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info\OneDrive\Documents\2. BUSINESS\2. The Small Biz Excel Whiz\Models and Reports for download\Accounting System\AUS - FINAL VERSIONS\"/>
    </mc:Choice>
  </mc:AlternateContent>
  <xr:revisionPtr revIDLastSave="0" documentId="13_ncr:1_{F6246BE8-4CF4-42A6-BFB1-532D57707311}" xr6:coauthVersionLast="47" xr6:coauthVersionMax="47" xr10:uidLastSave="{00000000-0000-0000-0000-000000000000}"/>
  <workbookProtection workbookAlgorithmName="SHA-512" workbookHashValue="vkmDiko0WbQaos+n2sk6w6EL9L4o6k2ctiiRDBc+z/wCGfXzgraeUDPLXQu5xY5D/AHvc0hILIDit1TrwgwHTQ==" workbookSaltValue="bhSKFylggjXGaNA3VLHY/Q==" workbookSpinCount="100000" lockStructure="1"/>
  <bookViews>
    <workbookView xWindow="-110" yWindow="-110" windowWidth="22620" windowHeight="13500" tabRatio="836" activeTab="3" xr2:uid="{17670AEB-6E15-4530-A18C-732F744F343E}"/>
  </bookViews>
  <sheets>
    <sheet name="Overview" sheetId="10" r:id="rId1"/>
    <sheet name="Terms of use" sheetId="35" r:id="rId2"/>
    <sheet name="INFO" sheetId="18" r:id="rId3"/>
    <sheet name="Business Info" sheetId="7" r:id="rId4"/>
    <sheet name="Dashboard" sheetId="24" state="hidden" r:id="rId5"/>
    <sheet name="Charts" sheetId="57" state="hidden" r:id="rId6"/>
    <sheet name="SALES" sheetId="19" r:id="rId7"/>
    <sheet name="Instructions - Sales " sheetId="53" r:id="rId8"/>
    <sheet name="Customer List" sheetId="2" r:id="rId9"/>
    <sheet name="Sales input worksheet" sheetId="1" r:id="rId10"/>
    <sheet name="Sales invoice template" sheetId="11" r:id="rId11"/>
    <sheet name="Accounts Receivable" sheetId="39" r:id="rId12"/>
    <sheet name="AR Notes" sheetId="59" state="hidden" r:id="rId13"/>
    <sheet name="Debtor balance enquiry" sheetId="40" r:id="rId14"/>
    <sheet name="AR opening balance" sheetId="65" r:id="rId15"/>
    <sheet name="PURCHASES" sheetId="20" r:id="rId16"/>
    <sheet name="Instructions - Purchases" sheetId="54" r:id="rId17"/>
    <sheet name="Supplier List" sheetId="22" r:id="rId18"/>
    <sheet name="Purchases Input worksheet" sheetId="16" r:id="rId19"/>
    <sheet name="Accounts Payable" sheetId="43" r:id="rId20"/>
    <sheet name="Creditor balance enquiry" sheetId="44" r:id="rId21"/>
    <sheet name="AP opening balance" sheetId="66" r:id="rId22"/>
    <sheet name="INVENTORY" sheetId="58" r:id="rId23"/>
    <sheet name="Instructions - Inventory" sheetId="61" r:id="rId24"/>
    <sheet name="Inventory management" sheetId="12" r:id="rId25"/>
    <sheet name="FIXED ASSETS" sheetId="27" r:id="rId26"/>
    <sheet name="FA formula notes" sheetId="64" state="hidden" r:id="rId27"/>
    <sheet name="Instructions - FA " sheetId="48" r:id="rId28"/>
    <sheet name="Fixed assets summary" sheetId="49" r:id="rId29"/>
    <sheet name="Depreciation input worksheet" sheetId="28" r:id="rId30"/>
    <sheet name="CASH" sheetId="33" r:id="rId31"/>
    <sheet name="Instructions - Bank Rec" sheetId="60" r:id="rId32"/>
    <sheet name="Bank reconciliation" sheetId="34" r:id="rId33"/>
    <sheet name="Accounts workings" sheetId="52" state="hidden" r:id="rId34"/>
    <sheet name="ACCOUNTS" sheetId="62" r:id="rId35"/>
    <sheet name="Instructions - Rollover" sheetId="63" r:id="rId36"/>
    <sheet name="Instructions - Accounts" sheetId="56" r:id="rId37"/>
    <sheet name="Accounts worksheet" sheetId="50" r:id="rId38"/>
    <sheet name="Journal entry worksheet" sheetId="51" r:id="rId39"/>
    <sheet name="Sales invoice template (copy)" sheetId="55" r:id="rId40"/>
    <sheet name="Ref tables" sheetId="6" state="hidden" r:id="rId41"/>
  </sheets>
  <definedNames>
    <definedName name="_xlnm.Print_Area" localSheetId="10">'Sales invoice template'!$A$1:$K$40</definedName>
    <definedName name="_xlnm.Print_Area" localSheetId="39">'Sales invoice template (copy)'!$A$1:$K$40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6" i="34" l="1"/>
  <c r="I17" i="34"/>
  <c r="P502" i="16"/>
  <c r="P503" i="16"/>
  <c r="P504" i="16"/>
  <c r="P505" i="16"/>
  <c r="P506" i="16"/>
  <c r="P507" i="16"/>
  <c r="P508" i="16"/>
  <c r="P509" i="16"/>
  <c r="P510" i="16"/>
  <c r="P511" i="16"/>
  <c r="P512" i="16"/>
  <c r="P513" i="16"/>
  <c r="P514" i="16"/>
  <c r="P515" i="16"/>
  <c r="P516" i="16"/>
  <c r="P517" i="16"/>
  <c r="P518" i="16"/>
  <c r="P519" i="16"/>
  <c r="P520" i="16"/>
  <c r="P521" i="16"/>
  <c r="P522" i="16"/>
  <c r="P523" i="16"/>
  <c r="P524" i="16"/>
  <c r="P525" i="16"/>
  <c r="P526" i="16"/>
  <c r="P527" i="16"/>
  <c r="P528" i="16"/>
  <c r="P529" i="16"/>
  <c r="P530" i="16"/>
  <c r="P531" i="16"/>
  <c r="P532" i="16"/>
  <c r="P533" i="16"/>
  <c r="P534" i="16"/>
  <c r="P535" i="16"/>
  <c r="P536" i="16"/>
  <c r="P537" i="16"/>
  <c r="P538" i="16"/>
  <c r="P539" i="16"/>
  <c r="P540" i="16"/>
  <c r="P541" i="16"/>
  <c r="P542" i="16"/>
  <c r="P543" i="16"/>
  <c r="P544" i="16"/>
  <c r="P545" i="16"/>
  <c r="P546" i="16"/>
  <c r="P547" i="16"/>
  <c r="P548" i="16"/>
  <c r="P549" i="16"/>
  <c r="P550" i="16"/>
  <c r="P551" i="16"/>
  <c r="P552" i="16"/>
  <c r="P553" i="16"/>
  <c r="P554" i="16"/>
  <c r="P555" i="16"/>
  <c r="P556" i="16"/>
  <c r="P557" i="16"/>
  <c r="P558" i="16"/>
  <c r="P559" i="16"/>
  <c r="P560" i="16"/>
  <c r="P561" i="16"/>
  <c r="P562" i="16"/>
  <c r="P563" i="16"/>
  <c r="P564" i="16"/>
  <c r="P565" i="16"/>
  <c r="P566" i="16"/>
  <c r="P567" i="16"/>
  <c r="P568" i="16"/>
  <c r="P569" i="16"/>
  <c r="P570" i="16"/>
  <c r="P571" i="16"/>
  <c r="P572" i="16"/>
  <c r="P573" i="16"/>
  <c r="P574" i="16"/>
  <c r="P575" i="16"/>
  <c r="P576" i="16"/>
  <c r="P577" i="16"/>
  <c r="P578" i="16"/>
  <c r="P579" i="16"/>
  <c r="P580" i="16"/>
  <c r="P581" i="16"/>
  <c r="P582" i="16"/>
  <c r="P583" i="16"/>
  <c r="P584" i="16"/>
  <c r="P585" i="16"/>
  <c r="P586" i="16"/>
  <c r="P587" i="16"/>
  <c r="P588" i="16"/>
  <c r="P589" i="16"/>
  <c r="P590" i="16"/>
  <c r="P591" i="16"/>
  <c r="P592" i="16"/>
  <c r="P593" i="16"/>
  <c r="P594" i="16"/>
  <c r="P595" i="16"/>
  <c r="P596" i="16"/>
  <c r="P597" i="16"/>
  <c r="P598" i="16"/>
  <c r="P599" i="16"/>
  <c r="P600" i="16"/>
  <c r="P601" i="16"/>
  <c r="P602" i="16"/>
  <c r="P603" i="16"/>
  <c r="P604" i="16"/>
  <c r="P605" i="16"/>
  <c r="P606" i="16"/>
  <c r="P607" i="16"/>
  <c r="P608" i="16"/>
  <c r="P609" i="16"/>
  <c r="P610" i="16"/>
  <c r="P611" i="16"/>
  <c r="P612" i="16"/>
  <c r="P613" i="16"/>
  <c r="P614" i="16"/>
  <c r="P615" i="16"/>
  <c r="P616" i="16"/>
  <c r="P617" i="16"/>
  <c r="P618" i="16"/>
  <c r="P619" i="16"/>
  <c r="P620" i="16"/>
  <c r="P621" i="16"/>
  <c r="P622" i="16"/>
  <c r="P623" i="16"/>
  <c r="P624" i="16"/>
  <c r="P625" i="16"/>
  <c r="P626" i="16"/>
  <c r="P627" i="16"/>
  <c r="P628" i="16"/>
  <c r="P629" i="16"/>
  <c r="P630" i="16"/>
  <c r="P631" i="16"/>
  <c r="P632" i="16"/>
  <c r="P633" i="16"/>
  <c r="P634" i="16"/>
  <c r="P635" i="16"/>
  <c r="P636" i="16"/>
  <c r="P637" i="16"/>
  <c r="P638" i="16"/>
  <c r="P639" i="16"/>
  <c r="P640" i="16"/>
  <c r="P641" i="16"/>
  <c r="P642" i="16"/>
  <c r="P643" i="16"/>
  <c r="P644" i="16"/>
  <c r="P645" i="16"/>
  <c r="P646" i="16"/>
  <c r="P647" i="16"/>
  <c r="P648" i="16"/>
  <c r="P649" i="16"/>
  <c r="P650" i="16"/>
  <c r="P651" i="16"/>
  <c r="P652" i="16"/>
  <c r="P653" i="16"/>
  <c r="P654" i="16"/>
  <c r="P655" i="16"/>
  <c r="P656" i="16"/>
  <c r="P657" i="16"/>
  <c r="P658" i="16"/>
  <c r="P659" i="16"/>
  <c r="P660" i="16"/>
  <c r="P661" i="16"/>
  <c r="P662" i="16"/>
  <c r="P663" i="16"/>
  <c r="P664" i="16"/>
  <c r="P665" i="16"/>
  <c r="P666" i="16"/>
  <c r="P667" i="16"/>
  <c r="P668" i="16"/>
  <c r="P669" i="16"/>
  <c r="P670" i="16"/>
  <c r="P671" i="16"/>
  <c r="P672" i="16"/>
  <c r="P673" i="16"/>
  <c r="P674" i="16"/>
  <c r="P675" i="16"/>
  <c r="P676" i="16"/>
  <c r="P677" i="16"/>
  <c r="P678" i="16"/>
  <c r="P679" i="16"/>
  <c r="P680" i="16"/>
  <c r="P681" i="16"/>
  <c r="P682" i="16"/>
  <c r="P683" i="16"/>
  <c r="P684" i="16"/>
  <c r="P685" i="16"/>
  <c r="P686" i="16"/>
  <c r="P687" i="16"/>
  <c r="P688" i="16"/>
  <c r="P689" i="16"/>
  <c r="P690" i="16"/>
  <c r="P691" i="16"/>
  <c r="P692" i="16"/>
  <c r="P693" i="16"/>
  <c r="P694" i="16"/>
  <c r="P695" i="16"/>
  <c r="P696" i="16"/>
  <c r="P697" i="16"/>
  <c r="P698" i="16"/>
  <c r="P699" i="16"/>
  <c r="P700" i="16"/>
  <c r="P701" i="16"/>
  <c r="P702" i="16"/>
  <c r="P703" i="16"/>
  <c r="P704" i="16"/>
  <c r="P705" i="16"/>
  <c r="P706" i="16"/>
  <c r="P707" i="16"/>
  <c r="P708" i="16"/>
  <c r="P709" i="16"/>
  <c r="P710" i="16"/>
  <c r="P711" i="16"/>
  <c r="P712" i="16"/>
  <c r="P713" i="16"/>
  <c r="P714" i="16"/>
  <c r="P715" i="16"/>
  <c r="P716" i="16"/>
  <c r="P717" i="16"/>
  <c r="P718" i="16"/>
  <c r="P719" i="16"/>
  <c r="P720" i="16"/>
  <c r="P721" i="16"/>
  <c r="P722" i="16"/>
  <c r="P723" i="16"/>
  <c r="P724" i="16"/>
  <c r="P725" i="16"/>
  <c r="P726" i="16"/>
  <c r="P727" i="16"/>
  <c r="P728" i="16"/>
  <c r="P729" i="16"/>
  <c r="P730" i="16"/>
  <c r="P731" i="16"/>
  <c r="P732" i="16"/>
  <c r="P733" i="16"/>
  <c r="P734" i="16"/>
  <c r="P735" i="16"/>
  <c r="P736" i="16"/>
  <c r="P737" i="16"/>
  <c r="P738" i="16"/>
  <c r="P739" i="16"/>
  <c r="P740" i="16"/>
  <c r="P741" i="16"/>
  <c r="P742" i="16"/>
  <c r="P743" i="16"/>
  <c r="P744" i="16"/>
  <c r="P745" i="16"/>
  <c r="P746" i="16"/>
  <c r="P747" i="16"/>
  <c r="P748" i="16"/>
  <c r="P749" i="16"/>
  <c r="P750" i="16"/>
  <c r="P751" i="16"/>
  <c r="P752" i="16"/>
  <c r="P753" i="16"/>
  <c r="P754" i="16"/>
  <c r="P755" i="16"/>
  <c r="P756" i="16"/>
  <c r="P757" i="16"/>
  <c r="P758" i="16"/>
  <c r="P759" i="16"/>
  <c r="P760" i="16"/>
  <c r="P761" i="16"/>
  <c r="P762" i="16"/>
  <c r="P763" i="16"/>
  <c r="P764" i="16"/>
  <c r="P765" i="16"/>
  <c r="P766" i="16"/>
  <c r="P767" i="16"/>
  <c r="P768" i="16"/>
  <c r="P769" i="16"/>
  <c r="P770" i="16"/>
  <c r="P771" i="16"/>
  <c r="P772" i="16"/>
  <c r="P773" i="16"/>
  <c r="P774" i="16"/>
  <c r="P775" i="16"/>
  <c r="P776" i="16"/>
  <c r="P777" i="16"/>
  <c r="P778" i="16"/>
  <c r="P779" i="16"/>
  <c r="P780" i="16"/>
  <c r="P781" i="16"/>
  <c r="P782" i="16"/>
  <c r="P783" i="16"/>
  <c r="P784" i="16"/>
  <c r="P785" i="16"/>
  <c r="P786" i="16"/>
  <c r="P787" i="16"/>
  <c r="P788" i="16"/>
  <c r="P789" i="16"/>
  <c r="P790" i="16"/>
  <c r="P791" i="16"/>
  <c r="P792" i="16"/>
  <c r="P793" i="16"/>
  <c r="P794" i="16"/>
  <c r="P795" i="16"/>
  <c r="P796" i="16"/>
  <c r="P797" i="16"/>
  <c r="P798" i="16"/>
  <c r="P799" i="16"/>
  <c r="P800" i="16"/>
  <c r="P801" i="16"/>
  <c r="P802" i="16"/>
  <c r="P803" i="16"/>
  <c r="P804" i="16"/>
  <c r="P805" i="16"/>
  <c r="P806" i="16"/>
  <c r="P807" i="16"/>
  <c r="P808" i="16"/>
  <c r="P809" i="16"/>
  <c r="P810" i="16"/>
  <c r="P811" i="16"/>
  <c r="P812" i="16"/>
  <c r="P813" i="16"/>
  <c r="P814" i="16"/>
  <c r="P815" i="16"/>
  <c r="P816" i="16"/>
  <c r="P817" i="16"/>
  <c r="P818" i="16"/>
  <c r="P819" i="16"/>
  <c r="P820" i="16"/>
  <c r="P821" i="16"/>
  <c r="P822" i="16"/>
  <c r="P823" i="16"/>
  <c r="P824" i="16"/>
  <c r="P825" i="16"/>
  <c r="P826" i="16"/>
  <c r="P827" i="16"/>
  <c r="P828" i="16"/>
  <c r="P829" i="16"/>
  <c r="P830" i="16"/>
  <c r="P831" i="16"/>
  <c r="P832" i="16"/>
  <c r="P833" i="16"/>
  <c r="P834" i="16"/>
  <c r="P835" i="16"/>
  <c r="P836" i="16"/>
  <c r="P837" i="16"/>
  <c r="P838" i="16"/>
  <c r="P839" i="16"/>
  <c r="P840" i="16"/>
  <c r="P841" i="16"/>
  <c r="P842" i="16"/>
  <c r="P843" i="16"/>
  <c r="P844" i="16"/>
  <c r="P845" i="16"/>
  <c r="P846" i="16"/>
  <c r="P847" i="16"/>
  <c r="P848" i="16"/>
  <c r="P849" i="16"/>
  <c r="P850" i="16"/>
  <c r="P851" i="16"/>
  <c r="P852" i="16"/>
  <c r="P853" i="16"/>
  <c r="P854" i="16"/>
  <c r="P855" i="16"/>
  <c r="P856" i="16"/>
  <c r="P857" i="16"/>
  <c r="P858" i="16"/>
  <c r="P859" i="16"/>
  <c r="P860" i="16"/>
  <c r="P861" i="16"/>
  <c r="P862" i="16"/>
  <c r="P863" i="16"/>
  <c r="P864" i="16"/>
  <c r="P865" i="16"/>
  <c r="P866" i="16"/>
  <c r="P867" i="16"/>
  <c r="P868" i="16"/>
  <c r="P869" i="16"/>
  <c r="P870" i="16"/>
  <c r="P871" i="16"/>
  <c r="P872" i="16"/>
  <c r="P873" i="16"/>
  <c r="P874" i="16"/>
  <c r="P875" i="16"/>
  <c r="P876" i="16"/>
  <c r="P877" i="16"/>
  <c r="P878" i="16"/>
  <c r="P879" i="16"/>
  <c r="P880" i="16"/>
  <c r="P881" i="16"/>
  <c r="P882" i="16"/>
  <c r="P883" i="16"/>
  <c r="P884" i="16"/>
  <c r="P885" i="16"/>
  <c r="P886" i="16"/>
  <c r="P887" i="16"/>
  <c r="P888" i="16"/>
  <c r="P889" i="16"/>
  <c r="P890" i="16"/>
  <c r="P891" i="16"/>
  <c r="P892" i="16"/>
  <c r="P893" i="16"/>
  <c r="P894" i="16"/>
  <c r="P895" i="16"/>
  <c r="P896" i="16"/>
  <c r="P897" i="16"/>
  <c r="P898" i="16"/>
  <c r="P899" i="16"/>
  <c r="P900" i="16"/>
  <c r="P901" i="16"/>
  <c r="P902" i="16"/>
  <c r="P903" i="16"/>
  <c r="P904" i="16"/>
  <c r="P905" i="16"/>
  <c r="P906" i="16"/>
  <c r="P907" i="16"/>
  <c r="P908" i="16"/>
  <c r="P909" i="16"/>
  <c r="P910" i="16"/>
  <c r="P911" i="16"/>
  <c r="P912" i="16"/>
  <c r="P913" i="16"/>
  <c r="P914" i="16"/>
  <c r="P915" i="16"/>
  <c r="P916" i="16"/>
  <c r="P917" i="16"/>
  <c r="P918" i="16"/>
  <c r="P919" i="16"/>
  <c r="P920" i="16"/>
  <c r="P921" i="16"/>
  <c r="P922" i="16"/>
  <c r="P923" i="16"/>
  <c r="P924" i="16"/>
  <c r="P925" i="16"/>
  <c r="P926" i="16"/>
  <c r="P927" i="16"/>
  <c r="P928" i="16"/>
  <c r="P929" i="16"/>
  <c r="P930" i="16"/>
  <c r="P931" i="16"/>
  <c r="P932" i="16"/>
  <c r="P933" i="16"/>
  <c r="P934" i="16"/>
  <c r="P935" i="16"/>
  <c r="P936" i="16"/>
  <c r="P937" i="16"/>
  <c r="P938" i="16"/>
  <c r="P939" i="16"/>
  <c r="P940" i="16"/>
  <c r="P941" i="16"/>
  <c r="P942" i="16"/>
  <c r="P943" i="16"/>
  <c r="P944" i="16"/>
  <c r="P945" i="16"/>
  <c r="P946" i="16"/>
  <c r="P947" i="16"/>
  <c r="P948" i="16"/>
  <c r="P949" i="16"/>
  <c r="P950" i="16"/>
  <c r="P951" i="16"/>
  <c r="P952" i="16"/>
  <c r="P953" i="16"/>
  <c r="P954" i="16"/>
  <c r="P955" i="16"/>
  <c r="P956" i="16"/>
  <c r="P957" i="16"/>
  <c r="P958" i="16"/>
  <c r="P959" i="16"/>
  <c r="P960" i="16"/>
  <c r="P961" i="16"/>
  <c r="P962" i="16"/>
  <c r="P963" i="16"/>
  <c r="P964" i="16"/>
  <c r="P965" i="16"/>
  <c r="P966" i="16"/>
  <c r="P967" i="16"/>
  <c r="P968" i="16"/>
  <c r="P969" i="16"/>
  <c r="P970" i="16"/>
  <c r="P971" i="16"/>
  <c r="P972" i="16"/>
  <c r="P973" i="16"/>
  <c r="P974" i="16"/>
  <c r="P975" i="16"/>
  <c r="P976" i="16"/>
  <c r="P977" i="16"/>
  <c r="P978" i="16"/>
  <c r="P979" i="16"/>
  <c r="P980" i="16"/>
  <c r="P981" i="16"/>
  <c r="P982" i="16"/>
  <c r="P983" i="16"/>
  <c r="P984" i="16"/>
  <c r="P985" i="16"/>
  <c r="P986" i="16"/>
  <c r="P987" i="16"/>
  <c r="P988" i="16"/>
  <c r="P989" i="16"/>
  <c r="P990" i="16"/>
  <c r="P991" i="16"/>
  <c r="P992" i="16"/>
  <c r="P993" i="16"/>
  <c r="P994" i="16"/>
  <c r="P995" i="16"/>
  <c r="P996" i="16"/>
  <c r="P997" i="16"/>
  <c r="P998" i="16"/>
  <c r="P999" i="16"/>
  <c r="P1000" i="16"/>
  <c r="P1001" i="16"/>
  <c r="D1002" i="43"/>
  <c r="E1002" i="43"/>
  <c r="F1002" i="43"/>
  <c r="D502" i="43"/>
  <c r="E502" i="43"/>
  <c r="F502" i="43"/>
  <c r="D503" i="43"/>
  <c r="E503" i="43"/>
  <c r="F503" i="43"/>
  <c r="D504" i="43"/>
  <c r="E504" i="43"/>
  <c r="F504" i="43"/>
  <c r="D505" i="43"/>
  <c r="E505" i="43"/>
  <c r="F505" i="43"/>
  <c r="D506" i="43"/>
  <c r="E506" i="43"/>
  <c r="F506" i="43"/>
  <c r="D507" i="43"/>
  <c r="E507" i="43"/>
  <c r="F507" i="43"/>
  <c r="D508" i="43"/>
  <c r="E508" i="43"/>
  <c r="F508" i="43"/>
  <c r="D509" i="43"/>
  <c r="E509" i="43"/>
  <c r="F509" i="43"/>
  <c r="D510" i="43"/>
  <c r="E510" i="43"/>
  <c r="F510" i="43"/>
  <c r="D511" i="43"/>
  <c r="E511" i="43"/>
  <c r="F511" i="43"/>
  <c r="D512" i="43"/>
  <c r="E512" i="43"/>
  <c r="F512" i="43"/>
  <c r="D513" i="43"/>
  <c r="E513" i="43"/>
  <c r="F513" i="43"/>
  <c r="D514" i="43"/>
  <c r="E514" i="43"/>
  <c r="F514" i="43"/>
  <c r="D515" i="43"/>
  <c r="E515" i="43"/>
  <c r="F515" i="43"/>
  <c r="D516" i="43"/>
  <c r="E516" i="43"/>
  <c r="F516" i="43"/>
  <c r="D517" i="43"/>
  <c r="E517" i="43"/>
  <c r="F517" i="43"/>
  <c r="D518" i="43"/>
  <c r="E518" i="43"/>
  <c r="F518" i="43"/>
  <c r="D519" i="43"/>
  <c r="E519" i="43"/>
  <c r="F519" i="43"/>
  <c r="D520" i="43"/>
  <c r="E520" i="43"/>
  <c r="F520" i="43"/>
  <c r="D521" i="43"/>
  <c r="E521" i="43"/>
  <c r="F521" i="43"/>
  <c r="D522" i="43"/>
  <c r="E522" i="43"/>
  <c r="F522" i="43"/>
  <c r="D523" i="43"/>
  <c r="E523" i="43"/>
  <c r="F523" i="43"/>
  <c r="D524" i="43"/>
  <c r="E524" i="43"/>
  <c r="F524" i="43"/>
  <c r="D525" i="43"/>
  <c r="E525" i="43"/>
  <c r="F525" i="43"/>
  <c r="D526" i="43"/>
  <c r="E526" i="43"/>
  <c r="F526" i="43"/>
  <c r="D527" i="43"/>
  <c r="E527" i="43"/>
  <c r="F527" i="43"/>
  <c r="D528" i="43"/>
  <c r="E528" i="43"/>
  <c r="F528" i="43"/>
  <c r="D529" i="43"/>
  <c r="E529" i="43"/>
  <c r="F529" i="43"/>
  <c r="D530" i="43"/>
  <c r="E530" i="43"/>
  <c r="F530" i="43"/>
  <c r="D531" i="43"/>
  <c r="E531" i="43"/>
  <c r="F531" i="43"/>
  <c r="D532" i="43"/>
  <c r="E532" i="43"/>
  <c r="F532" i="43"/>
  <c r="D533" i="43"/>
  <c r="E533" i="43"/>
  <c r="F533" i="43"/>
  <c r="D534" i="43"/>
  <c r="E534" i="43"/>
  <c r="F534" i="43"/>
  <c r="D535" i="43"/>
  <c r="E535" i="43"/>
  <c r="F535" i="43"/>
  <c r="D536" i="43"/>
  <c r="E536" i="43"/>
  <c r="F536" i="43"/>
  <c r="D537" i="43"/>
  <c r="E537" i="43"/>
  <c r="F537" i="43"/>
  <c r="D538" i="43"/>
  <c r="E538" i="43"/>
  <c r="F538" i="43"/>
  <c r="D539" i="43"/>
  <c r="E539" i="43"/>
  <c r="F539" i="43"/>
  <c r="D540" i="43"/>
  <c r="E540" i="43"/>
  <c r="F540" i="43"/>
  <c r="D541" i="43"/>
  <c r="E541" i="43"/>
  <c r="F541" i="43"/>
  <c r="D542" i="43"/>
  <c r="E542" i="43"/>
  <c r="F542" i="43"/>
  <c r="D543" i="43"/>
  <c r="E543" i="43"/>
  <c r="F543" i="43"/>
  <c r="D544" i="43"/>
  <c r="E544" i="43"/>
  <c r="F544" i="43"/>
  <c r="D545" i="43"/>
  <c r="E545" i="43"/>
  <c r="F545" i="43"/>
  <c r="D546" i="43"/>
  <c r="E546" i="43"/>
  <c r="F546" i="43"/>
  <c r="D547" i="43"/>
  <c r="E547" i="43"/>
  <c r="F547" i="43"/>
  <c r="D548" i="43"/>
  <c r="E548" i="43"/>
  <c r="F548" i="43"/>
  <c r="D549" i="43"/>
  <c r="E549" i="43"/>
  <c r="F549" i="43"/>
  <c r="D550" i="43"/>
  <c r="E550" i="43"/>
  <c r="F550" i="43"/>
  <c r="D551" i="43"/>
  <c r="E551" i="43"/>
  <c r="F551" i="43"/>
  <c r="D552" i="43"/>
  <c r="E552" i="43"/>
  <c r="F552" i="43"/>
  <c r="D553" i="43"/>
  <c r="E553" i="43"/>
  <c r="F553" i="43"/>
  <c r="D554" i="43"/>
  <c r="E554" i="43"/>
  <c r="F554" i="43"/>
  <c r="D555" i="43"/>
  <c r="E555" i="43"/>
  <c r="F555" i="43"/>
  <c r="D556" i="43"/>
  <c r="E556" i="43"/>
  <c r="F556" i="43"/>
  <c r="D557" i="43"/>
  <c r="E557" i="43"/>
  <c r="F557" i="43"/>
  <c r="D558" i="43"/>
  <c r="E558" i="43"/>
  <c r="F558" i="43"/>
  <c r="D559" i="43"/>
  <c r="E559" i="43"/>
  <c r="F559" i="43"/>
  <c r="D560" i="43"/>
  <c r="E560" i="43"/>
  <c r="F560" i="43"/>
  <c r="D561" i="43"/>
  <c r="E561" i="43"/>
  <c r="F561" i="43"/>
  <c r="D562" i="43"/>
  <c r="E562" i="43"/>
  <c r="F562" i="43"/>
  <c r="D563" i="43"/>
  <c r="E563" i="43"/>
  <c r="F563" i="43"/>
  <c r="D564" i="43"/>
  <c r="E564" i="43"/>
  <c r="F564" i="43"/>
  <c r="D565" i="43"/>
  <c r="E565" i="43"/>
  <c r="F565" i="43"/>
  <c r="D566" i="43"/>
  <c r="E566" i="43"/>
  <c r="F566" i="43"/>
  <c r="D567" i="43"/>
  <c r="E567" i="43"/>
  <c r="F567" i="43"/>
  <c r="D568" i="43"/>
  <c r="E568" i="43"/>
  <c r="F568" i="43"/>
  <c r="D569" i="43"/>
  <c r="E569" i="43"/>
  <c r="F569" i="43"/>
  <c r="D570" i="43"/>
  <c r="E570" i="43"/>
  <c r="F570" i="43"/>
  <c r="D571" i="43"/>
  <c r="E571" i="43"/>
  <c r="F571" i="43"/>
  <c r="D572" i="43"/>
  <c r="E572" i="43"/>
  <c r="F572" i="43"/>
  <c r="D573" i="43"/>
  <c r="E573" i="43"/>
  <c r="F573" i="43"/>
  <c r="D574" i="43"/>
  <c r="E574" i="43"/>
  <c r="F574" i="43"/>
  <c r="D575" i="43"/>
  <c r="E575" i="43"/>
  <c r="F575" i="43"/>
  <c r="D576" i="43"/>
  <c r="E576" i="43"/>
  <c r="F576" i="43"/>
  <c r="D577" i="43"/>
  <c r="E577" i="43"/>
  <c r="F577" i="43"/>
  <c r="D578" i="43"/>
  <c r="E578" i="43"/>
  <c r="F578" i="43"/>
  <c r="D579" i="43"/>
  <c r="E579" i="43"/>
  <c r="F579" i="43"/>
  <c r="D580" i="43"/>
  <c r="E580" i="43"/>
  <c r="F580" i="43"/>
  <c r="D581" i="43"/>
  <c r="E581" i="43"/>
  <c r="F581" i="43"/>
  <c r="D582" i="43"/>
  <c r="E582" i="43"/>
  <c r="F582" i="43"/>
  <c r="D583" i="43"/>
  <c r="E583" i="43"/>
  <c r="F583" i="43"/>
  <c r="D584" i="43"/>
  <c r="E584" i="43"/>
  <c r="F584" i="43"/>
  <c r="D585" i="43"/>
  <c r="E585" i="43"/>
  <c r="F585" i="43"/>
  <c r="D586" i="43"/>
  <c r="E586" i="43"/>
  <c r="F586" i="43"/>
  <c r="D587" i="43"/>
  <c r="E587" i="43"/>
  <c r="F587" i="43"/>
  <c r="D588" i="43"/>
  <c r="E588" i="43"/>
  <c r="F588" i="43"/>
  <c r="D589" i="43"/>
  <c r="E589" i="43"/>
  <c r="F589" i="43"/>
  <c r="D590" i="43"/>
  <c r="E590" i="43"/>
  <c r="F590" i="43"/>
  <c r="D591" i="43"/>
  <c r="E591" i="43"/>
  <c r="F591" i="43"/>
  <c r="D592" i="43"/>
  <c r="E592" i="43"/>
  <c r="F592" i="43"/>
  <c r="D593" i="43"/>
  <c r="E593" i="43"/>
  <c r="F593" i="43"/>
  <c r="D594" i="43"/>
  <c r="E594" i="43"/>
  <c r="F594" i="43"/>
  <c r="D595" i="43"/>
  <c r="E595" i="43"/>
  <c r="F595" i="43"/>
  <c r="D596" i="43"/>
  <c r="E596" i="43"/>
  <c r="F596" i="43"/>
  <c r="D597" i="43"/>
  <c r="E597" i="43"/>
  <c r="F597" i="43"/>
  <c r="D598" i="43"/>
  <c r="E598" i="43"/>
  <c r="F598" i="43"/>
  <c r="D599" i="43"/>
  <c r="E599" i="43"/>
  <c r="F599" i="43"/>
  <c r="D600" i="43"/>
  <c r="E600" i="43"/>
  <c r="F600" i="43"/>
  <c r="D601" i="43"/>
  <c r="E601" i="43"/>
  <c r="F601" i="43"/>
  <c r="D602" i="43"/>
  <c r="E602" i="43"/>
  <c r="F602" i="43"/>
  <c r="D603" i="43"/>
  <c r="E603" i="43"/>
  <c r="F603" i="43"/>
  <c r="D604" i="43"/>
  <c r="E604" i="43"/>
  <c r="F604" i="43"/>
  <c r="D605" i="43"/>
  <c r="E605" i="43"/>
  <c r="F605" i="43"/>
  <c r="D606" i="43"/>
  <c r="E606" i="43"/>
  <c r="F606" i="43"/>
  <c r="D607" i="43"/>
  <c r="E607" i="43"/>
  <c r="F607" i="43"/>
  <c r="D608" i="43"/>
  <c r="E608" i="43"/>
  <c r="F608" i="43"/>
  <c r="D609" i="43"/>
  <c r="E609" i="43"/>
  <c r="F609" i="43"/>
  <c r="D610" i="43"/>
  <c r="E610" i="43"/>
  <c r="F610" i="43"/>
  <c r="D611" i="43"/>
  <c r="E611" i="43"/>
  <c r="F611" i="43"/>
  <c r="D612" i="43"/>
  <c r="E612" i="43"/>
  <c r="F612" i="43"/>
  <c r="D613" i="43"/>
  <c r="E613" i="43"/>
  <c r="F613" i="43"/>
  <c r="D614" i="43"/>
  <c r="E614" i="43"/>
  <c r="F614" i="43"/>
  <c r="D615" i="43"/>
  <c r="E615" i="43"/>
  <c r="F615" i="43"/>
  <c r="D616" i="43"/>
  <c r="E616" i="43"/>
  <c r="F616" i="43"/>
  <c r="D617" i="43"/>
  <c r="E617" i="43"/>
  <c r="F617" i="43"/>
  <c r="D618" i="43"/>
  <c r="E618" i="43"/>
  <c r="F618" i="43"/>
  <c r="D619" i="43"/>
  <c r="E619" i="43"/>
  <c r="F619" i="43"/>
  <c r="D620" i="43"/>
  <c r="E620" i="43"/>
  <c r="F620" i="43"/>
  <c r="D621" i="43"/>
  <c r="E621" i="43"/>
  <c r="F621" i="43"/>
  <c r="D622" i="43"/>
  <c r="E622" i="43"/>
  <c r="F622" i="43"/>
  <c r="D623" i="43"/>
  <c r="E623" i="43"/>
  <c r="F623" i="43"/>
  <c r="D624" i="43"/>
  <c r="E624" i="43"/>
  <c r="F624" i="43"/>
  <c r="D625" i="43"/>
  <c r="E625" i="43"/>
  <c r="F625" i="43"/>
  <c r="D626" i="43"/>
  <c r="E626" i="43"/>
  <c r="F626" i="43"/>
  <c r="D627" i="43"/>
  <c r="E627" i="43"/>
  <c r="F627" i="43"/>
  <c r="D628" i="43"/>
  <c r="E628" i="43"/>
  <c r="F628" i="43"/>
  <c r="D629" i="43"/>
  <c r="E629" i="43"/>
  <c r="F629" i="43"/>
  <c r="D630" i="43"/>
  <c r="E630" i="43"/>
  <c r="F630" i="43"/>
  <c r="D631" i="43"/>
  <c r="E631" i="43"/>
  <c r="F631" i="43"/>
  <c r="D632" i="43"/>
  <c r="E632" i="43"/>
  <c r="F632" i="43"/>
  <c r="D633" i="43"/>
  <c r="E633" i="43"/>
  <c r="F633" i="43"/>
  <c r="D634" i="43"/>
  <c r="E634" i="43"/>
  <c r="F634" i="43"/>
  <c r="D635" i="43"/>
  <c r="E635" i="43"/>
  <c r="F635" i="43"/>
  <c r="D636" i="43"/>
  <c r="E636" i="43"/>
  <c r="F636" i="43"/>
  <c r="D637" i="43"/>
  <c r="E637" i="43"/>
  <c r="F637" i="43"/>
  <c r="D638" i="43"/>
  <c r="E638" i="43"/>
  <c r="F638" i="43"/>
  <c r="D639" i="43"/>
  <c r="E639" i="43"/>
  <c r="F639" i="43"/>
  <c r="D640" i="43"/>
  <c r="E640" i="43"/>
  <c r="F640" i="43"/>
  <c r="D641" i="43"/>
  <c r="E641" i="43"/>
  <c r="F641" i="43"/>
  <c r="D642" i="43"/>
  <c r="E642" i="43"/>
  <c r="F642" i="43"/>
  <c r="D643" i="43"/>
  <c r="E643" i="43"/>
  <c r="F643" i="43"/>
  <c r="D644" i="43"/>
  <c r="E644" i="43"/>
  <c r="F644" i="43"/>
  <c r="D645" i="43"/>
  <c r="E645" i="43"/>
  <c r="F645" i="43"/>
  <c r="D646" i="43"/>
  <c r="E646" i="43"/>
  <c r="F646" i="43"/>
  <c r="D647" i="43"/>
  <c r="E647" i="43"/>
  <c r="F647" i="43"/>
  <c r="D648" i="43"/>
  <c r="E648" i="43"/>
  <c r="F648" i="43"/>
  <c r="D649" i="43"/>
  <c r="E649" i="43"/>
  <c r="F649" i="43"/>
  <c r="D650" i="43"/>
  <c r="E650" i="43"/>
  <c r="F650" i="43"/>
  <c r="D651" i="43"/>
  <c r="E651" i="43"/>
  <c r="F651" i="43"/>
  <c r="D652" i="43"/>
  <c r="E652" i="43"/>
  <c r="F652" i="43"/>
  <c r="D653" i="43"/>
  <c r="E653" i="43"/>
  <c r="F653" i="43"/>
  <c r="D654" i="43"/>
  <c r="E654" i="43"/>
  <c r="F654" i="43"/>
  <c r="D655" i="43"/>
  <c r="E655" i="43"/>
  <c r="F655" i="43"/>
  <c r="D656" i="43"/>
  <c r="E656" i="43"/>
  <c r="F656" i="43"/>
  <c r="D657" i="43"/>
  <c r="E657" i="43"/>
  <c r="F657" i="43"/>
  <c r="D658" i="43"/>
  <c r="E658" i="43"/>
  <c r="F658" i="43"/>
  <c r="D659" i="43"/>
  <c r="E659" i="43"/>
  <c r="F659" i="43"/>
  <c r="D660" i="43"/>
  <c r="E660" i="43"/>
  <c r="F660" i="43"/>
  <c r="D661" i="43"/>
  <c r="E661" i="43"/>
  <c r="F661" i="43"/>
  <c r="D662" i="43"/>
  <c r="E662" i="43"/>
  <c r="F662" i="43"/>
  <c r="D663" i="43"/>
  <c r="E663" i="43"/>
  <c r="F663" i="43"/>
  <c r="D664" i="43"/>
  <c r="E664" i="43"/>
  <c r="F664" i="43"/>
  <c r="D665" i="43"/>
  <c r="E665" i="43"/>
  <c r="F665" i="43"/>
  <c r="D666" i="43"/>
  <c r="E666" i="43"/>
  <c r="F666" i="43"/>
  <c r="D667" i="43"/>
  <c r="E667" i="43"/>
  <c r="F667" i="43"/>
  <c r="D668" i="43"/>
  <c r="E668" i="43"/>
  <c r="F668" i="43"/>
  <c r="D669" i="43"/>
  <c r="E669" i="43"/>
  <c r="F669" i="43"/>
  <c r="D670" i="43"/>
  <c r="E670" i="43"/>
  <c r="F670" i="43"/>
  <c r="D671" i="43"/>
  <c r="E671" i="43"/>
  <c r="F671" i="43"/>
  <c r="D672" i="43"/>
  <c r="E672" i="43"/>
  <c r="F672" i="43"/>
  <c r="D673" i="43"/>
  <c r="E673" i="43"/>
  <c r="F673" i="43"/>
  <c r="D674" i="43"/>
  <c r="E674" i="43"/>
  <c r="F674" i="43"/>
  <c r="D675" i="43"/>
  <c r="E675" i="43"/>
  <c r="F675" i="43"/>
  <c r="D676" i="43"/>
  <c r="E676" i="43"/>
  <c r="F676" i="43"/>
  <c r="D677" i="43"/>
  <c r="E677" i="43"/>
  <c r="F677" i="43"/>
  <c r="D678" i="43"/>
  <c r="E678" i="43"/>
  <c r="F678" i="43"/>
  <c r="D679" i="43"/>
  <c r="E679" i="43"/>
  <c r="F679" i="43"/>
  <c r="D680" i="43"/>
  <c r="E680" i="43"/>
  <c r="F680" i="43"/>
  <c r="D681" i="43"/>
  <c r="E681" i="43"/>
  <c r="F681" i="43"/>
  <c r="D682" i="43"/>
  <c r="E682" i="43"/>
  <c r="F682" i="43"/>
  <c r="D683" i="43"/>
  <c r="E683" i="43"/>
  <c r="F683" i="43"/>
  <c r="D684" i="43"/>
  <c r="E684" i="43"/>
  <c r="F684" i="43"/>
  <c r="D685" i="43"/>
  <c r="E685" i="43"/>
  <c r="F685" i="43"/>
  <c r="D686" i="43"/>
  <c r="E686" i="43"/>
  <c r="F686" i="43"/>
  <c r="D687" i="43"/>
  <c r="E687" i="43"/>
  <c r="F687" i="43"/>
  <c r="D688" i="43"/>
  <c r="E688" i="43"/>
  <c r="F688" i="43"/>
  <c r="D689" i="43"/>
  <c r="E689" i="43"/>
  <c r="F689" i="43"/>
  <c r="D690" i="43"/>
  <c r="E690" i="43"/>
  <c r="F690" i="43"/>
  <c r="D691" i="43"/>
  <c r="E691" i="43"/>
  <c r="F691" i="43"/>
  <c r="D692" i="43"/>
  <c r="E692" i="43"/>
  <c r="F692" i="43"/>
  <c r="D693" i="43"/>
  <c r="E693" i="43"/>
  <c r="F693" i="43"/>
  <c r="D694" i="43"/>
  <c r="E694" i="43"/>
  <c r="F694" i="43"/>
  <c r="D695" i="43"/>
  <c r="E695" i="43"/>
  <c r="F695" i="43"/>
  <c r="D696" i="43"/>
  <c r="E696" i="43"/>
  <c r="F696" i="43"/>
  <c r="D697" i="43"/>
  <c r="E697" i="43"/>
  <c r="F697" i="43"/>
  <c r="D698" i="43"/>
  <c r="E698" i="43"/>
  <c r="F698" i="43"/>
  <c r="D699" i="43"/>
  <c r="E699" i="43"/>
  <c r="F699" i="43"/>
  <c r="D700" i="43"/>
  <c r="E700" i="43"/>
  <c r="F700" i="43"/>
  <c r="D701" i="43"/>
  <c r="E701" i="43"/>
  <c r="F701" i="43"/>
  <c r="D702" i="43"/>
  <c r="E702" i="43"/>
  <c r="F702" i="43"/>
  <c r="D703" i="43"/>
  <c r="E703" i="43"/>
  <c r="F703" i="43"/>
  <c r="D704" i="43"/>
  <c r="E704" i="43"/>
  <c r="F704" i="43"/>
  <c r="D705" i="43"/>
  <c r="E705" i="43"/>
  <c r="F705" i="43"/>
  <c r="D706" i="43"/>
  <c r="E706" i="43"/>
  <c r="F706" i="43"/>
  <c r="D707" i="43"/>
  <c r="E707" i="43"/>
  <c r="F707" i="43"/>
  <c r="D708" i="43"/>
  <c r="E708" i="43"/>
  <c r="F708" i="43"/>
  <c r="D709" i="43"/>
  <c r="E709" i="43"/>
  <c r="F709" i="43"/>
  <c r="D710" i="43"/>
  <c r="E710" i="43"/>
  <c r="F710" i="43"/>
  <c r="D711" i="43"/>
  <c r="E711" i="43"/>
  <c r="F711" i="43"/>
  <c r="D712" i="43"/>
  <c r="E712" i="43"/>
  <c r="F712" i="43"/>
  <c r="D713" i="43"/>
  <c r="E713" i="43"/>
  <c r="F713" i="43"/>
  <c r="D714" i="43"/>
  <c r="E714" i="43"/>
  <c r="F714" i="43"/>
  <c r="D715" i="43"/>
  <c r="E715" i="43"/>
  <c r="F715" i="43"/>
  <c r="D716" i="43"/>
  <c r="E716" i="43"/>
  <c r="F716" i="43"/>
  <c r="D717" i="43"/>
  <c r="E717" i="43"/>
  <c r="F717" i="43"/>
  <c r="D718" i="43"/>
  <c r="E718" i="43"/>
  <c r="F718" i="43"/>
  <c r="D719" i="43"/>
  <c r="E719" i="43"/>
  <c r="F719" i="43"/>
  <c r="D720" i="43"/>
  <c r="E720" i="43"/>
  <c r="F720" i="43"/>
  <c r="D721" i="43"/>
  <c r="E721" i="43"/>
  <c r="F721" i="43"/>
  <c r="D722" i="43"/>
  <c r="E722" i="43"/>
  <c r="F722" i="43"/>
  <c r="D723" i="43"/>
  <c r="E723" i="43"/>
  <c r="F723" i="43"/>
  <c r="D724" i="43"/>
  <c r="E724" i="43"/>
  <c r="F724" i="43"/>
  <c r="D725" i="43"/>
  <c r="E725" i="43"/>
  <c r="F725" i="43"/>
  <c r="D726" i="43"/>
  <c r="E726" i="43"/>
  <c r="F726" i="43"/>
  <c r="D727" i="43"/>
  <c r="E727" i="43"/>
  <c r="F727" i="43"/>
  <c r="D728" i="43"/>
  <c r="E728" i="43"/>
  <c r="F728" i="43"/>
  <c r="D729" i="43"/>
  <c r="E729" i="43"/>
  <c r="F729" i="43"/>
  <c r="D730" i="43"/>
  <c r="E730" i="43"/>
  <c r="F730" i="43"/>
  <c r="D731" i="43"/>
  <c r="E731" i="43"/>
  <c r="F731" i="43"/>
  <c r="D732" i="43"/>
  <c r="E732" i="43"/>
  <c r="F732" i="43"/>
  <c r="D733" i="43"/>
  <c r="E733" i="43"/>
  <c r="F733" i="43"/>
  <c r="D734" i="43"/>
  <c r="E734" i="43"/>
  <c r="F734" i="43"/>
  <c r="D735" i="43"/>
  <c r="E735" i="43"/>
  <c r="F735" i="43"/>
  <c r="D736" i="43"/>
  <c r="E736" i="43"/>
  <c r="F736" i="43"/>
  <c r="D737" i="43"/>
  <c r="E737" i="43"/>
  <c r="F737" i="43"/>
  <c r="D738" i="43"/>
  <c r="E738" i="43"/>
  <c r="F738" i="43"/>
  <c r="D739" i="43"/>
  <c r="E739" i="43"/>
  <c r="F739" i="43"/>
  <c r="D740" i="43"/>
  <c r="E740" i="43"/>
  <c r="F740" i="43"/>
  <c r="D741" i="43"/>
  <c r="E741" i="43"/>
  <c r="F741" i="43"/>
  <c r="D742" i="43"/>
  <c r="E742" i="43"/>
  <c r="F742" i="43"/>
  <c r="D743" i="43"/>
  <c r="E743" i="43"/>
  <c r="F743" i="43"/>
  <c r="D744" i="43"/>
  <c r="E744" i="43"/>
  <c r="F744" i="43"/>
  <c r="D745" i="43"/>
  <c r="E745" i="43"/>
  <c r="F745" i="43"/>
  <c r="D746" i="43"/>
  <c r="E746" i="43"/>
  <c r="F746" i="43"/>
  <c r="D747" i="43"/>
  <c r="E747" i="43"/>
  <c r="F747" i="43"/>
  <c r="D748" i="43"/>
  <c r="E748" i="43"/>
  <c r="F748" i="43"/>
  <c r="D749" i="43"/>
  <c r="E749" i="43"/>
  <c r="F749" i="43"/>
  <c r="D750" i="43"/>
  <c r="E750" i="43"/>
  <c r="F750" i="43"/>
  <c r="D751" i="43"/>
  <c r="E751" i="43"/>
  <c r="F751" i="43"/>
  <c r="D752" i="43"/>
  <c r="E752" i="43"/>
  <c r="F752" i="43"/>
  <c r="D753" i="43"/>
  <c r="E753" i="43"/>
  <c r="F753" i="43"/>
  <c r="D754" i="43"/>
  <c r="E754" i="43"/>
  <c r="F754" i="43"/>
  <c r="D755" i="43"/>
  <c r="E755" i="43"/>
  <c r="F755" i="43"/>
  <c r="D756" i="43"/>
  <c r="E756" i="43"/>
  <c r="F756" i="43"/>
  <c r="D757" i="43"/>
  <c r="E757" i="43"/>
  <c r="F757" i="43"/>
  <c r="D758" i="43"/>
  <c r="E758" i="43"/>
  <c r="F758" i="43"/>
  <c r="D759" i="43"/>
  <c r="E759" i="43"/>
  <c r="F759" i="43"/>
  <c r="D760" i="43"/>
  <c r="E760" i="43"/>
  <c r="F760" i="43"/>
  <c r="D761" i="43"/>
  <c r="E761" i="43"/>
  <c r="F761" i="43"/>
  <c r="D762" i="43"/>
  <c r="E762" i="43"/>
  <c r="F762" i="43"/>
  <c r="D763" i="43"/>
  <c r="E763" i="43"/>
  <c r="F763" i="43"/>
  <c r="D764" i="43"/>
  <c r="E764" i="43"/>
  <c r="F764" i="43"/>
  <c r="D765" i="43"/>
  <c r="E765" i="43"/>
  <c r="F765" i="43"/>
  <c r="D766" i="43"/>
  <c r="E766" i="43"/>
  <c r="F766" i="43"/>
  <c r="D767" i="43"/>
  <c r="E767" i="43"/>
  <c r="F767" i="43"/>
  <c r="D768" i="43"/>
  <c r="E768" i="43"/>
  <c r="F768" i="43"/>
  <c r="D769" i="43"/>
  <c r="E769" i="43"/>
  <c r="F769" i="43"/>
  <c r="D770" i="43"/>
  <c r="E770" i="43"/>
  <c r="F770" i="43"/>
  <c r="D771" i="43"/>
  <c r="E771" i="43"/>
  <c r="F771" i="43"/>
  <c r="D772" i="43"/>
  <c r="E772" i="43"/>
  <c r="F772" i="43"/>
  <c r="D773" i="43"/>
  <c r="E773" i="43"/>
  <c r="F773" i="43"/>
  <c r="D774" i="43"/>
  <c r="E774" i="43"/>
  <c r="F774" i="43"/>
  <c r="D775" i="43"/>
  <c r="E775" i="43"/>
  <c r="F775" i="43"/>
  <c r="D776" i="43"/>
  <c r="E776" i="43"/>
  <c r="F776" i="43"/>
  <c r="D777" i="43"/>
  <c r="E777" i="43"/>
  <c r="F777" i="43"/>
  <c r="D778" i="43"/>
  <c r="E778" i="43"/>
  <c r="F778" i="43"/>
  <c r="D779" i="43"/>
  <c r="E779" i="43"/>
  <c r="F779" i="43"/>
  <c r="D780" i="43"/>
  <c r="E780" i="43"/>
  <c r="F780" i="43"/>
  <c r="D781" i="43"/>
  <c r="E781" i="43"/>
  <c r="F781" i="43"/>
  <c r="D782" i="43"/>
  <c r="E782" i="43"/>
  <c r="F782" i="43"/>
  <c r="D783" i="43"/>
  <c r="E783" i="43"/>
  <c r="F783" i="43"/>
  <c r="D784" i="43"/>
  <c r="E784" i="43"/>
  <c r="F784" i="43"/>
  <c r="D785" i="43"/>
  <c r="E785" i="43"/>
  <c r="F785" i="43"/>
  <c r="D786" i="43"/>
  <c r="E786" i="43"/>
  <c r="F786" i="43"/>
  <c r="D787" i="43"/>
  <c r="E787" i="43"/>
  <c r="F787" i="43"/>
  <c r="D788" i="43"/>
  <c r="E788" i="43"/>
  <c r="F788" i="43"/>
  <c r="D789" i="43"/>
  <c r="E789" i="43"/>
  <c r="F789" i="43"/>
  <c r="D790" i="43"/>
  <c r="E790" i="43"/>
  <c r="F790" i="43"/>
  <c r="D791" i="43"/>
  <c r="E791" i="43"/>
  <c r="F791" i="43"/>
  <c r="D792" i="43"/>
  <c r="E792" i="43"/>
  <c r="F792" i="43"/>
  <c r="D793" i="43"/>
  <c r="E793" i="43"/>
  <c r="F793" i="43"/>
  <c r="D794" i="43"/>
  <c r="E794" i="43"/>
  <c r="F794" i="43"/>
  <c r="D795" i="43"/>
  <c r="E795" i="43"/>
  <c r="F795" i="43"/>
  <c r="D796" i="43"/>
  <c r="E796" i="43"/>
  <c r="F796" i="43"/>
  <c r="D797" i="43"/>
  <c r="E797" i="43"/>
  <c r="F797" i="43"/>
  <c r="D798" i="43"/>
  <c r="E798" i="43"/>
  <c r="F798" i="43"/>
  <c r="D799" i="43"/>
  <c r="E799" i="43"/>
  <c r="F799" i="43"/>
  <c r="D800" i="43"/>
  <c r="E800" i="43"/>
  <c r="F800" i="43"/>
  <c r="D801" i="43"/>
  <c r="E801" i="43"/>
  <c r="F801" i="43"/>
  <c r="D802" i="43"/>
  <c r="E802" i="43"/>
  <c r="F802" i="43"/>
  <c r="D803" i="43"/>
  <c r="E803" i="43"/>
  <c r="F803" i="43"/>
  <c r="D804" i="43"/>
  <c r="E804" i="43"/>
  <c r="F804" i="43"/>
  <c r="D805" i="43"/>
  <c r="E805" i="43"/>
  <c r="F805" i="43"/>
  <c r="D806" i="43"/>
  <c r="E806" i="43"/>
  <c r="F806" i="43"/>
  <c r="D807" i="43"/>
  <c r="E807" i="43"/>
  <c r="F807" i="43"/>
  <c r="D808" i="43"/>
  <c r="E808" i="43"/>
  <c r="F808" i="43"/>
  <c r="D809" i="43"/>
  <c r="E809" i="43"/>
  <c r="F809" i="43"/>
  <c r="D810" i="43"/>
  <c r="E810" i="43"/>
  <c r="F810" i="43"/>
  <c r="D811" i="43"/>
  <c r="E811" i="43"/>
  <c r="F811" i="43"/>
  <c r="D812" i="43"/>
  <c r="E812" i="43"/>
  <c r="F812" i="43"/>
  <c r="D813" i="43"/>
  <c r="E813" i="43"/>
  <c r="F813" i="43"/>
  <c r="D814" i="43"/>
  <c r="E814" i="43"/>
  <c r="F814" i="43"/>
  <c r="D815" i="43"/>
  <c r="E815" i="43"/>
  <c r="F815" i="43"/>
  <c r="D816" i="43"/>
  <c r="E816" i="43"/>
  <c r="F816" i="43"/>
  <c r="D817" i="43"/>
  <c r="E817" i="43"/>
  <c r="F817" i="43"/>
  <c r="D818" i="43"/>
  <c r="E818" i="43"/>
  <c r="F818" i="43"/>
  <c r="D819" i="43"/>
  <c r="E819" i="43"/>
  <c r="F819" i="43"/>
  <c r="D820" i="43"/>
  <c r="E820" i="43"/>
  <c r="F820" i="43"/>
  <c r="D821" i="43"/>
  <c r="E821" i="43"/>
  <c r="F821" i="43"/>
  <c r="D822" i="43"/>
  <c r="E822" i="43"/>
  <c r="F822" i="43"/>
  <c r="D823" i="43"/>
  <c r="E823" i="43"/>
  <c r="F823" i="43"/>
  <c r="D824" i="43"/>
  <c r="E824" i="43"/>
  <c r="F824" i="43"/>
  <c r="D825" i="43"/>
  <c r="E825" i="43"/>
  <c r="F825" i="43"/>
  <c r="D826" i="43"/>
  <c r="E826" i="43"/>
  <c r="F826" i="43"/>
  <c r="D827" i="43"/>
  <c r="E827" i="43"/>
  <c r="F827" i="43"/>
  <c r="D828" i="43"/>
  <c r="E828" i="43"/>
  <c r="F828" i="43"/>
  <c r="D829" i="43"/>
  <c r="E829" i="43"/>
  <c r="F829" i="43"/>
  <c r="D830" i="43"/>
  <c r="E830" i="43"/>
  <c r="F830" i="43"/>
  <c r="D831" i="43"/>
  <c r="E831" i="43"/>
  <c r="F831" i="43"/>
  <c r="D832" i="43"/>
  <c r="E832" i="43"/>
  <c r="F832" i="43"/>
  <c r="D833" i="43"/>
  <c r="E833" i="43"/>
  <c r="F833" i="43"/>
  <c r="D834" i="43"/>
  <c r="E834" i="43"/>
  <c r="F834" i="43"/>
  <c r="D835" i="43"/>
  <c r="E835" i="43"/>
  <c r="F835" i="43"/>
  <c r="D836" i="43"/>
  <c r="E836" i="43"/>
  <c r="F836" i="43"/>
  <c r="D837" i="43"/>
  <c r="E837" i="43"/>
  <c r="F837" i="43"/>
  <c r="D838" i="43"/>
  <c r="E838" i="43"/>
  <c r="F838" i="43"/>
  <c r="D839" i="43"/>
  <c r="E839" i="43"/>
  <c r="F839" i="43"/>
  <c r="D840" i="43"/>
  <c r="E840" i="43"/>
  <c r="F840" i="43"/>
  <c r="D841" i="43"/>
  <c r="E841" i="43"/>
  <c r="F841" i="43"/>
  <c r="D842" i="43"/>
  <c r="E842" i="43"/>
  <c r="F842" i="43"/>
  <c r="D843" i="43"/>
  <c r="E843" i="43"/>
  <c r="F843" i="43"/>
  <c r="D844" i="43"/>
  <c r="E844" i="43"/>
  <c r="F844" i="43"/>
  <c r="D845" i="43"/>
  <c r="E845" i="43"/>
  <c r="F845" i="43"/>
  <c r="D846" i="43"/>
  <c r="E846" i="43"/>
  <c r="F846" i="43"/>
  <c r="D847" i="43"/>
  <c r="E847" i="43"/>
  <c r="F847" i="43"/>
  <c r="D848" i="43"/>
  <c r="E848" i="43"/>
  <c r="F848" i="43"/>
  <c r="D849" i="43"/>
  <c r="E849" i="43"/>
  <c r="F849" i="43"/>
  <c r="D850" i="43"/>
  <c r="E850" i="43"/>
  <c r="F850" i="43"/>
  <c r="D851" i="43"/>
  <c r="E851" i="43"/>
  <c r="F851" i="43"/>
  <c r="D852" i="43"/>
  <c r="E852" i="43"/>
  <c r="F852" i="43"/>
  <c r="D853" i="43"/>
  <c r="E853" i="43"/>
  <c r="F853" i="43"/>
  <c r="D854" i="43"/>
  <c r="E854" i="43"/>
  <c r="F854" i="43"/>
  <c r="D855" i="43"/>
  <c r="E855" i="43"/>
  <c r="F855" i="43"/>
  <c r="D856" i="43"/>
  <c r="E856" i="43"/>
  <c r="F856" i="43"/>
  <c r="D857" i="43"/>
  <c r="E857" i="43"/>
  <c r="F857" i="43"/>
  <c r="D858" i="43"/>
  <c r="E858" i="43"/>
  <c r="F858" i="43"/>
  <c r="D859" i="43"/>
  <c r="E859" i="43"/>
  <c r="F859" i="43"/>
  <c r="D860" i="43"/>
  <c r="E860" i="43"/>
  <c r="F860" i="43"/>
  <c r="D861" i="43"/>
  <c r="E861" i="43"/>
  <c r="F861" i="43"/>
  <c r="D862" i="43"/>
  <c r="E862" i="43"/>
  <c r="F862" i="43"/>
  <c r="D863" i="43"/>
  <c r="E863" i="43"/>
  <c r="F863" i="43"/>
  <c r="D864" i="43"/>
  <c r="E864" i="43"/>
  <c r="F864" i="43"/>
  <c r="D865" i="43"/>
  <c r="E865" i="43"/>
  <c r="F865" i="43"/>
  <c r="D866" i="43"/>
  <c r="E866" i="43"/>
  <c r="F866" i="43"/>
  <c r="D867" i="43"/>
  <c r="E867" i="43"/>
  <c r="F867" i="43"/>
  <c r="D868" i="43"/>
  <c r="E868" i="43"/>
  <c r="F868" i="43"/>
  <c r="D869" i="43"/>
  <c r="E869" i="43"/>
  <c r="F869" i="43"/>
  <c r="D870" i="43"/>
  <c r="E870" i="43"/>
  <c r="F870" i="43"/>
  <c r="D871" i="43"/>
  <c r="E871" i="43"/>
  <c r="F871" i="43"/>
  <c r="D872" i="43"/>
  <c r="E872" i="43"/>
  <c r="F872" i="43"/>
  <c r="D873" i="43"/>
  <c r="E873" i="43"/>
  <c r="F873" i="43"/>
  <c r="D874" i="43"/>
  <c r="E874" i="43"/>
  <c r="F874" i="43"/>
  <c r="D875" i="43"/>
  <c r="E875" i="43"/>
  <c r="F875" i="43"/>
  <c r="D876" i="43"/>
  <c r="E876" i="43"/>
  <c r="F876" i="43"/>
  <c r="D877" i="43"/>
  <c r="E877" i="43"/>
  <c r="F877" i="43"/>
  <c r="D878" i="43"/>
  <c r="E878" i="43"/>
  <c r="F878" i="43"/>
  <c r="D879" i="43"/>
  <c r="E879" i="43"/>
  <c r="F879" i="43"/>
  <c r="D880" i="43"/>
  <c r="E880" i="43"/>
  <c r="F880" i="43"/>
  <c r="D881" i="43"/>
  <c r="E881" i="43"/>
  <c r="F881" i="43"/>
  <c r="D882" i="43"/>
  <c r="E882" i="43"/>
  <c r="F882" i="43"/>
  <c r="D883" i="43"/>
  <c r="E883" i="43"/>
  <c r="F883" i="43"/>
  <c r="D884" i="43"/>
  <c r="E884" i="43"/>
  <c r="F884" i="43"/>
  <c r="D885" i="43"/>
  <c r="E885" i="43"/>
  <c r="F885" i="43"/>
  <c r="D886" i="43"/>
  <c r="E886" i="43"/>
  <c r="F886" i="43"/>
  <c r="D887" i="43"/>
  <c r="E887" i="43"/>
  <c r="F887" i="43"/>
  <c r="D888" i="43"/>
  <c r="E888" i="43"/>
  <c r="F888" i="43"/>
  <c r="D889" i="43"/>
  <c r="E889" i="43"/>
  <c r="F889" i="43"/>
  <c r="D890" i="43"/>
  <c r="E890" i="43"/>
  <c r="F890" i="43"/>
  <c r="D891" i="43"/>
  <c r="E891" i="43"/>
  <c r="F891" i="43"/>
  <c r="D892" i="43"/>
  <c r="E892" i="43"/>
  <c r="F892" i="43"/>
  <c r="D893" i="43"/>
  <c r="E893" i="43"/>
  <c r="F893" i="43"/>
  <c r="D894" i="43"/>
  <c r="E894" i="43"/>
  <c r="F894" i="43"/>
  <c r="D895" i="43"/>
  <c r="E895" i="43"/>
  <c r="F895" i="43"/>
  <c r="D896" i="43"/>
  <c r="E896" i="43"/>
  <c r="F896" i="43"/>
  <c r="D897" i="43"/>
  <c r="E897" i="43"/>
  <c r="F897" i="43"/>
  <c r="D898" i="43"/>
  <c r="E898" i="43"/>
  <c r="F898" i="43"/>
  <c r="D899" i="43"/>
  <c r="E899" i="43"/>
  <c r="F899" i="43"/>
  <c r="D900" i="43"/>
  <c r="E900" i="43"/>
  <c r="F900" i="43"/>
  <c r="D901" i="43"/>
  <c r="E901" i="43"/>
  <c r="F901" i="43"/>
  <c r="D902" i="43"/>
  <c r="E902" i="43"/>
  <c r="F902" i="43"/>
  <c r="D903" i="43"/>
  <c r="E903" i="43"/>
  <c r="F903" i="43"/>
  <c r="D904" i="43"/>
  <c r="E904" i="43"/>
  <c r="F904" i="43"/>
  <c r="D905" i="43"/>
  <c r="E905" i="43"/>
  <c r="F905" i="43"/>
  <c r="D906" i="43"/>
  <c r="E906" i="43"/>
  <c r="F906" i="43"/>
  <c r="D907" i="43"/>
  <c r="E907" i="43"/>
  <c r="F907" i="43"/>
  <c r="D908" i="43"/>
  <c r="E908" i="43"/>
  <c r="F908" i="43"/>
  <c r="D909" i="43"/>
  <c r="E909" i="43"/>
  <c r="F909" i="43"/>
  <c r="D910" i="43"/>
  <c r="E910" i="43"/>
  <c r="F910" i="43"/>
  <c r="D911" i="43"/>
  <c r="E911" i="43"/>
  <c r="F911" i="43"/>
  <c r="D912" i="43"/>
  <c r="E912" i="43"/>
  <c r="F912" i="43"/>
  <c r="D913" i="43"/>
  <c r="E913" i="43"/>
  <c r="F913" i="43"/>
  <c r="D914" i="43"/>
  <c r="E914" i="43"/>
  <c r="F914" i="43"/>
  <c r="D915" i="43"/>
  <c r="E915" i="43"/>
  <c r="F915" i="43"/>
  <c r="D916" i="43"/>
  <c r="E916" i="43"/>
  <c r="F916" i="43"/>
  <c r="D917" i="43"/>
  <c r="E917" i="43"/>
  <c r="F917" i="43"/>
  <c r="D918" i="43"/>
  <c r="E918" i="43"/>
  <c r="F918" i="43"/>
  <c r="D919" i="43"/>
  <c r="E919" i="43"/>
  <c r="F919" i="43"/>
  <c r="D920" i="43"/>
  <c r="E920" i="43"/>
  <c r="F920" i="43"/>
  <c r="D921" i="43"/>
  <c r="E921" i="43"/>
  <c r="F921" i="43"/>
  <c r="D922" i="43"/>
  <c r="E922" i="43"/>
  <c r="F922" i="43"/>
  <c r="D923" i="43"/>
  <c r="E923" i="43"/>
  <c r="F923" i="43"/>
  <c r="D924" i="43"/>
  <c r="E924" i="43"/>
  <c r="F924" i="43"/>
  <c r="D925" i="43"/>
  <c r="E925" i="43"/>
  <c r="F925" i="43"/>
  <c r="D926" i="43"/>
  <c r="E926" i="43"/>
  <c r="F926" i="43"/>
  <c r="D927" i="43"/>
  <c r="E927" i="43"/>
  <c r="F927" i="43"/>
  <c r="D928" i="43"/>
  <c r="E928" i="43"/>
  <c r="F928" i="43"/>
  <c r="D929" i="43"/>
  <c r="E929" i="43"/>
  <c r="F929" i="43"/>
  <c r="D930" i="43"/>
  <c r="E930" i="43"/>
  <c r="F930" i="43"/>
  <c r="D931" i="43"/>
  <c r="E931" i="43"/>
  <c r="F931" i="43"/>
  <c r="D932" i="43"/>
  <c r="E932" i="43"/>
  <c r="F932" i="43"/>
  <c r="D933" i="43"/>
  <c r="E933" i="43"/>
  <c r="F933" i="43"/>
  <c r="D934" i="43"/>
  <c r="E934" i="43"/>
  <c r="F934" i="43"/>
  <c r="D935" i="43"/>
  <c r="E935" i="43"/>
  <c r="F935" i="43"/>
  <c r="D936" i="43"/>
  <c r="E936" i="43"/>
  <c r="F936" i="43"/>
  <c r="D937" i="43"/>
  <c r="E937" i="43"/>
  <c r="F937" i="43"/>
  <c r="D938" i="43"/>
  <c r="E938" i="43"/>
  <c r="F938" i="43"/>
  <c r="D939" i="43"/>
  <c r="E939" i="43"/>
  <c r="F939" i="43"/>
  <c r="D940" i="43"/>
  <c r="E940" i="43"/>
  <c r="F940" i="43"/>
  <c r="D941" i="43"/>
  <c r="E941" i="43"/>
  <c r="F941" i="43"/>
  <c r="D942" i="43"/>
  <c r="E942" i="43"/>
  <c r="F942" i="43"/>
  <c r="D943" i="43"/>
  <c r="E943" i="43"/>
  <c r="F943" i="43"/>
  <c r="D944" i="43"/>
  <c r="E944" i="43"/>
  <c r="F944" i="43"/>
  <c r="D945" i="43"/>
  <c r="E945" i="43"/>
  <c r="F945" i="43"/>
  <c r="D946" i="43"/>
  <c r="E946" i="43"/>
  <c r="F946" i="43"/>
  <c r="D947" i="43"/>
  <c r="E947" i="43"/>
  <c r="F947" i="43"/>
  <c r="D948" i="43"/>
  <c r="E948" i="43"/>
  <c r="F948" i="43"/>
  <c r="D949" i="43"/>
  <c r="E949" i="43"/>
  <c r="F949" i="43"/>
  <c r="D950" i="43"/>
  <c r="E950" i="43"/>
  <c r="F950" i="43"/>
  <c r="D951" i="43"/>
  <c r="E951" i="43"/>
  <c r="F951" i="43"/>
  <c r="D952" i="43"/>
  <c r="E952" i="43"/>
  <c r="F952" i="43"/>
  <c r="D953" i="43"/>
  <c r="E953" i="43"/>
  <c r="F953" i="43"/>
  <c r="D954" i="43"/>
  <c r="E954" i="43"/>
  <c r="F954" i="43"/>
  <c r="D955" i="43"/>
  <c r="E955" i="43"/>
  <c r="F955" i="43"/>
  <c r="D956" i="43"/>
  <c r="E956" i="43"/>
  <c r="F956" i="43"/>
  <c r="D957" i="43"/>
  <c r="E957" i="43"/>
  <c r="F957" i="43"/>
  <c r="D958" i="43"/>
  <c r="E958" i="43"/>
  <c r="F958" i="43"/>
  <c r="D959" i="43"/>
  <c r="E959" i="43"/>
  <c r="F959" i="43"/>
  <c r="D960" i="43"/>
  <c r="E960" i="43"/>
  <c r="F960" i="43"/>
  <c r="D961" i="43"/>
  <c r="E961" i="43"/>
  <c r="F961" i="43"/>
  <c r="D962" i="43"/>
  <c r="E962" i="43"/>
  <c r="F962" i="43"/>
  <c r="D963" i="43"/>
  <c r="E963" i="43"/>
  <c r="F963" i="43"/>
  <c r="D964" i="43"/>
  <c r="E964" i="43"/>
  <c r="F964" i="43"/>
  <c r="D965" i="43"/>
  <c r="E965" i="43"/>
  <c r="F965" i="43"/>
  <c r="D966" i="43"/>
  <c r="E966" i="43"/>
  <c r="F966" i="43"/>
  <c r="D967" i="43"/>
  <c r="E967" i="43"/>
  <c r="F967" i="43"/>
  <c r="D968" i="43"/>
  <c r="E968" i="43"/>
  <c r="F968" i="43"/>
  <c r="D969" i="43"/>
  <c r="E969" i="43"/>
  <c r="F969" i="43"/>
  <c r="D970" i="43"/>
  <c r="E970" i="43"/>
  <c r="F970" i="43"/>
  <c r="D971" i="43"/>
  <c r="E971" i="43"/>
  <c r="F971" i="43"/>
  <c r="D972" i="43"/>
  <c r="E972" i="43"/>
  <c r="F972" i="43"/>
  <c r="D973" i="43"/>
  <c r="E973" i="43"/>
  <c r="F973" i="43"/>
  <c r="D974" i="43"/>
  <c r="E974" i="43"/>
  <c r="F974" i="43"/>
  <c r="D975" i="43"/>
  <c r="E975" i="43"/>
  <c r="F975" i="43"/>
  <c r="D976" i="43"/>
  <c r="E976" i="43"/>
  <c r="F976" i="43"/>
  <c r="D977" i="43"/>
  <c r="E977" i="43"/>
  <c r="F977" i="43"/>
  <c r="D978" i="43"/>
  <c r="E978" i="43"/>
  <c r="F978" i="43"/>
  <c r="D979" i="43"/>
  <c r="E979" i="43"/>
  <c r="F979" i="43"/>
  <c r="D980" i="43"/>
  <c r="E980" i="43"/>
  <c r="F980" i="43"/>
  <c r="D981" i="43"/>
  <c r="E981" i="43"/>
  <c r="F981" i="43"/>
  <c r="D982" i="43"/>
  <c r="E982" i="43"/>
  <c r="F982" i="43"/>
  <c r="D983" i="43"/>
  <c r="E983" i="43"/>
  <c r="F983" i="43"/>
  <c r="D984" i="43"/>
  <c r="E984" i="43"/>
  <c r="F984" i="43"/>
  <c r="D985" i="43"/>
  <c r="E985" i="43"/>
  <c r="F985" i="43"/>
  <c r="D986" i="43"/>
  <c r="E986" i="43"/>
  <c r="F986" i="43"/>
  <c r="D987" i="43"/>
  <c r="E987" i="43"/>
  <c r="F987" i="43"/>
  <c r="D988" i="43"/>
  <c r="E988" i="43"/>
  <c r="F988" i="43"/>
  <c r="D989" i="43"/>
  <c r="E989" i="43"/>
  <c r="F989" i="43"/>
  <c r="D990" i="43"/>
  <c r="E990" i="43"/>
  <c r="F990" i="43"/>
  <c r="D991" i="43"/>
  <c r="E991" i="43"/>
  <c r="F991" i="43"/>
  <c r="D992" i="43"/>
  <c r="E992" i="43"/>
  <c r="F992" i="43"/>
  <c r="D993" i="43"/>
  <c r="E993" i="43"/>
  <c r="F993" i="43"/>
  <c r="D994" i="43"/>
  <c r="E994" i="43"/>
  <c r="F994" i="43"/>
  <c r="D995" i="43"/>
  <c r="E995" i="43"/>
  <c r="F995" i="43"/>
  <c r="D996" i="43"/>
  <c r="E996" i="43"/>
  <c r="F996" i="43"/>
  <c r="D997" i="43"/>
  <c r="E997" i="43"/>
  <c r="F997" i="43"/>
  <c r="D998" i="43"/>
  <c r="E998" i="43"/>
  <c r="F998" i="43"/>
  <c r="D999" i="43"/>
  <c r="E999" i="43"/>
  <c r="F999" i="43"/>
  <c r="D1000" i="43"/>
  <c r="E1000" i="43"/>
  <c r="F1000" i="43"/>
  <c r="D1001" i="43"/>
  <c r="E1001" i="43"/>
  <c r="F1001" i="43"/>
  <c r="A502" i="16"/>
  <c r="B503" i="43" s="1"/>
  <c r="D502" i="16"/>
  <c r="E502" i="16"/>
  <c r="L502" i="16"/>
  <c r="M502" i="16"/>
  <c r="A503" i="16"/>
  <c r="B504" i="43" s="1"/>
  <c r="D503" i="16"/>
  <c r="E503" i="16"/>
  <c r="L503" i="16"/>
  <c r="M503" i="16"/>
  <c r="A504" i="16"/>
  <c r="B505" i="43" s="1"/>
  <c r="D504" i="16"/>
  <c r="E504" i="16"/>
  <c r="L504" i="16"/>
  <c r="M504" i="16"/>
  <c r="A505" i="16"/>
  <c r="B506" i="43" s="1"/>
  <c r="D505" i="16"/>
  <c r="E505" i="16"/>
  <c r="L505" i="16"/>
  <c r="M505" i="16"/>
  <c r="A506" i="16"/>
  <c r="B507" i="43" s="1"/>
  <c r="D506" i="16"/>
  <c r="E506" i="16"/>
  <c r="L506" i="16"/>
  <c r="M506" i="16"/>
  <c r="A507" i="16"/>
  <c r="B508" i="43" s="1"/>
  <c r="D507" i="16"/>
  <c r="E507" i="16"/>
  <c r="L507" i="16"/>
  <c r="M507" i="16"/>
  <c r="A508" i="16"/>
  <c r="B509" i="43" s="1"/>
  <c r="D508" i="16"/>
  <c r="E508" i="16"/>
  <c r="L508" i="16"/>
  <c r="M508" i="16"/>
  <c r="A509" i="16"/>
  <c r="B510" i="43" s="1"/>
  <c r="D509" i="16"/>
  <c r="E509" i="16"/>
  <c r="L509" i="16"/>
  <c r="M509" i="16"/>
  <c r="A510" i="16"/>
  <c r="B511" i="43" s="1"/>
  <c r="D510" i="16"/>
  <c r="E510" i="16"/>
  <c r="L510" i="16"/>
  <c r="M510" i="16"/>
  <c r="A511" i="16"/>
  <c r="B512" i="43" s="1"/>
  <c r="D511" i="16"/>
  <c r="E511" i="16"/>
  <c r="L511" i="16"/>
  <c r="M511" i="16"/>
  <c r="A512" i="16"/>
  <c r="B513" i="43" s="1"/>
  <c r="D512" i="16"/>
  <c r="E512" i="16"/>
  <c r="L512" i="16"/>
  <c r="M512" i="16"/>
  <c r="A513" i="16"/>
  <c r="B514" i="43" s="1"/>
  <c r="D513" i="16"/>
  <c r="E513" i="16"/>
  <c r="L513" i="16"/>
  <c r="M513" i="16"/>
  <c r="A514" i="16"/>
  <c r="B515" i="43" s="1"/>
  <c r="D514" i="16"/>
  <c r="E514" i="16"/>
  <c r="L514" i="16"/>
  <c r="M514" i="16"/>
  <c r="A515" i="16"/>
  <c r="B516" i="43" s="1"/>
  <c r="D515" i="16"/>
  <c r="E515" i="16"/>
  <c r="L515" i="16"/>
  <c r="M515" i="16"/>
  <c r="A516" i="16"/>
  <c r="B517" i="43" s="1"/>
  <c r="D516" i="16"/>
  <c r="E516" i="16"/>
  <c r="L516" i="16"/>
  <c r="M516" i="16"/>
  <c r="A517" i="16"/>
  <c r="B518" i="43" s="1"/>
  <c r="D517" i="16"/>
  <c r="E517" i="16"/>
  <c r="L517" i="16"/>
  <c r="M517" i="16"/>
  <c r="A518" i="16"/>
  <c r="B519" i="43" s="1"/>
  <c r="D518" i="16"/>
  <c r="E518" i="16"/>
  <c r="L518" i="16"/>
  <c r="M518" i="16"/>
  <c r="A519" i="16"/>
  <c r="B520" i="43" s="1"/>
  <c r="D519" i="16"/>
  <c r="E519" i="16"/>
  <c r="L519" i="16"/>
  <c r="M519" i="16"/>
  <c r="A520" i="16"/>
  <c r="B521" i="43" s="1"/>
  <c r="D520" i="16"/>
  <c r="E520" i="16"/>
  <c r="L520" i="16"/>
  <c r="M520" i="16"/>
  <c r="A521" i="16"/>
  <c r="B522" i="43" s="1"/>
  <c r="D521" i="16"/>
  <c r="E521" i="16"/>
  <c r="L521" i="16"/>
  <c r="M521" i="16"/>
  <c r="A522" i="16"/>
  <c r="B523" i="43" s="1"/>
  <c r="D522" i="16"/>
  <c r="E522" i="16"/>
  <c r="L522" i="16"/>
  <c r="M522" i="16"/>
  <c r="A523" i="16"/>
  <c r="B524" i="43" s="1"/>
  <c r="D523" i="16"/>
  <c r="E523" i="16"/>
  <c r="L523" i="16"/>
  <c r="M523" i="16"/>
  <c r="A524" i="16"/>
  <c r="B525" i="43" s="1"/>
  <c r="D524" i="16"/>
  <c r="E524" i="16"/>
  <c r="L524" i="16"/>
  <c r="M524" i="16"/>
  <c r="A525" i="16"/>
  <c r="B526" i="43" s="1"/>
  <c r="D525" i="16"/>
  <c r="E525" i="16"/>
  <c r="L525" i="16"/>
  <c r="M525" i="16"/>
  <c r="A526" i="16"/>
  <c r="B527" i="43" s="1"/>
  <c r="D526" i="16"/>
  <c r="E526" i="16"/>
  <c r="L526" i="16"/>
  <c r="M526" i="16"/>
  <c r="A527" i="16"/>
  <c r="B528" i="43" s="1"/>
  <c r="D527" i="16"/>
  <c r="E527" i="16"/>
  <c r="L527" i="16"/>
  <c r="M527" i="16"/>
  <c r="A528" i="16"/>
  <c r="B529" i="43" s="1"/>
  <c r="D528" i="16"/>
  <c r="E528" i="16"/>
  <c r="L528" i="16"/>
  <c r="M528" i="16"/>
  <c r="A529" i="16"/>
  <c r="B530" i="43" s="1"/>
  <c r="D529" i="16"/>
  <c r="E529" i="16"/>
  <c r="L529" i="16"/>
  <c r="M529" i="16"/>
  <c r="A530" i="16"/>
  <c r="B531" i="43" s="1"/>
  <c r="D530" i="16"/>
  <c r="E530" i="16"/>
  <c r="L530" i="16"/>
  <c r="M530" i="16"/>
  <c r="A531" i="16"/>
  <c r="B532" i="43" s="1"/>
  <c r="D531" i="16"/>
  <c r="E531" i="16"/>
  <c r="L531" i="16"/>
  <c r="M531" i="16"/>
  <c r="A532" i="16"/>
  <c r="B533" i="43" s="1"/>
  <c r="D532" i="16"/>
  <c r="E532" i="16"/>
  <c r="L532" i="16"/>
  <c r="M532" i="16"/>
  <c r="A533" i="16"/>
  <c r="B534" i="43" s="1"/>
  <c r="D533" i="16"/>
  <c r="E533" i="16"/>
  <c r="L533" i="16"/>
  <c r="M533" i="16"/>
  <c r="A534" i="16"/>
  <c r="B535" i="43" s="1"/>
  <c r="D534" i="16"/>
  <c r="E534" i="16"/>
  <c r="L534" i="16"/>
  <c r="M534" i="16"/>
  <c r="A535" i="16"/>
  <c r="B536" i="43" s="1"/>
  <c r="D535" i="16"/>
  <c r="E535" i="16"/>
  <c r="L535" i="16"/>
  <c r="M535" i="16"/>
  <c r="A536" i="16"/>
  <c r="B537" i="43" s="1"/>
  <c r="D536" i="16"/>
  <c r="E536" i="16"/>
  <c r="L536" i="16"/>
  <c r="M536" i="16"/>
  <c r="A537" i="16"/>
  <c r="B538" i="43" s="1"/>
  <c r="D537" i="16"/>
  <c r="E537" i="16"/>
  <c r="L537" i="16"/>
  <c r="M537" i="16"/>
  <c r="A538" i="16"/>
  <c r="B539" i="43" s="1"/>
  <c r="D538" i="16"/>
  <c r="E538" i="16"/>
  <c r="L538" i="16"/>
  <c r="M538" i="16"/>
  <c r="A539" i="16"/>
  <c r="B540" i="43" s="1"/>
  <c r="D539" i="16"/>
  <c r="E539" i="16"/>
  <c r="L539" i="16"/>
  <c r="M539" i="16"/>
  <c r="A540" i="16"/>
  <c r="B541" i="43" s="1"/>
  <c r="D540" i="16"/>
  <c r="E540" i="16"/>
  <c r="L540" i="16"/>
  <c r="M540" i="16"/>
  <c r="A541" i="16"/>
  <c r="B542" i="43" s="1"/>
  <c r="D541" i="16"/>
  <c r="E541" i="16"/>
  <c r="L541" i="16"/>
  <c r="M541" i="16"/>
  <c r="A542" i="16"/>
  <c r="B543" i="43" s="1"/>
  <c r="D542" i="16"/>
  <c r="E542" i="16"/>
  <c r="L542" i="16"/>
  <c r="M542" i="16"/>
  <c r="A543" i="16"/>
  <c r="B544" i="43" s="1"/>
  <c r="D543" i="16"/>
  <c r="E543" i="16"/>
  <c r="L543" i="16"/>
  <c r="M543" i="16"/>
  <c r="A544" i="16"/>
  <c r="B545" i="43" s="1"/>
  <c r="D544" i="16"/>
  <c r="E544" i="16"/>
  <c r="L544" i="16"/>
  <c r="M544" i="16"/>
  <c r="A545" i="16"/>
  <c r="B546" i="43" s="1"/>
  <c r="D545" i="16"/>
  <c r="E545" i="16"/>
  <c r="L545" i="16"/>
  <c r="M545" i="16"/>
  <c r="A546" i="16"/>
  <c r="B547" i="43" s="1"/>
  <c r="D546" i="16"/>
  <c r="E546" i="16"/>
  <c r="L546" i="16"/>
  <c r="M546" i="16"/>
  <c r="A547" i="16"/>
  <c r="B548" i="43" s="1"/>
  <c r="D547" i="16"/>
  <c r="E547" i="16"/>
  <c r="L547" i="16"/>
  <c r="M547" i="16"/>
  <c r="A548" i="16"/>
  <c r="B549" i="43" s="1"/>
  <c r="D548" i="16"/>
  <c r="E548" i="16"/>
  <c r="L548" i="16"/>
  <c r="M548" i="16"/>
  <c r="A549" i="16"/>
  <c r="B550" i="43" s="1"/>
  <c r="D549" i="16"/>
  <c r="E549" i="16"/>
  <c r="L549" i="16"/>
  <c r="M549" i="16"/>
  <c r="A550" i="16"/>
  <c r="B551" i="43" s="1"/>
  <c r="D550" i="16"/>
  <c r="E550" i="16"/>
  <c r="L550" i="16"/>
  <c r="M550" i="16"/>
  <c r="A551" i="16"/>
  <c r="B552" i="43" s="1"/>
  <c r="D551" i="16"/>
  <c r="E551" i="16"/>
  <c r="L551" i="16"/>
  <c r="M551" i="16"/>
  <c r="A552" i="16"/>
  <c r="B553" i="43" s="1"/>
  <c r="D552" i="16"/>
  <c r="E552" i="16"/>
  <c r="L552" i="16"/>
  <c r="M552" i="16"/>
  <c r="A553" i="16"/>
  <c r="B554" i="43" s="1"/>
  <c r="D553" i="16"/>
  <c r="E553" i="16"/>
  <c r="L553" i="16"/>
  <c r="M553" i="16"/>
  <c r="A554" i="16"/>
  <c r="B555" i="43" s="1"/>
  <c r="D554" i="16"/>
  <c r="E554" i="16"/>
  <c r="L554" i="16"/>
  <c r="M554" i="16"/>
  <c r="A555" i="16"/>
  <c r="B556" i="43" s="1"/>
  <c r="D555" i="16"/>
  <c r="E555" i="16"/>
  <c r="L555" i="16"/>
  <c r="M555" i="16"/>
  <c r="A556" i="16"/>
  <c r="B557" i="43" s="1"/>
  <c r="D556" i="16"/>
  <c r="E556" i="16"/>
  <c r="L556" i="16"/>
  <c r="M556" i="16"/>
  <c r="A557" i="16"/>
  <c r="B558" i="43" s="1"/>
  <c r="D557" i="16"/>
  <c r="E557" i="16"/>
  <c r="L557" i="16"/>
  <c r="M557" i="16"/>
  <c r="A558" i="16"/>
  <c r="B559" i="43" s="1"/>
  <c r="D558" i="16"/>
  <c r="E558" i="16"/>
  <c r="L558" i="16"/>
  <c r="M558" i="16"/>
  <c r="A559" i="16"/>
  <c r="B560" i="43" s="1"/>
  <c r="D559" i="16"/>
  <c r="E559" i="16"/>
  <c r="L559" i="16"/>
  <c r="M559" i="16"/>
  <c r="A560" i="16"/>
  <c r="B561" i="43" s="1"/>
  <c r="D560" i="16"/>
  <c r="E560" i="16"/>
  <c r="L560" i="16"/>
  <c r="M560" i="16"/>
  <c r="A561" i="16"/>
  <c r="B562" i="43" s="1"/>
  <c r="D561" i="16"/>
  <c r="E561" i="16"/>
  <c r="L561" i="16"/>
  <c r="M561" i="16"/>
  <c r="A562" i="16"/>
  <c r="B563" i="43" s="1"/>
  <c r="D562" i="16"/>
  <c r="E562" i="16"/>
  <c r="L562" i="16"/>
  <c r="M562" i="16"/>
  <c r="A563" i="16"/>
  <c r="B564" i="43" s="1"/>
  <c r="D563" i="16"/>
  <c r="E563" i="16"/>
  <c r="L563" i="16"/>
  <c r="M563" i="16"/>
  <c r="A564" i="16"/>
  <c r="B565" i="43" s="1"/>
  <c r="D564" i="16"/>
  <c r="E564" i="16"/>
  <c r="L564" i="16"/>
  <c r="M564" i="16"/>
  <c r="A565" i="16"/>
  <c r="B566" i="43" s="1"/>
  <c r="D565" i="16"/>
  <c r="E565" i="16"/>
  <c r="L565" i="16"/>
  <c r="M565" i="16"/>
  <c r="A566" i="16"/>
  <c r="B567" i="43" s="1"/>
  <c r="D566" i="16"/>
  <c r="E566" i="16"/>
  <c r="L566" i="16"/>
  <c r="M566" i="16"/>
  <c r="A567" i="16"/>
  <c r="B568" i="43" s="1"/>
  <c r="D567" i="16"/>
  <c r="E567" i="16"/>
  <c r="L567" i="16"/>
  <c r="M567" i="16"/>
  <c r="A568" i="16"/>
  <c r="B569" i="43" s="1"/>
  <c r="D568" i="16"/>
  <c r="E568" i="16"/>
  <c r="L568" i="16"/>
  <c r="M568" i="16"/>
  <c r="A569" i="16"/>
  <c r="B570" i="43" s="1"/>
  <c r="D569" i="16"/>
  <c r="E569" i="16"/>
  <c r="L569" i="16"/>
  <c r="M569" i="16"/>
  <c r="A570" i="16"/>
  <c r="B571" i="43" s="1"/>
  <c r="D570" i="16"/>
  <c r="E570" i="16"/>
  <c r="L570" i="16"/>
  <c r="M570" i="16"/>
  <c r="A571" i="16"/>
  <c r="B572" i="43" s="1"/>
  <c r="D571" i="16"/>
  <c r="E571" i="16"/>
  <c r="L571" i="16"/>
  <c r="M571" i="16"/>
  <c r="A572" i="16"/>
  <c r="B573" i="43" s="1"/>
  <c r="D572" i="16"/>
  <c r="E572" i="16"/>
  <c r="L572" i="16"/>
  <c r="M572" i="16"/>
  <c r="A573" i="16"/>
  <c r="B574" i="43" s="1"/>
  <c r="D573" i="16"/>
  <c r="E573" i="16"/>
  <c r="L573" i="16"/>
  <c r="M573" i="16"/>
  <c r="A574" i="16"/>
  <c r="B575" i="43" s="1"/>
  <c r="D574" i="16"/>
  <c r="E574" i="16"/>
  <c r="L574" i="16"/>
  <c r="M574" i="16"/>
  <c r="A575" i="16"/>
  <c r="B576" i="43" s="1"/>
  <c r="D575" i="16"/>
  <c r="E575" i="16"/>
  <c r="L575" i="16"/>
  <c r="M575" i="16"/>
  <c r="A576" i="16"/>
  <c r="B577" i="43" s="1"/>
  <c r="D576" i="16"/>
  <c r="E576" i="16"/>
  <c r="L576" i="16"/>
  <c r="M576" i="16"/>
  <c r="A577" i="16"/>
  <c r="B578" i="43" s="1"/>
  <c r="D577" i="16"/>
  <c r="E577" i="16"/>
  <c r="L577" i="16"/>
  <c r="M577" i="16"/>
  <c r="A578" i="16"/>
  <c r="B579" i="43" s="1"/>
  <c r="D578" i="16"/>
  <c r="E578" i="16"/>
  <c r="L578" i="16"/>
  <c r="M578" i="16"/>
  <c r="A579" i="16"/>
  <c r="B580" i="43" s="1"/>
  <c r="D579" i="16"/>
  <c r="E579" i="16"/>
  <c r="L579" i="16"/>
  <c r="M579" i="16"/>
  <c r="A580" i="16"/>
  <c r="B581" i="43" s="1"/>
  <c r="D580" i="16"/>
  <c r="E580" i="16"/>
  <c r="L580" i="16"/>
  <c r="M580" i="16"/>
  <c r="A581" i="16"/>
  <c r="B582" i="43" s="1"/>
  <c r="D581" i="16"/>
  <c r="E581" i="16"/>
  <c r="L581" i="16"/>
  <c r="M581" i="16"/>
  <c r="A582" i="16"/>
  <c r="B583" i="43" s="1"/>
  <c r="D582" i="16"/>
  <c r="E582" i="16"/>
  <c r="L582" i="16"/>
  <c r="M582" i="16"/>
  <c r="A583" i="16"/>
  <c r="B584" i="43" s="1"/>
  <c r="D583" i="16"/>
  <c r="E583" i="16"/>
  <c r="L583" i="16"/>
  <c r="M583" i="16"/>
  <c r="A584" i="16"/>
  <c r="B585" i="43" s="1"/>
  <c r="D584" i="16"/>
  <c r="E584" i="16"/>
  <c r="L584" i="16"/>
  <c r="M584" i="16"/>
  <c r="A585" i="16"/>
  <c r="B586" i="43" s="1"/>
  <c r="D585" i="16"/>
  <c r="E585" i="16"/>
  <c r="L585" i="16"/>
  <c r="M585" i="16"/>
  <c r="A586" i="16"/>
  <c r="B587" i="43" s="1"/>
  <c r="D586" i="16"/>
  <c r="E586" i="16"/>
  <c r="L586" i="16"/>
  <c r="M586" i="16"/>
  <c r="A587" i="16"/>
  <c r="B588" i="43" s="1"/>
  <c r="D587" i="16"/>
  <c r="E587" i="16"/>
  <c r="L587" i="16"/>
  <c r="M587" i="16"/>
  <c r="A588" i="16"/>
  <c r="B589" i="43" s="1"/>
  <c r="D588" i="16"/>
  <c r="E588" i="16"/>
  <c r="L588" i="16"/>
  <c r="M588" i="16"/>
  <c r="A589" i="16"/>
  <c r="B590" i="43" s="1"/>
  <c r="D589" i="16"/>
  <c r="E589" i="16"/>
  <c r="L589" i="16"/>
  <c r="M589" i="16"/>
  <c r="A590" i="16"/>
  <c r="B591" i="43" s="1"/>
  <c r="D590" i="16"/>
  <c r="E590" i="16"/>
  <c r="L590" i="16"/>
  <c r="M590" i="16"/>
  <c r="A591" i="16"/>
  <c r="B592" i="43" s="1"/>
  <c r="D591" i="16"/>
  <c r="E591" i="16"/>
  <c r="L591" i="16"/>
  <c r="M591" i="16"/>
  <c r="A592" i="16"/>
  <c r="B593" i="43" s="1"/>
  <c r="D592" i="16"/>
  <c r="E592" i="16"/>
  <c r="L592" i="16"/>
  <c r="M592" i="16"/>
  <c r="A593" i="16"/>
  <c r="B594" i="43" s="1"/>
  <c r="D593" i="16"/>
  <c r="E593" i="16"/>
  <c r="L593" i="16"/>
  <c r="M593" i="16"/>
  <c r="A594" i="16"/>
  <c r="B595" i="43" s="1"/>
  <c r="D594" i="16"/>
  <c r="E594" i="16"/>
  <c r="L594" i="16"/>
  <c r="M594" i="16"/>
  <c r="A595" i="16"/>
  <c r="B596" i="43" s="1"/>
  <c r="D595" i="16"/>
  <c r="E595" i="16"/>
  <c r="L595" i="16"/>
  <c r="M595" i="16"/>
  <c r="A596" i="16"/>
  <c r="B597" i="43" s="1"/>
  <c r="D596" i="16"/>
  <c r="E596" i="16"/>
  <c r="L596" i="16"/>
  <c r="M596" i="16"/>
  <c r="A597" i="16"/>
  <c r="B598" i="43" s="1"/>
  <c r="D597" i="16"/>
  <c r="E597" i="16"/>
  <c r="L597" i="16"/>
  <c r="M597" i="16"/>
  <c r="A598" i="16"/>
  <c r="B599" i="43" s="1"/>
  <c r="D598" i="16"/>
  <c r="E598" i="16"/>
  <c r="L598" i="16"/>
  <c r="M598" i="16"/>
  <c r="A599" i="16"/>
  <c r="B600" i="43" s="1"/>
  <c r="D599" i="16"/>
  <c r="E599" i="16"/>
  <c r="L599" i="16"/>
  <c r="M599" i="16"/>
  <c r="A600" i="16"/>
  <c r="B601" i="43" s="1"/>
  <c r="D600" i="16"/>
  <c r="E600" i="16"/>
  <c r="L600" i="16"/>
  <c r="M600" i="16"/>
  <c r="A601" i="16"/>
  <c r="B602" i="43" s="1"/>
  <c r="D601" i="16"/>
  <c r="E601" i="16"/>
  <c r="L601" i="16"/>
  <c r="M601" i="16"/>
  <c r="A602" i="16"/>
  <c r="B603" i="43" s="1"/>
  <c r="D602" i="16"/>
  <c r="E602" i="16"/>
  <c r="L602" i="16"/>
  <c r="M602" i="16"/>
  <c r="A603" i="16"/>
  <c r="B604" i="43" s="1"/>
  <c r="D603" i="16"/>
  <c r="E603" i="16"/>
  <c r="L603" i="16"/>
  <c r="M603" i="16"/>
  <c r="A604" i="16"/>
  <c r="B605" i="43" s="1"/>
  <c r="D604" i="16"/>
  <c r="E604" i="16"/>
  <c r="L604" i="16"/>
  <c r="M604" i="16"/>
  <c r="A605" i="16"/>
  <c r="B606" i="43" s="1"/>
  <c r="D605" i="16"/>
  <c r="E605" i="16"/>
  <c r="L605" i="16"/>
  <c r="M605" i="16"/>
  <c r="A606" i="16"/>
  <c r="B607" i="43" s="1"/>
  <c r="D606" i="16"/>
  <c r="E606" i="16"/>
  <c r="L606" i="16"/>
  <c r="M606" i="16"/>
  <c r="A607" i="16"/>
  <c r="B608" i="43" s="1"/>
  <c r="D607" i="16"/>
  <c r="E607" i="16"/>
  <c r="L607" i="16"/>
  <c r="M607" i="16"/>
  <c r="A608" i="16"/>
  <c r="B609" i="43" s="1"/>
  <c r="D608" i="16"/>
  <c r="E608" i="16"/>
  <c r="L608" i="16"/>
  <c r="M608" i="16"/>
  <c r="A609" i="16"/>
  <c r="B610" i="43" s="1"/>
  <c r="D609" i="16"/>
  <c r="E609" i="16"/>
  <c r="L609" i="16"/>
  <c r="M609" i="16"/>
  <c r="A610" i="16"/>
  <c r="B611" i="43" s="1"/>
  <c r="D610" i="16"/>
  <c r="E610" i="16"/>
  <c r="L610" i="16"/>
  <c r="M610" i="16"/>
  <c r="A611" i="16"/>
  <c r="B612" i="43" s="1"/>
  <c r="D611" i="16"/>
  <c r="E611" i="16"/>
  <c r="L611" i="16"/>
  <c r="M611" i="16"/>
  <c r="A612" i="16"/>
  <c r="B613" i="43" s="1"/>
  <c r="D612" i="16"/>
  <c r="E612" i="16"/>
  <c r="L612" i="16"/>
  <c r="M612" i="16"/>
  <c r="A613" i="16"/>
  <c r="B614" i="43" s="1"/>
  <c r="D613" i="16"/>
  <c r="E613" i="16"/>
  <c r="L613" i="16"/>
  <c r="M613" i="16"/>
  <c r="A614" i="16"/>
  <c r="B615" i="43" s="1"/>
  <c r="D614" i="16"/>
  <c r="E614" i="16"/>
  <c r="L614" i="16"/>
  <c r="M614" i="16"/>
  <c r="A615" i="16"/>
  <c r="B616" i="43" s="1"/>
  <c r="D615" i="16"/>
  <c r="E615" i="16"/>
  <c r="L615" i="16"/>
  <c r="M615" i="16"/>
  <c r="A616" i="16"/>
  <c r="B617" i="43" s="1"/>
  <c r="D616" i="16"/>
  <c r="E616" i="16"/>
  <c r="L616" i="16"/>
  <c r="M616" i="16"/>
  <c r="A617" i="16"/>
  <c r="B618" i="43" s="1"/>
  <c r="D617" i="16"/>
  <c r="E617" i="16"/>
  <c r="L617" i="16"/>
  <c r="M617" i="16"/>
  <c r="A618" i="16"/>
  <c r="B619" i="43" s="1"/>
  <c r="D618" i="16"/>
  <c r="E618" i="16"/>
  <c r="L618" i="16"/>
  <c r="M618" i="16"/>
  <c r="A619" i="16"/>
  <c r="B620" i="43" s="1"/>
  <c r="D619" i="16"/>
  <c r="E619" i="16"/>
  <c r="L619" i="16"/>
  <c r="M619" i="16"/>
  <c r="A620" i="16"/>
  <c r="B621" i="43" s="1"/>
  <c r="D620" i="16"/>
  <c r="E620" i="16"/>
  <c r="L620" i="16"/>
  <c r="M620" i="16"/>
  <c r="A621" i="16"/>
  <c r="B622" i="43" s="1"/>
  <c r="D621" i="16"/>
  <c r="E621" i="16"/>
  <c r="L621" i="16"/>
  <c r="M621" i="16"/>
  <c r="A622" i="16"/>
  <c r="B623" i="43" s="1"/>
  <c r="D622" i="16"/>
  <c r="E622" i="16"/>
  <c r="L622" i="16"/>
  <c r="M622" i="16"/>
  <c r="A623" i="16"/>
  <c r="B624" i="43" s="1"/>
  <c r="D623" i="16"/>
  <c r="E623" i="16"/>
  <c r="L623" i="16"/>
  <c r="M623" i="16"/>
  <c r="A624" i="16"/>
  <c r="B625" i="43" s="1"/>
  <c r="D624" i="16"/>
  <c r="E624" i="16"/>
  <c r="L624" i="16"/>
  <c r="M624" i="16"/>
  <c r="A625" i="16"/>
  <c r="B626" i="43" s="1"/>
  <c r="D625" i="16"/>
  <c r="E625" i="16"/>
  <c r="L625" i="16"/>
  <c r="M625" i="16"/>
  <c r="A626" i="16"/>
  <c r="B627" i="43" s="1"/>
  <c r="D626" i="16"/>
  <c r="E626" i="16"/>
  <c r="L626" i="16"/>
  <c r="M626" i="16"/>
  <c r="A627" i="16"/>
  <c r="B628" i="43" s="1"/>
  <c r="D627" i="16"/>
  <c r="E627" i="16"/>
  <c r="L627" i="16"/>
  <c r="M627" i="16"/>
  <c r="A628" i="16"/>
  <c r="B629" i="43" s="1"/>
  <c r="D628" i="16"/>
  <c r="E628" i="16"/>
  <c r="L628" i="16"/>
  <c r="M628" i="16"/>
  <c r="A629" i="16"/>
  <c r="B630" i="43" s="1"/>
  <c r="D629" i="16"/>
  <c r="E629" i="16"/>
  <c r="L629" i="16"/>
  <c r="M629" i="16"/>
  <c r="A630" i="16"/>
  <c r="B631" i="43" s="1"/>
  <c r="D630" i="16"/>
  <c r="E630" i="16"/>
  <c r="L630" i="16"/>
  <c r="M630" i="16"/>
  <c r="A631" i="16"/>
  <c r="B632" i="43" s="1"/>
  <c r="D631" i="16"/>
  <c r="E631" i="16"/>
  <c r="L631" i="16"/>
  <c r="M631" i="16"/>
  <c r="A632" i="16"/>
  <c r="B633" i="43" s="1"/>
  <c r="D632" i="16"/>
  <c r="E632" i="16"/>
  <c r="L632" i="16"/>
  <c r="M632" i="16"/>
  <c r="A633" i="16"/>
  <c r="B634" i="43" s="1"/>
  <c r="D633" i="16"/>
  <c r="E633" i="16"/>
  <c r="L633" i="16"/>
  <c r="M633" i="16"/>
  <c r="A634" i="16"/>
  <c r="B635" i="43" s="1"/>
  <c r="D634" i="16"/>
  <c r="E634" i="16"/>
  <c r="L634" i="16"/>
  <c r="M634" i="16"/>
  <c r="A635" i="16"/>
  <c r="B636" i="43" s="1"/>
  <c r="D635" i="16"/>
  <c r="E635" i="16"/>
  <c r="L635" i="16"/>
  <c r="M635" i="16"/>
  <c r="A636" i="16"/>
  <c r="B637" i="43" s="1"/>
  <c r="D636" i="16"/>
  <c r="E636" i="16"/>
  <c r="L636" i="16"/>
  <c r="M636" i="16"/>
  <c r="A637" i="16"/>
  <c r="B638" i="43" s="1"/>
  <c r="D637" i="16"/>
  <c r="E637" i="16"/>
  <c r="L637" i="16"/>
  <c r="M637" i="16"/>
  <c r="A638" i="16"/>
  <c r="B639" i="43" s="1"/>
  <c r="D638" i="16"/>
  <c r="E638" i="16"/>
  <c r="L638" i="16"/>
  <c r="M638" i="16"/>
  <c r="A639" i="16"/>
  <c r="B640" i="43" s="1"/>
  <c r="D639" i="16"/>
  <c r="E639" i="16"/>
  <c r="L639" i="16"/>
  <c r="M639" i="16"/>
  <c r="A640" i="16"/>
  <c r="B641" i="43" s="1"/>
  <c r="D640" i="16"/>
  <c r="E640" i="16"/>
  <c r="L640" i="16"/>
  <c r="M640" i="16"/>
  <c r="A641" i="16"/>
  <c r="B642" i="43" s="1"/>
  <c r="D641" i="16"/>
  <c r="E641" i="16"/>
  <c r="L641" i="16"/>
  <c r="M641" i="16"/>
  <c r="A642" i="16"/>
  <c r="B643" i="43" s="1"/>
  <c r="D642" i="16"/>
  <c r="E642" i="16"/>
  <c r="L642" i="16"/>
  <c r="M642" i="16"/>
  <c r="A643" i="16"/>
  <c r="B644" i="43" s="1"/>
  <c r="D643" i="16"/>
  <c r="E643" i="16"/>
  <c r="L643" i="16"/>
  <c r="M643" i="16"/>
  <c r="A644" i="16"/>
  <c r="B645" i="43" s="1"/>
  <c r="D644" i="16"/>
  <c r="E644" i="16"/>
  <c r="L644" i="16"/>
  <c r="M644" i="16"/>
  <c r="A645" i="16"/>
  <c r="B646" i="43" s="1"/>
  <c r="D645" i="16"/>
  <c r="E645" i="16"/>
  <c r="L645" i="16"/>
  <c r="M645" i="16"/>
  <c r="A646" i="16"/>
  <c r="B647" i="43" s="1"/>
  <c r="D646" i="16"/>
  <c r="E646" i="16"/>
  <c r="L646" i="16"/>
  <c r="M646" i="16"/>
  <c r="A647" i="16"/>
  <c r="B648" i="43" s="1"/>
  <c r="D647" i="16"/>
  <c r="E647" i="16"/>
  <c r="L647" i="16"/>
  <c r="M647" i="16"/>
  <c r="A648" i="16"/>
  <c r="B649" i="43" s="1"/>
  <c r="D648" i="16"/>
  <c r="E648" i="16"/>
  <c r="L648" i="16"/>
  <c r="M648" i="16"/>
  <c r="A649" i="16"/>
  <c r="B650" i="43" s="1"/>
  <c r="D649" i="16"/>
  <c r="E649" i="16"/>
  <c r="L649" i="16"/>
  <c r="M649" i="16"/>
  <c r="A650" i="16"/>
  <c r="B651" i="43" s="1"/>
  <c r="D650" i="16"/>
  <c r="E650" i="16"/>
  <c r="L650" i="16"/>
  <c r="M650" i="16"/>
  <c r="A651" i="16"/>
  <c r="B652" i="43" s="1"/>
  <c r="D651" i="16"/>
  <c r="E651" i="16"/>
  <c r="L651" i="16"/>
  <c r="M651" i="16"/>
  <c r="A652" i="16"/>
  <c r="B653" i="43" s="1"/>
  <c r="D652" i="16"/>
  <c r="E652" i="16"/>
  <c r="L652" i="16"/>
  <c r="M652" i="16"/>
  <c r="A653" i="16"/>
  <c r="B654" i="43" s="1"/>
  <c r="D653" i="16"/>
  <c r="E653" i="16"/>
  <c r="L653" i="16"/>
  <c r="M653" i="16"/>
  <c r="A654" i="16"/>
  <c r="B655" i="43" s="1"/>
  <c r="D654" i="16"/>
  <c r="E654" i="16"/>
  <c r="L654" i="16"/>
  <c r="M654" i="16"/>
  <c r="A655" i="16"/>
  <c r="B656" i="43" s="1"/>
  <c r="D655" i="16"/>
  <c r="E655" i="16"/>
  <c r="L655" i="16"/>
  <c r="M655" i="16"/>
  <c r="A656" i="16"/>
  <c r="B657" i="43" s="1"/>
  <c r="D656" i="16"/>
  <c r="E656" i="16"/>
  <c r="L656" i="16"/>
  <c r="M656" i="16"/>
  <c r="A657" i="16"/>
  <c r="B658" i="43" s="1"/>
  <c r="D657" i="16"/>
  <c r="E657" i="16"/>
  <c r="L657" i="16"/>
  <c r="M657" i="16"/>
  <c r="A658" i="16"/>
  <c r="B659" i="43" s="1"/>
  <c r="D658" i="16"/>
  <c r="E658" i="16"/>
  <c r="L658" i="16"/>
  <c r="M658" i="16"/>
  <c r="A659" i="16"/>
  <c r="B660" i="43" s="1"/>
  <c r="D659" i="16"/>
  <c r="E659" i="16"/>
  <c r="L659" i="16"/>
  <c r="M659" i="16"/>
  <c r="A660" i="16"/>
  <c r="B661" i="43" s="1"/>
  <c r="D660" i="16"/>
  <c r="E660" i="16"/>
  <c r="L660" i="16"/>
  <c r="M660" i="16"/>
  <c r="A661" i="16"/>
  <c r="B662" i="43" s="1"/>
  <c r="D661" i="16"/>
  <c r="E661" i="16"/>
  <c r="L661" i="16"/>
  <c r="M661" i="16"/>
  <c r="A662" i="16"/>
  <c r="B663" i="43" s="1"/>
  <c r="D662" i="16"/>
  <c r="E662" i="16"/>
  <c r="L662" i="16"/>
  <c r="M662" i="16"/>
  <c r="A663" i="16"/>
  <c r="B664" i="43" s="1"/>
  <c r="D663" i="16"/>
  <c r="E663" i="16"/>
  <c r="L663" i="16"/>
  <c r="M663" i="16"/>
  <c r="A664" i="16"/>
  <c r="B665" i="43" s="1"/>
  <c r="D664" i="16"/>
  <c r="E664" i="16"/>
  <c r="L664" i="16"/>
  <c r="M664" i="16"/>
  <c r="A665" i="16"/>
  <c r="B666" i="43" s="1"/>
  <c r="D665" i="16"/>
  <c r="E665" i="16"/>
  <c r="L665" i="16"/>
  <c r="M665" i="16"/>
  <c r="A666" i="16"/>
  <c r="B667" i="43" s="1"/>
  <c r="D666" i="16"/>
  <c r="E666" i="16"/>
  <c r="L666" i="16"/>
  <c r="M666" i="16"/>
  <c r="A667" i="16"/>
  <c r="B668" i="43" s="1"/>
  <c r="D667" i="16"/>
  <c r="E667" i="16"/>
  <c r="L667" i="16"/>
  <c r="M667" i="16"/>
  <c r="A668" i="16"/>
  <c r="B669" i="43" s="1"/>
  <c r="D668" i="16"/>
  <c r="E668" i="16"/>
  <c r="L668" i="16"/>
  <c r="M668" i="16"/>
  <c r="A669" i="16"/>
  <c r="B670" i="43" s="1"/>
  <c r="D669" i="16"/>
  <c r="E669" i="16"/>
  <c r="L669" i="16"/>
  <c r="M669" i="16"/>
  <c r="A670" i="16"/>
  <c r="B671" i="43" s="1"/>
  <c r="D670" i="16"/>
  <c r="E670" i="16"/>
  <c r="L670" i="16"/>
  <c r="M670" i="16"/>
  <c r="A671" i="16"/>
  <c r="B672" i="43" s="1"/>
  <c r="D671" i="16"/>
  <c r="E671" i="16"/>
  <c r="L671" i="16"/>
  <c r="M671" i="16"/>
  <c r="A672" i="16"/>
  <c r="B673" i="43" s="1"/>
  <c r="D672" i="16"/>
  <c r="E672" i="16"/>
  <c r="L672" i="16"/>
  <c r="M672" i="16"/>
  <c r="A673" i="16"/>
  <c r="B674" i="43" s="1"/>
  <c r="D673" i="16"/>
  <c r="E673" i="16"/>
  <c r="L673" i="16"/>
  <c r="M673" i="16"/>
  <c r="A674" i="16"/>
  <c r="B675" i="43" s="1"/>
  <c r="D674" i="16"/>
  <c r="E674" i="16"/>
  <c r="L674" i="16"/>
  <c r="M674" i="16"/>
  <c r="A675" i="16"/>
  <c r="B676" i="43" s="1"/>
  <c r="D675" i="16"/>
  <c r="E675" i="16"/>
  <c r="L675" i="16"/>
  <c r="M675" i="16"/>
  <c r="A676" i="16"/>
  <c r="B677" i="43" s="1"/>
  <c r="D676" i="16"/>
  <c r="E676" i="16"/>
  <c r="L676" i="16"/>
  <c r="M676" i="16"/>
  <c r="A677" i="16"/>
  <c r="B678" i="43" s="1"/>
  <c r="D677" i="16"/>
  <c r="E677" i="16"/>
  <c r="L677" i="16"/>
  <c r="M677" i="16"/>
  <c r="A678" i="16"/>
  <c r="B679" i="43" s="1"/>
  <c r="D678" i="16"/>
  <c r="E678" i="16"/>
  <c r="L678" i="16"/>
  <c r="M678" i="16"/>
  <c r="A679" i="16"/>
  <c r="B680" i="43" s="1"/>
  <c r="D679" i="16"/>
  <c r="E679" i="16"/>
  <c r="L679" i="16"/>
  <c r="M679" i="16"/>
  <c r="A680" i="16"/>
  <c r="B681" i="43" s="1"/>
  <c r="D680" i="16"/>
  <c r="E680" i="16"/>
  <c r="L680" i="16"/>
  <c r="M680" i="16"/>
  <c r="A681" i="16"/>
  <c r="B682" i="43" s="1"/>
  <c r="D681" i="16"/>
  <c r="E681" i="16"/>
  <c r="L681" i="16"/>
  <c r="M681" i="16"/>
  <c r="A682" i="16"/>
  <c r="B683" i="43" s="1"/>
  <c r="D682" i="16"/>
  <c r="E682" i="16"/>
  <c r="L682" i="16"/>
  <c r="M682" i="16"/>
  <c r="A683" i="16"/>
  <c r="B684" i="43" s="1"/>
  <c r="D683" i="16"/>
  <c r="E683" i="16"/>
  <c r="L683" i="16"/>
  <c r="M683" i="16"/>
  <c r="A684" i="16"/>
  <c r="B685" i="43" s="1"/>
  <c r="D684" i="16"/>
  <c r="E684" i="16"/>
  <c r="L684" i="16"/>
  <c r="M684" i="16"/>
  <c r="A685" i="16"/>
  <c r="B686" i="43" s="1"/>
  <c r="D685" i="16"/>
  <c r="E685" i="16"/>
  <c r="L685" i="16"/>
  <c r="M685" i="16"/>
  <c r="A686" i="16"/>
  <c r="B687" i="43" s="1"/>
  <c r="D686" i="16"/>
  <c r="E686" i="16"/>
  <c r="L686" i="16"/>
  <c r="M686" i="16"/>
  <c r="A687" i="16"/>
  <c r="B688" i="43" s="1"/>
  <c r="D687" i="16"/>
  <c r="E687" i="16"/>
  <c r="L687" i="16"/>
  <c r="M687" i="16"/>
  <c r="A688" i="16"/>
  <c r="B689" i="43" s="1"/>
  <c r="D688" i="16"/>
  <c r="E688" i="16"/>
  <c r="L688" i="16"/>
  <c r="M688" i="16"/>
  <c r="A689" i="16"/>
  <c r="B690" i="43" s="1"/>
  <c r="D689" i="16"/>
  <c r="E689" i="16"/>
  <c r="L689" i="16"/>
  <c r="M689" i="16"/>
  <c r="A690" i="16"/>
  <c r="B691" i="43" s="1"/>
  <c r="D690" i="16"/>
  <c r="E690" i="16"/>
  <c r="L690" i="16"/>
  <c r="M690" i="16"/>
  <c r="A691" i="16"/>
  <c r="B692" i="43" s="1"/>
  <c r="D691" i="16"/>
  <c r="E691" i="16"/>
  <c r="L691" i="16"/>
  <c r="M691" i="16"/>
  <c r="A692" i="16"/>
  <c r="B693" i="43" s="1"/>
  <c r="D692" i="16"/>
  <c r="E692" i="16"/>
  <c r="L692" i="16"/>
  <c r="M692" i="16"/>
  <c r="A693" i="16"/>
  <c r="B694" i="43" s="1"/>
  <c r="D693" i="16"/>
  <c r="E693" i="16"/>
  <c r="L693" i="16"/>
  <c r="M693" i="16"/>
  <c r="A694" i="16"/>
  <c r="B695" i="43" s="1"/>
  <c r="D694" i="16"/>
  <c r="E694" i="16"/>
  <c r="L694" i="16"/>
  <c r="M694" i="16"/>
  <c r="A695" i="16"/>
  <c r="B696" i="43" s="1"/>
  <c r="D695" i="16"/>
  <c r="E695" i="16"/>
  <c r="L695" i="16"/>
  <c r="M695" i="16"/>
  <c r="A696" i="16"/>
  <c r="B697" i="43" s="1"/>
  <c r="D696" i="16"/>
  <c r="E696" i="16"/>
  <c r="L696" i="16"/>
  <c r="M696" i="16"/>
  <c r="A697" i="16"/>
  <c r="B698" i="43" s="1"/>
  <c r="D697" i="16"/>
  <c r="E697" i="16"/>
  <c r="L697" i="16"/>
  <c r="M697" i="16"/>
  <c r="A698" i="16"/>
  <c r="B699" i="43" s="1"/>
  <c r="D698" i="16"/>
  <c r="E698" i="16"/>
  <c r="L698" i="16"/>
  <c r="M698" i="16"/>
  <c r="A699" i="16"/>
  <c r="B700" i="43" s="1"/>
  <c r="D699" i="16"/>
  <c r="E699" i="16"/>
  <c r="L699" i="16"/>
  <c r="M699" i="16"/>
  <c r="A700" i="16"/>
  <c r="B701" i="43" s="1"/>
  <c r="D700" i="16"/>
  <c r="E700" i="16"/>
  <c r="L700" i="16"/>
  <c r="M700" i="16"/>
  <c r="A701" i="16"/>
  <c r="B702" i="43" s="1"/>
  <c r="D701" i="16"/>
  <c r="E701" i="16"/>
  <c r="L701" i="16"/>
  <c r="M701" i="16"/>
  <c r="A702" i="16"/>
  <c r="B703" i="43" s="1"/>
  <c r="D702" i="16"/>
  <c r="E702" i="16"/>
  <c r="L702" i="16"/>
  <c r="M702" i="16"/>
  <c r="A703" i="16"/>
  <c r="B704" i="43" s="1"/>
  <c r="D703" i="16"/>
  <c r="E703" i="16"/>
  <c r="L703" i="16"/>
  <c r="M703" i="16"/>
  <c r="A704" i="16"/>
  <c r="B705" i="43" s="1"/>
  <c r="D704" i="16"/>
  <c r="E704" i="16"/>
  <c r="L704" i="16"/>
  <c r="M704" i="16"/>
  <c r="A705" i="16"/>
  <c r="B706" i="43" s="1"/>
  <c r="D705" i="16"/>
  <c r="E705" i="16"/>
  <c r="L705" i="16"/>
  <c r="M705" i="16"/>
  <c r="A706" i="16"/>
  <c r="B707" i="43" s="1"/>
  <c r="D706" i="16"/>
  <c r="E706" i="16"/>
  <c r="L706" i="16"/>
  <c r="M706" i="16"/>
  <c r="A707" i="16"/>
  <c r="B708" i="43" s="1"/>
  <c r="D707" i="16"/>
  <c r="E707" i="16"/>
  <c r="L707" i="16"/>
  <c r="M707" i="16"/>
  <c r="A708" i="16"/>
  <c r="B709" i="43" s="1"/>
  <c r="D708" i="16"/>
  <c r="E708" i="16"/>
  <c r="L708" i="16"/>
  <c r="M708" i="16"/>
  <c r="A709" i="16"/>
  <c r="B710" i="43" s="1"/>
  <c r="D709" i="16"/>
  <c r="E709" i="16"/>
  <c r="L709" i="16"/>
  <c r="M709" i="16"/>
  <c r="A710" i="16"/>
  <c r="B711" i="43" s="1"/>
  <c r="D710" i="16"/>
  <c r="E710" i="16"/>
  <c r="L710" i="16"/>
  <c r="M710" i="16"/>
  <c r="A711" i="16"/>
  <c r="B712" i="43" s="1"/>
  <c r="D711" i="16"/>
  <c r="E711" i="16"/>
  <c r="L711" i="16"/>
  <c r="M711" i="16"/>
  <c r="A712" i="16"/>
  <c r="B713" i="43" s="1"/>
  <c r="D712" i="16"/>
  <c r="E712" i="16"/>
  <c r="L712" i="16"/>
  <c r="M712" i="16"/>
  <c r="A713" i="16"/>
  <c r="B714" i="43" s="1"/>
  <c r="D713" i="16"/>
  <c r="E713" i="16"/>
  <c r="L713" i="16"/>
  <c r="M713" i="16"/>
  <c r="A714" i="16"/>
  <c r="B715" i="43" s="1"/>
  <c r="D714" i="16"/>
  <c r="E714" i="16"/>
  <c r="L714" i="16"/>
  <c r="M714" i="16"/>
  <c r="A715" i="16"/>
  <c r="B716" i="43" s="1"/>
  <c r="D715" i="16"/>
  <c r="E715" i="16"/>
  <c r="L715" i="16"/>
  <c r="M715" i="16"/>
  <c r="A716" i="16"/>
  <c r="B717" i="43" s="1"/>
  <c r="D716" i="16"/>
  <c r="E716" i="16"/>
  <c r="L716" i="16"/>
  <c r="M716" i="16"/>
  <c r="A717" i="16"/>
  <c r="B718" i="43" s="1"/>
  <c r="D717" i="16"/>
  <c r="E717" i="16"/>
  <c r="L717" i="16"/>
  <c r="M717" i="16"/>
  <c r="A718" i="16"/>
  <c r="B719" i="43" s="1"/>
  <c r="D718" i="16"/>
  <c r="E718" i="16"/>
  <c r="L718" i="16"/>
  <c r="M718" i="16"/>
  <c r="A719" i="16"/>
  <c r="B720" i="43" s="1"/>
  <c r="D719" i="16"/>
  <c r="E719" i="16"/>
  <c r="L719" i="16"/>
  <c r="M719" i="16"/>
  <c r="A720" i="16"/>
  <c r="B721" i="43" s="1"/>
  <c r="D720" i="16"/>
  <c r="E720" i="16"/>
  <c r="L720" i="16"/>
  <c r="M720" i="16"/>
  <c r="A721" i="16"/>
  <c r="B722" i="43" s="1"/>
  <c r="D721" i="16"/>
  <c r="E721" i="16"/>
  <c r="L721" i="16"/>
  <c r="M721" i="16"/>
  <c r="A722" i="16"/>
  <c r="B723" i="43" s="1"/>
  <c r="D722" i="16"/>
  <c r="E722" i="16"/>
  <c r="L722" i="16"/>
  <c r="M722" i="16"/>
  <c r="A723" i="16"/>
  <c r="B724" i="43" s="1"/>
  <c r="D723" i="16"/>
  <c r="E723" i="16"/>
  <c r="L723" i="16"/>
  <c r="M723" i="16"/>
  <c r="A724" i="16"/>
  <c r="B725" i="43" s="1"/>
  <c r="D724" i="16"/>
  <c r="E724" i="16"/>
  <c r="L724" i="16"/>
  <c r="M724" i="16"/>
  <c r="A725" i="16"/>
  <c r="B726" i="43" s="1"/>
  <c r="D725" i="16"/>
  <c r="E725" i="16"/>
  <c r="L725" i="16"/>
  <c r="M725" i="16"/>
  <c r="A726" i="16"/>
  <c r="B727" i="43" s="1"/>
  <c r="D726" i="16"/>
  <c r="E726" i="16"/>
  <c r="L726" i="16"/>
  <c r="M726" i="16"/>
  <c r="A727" i="16"/>
  <c r="B728" i="43" s="1"/>
  <c r="D727" i="16"/>
  <c r="E727" i="16"/>
  <c r="L727" i="16"/>
  <c r="M727" i="16"/>
  <c r="A728" i="16"/>
  <c r="B729" i="43" s="1"/>
  <c r="D728" i="16"/>
  <c r="E728" i="16"/>
  <c r="L728" i="16"/>
  <c r="M728" i="16"/>
  <c r="A729" i="16"/>
  <c r="B730" i="43" s="1"/>
  <c r="D729" i="16"/>
  <c r="E729" i="16"/>
  <c r="L729" i="16"/>
  <c r="M729" i="16"/>
  <c r="A730" i="16"/>
  <c r="B731" i="43" s="1"/>
  <c r="D730" i="16"/>
  <c r="E730" i="16"/>
  <c r="L730" i="16"/>
  <c r="M730" i="16"/>
  <c r="A731" i="16"/>
  <c r="B732" i="43" s="1"/>
  <c r="D731" i="16"/>
  <c r="E731" i="16"/>
  <c r="L731" i="16"/>
  <c r="M731" i="16"/>
  <c r="A732" i="16"/>
  <c r="B733" i="43" s="1"/>
  <c r="D732" i="16"/>
  <c r="E732" i="16"/>
  <c r="L732" i="16"/>
  <c r="M732" i="16"/>
  <c r="A733" i="16"/>
  <c r="B734" i="43" s="1"/>
  <c r="D733" i="16"/>
  <c r="E733" i="16"/>
  <c r="L733" i="16"/>
  <c r="M733" i="16"/>
  <c r="A734" i="16"/>
  <c r="B735" i="43" s="1"/>
  <c r="D734" i="16"/>
  <c r="E734" i="16"/>
  <c r="L734" i="16"/>
  <c r="M734" i="16"/>
  <c r="A735" i="16"/>
  <c r="B736" i="43" s="1"/>
  <c r="D735" i="16"/>
  <c r="E735" i="16"/>
  <c r="L735" i="16"/>
  <c r="M735" i="16"/>
  <c r="A736" i="16"/>
  <c r="B737" i="43" s="1"/>
  <c r="D736" i="16"/>
  <c r="E736" i="16"/>
  <c r="L736" i="16"/>
  <c r="M736" i="16"/>
  <c r="A737" i="16"/>
  <c r="B738" i="43" s="1"/>
  <c r="D737" i="16"/>
  <c r="E737" i="16"/>
  <c r="L737" i="16"/>
  <c r="M737" i="16"/>
  <c r="A738" i="16"/>
  <c r="B739" i="43" s="1"/>
  <c r="D738" i="16"/>
  <c r="E738" i="16"/>
  <c r="L738" i="16"/>
  <c r="M738" i="16"/>
  <c r="A739" i="16"/>
  <c r="B740" i="43" s="1"/>
  <c r="D739" i="16"/>
  <c r="E739" i="16"/>
  <c r="L739" i="16"/>
  <c r="M739" i="16"/>
  <c r="A740" i="16"/>
  <c r="B741" i="43" s="1"/>
  <c r="D740" i="16"/>
  <c r="E740" i="16"/>
  <c r="L740" i="16"/>
  <c r="M740" i="16"/>
  <c r="A741" i="16"/>
  <c r="B742" i="43" s="1"/>
  <c r="D741" i="16"/>
  <c r="E741" i="16"/>
  <c r="L741" i="16"/>
  <c r="M741" i="16"/>
  <c r="A742" i="16"/>
  <c r="B743" i="43" s="1"/>
  <c r="D742" i="16"/>
  <c r="E742" i="16"/>
  <c r="L742" i="16"/>
  <c r="M742" i="16"/>
  <c r="A743" i="16"/>
  <c r="B744" i="43" s="1"/>
  <c r="D743" i="16"/>
  <c r="E743" i="16"/>
  <c r="L743" i="16"/>
  <c r="M743" i="16"/>
  <c r="A744" i="16"/>
  <c r="B745" i="43" s="1"/>
  <c r="D744" i="16"/>
  <c r="E744" i="16"/>
  <c r="L744" i="16"/>
  <c r="M744" i="16"/>
  <c r="A745" i="16"/>
  <c r="B746" i="43" s="1"/>
  <c r="D745" i="16"/>
  <c r="E745" i="16"/>
  <c r="L745" i="16"/>
  <c r="M745" i="16"/>
  <c r="A746" i="16"/>
  <c r="B747" i="43" s="1"/>
  <c r="D746" i="16"/>
  <c r="E746" i="16"/>
  <c r="L746" i="16"/>
  <c r="M746" i="16"/>
  <c r="A747" i="16"/>
  <c r="B748" i="43" s="1"/>
  <c r="D747" i="16"/>
  <c r="E747" i="16"/>
  <c r="L747" i="16"/>
  <c r="M747" i="16"/>
  <c r="A748" i="16"/>
  <c r="B749" i="43" s="1"/>
  <c r="D748" i="16"/>
  <c r="E748" i="16"/>
  <c r="L748" i="16"/>
  <c r="M748" i="16"/>
  <c r="A749" i="16"/>
  <c r="B750" i="43" s="1"/>
  <c r="D749" i="16"/>
  <c r="E749" i="16"/>
  <c r="L749" i="16"/>
  <c r="M749" i="16"/>
  <c r="A750" i="16"/>
  <c r="B751" i="43" s="1"/>
  <c r="D750" i="16"/>
  <c r="E750" i="16"/>
  <c r="L750" i="16"/>
  <c r="M750" i="16"/>
  <c r="A751" i="16"/>
  <c r="B752" i="43" s="1"/>
  <c r="D751" i="16"/>
  <c r="E751" i="16"/>
  <c r="L751" i="16"/>
  <c r="M751" i="16"/>
  <c r="A752" i="16"/>
  <c r="B753" i="43" s="1"/>
  <c r="D752" i="16"/>
  <c r="E752" i="16"/>
  <c r="L752" i="16"/>
  <c r="M752" i="16"/>
  <c r="A753" i="16"/>
  <c r="B754" i="43" s="1"/>
  <c r="D753" i="16"/>
  <c r="E753" i="16"/>
  <c r="L753" i="16"/>
  <c r="M753" i="16"/>
  <c r="A754" i="16"/>
  <c r="B755" i="43" s="1"/>
  <c r="D754" i="16"/>
  <c r="E754" i="16"/>
  <c r="L754" i="16"/>
  <c r="M754" i="16"/>
  <c r="A755" i="16"/>
  <c r="B756" i="43" s="1"/>
  <c r="D755" i="16"/>
  <c r="E755" i="16"/>
  <c r="L755" i="16"/>
  <c r="M755" i="16"/>
  <c r="A756" i="16"/>
  <c r="B757" i="43" s="1"/>
  <c r="D756" i="16"/>
  <c r="E756" i="16"/>
  <c r="L756" i="16"/>
  <c r="M756" i="16"/>
  <c r="A757" i="16"/>
  <c r="B758" i="43" s="1"/>
  <c r="D757" i="16"/>
  <c r="E757" i="16"/>
  <c r="L757" i="16"/>
  <c r="M757" i="16"/>
  <c r="A758" i="16"/>
  <c r="B759" i="43" s="1"/>
  <c r="D758" i="16"/>
  <c r="E758" i="16"/>
  <c r="L758" i="16"/>
  <c r="M758" i="16"/>
  <c r="A759" i="16"/>
  <c r="B760" i="43" s="1"/>
  <c r="D759" i="16"/>
  <c r="E759" i="16"/>
  <c r="L759" i="16"/>
  <c r="M759" i="16"/>
  <c r="A760" i="16"/>
  <c r="B761" i="43" s="1"/>
  <c r="D760" i="16"/>
  <c r="E760" i="16"/>
  <c r="L760" i="16"/>
  <c r="M760" i="16"/>
  <c r="A761" i="16"/>
  <c r="B762" i="43" s="1"/>
  <c r="D761" i="16"/>
  <c r="E761" i="16"/>
  <c r="L761" i="16"/>
  <c r="M761" i="16"/>
  <c r="A762" i="16"/>
  <c r="B763" i="43" s="1"/>
  <c r="D762" i="16"/>
  <c r="E762" i="16"/>
  <c r="L762" i="16"/>
  <c r="M762" i="16"/>
  <c r="A763" i="16"/>
  <c r="B764" i="43" s="1"/>
  <c r="D763" i="16"/>
  <c r="E763" i="16"/>
  <c r="L763" i="16"/>
  <c r="M763" i="16"/>
  <c r="A764" i="16"/>
  <c r="B765" i="43" s="1"/>
  <c r="D764" i="16"/>
  <c r="E764" i="16"/>
  <c r="L764" i="16"/>
  <c r="M764" i="16"/>
  <c r="A765" i="16"/>
  <c r="B766" i="43" s="1"/>
  <c r="D765" i="16"/>
  <c r="E765" i="16"/>
  <c r="L765" i="16"/>
  <c r="M765" i="16"/>
  <c r="A766" i="16"/>
  <c r="B767" i="43" s="1"/>
  <c r="D766" i="16"/>
  <c r="E766" i="16"/>
  <c r="L766" i="16"/>
  <c r="M766" i="16"/>
  <c r="A767" i="16"/>
  <c r="B768" i="43" s="1"/>
  <c r="D767" i="16"/>
  <c r="E767" i="16"/>
  <c r="L767" i="16"/>
  <c r="M767" i="16"/>
  <c r="A768" i="16"/>
  <c r="B769" i="43" s="1"/>
  <c r="D768" i="16"/>
  <c r="E768" i="16"/>
  <c r="L768" i="16"/>
  <c r="M768" i="16"/>
  <c r="A769" i="16"/>
  <c r="B770" i="43" s="1"/>
  <c r="D769" i="16"/>
  <c r="E769" i="16"/>
  <c r="L769" i="16"/>
  <c r="M769" i="16"/>
  <c r="A770" i="16"/>
  <c r="B771" i="43" s="1"/>
  <c r="D770" i="16"/>
  <c r="E770" i="16"/>
  <c r="L770" i="16"/>
  <c r="M770" i="16"/>
  <c r="A771" i="16"/>
  <c r="B772" i="43" s="1"/>
  <c r="D771" i="16"/>
  <c r="E771" i="16"/>
  <c r="L771" i="16"/>
  <c r="M771" i="16"/>
  <c r="A772" i="16"/>
  <c r="B773" i="43" s="1"/>
  <c r="D772" i="16"/>
  <c r="E772" i="16"/>
  <c r="L772" i="16"/>
  <c r="M772" i="16"/>
  <c r="A773" i="16"/>
  <c r="B774" i="43" s="1"/>
  <c r="D773" i="16"/>
  <c r="E773" i="16"/>
  <c r="L773" i="16"/>
  <c r="M773" i="16"/>
  <c r="A774" i="16"/>
  <c r="B775" i="43" s="1"/>
  <c r="D774" i="16"/>
  <c r="E774" i="16"/>
  <c r="L774" i="16"/>
  <c r="M774" i="16"/>
  <c r="A775" i="16"/>
  <c r="B776" i="43" s="1"/>
  <c r="D775" i="16"/>
  <c r="E775" i="16"/>
  <c r="L775" i="16"/>
  <c r="M775" i="16"/>
  <c r="A776" i="16"/>
  <c r="B777" i="43" s="1"/>
  <c r="D776" i="16"/>
  <c r="E776" i="16"/>
  <c r="L776" i="16"/>
  <c r="M776" i="16"/>
  <c r="A777" i="16"/>
  <c r="B778" i="43" s="1"/>
  <c r="D777" i="16"/>
  <c r="E777" i="16"/>
  <c r="L777" i="16"/>
  <c r="M777" i="16"/>
  <c r="A778" i="16"/>
  <c r="B779" i="43" s="1"/>
  <c r="D778" i="16"/>
  <c r="E778" i="16"/>
  <c r="L778" i="16"/>
  <c r="M778" i="16"/>
  <c r="A779" i="16"/>
  <c r="B780" i="43" s="1"/>
  <c r="D779" i="16"/>
  <c r="E779" i="16"/>
  <c r="L779" i="16"/>
  <c r="M779" i="16"/>
  <c r="A780" i="16"/>
  <c r="B781" i="43" s="1"/>
  <c r="D780" i="16"/>
  <c r="E780" i="16"/>
  <c r="L780" i="16"/>
  <c r="M780" i="16"/>
  <c r="A781" i="16"/>
  <c r="B782" i="43" s="1"/>
  <c r="D781" i="16"/>
  <c r="E781" i="16"/>
  <c r="L781" i="16"/>
  <c r="M781" i="16"/>
  <c r="A782" i="16"/>
  <c r="B783" i="43" s="1"/>
  <c r="D782" i="16"/>
  <c r="E782" i="16"/>
  <c r="L782" i="16"/>
  <c r="M782" i="16"/>
  <c r="A783" i="16"/>
  <c r="B784" i="43" s="1"/>
  <c r="D783" i="16"/>
  <c r="E783" i="16"/>
  <c r="L783" i="16"/>
  <c r="M783" i="16"/>
  <c r="A784" i="16"/>
  <c r="B785" i="43" s="1"/>
  <c r="D784" i="16"/>
  <c r="E784" i="16"/>
  <c r="L784" i="16"/>
  <c r="M784" i="16"/>
  <c r="A785" i="16"/>
  <c r="B786" i="43" s="1"/>
  <c r="D785" i="16"/>
  <c r="E785" i="16"/>
  <c r="L785" i="16"/>
  <c r="M785" i="16"/>
  <c r="A786" i="16"/>
  <c r="B787" i="43" s="1"/>
  <c r="D786" i="16"/>
  <c r="E786" i="16"/>
  <c r="L786" i="16"/>
  <c r="M786" i="16"/>
  <c r="A787" i="16"/>
  <c r="B788" i="43" s="1"/>
  <c r="D787" i="16"/>
  <c r="E787" i="16"/>
  <c r="L787" i="16"/>
  <c r="M787" i="16"/>
  <c r="A788" i="16"/>
  <c r="B789" i="43" s="1"/>
  <c r="D788" i="16"/>
  <c r="E788" i="16"/>
  <c r="L788" i="16"/>
  <c r="M788" i="16"/>
  <c r="A789" i="16"/>
  <c r="B790" i="43" s="1"/>
  <c r="D789" i="16"/>
  <c r="E789" i="16"/>
  <c r="L789" i="16"/>
  <c r="M789" i="16"/>
  <c r="A790" i="16"/>
  <c r="B791" i="43" s="1"/>
  <c r="D790" i="16"/>
  <c r="E790" i="16"/>
  <c r="L790" i="16"/>
  <c r="M790" i="16"/>
  <c r="A791" i="16"/>
  <c r="B792" i="43" s="1"/>
  <c r="D791" i="16"/>
  <c r="E791" i="16"/>
  <c r="L791" i="16"/>
  <c r="M791" i="16"/>
  <c r="A792" i="16"/>
  <c r="B793" i="43" s="1"/>
  <c r="D792" i="16"/>
  <c r="E792" i="16"/>
  <c r="L792" i="16"/>
  <c r="M792" i="16"/>
  <c r="A793" i="16"/>
  <c r="B794" i="43" s="1"/>
  <c r="D793" i="16"/>
  <c r="E793" i="16"/>
  <c r="L793" i="16"/>
  <c r="M793" i="16"/>
  <c r="A794" i="16"/>
  <c r="B795" i="43" s="1"/>
  <c r="D794" i="16"/>
  <c r="E794" i="16"/>
  <c r="L794" i="16"/>
  <c r="M794" i="16"/>
  <c r="A795" i="16"/>
  <c r="B796" i="43" s="1"/>
  <c r="D795" i="16"/>
  <c r="E795" i="16"/>
  <c r="L795" i="16"/>
  <c r="M795" i="16"/>
  <c r="A796" i="16"/>
  <c r="B797" i="43" s="1"/>
  <c r="D796" i="16"/>
  <c r="E796" i="16"/>
  <c r="L796" i="16"/>
  <c r="M796" i="16"/>
  <c r="A797" i="16"/>
  <c r="B798" i="43" s="1"/>
  <c r="D797" i="16"/>
  <c r="E797" i="16"/>
  <c r="L797" i="16"/>
  <c r="M797" i="16"/>
  <c r="A798" i="16"/>
  <c r="B799" i="43" s="1"/>
  <c r="D798" i="16"/>
  <c r="E798" i="16"/>
  <c r="L798" i="16"/>
  <c r="M798" i="16"/>
  <c r="A799" i="16"/>
  <c r="B800" i="43" s="1"/>
  <c r="D799" i="16"/>
  <c r="E799" i="16"/>
  <c r="L799" i="16"/>
  <c r="M799" i="16"/>
  <c r="A800" i="16"/>
  <c r="B801" i="43" s="1"/>
  <c r="D800" i="16"/>
  <c r="E800" i="16"/>
  <c r="L800" i="16"/>
  <c r="M800" i="16"/>
  <c r="A801" i="16"/>
  <c r="B802" i="43" s="1"/>
  <c r="D801" i="16"/>
  <c r="E801" i="16"/>
  <c r="L801" i="16"/>
  <c r="M801" i="16"/>
  <c r="A802" i="16"/>
  <c r="B803" i="43" s="1"/>
  <c r="D802" i="16"/>
  <c r="E802" i="16"/>
  <c r="L802" i="16"/>
  <c r="M802" i="16"/>
  <c r="A803" i="16"/>
  <c r="B804" i="43" s="1"/>
  <c r="D803" i="16"/>
  <c r="E803" i="16"/>
  <c r="L803" i="16"/>
  <c r="M803" i="16"/>
  <c r="A804" i="16"/>
  <c r="B805" i="43" s="1"/>
  <c r="D804" i="16"/>
  <c r="E804" i="16"/>
  <c r="L804" i="16"/>
  <c r="M804" i="16"/>
  <c r="A805" i="16"/>
  <c r="B806" i="43" s="1"/>
  <c r="D805" i="16"/>
  <c r="E805" i="16"/>
  <c r="L805" i="16"/>
  <c r="M805" i="16"/>
  <c r="A806" i="16"/>
  <c r="B807" i="43" s="1"/>
  <c r="D806" i="16"/>
  <c r="E806" i="16"/>
  <c r="L806" i="16"/>
  <c r="M806" i="16"/>
  <c r="A807" i="16"/>
  <c r="B808" i="43" s="1"/>
  <c r="D807" i="16"/>
  <c r="E807" i="16"/>
  <c r="L807" i="16"/>
  <c r="M807" i="16"/>
  <c r="A808" i="16"/>
  <c r="B809" i="43" s="1"/>
  <c r="D808" i="16"/>
  <c r="E808" i="16"/>
  <c r="L808" i="16"/>
  <c r="M808" i="16"/>
  <c r="A809" i="16"/>
  <c r="B810" i="43" s="1"/>
  <c r="D809" i="16"/>
  <c r="E809" i="16"/>
  <c r="L809" i="16"/>
  <c r="M809" i="16"/>
  <c r="A810" i="16"/>
  <c r="B811" i="43" s="1"/>
  <c r="D810" i="16"/>
  <c r="E810" i="16"/>
  <c r="L810" i="16"/>
  <c r="M810" i="16"/>
  <c r="A811" i="16"/>
  <c r="B812" i="43" s="1"/>
  <c r="D811" i="16"/>
  <c r="E811" i="16"/>
  <c r="L811" i="16"/>
  <c r="M811" i="16"/>
  <c r="A812" i="16"/>
  <c r="B813" i="43" s="1"/>
  <c r="D812" i="16"/>
  <c r="E812" i="16"/>
  <c r="L812" i="16"/>
  <c r="M812" i="16"/>
  <c r="A813" i="16"/>
  <c r="B814" i="43" s="1"/>
  <c r="D813" i="16"/>
  <c r="E813" i="16"/>
  <c r="L813" i="16"/>
  <c r="M813" i="16"/>
  <c r="A814" i="16"/>
  <c r="B815" i="43" s="1"/>
  <c r="D814" i="16"/>
  <c r="E814" i="16"/>
  <c r="L814" i="16"/>
  <c r="M814" i="16"/>
  <c r="A815" i="16"/>
  <c r="B816" i="43" s="1"/>
  <c r="D815" i="16"/>
  <c r="E815" i="16"/>
  <c r="L815" i="16"/>
  <c r="M815" i="16"/>
  <c r="A816" i="16"/>
  <c r="B817" i="43" s="1"/>
  <c r="D816" i="16"/>
  <c r="E816" i="16"/>
  <c r="L816" i="16"/>
  <c r="M816" i="16"/>
  <c r="A817" i="16"/>
  <c r="B818" i="43" s="1"/>
  <c r="D817" i="16"/>
  <c r="E817" i="16"/>
  <c r="L817" i="16"/>
  <c r="M817" i="16"/>
  <c r="A818" i="16"/>
  <c r="B819" i="43" s="1"/>
  <c r="D818" i="16"/>
  <c r="E818" i="16"/>
  <c r="L818" i="16"/>
  <c r="M818" i="16"/>
  <c r="A819" i="16"/>
  <c r="B820" i="43" s="1"/>
  <c r="D819" i="16"/>
  <c r="E819" i="16"/>
  <c r="L819" i="16"/>
  <c r="M819" i="16"/>
  <c r="A820" i="16"/>
  <c r="B821" i="43" s="1"/>
  <c r="D820" i="16"/>
  <c r="E820" i="16"/>
  <c r="L820" i="16"/>
  <c r="M820" i="16"/>
  <c r="A821" i="16"/>
  <c r="B822" i="43" s="1"/>
  <c r="D821" i="16"/>
  <c r="E821" i="16"/>
  <c r="L821" i="16"/>
  <c r="M821" i="16"/>
  <c r="A822" i="16"/>
  <c r="B823" i="43" s="1"/>
  <c r="D822" i="16"/>
  <c r="E822" i="16"/>
  <c r="L822" i="16"/>
  <c r="M822" i="16"/>
  <c r="A823" i="16"/>
  <c r="B824" i="43" s="1"/>
  <c r="D823" i="16"/>
  <c r="E823" i="16"/>
  <c r="L823" i="16"/>
  <c r="M823" i="16"/>
  <c r="A824" i="16"/>
  <c r="B825" i="43" s="1"/>
  <c r="D824" i="16"/>
  <c r="E824" i="16"/>
  <c r="L824" i="16"/>
  <c r="M824" i="16"/>
  <c r="A825" i="16"/>
  <c r="B826" i="43" s="1"/>
  <c r="D825" i="16"/>
  <c r="E825" i="16"/>
  <c r="L825" i="16"/>
  <c r="M825" i="16"/>
  <c r="A826" i="16"/>
  <c r="B827" i="43" s="1"/>
  <c r="D826" i="16"/>
  <c r="E826" i="16"/>
  <c r="L826" i="16"/>
  <c r="M826" i="16"/>
  <c r="A827" i="16"/>
  <c r="B828" i="43" s="1"/>
  <c r="D827" i="16"/>
  <c r="E827" i="16"/>
  <c r="L827" i="16"/>
  <c r="M827" i="16"/>
  <c r="A828" i="16"/>
  <c r="B829" i="43" s="1"/>
  <c r="D828" i="16"/>
  <c r="E828" i="16"/>
  <c r="L828" i="16"/>
  <c r="M828" i="16"/>
  <c r="A829" i="16"/>
  <c r="B830" i="43" s="1"/>
  <c r="D829" i="16"/>
  <c r="E829" i="16"/>
  <c r="L829" i="16"/>
  <c r="M829" i="16"/>
  <c r="A830" i="16"/>
  <c r="B831" i="43" s="1"/>
  <c r="D830" i="16"/>
  <c r="E830" i="16"/>
  <c r="L830" i="16"/>
  <c r="M830" i="16"/>
  <c r="A831" i="16"/>
  <c r="B832" i="43" s="1"/>
  <c r="D831" i="16"/>
  <c r="E831" i="16"/>
  <c r="L831" i="16"/>
  <c r="M831" i="16"/>
  <c r="A832" i="16"/>
  <c r="B833" i="43" s="1"/>
  <c r="D832" i="16"/>
  <c r="E832" i="16"/>
  <c r="L832" i="16"/>
  <c r="M832" i="16"/>
  <c r="A833" i="16"/>
  <c r="B834" i="43" s="1"/>
  <c r="D833" i="16"/>
  <c r="E833" i="16"/>
  <c r="L833" i="16"/>
  <c r="M833" i="16"/>
  <c r="A834" i="16"/>
  <c r="B835" i="43" s="1"/>
  <c r="D834" i="16"/>
  <c r="E834" i="16"/>
  <c r="L834" i="16"/>
  <c r="M834" i="16"/>
  <c r="A835" i="16"/>
  <c r="B836" i="43" s="1"/>
  <c r="D835" i="16"/>
  <c r="E835" i="16"/>
  <c r="L835" i="16"/>
  <c r="M835" i="16"/>
  <c r="A836" i="16"/>
  <c r="B837" i="43" s="1"/>
  <c r="D836" i="16"/>
  <c r="E836" i="16"/>
  <c r="L836" i="16"/>
  <c r="M836" i="16"/>
  <c r="A837" i="16"/>
  <c r="B838" i="43" s="1"/>
  <c r="D837" i="16"/>
  <c r="E837" i="16"/>
  <c r="L837" i="16"/>
  <c r="M837" i="16"/>
  <c r="A838" i="16"/>
  <c r="B839" i="43" s="1"/>
  <c r="D838" i="16"/>
  <c r="E838" i="16"/>
  <c r="L838" i="16"/>
  <c r="M838" i="16"/>
  <c r="A839" i="16"/>
  <c r="B840" i="43" s="1"/>
  <c r="D839" i="16"/>
  <c r="E839" i="16"/>
  <c r="L839" i="16"/>
  <c r="M839" i="16"/>
  <c r="A840" i="16"/>
  <c r="B841" i="43" s="1"/>
  <c r="D840" i="16"/>
  <c r="E840" i="16"/>
  <c r="L840" i="16"/>
  <c r="M840" i="16"/>
  <c r="A841" i="16"/>
  <c r="B842" i="43" s="1"/>
  <c r="D841" i="16"/>
  <c r="E841" i="16"/>
  <c r="L841" i="16"/>
  <c r="M841" i="16"/>
  <c r="A842" i="16"/>
  <c r="B843" i="43" s="1"/>
  <c r="D842" i="16"/>
  <c r="E842" i="16"/>
  <c r="L842" i="16"/>
  <c r="M842" i="16"/>
  <c r="A843" i="16"/>
  <c r="B844" i="43" s="1"/>
  <c r="D843" i="16"/>
  <c r="E843" i="16"/>
  <c r="L843" i="16"/>
  <c r="M843" i="16"/>
  <c r="A844" i="16"/>
  <c r="B845" i="43" s="1"/>
  <c r="D844" i="16"/>
  <c r="E844" i="16"/>
  <c r="L844" i="16"/>
  <c r="M844" i="16"/>
  <c r="A845" i="16"/>
  <c r="B846" i="43" s="1"/>
  <c r="D845" i="16"/>
  <c r="E845" i="16"/>
  <c r="L845" i="16"/>
  <c r="M845" i="16"/>
  <c r="A846" i="16"/>
  <c r="B847" i="43" s="1"/>
  <c r="D846" i="16"/>
  <c r="E846" i="16"/>
  <c r="L846" i="16"/>
  <c r="M846" i="16"/>
  <c r="A847" i="16"/>
  <c r="B848" i="43" s="1"/>
  <c r="D847" i="16"/>
  <c r="E847" i="16"/>
  <c r="L847" i="16"/>
  <c r="M847" i="16"/>
  <c r="A848" i="16"/>
  <c r="B849" i="43" s="1"/>
  <c r="D848" i="16"/>
  <c r="E848" i="16"/>
  <c r="L848" i="16"/>
  <c r="M848" i="16"/>
  <c r="A849" i="16"/>
  <c r="B850" i="43" s="1"/>
  <c r="D849" i="16"/>
  <c r="E849" i="16"/>
  <c r="L849" i="16"/>
  <c r="M849" i="16"/>
  <c r="A850" i="16"/>
  <c r="B851" i="43" s="1"/>
  <c r="D850" i="16"/>
  <c r="E850" i="16"/>
  <c r="L850" i="16"/>
  <c r="M850" i="16"/>
  <c r="A851" i="16"/>
  <c r="B852" i="43" s="1"/>
  <c r="D851" i="16"/>
  <c r="E851" i="16"/>
  <c r="L851" i="16"/>
  <c r="M851" i="16"/>
  <c r="A852" i="16"/>
  <c r="B853" i="43" s="1"/>
  <c r="D852" i="16"/>
  <c r="E852" i="16"/>
  <c r="L852" i="16"/>
  <c r="M852" i="16"/>
  <c r="A853" i="16"/>
  <c r="B854" i="43" s="1"/>
  <c r="D853" i="16"/>
  <c r="E853" i="16"/>
  <c r="L853" i="16"/>
  <c r="M853" i="16"/>
  <c r="A854" i="16"/>
  <c r="B855" i="43" s="1"/>
  <c r="D854" i="16"/>
  <c r="E854" i="16"/>
  <c r="L854" i="16"/>
  <c r="M854" i="16"/>
  <c r="A855" i="16"/>
  <c r="B856" i="43" s="1"/>
  <c r="D855" i="16"/>
  <c r="E855" i="16"/>
  <c r="L855" i="16"/>
  <c r="M855" i="16"/>
  <c r="A856" i="16"/>
  <c r="B857" i="43" s="1"/>
  <c r="D856" i="16"/>
  <c r="E856" i="16"/>
  <c r="L856" i="16"/>
  <c r="M856" i="16"/>
  <c r="A857" i="16"/>
  <c r="B858" i="43" s="1"/>
  <c r="D857" i="16"/>
  <c r="E857" i="16"/>
  <c r="L857" i="16"/>
  <c r="M857" i="16"/>
  <c r="A858" i="16"/>
  <c r="B859" i="43" s="1"/>
  <c r="D858" i="16"/>
  <c r="E858" i="16"/>
  <c r="L858" i="16"/>
  <c r="M858" i="16"/>
  <c r="A859" i="16"/>
  <c r="B860" i="43" s="1"/>
  <c r="D859" i="16"/>
  <c r="E859" i="16"/>
  <c r="L859" i="16"/>
  <c r="M859" i="16"/>
  <c r="A860" i="16"/>
  <c r="B861" i="43" s="1"/>
  <c r="D860" i="16"/>
  <c r="E860" i="16"/>
  <c r="L860" i="16"/>
  <c r="M860" i="16"/>
  <c r="A861" i="16"/>
  <c r="B862" i="43" s="1"/>
  <c r="D861" i="16"/>
  <c r="E861" i="16"/>
  <c r="L861" i="16"/>
  <c r="M861" i="16"/>
  <c r="A862" i="16"/>
  <c r="B863" i="43" s="1"/>
  <c r="D862" i="16"/>
  <c r="E862" i="16"/>
  <c r="L862" i="16"/>
  <c r="M862" i="16"/>
  <c r="A863" i="16"/>
  <c r="B864" i="43" s="1"/>
  <c r="D863" i="16"/>
  <c r="E863" i="16"/>
  <c r="L863" i="16"/>
  <c r="M863" i="16"/>
  <c r="A864" i="16"/>
  <c r="B865" i="43" s="1"/>
  <c r="D864" i="16"/>
  <c r="E864" i="16"/>
  <c r="L864" i="16"/>
  <c r="M864" i="16"/>
  <c r="A865" i="16"/>
  <c r="B866" i="43" s="1"/>
  <c r="D865" i="16"/>
  <c r="E865" i="16"/>
  <c r="L865" i="16"/>
  <c r="M865" i="16"/>
  <c r="A866" i="16"/>
  <c r="B867" i="43" s="1"/>
  <c r="D866" i="16"/>
  <c r="E866" i="16"/>
  <c r="L866" i="16"/>
  <c r="M866" i="16"/>
  <c r="A867" i="16"/>
  <c r="B868" i="43" s="1"/>
  <c r="D867" i="16"/>
  <c r="E867" i="16"/>
  <c r="L867" i="16"/>
  <c r="M867" i="16"/>
  <c r="A868" i="16"/>
  <c r="B869" i="43" s="1"/>
  <c r="D868" i="16"/>
  <c r="E868" i="16"/>
  <c r="L868" i="16"/>
  <c r="M868" i="16"/>
  <c r="A869" i="16"/>
  <c r="B870" i="43" s="1"/>
  <c r="D869" i="16"/>
  <c r="E869" i="16"/>
  <c r="L869" i="16"/>
  <c r="M869" i="16"/>
  <c r="A870" i="16"/>
  <c r="B871" i="43" s="1"/>
  <c r="D870" i="16"/>
  <c r="E870" i="16"/>
  <c r="L870" i="16"/>
  <c r="M870" i="16"/>
  <c r="A871" i="16"/>
  <c r="B872" i="43" s="1"/>
  <c r="D871" i="16"/>
  <c r="E871" i="16"/>
  <c r="L871" i="16"/>
  <c r="M871" i="16"/>
  <c r="A872" i="16"/>
  <c r="B873" i="43" s="1"/>
  <c r="D872" i="16"/>
  <c r="E872" i="16"/>
  <c r="L872" i="16"/>
  <c r="M872" i="16"/>
  <c r="A873" i="16"/>
  <c r="B874" i="43" s="1"/>
  <c r="D873" i="16"/>
  <c r="E873" i="16"/>
  <c r="L873" i="16"/>
  <c r="M873" i="16"/>
  <c r="A874" i="16"/>
  <c r="B875" i="43" s="1"/>
  <c r="D874" i="16"/>
  <c r="E874" i="16"/>
  <c r="L874" i="16"/>
  <c r="M874" i="16"/>
  <c r="A875" i="16"/>
  <c r="B876" i="43" s="1"/>
  <c r="D875" i="16"/>
  <c r="E875" i="16"/>
  <c r="L875" i="16"/>
  <c r="M875" i="16"/>
  <c r="A876" i="16"/>
  <c r="B877" i="43" s="1"/>
  <c r="D876" i="16"/>
  <c r="E876" i="16"/>
  <c r="L876" i="16"/>
  <c r="M876" i="16"/>
  <c r="A877" i="16"/>
  <c r="B878" i="43" s="1"/>
  <c r="D877" i="16"/>
  <c r="E877" i="16"/>
  <c r="L877" i="16"/>
  <c r="M877" i="16"/>
  <c r="A878" i="16"/>
  <c r="B879" i="43" s="1"/>
  <c r="D878" i="16"/>
  <c r="E878" i="16"/>
  <c r="L878" i="16"/>
  <c r="M878" i="16"/>
  <c r="A879" i="16"/>
  <c r="B880" i="43" s="1"/>
  <c r="D879" i="16"/>
  <c r="E879" i="16"/>
  <c r="L879" i="16"/>
  <c r="M879" i="16"/>
  <c r="A880" i="16"/>
  <c r="B881" i="43" s="1"/>
  <c r="D880" i="16"/>
  <c r="E880" i="16"/>
  <c r="L880" i="16"/>
  <c r="M880" i="16"/>
  <c r="A881" i="16"/>
  <c r="B882" i="43" s="1"/>
  <c r="D881" i="16"/>
  <c r="E881" i="16"/>
  <c r="L881" i="16"/>
  <c r="M881" i="16"/>
  <c r="A882" i="16"/>
  <c r="B883" i="43" s="1"/>
  <c r="D882" i="16"/>
  <c r="E882" i="16"/>
  <c r="L882" i="16"/>
  <c r="M882" i="16"/>
  <c r="A883" i="16"/>
  <c r="B884" i="43" s="1"/>
  <c r="D883" i="16"/>
  <c r="E883" i="16"/>
  <c r="L883" i="16"/>
  <c r="M883" i="16"/>
  <c r="A884" i="16"/>
  <c r="B885" i="43" s="1"/>
  <c r="D884" i="16"/>
  <c r="E884" i="16"/>
  <c r="L884" i="16"/>
  <c r="M884" i="16"/>
  <c r="A885" i="16"/>
  <c r="B886" i="43" s="1"/>
  <c r="D885" i="16"/>
  <c r="E885" i="16"/>
  <c r="L885" i="16"/>
  <c r="M885" i="16"/>
  <c r="A886" i="16"/>
  <c r="B887" i="43" s="1"/>
  <c r="D886" i="16"/>
  <c r="E886" i="16"/>
  <c r="L886" i="16"/>
  <c r="M886" i="16"/>
  <c r="A887" i="16"/>
  <c r="B888" i="43" s="1"/>
  <c r="D887" i="16"/>
  <c r="E887" i="16"/>
  <c r="L887" i="16"/>
  <c r="M887" i="16"/>
  <c r="A888" i="16"/>
  <c r="B889" i="43" s="1"/>
  <c r="D888" i="16"/>
  <c r="E888" i="16"/>
  <c r="L888" i="16"/>
  <c r="M888" i="16"/>
  <c r="A889" i="16"/>
  <c r="B890" i="43" s="1"/>
  <c r="D889" i="16"/>
  <c r="E889" i="16"/>
  <c r="L889" i="16"/>
  <c r="M889" i="16"/>
  <c r="A890" i="16"/>
  <c r="B891" i="43" s="1"/>
  <c r="D890" i="16"/>
  <c r="E890" i="16"/>
  <c r="L890" i="16"/>
  <c r="M890" i="16"/>
  <c r="A891" i="16"/>
  <c r="B892" i="43" s="1"/>
  <c r="D891" i="16"/>
  <c r="E891" i="16"/>
  <c r="L891" i="16"/>
  <c r="M891" i="16"/>
  <c r="A892" i="16"/>
  <c r="B893" i="43" s="1"/>
  <c r="D892" i="16"/>
  <c r="E892" i="16"/>
  <c r="L892" i="16"/>
  <c r="M892" i="16"/>
  <c r="A893" i="16"/>
  <c r="B894" i="43" s="1"/>
  <c r="D893" i="16"/>
  <c r="E893" i="16"/>
  <c r="L893" i="16"/>
  <c r="M893" i="16"/>
  <c r="A894" i="16"/>
  <c r="B895" i="43" s="1"/>
  <c r="D894" i="16"/>
  <c r="E894" i="16"/>
  <c r="L894" i="16"/>
  <c r="M894" i="16"/>
  <c r="A895" i="16"/>
  <c r="B896" i="43" s="1"/>
  <c r="D895" i="16"/>
  <c r="E895" i="16"/>
  <c r="L895" i="16"/>
  <c r="M895" i="16"/>
  <c r="A896" i="16"/>
  <c r="B897" i="43" s="1"/>
  <c r="D896" i="16"/>
  <c r="E896" i="16"/>
  <c r="L896" i="16"/>
  <c r="M896" i="16"/>
  <c r="A897" i="16"/>
  <c r="B898" i="43" s="1"/>
  <c r="D897" i="16"/>
  <c r="E897" i="16"/>
  <c r="L897" i="16"/>
  <c r="M897" i="16"/>
  <c r="A898" i="16"/>
  <c r="B899" i="43" s="1"/>
  <c r="D898" i="16"/>
  <c r="E898" i="16"/>
  <c r="L898" i="16"/>
  <c r="M898" i="16"/>
  <c r="A899" i="16"/>
  <c r="B900" i="43" s="1"/>
  <c r="D899" i="16"/>
  <c r="E899" i="16"/>
  <c r="L899" i="16"/>
  <c r="M899" i="16"/>
  <c r="A900" i="16"/>
  <c r="B901" i="43" s="1"/>
  <c r="D900" i="16"/>
  <c r="E900" i="16"/>
  <c r="L900" i="16"/>
  <c r="M900" i="16"/>
  <c r="A901" i="16"/>
  <c r="B902" i="43" s="1"/>
  <c r="D901" i="16"/>
  <c r="E901" i="16"/>
  <c r="L901" i="16"/>
  <c r="M901" i="16"/>
  <c r="A902" i="16"/>
  <c r="B903" i="43" s="1"/>
  <c r="D902" i="16"/>
  <c r="E902" i="16"/>
  <c r="L902" i="16"/>
  <c r="M902" i="16"/>
  <c r="A903" i="16"/>
  <c r="B904" i="43" s="1"/>
  <c r="D903" i="16"/>
  <c r="E903" i="16"/>
  <c r="L903" i="16"/>
  <c r="M903" i="16"/>
  <c r="A904" i="16"/>
  <c r="B905" i="43" s="1"/>
  <c r="D904" i="16"/>
  <c r="E904" i="16"/>
  <c r="L904" i="16"/>
  <c r="M904" i="16"/>
  <c r="A905" i="16"/>
  <c r="B906" i="43" s="1"/>
  <c r="D905" i="16"/>
  <c r="E905" i="16"/>
  <c r="L905" i="16"/>
  <c r="M905" i="16"/>
  <c r="A906" i="16"/>
  <c r="B907" i="43" s="1"/>
  <c r="D906" i="16"/>
  <c r="E906" i="16"/>
  <c r="L906" i="16"/>
  <c r="M906" i="16"/>
  <c r="A907" i="16"/>
  <c r="B908" i="43" s="1"/>
  <c r="D907" i="16"/>
  <c r="E907" i="16"/>
  <c r="L907" i="16"/>
  <c r="M907" i="16"/>
  <c r="A908" i="16"/>
  <c r="B909" i="43" s="1"/>
  <c r="D908" i="16"/>
  <c r="E908" i="16"/>
  <c r="L908" i="16"/>
  <c r="M908" i="16"/>
  <c r="A909" i="16"/>
  <c r="B910" i="43" s="1"/>
  <c r="D909" i="16"/>
  <c r="E909" i="16"/>
  <c r="L909" i="16"/>
  <c r="M909" i="16"/>
  <c r="A910" i="16"/>
  <c r="B911" i="43" s="1"/>
  <c r="D910" i="16"/>
  <c r="E910" i="16"/>
  <c r="L910" i="16"/>
  <c r="M910" i="16"/>
  <c r="A911" i="16"/>
  <c r="B912" i="43" s="1"/>
  <c r="D911" i="16"/>
  <c r="E911" i="16"/>
  <c r="L911" i="16"/>
  <c r="M911" i="16"/>
  <c r="A912" i="16"/>
  <c r="B913" i="43" s="1"/>
  <c r="D912" i="16"/>
  <c r="E912" i="16"/>
  <c r="L912" i="16"/>
  <c r="M912" i="16"/>
  <c r="A913" i="16"/>
  <c r="B914" i="43" s="1"/>
  <c r="D913" i="16"/>
  <c r="E913" i="16"/>
  <c r="L913" i="16"/>
  <c r="M913" i="16"/>
  <c r="A914" i="16"/>
  <c r="B915" i="43" s="1"/>
  <c r="D914" i="16"/>
  <c r="E914" i="16"/>
  <c r="L914" i="16"/>
  <c r="M914" i="16"/>
  <c r="A915" i="16"/>
  <c r="B916" i="43" s="1"/>
  <c r="D915" i="16"/>
  <c r="E915" i="16"/>
  <c r="L915" i="16"/>
  <c r="M915" i="16"/>
  <c r="A916" i="16"/>
  <c r="B917" i="43" s="1"/>
  <c r="D916" i="16"/>
  <c r="E916" i="16"/>
  <c r="L916" i="16"/>
  <c r="M916" i="16"/>
  <c r="A917" i="16"/>
  <c r="B918" i="43" s="1"/>
  <c r="D917" i="16"/>
  <c r="E917" i="16"/>
  <c r="L917" i="16"/>
  <c r="M917" i="16"/>
  <c r="A918" i="16"/>
  <c r="B919" i="43" s="1"/>
  <c r="D918" i="16"/>
  <c r="E918" i="16"/>
  <c r="L918" i="16"/>
  <c r="M918" i="16"/>
  <c r="A919" i="16"/>
  <c r="B920" i="43" s="1"/>
  <c r="D919" i="16"/>
  <c r="E919" i="16"/>
  <c r="L919" i="16"/>
  <c r="M919" i="16"/>
  <c r="A920" i="16"/>
  <c r="B921" i="43" s="1"/>
  <c r="D920" i="16"/>
  <c r="E920" i="16"/>
  <c r="L920" i="16"/>
  <c r="M920" i="16"/>
  <c r="A921" i="16"/>
  <c r="B922" i="43" s="1"/>
  <c r="D921" i="16"/>
  <c r="E921" i="16"/>
  <c r="L921" i="16"/>
  <c r="M921" i="16"/>
  <c r="A922" i="16"/>
  <c r="B923" i="43" s="1"/>
  <c r="D922" i="16"/>
  <c r="E922" i="16"/>
  <c r="L922" i="16"/>
  <c r="M922" i="16"/>
  <c r="A923" i="16"/>
  <c r="B924" i="43" s="1"/>
  <c r="D923" i="16"/>
  <c r="E923" i="16"/>
  <c r="L923" i="16"/>
  <c r="M923" i="16"/>
  <c r="A924" i="16"/>
  <c r="B925" i="43" s="1"/>
  <c r="D924" i="16"/>
  <c r="E924" i="16"/>
  <c r="L924" i="16"/>
  <c r="M924" i="16"/>
  <c r="A925" i="16"/>
  <c r="B926" i="43" s="1"/>
  <c r="D925" i="16"/>
  <c r="E925" i="16"/>
  <c r="L925" i="16"/>
  <c r="M925" i="16"/>
  <c r="A926" i="16"/>
  <c r="B927" i="43" s="1"/>
  <c r="D926" i="16"/>
  <c r="E926" i="16"/>
  <c r="L926" i="16"/>
  <c r="M926" i="16"/>
  <c r="A927" i="16"/>
  <c r="B928" i="43" s="1"/>
  <c r="D927" i="16"/>
  <c r="E927" i="16"/>
  <c r="L927" i="16"/>
  <c r="M927" i="16"/>
  <c r="A928" i="16"/>
  <c r="B929" i="43" s="1"/>
  <c r="D928" i="16"/>
  <c r="E928" i="16"/>
  <c r="L928" i="16"/>
  <c r="M928" i="16"/>
  <c r="A929" i="16"/>
  <c r="B930" i="43" s="1"/>
  <c r="D929" i="16"/>
  <c r="E929" i="16"/>
  <c r="L929" i="16"/>
  <c r="M929" i="16"/>
  <c r="A930" i="16"/>
  <c r="B931" i="43" s="1"/>
  <c r="D930" i="16"/>
  <c r="E930" i="16"/>
  <c r="L930" i="16"/>
  <c r="M930" i="16"/>
  <c r="A931" i="16"/>
  <c r="B932" i="43" s="1"/>
  <c r="D931" i="16"/>
  <c r="E931" i="16"/>
  <c r="L931" i="16"/>
  <c r="M931" i="16"/>
  <c r="A932" i="16"/>
  <c r="B933" i="43" s="1"/>
  <c r="D932" i="16"/>
  <c r="E932" i="16"/>
  <c r="L932" i="16"/>
  <c r="M932" i="16"/>
  <c r="A933" i="16"/>
  <c r="B934" i="43" s="1"/>
  <c r="D933" i="16"/>
  <c r="E933" i="16"/>
  <c r="L933" i="16"/>
  <c r="M933" i="16"/>
  <c r="A934" i="16"/>
  <c r="B935" i="43" s="1"/>
  <c r="D934" i="16"/>
  <c r="E934" i="16"/>
  <c r="L934" i="16"/>
  <c r="M934" i="16"/>
  <c r="A935" i="16"/>
  <c r="B936" i="43" s="1"/>
  <c r="D935" i="16"/>
  <c r="E935" i="16"/>
  <c r="L935" i="16"/>
  <c r="M935" i="16"/>
  <c r="A936" i="16"/>
  <c r="B937" i="43" s="1"/>
  <c r="D936" i="16"/>
  <c r="E936" i="16"/>
  <c r="L936" i="16"/>
  <c r="M936" i="16"/>
  <c r="A937" i="16"/>
  <c r="B938" i="43" s="1"/>
  <c r="D937" i="16"/>
  <c r="E937" i="16"/>
  <c r="L937" i="16"/>
  <c r="M937" i="16"/>
  <c r="A938" i="16"/>
  <c r="B939" i="43" s="1"/>
  <c r="D938" i="16"/>
  <c r="E938" i="16"/>
  <c r="L938" i="16"/>
  <c r="M938" i="16"/>
  <c r="A939" i="16"/>
  <c r="B940" i="43" s="1"/>
  <c r="D939" i="16"/>
  <c r="E939" i="16"/>
  <c r="L939" i="16"/>
  <c r="M939" i="16"/>
  <c r="A940" i="16"/>
  <c r="B941" i="43" s="1"/>
  <c r="D940" i="16"/>
  <c r="E940" i="16"/>
  <c r="L940" i="16"/>
  <c r="M940" i="16"/>
  <c r="A941" i="16"/>
  <c r="B942" i="43" s="1"/>
  <c r="D941" i="16"/>
  <c r="E941" i="16"/>
  <c r="L941" i="16"/>
  <c r="M941" i="16"/>
  <c r="A942" i="16"/>
  <c r="B943" i="43" s="1"/>
  <c r="D942" i="16"/>
  <c r="E942" i="16"/>
  <c r="L942" i="16"/>
  <c r="M942" i="16"/>
  <c r="A943" i="16"/>
  <c r="B944" i="43" s="1"/>
  <c r="D943" i="16"/>
  <c r="E943" i="16"/>
  <c r="L943" i="16"/>
  <c r="M943" i="16"/>
  <c r="A944" i="16"/>
  <c r="B945" i="43" s="1"/>
  <c r="D944" i="16"/>
  <c r="E944" i="16"/>
  <c r="L944" i="16"/>
  <c r="M944" i="16"/>
  <c r="A945" i="16"/>
  <c r="B946" i="43" s="1"/>
  <c r="D945" i="16"/>
  <c r="E945" i="16"/>
  <c r="L945" i="16"/>
  <c r="M945" i="16"/>
  <c r="A946" i="16"/>
  <c r="B947" i="43" s="1"/>
  <c r="D946" i="16"/>
  <c r="E946" i="16"/>
  <c r="L946" i="16"/>
  <c r="M946" i="16"/>
  <c r="A947" i="16"/>
  <c r="B948" i="43" s="1"/>
  <c r="D947" i="16"/>
  <c r="E947" i="16"/>
  <c r="L947" i="16"/>
  <c r="M947" i="16"/>
  <c r="A948" i="16"/>
  <c r="B949" i="43" s="1"/>
  <c r="D948" i="16"/>
  <c r="E948" i="16"/>
  <c r="L948" i="16"/>
  <c r="M948" i="16"/>
  <c r="A949" i="16"/>
  <c r="B950" i="43" s="1"/>
  <c r="D949" i="16"/>
  <c r="E949" i="16"/>
  <c r="L949" i="16"/>
  <c r="M949" i="16"/>
  <c r="A950" i="16"/>
  <c r="B951" i="43" s="1"/>
  <c r="D950" i="16"/>
  <c r="E950" i="16"/>
  <c r="L950" i="16"/>
  <c r="M950" i="16"/>
  <c r="A951" i="16"/>
  <c r="B952" i="43" s="1"/>
  <c r="D951" i="16"/>
  <c r="E951" i="16"/>
  <c r="L951" i="16"/>
  <c r="M951" i="16"/>
  <c r="A952" i="16"/>
  <c r="B953" i="43" s="1"/>
  <c r="D952" i="16"/>
  <c r="E952" i="16"/>
  <c r="L952" i="16"/>
  <c r="M952" i="16"/>
  <c r="A953" i="16"/>
  <c r="B954" i="43" s="1"/>
  <c r="D953" i="16"/>
  <c r="E953" i="16"/>
  <c r="L953" i="16"/>
  <c r="M953" i="16"/>
  <c r="A954" i="16"/>
  <c r="B955" i="43" s="1"/>
  <c r="D954" i="16"/>
  <c r="E954" i="16"/>
  <c r="L954" i="16"/>
  <c r="M954" i="16"/>
  <c r="A955" i="16"/>
  <c r="B956" i="43" s="1"/>
  <c r="D955" i="16"/>
  <c r="E955" i="16"/>
  <c r="L955" i="16"/>
  <c r="M955" i="16"/>
  <c r="A956" i="16"/>
  <c r="B957" i="43" s="1"/>
  <c r="D956" i="16"/>
  <c r="E956" i="16"/>
  <c r="L956" i="16"/>
  <c r="M956" i="16"/>
  <c r="A957" i="16"/>
  <c r="B958" i="43" s="1"/>
  <c r="D957" i="16"/>
  <c r="E957" i="16"/>
  <c r="L957" i="16"/>
  <c r="M957" i="16"/>
  <c r="A958" i="16"/>
  <c r="B959" i="43" s="1"/>
  <c r="D958" i="16"/>
  <c r="E958" i="16"/>
  <c r="L958" i="16"/>
  <c r="M958" i="16"/>
  <c r="A959" i="16"/>
  <c r="B960" i="43" s="1"/>
  <c r="D959" i="16"/>
  <c r="E959" i="16"/>
  <c r="L959" i="16"/>
  <c r="M959" i="16"/>
  <c r="A960" i="16"/>
  <c r="B961" i="43" s="1"/>
  <c r="D960" i="16"/>
  <c r="E960" i="16"/>
  <c r="L960" i="16"/>
  <c r="M960" i="16"/>
  <c r="A961" i="16"/>
  <c r="B962" i="43" s="1"/>
  <c r="D961" i="16"/>
  <c r="E961" i="16"/>
  <c r="L961" i="16"/>
  <c r="M961" i="16"/>
  <c r="A962" i="16"/>
  <c r="B963" i="43" s="1"/>
  <c r="D962" i="16"/>
  <c r="E962" i="16"/>
  <c r="L962" i="16"/>
  <c r="M962" i="16"/>
  <c r="A963" i="16"/>
  <c r="B964" i="43" s="1"/>
  <c r="D963" i="16"/>
  <c r="E963" i="16"/>
  <c r="L963" i="16"/>
  <c r="M963" i="16"/>
  <c r="A964" i="16"/>
  <c r="B965" i="43" s="1"/>
  <c r="D964" i="16"/>
  <c r="E964" i="16"/>
  <c r="L964" i="16"/>
  <c r="M964" i="16"/>
  <c r="A965" i="16"/>
  <c r="B966" i="43" s="1"/>
  <c r="D965" i="16"/>
  <c r="E965" i="16"/>
  <c r="L965" i="16"/>
  <c r="M965" i="16"/>
  <c r="A966" i="16"/>
  <c r="B967" i="43" s="1"/>
  <c r="D966" i="16"/>
  <c r="E966" i="16"/>
  <c r="L966" i="16"/>
  <c r="M966" i="16"/>
  <c r="A967" i="16"/>
  <c r="B968" i="43" s="1"/>
  <c r="D967" i="16"/>
  <c r="E967" i="16"/>
  <c r="L967" i="16"/>
  <c r="M967" i="16"/>
  <c r="A968" i="16"/>
  <c r="B969" i="43" s="1"/>
  <c r="D968" i="16"/>
  <c r="E968" i="16"/>
  <c r="L968" i="16"/>
  <c r="M968" i="16"/>
  <c r="A969" i="16"/>
  <c r="B970" i="43" s="1"/>
  <c r="D969" i="16"/>
  <c r="E969" i="16"/>
  <c r="L969" i="16"/>
  <c r="M969" i="16"/>
  <c r="A970" i="16"/>
  <c r="B971" i="43" s="1"/>
  <c r="D970" i="16"/>
  <c r="E970" i="16"/>
  <c r="L970" i="16"/>
  <c r="M970" i="16"/>
  <c r="A971" i="16"/>
  <c r="B972" i="43" s="1"/>
  <c r="D971" i="16"/>
  <c r="E971" i="16"/>
  <c r="L971" i="16"/>
  <c r="M971" i="16"/>
  <c r="A972" i="16"/>
  <c r="B973" i="43" s="1"/>
  <c r="D972" i="16"/>
  <c r="E972" i="16"/>
  <c r="L972" i="16"/>
  <c r="M972" i="16"/>
  <c r="A973" i="16"/>
  <c r="B974" i="43" s="1"/>
  <c r="D973" i="16"/>
  <c r="E973" i="16"/>
  <c r="L973" i="16"/>
  <c r="M973" i="16"/>
  <c r="A974" i="16"/>
  <c r="B975" i="43" s="1"/>
  <c r="D974" i="16"/>
  <c r="E974" i="16"/>
  <c r="L974" i="16"/>
  <c r="M974" i="16"/>
  <c r="A975" i="16"/>
  <c r="B976" i="43" s="1"/>
  <c r="D975" i="16"/>
  <c r="E975" i="16"/>
  <c r="L975" i="16"/>
  <c r="M975" i="16"/>
  <c r="A976" i="16"/>
  <c r="B977" i="43" s="1"/>
  <c r="D976" i="16"/>
  <c r="E976" i="16"/>
  <c r="L976" i="16"/>
  <c r="M976" i="16"/>
  <c r="A977" i="16"/>
  <c r="B978" i="43" s="1"/>
  <c r="D977" i="16"/>
  <c r="E977" i="16"/>
  <c r="L977" i="16"/>
  <c r="M977" i="16"/>
  <c r="A978" i="16"/>
  <c r="B979" i="43" s="1"/>
  <c r="D978" i="16"/>
  <c r="E978" i="16"/>
  <c r="L978" i="16"/>
  <c r="M978" i="16"/>
  <c r="A979" i="16"/>
  <c r="B980" i="43" s="1"/>
  <c r="D979" i="16"/>
  <c r="E979" i="16"/>
  <c r="L979" i="16"/>
  <c r="M979" i="16"/>
  <c r="A980" i="16"/>
  <c r="B981" i="43" s="1"/>
  <c r="D980" i="16"/>
  <c r="E980" i="16"/>
  <c r="L980" i="16"/>
  <c r="M980" i="16"/>
  <c r="A981" i="16"/>
  <c r="B982" i="43" s="1"/>
  <c r="D981" i="16"/>
  <c r="E981" i="16"/>
  <c r="L981" i="16"/>
  <c r="M981" i="16"/>
  <c r="A982" i="16"/>
  <c r="B983" i="43" s="1"/>
  <c r="D982" i="16"/>
  <c r="E982" i="16"/>
  <c r="L982" i="16"/>
  <c r="M982" i="16"/>
  <c r="A983" i="16"/>
  <c r="B984" i="43" s="1"/>
  <c r="D983" i="16"/>
  <c r="E983" i="16"/>
  <c r="L983" i="16"/>
  <c r="M983" i="16"/>
  <c r="A984" i="16"/>
  <c r="B985" i="43" s="1"/>
  <c r="D984" i="16"/>
  <c r="E984" i="16"/>
  <c r="L984" i="16"/>
  <c r="M984" i="16"/>
  <c r="A985" i="16"/>
  <c r="B986" i="43" s="1"/>
  <c r="D985" i="16"/>
  <c r="E985" i="16"/>
  <c r="L985" i="16"/>
  <c r="M985" i="16"/>
  <c r="A986" i="16"/>
  <c r="B987" i="43" s="1"/>
  <c r="D986" i="16"/>
  <c r="E986" i="16"/>
  <c r="L986" i="16"/>
  <c r="M986" i="16"/>
  <c r="A987" i="16"/>
  <c r="B988" i="43" s="1"/>
  <c r="D987" i="16"/>
  <c r="E987" i="16"/>
  <c r="L987" i="16"/>
  <c r="M987" i="16"/>
  <c r="A988" i="16"/>
  <c r="B989" i="43" s="1"/>
  <c r="D988" i="16"/>
  <c r="E988" i="16"/>
  <c r="L988" i="16"/>
  <c r="M988" i="16"/>
  <c r="A989" i="16"/>
  <c r="B990" i="43" s="1"/>
  <c r="D989" i="16"/>
  <c r="E989" i="16"/>
  <c r="L989" i="16"/>
  <c r="M989" i="16"/>
  <c r="A990" i="16"/>
  <c r="B991" i="43" s="1"/>
  <c r="D990" i="16"/>
  <c r="E990" i="16"/>
  <c r="L990" i="16"/>
  <c r="M990" i="16"/>
  <c r="A991" i="16"/>
  <c r="B992" i="43" s="1"/>
  <c r="D991" i="16"/>
  <c r="E991" i="16"/>
  <c r="L991" i="16"/>
  <c r="M991" i="16"/>
  <c r="A992" i="16"/>
  <c r="B993" i="43" s="1"/>
  <c r="D992" i="16"/>
  <c r="E992" i="16"/>
  <c r="L992" i="16"/>
  <c r="M992" i="16"/>
  <c r="A993" i="16"/>
  <c r="B994" i="43" s="1"/>
  <c r="D993" i="16"/>
  <c r="E993" i="16"/>
  <c r="L993" i="16"/>
  <c r="M993" i="16"/>
  <c r="A994" i="16"/>
  <c r="B995" i="43" s="1"/>
  <c r="D994" i="16"/>
  <c r="E994" i="16"/>
  <c r="L994" i="16"/>
  <c r="M994" i="16"/>
  <c r="A995" i="16"/>
  <c r="B996" i="43" s="1"/>
  <c r="D995" i="16"/>
  <c r="E995" i="16"/>
  <c r="L995" i="16"/>
  <c r="M995" i="16"/>
  <c r="A996" i="16"/>
  <c r="B997" i="43" s="1"/>
  <c r="D996" i="16"/>
  <c r="E996" i="16"/>
  <c r="L996" i="16"/>
  <c r="M996" i="16"/>
  <c r="A997" i="16"/>
  <c r="B998" i="43" s="1"/>
  <c r="D997" i="16"/>
  <c r="E997" i="16"/>
  <c r="L997" i="16"/>
  <c r="M997" i="16"/>
  <c r="A998" i="16"/>
  <c r="B999" i="43" s="1"/>
  <c r="D998" i="16"/>
  <c r="E998" i="16"/>
  <c r="L998" i="16"/>
  <c r="M998" i="16"/>
  <c r="A999" i="16"/>
  <c r="B1000" i="43" s="1"/>
  <c r="D999" i="16"/>
  <c r="E999" i="16"/>
  <c r="L999" i="16"/>
  <c r="M999" i="16"/>
  <c r="A1000" i="16"/>
  <c r="B1001" i="43" s="1"/>
  <c r="D1000" i="16"/>
  <c r="E1000" i="16"/>
  <c r="L1000" i="16"/>
  <c r="M1000" i="16"/>
  <c r="A1001" i="16"/>
  <c r="B1002" i="43" s="1"/>
  <c r="D1001" i="16"/>
  <c r="E1001" i="16"/>
  <c r="L1001" i="16"/>
  <c r="M1001" i="16"/>
  <c r="D502" i="39" l="1"/>
  <c r="F502" i="39"/>
  <c r="D503" i="39"/>
  <c r="F503" i="39"/>
  <c r="D504" i="39"/>
  <c r="F504" i="39"/>
  <c r="D505" i="39"/>
  <c r="F505" i="39"/>
  <c r="B506" i="39"/>
  <c r="D506" i="39"/>
  <c r="F506" i="39"/>
  <c r="D507" i="39"/>
  <c r="F507" i="39"/>
  <c r="D508" i="39"/>
  <c r="F508" i="39"/>
  <c r="D509" i="39"/>
  <c r="F509" i="39"/>
  <c r="D510" i="39"/>
  <c r="F510" i="39"/>
  <c r="D511" i="39"/>
  <c r="F511" i="39"/>
  <c r="D512" i="39"/>
  <c r="F512" i="39"/>
  <c r="D513" i="39"/>
  <c r="F513" i="39"/>
  <c r="D514" i="39"/>
  <c r="F514" i="39"/>
  <c r="D515" i="39"/>
  <c r="F515" i="39"/>
  <c r="D516" i="39"/>
  <c r="F516" i="39"/>
  <c r="D517" i="39"/>
  <c r="F517" i="39"/>
  <c r="D518" i="39"/>
  <c r="F518" i="39"/>
  <c r="D519" i="39"/>
  <c r="F519" i="39"/>
  <c r="D520" i="39"/>
  <c r="F520" i="39"/>
  <c r="D521" i="39"/>
  <c r="F521" i="39"/>
  <c r="D522" i="39"/>
  <c r="F522" i="39"/>
  <c r="D523" i="39"/>
  <c r="F523" i="39"/>
  <c r="D524" i="39"/>
  <c r="F524" i="39"/>
  <c r="D525" i="39"/>
  <c r="F525" i="39"/>
  <c r="D526" i="39"/>
  <c r="F526" i="39"/>
  <c r="D527" i="39"/>
  <c r="F527" i="39"/>
  <c r="D528" i="39"/>
  <c r="F528" i="39"/>
  <c r="D529" i="39"/>
  <c r="F529" i="39"/>
  <c r="D530" i="39"/>
  <c r="F530" i="39"/>
  <c r="D531" i="39"/>
  <c r="F531" i="39"/>
  <c r="D532" i="39"/>
  <c r="F532" i="39"/>
  <c r="D533" i="39"/>
  <c r="F533" i="39"/>
  <c r="D534" i="39"/>
  <c r="F534" i="39"/>
  <c r="D535" i="39"/>
  <c r="F535" i="39"/>
  <c r="D536" i="39"/>
  <c r="F536" i="39"/>
  <c r="D537" i="39"/>
  <c r="F537" i="39"/>
  <c r="B538" i="39"/>
  <c r="D538" i="39"/>
  <c r="F538" i="39"/>
  <c r="D539" i="39"/>
  <c r="F539" i="39"/>
  <c r="D540" i="39"/>
  <c r="F540" i="39"/>
  <c r="D541" i="39"/>
  <c r="F541" i="39"/>
  <c r="D542" i="39"/>
  <c r="F542" i="39"/>
  <c r="D543" i="39"/>
  <c r="F543" i="39"/>
  <c r="D544" i="39"/>
  <c r="F544" i="39"/>
  <c r="D545" i="39"/>
  <c r="F545" i="39"/>
  <c r="D546" i="39"/>
  <c r="F546" i="39"/>
  <c r="D547" i="39"/>
  <c r="F547" i="39"/>
  <c r="D548" i="39"/>
  <c r="F548" i="39"/>
  <c r="D549" i="39"/>
  <c r="F549" i="39"/>
  <c r="D550" i="39"/>
  <c r="F550" i="39"/>
  <c r="D551" i="39"/>
  <c r="F551" i="39"/>
  <c r="D552" i="39"/>
  <c r="F552" i="39"/>
  <c r="D553" i="39"/>
  <c r="F553" i="39"/>
  <c r="B554" i="39"/>
  <c r="D554" i="39"/>
  <c r="F554" i="39"/>
  <c r="D555" i="39"/>
  <c r="F555" i="39"/>
  <c r="D556" i="39"/>
  <c r="F556" i="39"/>
  <c r="D557" i="39"/>
  <c r="F557" i="39"/>
  <c r="D558" i="39"/>
  <c r="F558" i="39"/>
  <c r="D559" i="39"/>
  <c r="F559" i="39"/>
  <c r="D560" i="39"/>
  <c r="F560" i="39"/>
  <c r="D561" i="39"/>
  <c r="F561" i="39"/>
  <c r="D562" i="39"/>
  <c r="F562" i="39"/>
  <c r="D563" i="39"/>
  <c r="F563" i="39"/>
  <c r="D564" i="39"/>
  <c r="F564" i="39"/>
  <c r="D565" i="39"/>
  <c r="F565" i="39"/>
  <c r="D566" i="39"/>
  <c r="F566" i="39"/>
  <c r="D567" i="39"/>
  <c r="F567" i="39"/>
  <c r="D568" i="39"/>
  <c r="F568" i="39"/>
  <c r="D569" i="39"/>
  <c r="F569" i="39"/>
  <c r="B570" i="39"/>
  <c r="D570" i="39"/>
  <c r="F570" i="39"/>
  <c r="D571" i="39"/>
  <c r="F571" i="39"/>
  <c r="D572" i="39"/>
  <c r="F572" i="39"/>
  <c r="D573" i="39"/>
  <c r="F573" i="39"/>
  <c r="D574" i="39"/>
  <c r="F574" i="39"/>
  <c r="D575" i="39"/>
  <c r="F575" i="39"/>
  <c r="D576" i="39"/>
  <c r="F576" i="39"/>
  <c r="D577" i="39"/>
  <c r="F577" i="39"/>
  <c r="D578" i="39"/>
  <c r="F578" i="39"/>
  <c r="D579" i="39"/>
  <c r="F579" i="39"/>
  <c r="D580" i="39"/>
  <c r="F580" i="39"/>
  <c r="D581" i="39"/>
  <c r="F581" i="39"/>
  <c r="D582" i="39"/>
  <c r="F582" i="39"/>
  <c r="D583" i="39"/>
  <c r="F583" i="39"/>
  <c r="D584" i="39"/>
  <c r="F584" i="39"/>
  <c r="D585" i="39"/>
  <c r="F585" i="39"/>
  <c r="D586" i="39"/>
  <c r="F586" i="39"/>
  <c r="D587" i="39"/>
  <c r="F587" i="39"/>
  <c r="D588" i="39"/>
  <c r="F588" i="39"/>
  <c r="D589" i="39"/>
  <c r="F589" i="39"/>
  <c r="D590" i="39"/>
  <c r="F590" i="39"/>
  <c r="D591" i="39"/>
  <c r="F591" i="39"/>
  <c r="D592" i="39"/>
  <c r="F592" i="39"/>
  <c r="D593" i="39"/>
  <c r="F593" i="39"/>
  <c r="D594" i="39"/>
  <c r="F594" i="39"/>
  <c r="D595" i="39"/>
  <c r="F595" i="39"/>
  <c r="D596" i="39"/>
  <c r="F596" i="39"/>
  <c r="D597" i="39"/>
  <c r="F597" i="39"/>
  <c r="D598" i="39"/>
  <c r="F598" i="39"/>
  <c r="D599" i="39"/>
  <c r="F599" i="39"/>
  <c r="D600" i="39"/>
  <c r="F600" i="39"/>
  <c r="D601" i="39"/>
  <c r="F601" i="39"/>
  <c r="B602" i="39"/>
  <c r="D602" i="39"/>
  <c r="F602" i="39"/>
  <c r="D603" i="39"/>
  <c r="F603" i="39"/>
  <c r="D604" i="39"/>
  <c r="F604" i="39"/>
  <c r="D605" i="39"/>
  <c r="F605" i="39"/>
  <c r="D606" i="39"/>
  <c r="F606" i="39"/>
  <c r="D607" i="39"/>
  <c r="F607" i="39"/>
  <c r="D608" i="39"/>
  <c r="F608" i="39"/>
  <c r="D609" i="39"/>
  <c r="F609" i="39"/>
  <c r="D610" i="39"/>
  <c r="F610" i="39"/>
  <c r="D611" i="39"/>
  <c r="F611" i="39"/>
  <c r="D612" i="39"/>
  <c r="F612" i="39"/>
  <c r="D613" i="39"/>
  <c r="F613" i="39"/>
  <c r="D614" i="39"/>
  <c r="F614" i="39"/>
  <c r="D615" i="39"/>
  <c r="F615" i="39"/>
  <c r="D616" i="39"/>
  <c r="F616" i="39"/>
  <c r="D617" i="39"/>
  <c r="F617" i="39"/>
  <c r="B618" i="39"/>
  <c r="D618" i="39"/>
  <c r="F618" i="39"/>
  <c r="D619" i="39"/>
  <c r="F619" i="39"/>
  <c r="D620" i="39"/>
  <c r="F620" i="39"/>
  <c r="D621" i="39"/>
  <c r="F621" i="39"/>
  <c r="D622" i="39"/>
  <c r="F622" i="39"/>
  <c r="D623" i="39"/>
  <c r="F623" i="39"/>
  <c r="D624" i="39"/>
  <c r="F624" i="39"/>
  <c r="D625" i="39"/>
  <c r="F625" i="39"/>
  <c r="D626" i="39"/>
  <c r="F626" i="39"/>
  <c r="D627" i="39"/>
  <c r="F627" i="39"/>
  <c r="D628" i="39"/>
  <c r="F628" i="39"/>
  <c r="D629" i="39"/>
  <c r="F629" i="39"/>
  <c r="D630" i="39"/>
  <c r="F630" i="39"/>
  <c r="D631" i="39"/>
  <c r="F631" i="39"/>
  <c r="D632" i="39"/>
  <c r="F632" i="39"/>
  <c r="D633" i="39"/>
  <c r="F633" i="39"/>
  <c r="B634" i="39"/>
  <c r="D634" i="39"/>
  <c r="F634" i="39"/>
  <c r="D635" i="39"/>
  <c r="F635" i="39"/>
  <c r="D636" i="39"/>
  <c r="F636" i="39"/>
  <c r="D637" i="39"/>
  <c r="F637" i="39"/>
  <c r="D638" i="39"/>
  <c r="F638" i="39"/>
  <c r="D639" i="39"/>
  <c r="F639" i="39"/>
  <c r="D640" i="39"/>
  <c r="F640" i="39"/>
  <c r="D641" i="39"/>
  <c r="F641" i="39"/>
  <c r="D642" i="39"/>
  <c r="F642" i="39"/>
  <c r="D643" i="39"/>
  <c r="F643" i="39"/>
  <c r="D644" i="39"/>
  <c r="F644" i="39"/>
  <c r="D645" i="39"/>
  <c r="F645" i="39"/>
  <c r="D646" i="39"/>
  <c r="F646" i="39"/>
  <c r="D647" i="39"/>
  <c r="F647" i="39"/>
  <c r="D648" i="39"/>
  <c r="F648" i="39"/>
  <c r="D649" i="39"/>
  <c r="F649" i="39"/>
  <c r="B650" i="39"/>
  <c r="D650" i="39"/>
  <c r="F650" i="39"/>
  <c r="D651" i="39"/>
  <c r="F651" i="39"/>
  <c r="D652" i="39"/>
  <c r="F652" i="39"/>
  <c r="D653" i="39"/>
  <c r="F653" i="39"/>
  <c r="D654" i="39"/>
  <c r="F654" i="39"/>
  <c r="D655" i="39"/>
  <c r="F655" i="39"/>
  <c r="D656" i="39"/>
  <c r="F656" i="39"/>
  <c r="D657" i="39"/>
  <c r="F657" i="39"/>
  <c r="D658" i="39"/>
  <c r="F658" i="39"/>
  <c r="D659" i="39"/>
  <c r="F659" i="39"/>
  <c r="D660" i="39"/>
  <c r="F660" i="39"/>
  <c r="D661" i="39"/>
  <c r="F661" i="39"/>
  <c r="D662" i="39"/>
  <c r="F662" i="39"/>
  <c r="D663" i="39"/>
  <c r="F663" i="39"/>
  <c r="D664" i="39"/>
  <c r="F664" i="39"/>
  <c r="D665" i="39"/>
  <c r="F665" i="39"/>
  <c r="B666" i="39"/>
  <c r="D666" i="39"/>
  <c r="F666" i="39"/>
  <c r="D667" i="39"/>
  <c r="F667" i="39"/>
  <c r="D668" i="39"/>
  <c r="F668" i="39"/>
  <c r="D669" i="39"/>
  <c r="F669" i="39"/>
  <c r="D670" i="39"/>
  <c r="F670" i="39"/>
  <c r="D671" i="39"/>
  <c r="F671" i="39"/>
  <c r="D672" i="39"/>
  <c r="F672" i="39"/>
  <c r="D673" i="39"/>
  <c r="F673" i="39"/>
  <c r="D674" i="39"/>
  <c r="F674" i="39"/>
  <c r="D675" i="39"/>
  <c r="F675" i="39"/>
  <c r="D676" i="39"/>
  <c r="F676" i="39"/>
  <c r="D677" i="39"/>
  <c r="F677" i="39"/>
  <c r="D678" i="39"/>
  <c r="F678" i="39"/>
  <c r="D679" i="39"/>
  <c r="F679" i="39"/>
  <c r="D680" i="39"/>
  <c r="F680" i="39"/>
  <c r="D681" i="39"/>
  <c r="F681" i="39"/>
  <c r="B682" i="39"/>
  <c r="D682" i="39"/>
  <c r="F682" i="39"/>
  <c r="D683" i="39"/>
  <c r="F683" i="39"/>
  <c r="D684" i="39"/>
  <c r="F684" i="39"/>
  <c r="D685" i="39"/>
  <c r="F685" i="39"/>
  <c r="D686" i="39"/>
  <c r="F686" i="39"/>
  <c r="D687" i="39"/>
  <c r="F687" i="39"/>
  <c r="D688" i="39"/>
  <c r="F688" i="39"/>
  <c r="D689" i="39"/>
  <c r="F689" i="39"/>
  <c r="D690" i="39"/>
  <c r="F690" i="39"/>
  <c r="D691" i="39"/>
  <c r="F691" i="39"/>
  <c r="D692" i="39"/>
  <c r="F692" i="39"/>
  <c r="D693" i="39"/>
  <c r="F693" i="39"/>
  <c r="D694" i="39"/>
  <c r="F694" i="39"/>
  <c r="D695" i="39"/>
  <c r="F695" i="39"/>
  <c r="D696" i="39"/>
  <c r="F696" i="39"/>
  <c r="D697" i="39"/>
  <c r="F697" i="39"/>
  <c r="D698" i="39"/>
  <c r="F698" i="39"/>
  <c r="D699" i="39"/>
  <c r="F699" i="39"/>
  <c r="D700" i="39"/>
  <c r="F700" i="39"/>
  <c r="D701" i="39"/>
  <c r="F701" i="39"/>
  <c r="D702" i="39"/>
  <c r="F702" i="39"/>
  <c r="D703" i="39"/>
  <c r="F703" i="39"/>
  <c r="D704" i="39"/>
  <c r="F704" i="39"/>
  <c r="D705" i="39"/>
  <c r="F705" i="39"/>
  <c r="D706" i="39"/>
  <c r="F706" i="39"/>
  <c r="D707" i="39"/>
  <c r="F707" i="39"/>
  <c r="D708" i="39"/>
  <c r="F708" i="39"/>
  <c r="D709" i="39"/>
  <c r="F709" i="39"/>
  <c r="D710" i="39"/>
  <c r="F710" i="39"/>
  <c r="D711" i="39"/>
  <c r="F711" i="39"/>
  <c r="D712" i="39"/>
  <c r="F712" i="39"/>
  <c r="D713" i="39"/>
  <c r="F713" i="39"/>
  <c r="D714" i="39"/>
  <c r="F714" i="39"/>
  <c r="D715" i="39"/>
  <c r="F715" i="39"/>
  <c r="D716" i="39"/>
  <c r="F716" i="39"/>
  <c r="D717" i="39"/>
  <c r="F717" i="39"/>
  <c r="D718" i="39"/>
  <c r="F718" i="39"/>
  <c r="D719" i="39"/>
  <c r="F719" i="39"/>
  <c r="D720" i="39"/>
  <c r="F720" i="39"/>
  <c r="D721" i="39"/>
  <c r="F721" i="39"/>
  <c r="D722" i="39"/>
  <c r="F722" i="39"/>
  <c r="D723" i="39"/>
  <c r="F723" i="39"/>
  <c r="D724" i="39"/>
  <c r="F724" i="39"/>
  <c r="D725" i="39"/>
  <c r="F725" i="39"/>
  <c r="D726" i="39"/>
  <c r="F726" i="39"/>
  <c r="D727" i="39"/>
  <c r="F727" i="39"/>
  <c r="D728" i="39"/>
  <c r="F728" i="39"/>
  <c r="D729" i="39"/>
  <c r="F729" i="39"/>
  <c r="D730" i="39"/>
  <c r="F730" i="39"/>
  <c r="D731" i="39"/>
  <c r="F731" i="39"/>
  <c r="D732" i="39"/>
  <c r="F732" i="39"/>
  <c r="D733" i="39"/>
  <c r="F733" i="39"/>
  <c r="D734" i="39"/>
  <c r="F734" i="39"/>
  <c r="D735" i="39"/>
  <c r="F735" i="39"/>
  <c r="D736" i="39"/>
  <c r="F736" i="39"/>
  <c r="D737" i="39"/>
  <c r="F737" i="39"/>
  <c r="D738" i="39"/>
  <c r="F738" i="39"/>
  <c r="D739" i="39"/>
  <c r="F739" i="39"/>
  <c r="D740" i="39"/>
  <c r="F740" i="39"/>
  <c r="D741" i="39"/>
  <c r="F741" i="39"/>
  <c r="D742" i="39"/>
  <c r="F742" i="39"/>
  <c r="D743" i="39"/>
  <c r="F743" i="39"/>
  <c r="D744" i="39"/>
  <c r="F744" i="39"/>
  <c r="D745" i="39"/>
  <c r="F745" i="39"/>
  <c r="D746" i="39"/>
  <c r="F746" i="39"/>
  <c r="D747" i="39"/>
  <c r="F747" i="39"/>
  <c r="D748" i="39"/>
  <c r="F748" i="39"/>
  <c r="D749" i="39"/>
  <c r="F749" i="39"/>
  <c r="D750" i="39"/>
  <c r="F750" i="39"/>
  <c r="D751" i="39"/>
  <c r="F751" i="39"/>
  <c r="D752" i="39"/>
  <c r="F752" i="39"/>
  <c r="D753" i="39"/>
  <c r="F753" i="39"/>
  <c r="D754" i="39"/>
  <c r="F754" i="39"/>
  <c r="D755" i="39"/>
  <c r="F755" i="39"/>
  <c r="D756" i="39"/>
  <c r="F756" i="39"/>
  <c r="D757" i="39"/>
  <c r="F757" i="39"/>
  <c r="D758" i="39"/>
  <c r="F758" i="39"/>
  <c r="D759" i="39"/>
  <c r="F759" i="39"/>
  <c r="D760" i="39"/>
  <c r="F760" i="39"/>
  <c r="D761" i="39"/>
  <c r="F761" i="39"/>
  <c r="D762" i="39"/>
  <c r="F762" i="39"/>
  <c r="D763" i="39"/>
  <c r="F763" i="39"/>
  <c r="D764" i="39"/>
  <c r="F764" i="39"/>
  <c r="D765" i="39"/>
  <c r="F765" i="39"/>
  <c r="D766" i="39"/>
  <c r="F766" i="39"/>
  <c r="D767" i="39"/>
  <c r="F767" i="39"/>
  <c r="D768" i="39"/>
  <c r="F768" i="39"/>
  <c r="D769" i="39"/>
  <c r="F769" i="39"/>
  <c r="D770" i="39"/>
  <c r="F770" i="39"/>
  <c r="D771" i="39"/>
  <c r="F771" i="39"/>
  <c r="D772" i="39"/>
  <c r="F772" i="39"/>
  <c r="D773" i="39"/>
  <c r="F773" i="39"/>
  <c r="D774" i="39"/>
  <c r="F774" i="39"/>
  <c r="D775" i="39"/>
  <c r="F775" i="39"/>
  <c r="D776" i="39"/>
  <c r="F776" i="39"/>
  <c r="D777" i="39"/>
  <c r="F777" i="39"/>
  <c r="B778" i="39"/>
  <c r="D778" i="39"/>
  <c r="F778" i="39"/>
  <c r="D779" i="39"/>
  <c r="F779" i="39"/>
  <c r="D780" i="39"/>
  <c r="F780" i="39"/>
  <c r="D781" i="39"/>
  <c r="F781" i="39"/>
  <c r="D782" i="39"/>
  <c r="F782" i="39"/>
  <c r="D783" i="39"/>
  <c r="F783" i="39"/>
  <c r="D784" i="39"/>
  <c r="F784" i="39"/>
  <c r="D785" i="39"/>
  <c r="F785" i="39"/>
  <c r="D786" i="39"/>
  <c r="F786" i="39"/>
  <c r="D787" i="39"/>
  <c r="F787" i="39"/>
  <c r="D788" i="39"/>
  <c r="F788" i="39"/>
  <c r="D789" i="39"/>
  <c r="F789" i="39"/>
  <c r="D790" i="39"/>
  <c r="F790" i="39"/>
  <c r="D791" i="39"/>
  <c r="F791" i="39"/>
  <c r="D792" i="39"/>
  <c r="F792" i="39"/>
  <c r="D793" i="39"/>
  <c r="F793" i="39"/>
  <c r="B794" i="39"/>
  <c r="D794" i="39"/>
  <c r="F794" i="39"/>
  <c r="D795" i="39"/>
  <c r="F795" i="39"/>
  <c r="D796" i="39"/>
  <c r="F796" i="39"/>
  <c r="D797" i="39"/>
  <c r="F797" i="39"/>
  <c r="D798" i="39"/>
  <c r="F798" i="39"/>
  <c r="D799" i="39"/>
  <c r="F799" i="39"/>
  <c r="D800" i="39"/>
  <c r="F800" i="39"/>
  <c r="D801" i="39"/>
  <c r="F801" i="39"/>
  <c r="D802" i="39"/>
  <c r="F802" i="39"/>
  <c r="D803" i="39"/>
  <c r="F803" i="39"/>
  <c r="D804" i="39"/>
  <c r="F804" i="39"/>
  <c r="D805" i="39"/>
  <c r="F805" i="39"/>
  <c r="D806" i="39"/>
  <c r="F806" i="39"/>
  <c r="D807" i="39"/>
  <c r="F807" i="39"/>
  <c r="D808" i="39"/>
  <c r="F808" i="39"/>
  <c r="D809" i="39"/>
  <c r="F809" i="39"/>
  <c r="D810" i="39"/>
  <c r="F810" i="39"/>
  <c r="D811" i="39"/>
  <c r="F811" i="39"/>
  <c r="D812" i="39"/>
  <c r="F812" i="39"/>
  <c r="D813" i="39"/>
  <c r="F813" i="39"/>
  <c r="D814" i="39"/>
  <c r="F814" i="39"/>
  <c r="D815" i="39"/>
  <c r="F815" i="39"/>
  <c r="D816" i="39"/>
  <c r="F816" i="39"/>
  <c r="D817" i="39"/>
  <c r="F817" i="39"/>
  <c r="D818" i="39"/>
  <c r="F818" i="39"/>
  <c r="D819" i="39"/>
  <c r="F819" i="39"/>
  <c r="D820" i="39"/>
  <c r="F820" i="39"/>
  <c r="D821" i="39"/>
  <c r="F821" i="39"/>
  <c r="D822" i="39"/>
  <c r="F822" i="39"/>
  <c r="D823" i="39"/>
  <c r="F823" i="39"/>
  <c r="D824" i="39"/>
  <c r="F824" i="39"/>
  <c r="D825" i="39"/>
  <c r="F825" i="39"/>
  <c r="D826" i="39"/>
  <c r="F826" i="39"/>
  <c r="D827" i="39"/>
  <c r="F827" i="39"/>
  <c r="D828" i="39"/>
  <c r="F828" i="39"/>
  <c r="D829" i="39"/>
  <c r="F829" i="39"/>
  <c r="D830" i="39"/>
  <c r="F830" i="39"/>
  <c r="D831" i="39"/>
  <c r="F831" i="39"/>
  <c r="D832" i="39"/>
  <c r="F832" i="39"/>
  <c r="D833" i="39"/>
  <c r="F833" i="39"/>
  <c r="D834" i="39"/>
  <c r="F834" i="39"/>
  <c r="D835" i="39"/>
  <c r="F835" i="39"/>
  <c r="D836" i="39"/>
  <c r="F836" i="39"/>
  <c r="D837" i="39"/>
  <c r="F837" i="39"/>
  <c r="D838" i="39"/>
  <c r="F838" i="39"/>
  <c r="D839" i="39"/>
  <c r="F839" i="39"/>
  <c r="D840" i="39"/>
  <c r="F840" i="39"/>
  <c r="D841" i="39"/>
  <c r="F841" i="39"/>
  <c r="D842" i="39"/>
  <c r="F842" i="39"/>
  <c r="D843" i="39"/>
  <c r="F843" i="39"/>
  <c r="D844" i="39"/>
  <c r="F844" i="39"/>
  <c r="D845" i="39"/>
  <c r="F845" i="39"/>
  <c r="D846" i="39"/>
  <c r="F846" i="39"/>
  <c r="D847" i="39"/>
  <c r="F847" i="39"/>
  <c r="D848" i="39"/>
  <c r="F848" i="39"/>
  <c r="D849" i="39"/>
  <c r="F849" i="39"/>
  <c r="D850" i="39"/>
  <c r="F850" i="39"/>
  <c r="D851" i="39"/>
  <c r="F851" i="39"/>
  <c r="D852" i="39"/>
  <c r="F852" i="39"/>
  <c r="D853" i="39"/>
  <c r="F853" i="39"/>
  <c r="D854" i="39"/>
  <c r="F854" i="39"/>
  <c r="D855" i="39"/>
  <c r="F855" i="39"/>
  <c r="D856" i="39"/>
  <c r="F856" i="39"/>
  <c r="D857" i="39"/>
  <c r="F857" i="39"/>
  <c r="D858" i="39"/>
  <c r="F858" i="39"/>
  <c r="D859" i="39"/>
  <c r="F859" i="39"/>
  <c r="D860" i="39"/>
  <c r="F860" i="39"/>
  <c r="D861" i="39"/>
  <c r="F861" i="39"/>
  <c r="D862" i="39"/>
  <c r="F862" i="39"/>
  <c r="D863" i="39"/>
  <c r="F863" i="39"/>
  <c r="D864" i="39"/>
  <c r="F864" i="39"/>
  <c r="D865" i="39"/>
  <c r="F865" i="39"/>
  <c r="D866" i="39"/>
  <c r="F866" i="39"/>
  <c r="D867" i="39"/>
  <c r="F867" i="39"/>
  <c r="D868" i="39"/>
  <c r="F868" i="39"/>
  <c r="D869" i="39"/>
  <c r="F869" i="39"/>
  <c r="D870" i="39"/>
  <c r="F870" i="39"/>
  <c r="D871" i="39"/>
  <c r="F871" i="39"/>
  <c r="D872" i="39"/>
  <c r="F872" i="39"/>
  <c r="D873" i="39"/>
  <c r="F873" i="39"/>
  <c r="B874" i="39"/>
  <c r="D874" i="39"/>
  <c r="F874" i="39"/>
  <c r="D875" i="39"/>
  <c r="F875" i="39"/>
  <c r="D876" i="39"/>
  <c r="F876" i="39"/>
  <c r="D877" i="39"/>
  <c r="F877" i="39"/>
  <c r="D878" i="39"/>
  <c r="F878" i="39"/>
  <c r="D879" i="39"/>
  <c r="F879" i="39"/>
  <c r="D880" i="39"/>
  <c r="F880" i="39"/>
  <c r="D881" i="39"/>
  <c r="F881" i="39"/>
  <c r="D882" i="39"/>
  <c r="F882" i="39"/>
  <c r="D883" i="39"/>
  <c r="F883" i="39"/>
  <c r="D884" i="39"/>
  <c r="F884" i="39"/>
  <c r="D885" i="39"/>
  <c r="F885" i="39"/>
  <c r="D886" i="39"/>
  <c r="F886" i="39"/>
  <c r="D887" i="39"/>
  <c r="F887" i="39"/>
  <c r="D888" i="39"/>
  <c r="F888" i="39"/>
  <c r="D889" i="39"/>
  <c r="F889" i="39"/>
  <c r="D890" i="39"/>
  <c r="F890" i="39"/>
  <c r="D891" i="39"/>
  <c r="F891" i="39"/>
  <c r="D892" i="39"/>
  <c r="F892" i="39"/>
  <c r="D893" i="39"/>
  <c r="F893" i="39"/>
  <c r="D894" i="39"/>
  <c r="F894" i="39"/>
  <c r="D895" i="39"/>
  <c r="F895" i="39"/>
  <c r="D896" i="39"/>
  <c r="F896" i="39"/>
  <c r="D897" i="39"/>
  <c r="F897" i="39"/>
  <c r="D898" i="39"/>
  <c r="F898" i="39"/>
  <c r="D899" i="39"/>
  <c r="F899" i="39"/>
  <c r="D900" i="39"/>
  <c r="F900" i="39"/>
  <c r="D901" i="39"/>
  <c r="F901" i="39"/>
  <c r="D902" i="39"/>
  <c r="F902" i="39"/>
  <c r="D903" i="39"/>
  <c r="F903" i="39"/>
  <c r="D904" i="39"/>
  <c r="F904" i="39"/>
  <c r="D905" i="39"/>
  <c r="F905" i="39"/>
  <c r="D906" i="39"/>
  <c r="F906" i="39"/>
  <c r="D907" i="39"/>
  <c r="F907" i="39"/>
  <c r="D908" i="39"/>
  <c r="F908" i="39"/>
  <c r="D909" i="39"/>
  <c r="F909" i="39"/>
  <c r="D910" i="39"/>
  <c r="F910" i="39"/>
  <c r="D911" i="39"/>
  <c r="F911" i="39"/>
  <c r="D912" i="39"/>
  <c r="F912" i="39"/>
  <c r="D913" i="39"/>
  <c r="F913" i="39"/>
  <c r="D914" i="39"/>
  <c r="F914" i="39"/>
  <c r="D915" i="39"/>
  <c r="F915" i="39"/>
  <c r="D916" i="39"/>
  <c r="F916" i="39"/>
  <c r="D917" i="39"/>
  <c r="F917" i="39"/>
  <c r="D918" i="39"/>
  <c r="F918" i="39"/>
  <c r="D919" i="39"/>
  <c r="F919" i="39"/>
  <c r="D920" i="39"/>
  <c r="F920" i="39"/>
  <c r="D921" i="39"/>
  <c r="F921" i="39"/>
  <c r="D922" i="39"/>
  <c r="F922" i="39"/>
  <c r="D923" i="39"/>
  <c r="F923" i="39"/>
  <c r="D924" i="39"/>
  <c r="F924" i="39"/>
  <c r="D925" i="39"/>
  <c r="F925" i="39"/>
  <c r="D926" i="39"/>
  <c r="F926" i="39"/>
  <c r="D927" i="39"/>
  <c r="F927" i="39"/>
  <c r="D928" i="39"/>
  <c r="F928" i="39"/>
  <c r="D929" i="39"/>
  <c r="F929" i="39"/>
  <c r="D930" i="39"/>
  <c r="F930" i="39"/>
  <c r="D931" i="39"/>
  <c r="F931" i="39"/>
  <c r="D932" i="39"/>
  <c r="F932" i="39"/>
  <c r="D933" i="39"/>
  <c r="F933" i="39"/>
  <c r="D934" i="39"/>
  <c r="F934" i="39"/>
  <c r="D935" i="39"/>
  <c r="F935" i="39"/>
  <c r="D936" i="39"/>
  <c r="F936" i="39"/>
  <c r="D937" i="39"/>
  <c r="F937" i="39"/>
  <c r="D938" i="39"/>
  <c r="F938" i="39"/>
  <c r="D939" i="39"/>
  <c r="F939" i="39"/>
  <c r="D940" i="39"/>
  <c r="F940" i="39"/>
  <c r="D941" i="39"/>
  <c r="F941" i="39"/>
  <c r="D942" i="39"/>
  <c r="F942" i="39"/>
  <c r="D943" i="39"/>
  <c r="F943" i="39"/>
  <c r="D944" i="39"/>
  <c r="F944" i="39"/>
  <c r="D945" i="39"/>
  <c r="F945" i="39"/>
  <c r="D946" i="39"/>
  <c r="F946" i="39"/>
  <c r="D947" i="39"/>
  <c r="F947" i="39"/>
  <c r="D948" i="39"/>
  <c r="F948" i="39"/>
  <c r="D949" i="39"/>
  <c r="F949" i="39"/>
  <c r="D950" i="39"/>
  <c r="F950" i="39"/>
  <c r="D951" i="39"/>
  <c r="F951" i="39"/>
  <c r="D952" i="39"/>
  <c r="F952" i="39"/>
  <c r="D953" i="39"/>
  <c r="F953" i="39"/>
  <c r="D954" i="39"/>
  <c r="F954" i="39"/>
  <c r="D955" i="39"/>
  <c r="F955" i="39"/>
  <c r="D956" i="39"/>
  <c r="F956" i="39"/>
  <c r="D957" i="39"/>
  <c r="F957" i="39"/>
  <c r="D958" i="39"/>
  <c r="F958" i="39"/>
  <c r="D959" i="39"/>
  <c r="F959" i="39"/>
  <c r="D960" i="39"/>
  <c r="F960" i="39"/>
  <c r="D961" i="39"/>
  <c r="F961" i="39"/>
  <c r="D962" i="39"/>
  <c r="F962" i="39"/>
  <c r="D963" i="39"/>
  <c r="F963" i="39"/>
  <c r="D964" i="39"/>
  <c r="F964" i="39"/>
  <c r="D965" i="39"/>
  <c r="F965" i="39"/>
  <c r="D966" i="39"/>
  <c r="F966" i="39"/>
  <c r="D967" i="39"/>
  <c r="F967" i="39"/>
  <c r="D968" i="39"/>
  <c r="F968" i="39"/>
  <c r="D969" i="39"/>
  <c r="F969" i="39"/>
  <c r="D970" i="39"/>
  <c r="F970" i="39"/>
  <c r="D971" i="39"/>
  <c r="F971" i="39"/>
  <c r="D972" i="39"/>
  <c r="F972" i="39"/>
  <c r="D973" i="39"/>
  <c r="F973" i="39"/>
  <c r="D974" i="39"/>
  <c r="F974" i="39"/>
  <c r="D975" i="39"/>
  <c r="F975" i="39"/>
  <c r="D976" i="39"/>
  <c r="F976" i="39"/>
  <c r="D977" i="39"/>
  <c r="F977" i="39"/>
  <c r="D978" i="39"/>
  <c r="F978" i="39"/>
  <c r="D979" i="39"/>
  <c r="F979" i="39"/>
  <c r="D980" i="39"/>
  <c r="F980" i="39"/>
  <c r="D981" i="39"/>
  <c r="F981" i="39"/>
  <c r="D982" i="39"/>
  <c r="F982" i="39"/>
  <c r="D983" i="39"/>
  <c r="F983" i="39"/>
  <c r="D984" i="39"/>
  <c r="F984" i="39"/>
  <c r="D985" i="39"/>
  <c r="F985" i="39"/>
  <c r="D986" i="39"/>
  <c r="F986" i="39"/>
  <c r="D987" i="39"/>
  <c r="F987" i="39"/>
  <c r="D988" i="39"/>
  <c r="F988" i="39"/>
  <c r="D989" i="39"/>
  <c r="F989" i="39"/>
  <c r="D990" i="39"/>
  <c r="F990" i="39"/>
  <c r="D991" i="39"/>
  <c r="F991" i="39"/>
  <c r="D992" i="39"/>
  <c r="F992" i="39"/>
  <c r="D993" i="39"/>
  <c r="F993" i="39"/>
  <c r="D994" i="39"/>
  <c r="F994" i="39"/>
  <c r="D995" i="39"/>
  <c r="F995" i="39"/>
  <c r="D996" i="39"/>
  <c r="F996" i="39"/>
  <c r="D997" i="39"/>
  <c r="F997" i="39"/>
  <c r="D998" i="39"/>
  <c r="F998" i="39"/>
  <c r="D999" i="39"/>
  <c r="F999" i="39"/>
  <c r="D1000" i="39"/>
  <c r="F1000" i="39"/>
  <c r="D1001" i="39"/>
  <c r="F1001" i="39"/>
  <c r="D1002" i="39"/>
  <c r="F1002" i="39"/>
  <c r="A502" i="1"/>
  <c r="B503" i="39" s="1"/>
  <c r="D502" i="1"/>
  <c r="E503" i="39" s="1"/>
  <c r="I502" i="1"/>
  <c r="J502" i="1"/>
  <c r="L502" i="1" s="1"/>
  <c r="O502" i="1"/>
  <c r="A503" i="1"/>
  <c r="B504" i="39" s="1"/>
  <c r="D503" i="1"/>
  <c r="E504" i="39" s="1"/>
  <c r="I503" i="1"/>
  <c r="J503" i="1"/>
  <c r="M503" i="1" s="1"/>
  <c r="O503" i="1"/>
  <c r="A504" i="1"/>
  <c r="B505" i="39" s="1"/>
  <c r="D504" i="1"/>
  <c r="E505" i="39" s="1"/>
  <c r="I504" i="1"/>
  <c r="J504" i="1"/>
  <c r="O504" i="1"/>
  <c r="A505" i="1"/>
  <c r="D505" i="1"/>
  <c r="E506" i="39" s="1"/>
  <c r="I505" i="1"/>
  <c r="J505" i="1"/>
  <c r="L505" i="1" s="1"/>
  <c r="O505" i="1"/>
  <c r="A506" i="1"/>
  <c r="B507" i="39" s="1"/>
  <c r="D506" i="1"/>
  <c r="E507" i="39" s="1"/>
  <c r="I506" i="1"/>
  <c r="J506" i="1"/>
  <c r="L506" i="1" s="1"/>
  <c r="O506" i="1"/>
  <c r="A507" i="1"/>
  <c r="B508" i="39" s="1"/>
  <c r="D507" i="1"/>
  <c r="E508" i="39" s="1"/>
  <c r="I507" i="1"/>
  <c r="J507" i="1"/>
  <c r="M507" i="1" s="1"/>
  <c r="O507" i="1"/>
  <c r="A508" i="1"/>
  <c r="B509" i="39" s="1"/>
  <c r="D508" i="1"/>
  <c r="E509" i="39" s="1"/>
  <c r="I508" i="1"/>
  <c r="J508" i="1"/>
  <c r="L508" i="1" s="1"/>
  <c r="O508" i="1"/>
  <c r="A509" i="1"/>
  <c r="B510" i="39" s="1"/>
  <c r="D509" i="1"/>
  <c r="E510" i="39" s="1"/>
  <c r="I509" i="1"/>
  <c r="J509" i="1"/>
  <c r="L509" i="1" s="1"/>
  <c r="O509" i="1"/>
  <c r="A510" i="1"/>
  <c r="B511" i="39" s="1"/>
  <c r="D510" i="1"/>
  <c r="E511" i="39" s="1"/>
  <c r="I510" i="1"/>
  <c r="J510" i="1"/>
  <c r="L510" i="1" s="1"/>
  <c r="O510" i="1"/>
  <c r="A511" i="1"/>
  <c r="B512" i="39" s="1"/>
  <c r="D511" i="1"/>
  <c r="E512" i="39" s="1"/>
  <c r="I511" i="1"/>
  <c r="J511" i="1"/>
  <c r="M511" i="1" s="1"/>
  <c r="L511" i="1"/>
  <c r="O511" i="1"/>
  <c r="A512" i="1"/>
  <c r="B513" i="39" s="1"/>
  <c r="D512" i="1"/>
  <c r="E513" i="39" s="1"/>
  <c r="I512" i="1"/>
  <c r="J512" i="1"/>
  <c r="L512" i="1"/>
  <c r="M512" i="1"/>
  <c r="O512" i="1"/>
  <c r="A513" i="1"/>
  <c r="B514" i="39" s="1"/>
  <c r="D513" i="1"/>
  <c r="E514" i="39" s="1"/>
  <c r="I513" i="1"/>
  <c r="J513" i="1"/>
  <c r="L513" i="1" s="1"/>
  <c r="O513" i="1"/>
  <c r="A514" i="1"/>
  <c r="B515" i="39" s="1"/>
  <c r="D514" i="1"/>
  <c r="E515" i="39" s="1"/>
  <c r="I514" i="1"/>
  <c r="J514" i="1"/>
  <c r="L514" i="1" s="1"/>
  <c r="O514" i="1"/>
  <c r="A515" i="1"/>
  <c r="B516" i="39" s="1"/>
  <c r="D515" i="1"/>
  <c r="E516" i="39" s="1"/>
  <c r="I515" i="1"/>
  <c r="J515" i="1"/>
  <c r="M515" i="1" s="1"/>
  <c r="L515" i="1"/>
  <c r="O515" i="1"/>
  <c r="A516" i="1"/>
  <c r="B517" i="39" s="1"/>
  <c r="D516" i="1"/>
  <c r="E517" i="39" s="1"/>
  <c r="I516" i="1"/>
  <c r="J516" i="1"/>
  <c r="L516" i="1" s="1"/>
  <c r="M516" i="1"/>
  <c r="O516" i="1"/>
  <c r="A517" i="1"/>
  <c r="B518" i="39" s="1"/>
  <c r="D517" i="1"/>
  <c r="E518" i="39" s="1"/>
  <c r="I517" i="1"/>
  <c r="J517" i="1"/>
  <c r="L517" i="1" s="1"/>
  <c r="O517" i="1"/>
  <c r="A518" i="1"/>
  <c r="B519" i="39" s="1"/>
  <c r="D518" i="1"/>
  <c r="E519" i="39" s="1"/>
  <c r="I518" i="1"/>
  <c r="J518" i="1"/>
  <c r="L518" i="1" s="1"/>
  <c r="O518" i="1"/>
  <c r="A519" i="1"/>
  <c r="B520" i="39" s="1"/>
  <c r="D519" i="1"/>
  <c r="E520" i="39" s="1"/>
  <c r="I519" i="1"/>
  <c r="J519" i="1"/>
  <c r="M519" i="1" s="1"/>
  <c r="L519" i="1"/>
  <c r="O519" i="1"/>
  <c r="A520" i="1"/>
  <c r="B521" i="39" s="1"/>
  <c r="D520" i="1"/>
  <c r="E521" i="39" s="1"/>
  <c r="I520" i="1"/>
  <c r="J520" i="1"/>
  <c r="L520" i="1" s="1"/>
  <c r="M520" i="1"/>
  <c r="O520" i="1"/>
  <c r="A521" i="1"/>
  <c r="B522" i="39" s="1"/>
  <c r="D521" i="1"/>
  <c r="E522" i="39" s="1"/>
  <c r="I521" i="1"/>
  <c r="J521" i="1"/>
  <c r="L521" i="1" s="1"/>
  <c r="O521" i="1"/>
  <c r="A522" i="1"/>
  <c r="B523" i="39" s="1"/>
  <c r="D522" i="1"/>
  <c r="E523" i="39" s="1"/>
  <c r="I522" i="1"/>
  <c r="J522" i="1"/>
  <c r="L522" i="1" s="1"/>
  <c r="O522" i="1"/>
  <c r="A523" i="1"/>
  <c r="B524" i="39" s="1"/>
  <c r="D523" i="1"/>
  <c r="E524" i="39" s="1"/>
  <c r="I523" i="1"/>
  <c r="J523" i="1"/>
  <c r="M523" i="1" s="1"/>
  <c r="L523" i="1"/>
  <c r="O523" i="1"/>
  <c r="A524" i="1"/>
  <c r="B525" i="39" s="1"/>
  <c r="D524" i="1"/>
  <c r="E525" i="39" s="1"/>
  <c r="I524" i="1"/>
  <c r="J524" i="1"/>
  <c r="L524" i="1"/>
  <c r="M524" i="1"/>
  <c r="O524" i="1"/>
  <c r="A525" i="1"/>
  <c r="B526" i="39" s="1"/>
  <c r="D525" i="1"/>
  <c r="E526" i="39" s="1"/>
  <c r="I525" i="1"/>
  <c r="J525" i="1"/>
  <c r="L525" i="1" s="1"/>
  <c r="O525" i="1"/>
  <c r="A526" i="1"/>
  <c r="B527" i="39" s="1"/>
  <c r="D526" i="1"/>
  <c r="E527" i="39" s="1"/>
  <c r="I526" i="1"/>
  <c r="J526" i="1"/>
  <c r="L526" i="1" s="1"/>
  <c r="O526" i="1"/>
  <c r="A527" i="1"/>
  <c r="B528" i="39" s="1"/>
  <c r="D527" i="1"/>
  <c r="E528" i="39" s="1"/>
  <c r="I527" i="1"/>
  <c r="J527" i="1"/>
  <c r="M527" i="1" s="1"/>
  <c r="L527" i="1"/>
  <c r="O527" i="1"/>
  <c r="A528" i="1"/>
  <c r="B529" i="39" s="1"/>
  <c r="D528" i="1"/>
  <c r="E529" i="39" s="1"/>
  <c r="I528" i="1"/>
  <c r="J528" i="1"/>
  <c r="L528" i="1"/>
  <c r="M528" i="1"/>
  <c r="O528" i="1"/>
  <c r="A529" i="1"/>
  <c r="B530" i="39" s="1"/>
  <c r="D529" i="1"/>
  <c r="E530" i="39" s="1"/>
  <c r="I529" i="1"/>
  <c r="J529" i="1"/>
  <c r="L529" i="1" s="1"/>
  <c r="O529" i="1"/>
  <c r="A530" i="1"/>
  <c r="B531" i="39" s="1"/>
  <c r="D530" i="1"/>
  <c r="E531" i="39" s="1"/>
  <c r="I530" i="1"/>
  <c r="J530" i="1"/>
  <c r="L530" i="1" s="1"/>
  <c r="O530" i="1"/>
  <c r="A531" i="1"/>
  <c r="B532" i="39" s="1"/>
  <c r="D531" i="1"/>
  <c r="E532" i="39" s="1"/>
  <c r="I531" i="1"/>
  <c r="J531" i="1"/>
  <c r="M531" i="1" s="1"/>
  <c r="L531" i="1"/>
  <c r="O531" i="1"/>
  <c r="A532" i="1"/>
  <c r="B533" i="39" s="1"/>
  <c r="D532" i="1"/>
  <c r="E533" i="39" s="1"/>
  <c r="I532" i="1"/>
  <c r="J532" i="1"/>
  <c r="L532" i="1"/>
  <c r="M532" i="1"/>
  <c r="O532" i="1"/>
  <c r="A533" i="1"/>
  <c r="B534" i="39" s="1"/>
  <c r="D533" i="1"/>
  <c r="E534" i="39" s="1"/>
  <c r="I533" i="1"/>
  <c r="J533" i="1"/>
  <c r="L533" i="1" s="1"/>
  <c r="O533" i="1"/>
  <c r="A534" i="1"/>
  <c r="B535" i="39" s="1"/>
  <c r="D534" i="1"/>
  <c r="E535" i="39" s="1"/>
  <c r="I534" i="1"/>
  <c r="J534" i="1"/>
  <c r="L534" i="1" s="1"/>
  <c r="O534" i="1"/>
  <c r="A535" i="1"/>
  <c r="B536" i="39" s="1"/>
  <c r="D535" i="1"/>
  <c r="E536" i="39" s="1"/>
  <c r="I535" i="1"/>
  <c r="J535" i="1"/>
  <c r="M535" i="1" s="1"/>
  <c r="O535" i="1"/>
  <c r="A536" i="1"/>
  <c r="B537" i="39" s="1"/>
  <c r="D536" i="1"/>
  <c r="E537" i="39" s="1"/>
  <c r="I536" i="1"/>
  <c r="J536" i="1"/>
  <c r="L536" i="1"/>
  <c r="M536" i="1"/>
  <c r="O536" i="1"/>
  <c r="A537" i="1"/>
  <c r="D537" i="1"/>
  <c r="E538" i="39" s="1"/>
  <c r="I537" i="1"/>
  <c r="J537" i="1"/>
  <c r="L537" i="1" s="1"/>
  <c r="O537" i="1"/>
  <c r="A538" i="1"/>
  <c r="B539" i="39" s="1"/>
  <c r="D538" i="1"/>
  <c r="E539" i="39" s="1"/>
  <c r="I538" i="1"/>
  <c r="J538" i="1"/>
  <c r="L538" i="1" s="1"/>
  <c r="O538" i="1"/>
  <c r="A539" i="1"/>
  <c r="B540" i="39" s="1"/>
  <c r="D539" i="1"/>
  <c r="E540" i="39" s="1"/>
  <c r="I539" i="1"/>
  <c r="J539" i="1"/>
  <c r="M539" i="1" s="1"/>
  <c r="O539" i="1"/>
  <c r="A540" i="1"/>
  <c r="B541" i="39" s="1"/>
  <c r="D540" i="1"/>
  <c r="E541" i="39" s="1"/>
  <c r="I540" i="1"/>
  <c r="J540" i="1"/>
  <c r="L540" i="1"/>
  <c r="M540" i="1"/>
  <c r="O540" i="1"/>
  <c r="A541" i="1"/>
  <c r="B542" i="39" s="1"/>
  <c r="D541" i="1"/>
  <c r="E542" i="39" s="1"/>
  <c r="I541" i="1"/>
  <c r="J541" i="1"/>
  <c r="L541" i="1" s="1"/>
  <c r="M541" i="1"/>
  <c r="O541" i="1"/>
  <c r="A542" i="1"/>
  <c r="B543" i="39" s="1"/>
  <c r="D542" i="1"/>
  <c r="E543" i="39" s="1"/>
  <c r="I542" i="1"/>
  <c r="J542" i="1"/>
  <c r="L542" i="1" s="1"/>
  <c r="O542" i="1"/>
  <c r="A543" i="1"/>
  <c r="B544" i="39" s="1"/>
  <c r="D543" i="1"/>
  <c r="E544" i="39" s="1"/>
  <c r="I543" i="1"/>
  <c r="J543" i="1"/>
  <c r="M543" i="1" s="1"/>
  <c r="L543" i="1"/>
  <c r="O543" i="1"/>
  <c r="A544" i="1"/>
  <c r="B545" i="39" s="1"/>
  <c r="D544" i="1"/>
  <c r="E545" i="39" s="1"/>
  <c r="I544" i="1"/>
  <c r="J544" i="1"/>
  <c r="L544" i="1" s="1"/>
  <c r="O544" i="1"/>
  <c r="A545" i="1"/>
  <c r="B546" i="39" s="1"/>
  <c r="D545" i="1"/>
  <c r="E546" i="39" s="1"/>
  <c r="I545" i="1"/>
  <c r="J545" i="1"/>
  <c r="L545" i="1" s="1"/>
  <c r="O545" i="1"/>
  <c r="A546" i="1"/>
  <c r="B547" i="39" s="1"/>
  <c r="D546" i="1"/>
  <c r="E547" i="39" s="1"/>
  <c r="I546" i="1"/>
  <c r="J546" i="1"/>
  <c r="L546" i="1" s="1"/>
  <c r="O546" i="1"/>
  <c r="A547" i="1"/>
  <c r="B548" i="39" s="1"/>
  <c r="D547" i="1"/>
  <c r="E548" i="39" s="1"/>
  <c r="I547" i="1"/>
  <c r="J547" i="1"/>
  <c r="M547" i="1" s="1"/>
  <c r="O547" i="1"/>
  <c r="A548" i="1"/>
  <c r="B549" i="39" s="1"/>
  <c r="D548" i="1"/>
  <c r="E549" i="39" s="1"/>
  <c r="I548" i="1"/>
  <c r="J548" i="1"/>
  <c r="L548" i="1"/>
  <c r="M548" i="1"/>
  <c r="O548" i="1"/>
  <c r="A549" i="1"/>
  <c r="B550" i="39" s="1"/>
  <c r="D549" i="1"/>
  <c r="E550" i="39" s="1"/>
  <c r="I549" i="1"/>
  <c r="J549" i="1"/>
  <c r="L549" i="1" s="1"/>
  <c r="O549" i="1"/>
  <c r="A550" i="1"/>
  <c r="B551" i="39" s="1"/>
  <c r="D550" i="1"/>
  <c r="E551" i="39" s="1"/>
  <c r="I550" i="1"/>
  <c r="J550" i="1"/>
  <c r="L550" i="1" s="1"/>
  <c r="O550" i="1"/>
  <c r="A551" i="1"/>
  <c r="B552" i="39" s="1"/>
  <c r="D551" i="1"/>
  <c r="E552" i="39" s="1"/>
  <c r="I551" i="1"/>
  <c r="J551" i="1"/>
  <c r="O551" i="1"/>
  <c r="A552" i="1"/>
  <c r="B553" i="39" s="1"/>
  <c r="D552" i="1"/>
  <c r="E553" i="39" s="1"/>
  <c r="I552" i="1"/>
  <c r="J552" i="1"/>
  <c r="L552" i="1" s="1"/>
  <c r="O552" i="1"/>
  <c r="A553" i="1"/>
  <c r="D553" i="1"/>
  <c r="E554" i="39" s="1"/>
  <c r="I553" i="1"/>
  <c r="J553" i="1"/>
  <c r="L553" i="1" s="1"/>
  <c r="O553" i="1"/>
  <c r="A554" i="1"/>
  <c r="B555" i="39" s="1"/>
  <c r="D554" i="1"/>
  <c r="E555" i="39" s="1"/>
  <c r="I554" i="1"/>
  <c r="J554" i="1"/>
  <c r="L554" i="1" s="1"/>
  <c r="O554" i="1"/>
  <c r="A555" i="1"/>
  <c r="B556" i="39" s="1"/>
  <c r="D555" i="1"/>
  <c r="E556" i="39" s="1"/>
  <c r="I555" i="1"/>
  <c r="J555" i="1"/>
  <c r="L555" i="1"/>
  <c r="M555" i="1"/>
  <c r="O555" i="1"/>
  <c r="A556" i="1"/>
  <c r="B557" i="39" s="1"/>
  <c r="D556" i="1"/>
  <c r="E557" i="39" s="1"/>
  <c r="I556" i="1"/>
  <c r="J556" i="1"/>
  <c r="M556" i="1" s="1"/>
  <c r="L556" i="1"/>
  <c r="O556" i="1"/>
  <c r="A557" i="1"/>
  <c r="B558" i="39" s="1"/>
  <c r="D557" i="1"/>
  <c r="E558" i="39" s="1"/>
  <c r="I557" i="1"/>
  <c r="J557" i="1"/>
  <c r="L557" i="1" s="1"/>
  <c r="O557" i="1"/>
  <c r="A558" i="1"/>
  <c r="B559" i="39" s="1"/>
  <c r="D558" i="1"/>
  <c r="E559" i="39" s="1"/>
  <c r="I558" i="1"/>
  <c r="J558" i="1"/>
  <c r="L558" i="1" s="1"/>
  <c r="O558" i="1"/>
  <c r="A559" i="1"/>
  <c r="B560" i="39" s="1"/>
  <c r="D559" i="1"/>
  <c r="E560" i="39" s="1"/>
  <c r="I559" i="1"/>
  <c r="J559" i="1"/>
  <c r="O559" i="1"/>
  <c r="A560" i="1"/>
  <c r="B561" i="39" s="1"/>
  <c r="D560" i="1"/>
  <c r="E561" i="39" s="1"/>
  <c r="I560" i="1"/>
  <c r="J560" i="1"/>
  <c r="L560" i="1" s="1"/>
  <c r="O560" i="1"/>
  <c r="A561" i="1"/>
  <c r="B562" i="39" s="1"/>
  <c r="D561" i="1"/>
  <c r="E562" i="39" s="1"/>
  <c r="I561" i="1"/>
  <c r="J561" i="1"/>
  <c r="L561" i="1" s="1"/>
  <c r="O561" i="1"/>
  <c r="A562" i="1"/>
  <c r="B563" i="39" s="1"/>
  <c r="D562" i="1"/>
  <c r="E563" i="39" s="1"/>
  <c r="I562" i="1"/>
  <c r="J562" i="1"/>
  <c r="L562" i="1" s="1"/>
  <c r="O562" i="1"/>
  <c r="A563" i="1"/>
  <c r="B564" i="39" s="1"/>
  <c r="D563" i="1"/>
  <c r="E564" i="39" s="1"/>
  <c r="I563" i="1"/>
  <c r="J563" i="1"/>
  <c r="O563" i="1"/>
  <c r="A564" i="1"/>
  <c r="B565" i="39" s="1"/>
  <c r="D564" i="1"/>
  <c r="E565" i="39" s="1"/>
  <c r="I564" i="1"/>
  <c r="J564" i="1"/>
  <c r="M564" i="1" s="1"/>
  <c r="L564" i="1"/>
  <c r="O564" i="1"/>
  <c r="A565" i="1"/>
  <c r="B566" i="39" s="1"/>
  <c r="D565" i="1"/>
  <c r="E566" i="39" s="1"/>
  <c r="I565" i="1"/>
  <c r="J565" i="1"/>
  <c r="L565" i="1" s="1"/>
  <c r="O565" i="1"/>
  <c r="A566" i="1"/>
  <c r="B567" i="39" s="1"/>
  <c r="D566" i="1"/>
  <c r="E567" i="39" s="1"/>
  <c r="I566" i="1"/>
  <c r="J566" i="1"/>
  <c r="M566" i="1" s="1"/>
  <c r="O566" i="1"/>
  <c r="A567" i="1"/>
  <c r="B568" i="39" s="1"/>
  <c r="D567" i="1"/>
  <c r="E568" i="39" s="1"/>
  <c r="I567" i="1"/>
  <c r="J567" i="1"/>
  <c r="M567" i="1" s="1"/>
  <c r="L567" i="1"/>
  <c r="O567" i="1"/>
  <c r="A568" i="1"/>
  <c r="B569" i="39" s="1"/>
  <c r="D568" i="1"/>
  <c r="E569" i="39" s="1"/>
  <c r="I568" i="1"/>
  <c r="J568" i="1"/>
  <c r="L568" i="1" s="1"/>
  <c r="M568" i="1"/>
  <c r="O568" i="1"/>
  <c r="A569" i="1"/>
  <c r="D569" i="1"/>
  <c r="E570" i="39" s="1"/>
  <c r="I569" i="1"/>
  <c r="J569" i="1"/>
  <c r="L569" i="1" s="1"/>
  <c r="O569" i="1"/>
  <c r="A570" i="1"/>
  <c r="B571" i="39" s="1"/>
  <c r="D570" i="1"/>
  <c r="E571" i="39" s="1"/>
  <c r="I570" i="1"/>
  <c r="J570" i="1"/>
  <c r="M570" i="1" s="1"/>
  <c r="L570" i="1"/>
  <c r="O570" i="1"/>
  <c r="A571" i="1"/>
  <c r="B572" i="39" s="1"/>
  <c r="D571" i="1"/>
  <c r="E572" i="39" s="1"/>
  <c r="I571" i="1"/>
  <c r="J571" i="1"/>
  <c r="L571" i="1" s="1"/>
  <c r="O571" i="1"/>
  <c r="A572" i="1"/>
  <c r="B573" i="39" s="1"/>
  <c r="D572" i="1"/>
  <c r="E573" i="39" s="1"/>
  <c r="I572" i="1"/>
  <c r="J572" i="1"/>
  <c r="L572" i="1"/>
  <c r="M572" i="1"/>
  <c r="O572" i="1"/>
  <c r="A573" i="1"/>
  <c r="B574" i="39" s="1"/>
  <c r="D573" i="1"/>
  <c r="E574" i="39" s="1"/>
  <c r="I573" i="1"/>
  <c r="J573" i="1"/>
  <c r="L573" i="1" s="1"/>
  <c r="O573" i="1"/>
  <c r="A574" i="1"/>
  <c r="B575" i="39" s="1"/>
  <c r="D574" i="1"/>
  <c r="E575" i="39" s="1"/>
  <c r="I574" i="1"/>
  <c r="J574" i="1"/>
  <c r="M574" i="1" s="1"/>
  <c r="O574" i="1"/>
  <c r="A575" i="1"/>
  <c r="B576" i="39" s="1"/>
  <c r="D575" i="1"/>
  <c r="E576" i="39" s="1"/>
  <c r="I575" i="1"/>
  <c r="J575" i="1"/>
  <c r="L575" i="1" s="1"/>
  <c r="O575" i="1"/>
  <c r="A576" i="1"/>
  <c r="B577" i="39" s="1"/>
  <c r="D576" i="1"/>
  <c r="E577" i="39" s="1"/>
  <c r="I576" i="1"/>
  <c r="J576" i="1"/>
  <c r="O576" i="1"/>
  <c r="A577" i="1"/>
  <c r="B578" i="39" s="1"/>
  <c r="D577" i="1"/>
  <c r="E578" i="39" s="1"/>
  <c r="I577" i="1"/>
  <c r="J577" i="1"/>
  <c r="L577" i="1" s="1"/>
  <c r="O577" i="1"/>
  <c r="A578" i="1"/>
  <c r="B579" i="39" s="1"/>
  <c r="D578" i="1"/>
  <c r="E579" i="39" s="1"/>
  <c r="I578" i="1"/>
  <c r="J578" i="1"/>
  <c r="M578" i="1" s="1"/>
  <c r="O578" i="1"/>
  <c r="A579" i="1"/>
  <c r="B580" i="39" s="1"/>
  <c r="D579" i="1"/>
  <c r="E580" i="39" s="1"/>
  <c r="I579" i="1"/>
  <c r="J579" i="1"/>
  <c r="L579" i="1" s="1"/>
  <c r="O579" i="1"/>
  <c r="A580" i="1"/>
  <c r="B581" i="39" s="1"/>
  <c r="D580" i="1"/>
  <c r="E581" i="39" s="1"/>
  <c r="I580" i="1"/>
  <c r="J580" i="1"/>
  <c r="M580" i="1" s="1"/>
  <c r="L580" i="1"/>
  <c r="O580" i="1"/>
  <c r="A581" i="1"/>
  <c r="B582" i="39" s="1"/>
  <c r="D581" i="1"/>
  <c r="E582" i="39" s="1"/>
  <c r="I581" i="1"/>
  <c r="J581" i="1"/>
  <c r="L581" i="1" s="1"/>
  <c r="O581" i="1"/>
  <c r="A582" i="1"/>
  <c r="B583" i="39" s="1"/>
  <c r="D582" i="1"/>
  <c r="E583" i="39" s="1"/>
  <c r="I582" i="1"/>
  <c r="J582" i="1"/>
  <c r="M582" i="1" s="1"/>
  <c r="O582" i="1"/>
  <c r="A583" i="1"/>
  <c r="B584" i="39" s="1"/>
  <c r="D583" i="1"/>
  <c r="E584" i="39" s="1"/>
  <c r="I583" i="1"/>
  <c r="J583" i="1"/>
  <c r="L583" i="1" s="1"/>
  <c r="O583" i="1"/>
  <c r="A584" i="1"/>
  <c r="B585" i="39" s="1"/>
  <c r="D584" i="1"/>
  <c r="E585" i="39" s="1"/>
  <c r="I584" i="1"/>
  <c r="J584" i="1"/>
  <c r="L584" i="1" s="1"/>
  <c r="O584" i="1"/>
  <c r="A585" i="1"/>
  <c r="B586" i="39" s="1"/>
  <c r="D585" i="1"/>
  <c r="E586" i="39" s="1"/>
  <c r="I585" i="1"/>
  <c r="J585" i="1"/>
  <c r="L585" i="1" s="1"/>
  <c r="O585" i="1"/>
  <c r="A586" i="1"/>
  <c r="B587" i="39" s="1"/>
  <c r="D586" i="1"/>
  <c r="E587" i="39" s="1"/>
  <c r="I586" i="1"/>
  <c r="J586" i="1"/>
  <c r="M586" i="1" s="1"/>
  <c r="O586" i="1"/>
  <c r="A587" i="1"/>
  <c r="B588" i="39" s="1"/>
  <c r="D587" i="1"/>
  <c r="E588" i="39" s="1"/>
  <c r="I587" i="1"/>
  <c r="J587" i="1"/>
  <c r="L587" i="1" s="1"/>
  <c r="M587" i="1"/>
  <c r="O587" i="1"/>
  <c r="A588" i="1"/>
  <c r="B589" i="39" s="1"/>
  <c r="D588" i="1"/>
  <c r="E589" i="39" s="1"/>
  <c r="I588" i="1"/>
  <c r="J588" i="1"/>
  <c r="L588" i="1" s="1"/>
  <c r="M588" i="1"/>
  <c r="O588" i="1"/>
  <c r="A589" i="1"/>
  <c r="B590" i="39" s="1"/>
  <c r="D589" i="1"/>
  <c r="E590" i="39" s="1"/>
  <c r="I589" i="1"/>
  <c r="J589" i="1"/>
  <c r="L589" i="1" s="1"/>
  <c r="O589" i="1"/>
  <c r="A590" i="1"/>
  <c r="B591" i="39" s="1"/>
  <c r="D590" i="1"/>
  <c r="E591" i="39" s="1"/>
  <c r="I590" i="1"/>
  <c r="J590" i="1"/>
  <c r="M590" i="1" s="1"/>
  <c r="O590" i="1"/>
  <c r="A591" i="1"/>
  <c r="B592" i="39" s="1"/>
  <c r="D591" i="1"/>
  <c r="E592" i="39" s="1"/>
  <c r="I591" i="1"/>
  <c r="J591" i="1"/>
  <c r="L591" i="1" s="1"/>
  <c r="O591" i="1"/>
  <c r="A592" i="1"/>
  <c r="B593" i="39" s="1"/>
  <c r="D592" i="1"/>
  <c r="E593" i="39" s="1"/>
  <c r="I592" i="1"/>
  <c r="J592" i="1"/>
  <c r="L592" i="1" s="1"/>
  <c r="M592" i="1"/>
  <c r="O592" i="1"/>
  <c r="A593" i="1"/>
  <c r="B594" i="39" s="1"/>
  <c r="D593" i="1"/>
  <c r="E594" i="39" s="1"/>
  <c r="I593" i="1"/>
  <c r="J593" i="1"/>
  <c r="L593" i="1" s="1"/>
  <c r="O593" i="1"/>
  <c r="A594" i="1"/>
  <c r="B595" i="39" s="1"/>
  <c r="D594" i="1"/>
  <c r="E595" i="39" s="1"/>
  <c r="I594" i="1"/>
  <c r="J594" i="1"/>
  <c r="M594" i="1" s="1"/>
  <c r="O594" i="1"/>
  <c r="A595" i="1"/>
  <c r="B596" i="39" s="1"/>
  <c r="D595" i="1"/>
  <c r="E596" i="39" s="1"/>
  <c r="I595" i="1"/>
  <c r="J595" i="1"/>
  <c r="L595" i="1" s="1"/>
  <c r="M595" i="1"/>
  <c r="O595" i="1"/>
  <c r="A596" i="1"/>
  <c r="B597" i="39" s="1"/>
  <c r="D596" i="1"/>
  <c r="E597" i="39" s="1"/>
  <c r="I596" i="1"/>
  <c r="J596" i="1"/>
  <c r="O596" i="1"/>
  <c r="A597" i="1"/>
  <c r="B598" i="39" s="1"/>
  <c r="D597" i="1"/>
  <c r="E598" i="39" s="1"/>
  <c r="I597" i="1"/>
  <c r="J597" i="1"/>
  <c r="L597" i="1" s="1"/>
  <c r="O597" i="1"/>
  <c r="A598" i="1"/>
  <c r="B599" i="39" s="1"/>
  <c r="D598" i="1"/>
  <c r="E599" i="39" s="1"/>
  <c r="I598" i="1"/>
  <c r="J598" i="1"/>
  <c r="M598" i="1" s="1"/>
  <c r="O598" i="1"/>
  <c r="A599" i="1"/>
  <c r="B600" i="39" s="1"/>
  <c r="D599" i="1"/>
  <c r="E600" i="39" s="1"/>
  <c r="I599" i="1"/>
  <c r="J599" i="1"/>
  <c r="L599" i="1" s="1"/>
  <c r="O599" i="1"/>
  <c r="A600" i="1"/>
  <c r="B601" i="39" s="1"/>
  <c r="D600" i="1"/>
  <c r="E601" i="39" s="1"/>
  <c r="I600" i="1"/>
  <c r="J600" i="1"/>
  <c r="M600" i="1" s="1"/>
  <c r="L600" i="1"/>
  <c r="O600" i="1"/>
  <c r="A601" i="1"/>
  <c r="D601" i="1"/>
  <c r="E602" i="39" s="1"/>
  <c r="I601" i="1"/>
  <c r="J601" i="1"/>
  <c r="L601" i="1" s="1"/>
  <c r="O601" i="1"/>
  <c r="A602" i="1"/>
  <c r="B603" i="39" s="1"/>
  <c r="D602" i="1"/>
  <c r="E603" i="39" s="1"/>
  <c r="I602" i="1"/>
  <c r="J602" i="1"/>
  <c r="M602" i="1" s="1"/>
  <c r="O602" i="1"/>
  <c r="A603" i="1"/>
  <c r="B604" i="39" s="1"/>
  <c r="D603" i="1"/>
  <c r="E604" i="39" s="1"/>
  <c r="I603" i="1"/>
  <c r="J603" i="1"/>
  <c r="L603" i="1" s="1"/>
  <c r="O603" i="1"/>
  <c r="A604" i="1"/>
  <c r="B605" i="39" s="1"/>
  <c r="D604" i="1"/>
  <c r="E605" i="39" s="1"/>
  <c r="I604" i="1"/>
  <c r="J604" i="1"/>
  <c r="L604" i="1"/>
  <c r="M604" i="1"/>
  <c r="O604" i="1"/>
  <c r="A605" i="1"/>
  <c r="B606" i="39" s="1"/>
  <c r="D605" i="1"/>
  <c r="E606" i="39" s="1"/>
  <c r="I605" i="1"/>
  <c r="J605" i="1"/>
  <c r="L605" i="1" s="1"/>
  <c r="O605" i="1"/>
  <c r="A606" i="1"/>
  <c r="B607" i="39" s="1"/>
  <c r="D606" i="1"/>
  <c r="E607" i="39" s="1"/>
  <c r="I606" i="1"/>
  <c r="J606" i="1"/>
  <c r="M606" i="1" s="1"/>
  <c r="O606" i="1"/>
  <c r="A607" i="1"/>
  <c r="B608" i="39" s="1"/>
  <c r="D607" i="1"/>
  <c r="E608" i="39" s="1"/>
  <c r="I607" i="1"/>
  <c r="J607" i="1"/>
  <c r="L607" i="1" s="1"/>
  <c r="O607" i="1"/>
  <c r="A608" i="1"/>
  <c r="B609" i="39" s="1"/>
  <c r="D608" i="1"/>
  <c r="E609" i="39" s="1"/>
  <c r="I608" i="1"/>
  <c r="J608" i="1"/>
  <c r="L608" i="1" s="1"/>
  <c r="M608" i="1"/>
  <c r="O608" i="1"/>
  <c r="A609" i="1"/>
  <c r="B610" i="39" s="1"/>
  <c r="D609" i="1"/>
  <c r="E610" i="39" s="1"/>
  <c r="I609" i="1"/>
  <c r="J609" i="1"/>
  <c r="L609" i="1" s="1"/>
  <c r="O609" i="1"/>
  <c r="A610" i="1"/>
  <c r="B611" i="39" s="1"/>
  <c r="D610" i="1"/>
  <c r="E611" i="39" s="1"/>
  <c r="I610" i="1"/>
  <c r="J610" i="1"/>
  <c r="M610" i="1" s="1"/>
  <c r="O610" i="1"/>
  <c r="A611" i="1"/>
  <c r="B612" i="39" s="1"/>
  <c r="D611" i="1"/>
  <c r="E612" i="39" s="1"/>
  <c r="I611" i="1"/>
  <c r="J611" i="1"/>
  <c r="L611" i="1" s="1"/>
  <c r="M611" i="1"/>
  <c r="O611" i="1"/>
  <c r="A612" i="1"/>
  <c r="B613" i="39" s="1"/>
  <c r="D612" i="1"/>
  <c r="E613" i="39" s="1"/>
  <c r="I612" i="1"/>
  <c r="J612" i="1"/>
  <c r="L612" i="1"/>
  <c r="M612" i="1"/>
  <c r="O612" i="1"/>
  <c r="A613" i="1"/>
  <c r="B614" i="39" s="1"/>
  <c r="D613" i="1"/>
  <c r="E614" i="39" s="1"/>
  <c r="I613" i="1"/>
  <c r="J613" i="1"/>
  <c r="L613" i="1" s="1"/>
  <c r="O613" i="1"/>
  <c r="A614" i="1"/>
  <c r="B615" i="39" s="1"/>
  <c r="D614" i="1"/>
  <c r="E615" i="39" s="1"/>
  <c r="I614" i="1"/>
  <c r="J614" i="1"/>
  <c r="M614" i="1" s="1"/>
  <c r="O614" i="1"/>
  <c r="A615" i="1"/>
  <c r="B616" i="39" s="1"/>
  <c r="D615" i="1"/>
  <c r="E616" i="39" s="1"/>
  <c r="I615" i="1"/>
  <c r="J615" i="1"/>
  <c r="L615" i="1" s="1"/>
  <c r="O615" i="1"/>
  <c r="A616" i="1"/>
  <c r="B617" i="39" s="1"/>
  <c r="D616" i="1"/>
  <c r="E617" i="39" s="1"/>
  <c r="I616" i="1"/>
  <c r="J616" i="1"/>
  <c r="O616" i="1"/>
  <c r="A617" i="1"/>
  <c r="D617" i="1"/>
  <c r="E618" i="39" s="1"/>
  <c r="I617" i="1"/>
  <c r="J617" i="1"/>
  <c r="L617" i="1" s="1"/>
  <c r="O617" i="1"/>
  <c r="A618" i="1"/>
  <c r="B619" i="39" s="1"/>
  <c r="D618" i="1"/>
  <c r="E619" i="39" s="1"/>
  <c r="I618" i="1"/>
  <c r="J618" i="1"/>
  <c r="M618" i="1" s="1"/>
  <c r="O618" i="1"/>
  <c r="A619" i="1"/>
  <c r="B620" i="39" s="1"/>
  <c r="D619" i="1"/>
  <c r="E620" i="39" s="1"/>
  <c r="I619" i="1"/>
  <c r="J619" i="1"/>
  <c r="L619" i="1" s="1"/>
  <c r="M619" i="1"/>
  <c r="O619" i="1"/>
  <c r="A620" i="1"/>
  <c r="B621" i="39" s="1"/>
  <c r="D620" i="1"/>
  <c r="E621" i="39" s="1"/>
  <c r="I620" i="1"/>
  <c r="J620" i="1"/>
  <c r="L620" i="1" s="1"/>
  <c r="O620" i="1"/>
  <c r="A621" i="1"/>
  <c r="B622" i="39" s="1"/>
  <c r="D621" i="1"/>
  <c r="E622" i="39" s="1"/>
  <c r="I621" i="1"/>
  <c r="J621" i="1"/>
  <c r="L621" i="1" s="1"/>
  <c r="O621" i="1"/>
  <c r="A622" i="1"/>
  <c r="B623" i="39" s="1"/>
  <c r="D622" i="1"/>
  <c r="E623" i="39" s="1"/>
  <c r="I622" i="1"/>
  <c r="J622" i="1"/>
  <c r="M622" i="1" s="1"/>
  <c r="O622" i="1"/>
  <c r="A623" i="1"/>
  <c r="B624" i="39" s="1"/>
  <c r="D623" i="1"/>
  <c r="E624" i="39" s="1"/>
  <c r="I623" i="1"/>
  <c r="J623" i="1"/>
  <c r="L623" i="1" s="1"/>
  <c r="O623" i="1"/>
  <c r="A624" i="1"/>
  <c r="B625" i="39" s="1"/>
  <c r="D624" i="1"/>
  <c r="E625" i="39" s="1"/>
  <c r="I624" i="1"/>
  <c r="J624" i="1"/>
  <c r="L624" i="1"/>
  <c r="M624" i="1"/>
  <c r="O624" i="1"/>
  <c r="A625" i="1"/>
  <c r="B626" i="39" s="1"/>
  <c r="D625" i="1"/>
  <c r="E626" i="39" s="1"/>
  <c r="I625" i="1"/>
  <c r="J625" i="1"/>
  <c r="L625" i="1" s="1"/>
  <c r="O625" i="1"/>
  <c r="A626" i="1"/>
  <c r="B627" i="39" s="1"/>
  <c r="D626" i="1"/>
  <c r="E627" i="39" s="1"/>
  <c r="I626" i="1"/>
  <c r="J626" i="1"/>
  <c r="M626" i="1" s="1"/>
  <c r="O626" i="1"/>
  <c r="A627" i="1"/>
  <c r="B628" i="39" s="1"/>
  <c r="D627" i="1"/>
  <c r="E628" i="39" s="1"/>
  <c r="I627" i="1"/>
  <c r="J627" i="1"/>
  <c r="L627" i="1" s="1"/>
  <c r="O627" i="1"/>
  <c r="A628" i="1"/>
  <c r="B629" i="39" s="1"/>
  <c r="D628" i="1"/>
  <c r="E629" i="39" s="1"/>
  <c r="I628" i="1"/>
  <c r="J628" i="1"/>
  <c r="L628" i="1" s="1"/>
  <c r="M628" i="1"/>
  <c r="O628" i="1"/>
  <c r="A629" i="1"/>
  <c r="B630" i="39" s="1"/>
  <c r="D629" i="1"/>
  <c r="E630" i="39" s="1"/>
  <c r="I629" i="1"/>
  <c r="J629" i="1"/>
  <c r="L629" i="1" s="1"/>
  <c r="O629" i="1"/>
  <c r="A630" i="1"/>
  <c r="B631" i="39" s="1"/>
  <c r="D630" i="1"/>
  <c r="E631" i="39" s="1"/>
  <c r="I630" i="1"/>
  <c r="J630" i="1"/>
  <c r="M630" i="1" s="1"/>
  <c r="O630" i="1"/>
  <c r="A631" i="1"/>
  <c r="B632" i="39" s="1"/>
  <c r="D631" i="1"/>
  <c r="E632" i="39" s="1"/>
  <c r="I631" i="1"/>
  <c r="J631" i="1"/>
  <c r="L631" i="1" s="1"/>
  <c r="O631" i="1"/>
  <c r="A632" i="1"/>
  <c r="B633" i="39" s="1"/>
  <c r="D632" i="1"/>
  <c r="E633" i="39" s="1"/>
  <c r="I632" i="1"/>
  <c r="J632" i="1"/>
  <c r="L632" i="1" s="1"/>
  <c r="O632" i="1"/>
  <c r="A633" i="1"/>
  <c r="D633" i="1"/>
  <c r="E634" i="39" s="1"/>
  <c r="I633" i="1"/>
  <c r="J633" i="1"/>
  <c r="L633" i="1" s="1"/>
  <c r="O633" i="1"/>
  <c r="A634" i="1"/>
  <c r="B635" i="39" s="1"/>
  <c r="D634" i="1"/>
  <c r="E635" i="39" s="1"/>
  <c r="I634" i="1"/>
  <c r="J634" i="1"/>
  <c r="M634" i="1" s="1"/>
  <c r="O634" i="1"/>
  <c r="A635" i="1"/>
  <c r="B636" i="39" s="1"/>
  <c r="D635" i="1"/>
  <c r="E636" i="39" s="1"/>
  <c r="I635" i="1"/>
  <c r="J635" i="1"/>
  <c r="L635" i="1" s="1"/>
  <c r="M635" i="1"/>
  <c r="O635" i="1"/>
  <c r="A636" i="1"/>
  <c r="B637" i="39" s="1"/>
  <c r="D636" i="1"/>
  <c r="E637" i="39" s="1"/>
  <c r="I636" i="1"/>
  <c r="J636" i="1"/>
  <c r="L636" i="1" s="1"/>
  <c r="M636" i="1"/>
  <c r="O636" i="1"/>
  <c r="A637" i="1"/>
  <c r="B638" i="39" s="1"/>
  <c r="D637" i="1"/>
  <c r="E638" i="39" s="1"/>
  <c r="I637" i="1"/>
  <c r="J637" i="1"/>
  <c r="L637" i="1" s="1"/>
  <c r="O637" i="1"/>
  <c r="A638" i="1"/>
  <c r="B639" i="39" s="1"/>
  <c r="D638" i="1"/>
  <c r="E639" i="39" s="1"/>
  <c r="I638" i="1"/>
  <c r="J638" i="1"/>
  <c r="M638" i="1" s="1"/>
  <c r="O638" i="1"/>
  <c r="A639" i="1"/>
  <c r="B640" i="39" s="1"/>
  <c r="D639" i="1"/>
  <c r="E640" i="39" s="1"/>
  <c r="I639" i="1"/>
  <c r="J639" i="1"/>
  <c r="L639" i="1" s="1"/>
  <c r="O639" i="1"/>
  <c r="A640" i="1"/>
  <c r="B641" i="39" s="1"/>
  <c r="D640" i="1"/>
  <c r="E641" i="39" s="1"/>
  <c r="I640" i="1"/>
  <c r="J640" i="1"/>
  <c r="L640" i="1"/>
  <c r="M640" i="1"/>
  <c r="O640" i="1"/>
  <c r="A641" i="1"/>
  <c r="B642" i="39" s="1"/>
  <c r="D641" i="1"/>
  <c r="E642" i="39" s="1"/>
  <c r="I641" i="1"/>
  <c r="J641" i="1"/>
  <c r="L641" i="1" s="1"/>
  <c r="O641" i="1"/>
  <c r="A642" i="1"/>
  <c r="B643" i="39" s="1"/>
  <c r="D642" i="1"/>
  <c r="E643" i="39" s="1"/>
  <c r="I642" i="1"/>
  <c r="J642" i="1"/>
  <c r="M642" i="1" s="1"/>
  <c r="O642" i="1"/>
  <c r="A643" i="1"/>
  <c r="B644" i="39" s="1"/>
  <c r="D643" i="1"/>
  <c r="E644" i="39" s="1"/>
  <c r="I643" i="1"/>
  <c r="J643" i="1"/>
  <c r="L643" i="1" s="1"/>
  <c r="O643" i="1"/>
  <c r="A644" i="1"/>
  <c r="B645" i="39" s="1"/>
  <c r="D644" i="1"/>
  <c r="E645" i="39" s="1"/>
  <c r="I644" i="1"/>
  <c r="J644" i="1"/>
  <c r="L644" i="1" s="1"/>
  <c r="O644" i="1"/>
  <c r="A645" i="1"/>
  <c r="B646" i="39" s="1"/>
  <c r="D645" i="1"/>
  <c r="E646" i="39" s="1"/>
  <c r="I645" i="1"/>
  <c r="J645" i="1"/>
  <c r="L645" i="1" s="1"/>
  <c r="O645" i="1"/>
  <c r="A646" i="1"/>
  <c r="B647" i="39" s="1"/>
  <c r="D646" i="1"/>
  <c r="E647" i="39" s="1"/>
  <c r="I646" i="1"/>
  <c r="J646" i="1"/>
  <c r="M646" i="1" s="1"/>
  <c r="O646" i="1"/>
  <c r="A647" i="1"/>
  <c r="B648" i="39" s="1"/>
  <c r="D647" i="1"/>
  <c r="E648" i="39" s="1"/>
  <c r="I647" i="1"/>
  <c r="J647" i="1"/>
  <c r="L647" i="1" s="1"/>
  <c r="O647" i="1"/>
  <c r="A648" i="1"/>
  <c r="B649" i="39" s="1"/>
  <c r="D648" i="1"/>
  <c r="E649" i="39" s="1"/>
  <c r="I648" i="1"/>
  <c r="J648" i="1"/>
  <c r="M648" i="1" s="1"/>
  <c r="L648" i="1"/>
  <c r="O648" i="1"/>
  <c r="A649" i="1"/>
  <c r="D649" i="1"/>
  <c r="E650" i="39" s="1"/>
  <c r="I649" i="1"/>
  <c r="J649" i="1"/>
  <c r="L649" i="1" s="1"/>
  <c r="O649" i="1"/>
  <c r="A650" i="1"/>
  <c r="B651" i="39" s="1"/>
  <c r="D650" i="1"/>
  <c r="E651" i="39" s="1"/>
  <c r="I650" i="1"/>
  <c r="J650" i="1"/>
  <c r="M650" i="1" s="1"/>
  <c r="O650" i="1"/>
  <c r="A651" i="1"/>
  <c r="B652" i="39" s="1"/>
  <c r="D651" i="1"/>
  <c r="E652" i="39" s="1"/>
  <c r="I651" i="1"/>
  <c r="J651" i="1"/>
  <c r="O651" i="1"/>
  <c r="A652" i="1"/>
  <c r="B653" i="39" s="1"/>
  <c r="D652" i="1"/>
  <c r="E653" i="39" s="1"/>
  <c r="I652" i="1"/>
  <c r="J652" i="1"/>
  <c r="L652" i="1" s="1"/>
  <c r="O652" i="1"/>
  <c r="A653" i="1"/>
  <c r="B654" i="39" s="1"/>
  <c r="D653" i="1"/>
  <c r="E654" i="39" s="1"/>
  <c r="I653" i="1"/>
  <c r="J653" i="1"/>
  <c r="L653" i="1" s="1"/>
  <c r="O653" i="1"/>
  <c r="A654" i="1"/>
  <c r="B655" i="39" s="1"/>
  <c r="D654" i="1"/>
  <c r="E655" i="39" s="1"/>
  <c r="I654" i="1"/>
  <c r="J654" i="1"/>
  <c r="M654" i="1" s="1"/>
  <c r="O654" i="1"/>
  <c r="A655" i="1"/>
  <c r="B656" i="39" s="1"/>
  <c r="D655" i="1"/>
  <c r="E656" i="39" s="1"/>
  <c r="I655" i="1"/>
  <c r="J655" i="1"/>
  <c r="L655" i="1" s="1"/>
  <c r="O655" i="1"/>
  <c r="A656" i="1"/>
  <c r="B657" i="39" s="1"/>
  <c r="D656" i="1"/>
  <c r="E657" i="39" s="1"/>
  <c r="I656" i="1"/>
  <c r="J656" i="1"/>
  <c r="L656" i="1" s="1"/>
  <c r="O656" i="1"/>
  <c r="A657" i="1"/>
  <c r="B658" i="39" s="1"/>
  <c r="D657" i="1"/>
  <c r="E658" i="39" s="1"/>
  <c r="I657" i="1"/>
  <c r="J657" i="1"/>
  <c r="L657" i="1" s="1"/>
  <c r="O657" i="1"/>
  <c r="A658" i="1"/>
  <c r="B659" i="39" s="1"/>
  <c r="D658" i="1"/>
  <c r="E659" i="39" s="1"/>
  <c r="I658" i="1"/>
  <c r="J658" i="1"/>
  <c r="M658" i="1" s="1"/>
  <c r="O658" i="1"/>
  <c r="A659" i="1"/>
  <c r="B660" i="39" s="1"/>
  <c r="D659" i="1"/>
  <c r="E660" i="39" s="1"/>
  <c r="I659" i="1"/>
  <c r="J659" i="1"/>
  <c r="L659" i="1" s="1"/>
  <c r="O659" i="1"/>
  <c r="A660" i="1"/>
  <c r="B661" i="39" s="1"/>
  <c r="D660" i="1"/>
  <c r="E661" i="39" s="1"/>
  <c r="I660" i="1"/>
  <c r="J660" i="1"/>
  <c r="L660" i="1" s="1"/>
  <c r="O660" i="1"/>
  <c r="A661" i="1"/>
  <c r="B662" i="39" s="1"/>
  <c r="D661" i="1"/>
  <c r="E662" i="39" s="1"/>
  <c r="I661" i="1"/>
  <c r="J661" i="1"/>
  <c r="L661" i="1" s="1"/>
  <c r="O661" i="1"/>
  <c r="A662" i="1"/>
  <c r="B663" i="39" s="1"/>
  <c r="D662" i="1"/>
  <c r="E663" i="39" s="1"/>
  <c r="I662" i="1"/>
  <c r="J662" i="1"/>
  <c r="M662" i="1" s="1"/>
  <c r="O662" i="1"/>
  <c r="A663" i="1"/>
  <c r="B664" i="39" s="1"/>
  <c r="D663" i="1"/>
  <c r="E664" i="39" s="1"/>
  <c r="I663" i="1"/>
  <c r="J663" i="1"/>
  <c r="L663" i="1" s="1"/>
  <c r="O663" i="1"/>
  <c r="A664" i="1"/>
  <c r="B665" i="39" s="1"/>
  <c r="D664" i="1"/>
  <c r="E665" i="39" s="1"/>
  <c r="I664" i="1"/>
  <c r="J664" i="1"/>
  <c r="L664" i="1" s="1"/>
  <c r="O664" i="1"/>
  <c r="A665" i="1"/>
  <c r="D665" i="1"/>
  <c r="E666" i="39" s="1"/>
  <c r="I665" i="1"/>
  <c r="J665" i="1"/>
  <c r="L665" i="1" s="1"/>
  <c r="O665" i="1"/>
  <c r="A666" i="1"/>
  <c r="B667" i="39" s="1"/>
  <c r="D666" i="1"/>
  <c r="E667" i="39" s="1"/>
  <c r="I666" i="1"/>
  <c r="J666" i="1"/>
  <c r="M666" i="1" s="1"/>
  <c r="O666" i="1"/>
  <c r="A667" i="1"/>
  <c r="B668" i="39" s="1"/>
  <c r="D667" i="1"/>
  <c r="E668" i="39" s="1"/>
  <c r="I667" i="1"/>
  <c r="J667" i="1"/>
  <c r="L667" i="1" s="1"/>
  <c r="O667" i="1"/>
  <c r="A668" i="1"/>
  <c r="B669" i="39" s="1"/>
  <c r="D668" i="1"/>
  <c r="E669" i="39" s="1"/>
  <c r="I668" i="1"/>
  <c r="J668" i="1"/>
  <c r="M668" i="1" s="1"/>
  <c r="L668" i="1"/>
  <c r="O668" i="1"/>
  <c r="A669" i="1"/>
  <c r="B670" i="39" s="1"/>
  <c r="D669" i="1"/>
  <c r="E670" i="39" s="1"/>
  <c r="I669" i="1"/>
  <c r="J669" i="1"/>
  <c r="L669" i="1" s="1"/>
  <c r="O669" i="1"/>
  <c r="A670" i="1"/>
  <c r="B671" i="39" s="1"/>
  <c r="D670" i="1"/>
  <c r="E671" i="39" s="1"/>
  <c r="I670" i="1"/>
  <c r="J670" i="1"/>
  <c r="M670" i="1" s="1"/>
  <c r="O670" i="1"/>
  <c r="A671" i="1"/>
  <c r="B672" i="39" s="1"/>
  <c r="D671" i="1"/>
  <c r="E672" i="39" s="1"/>
  <c r="I671" i="1"/>
  <c r="J671" i="1"/>
  <c r="L671" i="1" s="1"/>
  <c r="O671" i="1"/>
  <c r="A672" i="1"/>
  <c r="B673" i="39" s="1"/>
  <c r="D672" i="1"/>
  <c r="E673" i="39" s="1"/>
  <c r="I672" i="1"/>
  <c r="J672" i="1"/>
  <c r="M672" i="1" s="1"/>
  <c r="O672" i="1"/>
  <c r="A673" i="1"/>
  <c r="B674" i="39" s="1"/>
  <c r="D673" i="1"/>
  <c r="E674" i="39" s="1"/>
  <c r="I673" i="1"/>
  <c r="J673" i="1"/>
  <c r="L673" i="1" s="1"/>
  <c r="O673" i="1"/>
  <c r="A674" i="1"/>
  <c r="B675" i="39" s="1"/>
  <c r="D674" i="1"/>
  <c r="E675" i="39" s="1"/>
  <c r="I674" i="1"/>
  <c r="J674" i="1"/>
  <c r="M674" i="1" s="1"/>
  <c r="L674" i="1"/>
  <c r="O674" i="1"/>
  <c r="A675" i="1"/>
  <c r="B676" i="39" s="1"/>
  <c r="D675" i="1"/>
  <c r="E676" i="39" s="1"/>
  <c r="I675" i="1"/>
  <c r="J675" i="1"/>
  <c r="L675" i="1" s="1"/>
  <c r="O675" i="1"/>
  <c r="A676" i="1"/>
  <c r="B677" i="39" s="1"/>
  <c r="D676" i="1"/>
  <c r="E677" i="39" s="1"/>
  <c r="I676" i="1"/>
  <c r="J676" i="1"/>
  <c r="M676" i="1" s="1"/>
  <c r="L676" i="1"/>
  <c r="O676" i="1"/>
  <c r="A677" i="1"/>
  <c r="B678" i="39" s="1"/>
  <c r="D677" i="1"/>
  <c r="E678" i="39" s="1"/>
  <c r="I677" i="1"/>
  <c r="J677" i="1"/>
  <c r="L677" i="1" s="1"/>
  <c r="M677" i="1"/>
  <c r="O677" i="1"/>
  <c r="A678" i="1"/>
  <c r="B679" i="39" s="1"/>
  <c r="D678" i="1"/>
  <c r="E679" i="39" s="1"/>
  <c r="I678" i="1"/>
  <c r="J678" i="1"/>
  <c r="L678" i="1" s="1"/>
  <c r="O678" i="1"/>
  <c r="A679" i="1"/>
  <c r="B680" i="39" s="1"/>
  <c r="D679" i="1"/>
  <c r="E680" i="39" s="1"/>
  <c r="I679" i="1"/>
  <c r="J679" i="1"/>
  <c r="L679" i="1" s="1"/>
  <c r="O679" i="1"/>
  <c r="A680" i="1"/>
  <c r="B681" i="39" s="1"/>
  <c r="D680" i="1"/>
  <c r="E681" i="39" s="1"/>
  <c r="I680" i="1"/>
  <c r="J680" i="1"/>
  <c r="M680" i="1" s="1"/>
  <c r="O680" i="1"/>
  <c r="A681" i="1"/>
  <c r="D681" i="1"/>
  <c r="E682" i="39" s="1"/>
  <c r="I681" i="1"/>
  <c r="J681" i="1"/>
  <c r="L681" i="1" s="1"/>
  <c r="O681" i="1"/>
  <c r="A682" i="1"/>
  <c r="B683" i="39" s="1"/>
  <c r="D682" i="1"/>
  <c r="E683" i="39" s="1"/>
  <c r="I682" i="1"/>
  <c r="J682" i="1"/>
  <c r="M682" i="1" s="1"/>
  <c r="L682" i="1"/>
  <c r="O682" i="1"/>
  <c r="A683" i="1"/>
  <c r="B684" i="39" s="1"/>
  <c r="D683" i="1"/>
  <c r="E684" i="39" s="1"/>
  <c r="I683" i="1"/>
  <c r="J683" i="1"/>
  <c r="L683" i="1" s="1"/>
  <c r="O683" i="1"/>
  <c r="A684" i="1"/>
  <c r="B685" i="39" s="1"/>
  <c r="D684" i="1"/>
  <c r="E685" i="39" s="1"/>
  <c r="I684" i="1"/>
  <c r="J684" i="1"/>
  <c r="M684" i="1" s="1"/>
  <c r="L684" i="1"/>
  <c r="O684" i="1"/>
  <c r="A685" i="1"/>
  <c r="B686" i="39" s="1"/>
  <c r="D685" i="1"/>
  <c r="E686" i="39" s="1"/>
  <c r="I685" i="1"/>
  <c r="J685" i="1"/>
  <c r="L685" i="1" s="1"/>
  <c r="M685" i="1"/>
  <c r="O685" i="1"/>
  <c r="A686" i="1"/>
  <c r="B687" i="39" s="1"/>
  <c r="D686" i="1"/>
  <c r="E687" i="39" s="1"/>
  <c r="I686" i="1"/>
  <c r="J686" i="1"/>
  <c r="L686" i="1" s="1"/>
  <c r="O686" i="1"/>
  <c r="A687" i="1"/>
  <c r="B688" i="39" s="1"/>
  <c r="D687" i="1"/>
  <c r="E688" i="39" s="1"/>
  <c r="I687" i="1"/>
  <c r="J687" i="1"/>
  <c r="L687" i="1" s="1"/>
  <c r="O687" i="1"/>
  <c r="A688" i="1"/>
  <c r="B689" i="39" s="1"/>
  <c r="D688" i="1"/>
  <c r="E689" i="39" s="1"/>
  <c r="I688" i="1"/>
  <c r="J688" i="1"/>
  <c r="M688" i="1" s="1"/>
  <c r="O688" i="1"/>
  <c r="A689" i="1"/>
  <c r="B690" i="39" s="1"/>
  <c r="D689" i="1"/>
  <c r="E690" i="39" s="1"/>
  <c r="I689" i="1"/>
  <c r="J689" i="1"/>
  <c r="L689" i="1" s="1"/>
  <c r="O689" i="1"/>
  <c r="A690" i="1"/>
  <c r="B691" i="39" s="1"/>
  <c r="D690" i="1"/>
  <c r="E691" i="39" s="1"/>
  <c r="I690" i="1"/>
  <c r="J690" i="1"/>
  <c r="M690" i="1" s="1"/>
  <c r="L690" i="1"/>
  <c r="O690" i="1"/>
  <c r="A691" i="1"/>
  <c r="B692" i="39" s="1"/>
  <c r="D691" i="1"/>
  <c r="E692" i="39" s="1"/>
  <c r="I691" i="1"/>
  <c r="J691" i="1"/>
  <c r="L691" i="1" s="1"/>
  <c r="O691" i="1"/>
  <c r="A692" i="1"/>
  <c r="B693" i="39" s="1"/>
  <c r="D692" i="1"/>
  <c r="E693" i="39" s="1"/>
  <c r="I692" i="1"/>
  <c r="J692" i="1"/>
  <c r="M692" i="1" s="1"/>
  <c r="L692" i="1"/>
  <c r="O692" i="1"/>
  <c r="A693" i="1"/>
  <c r="B694" i="39" s="1"/>
  <c r="D693" i="1"/>
  <c r="E694" i="39" s="1"/>
  <c r="I693" i="1"/>
  <c r="J693" i="1"/>
  <c r="L693" i="1" s="1"/>
  <c r="M693" i="1"/>
  <c r="O693" i="1"/>
  <c r="A694" i="1"/>
  <c r="B695" i="39" s="1"/>
  <c r="D694" i="1"/>
  <c r="E695" i="39" s="1"/>
  <c r="I694" i="1"/>
  <c r="J694" i="1"/>
  <c r="L694" i="1" s="1"/>
  <c r="O694" i="1"/>
  <c r="A695" i="1"/>
  <c r="B696" i="39" s="1"/>
  <c r="D695" i="1"/>
  <c r="E696" i="39" s="1"/>
  <c r="I695" i="1"/>
  <c r="J695" i="1"/>
  <c r="L695" i="1" s="1"/>
  <c r="O695" i="1"/>
  <c r="A696" i="1"/>
  <c r="B697" i="39" s="1"/>
  <c r="D696" i="1"/>
  <c r="E697" i="39" s="1"/>
  <c r="I696" i="1"/>
  <c r="J696" i="1"/>
  <c r="M696" i="1" s="1"/>
  <c r="O696" i="1"/>
  <c r="A697" i="1"/>
  <c r="B698" i="39" s="1"/>
  <c r="D697" i="1"/>
  <c r="E698" i="39" s="1"/>
  <c r="I697" i="1"/>
  <c r="J697" i="1"/>
  <c r="L697" i="1" s="1"/>
  <c r="O697" i="1"/>
  <c r="A698" i="1"/>
  <c r="B699" i="39" s="1"/>
  <c r="D698" i="1"/>
  <c r="E699" i="39" s="1"/>
  <c r="I698" i="1"/>
  <c r="J698" i="1"/>
  <c r="M698" i="1" s="1"/>
  <c r="L698" i="1"/>
  <c r="O698" i="1"/>
  <c r="A699" i="1"/>
  <c r="B700" i="39" s="1"/>
  <c r="D699" i="1"/>
  <c r="E700" i="39" s="1"/>
  <c r="I699" i="1"/>
  <c r="J699" i="1"/>
  <c r="L699" i="1" s="1"/>
  <c r="O699" i="1"/>
  <c r="A700" i="1"/>
  <c r="B701" i="39" s="1"/>
  <c r="D700" i="1"/>
  <c r="E701" i="39" s="1"/>
  <c r="I700" i="1"/>
  <c r="J700" i="1"/>
  <c r="M700" i="1" s="1"/>
  <c r="L700" i="1"/>
  <c r="O700" i="1"/>
  <c r="A701" i="1"/>
  <c r="B702" i="39" s="1"/>
  <c r="D701" i="1"/>
  <c r="E702" i="39" s="1"/>
  <c r="I701" i="1"/>
  <c r="J701" i="1"/>
  <c r="L701" i="1" s="1"/>
  <c r="M701" i="1"/>
  <c r="O701" i="1"/>
  <c r="A702" i="1"/>
  <c r="B703" i="39" s="1"/>
  <c r="D702" i="1"/>
  <c r="E703" i="39" s="1"/>
  <c r="I702" i="1"/>
  <c r="J702" i="1"/>
  <c r="L702" i="1" s="1"/>
  <c r="O702" i="1"/>
  <c r="A703" i="1"/>
  <c r="B704" i="39" s="1"/>
  <c r="D703" i="1"/>
  <c r="E704" i="39" s="1"/>
  <c r="I703" i="1"/>
  <c r="J703" i="1"/>
  <c r="L703" i="1" s="1"/>
  <c r="O703" i="1"/>
  <c r="A704" i="1"/>
  <c r="B705" i="39" s="1"/>
  <c r="D704" i="1"/>
  <c r="E705" i="39" s="1"/>
  <c r="I704" i="1"/>
  <c r="J704" i="1"/>
  <c r="M704" i="1" s="1"/>
  <c r="O704" i="1"/>
  <c r="A705" i="1"/>
  <c r="B706" i="39" s="1"/>
  <c r="D705" i="1"/>
  <c r="E706" i="39" s="1"/>
  <c r="I705" i="1"/>
  <c r="J705" i="1"/>
  <c r="L705" i="1" s="1"/>
  <c r="O705" i="1"/>
  <c r="A706" i="1"/>
  <c r="B707" i="39" s="1"/>
  <c r="D706" i="1"/>
  <c r="E707" i="39" s="1"/>
  <c r="I706" i="1"/>
  <c r="J706" i="1"/>
  <c r="M706" i="1" s="1"/>
  <c r="L706" i="1"/>
  <c r="O706" i="1"/>
  <c r="A707" i="1"/>
  <c r="B708" i="39" s="1"/>
  <c r="D707" i="1"/>
  <c r="E708" i="39" s="1"/>
  <c r="I707" i="1"/>
  <c r="J707" i="1"/>
  <c r="L707" i="1" s="1"/>
  <c r="O707" i="1"/>
  <c r="A708" i="1"/>
  <c r="B709" i="39" s="1"/>
  <c r="D708" i="1"/>
  <c r="E709" i="39" s="1"/>
  <c r="I708" i="1"/>
  <c r="J708" i="1"/>
  <c r="M708" i="1" s="1"/>
  <c r="L708" i="1"/>
  <c r="O708" i="1"/>
  <c r="A709" i="1"/>
  <c r="B710" i="39" s="1"/>
  <c r="D709" i="1"/>
  <c r="E710" i="39" s="1"/>
  <c r="I709" i="1"/>
  <c r="J709" i="1"/>
  <c r="L709" i="1" s="1"/>
  <c r="M709" i="1"/>
  <c r="O709" i="1"/>
  <c r="A710" i="1"/>
  <c r="B711" i="39" s="1"/>
  <c r="D710" i="1"/>
  <c r="E711" i="39" s="1"/>
  <c r="I710" i="1"/>
  <c r="J710" i="1"/>
  <c r="L710" i="1" s="1"/>
  <c r="O710" i="1"/>
  <c r="A711" i="1"/>
  <c r="B712" i="39" s="1"/>
  <c r="D711" i="1"/>
  <c r="E712" i="39" s="1"/>
  <c r="I711" i="1"/>
  <c r="J711" i="1"/>
  <c r="L711" i="1" s="1"/>
  <c r="O711" i="1"/>
  <c r="A712" i="1"/>
  <c r="B713" i="39" s="1"/>
  <c r="D712" i="1"/>
  <c r="E713" i="39" s="1"/>
  <c r="I712" i="1"/>
  <c r="J712" i="1"/>
  <c r="M712" i="1" s="1"/>
  <c r="O712" i="1"/>
  <c r="A713" i="1"/>
  <c r="B714" i="39" s="1"/>
  <c r="D713" i="1"/>
  <c r="E714" i="39" s="1"/>
  <c r="I713" i="1"/>
  <c r="J713" i="1"/>
  <c r="L713" i="1" s="1"/>
  <c r="O713" i="1"/>
  <c r="A714" i="1"/>
  <c r="B715" i="39" s="1"/>
  <c r="D714" i="1"/>
  <c r="E715" i="39" s="1"/>
  <c r="I714" i="1"/>
  <c r="J714" i="1"/>
  <c r="M714" i="1" s="1"/>
  <c r="L714" i="1"/>
  <c r="O714" i="1"/>
  <c r="A715" i="1"/>
  <c r="B716" i="39" s="1"/>
  <c r="D715" i="1"/>
  <c r="E716" i="39" s="1"/>
  <c r="I715" i="1"/>
  <c r="J715" i="1"/>
  <c r="L715" i="1" s="1"/>
  <c r="O715" i="1"/>
  <c r="A716" i="1"/>
  <c r="B717" i="39" s="1"/>
  <c r="D716" i="1"/>
  <c r="E717" i="39" s="1"/>
  <c r="I716" i="1"/>
  <c r="J716" i="1"/>
  <c r="M716" i="1" s="1"/>
  <c r="L716" i="1"/>
  <c r="O716" i="1"/>
  <c r="A717" i="1"/>
  <c r="B718" i="39" s="1"/>
  <c r="D717" i="1"/>
  <c r="E718" i="39" s="1"/>
  <c r="I717" i="1"/>
  <c r="J717" i="1"/>
  <c r="L717" i="1" s="1"/>
  <c r="M717" i="1"/>
  <c r="O717" i="1"/>
  <c r="A718" i="1"/>
  <c r="B719" i="39" s="1"/>
  <c r="D718" i="1"/>
  <c r="E719" i="39" s="1"/>
  <c r="I718" i="1"/>
  <c r="J718" i="1"/>
  <c r="L718" i="1" s="1"/>
  <c r="O718" i="1"/>
  <c r="A719" i="1"/>
  <c r="B720" i="39" s="1"/>
  <c r="D719" i="1"/>
  <c r="E720" i="39" s="1"/>
  <c r="I719" i="1"/>
  <c r="J719" i="1"/>
  <c r="L719" i="1" s="1"/>
  <c r="O719" i="1"/>
  <c r="A720" i="1"/>
  <c r="B721" i="39" s="1"/>
  <c r="D720" i="1"/>
  <c r="E721" i="39" s="1"/>
  <c r="I720" i="1"/>
  <c r="J720" i="1"/>
  <c r="M720" i="1" s="1"/>
  <c r="O720" i="1"/>
  <c r="A721" i="1"/>
  <c r="B722" i="39" s="1"/>
  <c r="D721" i="1"/>
  <c r="E722" i="39" s="1"/>
  <c r="I721" i="1"/>
  <c r="J721" i="1"/>
  <c r="L721" i="1" s="1"/>
  <c r="O721" i="1"/>
  <c r="A722" i="1"/>
  <c r="B723" i="39" s="1"/>
  <c r="D722" i="1"/>
  <c r="E723" i="39" s="1"/>
  <c r="I722" i="1"/>
  <c r="J722" i="1"/>
  <c r="M722" i="1" s="1"/>
  <c r="L722" i="1"/>
  <c r="O722" i="1"/>
  <c r="A723" i="1"/>
  <c r="B724" i="39" s="1"/>
  <c r="D723" i="1"/>
  <c r="E724" i="39" s="1"/>
  <c r="I723" i="1"/>
  <c r="J723" i="1"/>
  <c r="L723" i="1" s="1"/>
  <c r="O723" i="1"/>
  <c r="A724" i="1"/>
  <c r="B725" i="39" s="1"/>
  <c r="D724" i="1"/>
  <c r="E725" i="39" s="1"/>
  <c r="I724" i="1"/>
  <c r="J724" i="1"/>
  <c r="M724" i="1" s="1"/>
  <c r="L724" i="1"/>
  <c r="O724" i="1"/>
  <c r="A725" i="1"/>
  <c r="B726" i="39" s="1"/>
  <c r="D725" i="1"/>
  <c r="E726" i="39" s="1"/>
  <c r="I725" i="1"/>
  <c r="J725" i="1"/>
  <c r="L725" i="1" s="1"/>
  <c r="M725" i="1"/>
  <c r="O725" i="1"/>
  <c r="A726" i="1"/>
  <c r="B727" i="39" s="1"/>
  <c r="D726" i="1"/>
  <c r="E727" i="39" s="1"/>
  <c r="I726" i="1"/>
  <c r="J726" i="1"/>
  <c r="M726" i="1" s="1"/>
  <c r="L726" i="1"/>
  <c r="O726" i="1"/>
  <c r="A727" i="1"/>
  <c r="B728" i="39" s="1"/>
  <c r="D727" i="1"/>
  <c r="E728" i="39" s="1"/>
  <c r="I727" i="1"/>
  <c r="J727" i="1"/>
  <c r="O727" i="1"/>
  <c r="A728" i="1"/>
  <c r="B729" i="39" s="1"/>
  <c r="D728" i="1"/>
  <c r="E729" i="39" s="1"/>
  <c r="I728" i="1"/>
  <c r="J728" i="1"/>
  <c r="M728" i="1" s="1"/>
  <c r="O728" i="1"/>
  <c r="A729" i="1"/>
  <c r="B730" i="39" s="1"/>
  <c r="D729" i="1"/>
  <c r="E730" i="39" s="1"/>
  <c r="I729" i="1"/>
  <c r="J729" i="1"/>
  <c r="L729" i="1" s="1"/>
  <c r="O729" i="1"/>
  <c r="A730" i="1"/>
  <c r="B731" i="39" s="1"/>
  <c r="D730" i="1"/>
  <c r="E731" i="39" s="1"/>
  <c r="I730" i="1"/>
  <c r="J730" i="1"/>
  <c r="L730" i="1" s="1"/>
  <c r="O730" i="1"/>
  <c r="A731" i="1"/>
  <c r="B732" i="39" s="1"/>
  <c r="D731" i="1"/>
  <c r="E732" i="39" s="1"/>
  <c r="I731" i="1"/>
  <c r="J731" i="1"/>
  <c r="L731" i="1" s="1"/>
  <c r="O731" i="1"/>
  <c r="A732" i="1"/>
  <c r="B733" i="39" s="1"/>
  <c r="D732" i="1"/>
  <c r="E733" i="39" s="1"/>
  <c r="I732" i="1"/>
  <c r="J732" i="1"/>
  <c r="M732" i="1" s="1"/>
  <c r="O732" i="1"/>
  <c r="A733" i="1"/>
  <c r="B734" i="39" s="1"/>
  <c r="D733" i="1"/>
  <c r="E734" i="39" s="1"/>
  <c r="I733" i="1"/>
  <c r="J733" i="1"/>
  <c r="L733" i="1" s="1"/>
  <c r="O733" i="1"/>
  <c r="A734" i="1"/>
  <c r="B735" i="39" s="1"/>
  <c r="D734" i="1"/>
  <c r="E735" i="39" s="1"/>
  <c r="I734" i="1"/>
  <c r="J734" i="1"/>
  <c r="O734" i="1"/>
  <c r="A735" i="1"/>
  <c r="B736" i="39" s="1"/>
  <c r="D735" i="1"/>
  <c r="E736" i="39" s="1"/>
  <c r="I735" i="1"/>
  <c r="J735" i="1"/>
  <c r="L735" i="1" s="1"/>
  <c r="O735" i="1"/>
  <c r="A736" i="1"/>
  <c r="B737" i="39" s="1"/>
  <c r="D736" i="1"/>
  <c r="E737" i="39" s="1"/>
  <c r="I736" i="1"/>
  <c r="J736" i="1"/>
  <c r="O736" i="1"/>
  <c r="A737" i="1"/>
  <c r="B738" i="39" s="1"/>
  <c r="D737" i="1"/>
  <c r="E738" i="39" s="1"/>
  <c r="I737" i="1"/>
  <c r="J737" i="1"/>
  <c r="L737" i="1" s="1"/>
  <c r="O737" i="1"/>
  <c r="A738" i="1"/>
  <c r="B739" i="39" s="1"/>
  <c r="D738" i="1"/>
  <c r="E739" i="39" s="1"/>
  <c r="I738" i="1"/>
  <c r="J738" i="1"/>
  <c r="L738" i="1" s="1"/>
  <c r="O738" i="1"/>
  <c r="A739" i="1"/>
  <c r="B740" i="39" s="1"/>
  <c r="D739" i="1"/>
  <c r="E740" i="39" s="1"/>
  <c r="I739" i="1"/>
  <c r="J739" i="1"/>
  <c r="O739" i="1"/>
  <c r="A740" i="1"/>
  <c r="B741" i="39" s="1"/>
  <c r="D740" i="1"/>
  <c r="E741" i="39" s="1"/>
  <c r="I740" i="1"/>
  <c r="J740" i="1"/>
  <c r="O740" i="1"/>
  <c r="A741" i="1"/>
  <c r="B742" i="39" s="1"/>
  <c r="D741" i="1"/>
  <c r="E742" i="39" s="1"/>
  <c r="I741" i="1"/>
  <c r="J741" i="1"/>
  <c r="L741" i="1" s="1"/>
  <c r="M741" i="1"/>
  <c r="O741" i="1"/>
  <c r="A742" i="1"/>
  <c r="B743" i="39" s="1"/>
  <c r="D742" i="1"/>
  <c r="E743" i="39" s="1"/>
  <c r="I742" i="1"/>
  <c r="J742" i="1"/>
  <c r="O742" i="1"/>
  <c r="A743" i="1"/>
  <c r="B744" i="39" s="1"/>
  <c r="D743" i="1"/>
  <c r="E744" i="39" s="1"/>
  <c r="I743" i="1"/>
  <c r="J743" i="1"/>
  <c r="L743" i="1" s="1"/>
  <c r="O743" i="1"/>
  <c r="A744" i="1"/>
  <c r="B745" i="39" s="1"/>
  <c r="D744" i="1"/>
  <c r="E745" i="39" s="1"/>
  <c r="I744" i="1"/>
  <c r="J744" i="1"/>
  <c r="M744" i="1" s="1"/>
  <c r="O744" i="1"/>
  <c r="A745" i="1"/>
  <c r="B746" i="39" s="1"/>
  <c r="D745" i="1"/>
  <c r="E746" i="39" s="1"/>
  <c r="I745" i="1"/>
  <c r="J745" i="1"/>
  <c r="L745" i="1" s="1"/>
  <c r="O745" i="1"/>
  <c r="A746" i="1"/>
  <c r="B747" i="39" s="1"/>
  <c r="D746" i="1"/>
  <c r="E747" i="39" s="1"/>
  <c r="I746" i="1"/>
  <c r="J746" i="1"/>
  <c r="O746" i="1"/>
  <c r="A747" i="1"/>
  <c r="B748" i="39" s="1"/>
  <c r="D747" i="1"/>
  <c r="E748" i="39" s="1"/>
  <c r="I747" i="1"/>
  <c r="J747" i="1"/>
  <c r="L747" i="1" s="1"/>
  <c r="O747" i="1"/>
  <c r="A748" i="1"/>
  <c r="B749" i="39" s="1"/>
  <c r="D748" i="1"/>
  <c r="E749" i="39" s="1"/>
  <c r="I748" i="1"/>
  <c r="J748" i="1"/>
  <c r="M748" i="1" s="1"/>
  <c r="L748" i="1"/>
  <c r="O748" i="1"/>
  <c r="A749" i="1"/>
  <c r="B750" i="39" s="1"/>
  <c r="D749" i="1"/>
  <c r="E750" i="39" s="1"/>
  <c r="I749" i="1"/>
  <c r="J749" i="1"/>
  <c r="L749" i="1" s="1"/>
  <c r="O749" i="1"/>
  <c r="A750" i="1"/>
  <c r="B751" i="39" s="1"/>
  <c r="D750" i="1"/>
  <c r="E751" i="39" s="1"/>
  <c r="I750" i="1"/>
  <c r="J750" i="1"/>
  <c r="M750" i="1" s="1"/>
  <c r="L750" i="1"/>
  <c r="O750" i="1"/>
  <c r="A751" i="1"/>
  <c r="B752" i="39" s="1"/>
  <c r="D751" i="1"/>
  <c r="E752" i="39" s="1"/>
  <c r="I751" i="1"/>
  <c r="J751" i="1"/>
  <c r="L751" i="1" s="1"/>
  <c r="O751" i="1"/>
  <c r="A752" i="1"/>
  <c r="B753" i="39" s="1"/>
  <c r="D752" i="1"/>
  <c r="E753" i="39" s="1"/>
  <c r="I752" i="1"/>
  <c r="J752" i="1"/>
  <c r="M752" i="1" s="1"/>
  <c r="L752" i="1"/>
  <c r="O752" i="1"/>
  <c r="A753" i="1"/>
  <c r="B754" i="39" s="1"/>
  <c r="D753" i="1"/>
  <c r="E754" i="39" s="1"/>
  <c r="I753" i="1"/>
  <c r="J753" i="1"/>
  <c r="L753" i="1" s="1"/>
  <c r="M753" i="1"/>
  <c r="O753" i="1"/>
  <c r="A754" i="1"/>
  <c r="B755" i="39" s="1"/>
  <c r="D754" i="1"/>
  <c r="E755" i="39" s="1"/>
  <c r="I754" i="1"/>
  <c r="J754" i="1"/>
  <c r="M754" i="1" s="1"/>
  <c r="L754" i="1"/>
  <c r="O754" i="1"/>
  <c r="A755" i="1"/>
  <c r="B756" i="39" s="1"/>
  <c r="D755" i="1"/>
  <c r="E756" i="39" s="1"/>
  <c r="I755" i="1"/>
  <c r="J755" i="1"/>
  <c r="L755" i="1" s="1"/>
  <c r="O755" i="1"/>
  <c r="A756" i="1"/>
  <c r="B757" i="39" s="1"/>
  <c r="D756" i="1"/>
  <c r="E757" i="39" s="1"/>
  <c r="I756" i="1"/>
  <c r="J756" i="1"/>
  <c r="M756" i="1" s="1"/>
  <c r="O756" i="1"/>
  <c r="A757" i="1"/>
  <c r="B758" i="39" s="1"/>
  <c r="D757" i="1"/>
  <c r="E758" i="39" s="1"/>
  <c r="I757" i="1"/>
  <c r="J757" i="1"/>
  <c r="L757" i="1" s="1"/>
  <c r="O757" i="1"/>
  <c r="A758" i="1"/>
  <c r="B759" i="39" s="1"/>
  <c r="D758" i="1"/>
  <c r="E759" i="39" s="1"/>
  <c r="I758" i="1"/>
  <c r="J758" i="1"/>
  <c r="M758" i="1" s="1"/>
  <c r="L758" i="1"/>
  <c r="O758" i="1"/>
  <c r="A759" i="1"/>
  <c r="B760" i="39" s="1"/>
  <c r="D759" i="1"/>
  <c r="E760" i="39" s="1"/>
  <c r="I759" i="1"/>
  <c r="J759" i="1"/>
  <c r="L759" i="1" s="1"/>
  <c r="O759" i="1"/>
  <c r="A760" i="1"/>
  <c r="B761" i="39" s="1"/>
  <c r="D760" i="1"/>
  <c r="E761" i="39" s="1"/>
  <c r="I760" i="1"/>
  <c r="J760" i="1"/>
  <c r="M760" i="1" s="1"/>
  <c r="O760" i="1"/>
  <c r="A761" i="1"/>
  <c r="B762" i="39" s="1"/>
  <c r="D761" i="1"/>
  <c r="E762" i="39" s="1"/>
  <c r="I761" i="1"/>
  <c r="J761" i="1"/>
  <c r="L761" i="1" s="1"/>
  <c r="O761" i="1"/>
  <c r="A762" i="1"/>
  <c r="B763" i="39" s="1"/>
  <c r="D762" i="1"/>
  <c r="E763" i="39" s="1"/>
  <c r="I762" i="1"/>
  <c r="J762" i="1"/>
  <c r="O762" i="1"/>
  <c r="A763" i="1"/>
  <c r="B764" i="39" s="1"/>
  <c r="D763" i="1"/>
  <c r="E764" i="39" s="1"/>
  <c r="I763" i="1"/>
  <c r="J763" i="1"/>
  <c r="L763" i="1" s="1"/>
  <c r="O763" i="1"/>
  <c r="A764" i="1"/>
  <c r="B765" i="39" s="1"/>
  <c r="D764" i="1"/>
  <c r="E765" i="39" s="1"/>
  <c r="I764" i="1"/>
  <c r="J764" i="1"/>
  <c r="O764" i="1"/>
  <c r="A765" i="1"/>
  <c r="B766" i="39" s="1"/>
  <c r="D765" i="1"/>
  <c r="E766" i="39" s="1"/>
  <c r="I765" i="1"/>
  <c r="J765" i="1"/>
  <c r="M765" i="1" s="1"/>
  <c r="O765" i="1"/>
  <c r="A766" i="1"/>
  <c r="B767" i="39" s="1"/>
  <c r="D766" i="1"/>
  <c r="E767" i="39" s="1"/>
  <c r="I766" i="1"/>
  <c r="J766" i="1"/>
  <c r="L766" i="1" s="1"/>
  <c r="O766" i="1"/>
  <c r="A767" i="1"/>
  <c r="B768" i="39" s="1"/>
  <c r="D767" i="1"/>
  <c r="E768" i="39" s="1"/>
  <c r="I767" i="1"/>
  <c r="J767" i="1"/>
  <c r="O767" i="1"/>
  <c r="A768" i="1"/>
  <c r="B769" i="39" s="1"/>
  <c r="D768" i="1"/>
  <c r="E769" i="39" s="1"/>
  <c r="I768" i="1"/>
  <c r="J768" i="1"/>
  <c r="L768" i="1" s="1"/>
  <c r="M768" i="1"/>
  <c r="O768" i="1"/>
  <c r="A769" i="1"/>
  <c r="B770" i="39" s="1"/>
  <c r="D769" i="1"/>
  <c r="E770" i="39" s="1"/>
  <c r="I769" i="1"/>
  <c r="J769" i="1"/>
  <c r="M769" i="1" s="1"/>
  <c r="O769" i="1"/>
  <c r="A770" i="1"/>
  <c r="B771" i="39" s="1"/>
  <c r="D770" i="1"/>
  <c r="E771" i="39" s="1"/>
  <c r="I770" i="1"/>
  <c r="J770" i="1"/>
  <c r="L770" i="1" s="1"/>
  <c r="O770" i="1"/>
  <c r="A771" i="1"/>
  <c r="B772" i="39" s="1"/>
  <c r="D771" i="1"/>
  <c r="E772" i="39" s="1"/>
  <c r="I771" i="1"/>
  <c r="J771" i="1"/>
  <c r="M771" i="1" s="1"/>
  <c r="L771" i="1"/>
  <c r="O771" i="1"/>
  <c r="A772" i="1"/>
  <c r="B773" i="39" s="1"/>
  <c r="D772" i="1"/>
  <c r="E773" i="39" s="1"/>
  <c r="I772" i="1"/>
  <c r="J772" i="1"/>
  <c r="O772" i="1"/>
  <c r="A773" i="1"/>
  <c r="B774" i="39" s="1"/>
  <c r="D773" i="1"/>
  <c r="E774" i="39" s="1"/>
  <c r="I773" i="1"/>
  <c r="J773" i="1"/>
  <c r="M773" i="1" s="1"/>
  <c r="O773" i="1"/>
  <c r="A774" i="1"/>
  <c r="B775" i="39" s="1"/>
  <c r="D774" i="1"/>
  <c r="E775" i="39" s="1"/>
  <c r="I774" i="1"/>
  <c r="J774" i="1"/>
  <c r="L774" i="1" s="1"/>
  <c r="O774" i="1"/>
  <c r="A775" i="1"/>
  <c r="B776" i="39" s="1"/>
  <c r="D775" i="1"/>
  <c r="E776" i="39" s="1"/>
  <c r="I775" i="1"/>
  <c r="J775" i="1"/>
  <c r="O775" i="1"/>
  <c r="A776" i="1"/>
  <c r="B777" i="39" s="1"/>
  <c r="D776" i="1"/>
  <c r="E777" i="39" s="1"/>
  <c r="I776" i="1"/>
  <c r="J776" i="1"/>
  <c r="O776" i="1"/>
  <c r="A777" i="1"/>
  <c r="D777" i="1"/>
  <c r="E778" i="39" s="1"/>
  <c r="I777" i="1"/>
  <c r="J777" i="1"/>
  <c r="M777" i="1" s="1"/>
  <c r="O777" i="1"/>
  <c r="A778" i="1"/>
  <c r="B779" i="39" s="1"/>
  <c r="D778" i="1"/>
  <c r="E779" i="39" s="1"/>
  <c r="I778" i="1"/>
  <c r="J778" i="1"/>
  <c r="L778" i="1" s="1"/>
  <c r="O778" i="1"/>
  <c r="A779" i="1"/>
  <c r="B780" i="39" s="1"/>
  <c r="D779" i="1"/>
  <c r="E780" i="39" s="1"/>
  <c r="I779" i="1"/>
  <c r="J779" i="1"/>
  <c r="O779" i="1"/>
  <c r="A780" i="1"/>
  <c r="B781" i="39" s="1"/>
  <c r="D780" i="1"/>
  <c r="E781" i="39" s="1"/>
  <c r="I780" i="1"/>
  <c r="J780" i="1"/>
  <c r="L780" i="1" s="1"/>
  <c r="O780" i="1"/>
  <c r="A781" i="1"/>
  <c r="B782" i="39" s="1"/>
  <c r="D781" i="1"/>
  <c r="E782" i="39" s="1"/>
  <c r="I781" i="1"/>
  <c r="J781" i="1"/>
  <c r="M781" i="1" s="1"/>
  <c r="O781" i="1"/>
  <c r="A782" i="1"/>
  <c r="B783" i="39" s="1"/>
  <c r="D782" i="1"/>
  <c r="E783" i="39" s="1"/>
  <c r="I782" i="1"/>
  <c r="J782" i="1"/>
  <c r="L782" i="1" s="1"/>
  <c r="O782" i="1"/>
  <c r="A783" i="1"/>
  <c r="B784" i="39" s="1"/>
  <c r="D783" i="1"/>
  <c r="E784" i="39" s="1"/>
  <c r="I783" i="1"/>
  <c r="J783" i="1"/>
  <c r="M783" i="1" s="1"/>
  <c r="O783" i="1"/>
  <c r="A784" i="1"/>
  <c r="B785" i="39" s="1"/>
  <c r="D784" i="1"/>
  <c r="E785" i="39" s="1"/>
  <c r="I784" i="1"/>
  <c r="J784" i="1"/>
  <c r="L784" i="1" s="1"/>
  <c r="M784" i="1"/>
  <c r="O784" i="1"/>
  <c r="A785" i="1"/>
  <c r="B786" i="39" s="1"/>
  <c r="D785" i="1"/>
  <c r="E786" i="39" s="1"/>
  <c r="I785" i="1"/>
  <c r="J785" i="1"/>
  <c r="M785" i="1" s="1"/>
  <c r="O785" i="1"/>
  <c r="A786" i="1"/>
  <c r="B787" i="39" s="1"/>
  <c r="D786" i="1"/>
  <c r="E787" i="39" s="1"/>
  <c r="I786" i="1"/>
  <c r="J786" i="1"/>
  <c r="L786" i="1" s="1"/>
  <c r="O786" i="1"/>
  <c r="A787" i="1"/>
  <c r="B788" i="39" s="1"/>
  <c r="D787" i="1"/>
  <c r="E788" i="39" s="1"/>
  <c r="I787" i="1"/>
  <c r="J787" i="1"/>
  <c r="M787" i="1" s="1"/>
  <c r="L787" i="1"/>
  <c r="O787" i="1"/>
  <c r="A788" i="1"/>
  <c r="B789" i="39" s="1"/>
  <c r="D788" i="1"/>
  <c r="E789" i="39" s="1"/>
  <c r="I788" i="1"/>
  <c r="J788" i="1"/>
  <c r="O788" i="1"/>
  <c r="A789" i="1"/>
  <c r="B790" i="39" s="1"/>
  <c r="D789" i="1"/>
  <c r="E790" i="39" s="1"/>
  <c r="I789" i="1"/>
  <c r="J789" i="1"/>
  <c r="M789" i="1" s="1"/>
  <c r="O789" i="1"/>
  <c r="A790" i="1"/>
  <c r="B791" i="39" s="1"/>
  <c r="D790" i="1"/>
  <c r="E791" i="39" s="1"/>
  <c r="I790" i="1"/>
  <c r="J790" i="1"/>
  <c r="L790" i="1" s="1"/>
  <c r="O790" i="1"/>
  <c r="A791" i="1"/>
  <c r="B792" i="39" s="1"/>
  <c r="D791" i="1"/>
  <c r="E792" i="39" s="1"/>
  <c r="I791" i="1"/>
  <c r="J791" i="1"/>
  <c r="O791" i="1"/>
  <c r="A792" i="1"/>
  <c r="B793" i="39" s="1"/>
  <c r="D792" i="1"/>
  <c r="E793" i="39" s="1"/>
  <c r="I792" i="1"/>
  <c r="J792" i="1"/>
  <c r="L792" i="1" s="1"/>
  <c r="O792" i="1"/>
  <c r="A793" i="1"/>
  <c r="D793" i="1"/>
  <c r="E794" i="39" s="1"/>
  <c r="I793" i="1"/>
  <c r="J793" i="1"/>
  <c r="M793" i="1" s="1"/>
  <c r="O793" i="1"/>
  <c r="A794" i="1"/>
  <c r="B795" i="39" s="1"/>
  <c r="D794" i="1"/>
  <c r="E795" i="39" s="1"/>
  <c r="I794" i="1"/>
  <c r="J794" i="1"/>
  <c r="L794" i="1" s="1"/>
  <c r="O794" i="1"/>
  <c r="A795" i="1"/>
  <c r="B796" i="39" s="1"/>
  <c r="D795" i="1"/>
  <c r="E796" i="39" s="1"/>
  <c r="I795" i="1"/>
  <c r="J795" i="1"/>
  <c r="M795" i="1" s="1"/>
  <c r="O795" i="1"/>
  <c r="A796" i="1"/>
  <c r="B797" i="39" s="1"/>
  <c r="D796" i="1"/>
  <c r="E797" i="39" s="1"/>
  <c r="I796" i="1"/>
  <c r="J796" i="1"/>
  <c r="O796" i="1"/>
  <c r="A797" i="1"/>
  <c r="B798" i="39" s="1"/>
  <c r="D797" i="1"/>
  <c r="E798" i="39" s="1"/>
  <c r="I797" i="1"/>
  <c r="J797" i="1"/>
  <c r="M797" i="1" s="1"/>
  <c r="O797" i="1"/>
  <c r="A798" i="1"/>
  <c r="B799" i="39" s="1"/>
  <c r="D798" i="1"/>
  <c r="E799" i="39" s="1"/>
  <c r="I798" i="1"/>
  <c r="J798" i="1"/>
  <c r="L798" i="1" s="1"/>
  <c r="O798" i="1"/>
  <c r="A799" i="1"/>
  <c r="B800" i="39" s="1"/>
  <c r="D799" i="1"/>
  <c r="E800" i="39" s="1"/>
  <c r="I799" i="1"/>
  <c r="J799" i="1"/>
  <c r="O799" i="1"/>
  <c r="A800" i="1"/>
  <c r="B801" i="39" s="1"/>
  <c r="D800" i="1"/>
  <c r="E801" i="39" s="1"/>
  <c r="I800" i="1"/>
  <c r="J800" i="1"/>
  <c r="L800" i="1" s="1"/>
  <c r="M800" i="1"/>
  <c r="O800" i="1"/>
  <c r="A801" i="1"/>
  <c r="B802" i="39" s="1"/>
  <c r="D801" i="1"/>
  <c r="E802" i="39" s="1"/>
  <c r="I801" i="1"/>
  <c r="J801" i="1"/>
  <c r="M801" i="1" s="1"/>
  <c r="O801" i="1"/>
  <c r="A802" i="1"/>
  <c r="B803" i="39" s="1"/>
  <c r="D802" i="1"/>
  <c r="E803" i="39" s="1"/>
  <c r="I802" i="1"/>
  <c r="J802" i="1"/>
  <c r="L802" i="1" s="1"/>
  <c r="O802" i="1"/>
  <c r="A803" i="1"/>
  <c r="B804" i="39" s="1"/>
  <c r="D803" i="1"/>
  <c r="E804" i="39" s="1"/>
  <c r="I803" i="1"/>
  <c r="J803" i="1"/>
  <c r="M803" i="1" s="1"/>
  <c r="L803" i="1"/>
  <c r="O803" i="1"/>
  <c r="A804" i="1"/>
  <c r="B805" i="39" s="1"/>
  <c r="D804" i="1"/>
  <c r="E805" i="39" s="1"/>
  <c r="I804" i="1"/>
  <c r="J804" i="1"/>
  <c r="O804" i="1"/>
  <c r="A805" i="1"/>
  <c r="B806" i="39" s="1"/>
  <c r="D805" i="1"/>
  <c r="E806" i="39" s="1"/>
  <c r="I805" i="1"/>
  <c r="J805" i="1"/>
  <c r="M805" i="1" s="1"/>
  <c r="O805" i="1"/>
  <c r="A806" i="1"/>
  <c r="B807" i="39" s="1"/>
  <c r="D806" i="1"/>
  <c r="E807" i="39" s="1"/>
  <c r="I806" i="1"/>
  <c r="J806" i="1"/>
  <c r="L806" i="1" s="1"/>
  <c r="O806" i="1"/>
  <c r="A807" i="1"/>
  <c r="B808" i="39" s="1"/>
  <c r="D807" i="1"/>
  <c r="E808" i="39" s="1"/>
  <c r="I807" i="1"/>
  <c r="J807" i="1"/>
  <c r="O807" i="1"/>
  <c r="A808" i="1"/>
  <c r="B809" i="39" s="1"/>
  <c r="D808" i="1"/>
  <c r="E809" i="39" s="1"/>
  <c r="I808" i="1"/>
  <c r="J808" i="1"/>
  <c r="O808" i="1"/>
  <c r="A809" i="1"/>
  <c r="B810" i="39" s="1"/>
  <c r="D809" i="1"/>
  <c r="E810" i="39" s="1"/>
  <c r="I809" i="1"/>
  <c r="J809" i="1"/>
  <c r="M809" i="1" s="1"/>
  <c r="O809" i="1"/>
  <c r="A810" i="1"/>
  <c r="B811" i="39" s="1"/>
  <c r="D810" i="1"/>
  <c r="E811" i="39" s="1"/>
  <c r="I810" i="1"/>
  <c r="J810" i="1"/>
  <c r="L810" i="1" s="1"/>
  <c r="O810" i="1"/>
  <c r="A811" i="1"/>
  <c r="B812" i="39" s="1"/>
  <c r="D811" i="1"/>
  <c r="E812" i="39" s="1"/>
  <c r="I811" i="1"/>
  <c r="J811" i="1"/>
  <c r="O811" i="1"/>
  <c r="A812" i="1"/>
  <c r="B813" i="39" s="1"/>
  <c r="D812" i="1"/>
  <c r="E813" i="39" s="1"/>
  <c r="I812" i="1"/>
  <c r="J812" i="1"/>
  <c r="L812" i="1" s="1"/>
  <c r="M812" i="1"/>
  <c r="O812" i="1"/>
  <c r="A813" i="1"/>
  <c r="B814" i="39" s="1"/>
  <c r="D813" i="1"/>
  <c r="E814" i="39" s="1"/>
  <c r="I813" i="1"/>
  <c r="J813" i="1"/>
  <c r="M813" i="1" s="1"/>
  <c r="O813" i="1"/>
  <c r="A814" i="1"/>
  <c r="B815" i="39" s="1"/>
  <c r="D814" i="1"/>
  <c r="E815" i="39" s="1"/>
  <c r="I814" i="1"/>
  <c r="J814" i="1"/>
  <c r="L814" i="1" s="1"/>
  <c r="O814" i="1"/>
  <c r="A815" i="1"/>
  <c r="B816" i="39" s="1"/>
  <c r="D815" i="1"/>
  <c r="E816" i="39" s="1"/>
  <c r="I815" i="1"/>
  <c r="J815" i="1"/>
  <c r="M815" i="1" s="1"/>
  <c r="L815" i="1"/>
  <c r="O815" i="1"/>
  <c r="A816" i="1"/>
  <c r="B817" i="39" s="1"/>
  <c r="D816" i="1"/>
  <c r="E817" i="39" s="1"/>
  <c r="I816" i="1"/>
  <c r="J816" i="1"/>
  <c r="L816" i="1" s="1"/>
  <c r="M816" i="1"/>
  <c r="O816" i="1"/>
  <c r="A817" i="1"/>
  <c r="B818" i="39" s="1"/>
  <c r="D817" i="1"/>
  <c r="E818" i="39" s="1"/>
  <c r="I817" i="1"/>
  <c r="J817" i="1"/>
  <c r="M817" i="1" s="1"/>
  <c r="O817" i="1"/>
  <c r="A818" i="1"/>
  <c r="B819" i="39" s="1"/>
  <c r="D818" i="1"/>
  <c r="E819" i="39" s="1"/>
  <c r="I818" i="1"/>
  <c r="J818" i="1"/>
  <c r="L818" i="1" s="1"/>
  <c r="O818" i="1"/>
  <c r="A819" i="1"/>
  <c r="B820" i="39" s="1"/>
  <c r="D819" i="1"/>
  <c r="E820" i="39" s="1"/>
  <c r="I819" i="1"/>
  <c r="J819" i="1"/>
  <c r="M819" i="1" s="1"/>
  <c r="L819" i="1"/>
  <c r="O819" i="1"/>
  <c r="A820" i="1"/>
  <c r="B821" i="39" s="1"/>
  <c r="D820" i="1"/>
  <c r="E821" i="39" s="1"/>
  <c r="I820" i="1"/>
  <c r="J820" i="1"/>
  <c r="L820" i="1" s="1"/>
  <c r="M820" i="1"/>
  <c r="O820" i="1"/>
  <c r="A821" i="1"/>
  <c r="B822" i="39" s="1"/>
  <c r="D821" i="1"/>
  <c r="E822" i="39" s="1"/>
  <c r="I821" i="1"/>
  <c r="J821" i="1"/>
  <c r="M821" i="1" s="1"/>
  <c r="O821" i="1"/>
  <c r="A822" i="1"/>
  <c r="B823" i="39" s="1"/>
  <c r="D822" i="1"/>
  <c r="E823" i="39" s="1"/>
  <c r="I822" i="1"/>
  <c r="J822" i="1"/>
  <c r="L822" i="1" s="1"/>
  <c r="O822" i="1"/>
  <c r="A823" i="1"/>
  <c r="B824" i="39" s="1"/>
  <c r="D823" i="1"/>
  <c r="E824" i="39" s="1"/>
  <c r="I823" i="1"/>
  <c r="J823" i="1"/>
  <c r="M823" i="1" s="1"/>
  <c r="L823" i="1"/>
  <c r="O823" i="1"/>
  <c r="A824" i="1"/>
  <c r="B825" i="39" s="1"/>
  <c r="D824" i="1"/>
  <c r="E825" i="39" s="1"/>
  <c r="I824" i="1"/>
  <c r="J824" i="1"/>
  <c r="L824" i="1" s="1"/>
  <c r="M824" i="1"/>
  <c r="O824" i="1"/>
  <c r="A825" i="1"/>
  <c r="B826" i="39" s="1"/>
  <c r="D825" i="1"/>
  <c r="E826" i="39" s="1"/>
  <c r="I825" i="1"/>
  <c r="J825" i="1"/>
  <c r="M825" i="1" s="1"/>
  <c r="O825" i="1"/>
  <c r="A826" i="1"/>
  <c r="B827" i="39" s="1"/>
  <c r="D826" i="1"/>
  <c r="E827" i="39" s="1"/>
  <c r="I826" i="1"/>
  <c r="J826" i="1"/>
  <c r="L826" i="1" s="1"/>
  <c r="O826" i="1"/>
  <c r="A827" i="1"/>
  <c r="B828" i="39" s="1"/>
  <c r="D827" i="1"/>
  <c r="E828" i="39" s="1"/>
  <c r="I827" i="1"/>
  <c r="J827" i="1"/>
  <c r="M827" i="1" s="1"/>
  <c r="L827" i="1"/>
  <c r="O827" i="1"/>
  <c r="A828" i="1"/>
  <c r="B829" i="39" s="1"/>
  <c r="D828" i="1"/>
  <c r="E829" i="39" s="1"/>
  <c r="I828" i="1"/>
  <c r="J828" i="1"/>
  <c r="L828" i="1" s="1"/>
  <c r="O828" i="1"/>
  <c r="A829" i="1"/>
  <c r="B830" i="39" s="1"/>
  <c r="D829" i="1"/>
  <c r="E830" i="39" s="1"/>
  <c r="I829" i="1"/>
  <c r="J829" i="1"/>
  <c r="M829" i="1" s="1"/>
  <c r="O829" i="1"/>
  <c r="A830" i="1"/>
  <c r="B831" i="39" s="1"/>
  <c r="D830" i="1"/>
  <c r="E831" i="39" s="1"/>
  <c r="I830" i="1"/>
  <c r="J830" i="1"/>
  <c r="L830" i="1" s="1"/>
  <c r="O830" i="1"/>
  <c r="A831" i="1"/>
  <c r="B832" i="39" s="1"/>
  <c r="D831" i="1"/>
  <c r="E832" i="39" s="1"/>
  <c r="I831" i="1"/>
  <c r="J831" i="1"/>
  <c r="M831" i="1" s="1"/>
  <c r="O831" i="1"/>
  <c r="A832" i="1"/>
  <c r="B833" i="39" s="1"/>
  <c r="D832" i="1"/>
  <c r="E833" i="39" s="1"/>
  <c r="I832" i="1"/>
  <c r="J832" i="1"/>
  <c r="L832" i="1" s="1"/>
  <c r="M832" i="1"/>
  <c r="O832" i="1"/>
  <c r="A833" i="1"/>
  <c r="B834" i="39" s="1"/>
  <c r="D833" i="1"/>
  <c r="E834" i="39" s="1"/>
  <c r="I833" i="1"/>
  <c r="J833" i="1"/>
  <c r="M833" i="1" s="1"/>
  <c r="O833" i="1"/>
  <c r="A834" i="1"/>
  <c r="B835" i="39" s="1"/>
  <c r="D834" i="1"/>
  <c r="E835" i="39" s="1"/>
  <c r="I834" i="1"/>
  <c r="J834" i="1"/>
  <c r="L834" i="1" s="1"/>
  <c r="O834" i="1"/>
  <c r="A835" i="1"/>
  <c r="B836" i="39" s="1"/>
  <c r="D835" i="1"/>
  <c r="E836" i="39" s="1"/>
  <c r="I835" i="1"/>
  <c r="J835" i="1"/>
  <c r="M835" i="1" s="1"/>
  <c r="L835" i="1"/>
  <c r="O835" i="1"/>
  <c r="A836" i="1"/>
  <c r="B837" i="39" s="1"/>
  <c r="D836" i="1"/>
  <c r="E837" i="39" s="1"/>
  <c r="I836" i="1"/>
  <c r="J836" i="1"/>
  <c r="L836" i="1" s="1"/>
  <c r="M836" i="1"/>
  <c r="O836" i="1"/>
  <c r="A837" i="1"/>
  <c r="B838" i="39" s="1"/>
  <c r="D837" i="1"/>
  <c r="E838" i="39" s="1"/>
  <c r="I837" i="1"/>
  <c r="J837" i="1"/>
  <c r="M837" i="1" s="1"/>
  <c r="O837" i="1"/>
  <c r="A838" i="1"/>
  <c r="B839" i="39" s="1"/>
  <c r="D838" i="1"/>
  <c r="E839" i="39" s="1"/>
  <c r="I838" i="1"/>
  <c r="J838" i="1"/>
  <c r="L838" i="1" s="1"/>
  <c r="O838" i="1"/>
  <c r="A839" i="1"/>
  <c r="B840" i="39" s="1"/>
  <c r="D839" i="1"/>
  <c r="E840" i="39" s="1"/>
  <c r="I839" i="1"/>
  <c r="J839" i="1"/>
  <c r="M839" i="1" s="1"/>
  <c r="L839" i="1"/>
  <c r="O839" i="1"/>
  <c r="A840" i="1"/>
  <c r="B841" i="39" s="1"/>
  <c r="D840" i="1"/>
  <c r="E841" i="39" s="1"/>
  <c r="I840" i="1"/>
  <c r="J840" i="1"/>
  <c r="L840" i="1" s="1"/>
  <c r="M840" i="1"/>
  <c r="O840" i="1"/>
  <c r="A841" i="1"/>
  <c r="B842" i="39" s="1"/>
  <c r="D841" i="1"/>
  <c r="E842" i="39" s="1"/>
  <c r="I841" i="1"/>
  <c r="J841" i="1"/>
  <c r="M841" i="1" s="1"/>
  <c r="O841" i="1"/>
  <c r="A842" i="1"/>
  <c r="B843" i="39" s="1"/>
  <c r="D842" i="1"/>
  <c r="E843" i="39" s="1"/>
  <c r="I842" i="1"/>
  <c r="J842" i="1"/>
  <c r="L842" i="1" s="1"/>
  <c r="O842" i="1"/>
  <c r="A843" i="1"/>
  <c r="B844" i="39" s="1"/>
  <c r="D843" i="1"/>
  <c r="E844" i="39" s="1"/>
  <c r="I843" i="1"/>
  <c r="J843" i="1"/>
  <c r="M843" i="1" s="1"/>
  <c r="L843" i="1"/>
  <c r="O843" i="1"/>
  <c r="A844" i="1"/>
  <c r="B845" i="39" s="1"/>
  <c r="D844" i="1"/>
  <c r="E845" i="39" s="1"/>
  <c r="I844" i="1"/>
  <c r="J844" i="1"/>
  <c r="L844" i="1" s="1"/>
  <c r="M844" i="1"/>
  <c r="O844" i="1"/>
  <c r="A845" i="1"/>
  <c r="B846" i="39" s="1"/>
  <c r="D845" i="1"/>
  <c r="E846" i="39" s="1"/>
  <c r="I845" i="1"/>
  <c r="J845" i="1"/>
  <c r="M845" i="1" s="1"/>
  <c r="O845" i="1"/>
  <c r="A846" i="1"/>
  <c r="B847" i="39" s="1"/>
  <c r="D846" i="1"/>
  <c r="E847" i="39" s="1"/>
  <c r="I846" i="1"/>
  <c r="J846" i="1"/>
  <c r="L846" i="1" s="1"/>
  <c r="O846" i="1"/>
  <c r="A847" i="1"/>
  <c r="B848" i="39" s="1"/>
  <c r="D847" i="1"/>
  <c r="E848" i="39" s="1"/>
  <c r="I847" i="1"/>
  <c r="J847" i="1"/>
  <c r="M847" i="1" s="1"/>
  <c r="L847" i="1"/>
  <c r="O847" i="1"/>
  <c r="A848" i="1"/>
  <c r="B849" i="39" s="1"/>
  <c r="D848" i="1"/>
  <c r="E849" i="39" s="1"/>
  <c r="I848" i="1"/>
  <c r="J848" i="1"/>
  <c r="L848" i="1" s="1"/>
  <c r="M848" i="1"/>
  <c r="O848" i="1"/>
  <c r="A849" i="1"/>
  <c r="B850" i="39" s="1"/>
  <c r="D849" i="1"/>
  <c r="E850" i="39" s="1"/>
  <c r="I849" i="1"/>
  <c r="J849" i="1"/>
  <c r="M849" i="1" s="1"/>
  <c r="O849" i="1"/>
  <c r="A850" i="1"/>
  <c r="B851" i="39" s="1"/>
  <c r="D850" i="1"/>
  <c r="E851" i="39" s="1"/>
  <c r="I850" i="1"/>
  <c r="J850" i="1"/>
  <c r="L850" i="1" s="1"/>
  <c r="O850" i="1"/>
  <c r="A851" i="1"/>
  <c r="B852" i="39" s="1"/>
  <c r="D851" i="1"/>
  <c r="E852" i="39" s="1"/>
  <c r="I851" i="1"/>
  <c r="J851" i="1"/>
  <c r="M851" i="1" s="1"/>
  <c r="L851" i="1"/>
  <c r="O851" i="1"/>
  <c r="A852" i="1"/>
  <c r="B853" i="39" s="1"/>
  <c r="D852" i="1"/>
  <c r="E853" i="39" s="1"/>
  <c r="I852" i="1"/>
  <c r="J852" i="1"/>
  <c r="L852" i="1" s="1"/>
  <c r="M852" i="1"/>
  <c r="O852" i="1"/>
  <c r="A853" i="1"/>
  <c r="B854" i="39" s="1"/>
  <c r="D853" i="1"/>
  <c r="E854" i="39" s="1"/>
  <c r="I853" i="1"/>
  <c r="J853" i="1"/>
  <c r="M853" i="1" s="1"/>
  <c r="O853" i="1"/>
  <c r="A854" i="1"/>
  <c r="B855" i="39" s="1"/>
  <c r="D854" i="1"/>
  <c r="E855" i="39" s="1"/>
  <c r="I854" i="1"/>
  <c r="J854" i="1"/>
  <c r="L854" i="1" s="1"/>
  <c r="O854" i="1"/>
  <c r="A855" i="1"/>
  <c r="B856" i="39" s="1"/>
  <c r="D855" i="1"/>
  <c r="E856" i="39" s="1"/>
  <c r="I855" i="1"/>
  <c r="J855" i="1"/>
  <c r="M855" i="1" s="1"/>
  <c r="L855" i="1"/>
  <c r="O855" i="1"/>
  <c r="A856" i="1"/>
  <c r="B857" i="39" s="1"/>
  <c r="D856" i="1"/>
  <c r="E857" i="39" s="1"/>
  <c r="I856" i="1"/>
  <c r="J856" i="1"/>
  <c r="L856" i="1" s="1"/>
  <c r="M856" i="1"/>
  <c r="O856" i="1"/>
  <c r="A857" i="1"/>
  <c r="B858" i="39" s="1"/>
  <c r="D857" i="1"/>
  <c r="E858" i="39" s="1"/>
  <c r="I857" i="1"/>
  <c r="J857" i="1"/>
  <c r="M857" i="1" s="1"/>
  <c r="O857" i="1"/>
  <c r="A858" i="1"/>
  <c r="B859" i="39" s="1"/>
  <c r="D858" i="1"/>
  <c r="E859" i="39" s="1"/>
  <c r="I858" i="1"/>
  <c r="J858" i="1"/>
  <c r="L858" i="1" s="1"/>
  <c r="O858" i="1"/>
  <c r="A859" i="1"/>
  <c r="B860" i="39" s="1"/>
  <c r="D859" i="1"/>
  <c r="E860" i="39" s="1"/>
  <c r="I859" i="1"/>
  <c r="J859" i="1"/>
  <c r="M859" i="1" s="1"/>
  <c r="L859" i="1"/>
  <c r="O859" i="1"/>
  <c r="A860" i="1"/>
  <c r="B861" i="39" s="1"/>
  <c r="D860" i="1"/>
  <c r="E861" i="39" s="1"/>
  <c r="I860" i="1"/>
  <c r="J860" i="1"/>
  <c r="L860" i="1" s="1"/>
  <c r="O860" i="1"/>
  <c r="A861" i="1"/>
  <c r="B862" i="39" s="1"/>
  <c r="D861" i="1"/>
  <c r="E862" i="39" s="1"/>
  <c r="I861" i="1"/>
  <c r="J861" i="1"/>
  <c r="M861" i="1" s="1"/>
  <c r="O861" i="1"/>
  <c r="A862" i="1"/>
  <c r="B863" i="39" s="1"/>
  <c r="D862" i="1"/>
  <c r="E863" i="39" s="1"/>
  <c r="I862" i="1"/>
  <c r="J862" i="1"/>
  <c r="L862" i="1" s="1"/>
  <c r="O862" i="1"/>
  <c r="A863" i="1"/>
  <c r="B864" i="39" s="1"/>
  <c r="D863" i="1"/>
  <c r="E864" i="39" s="1"/>
  <c r="I863" i="1"/>
  <c r="J863" i="1"/>
  <c r="M863" i="1" s="1"/>
  <c r="O863" i="1"/>
  <c r="A864" i="1"/>
  <c r="B865" i="39" s="1"/>
  <c r="D864" i="1"/>
  <c r="E865" i="39" s="1"/>
  <c r="I864" i="1"/>
  <c r="J864" i="1"/>
  <c r="L864" i="1" s="1"/>
  <c r="M864" i="1"/>
  <c r="O864" i="1"/>
  <c r="A865" i="1"/>
  <c r="B866" i="39" s="1"/>
  <c r="D865" i="1"/>
  <c r="E866" i="39" s="1"/>
  <c r="I865" i="1"/>
  <c r="J865" i="1"/>
  <c r="M865" i="1" s="1"/>
  <c r="O865" i="1"/>
  <c r="A866" i="1"/>
  <c r="B867" i="39" s="1"/>
  <c r="D866" i="1"/>
  <c r="E867" i="39" s="1"/>
  <c r="I866" i="1"/>
  <c r="J866" i="1"/>
  <c r="L866" i="1" s="1"/>
  <c r="O866" i="1"/>
  <c r="A867" i="1"/>
  <c r="B868" i="39" s="1"/>
  <c r="D867" i="1"/>
  <c r="E868" i="39" s="1"/>
  <c r="I867" i="1"/>
  <c r="J867" i="1"/>
  <c r="M867" i="1" s="1"/>
  <c r="L867" i="1"/>
  <c r="O867" i="1"/>
  <c r="A868" i="1"/>
  <c r="B869" i="39" s="1"/>
  <c r="D868" i="1"/>
  <c r="E869" i="39" s="1"/>
  <c r="I868" i="1"/>
  <c r="J868" i="1"/>
  <c r="L868" i="1" s="1"/>
  <c r="O868" i="1"/>
  <c r="A869" i="1"/>
  <c r="B870" i="39" s="1"/>
  <c r="D869" i="1"/>
  <c r="E870" i="39" s="1"/>
  <c r="I869" i="1"/>
  <c r="J869" i="1"/>
  <c r="M869" i="1" s="1"/>
  <c r="O869" i="1"/>
  <c r="A870" i="1"/>
  <c r="B871" i="39" s="1"/>
  <c r="D870" i="1"/>
  <c r="E871" i="39" s="1"/>
  <c r="I870" i="1"/>
  <c r="J870" i="1"/>
  <c r="L870" i="1" s="1"/>
  <c r="O870" i="1"/>
  <c r="A871" i="1"/>
  <c r="B872" i="39" s="1"/>
  <c r="D871" i="1"/>
  <c r="E872" i="39" s="1"/>
  <c r="I871" i="1"/>
  <c r="J871" i="1"/>
  <c r="M871" i="1" s="1"/>
  <c r="O871" i="1"/>
  <c r="A872" i="1"/>
  <c r="B873" i="39" s="1"/>
  <c r="D872" i="1"/>
  <c r="E873" i="39" s="1"/>
  <c r="I872" i="1"/>
  <c r="J872" i="1"/>
  <c r="L872" i="1" s="1"/>
  <c r="M872" i="1"/>
  <c r="O872" i="1"/>
  <c r="A873" i="1"/>
  <c r="D873" i="1"/>
  <c r="E874" i="39" s="1"/>
  <c r="I873" i="1"/>
  <c r="J873" i="1"/>
  <c r="M873" i="1" s="1"/>
  <c r="O873" i="1"/>
  <c r="A874" i="1"/>
  <c r="B875" i="39" s="1"/>
  <c r="D874" i="1"/>
  <c r="E875" i="39" s="1"/>
  <c r="I874" i="1"/>
  <c r="J874" i="1"/>
  <c r="L874" i="1" s="1"/>
  <c r="O874" i="1"/>
  <c r="A875" i="1"/>
  <c r="B876" i="39" s="1"/>
  <c r="D875" i="1"/>
  <c r="E876" i="39" s="1"/>
  <c r="I875" i="1"/>
  <c r="J875" i="1"/>
  <c r="M875" i="1" s="1"/>
  <c r="L875" i="1"/>
  <c r="O875" i="1"/>
  <c r="A876" i="1"/>
  <c r="B877" i="39" s="1"/>
  <c r="D876" i="1"/>
  <c r="E877" i="39" s="1"/>
  <c r="I876" i="1"/>
  <c r="J876" i="1"/>
  <c r="L876" i="1" s="1"/>
  <c r="M876" i="1"/>
  <c r="O876" i="1"/>
  <c r="A877" i="1"/>
  <c r="B878" i="39" s="1"/>
  <c r="D877" i="1"/>
  <c r="E878" i="39" s="1"/>
  <c r="I877" i="1"/>
  <c r="J877" i="1"/>
  <c r="M877" i="1" s="1"/>
  <c r="O877" i="1"/>
  <c r="A878" i="1"/>
  <c r="B879" i="39" s="1"/>
  <c r="D878" i="1"/>
  <c r="E879" i="39" s="1"/>
  <c r="I878" i="1"/>
  <c r="J878" i="1"/>
  <c r="L878" i="1" s="1"/>
  <c r="O878" i="1"/>
  <c r="A879" i="1"/>
  <c r="B880" i="39" s="1"/>
  <c r="D879" i="1"/>
  <c r="E880" i="39" s="1"/>
  <c r="I879" i="1"/>
  <c r="J879" i="1"/>
  <c r="M879" i="1" s="1"/>
  <c r="L879" i="1"/>
  <c r="O879" i="1"/>
  <c r="A880" i="1"/>
  <c r="B881" i="39" s="1"/>
  <c r="D880" i="1"/>
  <c r="E881" i="39" s="1"/>
  <c r="I880" i="1"/>
  <c r="J880" i="1"/>
  <c r="L880" i="1" s="1"/>
  <c r="M880" i="1"/>
  <c r="O880" i="1"/>
  <c r="A881" i="1"/>
  <c r="B882" i="39" s="1"/>
  <c r="D881" i="1"/>
  <c r="E882" i="39" s="1"/>
  <c r="I881" i="1"/>
  <c r="J881" i="1"/>
  <c r="M881" i="1" s="1"/>
  <c r="O881" i="1"/>
  <c r="A882" i="1"/>
  <c r="B883" i="39" s="1"/>
  <c r="D882" i="1"/>
  <c r="E883" i="39" s="1"/>
  <c r="I882" i="1"/>
  <c r="J882" i="1"/>
  <c r="L882" i="1" s="1"/>
  <c r="O882" i="1"/>
  <c r="A883" i="1"/>
  <c r="B884" i="39" s="1"/>
  <c r="D883" i="1"/>
  <c r="E884" i="39" s="1"/>
  <c r="I883" i="1"/>
  <c r="J883" i="1"/>
  <c r="M883" i="1" s="1"/>
  <c r="L883" i="1"/>
  <c r="O883" i="1"/>
  <c r="A884" i="1"/>
  <c r="B885" i="39" s="1"/>
  <c r="D884" i="1"/>
  <c r="E885" i="39" s="1"/>
  <c r="I884" i="1"/>
  <c r="J884" i="1"/>
  <c r="L884" i="1" s="1"/>
  <c r="M884" i="1"/>
  <c r="O884" i="1"/>
  <c r="A885" i="1"/>
  <c r="B886" i="39" s="1"/>
  <c r="D885" i="1"/>
  <c r="E886" i="39" s="1"/>
  <c r="I885" i="1"/>
  <c r="J885" i="1"/>
  <c r="M885" i="1" s="1"/>
  <c r="O885" i="1"/>
  <c r="A886" i="1"/>
  <c r="B887" i="39" s="1"/>
  <c r="D886" i="1"/>
  <c r="E887" i="39" s="1"/>
  <c r="I886" i="1"/>
  <c r="J886" i="1"/>
  <c r="L886" i="1" s="1"/>
  <c r="O886" i="1"/>
  <c r="A887" i="1"/>
  <c r="B888" i="39" s="1"/>
  <c r="D887" i="1"/>
  <c r="E888" i="39" s="1"/>
  <c r="I887" i="1"/>
  <c r="J887" i="1"/>
  <c r="M887" i="1" s="1"/>
  <c r="L887" i="1"/>
  <c r="O887" i="1"/>
  <c r="A888" i="1"/>
  <c r="B889" i="39" s="1"/>
  <c r="D888" i="1"/>
  <c r="E889" i="39" s="1"/>
  <c r="I888" i="1"/>
  <c r="J888" i="1"/>
  <c r="L888" i="1" s="1"/>
  <c r="M888" i="1"/>
  <c r="O888" i="1"/>
  <c r="A889" i="1"/>
  <c r="B890" i="39" s="1"/>
  <c r="D889" i="1"/>
  <c r="E890" i="39" s="1"/>
  <c r="I889" i="1"/>
  <c r="J889" i="1"/>
  <c r="M889" i="1" s="1"/>
  <c r="O889" i="1"/>
  <c r="A890" i="1"/>
  <c r="B891" i="39" s="1"/>
  <c r="D890" i="1"/>
  <c r="E891" i="39" s="1"/>
  <c r="I890" i="1"/>
  <c r="J890" i="1"/>
  <c r="L890" i="1" s="1"/>
  <c r="O890" i="1"/>
  <c r="A891" i="1"/>
  <c r="B892" i="39" s="1"/>
  <c r="D891" i="1"/>
  <c r="E892" i="39" s="1"/>
  <c r="I891" i="1"/>
  <c r="J891" i="1"/>
  <c r="M891" i="1" s="1"/>
  <c r="L891" i="1"/>
  <c r="O891" i="1"/>
  <c r="A892" i="1"/>
  <c r="B893" i="39" s="1"/>
  <c r="D892" i="1"/>
  <c r="E893" i="39" s="1"/>
  <c r="I892" i="1"/>
  <c r="J892" i="1"/>
  <c r="L892" i="1" s="1"/>
  <c r="O892" i="1"/>
  <c r="A893" i="1"/>
  <c r="B894" i="39" s="1"/>
  <c r="D893" i="1"/>
  <c r="E894" i="39" s="1"/>
  <c r="I893" i="1"/>
  <c r="J893" i="1"/>
  <c r="M893" i="1" s="1"/>
  <c r="O893" i="1"/>
  <c r="A894" i="1"/>
  <c r="B895" i="39" s="1"/>
  <c r="D894" i="1"/>
  <c r="E895" i="39" s="1"/>
  <c r="I894" i="1"/>
  <c r="J894" i="1"/>
  <c r="L894" i="1" s="1"/>
  <c r="O894" i="1"/>
  <c r="A895" i="1"/>
  <c r="B896" i="39" s="1"/>
  <c r="D895" i="1"/>
  <c r="E896" i="39" s="1"/>
  <c r="I895" i="1"/>
  <c r="J895" i="1"/>
  <c r="M895" i="1" s="1"/>
  <c r="O895" i="1"/>
  <c r="A896" i="1"/>
  <c r="B897" i="39" s="1"/>
  <c r="D896" i="1"/>
  <c r="E897" i="39" s="1"/>
  <c r="I896" i="1"/>
  <c r="J896" i="1"/>
  <c r="L896" i="1" s="1"/>
  <c r="M896" i="1"/>
  <c r="O896" i="1"/>
  <c r="A897" i="1"/>
  <c r="B898" i="39" s="1"/>
  <c r="D897" i="1"/>
  <c r="E898" i="39" s="1"/>
  <c r="I897" i="1"/>
  <c r="J897" i="1"/>
  <c r="M897" i="1" s="1"/>
  <c r="O897" i="1"/>
  <c r="A898" i="1"/>
  <c r="B899" i="39" s="1"/>
  <c r="D898" i="1"/>
  <c r="E899" i="39" s="1"/>
  <c r="I898" i="1"/>
  <c r="J898" i="1"/>
  <c r="L898" i="1" s="1"/>
  <c r="O898" i="1"/>
  <c r="A899" i="1"/>
  <c r="B900" i="39" s="1"/>
  <c r="D899" i="1"/>
  <c r="E900" i="39" s="1"/>
  <c r="I899" i="1"/>
  <c r="J899" i="1"/>
  <c r="M899" i="1" s="1"/>
  <c r="L899" i="1"/>
  <c r="O899" i="1"/>
  <c r="A900" i="1"/>
  <c r="B901" i="39" s="1"/>
  <c r="D900" i="1"/>
  <c r="E901" i="39" s="1"/>
  <c r="I900" i="1"/>
  <c r="J900" i="1"/>
  <c r="L900" i="1" s="1"/>
  <c r="O900" i="1"/>
  <c r="A901" i="1"/>
  <c r="B902" i="39" s="1"/>
  <c r="D901" i="1"/>
  <c r="E902" i="39" s="1"/>
  <c r="I901" i="1"/>
  <c r="J901" i="1"/>
  <c r="M901" i="1" s="1"/>
  <c r="O901" i="1"/>
  <c r="A902" i="1"/>
  <c r="B903" i="39" s="1"/>
  <c r="D902" i="1"/>
  <c r="E903" i="39" s="1"/>
  <c r="I902" i="1"/>
  <c r="J902" i="1"/>
  <c r="L902" i="1" s="1"/>
  <c r="O902" i="1"/>
  <c r="A903" i="1"/>
  <c r="B904" i="39" s="1"/>
  <c r="D903" i="1"/>
  <c r="E904" i="39" s="1"/>
  <c r="I903" i="1"/>
  <c r="J903" i="1"/>
  <c r="M903" i="1" s="1"/>
  <c r="O903" i="1"/>
  <c r="A904" i="1"/>
  <c r="B905" i="39" s="1"/>
  <c r="D904" i="1"/>
  <c r="E905" i="39" s="1"/>
  <c r="I904" i="1"/>
  <c r="J904" i="1"/>
  <c r="L904" i="1" s="1"/>
  <c r="M904" i="1"/>
  <c r="O904" i="1"/>
  <c r="A905" i="1"/>
  <c r="B906" i="39" s="1"/>
  <c r="D905" i="1"/>
  <c r="E906" i="39" s="1"/>
  <c r="I905" i="1"/>
  <c r="J905" i="1"/>
  <c r="M905" i="1" s="1"/>
  <c r="O905" i="1"/>
  <c r="A906" i="1"/>
  <c r="B907" i="39" s="1"/>
  <c r="D906" i="1"/>
  <c r="E907" i="39" s="1"/>
  <c r="I906" i="1"/>
  <c r="J906" i="1"/>
  <c r="L906" i="1" s="1"/>
  <c r="O906" i="1"/>
  <c r="A907" i="1"/>
  <c r="B908" i="39" s="1"/>
  <c r="D907" i="1"/>
  <c r="E908" i="39" s="1"/>
  <c r="I907" i="1"/>
  <c r="J907" i="1"/>
  <c r="M907" i="1" s="1"/>
  <c r="L907" i="1"/>
  <c r="O907" i="1"/>
  <c r="A908" i="1"/>
  <c r="B909" i="39" s="1"/>
  <c r="D908" i="1"/>
  <c r="E909" i="39" s="1"/>
  <c r="I908" i="1"/>
  <c r="J908" i="1"/>
  <c r="L908" i="1" s="1"/>
  <c r="M908" i="1"/>
  <c r="O908" i="1"/>
  <c r="A909" i="1"/>
  <c r="B910" i="39" s="1"/>
  <c r="D909" i="1"/>
  <c r="E910" i="39" s="1"/>
  <c r="I909" i="1"/>
  <c r="J909" i="1"/>
  <c r="M909" i="1" s="1"/>
  <c r="O909" i="1"/>
  <c r="A910" i="1"/>
  <c r="B911" i="39" s="1"/>
  <c r="D910" i="1"/>
  <c r="E911" i="39" s="1"/>
  <c r="I910" i="1"/>
  <c r="J910" i="1"/>
  <c r="L910" i="1" s="1"/>
  <c r="O910" i="1"/>
  <c r="A911" i="1"/>
  <c r="B912" i="39" s="1"/>
  <c r="D911" i="1"/>
  <c r="E912" i="39" s="1"/>
  <c r="I911" i="1"/>
  <c r="J911" i="1"/>
  <c r="M911" i="1" s="1"/>
  <c r="L911" i="1"/>
  <c r="O911" i="1"/>
  <c r="A912" i="1"/>
  <c r="B913" i="39" s="1"/>
  <c r="D912" i="1"/>
  <c r="E913" i="39" s="1"/>
  <c r="I912" i="1"/>
  <c r="J912" i="1"/>
  <c r="L912" i="1" s="1"/>
  <c r="M912" i="1"/>
  <c r="O912" i="1"/>
  <c r="A913" i="1"/>
  <c r="B914" i="39" s="1"/>
  <c r="D913" i="1"/>
  <c r="E914" i="39" s="1"/>
  <c r="I913" i="1"/>
  <c r="J913" i="1"/>
  <c r="M913" i="1" s="1"/>
  <c r="O913" i="1"/>
  <c r="A914" i="1"/>
  <c r="B915" i="39" s="1"/>
  <c r="D914" i="1"/>
  <c r="E915" i="39" s="1"/>
  <c r="I914" i="1"/>
  <c r="J914" i="1"/>
  <c r="L914" i="1" s="1"/>
  <c r="O914" i="1"/>
  <c r="A915" i="1"/>
  <c r="B916" i="39" s="1"/>
  <c r="D915" i="1"/>
  <c r="E916" i="39" s="1"/>
  <c r="I915" i="1"/>
  <c r="J915" i="1"/>
  <c r="M915" i="1" s="1"/>
  <c r="L915" i="1"/>
  <c r="O915" i="1"/>
  <c r="A916" i="1"/>
  <c r="B917" i="39" s="1"/>
  <c r="D916" i="1"/>
  <c r="E917" i="39" s="1"/>
  <c r="I916" i="1"/>
  <c r="J916" i="1"/>
  <c r="L916" i="1" s="1"/>
  <c r="M916" i="1"/>
  <c r="O916" i="1"/>
  <c r="A917" i="1"/>
  <c r="B918" i="39" s="1"/>
  <c r="D917" i="1"/>
  <c r="E918" i="39" s="1"/>
  <c r="I917" i="1"/>
  <c r="J917" i="1"/>
  <c r="M917" i="1" s="1"/>
  <c r="O917" i="1"/>
  <c r="A918" i="1"/>
  <c r="B919" i="39" s="1"/>
  <c r="D918" i="1"/>
  <c r="E919" i="39" s="1"/>
  <c r="I918" i="1"/>
  <c r="J918" i="1"/>
  <c r="L918" i="1" s="1"/>
  <c r="O918" i="1"/>
  <c r="A919" i="1"/>
  <c r="B920" i="39" s="1"/>
  <c r="D919" i="1"/>
  <c r="E920" i="39" s="1"/>
  <c r="I919" i="1"/>
  <c r="J919" i="1"/>
  <c r="M919" i="1" s="1"/>
  <c r="L919" i="1"/>
  <c r="O919" i="1"/>
  <c r="A920" i="1"/>
  <c r="B921" i="39" s="1"/>
  <c r="D920" i="1"/>
  <c r="E921" i="39" s="1"/>
  <c r="I920" i="1"/>
  <c r="J920" i="1"/>
  <c r="L920" i="1" s="1"/>
  <c r="M920" i="1"/>
  <c r="O920" i="1"/>
  <c r="A921" i="1"/>
  <c r="B922" i="39" s="1"/>
  <c r="D921" i="1"/>
  <c r="E922" i="39" s="1"/>
  <c r="I921" i="1"/>
  <c r="J921" i="1"/>
  <c r="M921" i="1" s="1"/>
  <c r="O921" i="1"/>
  <c r="A922" i="1"/>
  <c r="B923" i="39" s="1"/>
  <c r="D922" i="1"/>
  <c r="E923" i="39" s="1"/>
  <c r="I922" i="1"/>
  <c r="J922" i="1"/>
  <c r="L922" i="1" s="1"/>
  <c r="O922" i="1"/>
  <c r="A923" i="1"/>
  <c r="B924" i="39" s="1"/>
  <c r="D923" i="1"/>
  <c r="E924" i="39" s="1"/>
  <c r="I923" i="1"/>
  <c r="J923" i="1"/>
  <c r="M923" i="1" s="1"/>
  <c r="L923" i="1"/>
  <c r="O923" i="1"/>
  <c r="A924" i="1"/>
  <c r="B925" i="39" s="1"/>
  <c r="D924" i="1"/>
  <c r="E925" i="39" s="1"/>
  <c r="I924" i="1"/>
  <c r="J924" i="1"/>
  <c r="L924" i="1" s="1"/>
  <c r="O924" i="1"/>
  <c r="A925" i="1"/>
  <c r="B926" i="39" s="1"/>
  <c r="D925" i="1"/>
  <c r="E926" i="39" s="1"/>
  <c r="I925" i="1"/>
  <c r="J925" i="1"/>
  <c r="M925" i="1" s="1"/>
  <c r="O925" i="1"/>
  <c r="A926" i="1"/>
  <c r="B927" i="39" s="1"/>
  <c r="D926" i="1"/>
  <c r="E927" i="39" s="1"/>
  <c r="I926" i="1"/>
  <c r="J926" i="1"/>
  <c r="L926" i="1" s="1"/>
  <c r="O926" i="1"/>
  <c r="A927" i="1"/>
  <c r="B928" i="39" s="1"/>
  <c r="D927" i="1"/>
  <c r="E928" i="39" s="1"/>
  <c r="I927" i="1"/>
  <c r="J927" i="1"/>
  <c r="M927" i="1" s="1"/>
  <c r="O927" i="1"/>
  <c r="A928" i="1"/>
  <c r="B929" i="39" s="1"/>
  <c r="D928" i="1"/>
  <c r="E929" i="39" s="1"/>
  <c r="I928" i="1"/>
  <c r="J928" i="1"/>
  <c r="L928" i="1" s="1"/>
  <c r="M928" i="1"/>
  <c r="O928" i="1"/>
  <c r="A929" i="1"/>
  <c r="B930" i="39" s="1"/>
  <c r="D929" i="1"/>
  <c r="E930" i="39" s="1"/>
  <c r="I929" i="1"/>
  <c r="J929" i="1"/>
  <c r="M929" i="1" s="1"/>
  <c r="O929" i="1"/>
  <c r="A930" i="1"/>
  <c r="B931" i="39" s="1"/>
  <c r="D930" i="1"/>
  <c r="E931" i="39" s="1"/>
  <c r="I930" i="1"/>
  <c r="J930" i="1"/>
  <c r="L930" i="1" s="1"/>
  <c r="O930" i="1"/>
  <c r="A931" i="1"/>
  <c r="B932" i="39" s="1"/>
  <c r="D931" i="1"/>
  <c r="E932" i="39" s="1"/>
  <c r="I931" i="1"/>
  <c r="J931" i="1"/>
  <c r="M931" i="1" s="1"/>
  <c r="L931" i="1"/>
  <c r="O931" i="1"/>
  <c r="A932" i="1"/>
  <c r="B933" i="39" s="1"/>
  <c r="D932" i="1"/>
  <c r="E933" i="39" s="1"/>
  <c r="I932" i="1"/>
  <c r="J932" i="1"/>
  <c r="L932" i="1" s="1"/>
  <c r="O932" i="1"/>
  <c r="A933" i="1"/>
  <c r="B934" i="39" s="1"/>
  <c r="D933" i="1"/>
  <c r="E934" i="39" s="1"/>
  <c r="I933" i="1"/>
  <c r="J933" i="1"/>
  <c r="M933" i="1" s="1"/>
  <c r="O933" i="1"/>
  <c r="A934" i="1"/>
  <c r="B935" i="39" s="1"/>
  <c r="D934" i="1"/>
  <c r="E935" i="39" s="1"/>
  <c r="I934" i="1"/>
  <c r="J934" i="1"/>
  <c r="L934" i="1" s="1"/>
  <c r="O934" i="1"/>
  <c r="A935" i="1"/>
  <c r="B936" i="39" s="1"/>
  <c r="D935" i="1"/>
  <c r="E936" i="39" s="1"/>
  <c r="I935" i="1"/>
  <c r="J935" i="1"/>
  <c r="M935" i="1" s="1"/>
  <c r="O935" i="1"/>
  <c r="A936" i="1"/>
  <c r="B937" i="39" s="1"/>
  <c r="D936" i="1"/>
  <c r="E937" i="39" s="1"/>
  <c r="I936" i="1"/>
  <c r="J936" i="1"/>
  <c r="L936" i="1" s="1"/>
  <c r="M936" i="1"/>
  <c r="O936" i="1"/>
  <c r="A937" i="1"/>
  <c r="B938" i="39" s="1"/>
  <c r="D937" i="1"/>
  <c r="E938" i="39" s="1"/>
  <c r="I937" i="1"/>
  <c r="J937" i="1"/>
  <c r="M937" i="1" s="1"/>
  <c r="O937" i="1"/>
  <c r="A938" i="1"/>
  <c r="B939" i="39" s="1"/>
  <c r="D938" i="1"/>
  <c r="E939" i="39" s="1"/>
  <c r="I938" i="1"/>
  <c r="J938" i="1"/>
  <c r="L938" i="1" s="1"/>
  <c r="O938" i="1"/>
  <c r="A939" i="1"/>
  <c r="B940" i="39" s="1"/>
  <c r="D939" i="1"/>
  <c r="E940" i="39" s="1"/>
  <c r="I939" i="1"/>
  <c r="J939" i="1"/>
  <c r="M939" i="1" s="1"/>
  <c r="L939" i="1"/>
  <c r="O939" i="1"/>
  <c r="A940" i="1"/>
  <c r="B941" i="39" s="1"/>
  <c r="D940" i="1"/>
  <c r="E941" i="39" s="1"/>
  <c r="I940" i="1"/>
  <c r="J940" i="1"/>
  <c r="L940" i="1" s="1"/>
  <c r="M940" i="1"/>
  <c r="O940" i="1"/>
  <c r="A941" i="1"/>
  <c r="B942" i="39" s="1"/>
  <c r="D941" i="1"/>
  <c r="E942" i="39" s="1"/>
  <c r="I941" i="1"/>
  <c r="J941" i="1"/>
  <c r="M941" i="1" s="1"/>
  <c r="O941" i="1"/>
  <c r="A942" i="1"/>
  <c r="B943" i="39" s="1"/>
  <c r="D942" i="1"/>
  <c r="E943" i="39" s="1"/>
  <c r="I942" i="1"/>
  <c r="J942" i="1"/>
  <c r="L942" i="1" s="1"/>
  <c r="O942" i="1"/>
  <c r="A943" i="1"/>
  <c r="B944" i="39" s="1"/>
  <c r="D943" i="1"/>
  <c r="E944" i="39" s="1"/>
  <c r="I943" i="1"/>
  <c r="J943" i="1"/>
  <c r="M943" i="1" s="1"/>
  <c r="L943" i="1"/>
  <c r="O943" i="1"/>
  <c r="A944" i="1"/>
  <c r="B945" i="39" s="1"/>
  <c r="D944" i="1"/>
  <c r="E945" i="39" s="1"/>
  <c r="I944" i="1"/>
  <c r="J944" i="1"/>
  <c r="L944" i="1" s="1"/>
  <c r="M944" i="1"/>
  <c r="O944" i="1"/>
  <c r="A945" i="1"/>
  <c r="B946" i="39" s="1"/>
  <c r="D945" i="1"/>
  <c r="E946" i="39" s="1"/>
  <c r="I945" i="1"/>
  <c r="J945" i="1"/>
  <c r="M945" i="1" s="1"/>
  <c r="O945" i="1"/>
  <c r="A946" i="1"/>
  <c r="B947" i="39" s="1"/>
  <c r="D946" i="1"/>
  <c r="E947" i="39" s="1"/>
  <c r="I946" i="1"/>
  <c r="J946" i="1"/>
  <c r="L946" i="1" s="1"/>
  <c r="O946" i="1"/>
  <c r="A947" i="1"/>
  <c r="B948" i="39" s="1"/>
  <c r="D947" i="1"/>
  <c r="E948" i="39" s="1"/>
  <c r="I947" i="1"/>
  <c r="J947" i="1"/>
  <c r="M947" i="1" s="1"/>
  <c r="L947" i="1"/>
  <c r="O947" i="1"/>
  <c r="A948" i="1"/>
  <c r="B949" i="39" s="1"/>
  <c r="D948" i="1"/>
  <c r="E949" i="39" s="1"/>
  <c r="I948" i="1"/>
  <c r="J948" i="1"/>
  <c r="L948" i="1" s="1"/>
  <c r="M948" i="1"/>
  <c r="O948" i="1"/>
  <c r="A949" i="1"/>
  <c r="B950" i="39" s="1"/>
  <c r="D949" i="1"/>
  <c r="E950" i="39" s="1"/>
  <c r="I949" i="1"/>
  <c r="J949" i="1"/>
  <c r="M949" i="1" s="1"/>
  <c r="O949" i="1"/>
  <c r="A950" i="1"/>
  <c r="B951" i="39" s="1"/>
  <c r="D950" i="1"/>
  <c r="E951" i="39" s="1"/>
  <c r="I950" i="1"/>
  <c r="J950" i="1"/>
  <c r="L950" i="1" s="1"/>
  <c r="O950" i="1"/>
  <c r="A951" i="1"/>
  <c r="B952" i="39" s="1"/>
  <c r="D951" i="1"/>
  <c r="E952" i="39" s="1"/>
  <c r="I951" i="1"/>
  <c r="J951" i="1"/>
  <c r="M951" i="1" s="1"/>
  <c r="L951" i="1"/>
  <c r="O951" i="1"/>
  <c r="A952" i="1"/>
  <c r="B953" i="39" s="1"/>
  <c r="D952" i="1"/>
  <c r="E953" i="39" s="1"/>
  <c r="I952" i="1"/>
  <c r="J952" i="1"/>
  <c r="L952" i="1" s="1"/>
  <c r="M952" i="1"/>
  <c r="O952" i="1"/>
  <c r="A953" i="1"/>
  <c r="B954" i="39" s="1"/>
  <c r="D953" i="1"/>
  <c r="E954" i="39" s="1"/>
  <c r="I953" i="1"/>
  <c r="J953" i="1"/>
  <c r="M953" i="1" s="1"/>
  <c r="O953" i="1"/>
  <c r="A954" i="1"/>
  <c r="B955" i="39" s="1"/>
  <c r="D954" i="1"/>
  <c r="E955" i="39" s="1"/>
  <c r="I954" i="1"/>
  <c r="J954" i="1"/>
  <c r="L954" i="1" s="1"/>
  <c r="O954" i="1"/>
  <c r="A955" i="1"/>
  <c r="B956" i="39" s="1"/>
  <c r="D955" i="1"/>
  <c r="E956" i="39" s="1"/>
  <c r="I955" i="1"/>
  <c r="J955" i="1"/>
  <c r="M955" i="1" s="1"/>
  <c r="L955" i="1"/>
  <c r="O955" i="1"/>
  <c r="A956" i="1"/>
  <c r="B957" i="39" s="1"/>
  <c r="D956" i="1"/>
  <c r="E957" i="39" s="1"/>
  <c r="I956" i="1"/>
  <c r="J956" i="1"/>
  <c r="L956" i="1" s="1"/>
  <c r="O956" i="1"/>
  <c r="A957" i="1"/>
  <c r="B958" i="39" s="1"/>
  <c r="D957" i="1"/>
  <c r="E958" i="39" s="1"/>
  <c r="I957" i="1"/>
  <c r="J957" i="1"/>
  <c r="M957" i="1" s="1"/>
  <c r="O957" i="1"/>
  <c r="A958" i="1"/>
  <c r="B959" i="39" s="1"/>
  <c r="D958" i="1"/>
  <c r="E959" i="39" s="1"/>
  <c r="I958" i="1"/>
  <c r="J958" i="1"/>
  <c r="L958" i="1" s="1"/>
  <c r="O958" i="1"/>
  <c r="A959" i="1"/>
  <c r="B960" i="39" s="1"/>
  <c r="D959" i="1"/>
  <c r="E960" i="39" s="1"/>
  <c r="I959" i="1"/>
  <c r="J959" i="1"/>
  <c r="M959" i="1" s="1"/>
  <c r="O959" i="1"/>
  <c r="A960" i="1"/>
  <c r="B961" i="39" s="1"/>
  <c r="D960" i="1"/>
  <c r="E961" i="39" s="1"/>
  <c r="I960" i="1"/>
  <c r="J960" i="1"/>
  <c r="L960" i="1" s="1"/>
  <c r="M960" i="1"/>
  <c r="O960" i="1"/>
  <c r="A961" i="1"/>
  <c r="B962" i="39" s="1"/>
  <c r="D961" i="1"/>
  <c r="E962" i="39" s="1"/>
  <c r="I961" i="1"/>
  <c r="J961" i="1"/>
  <c r="M961" i="1" s="1"/>
  <c r="O961" i="1"/>
  <c r="A962" i="1"/>
  <c r="B963" i="39" s="1"/>
  <c r="D962" i="1"/>
  <c r="E963" i="39" s="1"/>
  <c r="I962" i="1"/>
  <c r="J962" i="1"/>
  <c r="L962" i="1" s="1"/>
  <c r="O962" i="1"/>
  <c r="A963" i="1"/>
  <c r="B964" i="39" s="1"/>
  <c r="D963" i="1"/>
  <c r="E964" i="39" s="1"/>
  <c r="I963" i="1"/>
  <c r="J963" i="1"/>
  <c r="M963" i="1" s="1"/>
  <c r="L963" i="1"/>
  <c r="O963" i="1"/>
  <c r="A964" i="1"/>
  <c r="B965" i="39" s="1"/>
  <c r="D964" i="1"/>
  <c r="E965" i="39" s="1"/>
  <c r="I964" i="1"/>
  <c r="J964" i="1"/>
  <c r="L964" i="1" s="1"/>
  <c r="O964" i="1"/>
  <c r="A965" i="1"/>
  <c r="B966" i="39" s="1"/>
  <c r="D965" i="1"/>
  <c r="E966" i="39" s="1"/>
  <c r="I965" i="1"/>
  <c r="J965" i="1"/>
  <c r="M965" i="1" s="1"/>
  <c r="L965" i="1"/>
  <c r="O965" i="1"/>
  <c r="A966" i="1"/>
  <c r="B967" i="39" s="1"/>
  <c r="D966" i="1"/>
  <c r="E967" i="39" s="1"/>
  <c r="I966" i="1"/>
  <c r="J966" i="1"/>
  <c r="L966" i="1" s="1"/>
  <c r="O966" i="1"/>
  <c r="A967" i="1"/>
  <c r="B968" i="39" s="1"/>
  <c r="D967" i="1"/>
  <c r="E968" i="39" s="1"/>
  <c r="I967" i="1"/>
  <c r="J967" i="1"/>
  <c r="M967" i="1" s="1"/>
  <c r="O967" i="1"/>
  <c r="A968" i="1"/>
  <c r="B969" i="39" s="1"/>
  <c r="D968" i="1"/>
  <c r="E969" i="39" s="1"/>
  <c r="I968" i="1"/>
  <c r="J968" i="1"/>
  <c r="L968" i="1" s="1"/>
  <c r="O968" i="1"/>
  <c r="A969" i="1"/>
  <c r="B970" i="39" s="1"/>
  <c r="D969" i="1"/>
  <c r="E970" i="39" s="1"/>
  <c r="I969" i="1"/>
  <c r="J969" i="1"/>
  <c r="M969" i="1" s="1"/>
  <c r="L969" i="1"/>
  <c r="O969" i="1"/>
  <c r="A970" i="1"/>
  <c r="B971" i="39" s="1"/>
  <c r="D970" i="1"/>
  <c r="E971" i="39" s="1"/>
  <c r="I970" i="1"/>
  <c r="J970" i="1"/>
  <c r="L970" i="1" s="1"/>
  <c r="O970" i="1"/>
  <c r="A971" i="1"/>
  <c r="B972" i="39" s="1"/>
  <c r="D971" i="1"/>
  <c r="E972" i="39" s="1"/>
  <c r="I971" i="1"/>
  <c r="J971" i="1"/>
  <c r="M971" i="1" s="1"/>
  <c r="L971" i="1"/>
  <c r="O971" i="1"/>
  <c r="A972" i="1"/>
  <c r="B973" i="39" s="1"/>
  <c r="D972" i="1"/>
  <c r="E973" i="39" s="1"/>
  <c r="I972" i="1"/>
  <c r="J972" i="1"/>
  <c r="L972" i="1" s="1"/>
  <c r="O972" i="1"/>
  <c r="A973" i="1"/>
  <c r="B974" i="39" s="1"/>
  <c r="D973" i="1"/>
  <c r="E974" i="39" s="1"/>
  <c r="I973" i="1"/>
  <c r="J973" i="1"/>
  <c r="M973" i="1" s="1"/>
  <c r="L973" i="1"/>
  <c r="O973" i="1"/>
  <c r="A974" i="1"/>
  <c r="B975" i="39" s="1"/>
  <c r="D974" i="1"/>
  <c r="E975" i="39" s="1"/>
  <c r="I974" i="1"/>
  <c r="J974" i="1"/>
  <c r="L974" i="1" s="1"/>
  <c r="O974" i="1"/>
  <c r="A975" i="1"/>
  <c r="B976" i="39" s="1"/>
  <c r="D975" i="1"/>
  <c r="E976" i="39" s="1"/>
  <c r="I975" i="1"/>
  <c r="J975" i="1"/>
  <c r="M975" i="1" s="1"/>
  <c r="L975" i="1"/>
  <c r="O975" i="1"/>
  <c r="A976" i="1"/>
  <c r="B977" i="39" s="1"/>
  <c r="D976" i="1"/>
  <c r="E977" i="39" s="1"/>
  <c r="I976" i="1"/>
  <c r="J976" i="1"/>
  <c r="L976" i="1" s="1"/>
  <c r="O976" i="1"/>
  <c r="A977" i="1"/>
  <c r="B978" i="39" s="1"/>
  <c r="D977" i="1"/>
  <c r="E978" i="39" s="1"/>
  <c r="I977" i="1"/>
  <c r="J977" i="1"/>
  <c r="M977" i="1" s="1"/>
  <c r="O977" i="1"/>
  <c r="A978" i="1"/>
  <c r="B979" i="39" s="1"/>
  <c r="D978" i="1"/>
  <c r="E979" i="39" s="1"/>
  <c r="I978" i="1"/>
  <c r="J978" i="1"/>
  <c r="L978" i="1" s="1"/>
  <c r="O978" i="1"/>
  <c r="A979" i="1"/>
  <c r="B980" i="39" s="1"/>
  <c r="D979" i="1"/>
  <c r="E980" i="39" s="1"/>
  <c r="I979" i="1"/>
  <c r="J979" i="1"/>
  <c r="M979" i="1" s="1"/>
  <c r="L979" i="1"/>
  <c r="O979" i="1"/>
  <c r="A980" i="1"/>
  <c r="B981" i="39" s="1"/>
  <c r="D980" i="1"/>
  <c r="E981" i="39" s="1"/>
  <c r="I980" i="1"/>
  <c r="J980" i="1"/>
  <c r="L980" i="1" s="1"/>
  <c r="O980" i="1"/>
  <c r="A981" i="1"/>
  <c r="B982" i="39" s="1"/>
  <c r="D981" i="1"/>
  <c r="E982" i="39" s="1"/>
  <c r="I981" i="1"/>
  <c r="J981" i="1"/>
  <c r="M981" i="1" s="1"/>
  <c r="L981" i="1"/>
  <c r="O981" i="1"/>
  <c r="A982" i="1"/>
  <c r="B983" i="39" s="1"/>
  <c r="D982" i="1"/>
  <c r="E983" i="39" s="1"/>
  <c r="I982" i="1"/>
  <c r="J982" i="1"/>
  <c r="L982" i="1" s="1"/>
  <c r="O982" i="1"/>
  <c r="A983" i="1"/>
  <c r="B984" i="39" s="1"/>
  <c r="D983" i="1"/>
  <c r="E984" i="39" s="1"/>
  <c r="I983" i="1"/>
  <c r="J983" i="1"/>
  <c r="M983" i="1" s="1"/>
  <c r="L983" i="1"/>
  <c r="O983" i="1"/>
  <c r="A984" i="1"/>
  <c r="B985" i="39" s="1"/>
  <c r="D984" i="1"/>
  <c r="E985" i="39" s="1"/>
  <c r="I984" i="1"/>
  <c r="J984" i="1"/>
  <c r="L984" i="1" s="1"/>
  <c r="O984" i="1"/>
  <c r="A985" i="1"/>
  <c r="B986" i="39" s="1"/>
  <c r="D985" i="1"/>
  <c r="E986" i="39" s="1"/>
  <c r="I985" i="1"/>
  <c r="J985" i="1"/>
  <c r="M985" i="1" s="1"/>
  <c r="L985" i="1"/>
  <c r="O985" i="1"/>
  <c r="A986" i="1"/>
  <c r="B987" i="39" s="1"/>
  <c r="D986" i="1"/>
  <c r="E987" i="39" s="1"/>
  <c r="I986" i="1"/>
  <c r="J986" i="1"/>
  <c r="L986" i="1" s="1"/>
  <c r="O986" i="1"/>
  <c r="A987" i="1"/>
  <c r="B988" i="39" s="1"/>
  <c r="D987" i="1"/>
  <c r="E988" i="39" s="1"/>
  <c r="I987" i="1"/>
  <c r="J987" i="1"/>
  <c r="M987" i="1" s="1"/>
  <c r="L987" i="1"/>
  <c r="O987" i="1"/>
  <c r="A988" i="1"/>
  <c r="B989" i="39" s="1"/>
  <c r="D988" i="1"/>
  <c r="E989" i="39" s="1"/>
  <c r="I988" i="1"/>
  <c r="J988" i="1"/>
  <c r="L988" i="1" s="1"/>
  <c r="O988" i="1"/>
  <c r="A989" i="1"/>
  <c r="B990" i="39" s="1"/>
  <c r="D989" i="1"/>
  <c r="E990" i="39" s="1"/>
  <c r="I989" i="1"/>
  <c r="J989" i="1"/>
  <c r="M989" i="1" s="1"/>
  <c r="O989" i="1"/>
  <c r="A990" i="1"/>
  <c r="B991" i="39" s="1"/>
  <c r="D990" i="1"/>
  <c r="E991" i="39" s="1"/>
  <c r="I990" i="1"/>
  <c r="J990" i="1"/>
  <c r="L990" i="1" s="1"/>
  <c r="O990" i="1"/>
  <c r="A991" i="1"/>
  <c r="B992" i="39" s="1"/>
  <c r="D991" i="1"/>
  <c r="E992" i="39" s="1"/>
  <c r="I991" i="1"/>
  <c r="J991" i="1"/>
  <c r="M991" i="1" s="1"/>
  <c r="O991" i="1"/>
  <c r="A992" i="1"/>
  <c r="B993" i="39" s="1"/>
  <c r="D992" i="1"/>
  <c r="E993" i="39" s="1"/>
  <c r="I992" i="1"/>
  <c r="J992" i="1"/>
  <c r="L992" i="1" s="1"/>
  <c r="O992" i="1"/>
  <c r="A993" i="1"/>
  <c r="B994" i="39" s="1"/>
  <c r="D993" i="1"/>
  <c r="E994" i="39" s="1"/>
  <c r="I993" i="1"/>
  <c r="J993" i="1"/>
  <c r="M993" i="1" s="1"/>
  <c r="O993" i="1"/>
  <c r="A994" i="1"/>
  <c r="B995" i="39" s="1"/>
  <c r="D994" i="1"/>
  <c r="E995" i="39" s="1"/>
  <c r="I994" i="1"/>
  <c r="J994" i="1"/>
  <c r="L994" i="1" s="1"/>
  <c r="O994" i="1"/>
  <c r="A995" i="1"/>
  <c r="B996" i="39" s="1"/>
  <c r="D995" i="1"/>
  <c r="E996" i="39" s="1"/>
  <c r="I995" i="1"/>
  <c r="J995" i="1"/>
  <c r="M995" i="1" s="1"/>
  <c r="O995" i="1"/>
  <c r="A996" i="1"/>
  <c r="B997" i="39" s="1"/>
  <c r="D996" i="1"/>
  <c r="E997" i="39" s="1"/>
  <c r="I996" i="1"/>
  <c r="J996" i="1"/>
  <c r="L996" i="1" s="1"/>
  <c r="O996" i="1"/>
  <c r="A997" i="1"/>
  <c r="B998" i="39" s="1"/>
  <c r="D997" i="1"/>
  <c r="E998" i="39" s="1"/>
  <c r="I997" i="1"/>
  <c r="J997" i="1"/>
  <c r="M997" i="1" s="1"/>
  <c r="O997" i="1"/>
  <c r="A998" i="1"/>
  <c r="B999" i="39" s="1"/>
  <c r="D998" i="1"/>
  <c r="E999" i="39" s="1"/>
  <c r="I998" i="1"/>
  <c r="J998" i="1"/>
  <c r="L998" i="1" s="1"/>
  <c r="O998" i="1"/>
  <c r="A999" i="1"/>
  <c r="B1000" i="39" s="1"/>
  <c r="D999" i="1"/>
  <c r="E1000" i="39" s="1"/>
  <c r="I999" i="1"/>
  <c r="J999" i="1"/>
  <c r="M999" i="1" s="1"/>
  <c r="O999" i="1"/>
  <c r="A1000" i="1"/>
  <c r="B1001" i="39" s="1"/>
  <c r="D1000" i="1"/>
  <c r="E1001" i="39" s="1"/>
  <c r="I1000" i="1"/>
  <c r="J1000" i="1"/>
  <c r="L1000" i="1" s="1"/>
  <c r="O1000" i="1"/>
  <c r="A1001" i="1"/>
  <c r="B1002" i="39" s="1"/>
  <c r="D1001" i="1"/>
  <c r="E1002" i="39" s="1"/>
  <c r="I1001" i="1"/>
  <c r="J1001" i="1"/>
  <c r="M1001" i="1" s="1"/>
  <c r="O1001" i="1"/>
  <c r="D23" i="1"/>
  <c r="M740" i="1" l="1"/>
  <c r="L740" i="1"/>
  <c r="L967" i="1"/>
  <c r="L935" i="1"/>
  <c r="M932" i="1"/>
  <c r="L903" i="1"/>
  <c r="M900" i="1"/>
  <c r="L871" i="1"/>
  <c r="M868" i="1"/>
  <c r="M767" i="1"/>
  <c r="L767" i="1"/>
  <c r="L576" i="1"/>
  <c r="M576" i="1"/>
  <c r="L999" i="1"/>
  <c r="L993" i="1"/>
  <c r="L788" i="1"/>
  <c r="M788" i="1"/>
  <c r="L776" i="1"/>
  <c r="M776" i="1"/>
  <c r="L651" i="1"/>
  <c r="M651" i="1"/>
  <c r="M742" i="1"/>
  <c r="L742" i="1"/>
  <c r="L739" i="1"/>
  <c r="M739" i="1"/>
  <c r="L804" i="1"/>
  <c r="M804" i="1"/>
  <c r="L734" i="1"/>
  <c r="M734" i="1"/>
  <c r="M779" i="1"/>
  <c r="L779" i="1"/>
  <c r="M736" i="1"/>
  <c r="L736" i="1"/>
  <c r="L772" i="1"/>
  <c r="M772" i="1"/>
  <c r="L551" i="1"/>
  <c r="M551" i="1"/>
  <c r="M775" i="1"/>
  <c r="L775" i="1"/>
  <c r="L596" i="1"/>
  <c r="M596" i="1"/>
  <c r="M807" i="1"/>
  <c r="L807" i="1"/>
  <c r="M791" i="1"/>
  <c r="L791" i="1"/>
  <c r="L989" i="1"/>
  <c r="L796" i="1"/>
  <c r="M796" i="1"/>
  <c r="L764" i="1"/>
  <c r="M764" i="1"/>
  <c r="M799" i="1"/>
  <c r="L799" i="1"/>
  <c r="L504" i="1"/>
  <c r="M504" i="1"/>
  <c r="L977" i="1"/>
  <c r="L808" i="1"/>
  <c r="M808" i="1"/>
  <c r="L762" i="1"/>
  <c r="M762" i="1"/>
  <c r="L744" i="1"/>
  <c r="L559" i="1"/>
  <c r="M559" i="1"/>
  <c r="L746" i="1"/>
  <c r="M746" i="1"/>
  <c r="L616" i="1"/>
  <c r="M616" i="1"/>
  <c r="M811" i="1"/>
  <c r="L811" i="1"/>
  <c r="L997" i="1"/>
  <c r="L991" i="1"/>
  <c r="L959" i="1"/>
  <c r="M956" i="1"/>
  <c r="L927" i="1"/>
  <c r="M924" i="1"/>
  <c r="L895" i="1"/>
  <c r="M892" i="1"/>
  <c r="L863" i="1"/>
  <c r="M860" i="1"/>
  <c r="L831" i="1"/>
  <c r="M828" i="1"/>
  <c r="L795" i="1"/>
  <c r="M792" i="1"/>
  <c r="L783" i="1"/>
  <c r="M780" i="1"/>
  <c r="M545" i="1"/>
  <c r="M656" i="1"/>
  <c r="M584" i="1"/>
  <c r="M738" i="1"/>
  <c r="L503" i="1"/>
  <c r="M721" i="1"/>
  <c r="M713" i="1"/>
  <c r="M705" i="1"/>
  <c r="M697" i="1"/>
  <c r="M689" i="1"/>
  <c r="M681" i="1"/>
  <c r="M673" i="1"/>
  <c r="L547" i="1"/>
  <c r="L539" i="1"/>
  <c r="M718" i="1"/>
  <c r="M710" i="1"/>
  <c r="M702" i="1"/>
  <c r="M694" i="1"/>
  <c r="M686" i="1"/>
  <c r="M678" i="1"/>
  <c r="M620" i="1"/>
  <c r="M560" i="1"/>
  <c r="M552" i="1"/>
  <c r="M544" i="1"/>
  <c r="M508" i="1"/>
  <c r="M667" i="1"/>
  <c r="M652" i="1"/>
  <c r="M603" i="1"/>
  <c r="M643" i="1"/>
  <c r="L728" i="1"/>
  <c r="L720" i="1"/>
  <c r="L712" i="1"/>
  <c r="L704" i="1"/>
  <c r="L696" i="1"/>
  <c r="L688" i="1"/>
  <c r="L680" i="1"/>
  <c r="L672" i="1"/>
  <c r="M660" i="1"/>
  <c r="L535" i="1"/>
  <c r="L507" i="1"/>
  <c r="L995" i="1"/>
  <c r="L1001" i="1"/>
  <c r="M998" i="1"/>
  <c r="M994" i="1"/>
  <c r="M990" i="1"/>
  <c r="M986" i="1"/>
  <c r="M982" i="1"/>
  <c r="M978" i="1"/>
  <c r="M974" i="1"/>
  <c r="M970" i="1"/>
  <c r="M966" i="1"/>
  <c r="M730" i="1"/>
  <c r="M664" i="1"/>
  <c r="M644" i="1"/>
  <c r="M632" i="1"/>
  <c r="L961" i="1"/>
  <c r="L957" i="1"/>
  <c r="L953" i="1"/>
  <c r="L949" i="1"/>
  <c r="L945" i="1"/>
  <c r="L941" i="1"/>
  <c r="L937" i="1"/>
  <c r="L933" i="1"/>
  <c r="L929" i="1"/>
  <c r="L925" i="1"/>
  <c r="L921" i="1"/>
  <c r="L917" i="1"/>
  <c r="L913" i="1"/>
  <c r="L909" i="1"/>
  <c r="L905" i="1"/>
  <c r="L901" i="1"/>
  <c r="L897" i="1"/>
  <c r="L893" i="1"/>
  <c r="L889" i="1"/>
  <c r="L885" i="1"/>
  <c r="L881" i="1"/>
  <c r="L877" i="1"/>
  <c r="L873" i="1"/>
  <c r="L869" i="1"/>
  <c r="L865" i="1"/>
  <c r="L861" i="1"/>
  <c r="L857" i="1"/>
  <c r="L853" i="1"/>
  <c r="L849" i="1"/>
  <c r="L845" i="1"/>
  <c r="L841" i="1"/>
  <c r="L837" i="1"/>
  <c r="L833" i="1"/>
  <c r="L829" i="1"/>
  <c r="L825" i="1"/>
  <c r="L821" i="1"/>
  <c r="L817" i="1"/>
  <c r="L813" i="1"/>
  <c r="L809" i="1"/>
  <c r="L805" i="1"/>
  <c r="L801" i="1"/>
  <c r="L797" i="1"/>
  <c r="L793" i="1"/>
  <c r="L789" i="1"/>
  <c r="L785" i="1"/>
  <c r="L781" i="1"/>
  <c r="L777" i="1"/>
  <c r="L773" i="1"/>
  <c r="L769" i="1"/>
  <c r="L765" i="1"/>
  <c r="M761" i="1"/>
  <c r="L732" i="1"/>
  <c r="M659" i="1"/>
  <c r="M627" i="1"/>
  <c r="M988" i="1"/>
  <c r="M976" i="1"/>
  <c r="M972" i="1"/>
  <c r="M968" i="1"/>
  <c r="M1000" i="1"/>
  <c r="M996" i="1"/>
  <c r="M992" i="1"/>
  <c r="M984" i="1"/>
  <c r="M980" i="1"/>
  <c r="M964" i="1"/>
  <c r="M759" i="1"/>
  <c r="L756" i="1"/>
  <c r="M751" i="1"/>
  <c r="M737" i="1"/>
  <c r="M735" i="1"/>
  <c r="M962" i="1"/>
  <c r="M958" i="1"/>
  <c r="M954" i="1"/>
  <c r="M950" i="1"/>
  <c r="M946" i="1"/>
  <c r="M942" i="1"/>
  <c r="M938" i="1"/>
  <c r="M934" i="1"/>
  <c r="M930" i="1"/>
  <c r="M926" i="1"/>
  <c r="M922" i="1"/>
  <c r="M918" i="1"/>
  <c r="M914" i="1"/>
  <c r="M910" i="1"/>
  <c r="M906" i="1"/>
  <c r="M902" i="1"/>
  <c r="M898" i="1"/>
  <c r="M894" i="1"/>
  <c r="M890" i="1"/>
  <c r="M886" i="1"/>
  <c r="M882" i="1"/>
  <c r="M878" i="1"/>
  <c r="M874" i="1"/>
  <c r="M870" i="1"/>
  <c r="M866" i="1"/>
  <c r="M862" i="1"/>
  <c r="M858" i="1"/>
  <c r="M854" i="1"/>
  <c r="M850" i="1"/>
  <c r="M846" i="1"/>
  <c r="M842" i="1"/>
  <c r="M838" i="1"/>
  <c r="M834" i="1"/>
  <c r="M830" i="1"/>
  <c r="M826" i="1"/>
  <c r="M822" i="1"/>
  <c r="M818" i="1"/>
  <c r="M814" i="1"/>
  <c r="M810" i="1"/>
  <c r="M806" i="1"/>
  <c r="M802" i="1"/>
  <c r="M798" i="1"/>
  <c r="M794" i="1"/>
  <c r="M790" i="1"/>
  <c r="M786" i="1"/>
  <c r="M782" i="1"/>
  <c r="M778" i="1"/>
  <c r="M774" i="1"/>
  <c r="M770" i="1"/>
  <c r="M766" i="1"/>
  <c r="M757" i="1"/>
  <c r="M749" i="1"/>
  <c r="M747" i="1"/>
  <c r="M733" i="1"/>
  <c r="M731" i="1"/>
  <c r="M763" i="1"/>
  <c r="L760" i="1"/>
  <c r="M755" i="1"/>
  <c r="M745" i="1"/>
  <c r="M743" i="1"/>
  <c r="M729" i="1"/>
  <c r="L727" i="1"/>
  <c r="M727" i="1"/>
  <c r="M723" i="1"/>
  <c r="M719" i="1"/>
  <c r="M715" i="1"/>
  <c r="M711" i="1"/>
  <c r="M707" i="1"/>
  <c r="M703" i="1"/>
  <c r="M699" i="1"/>
  <c r="M695" i="1"/>
  <c r="M691" i="1"/>
  <c r="M687" i="1"/>
  <c r="M683" i="1"/>
  <c r="M679" i="1"/>
  <c r="M675" i="1"/>
  <c r="M671" i="1"/>
  <c r="M663" i="1"/>
  <c r="M655" i="1"/>
  <c r="M647" i="1"/>
  <c r="M639" i="1"/>
  <c r="M631" i="1"/>
  <c r="M623" i="1"/>
  <c r="M615" i="1"/>
  <c r="M607" i="1"/>
  <c r="M599" i="1"/>
  <c r="M591" i="1"/>
  <c r="M583" i="1"/>
  <c r="M575" i="1"/>
  <c r="M669" i="1"/>
  <c r="L666" i="1"/>
  <c r="M661" i="1"/>
  <c r="L658" i="1"/>
  <c r="M653" i="1"/>
  <c r="L650" i="1"/>
  <c r="M645" i="1"/>
  <c r="L642" i="1"/>
  <c r="M637" i="1"/>
  <c r="L634" i="1"/>
  <c r="M629" i="1"/>
  <c r="L626" i="1"/>
  <c r="M621" i="1"/>
  <c r="L618" i="1"/>
  <c r="M613" i="1"/>
  <c r="L610" i="1"/>
  <c r="M605" i="1"/>
  <c r="L602" i="1"/>
  <c r="M597" i="1"/>
  <c r="L594" i="1"/>
  <c r="M589" i="1"/>
  <c r="L586" i="1"/>
  <c r="M581" i="1"/>
  <c r="L578" i="1"/>
  <c r="M573" i="1"/>
  <c r="M565" i="1"/>
  <c r="M563" i="1"/>
  <c r="L563" i="1"/>
  <c r="M579" i="1"/>
  <c r="M571" i="1"/>
  <c r="L670" i="1"/>
  <c r="M665" i="1"/>
  <c r="L662" i="1"/>
  <c r="M657" i="1"/>
  <c r="L654" i="1"/>
  <c r="M649" i="1"/>
  <c r="L646" i="1"/>
  <c r="M641" i="1"/>
  <c r="L638" i="1"/>
  <c r="M633" i="1"/>
  <c r="L630" i="1"/>
  <c r="M625" i="1"/>
  <c r="L622" i="1"/>
  <c r="M617" i="1"/>
  <c r="L614" i="1"/>
  <c r="M609" i="1"/>
  <c r="L606" i="1"/>
  <c r="M601" i="1"/>
  <c r="L598" i="1"/>
  <c r="M593" i="1"/>
  <c r="L590" i="1"/>
  <c r="M585" i="1"/>
  <c r="L582" i="1"/>
  <c r="M577" i="1"/>
  <c r="L574" i="1"/>
  <c r="M569" i="1"/>
  <c r="L566" i="1"/>
  <c r="M561" i="1"/>
  <c r="M557" i="1"/>
  <c r="M553" i="1"/>
  <c r="M549" i="1"/>
  <c r="M537" i="1"/>
  <c r="M533" i="1"/>
  <c r="M529" i="1"/>
  <c r="M525" i="1"/>
  <c r="M521" i="1"/>
  <c r="M517" i="1"/>
  <c r="M513" i="1"/>
  <c r="M509" i="1"/>
  <c r="M505" i="1"/>
  <c r="M562" i="1"/>
  <c r="M558" i="1"/>
  <c r="M554" i="1"/>
  <c r="M550" i="1"/>
  <c r="M546" i="1"/>
  <c r="M542" i="1"/>
  <c r="M538" i="1"/>
  <c r="M534" i="1"/>
  <c r="M530" i="1"/>
  <c r="M526" i="1"/>
  <c r="M522" i="1"/>
  <c r="M518" i="1"/>
  <c r="M514" i="1"/>
  <c r="M510" i="1"/>
  <c r="M506" i="1"/>
  <c r="M502" i="1"/>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A186" i="16"/>
  <c r="A187" i="16"/>
  <c r="A188" i="16"/>
  <c r="A189" i="16"/>
  <c r="A190" i="16"/>
  <c r="A191" i="16"/>
  <c r="A192" i="16"/>
  <c r="A193" i="16"/>
  <c r="A194" i="16"/>
  <c r="A195" i="16"/>
  <c r="A196" i="16"/>
  <c r="A197" i="16"/>
  <c r="A198" i="16"/>
  <c r="A199" i="16"/>
  <c r="A200" i="16"/>
  <c r="A201" i="16"/>
  <c r="A202" i="16"/>
  <c r="A203" i="16"/>
  <c r="A204" i="16"/>
  <c r="A205" i="16"/>
  <c r="A206" i="16"/>
  <c r="A207" i="16"/>
  <c r="A208" i="16"/>
  <c r="A209" i="16"/>
  <c r="A210" i="16"/>
  <c r="A211" i="16"/>
  <c r="A212" i="16"/>
  <c r="A213" i="16"/>
  <c r="A214" i="16"/>
  <c r="A215" i="16"/>
  <c r="A216" i="16"/>
  <c r="A217" i="16"/>
  <c r="A218" i="16"/>
  <c r="A219" i="16"/>
  <c r="A220" i="16"/>
  <c r="A221" i="16"/>
  <c r="A222" i="16"/>
  <c r="A223" i="16"/>
  <c r="A224" i="16"/>
  <c r="A225" i="16"/>
  <c r="A226" i="16"/>
  <c r="A227" i="16"/>
  <c r="A228" i="16"/>
  <c r="A229" i="16"/>
  <c r="A230" i="16"/>
  <c r="A231" i="16"/>
  <c r="A232" i="16"/>
  <c r="A233" i="16"/>
  <c r="A234" i="16"/>
  <c r="A235" i="16"/>
  <c r="A236" i="16"/>
  <c r="A237" i="16"/>
  <c r="A238" i="16"/>
  <c r="A239" i="16"/>
  <c r="A240" i="16"/>
  <c r="A241" i="16"/>
  <c r="A242" i="16"/>
  <c r="A243" i="16"/>
  <c r="A244" i="16"/>
  <c r="A245" i="16"/>
  <c r="A246" i="16"/>
  <c r="A247" i="16"/>
  <c r="A248" i="16"/>
  <c r="A249" i="16"/>
  <c r="A250" i="16"/>
  <c r="A251" i="16"/>
  <c r="A252" i="16"/>
  <c r="A253" i="16"/>
  <c r="A254" i="16"/>
  <c r="A255" i="16"/>
  <c r="A256" i="16"/>
  <c r="A257" i="16"/>
  <c r="A258" i="16"/>
  <c r="A259" i="16"/>
  <c r="A260" i="16"/>
  <c r="A261" i="16"/>
  <c r="A262" i="16"/>
  <c r="A263" i="16"/>
  <c r="A264" i="16"/>
  <c r="A265" i="16"/>
  <c r="A266" i="16"/>
  <c r="A267" i="16"/>
  <c r="A268" i="16"/>
  <c r="A269" i="16"/>
  <c r="A270" i="16"/>
  <c r="A271" i="16"/>
  <c r="A272" i="16"/>
  <c r="A273" i="16"/>
  <c r="A274" i="16"/>
  <c r="A275" i="16"/>
  <c r="A276" i="16"/>
  <c r="A277" i="16"/>
  <c r="A278" i="16"/>
  <c r="A279" i="16"/>
  <c r="A280" i="16"/>
  <c r="A281" i="16"/>
  <c r="A282" i="16"/>
  <c r="A283" i="16"/>
  <c r="A284" i="16"/>
  <c r="A285" i="16"/>
  <c r="A286" i="16"/>
  <c r="A287" i="16"/>
  <c r="A288" i="16"/>
  <c r="A289" i="16"/>
  <c r="A290" i="16"/>
  <c r="A291" i="16"/>
  <c r="A292" i="16"/>
  <c r="A293" i="16"/>
  <c r="A294" i="16"/>
  <c r="A295" i="16"/>
  <c r="A296" i="16"/>
  <c r="A297" i="16"/>
  <c r="A298" i="16"/>
  <c r="A299" i="16"/>
  <c r="A300" i="16"/>
  <c r="A301" i="16"/>
  <c r="A302" i="16"/>
  <c r="A303" i="16"/>
  <c r="A304" i="16"/>
  <c r="A305" i="16"/>
  <c r="A306" i="16"/>
  <c r="A307" i="16"/>
  <c r="A308" i="16"/>
  <c r="A309" i="16"/>
  <c r="A310" i="16"/>
  <c r="A311" i="16"/>
  <c r="A312" i="16"/>
  <c r="A313" i="16"/>
  <c r="A314" i="16"/>
  <c r="A315" i="16"/>
  <c r="A316" i="16"/>
  <c r="A317" i="16"/>
  <c r="A318" i="16"/>
  <c r="A319" i="16"/>
  <c r="A320" i="16"/>
  <c r="A321" i="16"/>
  <c r="A322" i="16"/>
  <c r="A323" i="16"/>
  <c r="A324" i="16"/>
  <c r="A325" i="16"/>
  <c r="A326" i="16"/>
  <c r="A327" i="16"/>
  <c r="A328" i="16"/>
  <c r="A329" i="16"/>
  <c r="A330" i="16"/>
  <c r="A331" i="16"/>
  <c r="A332" i="16"/>
  <c r="A333" i="16"/>
  <c r="A334" i="16"/>
  <c r="A335" i="16"/>
  <c r="A336" i="16"/>
  <c r="A337" i="16"/>
  <c r="A338" i="16"/>
  <c r="A339" i="16"/>
  <c r="A340" i="16"/>
  <c r="A341" i="16"/>
  <c r="A342" i="16"/>
  <c r="A343" i="16"/>
  <c r="A344" i="16"/>
  <c r="A345" i="16"/>
  <c r="A346" i="16"/>
  <c r="A347" i="16"/>
  <c r="A348" i="16"/>
  <c r="A349" i="16"/>
  <c r="A350" i="16"/>
  <c r="A351" i="16"/>
  <c r="A352" i="16"/>
  <c r="A353" i="16"/>
  <c r="A354" i="16"/>
  <c r="A355" i="16"/>
  <c r="A356" i="16"/>
  <c r="A357" i="16"/>
  <c r="A358" i="16"/>
  <c r="A359" i="16"/>
  <c r="A360" i="16"/>
  <c r="A361" i="16"/>
  <c r="A362" i="16"/>
  <c r="A363" i="16"/>
  <c r="A364" i="16"/>
  <c r="A365" i="16"/>
  <c r="A366" i="16"/>
  <c r="A367" i="16"/>
  <c r="A368" i="16"/>
  <c r="A369" i="16"/>
  <c r="A370" i="16"/>
  <c r="A371" i="16"/>
  <c r="A372" i="16"/>
  <c r="A373" i="16"/>
  <c r="A374" i="16"/>
  <c r="A375" i="16"/>
  <c r="A376" i="16"/>
  <c r="A377" i="16"/>
  <c r="A378" i="16"/>
  <c r="A379" i="16"/>
  <c r="A380" i="16"/>
  <c r="A381" i="16"/>
  <c r="A382" i="16"/>
  <c r="A383" i="16"/>
  <c r="A384" i="16"/>
  <c r="A385" i="16"/>
  <c r="A386" i="16"/>
  <c r="A387" i="16"/>
  <c r="A388" i="16"/>
  <c r="A389" i="16"/>
  <c r="A390" i="16"/>
  <c r="A391" i="16"/>
  <c r="A392" i="16"/>
  <c r="A393" i="16"/>
  <c r="A394" i="16"/>
  <c r="A395" i="16"/>
  <c r="A396" i="16"/>
  <c r="A397" i="16"/>
  <c r="A398" i="16"/>
  <c r="A399" i="16"/>
  <c r="A400" i="16"/>
  <c r="A401" i="16"/>
  <c r="A402" i="16"/>
  <c r="A403" i="16"/>
  <c r="A404" i="16"/>
  <c r="A405" i="16"/>
  <c r="A406" i="16"/>
  <c r="A407" i="16"/>
  <c r="A408" i="16"/>
  <c r="A409" i="16"/>
  <c r="A410" i="16"/>
  <c r="A411" i="16"/>
  <c r="A412" i="16"/>
  <c r="A413" i="16"/>
  <c r="A414" i="16"/>
  <c r="A415" i="16"/>
  <c r="A416" i="16"/>
  <c r="A417" i="16"/>
  <c r="A418" i="16"/>
  <c r="A419" i="16"/>
  <c r="A420" i="16"/>
  <c r="A421" i="16"/>
  <c r="A422" i="16"/>
  <c r="A423" i="16"/>
  <c r="A424" i="16"/>
  <c r="A425" i="16"/>
  <c r="A426" i="16"/>
  <c r="A427" i="16"/>
  <c r="A428" i="16"/>
  <c r="A429" i="16"/>
  <c r="A430" i="16"/>
  <c r="A431" i="16"/>
  <c r="A432" i="16"/>
  <c r="A433" i="16"/>
  <c r="A434" i="16"/>
  <c r="A435" i="16"/>
  <c r="A436" i="16"/>
  <c r="A437" i="16"/>
  <c r="A438" i="16"/>
  <c r="A439" i="16"/>
  <c r="A440" i="16"/>
  <c r="A441" i="16"/>
  <c r="A442" i="16"/>
  <c r="A443" i="16"/>
  <c r="A444" i="16"/>
  <c r="A445" i="16"/>
  <c r="A446" i="16"/>
  <c r="A447" i="16"/>
  <c r="A448" i="16"/>
  <c r="A449" i="16"/>
  <c r="A450" i="16"/>
  <c r="A451" i="16"/>
  <c r="A452" i="16"/>
  <c r="A453" i="16"/>
  <c r="A454" i="16"/>
  <c r="A455" i="16"/>
  <c r="A456" i="16"/>
  <c r="A457" i="16"/>
  <c r="A458" i="16"/>
  <c r="A459" i="16"/>
  <c r="A460" i="16"/>
  <c r="A461" i="16"/>
  <c r="A462" i="16"/>
  <c r="A463" i="16"/>
  <c r="A464" i="16"/>
  <c r="A465" i="16"/>
  <c r="A466" i="16"/>
  <c r="A467" i="16"/>
  <c r="A468" i="16"/>
  <c r="A469" i="16"/>
  <c r="A470" i="16"/>
  <c r="A471" i="16"/>
  <c r="A472" i="16"/>
  <c r="A473" i="16"/>
  <c r="A474" i="16"/>
  <c r="A475" i="16"/>
  <c r="A476" i="16"/>
  <c r="A477" i="16"/>
  <c r="A478" i="16"/>
  <c r="A479" i="16"/>
  <c r="A480" i="16"/>
  <c r="A481" i="16"/>
  <c r="A482" i="16"/>
  <c r="A483" i="16"/>
  <c r="A484" i="16"/>
  <c r="A485" i="16"/>
  <c r="A486" i="16"/>
  <c r="A487" i="16"/>
  <c r="A488" i="16"/>
  <c r="A489" i="16"/>
  <c r="A490" i="16"/>
  <c r="A491" i="16"/>
  <c r="A492" i="16"/>
  <c r="A493" i="16"/>
  <c r="A494" i="16"/>
  <c r="A495" i="16"/>
  <c r="A496" i="16"/>
  <c r="A497" i="16"/>
  <c r="A498" i="16"/>
  <c r="A499" i="16"/>
  <c r="A500" i="16"/>
  <c r="A501" i="16"/>
  <c r="B502" i="43" s="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B502" i="39" s="1"/>
  <c r="N10" i="28" l="1"/>
  <c r="N11" i="28"/>
  <c r="N12" i="28"/>
  <c r="N13" i="28"/>
  <c r="N14" i="28"/>
  <c r="N15" i="28"/>
  <c r="N16" i="28"/>
  <c r="N17" i="28"/>
  <c r="N18" i="28"/>
  <c r="N19" i="28"/>
  <c r="N20" i="28"/>
  <c r="N21" i="28"/>
  <c r="N22" i="28"/>
  <c r="N23" i="28"/>
  <c r="N24" i="28"/>
  <c r="AV19" i="28"/>
  <c r="AV20" i="28"/>
  <c r="AV21" i="28"/>
  <c r="AV22" i="28"/>
  <c r="AV24" i="28"/>
  <c r="AU10" i="28"/>
  <c r="AU11" i="28"/>
  <c r="AU12" i="28"/>
  <c r="AU13" i="28"/>
  <c r="AU14" i="28"/>
  <c r="AU15" i="28"/>
  <c r="AU16" i="28"/>
  <c r="AU24" i="28"/>
  <c r="F10" i="28"/>
  <c r="F11" i="28"/>
  <c r="F12" i="28"/>
  <c r="F13" i="28"/>
  <c r="F14" i="28"/>
  <c r="F15" i="28"/>
  <c r="F16" i="28"/>
  <c r="F17" i="28"/>
  <c r="F18" i="28"/>
  <c r="F19" i="28"/>
  <c r="F20" i="28"/>
  <c r="F21" i="28"/>
  <c r="F22" i="28"/>
  <c r="F23" i="28"/>
  <c r="F24" i="28"/>
  <c r="M10" i="28"/>
  <c r="M11" i="28"/>
  <c r="M12" i="28"/>
  <c r="K12" i="28" s="1"/>
  <c r="M13" i="28"/>
  <c r="K13" i="28" s="1"/>
  <c r="M14" i="28"/>
  <c r="K14" i="28" s="1"/>
  <c r="M15" i="28"/>
  <c r="K15" i="28" s="1"/>
  <c r="M16" i="28"/>
  <c r="M17" i="28"/>
  <c r="K17" i="28" s="1"/>
  <c r="M18" i="28"/>
  <c r="M19" i="28"/>
  <c r="M20" i="28"/>
  <c r="M21" i="28"/>
  <c r="K21" i="28" s="1"/>
  <c r="M22" i="28"/>
  <c r="K22" i="28" s="1"/>
  <c r="M23" i="28"/>
  <c r="M24" i="28"/>
  <c r="M25" i="28"/>
  <c r="M26" i="28"/>
  <c r="M27" i="28"/>
  <c r="M28" i="28"/>
  <c r="M29" i="28"/>
  <c r="M30" i="28"/>
  <c r="M31" i="28"/>
  <c r="M32" i="28"/>
  <c r="K10" i="28"/>
  <c r="K11" i="28"/>
  <c r="K19" i="28"/>
  <c r="K20" i="28"/>
  <c r="K23" i="28"/>
  <c r="K24" i="28"/>
  <c r="B10" i="28"/>
  <c r="AV10" i="28" s="1"/>
  <c r="B11" i="28"/>
  <c r="AV11" i="28" s="1"/>
  <c r="B12" i="28"/>
  <c r="AV12" i="28" s="1"/>
  <c r="B13" i="28"/>
  <c r="AV13" i="28" s="1"/>
  <c r="B14" i="28"/>
  <c r="AV14" i="28" s="1"/>
  <c r="B15" i="28"/>
  <c r="AV15" i="28" s="1"/>
  <c r="B16" i="28"/>
  <c r="AV16" i="28" s="1"/>
  <c r="B17" i="28"/>
  <c r="AU17" i="28" s="1"/>
  <c r="B18" i="28"/>
  <c r="AU18" i="28" s="1"/>
  <c r="B19" i="28"/>
  <c r="AU19" i="28" s="1"/>
  <c r="B20" i="28"/>
  <c r="AU20" i="28" s="1"/>
  <c r="B21" i="28"/>
  <c r="AU21" i="28" s="1"/>
  <c r="B22" i="28"/>
  <c r="AU22" i="28" s="1"/>
  <c r="B23" i="28"/>
  <c r="AV23" i="28" s="1"/>
  <c r="B24" i="28"/>
  <c r="B25" i="28"/>
  <c r="AV25" i="28" s="1"/>
  <c r="B26" i="28"/>
  <c r="AV26" i="28" s="1"/>
  <c r="B27" i="28"/>
  <c r="AV27" i="28" s="1"/>
  <c r="B28" i="28"/>
  <c r="AV28" i="28" s="1"/>
  <c r="B29" i="28"/>
  <c r="AV29" i="28" s="1"/>
  <c r="B30" i="28"/>
  <c r="AV30" i="28" s="1"/>
  <c r="B31" i="28"/>
  <c r="AV31" i="28" s="1"/>
  <c r="B32" i="28"/>
  <c r="AV32" i="28" s="1"/>
  <c r="AV18" i="28" l="1"/>
  <c r="AV17" i="28"/>
  <c r="AU23" i="28"/>
  <c r="K18" i="28"/>
  <c r="K16" i="28"/>
  <c r="L69" i="6"/>
  <c r="L70" i="6"/>
  <c r="L71" i="6"/>
  <c r="L66" i="6"/>
  <c r="L67" i="6"/>
  <c r="L68"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E79" i="50"/>
  <c r="E80" i="50"/>
  <c r="E81" i="50"/>
  <c r="E82" i="50"/>
  <c r="E83" i="50"/>
  <c r="E84" i="50"/>
  <c r="E85" i="50"/>
  <c r="E86" i="50"/>
  <c r="E87" i="50"/>
  <c r="E88" i="50"/>
  <c r="E89" i="50"/>
  <c r="E90" i="50"/>
  <c r="E91" i="50"/>
  <c r="E92" i="50"/>
  <c r="E93" i="50"/>
  <c r="E94" i="50"/>
  <c r="E95" i="50"/>
  <c r="E96" i="50"/>
  <c r="E97" i="50"/>
  <c r="E98" i="50"/>
  <c r="R15" i="12"/>
  <c r="T15" i="12"/>
  <c r="R16" i="12"/>
  <c r="T16" i="12"/>
  <c r="R17" i="12"/>
  <c r="T17" i="12"/>
  <c r="R18" i="12"/>
  <c r="T18" i="12"/>
  <c r="R19" i="12"/>
  <c r="T19" i="12"/>
  <c r="R20" i="12"/>
  <c r="T20" i="12"/>
  <c r="R21" i="12"/>
  <c r="T21" i="12"/>
  <c r="R22" i="12"/>
  <c r="T22" i="12"/>
  <c r="R23" i="12"/>
  <c r="T23" i="12"/>
  <c r="R24" i="12"/>
  <c r="T24" i="12"/>
  <c r="R25" i="12"/>
  <c r="T25" i="12"/>
  <c r="R26" i="12"/>
  <c r="T26" i="12"/>
  <c r="R27" i="12"/>
  <c r="T27" i="12"/>
  <c r="R28" i="12"/>
  <c r="T28" i="12"/>
  <c r="R29" i="12"/>
  <c r="T29" i="12"/>
  <c r="M15" i="12"/>
  <c r="O15" i="12"/>
  <c r="E15" i="12" s="1"/>
  <c r="M16" i="12"/>
  <c r="O16" i="12"/>
  <c r="M17" i="12"/>
  <c r="O17" i="12"/>
  <c r="E17" i="12" s="1"/>
  <c r="M18" i="12"/>
  <c r="O18" i="12"/>
  <c r="M19" i="12"/>
  <c r="O19" i="12"/>
  <c r="E19" i="12" s="1"/>
  <c r="M20" i="12"/>
  <c r="O20" i="12"/>
  <c r="M21" i="12"/>
  <c r="O21" i="12"/>
  <c r="E21" i="12" s="1"/>
  <c r="M22" i="12"/>
  <c r="O22" i="12"/>
  <c r="M23" i="12"/>
  <c r="O23" i="12"/>
  <c r="E23" i="12" s="1"/>
  <c r="M24" i="12"/>
  <c r="O24" i="12"/>
  <c r="M25" i="12"/>
  <c r="O25" i="12"/>
  <c r="E25" i="12" s="1"/>
  <c r="M26" i="12"/>
  <c r="O26" i="12"/>
  <c r="M27" i="12"/>
  <c r="O27" i="12"/>
  <c r="A15" i="12"/>
  <c r="A16" i="12"/>
  <c r="A17" i="12"/>
  <c r="A18" i="12"/>
  <c r="A19" i="12"/>
  <c r="A20" i="12"/>
  <c r="A21" i="12"/>
  <c r="A22" i="12"/>
  <c r="A23" i="12"/>
  <c r="A24" i="12"/>
  <c r="A25" i="12"/>
  <c r="A26" i="12"/>
  <c r="E20" i="12" l="1"/>
  <c r="U20" i="12" s="1"/>
  <c r="X20" i="12" s="1"/>
  <c r="U23" i="12"/>
  <c r="X23" i="12" s="1"/>
  <c r="U19" i="12"/>
  <c r="X19" i="12" s="1"/>
  <c r="U15" i="12"/>
  <c r="X15" i="12" s="1"/>
  <c r="W27" i="12"/>
  <c r="W23" i="12"/>
  <c r="W19" i="12"/>
  <c r="W15" i="12"/>
  <c r="W26" i="12"/>
  <c r="E24" i="12"/>
  <c r="U24" i="12" s="1"/>
  <c r="X24" i="12" s="1"/>
  <c r="W22" i="12"/>
  <c r="W18" i="12"/>
  <c r="E16" i="12"/>
  <c r="U16" i="12" s="1"/>
  <c r="X16" i="12" s="1"/>
  <c r="W16" i="12"/>
  <c r="W24" i="12"/>
  <c r="U21" i="12"/>
  <c r="X21" i="12" s="1"/>
  <c r="U25" i="12"/>
  <c r="X25" i="12" s="1"/>
  <c r="E26" i="12"/>
  <c r="U26" i="12" s="1"/>
  <c r="X26" i="12" s="1"/>
  <c r="E22" i="12"/>
  <c r="U22" i="12" s="1"/>
  <c r="X22" i="12" s="1"/>
  <c r="E18" i="12"/>
  <c r="U18" i="12" s="1"/>
  <c r="X18" i="12" s="1"/>
  <c r="W20" i="12"/>
  <c r="U17" i="12"/>
  <c r="X17" i="12" s="1"/>
  <c r="W25" i="12"/>
  <c r="W21" i="12"/>
  <c r="W17" i="12"/>
  <c r="L129" i="50"/>
  <c r="T9" i="12" l="1"/>
  <c r="P41" i="12"/>
  <c r="Q41" i="12"/>
  <c r="R5" i="12" l="1"/>
  <c r="R6" i="12"/>
  <c r="R7" i="12"/>
  <c r="R8" i="12"/>
  <c r="R9" i="12"/>
  <c r="R10" i="12"/>
  <c r="R11" i="12"/>
  <c r="R12" i="12"/>
  <c r="R13" i="12"/>
  <c r="R14" i="12"/>
  <c r="R30" i="12"/>
  <c r="R31" i="12"/>
  <c r="R32" i="12"/>
  <c r="R33" i="12"/>
  <c r="R34" i="12"/>
  <c r="R35" i="12"/>
  <c r="R36" i="12"/>
  <c r="R37" i="12"/>
  <c r="R38" i="12"/>
  <c r="R4" i="12"/>
  <c r="O5" i="12"/>
  <c r="O6" i="12"/>
  <c r="O7" i="12"/>
  <c r="O8" i="12"/>
  <c r="E8" i="12" s="1"/>
  <c r="O9" i="12"/>
  <c r="O10" i="12"/>
  <c r="O11" i="12"/>
  <c r="O12" i="12"/>
  <c r="O13" i="12"/>
  <c r="O14" i="12"/>
  <c r="O28" i="12"/>
  <c r="O29" i="12"/>
  <c r="O30" i="12"/>
  <c r="O31" i="12"/>
  <c r="O32" i="12"/>
  <c r="O33" i="12"/>
  <c r="O34" i="12"/>
  <c r="O35" i="12"/>
  <c r="O36" i="12"/>
  <c r="O37" i="12"/>
  <c r="O38" i="12"/>
  <c r="O4" i="12"/>
  <c r="M5" i="12"/>
  <c r="M6" i="12"/>
  <c r="M7" i="12"/>
  <c r="M8" i="12"/>
  <c r="M9" i="12"/>
  <c r="M10" i="12"/>
  <c r="M11" i="12"/>
  <c r="M12" i="12"/>
  <c r="M13" i="12"/>
  <c r="M14" i="12"/>
  <c r="M28" i="12"/>
  <c r="W28" i="12" s="1"/>
  <c r="M29" i="12"/>
  <c r="W29" i="12" s="1"/>
  <c r="M30" i="12"/>
  <c r="M31" i="12"/>
  <c r="M32" i="12"/>
  <c r="M33" i="12"/>
  <c r="M34" i="12"/>
  <c r="M35" i="12"/>
  <c r="M36" i="12"/>
  <c r="M37" i="12"/>
  <c r="M38" i="12"/>
  <c r="M4" i="12"/>
  <c r="C3" i="43"/>
  <c r="C4" i="43" s="1"/>
  <c r="D3" i="16"/>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91" i="16"/>
  <c r="D192" i="16"/>
  <c r="D193" i="16"/>
  <c r="D194" i="16"/>
  <c r="D195" i="16"/>
  <c r="D196" i="16"/>
  <c r="D197" i="16"/>
  <c r="D198" i="16"/>
  <c r="D199" i="16"/>
  <c r="D200" i="16"/>
  <c r="D201" i="16"/>
  <c r="D202" i="16"/>
  <c r="D203" i="16"/>
  <c r="D204" i="16"/>
  <c r="D205" i="16"/>
  <c r="D206" i="16"/>
  <c r="D207" i="16"/>
  <c r="D208" i="16"/>
  <c r="D209" i="16"/>
  <c r="D210" i="16"/>
  <c r="D211" i="16"/>
  <c r="D212" i="16"/>
  <c r="D213" i="16"/>
  <c r="D214" i="16"/>
  <c r="D215" i="16"/>
  <c r="D216" i="16"/>
  <c r="D217" i="16"/>
  <c r="D218" i="16"/>
  <c r="D219" i="16"/>
  <c r="D220" i="16"/>
  <c r="D221" i="16"/>
  <c r="D222" i="16"/>
  <c r="D223" i="16"/>
  <c r="D224" i="16"/>
  <c r="D225" i="16"/>
  <c r="D226" i="16"/>
  <c r="D227" i="16"/>
  <c r="D228" i="16"/>
  <c r="D229" i="16"/>
  <c r="D230" i="16"/>
  <c r="D231" i="16"/>
  <c r="D232" i="16"/>
  <c r="D233" i="16"/>
  <c r="D234" i="16"/>
  <c r="D235" i="16"/>
  <c r="D236" i="16"/>
  <c r="D237" i="16"/>
  <c r="D238" i="16"/>
  <c r="D239" i="16"/>
  <c r="D240" i="16"/>
  <c r="D241" i="16"/>
  <c r="D242" i="16"/>
  <c r="D243" i="16"/>
  <c r="D244" i="16"/>
  <c r="D245" i="16"/>
  <c r="D246" i="16"/>
  <c r="D247" i="16"/>
  <c r="D248" i="16"/>
  <c r="D249" i="16"/>
  <c r="D250" i="16"/>
  <c r="D251" i="16"/>
  <c r="D252" i="16"/>
  <c r="D253" i="16"/>
  <c r="D254" i="16"/>
  <c r="D255" i="16"/>
  <c r="D256" i="16"/>
  <c r="D257" i="16"/>
  <c r="D258" i="16"/>
  <c r="D259" i="16"/>
  <c r="D260" i="16"/>
  <c r="D261" i="16"/>
  <c r="D262" i="16"/>
  <c r="D263" i="16"/>
  <c r="D264" i="16"/>
  <c r="D265" i="16"/>
  <c r="D266" i="16"/>
  <c r="D267" i="16"/>
  <c r="D268" i="16"/>
  <c r="D269" i="16"/>
  <c r="D270" i="16"/>
  <c r="D271" i="16"/>
  <c r="D272" i="16"/>
  <c r="D273" i="16"/>
  <c r="D274" i="16"/>
  <c r="D275" i="16"/>
  <c r="D276" i="16"/>
  <c r="D277" i="16"/>
  <c r="D278" i="16"/>
  <c r="D279" i="16"/>
  <c r="D280" i="16"/>
  <c r="D281" i="16"/>
  <c r="D282" i="16"/>
  <c r="D283" i="16"/>
  <c r="D284" i="16"/>
  <c r="D285" i="16"/>
  <c r="D286" i="16"/>
  <c r="D287" i="16"/>
  <c r="D288" i="16"/>
  <c r="D289" i="16"/>
  <c r="D290" i="16"/>
  <c r="D291" i="16"/>
  <c r="D292" i="16"/>
  <c r="D293" i="16"/>
  <c r="D294" i="16"/>
  <c r="D295" i="16"/>
  <c r="D296" i="16"/>
  <c r="D297" i="16"/>
  <c r="D298" i="16"/>
  <c r="D299" i="16"/>
  <c r="D300" i="16"/>
  <c r="D301" i="16"/>
  <c r="D302" i="16"/>
  <c r="D303" i="16"/>
  <c r="D304" i="16"/>
  <c r="D305" i="16"/>
  <c r="D306" i="16"/>
  <c r="D307" i="16"/>
  <c r="D308" i="16"/>
  <c r="D309" i="16"/>
  <c r="D310" i="16"/>
  <c r="D311" i="16"/>
  <c r="D312" i="16"/>
  <c r="D313" i="16"/>
  <c r="D314" i="16"/>
  <c r="D315" i="16"/>
  <c r="D316" i="16"/>
  <c r="D317" i="16"/>
  <c r="D318" i="16"/>
  <c r="D319" i="16"/>
  <c r="D320" i="16"/>
  <c r="D321" i="16"/>
  <c r="D322" i="16"/>
  <c r="D323" i="16"/>
  <c r="D324" i="16"/>
  <c r="D325" i="16"/>
  <c r="D326" i="16"/>
  <c r="D327" i="16"/>
  <c r="D328" i="16"/>
  <c r="D329" i="16"/>
  <c r="D330" i="16"/>
  <c r="D331" i="16"/>
  <c r="D332" i="16"/>
  <c r="D333" i="16"/>
  <c r="D334" i="16"/>
  <c r="D335" i="16"/>
  <c r="D336" i="16"/>
  <c r="D337" i="16"/>
  <c r="D338" i="16"/>
  <c r="D339" i="16"/>
  <c r="D340" i="16"/>
  <c r="D341" i="16"/>
  <c r="D342" i="16"/>
  <c r="D343" i="16"/>
  <c r="D344" i="16"/>
  <c r="D345" i="16"/>
  <c r="D346" i="16"/>
  <c r="D347" i="16"/>
  <c r="D348" i="16"/>
  <c r="D349" i="16"/>
  <c r="D350" i="16"/>
  <c r="D351" i="16"/>
  <c r="D352" i="16"/>
  <c r="D353" i="16"/>
  <c r="D354" i="16"/>
  <c r="D355" i="16"/>
  <c r="D356" i="16"/>
  <c r="D357" i="16"/>
  <c r="D358" i="16"/>
  <c r="D359" i="16"/>
  <c r="D360" i="16"/>
  <c r="D361" i="16"/>
  <c r="D362" i="16"/>
  <c r="D363" i="16"/>
  <c r="D364" i="16"/>
  <c r="D365" i="16"/>
  <c r="D366" i="16"/>
  <c r="D367" i="16"/>
  <c r="D368" i="16"/>
  <c r="D369" i="16"/>
  <c r="D370" i="16"/>
  <c r="D371" i="16"/>
  <c r="D372" i="16"/>
  <c r="D373" i="16"/>
  <c r="D374" i="16"/>
  <c r="D375" i="16"/>
  <c r="D376" i="16"/>
  <c r="D377" i="16"/>
  <c r="D378" i="16"/>
  <c r="D379" i="16"/>
  <c r="D380" i="16"/>
  <c r="D381" i="16"/>
  <c r="D382" i="16"/>
  <c r="D383" i="16"/>
  <c r="D384" i="16"/>
  <c r="D385" i="16"/>
  <c r="D386" i="16"/>
  <c r="D387" i="16"/>
  <c r="D388" i="16"/>
  <c r="D389" i="16"/>
  <c r="D390" i="16"/>
  <c r="D391" i="16"/>
  <c r="D392" i="16"/>
  <c r="D393" i="16"/>
  <c r="D394" i="16"/>
  <c r="D395" i="16"/>
  <c r="D396" i="16"/>
  <c r="D397" i="16"/>
  <c r="D398" i="16"/>
  <c r="D399" i="16"/>
  <c r="D400" i="16"/>
  <c r="D401" i="16"/>
  <c r="D402" i="16"/>
  <c r="D403" i="16"/>
  <c r="D404" i="16"/>
  <c r="D405" i="16"/>
  <c r="D406" i="16"/>
  <c r="D407" i="16"/>
  <c r="D408" i="16"/>
  <c r="D409" i="16"/>
  <c r="D410" i="16"/>
  <c r="D411" i="16"/>
  <c r="D412" i="16"/>
  <c r="D413" i="16"/>
  <c r="D414" i="16"/>
  <c r="D415" i="16"/>
  <c r="D416" i="16"/>
  <c r="D417" i="16"/>
  <c r="D418" i="16"/>
  <c r="D419" i="16"/>
  <c r="D420" i="16"/>
  <c r="D421" i="16"/>
  <c r="D422" i="16"/>
  <c r="D423" i="16"/>
  <c r="D424" i="16"/>
  <c r="D425" i="16"/>
  <c r="D426" i="16"/>
  <c r="D427" i="16"/>
  <c r="D428" i="16"/>
  <c r="D429" i="16"/>
  <c r="D430" i="16"/>
  <c r="D431" i="16"/>
  <c r="D432" i="16"/>
  <c r="D433" i="16"/>
  <c r="D434" i="16"/>
  <c r="D435" i="16"/>
  <c r="D436" i="16"/>
  <c r="D437" i="16"/>
  <c r="D438" i="16"/>
  <c r="D439" i="16"/>
  <c r="D440" i="16"/>
  <c r="D441" i="16"/>
  <c r="D442" i="16"/>
  <c r="D443" i="16"/>
  <c r="D444" i="16"/>
  <c r="D445" i="16"/>
  <c r="D446" i="16"/>
  <c r="D447" i="16"/>
  <c r="D448" i="16"/>
  <c r="D449" i="16"/>
  <c r="D450" i="16"/>
  <c r="D451" i="16"/>
  <c r="D452" i="16"/>
  <c r="D453" i="16"/>
  <c r="D454" i="16"/>
  <c r="D455" i="16"/>
  <c r="D456" i="16"/>
  <c r="D457" i="16"/>
  <c r="D458" i="16"/>
  <c r="D459" i="16"/>
  <c r="D460" i="16"/>
  <c r="D461" i="16"/>
  <c r="D462" i="16"/>
  <c r="D463" i="16"/>
  <c r="D464" i="16"/>
  <c r="D465" i="16"/>
  <c r="D466" i="16"/>
  <c r="D467" i="16"/>
  <c r="D468" i="16"/>
  <c r="D469" i="16"/>
  <c r="D470" i="16"/>
  <c r="D471" i="16"/>
  <c r="D472" i="16"/>
  <c r="D473" i="16"/>
  <c r="D474" i="16"/>
  <c r="D475" i="16"/>
  <c r="D476" i="16"/>
  <c r="D477" i="16"/>
  <c r="D478" i="16"/>
  <c r="D479" i="16"/>
  <c r="D480" i="16"/>
  <c r="D481" i="16"/>
  <c r="D482" i="16"/>
  <c r="D483" i="16"/>
  <c r="D484" i="16"/>
  <c r="D485" i="16"/>
  <c r="D486" i="16"/>
  <c r="D487" i="16"/>
  <c r="D488" i="16"/>
  <c r="D489" i="16"/>
  <c r="D490" i="16"/>
  <c r="D491" i="16"/>
  <c r="D492" i="16"/>
  <c r="D493" i="16"/>
  <c r="D494" i="16"/>
  <c r="D495" i="16"/>
  <c r="D496" i="16"/>
  <c r="D497" i="16"/>
  <c r="D498" i="16"/>
  <c r="D499" i="16"/>
  <c r="D500" i="16"/>
  <c r="D501" i="16"/>
  <c r="D2" i="16"/>
  <c r="B19" i="11"/>
  <c r="C3" i="39"/>
  <c r="C4" i="39" s="1"/>
  <c r="H10" i="11"/>
  <c r="H9" i="11"/>
  <c r="H8" i="11"/>
  <c r="H7" i="11"/>
  <c r="H3" i="11"/>
  <c r="J3" i="1"/>
  <c r="L3" i="1" s="1"/>
  <c r="J4" i="1"/>
  <c r="L4" i="1" s="1"/>
  <c r="J5" i="1"/>
  <c r="L5" i="1" s="1"/>
  <c r="J6" i="1"/>
  <c r="L6" i="1" s="1"/>
  <c r="J7" i="1"/>
  <c r="L7" i="1" s="1"/>
  <c r="J8" i="1"/>
  <c r="L8" i="1" s="1"/>
  <c r="J9" i="1"/>
  <c r="L9" i="1" s="1"/>
  <c r="J10" i="1"/>
  <c r="L10" i="1" s="1"/>
  <c r="J11" i="1"/>
  <c r="J12" i="1"/>
  <c r="L12" i="1" s="1"/>
  <c r="J13" i="1"/>
  <c r="L13" i="1" s="1"/>
  <c r="J14" i="1"/>
  <c r="L14" i="1" s="1"/>
  <c r="J15" i="1"/>
  <c r="L15" i="1" s="1"/>
  <c r="J16" i="1"/>
  <c r="L16" i="1" s="1"/>
  <c r="J17" i="1"/>
  <c r="L17" i="1" s="1"/>
  <c r="J18" i="1"/>
  <c r="J19" i="1"/>
  <c r="L19" i="1" s="1"/>
  <c r="J20" i="1"/>
  <c r="L20" i="1" s="1"/>
  <c r="J21" i="1"/>
  <c r="L21" i="1" s="1"/>
  <c r="J22" i="1"/>
  <c r="L22" i="1" s="1"/>
  <c r="J23" i="1"/>
  <c r="L23" i="1" s="1"/>
  <c r="J24" i="1"/>
  <c r="L24" i="1" s="1"/>
  <c r="J25" i="1"/>
  <c r="L25" i="1" s="1"/>
  <c r="J26" i="1"/>
  <c r="L26" i="1" s="1"/>
  <c r="J27" i="1"/>
  <c r="L27" i="1" s="1"/>
  <c r="J28" i="1"/>
  <c r="L28" i="1" s="1"/>
  <c r="J29" i="1"/>
  <c r="L29" i="1" s="1"/>
  <c r="J30" i="1"/>
  <c r="L30" i="1" s="1"/>
  <c r="J31" i="1"/>
  <c r="L31" i="1" s="1"/>
  <c r="J32" i="1"/>
  <c r="L32" i="1" s="1"/>
  <c r="J33" i="1"/>
  <c r="L33" i="1" s="1"/>
  <c r="J34" i="1"/>
  <c r="L34" i="1" s="1"/>
  <c r="J35" i="1"/>
  <c r="L35" i="1" s="1"/>
  <c r="J36" i="1"/>
  <c r="L36" i="1" s="1"/>
  <c r="J37" i="1"/>
  <c r="L37" i="1" s="1"/>
  <c r="J38" i="1"/>
  <c r="L38" i="1" s="1"/>
  <c r="J39" i="1"/>
  <c r="L39" i="1" s="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53" i="1"/>
  <c r="L53" i="1" s="1"/>
  <c r="J54" i="1"/>
  <c r="L54" i="1" s="1"/>
  <c r="J55" i="1"/>
  <c r="L55" i="1" s="1"/>
  <c r="J56" i="1"/>
  <c r="L56" i="1" s="1"/>
  <c r="J57" i="1"/>
  <c r="L57" i="1" s="1"/>
  <c r="J58" i="1"/>
  <c r="L58" i="1" s="1"/>
  <c r="J59" i="1"/>
  <c r="L59" i="1" s="1"/>
  <c r="J60" i="1"/>
  <c r="L60" i="1" s="1"/>
  <c r="J61" i="1"/>
  <c r="L61" i="1" s="1"/>
  <c r="J62" i="1"/>
  <c r="L62" i="1" s="1"/>
  <c r="J63" i="1"/>
  <c r="L63" i="1" s="1"/>
  <c r="J64" i="1"/>
  <c r="L64" i="1" s="1"/>
  <c r="J65" i="1"/>
  <c r="L65" i="1" s="1"/>
  <c r="J66" i="1"/>
  <c r="L66" i="1" s="1"/>
  <c r="J67" i="1"/>
  <c r="L67" i="1" s="1"/>
  <c r="J68" i="1"/>
  <c r="L68" i="1" s="1"/>
  <c r="J69" i="1"/>
  <c r="L69" i="1" s="1"/>
  <c r="J70" i="1"/>
  <c r="L70" i="1" s="1"/>
  <c r="J71" i="1"/>
  <c r="L71" i="1" s="1"/>
  <c r="J72" i="1"/>
  <c r="L72" i="1" s="1"/>
  <c r="J73" i="1"/>
  <c r="L73" i="1" s="1"/>
  <c r="J74" i="1"/>
  <c r="L74" i="1" s="1"/>
  <c r="J75" i="1"/>
  <c r="L75" i="1" s="1"/>
  <c r="J76" i="1"/>
  <c r="L76" i="1" s="1"/>
  <c r="J77" i="1"/>
  <c r="L77" i="1" s="1"/>
  <c r="J78" i="1"/>
  <c r="L78" i="1" s="1"/>
  <c r="J79" i="1"/>
  <c r="L79" i="1" s="1"/>
  <c r="J80" i="1"/>
  <c r="L80" i="1" s="1"/>
  <c r="J81" i="1"/>
  <c r="L81" i="1" s="1"/>
  <c r="J82" i="1"/>
  <c r="L82" i="1" s="1"/>
  <c r="J83" i="1"/>
  <c r="L83" i="1" s="1"/>
  <c r="J84" i="1"/>
  <c r="L84" i="1" s="1"/>
  <c r="J85" i="1"/>
  <c r="L85" i="1" s="1"/>
  <c r="J86" i="1"/>
  <c r="L86" i="1" s="1"/>
  <c r="J87" i="1"/>
  <c r="L87" i="1" s="1"/>
  <c r="J88" i="1"/>
  <c r="L88" i="1" s="1"/>
  <c r="J89" i="1"/>
  <c r="L89" i="1" s="1"/>
  <c r="J90" i="1"/>
  <c r="L90" i="1" s="1"/>
  <c r="J91" i="1"/>
  <c r="L91" i="1" s="1"/>
  <c r="J92" i="1"/>
  <c r="L92" i="1" s="1"/>
  <c r="J93" i="1"/>
  <c r="L93" i="1" s="1"/>
  <c r="J94" i="1"/>
  <c r="L94" i="1" s="1"/>
  <c r="J95" i="1"/>
  <c r="L95" i="1" s="1"/>
  <c r="J96" i="1"/>
  <c r="L96" i="1" s="1"/>
  <c r="J97" i="1"/>
  <c r="L97" i="1" s="1"/>
  <c r="J98" i="1"/>
  <c r="L98" i="1" s="1"/>
  <c r="J99" i="1"/>
  <c r="L99" i="1" s="1"/>
  <c r="J100" i="1"/>
  <c r="L100" i="1" s="1"/>
  <c r="J101" i="1"/>
  <c r="L101" i="1" s="1"/>
  <c r="J102" i="1"/>
  <c r="L102" i="1" s="1"/>
  <c r="J103" i="1"/>
  <c r="L103" i="1" s="1"/>
  <c r="J104" i="1"/>
  <c r="L104" i="1" s="1"/>
  <c r="J105" i="1"/>
  <c r="L105" i="1" s="1"/>
  <c r="J106" i="1"/>
  <c r="L106" i="1" s="1"/>
  <c r="J107" i="1"/>
  <c r="L107" i="1" s="1"/>
  <c r="J108" i="1"/>
  <c r="L108" i="1" s="1"/>
  <c r="J109" i="1"/>
  <c r="L109" i="1" s="1"/>
  <c r="J110" i="1"/>
  <c r="L110" i="1" s="1"/>
  <c r="J111" i="1"/>
  <c r="L111" i="1" s="1"/>
  <c r="J112" i="1"/>
  <c r="L112" i="1" s="1"/>
  <c r="J113" i="1"/>
  <c r="L113" i="1" s="1"/>
  <c r="J114" i="1"/>
  <c r="L114" i="1" s="1"/>
  <c r="J115" i="1"/>
  <c r="L115" i="1" s="1"/>
  <c r="J116" i="1"/>
  <c r="L116" i="1" s="1"/>
  <c r="J117" i="1"/>
  <c r="L117" i="1" s="1"/>
  <c r="J118" i="1"/>
  <c r="L118" i="1" s="1"/>
  <c r="J119" i="1"/>
  <c r="L119" i="1" s="1"/>
  <c r="J120" i="1"/>
  <c r="L120" i="1" s="1"/>
  <c r="J121" i="1"/>
  <c r="L121" i="1" s="1"/>
  <c r="J122" i="1"/>
  <c r="L122" i="1" s="1"/>
  <c r="J123" i="1"/>
  <c r="L123" i="1" s="1"/>
  <c r="J124" i="1"/>
  <c r="L124" i="1" s="1"/>
  <c r="J125" i="1"/>
  <c r="L125" i="1" s="1"/>
  <c r="J126" i="1"/>
  <c r="L126" i="1" s="1"/>
  <c r="J127" i="1"/>
  <c r="L127" i="1" s="1"/>
  <c r="J128" i="1"/>
  <c r="L128" i="1" s="1"/>
  <c r="J129" i="1"/>
  <c r="L129" i="1" s="1"/>
  <c r="J130" i="1"/>
  <c r="L130" i="1" s="1"/>
  <c r="J131" i="1"/>
  <c r="L131" i="1" s="1"/>
  <c r="J132" i="1"/>
  <c r="L132" i="1" s="1"/>
  <c r="J133" i="1"/>
  <c r="L133" i="1" s="1"/>
  <c r="J134" i="1"/>
  <c r="L134" i="1" s="1"/>
  <c r="J135" i="1"/>
  <c r="L135" i="1" s="1"/>
  <c r="J136" i="1"/>
  <c r="L136" i="1" s="1"/>
  <c r="J137" i="1"/>
  <c r="L137" i="1" s="1"/>
  <c r="J138" i="1"/>
  <c r="L138" i="1" s="1"/>
  <c r="J139" i="1"/>
  <c r="L139" i="1" s="1"/>
  <c r="J140" i="1"/>
  <c r="L140" i="1" s="1"/>
  <c r="J141" i="1"/>
  <c r="L141" i="1" s="1"/>
  <c r="J142" i="1"/>
  <c r="L142" i="1" s="1"/>
  <c r="J143" i="1"/>
  <c r="L143" i="1" s="1"/>
  <c r="J144" i="1"/>
  <c r="L144" i="1" s="1"/>
  <c r="J145" i="1"/>
  <c r="L145" i="1" s="1"/>
  <c r="J146" i="1"/>
  <c r="L146" i="1" s="1"/>
  <c r="J147" i="1"/>
  <c r="L147" i="1" s="1"/>
  <c r="J148" i="1"/>
  <c r="L148" i="1" s="1"/>
  <c r="J149" i="1"/>
  <c r="L149" i="1" s="1"/>
  <c r="J150" i="1"/>
  <c r="L150" i="1" s="1"/>
  <c r="J151" i="1"/>
  <c r="L151" i="1" s="1"/>
  <c r="J152" i="1"/>
  <c r="L152" i="1" s="1"/>
  <c r="J153" i="1"/>
  <c r="L153" i="1" s="1"/>
  <c r="J154" i="1"/>
  <c r="L154" i="1" s="1"/>
  <c r="J155" i="1"/>
  <c r="L155" i="1" s="1"/>
  <c r="J156" i="1"/>
  <c r="L156" i="1" s="1"/>
  <c r="J157" i="1"/>
  <c r="L157" i="1" s="1"/>
  <c r="J158" i="1"/>
  <c r="L158" i="1" s="1"/>
  <c r="J159" i="1"/>
  <c r="L159" i="1" s="1"/>
  <c r="J160" i="1"/>
  <c r="L160" i="1" s="1"/>
  <c r="J161" i="1"/>
  <c r="L161" i="1" s="1"/>
  <c r="J162" i="1"/>
  <c r="L162" i="1" s="1"/>
  <c r="J163" i="1"/>
  <c r="L163" i="1" s="1"/>
  <c r="J164" i="1"/>
  <c r="L164" i="1" s="1"/>
  <c r="J165" i="1"/>
  <c r="L165" i="1" s="1"/>
  <c r="J166" i="1"/>
  <c r="L166" i="1" s="1"/>
  <c r="J167" i="1"/>
  <c r="L167" i="1" s="1"/>
  <c r="J168" i="1"/>
  <c r="L168" i="1" s="1"/>
  <c r="J169" i="1"/>
  <c r="L169" i="1" s="1"/>
  <c r="J170" i="1"/>
  <c r="L170" i="1" s="1"/>
  <c r="J171" i="1"/>
  <c r="L171" i="1" s="1"/>
  <c r="J172" i="1"/>
  <c r="L172" i="1" s="1"/>
  <c r="J173" i="1"/>
  <c r="L173" i="1" s="1"/>
  <c r="J174" i="1"/>
  <c r="L174" i="1" s="1"/>
  <c r="J175" i="1"/>
  <c r="L175" i="1" s="1"/>
  <c r="J176" i="1"/>
  <c r="L176" i="1" s="1"/>
  <c r="J177" i="1"/>
  <c r="L177" i="1" s="1"/>
  <c r="J178" i="1"/>
  <c r="L178" i="1" s="1"/>
  <c r="J179" i="1"/>
  <c r="L179" i="1" s="1"/>
  <c r="J180" i="1"/>
  <c r="L180" i="1" s="1"/>
  <c r="J181" i="1"/>
  <c r="L181" i="1" s="1"/>
  <c r="J182" i="1"/>
  <c r="L182" i="1" s="1"/>
  <c r="J183" i="1"/>
  <c r="L183" i="1" s="1"/>
  <c r="J184" i="1"/>
  <c r="L184" i="1" s="1"/>
  <c r="J185" i="1"/>
  <c r="L185" i="1" s="1"/>
  <c r="J186" i="1"/>
  <c r="L186" i="1" s="1"/>
  <c r="J187" i="1"/>
  <c r="L187" i="1" s="1"/>
  <c r="J188" i="1"/>
  <c r="L188" i="1" s="1"/>
  <c r="J189" i="1"/>
  <c r="L189" i="1" s="1"/>
  <c r="J190" i="1"/>
  <c r="L190" i="1" s="1"/>
  <c r="J191" i="1"/>
  <c r="L191" i="1" s="1"/>
  <c r="J192" i="1"/>
  <c r="L192" i="1" s="1"/>
  <c r="J193" i="1"/>
  <c r="L193" i="1" s="1"/>
  <c r="J194" i="1"/>
  <c r="L194" i="1" s="1"/>
  <c r="J195" i="1"/>
  <c r="L195" i="1" s="1"/>
  <c r="J196" i="1"/>
  <c r="L196" i="1" s="1"/>
  <c r="J197" i="1"/>
  <c r="L197" i="1" s="1"/>
  <c r="J198" i="1"/>
  <c r="L198" i="1" s="1"/>
  <c r="J199" i="1"/>
  <c r="L199" i="1" s="1"/>
  <c r="J200" i="1"/>
  <c r="L200" i="1" s="1"/>
  <c r="J201" i="1"/>
  <c r="L201" i="1" s="1"/>
  <c r="J202" i="1"/>
  <c r="L202" i="1" s="1"/>
  <c r="J203" i="1"/>
  <c r="L203" i="1" s="1"/>
  <c r="J204" i="1"/>
  <c r="L204" i="1" s="1"/>
  <c r="J205" i="1"/>
  <c r="L205" i="1" s="1"/>
  <c r="J206" i="1"/>
  <c r="L206" i="1" s="1"/>
  <c r="J207" i="1"/>
  <c r="L207" i="1" s="1"/>
  <c r="J208" i="1"/>
  <c r="L208" i="1" s="1"/>
  <c r="J209" i="1"/>
  <c r="L209" i="1" s="1"/>
  <c r="J210" i="1"/>
  <c r="L210" i="1" s="1"/>
  <c r="J211" i="1"/>
  <c r="L211" i="1" s="1"/>
  <c r="J212" i="1"/>
  <c r="L212" i="1" s="1"/>
  <c r="J213" i="1"/>
  <c r="L213" i="1" s="1"/>
  <c r="J214" i="1"/>
  <c r="L214" i="1" s="1"/>
  <c r="J215" i="1"/>
  <c r="L215" i="1" s="1"/>
  <c r="J216" i="1"/>
  <c r="L216" i="1" s="1"/>
  <c r="J217" i="1"/>
  <c r="L217" i="1" s="1"/>
  <c r="J218" i="1"/>
  <c r="L218" i="1" s="1"/>
  <c r="J219" i="1"/>
  <c r="L219" i="1" s="1"/>
  <c r="J220" i="1"/>
  <c r="L220" i="1" s="1"/>
  <c r="J221" i="1"/>
  <c r="L221" i="1" s="1"/>
  <c r="J222" i="1"/>
  <c r="L222" i="1" s="1"/>
  <c r="J223" i="1"/>
  <c r="L223" i="1" s="1"/>
  <c r="J224" i="1"/>
  <c r="L224" i="1" s="1"/>
  <c r="J225" i="1"/>
  <c r="L225" i="1" s="1"/>
  <c r="J226" i="1"/>
  <c r="L226" i="1" s="1"/>
  <c r="J227" i="1"/>
  <c r="L227" i="1" s="1"/>
  <c r="J228" i="1"/>
  <c r="L228" i="1" s="1"/>
  <c r="J229" i="1"/>
  <c r="L229" i="1" s="1"/>
  <c r="J230" i="1"/>
  <c r="L230" i="1" s="1"/>
  <c r="J231" i="1"/>
  <c r="L231" i="1" s="1"/>
  <c r="J232" i="1"/>
  <c r="L232" i="1" s="1"/>
  <c r="J233" i="1"/>
  <c r="L233" i="1" s="1"/>
  <c r="J234" i="1"/>
  <c r="L234" i="1" s="1"/>
  <c r="J235" i="1"/>
  <c r="L235" i="1" s="1"/>
  <c r="J236" i="1"/>
  <c r="L236" i="1" s="1"/>
  <c r="J237" i="1"/>
  <c r="L237" i="1" s="1"/>
  <c r="J238" i="1"/>
  <c r="L238" i="1" s="1"/>
  <c r="J239" i="1"/>
  <c r="L239" i="1" s="1"/>
  <c r="J240" i="1"/>
  <c r="L240" i="1" s="1"/>
  <c r="J241" i="1"/>
  <c r="L241" i="1" s="1"/>
  <c r="J242" i="1"/>
  <c r="L242" i="1" s="1"/>
  <c r="J243" i="1"/>
  <c r="L243" i="1" s="1"/>
  <c r="J244" i="1"/>
  <c r="L244" i="1" s="1"/>
  <c r="J245" i="1"/>
  <c r="L245" i="1" s="1"/>
  <c r="J246" i="1"/>
  <c r="L246" i="1" s="1"/>
  <c r="J247" i="1"/>
  <c r="L247" i="1" s="1"/>
  <c r="J248" i="1"/>
  <c r="L248" i="1" s="1"/>
  <c r="J249" i="1"/>
  <c r="L249" i="1" s="1"/>
  <c r="J250" i="1"/>
  <c r="L250" i="1" s="1"/>
  <c r="J251" i="1"/>
  <c r="L251" i="1" s="1"/>
  <c r="J252" i="1"/>
  <c r="L252" i="1" s="1"/>
  <c r="J253" i="1"/>
  <c r="L253" i="1" s="1"/>
  <c r="J254" i="1"/>
  <c r="L254" i="1" s="1"/>
  <c r="J255" i="1"/>
  <c r="L255" i="1" s="1"/>
  <c r="J256" i="1"/>
  <c r="L256" i="1" s="1"/>
  <c r="J257" i="1"/>
  <c r="L257" i="1" s="1"/>
  <c r="J258" i="1"/>
  <c r="L258" i="1" s="1"/>
  <c r="J259" i="1"/>
  <c r="L259" i="1" s="1"/>
  <c r="J260" i="1"/>
  <c r="L260" i="1" s="1"/>
  <c r="J261" i="1"/>
  <c r="L261" i="1" s="1"/>
  <c r="J262" i="1"/>
  <c r="L262" i="1" s="1"/>
  <c r="J263" i="1"/>
  <c r="L263" i="1" s="1"/>
  <c r="J264" i="1"/>
  <c r="L264" i="1" s="1"/>
  <c r="J265" i="1"/>
  <c r="L265" i="1" s="1"/>
  <c r="J266" i="1"/>
  <c r="L266" i="1" s="1"/>
  <c r="J267" i="1"/>
  <c r="L267" i="1" s="1"/>
  <c r="J268" i="1"/>
  <c r="L268" i="1" s="1"/>
  <c r="J269" i="1"/>
  <c r="L269" i="1" s="1"/>
  <c r="J270" i="1"/>
  <c r="L270" i="1" s="1"/>
  <c r="J271" i="1"/>
  <c r="L271" i="1" s="1"/>
  <c r="J272" i="1"/>
  <c r="L272" i="1" s="1"/>
  <c r="J273" i="1"/>
  <c r="L273" i="1" s="1"/>
  <c r="J274" i="1"/>
  <c r="L274" i="1" s="1"/>
  <c r="J275" i="1"/>
  <c r="L275" i="1" s="1"/>
  <c r="J276" i="1"/>
  <c r="L276" i="1" s="1"/>
  <c r="J277" i="1"/>
  <c r="L277" i="1" s="1"/>
  <c r="J278" i="1"/>
  <c r="L278" i="1" s="1"/>
  <c r="J279" i="1"/>
  <c r="L279" i="1" s="1"/>
  <c r="J280" i="1"/>
  <c r="L280" i="1" s="1"/>
  <c r="J281" i="1"/>
  <c r="L281" i="1" s="1"/>
  <c r="J282" i="1"/>
  <c r="L282" i="1" s="1"/>
  <c r="J283" i="1"/>
  <c r="L283" i="1" s="1"/>
  <c r="J284" i="1"/>
  <c r="L284" i="1" s="1"/>
  <c r="J285" i="1"/>
  <c r="L285" i="1" s="1"/>
  <c r="J286" i="1"/>
  <c r="L286" i="1" s="1"/>
  <c r="J287" i="1"/>
  <c r="L287" i="1" s="1"/>
  <c r="J288" i="1"/>
  <c r="L288" i="1" s="1"/>
  <c r="J289" i="1"/>
  <c r="L289" i="1" s="1"/>
  <c r="J290" i="1"/>
  <c r="L290" i="1" s="1"/>
  <c r="J291" i="1"/>
  <c r="L291" i="1" s="1"/>
  <c r="J292" i="1"/>
  <c r="L292" i="1" s="1"/>
  <c r="J293" i="1"/>
  <c r="L293" i="1" s="1"/>
  <c r="J294" i="1"/>
  <c r="L294" i="1" s="1"/>
  <c r="J295" i="1"/>
  <c r="L295" i="1" s="1"/>
  <c r="J296" i="1"/>
  <c r="L296" i="1" s="1"/>
  <c r="J297" i="1"/>
  <c r="L297" i="1" s="1"/>
  <c r="J298" i="1"/>
  <c r="L298" i="1" s="1"/>
  <c r="J299" i="1"/>
  <c r="L299" i="1" s="1"/>
  <c r="J300" i="1"/>
  <c r="L300" i="1" s="1"/>
  <c r="J301" i="1"/>
  <c r="L301" i="1" s="1"/>
  <c r="J302" i="1"/>
  <c r="L302" i="1" s="1"/>
  <c r="J303" i="1"/>
  <c r="L303" i="1" s="1"/>
  <c r="J304" i="1"/>
  <c r="L304" i="1" s="1"/>
  <c r="J305" i="1"/>
  <c r="L305" i="1" s="1"/>
  <c r="J306" i="1"/>
  <c r="L306" i="1" s="1"/>
  <c r="J307" i="1"/>
  <c r="L307" i="1" s="1"/>
  <c r="J308" i="1"/>
  <c r="L308" i="1" s="1"/>
  <c r="J309" i="1"/>
  <c r="L309" i="1" s="1"/>
  <c r="J310" i="1"/>
  <c r="L310" i="1" s="1"/>
  <c r="J311" i="1"/>
  <c r="L311" i="1" s="1"/>
  <c r="J312" i="1"/>
  <c r="L312" i="1" s="1"/>
  <c r="J313" i="1"/>
  <c r="L313" i="1" s="1"/>
  <c r="J314" i="1"/>
  <c r="L314" i="1" s="1"/>
  <c r="J315" i="1"/>
  <c r="L315" i="1" s="1"/>
  <c r="J316" i="1"/>
  <c r="L316" i="1" s="1"/>
  <c r="J317" i="1"/>
  <c r="L317" i="1" s="1"/>
  <c r="J318" i="1"/>
  <c r="L318" i="1" s="1"/>
  <c r="J319" i="1"/>
  <c r="L319" i="1" s="1"/>
  <c r="J320" i="1"/>
  <c r="L320" i="1" s="1"/>
  <c r="J321" i="1"/>
  <c r="L321" i="1" s="1"/>
  <c r="J322" i="1"/>
  <c r="L322" i="1" s="1"/>
  <c r="J323" i="1"/>
  <c r="L323" i="1" s="1"/>
  <c r="J324" i="1"/>
  <c r="L324" i="1" s="1"/>
  <c r="J325" i="1"/>
  <c r="L325" i="1" s="1"/>
  <c r="J326" i="1"/>
  <c r="L326" i="1" s="1"/>
  <c r="J327" i="1"/>
  <c r="L327" i="1" s="1"/>
  <c r="J328" i="1"/>
  <c r="L328" i="1" s="1"/>
  <c r="J329" i="1"/>
  <c r="L329" i="1" s="1"/>
  <c r="J330" i="1"/>
  <c r="L330" i="1" s="1"/>
  <c r="J331" i="1"/>
  <c r="L331" i="1" s="1"/>
  <c r="J332" i="1"/>
  <c r="L332" i="1" s="1"/>
  <c r="J333" i="1"/>
  <c r="L333" i="1" s="1"/>
  <c r="J334" i="1"/>
  <c r="L334" i="1" s="1"/>
  <c r="J335" i="1"/>
  <c r="L335" i="1" s="1"/>
  <c r="J336" i="1"/>
  <c r="L336" i="1" s="1"/>
  <c r="J337" i="1"/>
  <c r="L337" i="1" s="1"/>
  <c r="J338" i="1"/>
  <c r="L338" i="1" s="1"/>
  <c r="J339" i="1"/>
  <c r="L339" i="1" s="1"/>
  <c r="J340" i="1"/>
  <c r="L340" i="1" s="1"/>
  <c r="J341" i="1"/>
  <c r="L341" i="1" s="1"/>
  <c r="J342" i="1"/>
  <c r="L342" i="1" s="1"/>
  <c r="J343" i="1"/>
  <c r="L343" i="1" s="1"/>
  <c r="J344" i="1"/>
  <c r="L344" i="1" s="1"/>
  <c r="J345" i="1"/>
  <c r="L345" i="1" s="1"/>
  <c r="J346" i="1"/>
  <c r="L346" i="1" s="1"/>
  <c r="J347" i="1"/>
  <c r="L347" i="1" s="1"/>
  <c r="J348" i="1"/>
  <c r="L348" i="1" s="1"/>
  <c r="J349" i="1"/>
  <c r="L349" i="1" s="1"/>
  <c r="J350" i="1"/>
  <c r="L350" i="1" s="1"/>
  <c r="J351" i="1"/>
  <c r="L351" i="1" s="1"/>
  <c r="J352" i="1"/>
  <c r="L352" i="1" s="1"/>
  <c r="J353" i="1"/>
  <c r="L353" i="1" s="1"/>
  <c r="J354" i="1"/>
  <c r="L354" i="1" s="1"/>
  <c r="J355" i="1"/>
  <c r="L355" i="1" s="1"/>
  <c r="J356" i="1"/>
  <c r="L356" i="1" s="1"/>
  <c r="J357" i="1"/>
  <c r="L357" i="1" s="1"/>
  <c r="J358" i="1"/>
  <c r="L358" i="1" s="1"/>
  <c r="J359" i="1"/>
  <c r="L359" i="1" s="1"/>
  <c r="J360" i="1"/>
  <c r="L360" i="1" s="1"/>
  <c r="J361" i="1"/>
  <c r="L361" i="1" s="1"/>
  <c r="J362" i="1"/>
  <c r="L362" i="1" s="1"/>
  <c r="J363" i="1"/>
  <c r="L363" i="1" s="1"/>
  <c r="J364" i="1"/>
  <c r="L364" i="1" s="1"/>
  <c r="J365" i="1"/>
  <c r="L365" i="1" s="1"/>
  <c r="J366" i="1"/>
  <c r="L366" i="1" s="1"/>
  <c r="J367" i="1"/>
  <c r="L367" i="1" s="1"/>
  <c r="J368" i="1"/>
  <c r="L368" i="1" s="1"/>
  <c r="J369" i="1"/>
  <c r="L369" i="1" s="1"/>
  <c r="J370" i="1"/>
  <c r="L370" i="1" s="1"/>
  <c r="J371" i="1"/>
  <c r="L371" i="1" s="1"/>
  <c r="J372" i="1"/>
  <c r="L372" i="1" s="1"/>
  <c r="J373" i="1"/>
  <c r="L373" i="1" s="1"/>
  <c r="J374" i="1"/>
  <c r="L374" i="1" s="1"/>
  <c r="J375" i="1"/>
  <c r="L375" i="1" s="1"/>
  <c r="J376" i="1"/>
  <c r="L376" i="1" s="1"/>
  <c r="J377" i="1"/>
  <c r="L377" i="1" s="1"/>
  <c r="J378" i="1"/>
  <c r="L378" i="1" s="1"/>
  <c r="J379" i="1"/>
  <c r="L379" i="1" s="1"/>
  <c r="J380" i="1"/>
  <c r="L380" i="1" s="1"/>
  <c r="J381" i="1"/>
  <c r="L381" i="1" s="1"/>
  <c r="J382" i="1"/>
  <c r="L382" i="1" s="1"/>
  <c r="J383" i="1"/>
  <c r="L383" i="1" s="1"/>
  <c r="J384" i="1"/>
  <c r="L384" i="1" s="1"/>
  <c r="J385" i="1"/>
  <c r="L385" i="1" s="1"/>
  <c r="J386" i="1"/>
  <c r="L386" i="1" s="1"/>
  <c r="J387" i="1"/>
  <c r="L387" i="1" s="1"/>
  <c r="J388" i="1"/>
  <c r="L388" i="1" s="1"/>
  <c r="J389" i="1"/>
  <c r="L389" i="1" s="1"/>
  <c r="J390" i="1"/>
  <c r="L390" i="1" s="1"/>
  <c r="J391" i="1"/>
  <c r="L391" i="1" s="1"/>
  <c r="J392" i="1"/>
  <c r="L392" i="1" s="1"/>
  <c r="J393" i="1"/>
  <c r="L393" i="1" s="1"/>
  <c r="J394" i="1"/>
  <c r="L394" i="1" s="1"/>
  <c r="J395" i="1"/>
  <c r="L395" i="1" s="1"/>
  <c r="J396" i="1"/>
  <c r="L396" i="1" s="1"/>
  <c r="J397" i="1"/>
  <c r="L397" i="1" s="1"/>
  <c r="J398" i="1"/>
  <c r="L398" i="1" s="1"/>
  <c r="J399" i="1"/>
  <c r="L399" i="1" s="1"/>
  <c r="J400" i="1"/>
  <c r="L400" i="1" s="1"/>
  <c r="J401" i="1"/>
  <c r="L401" i="1" s="1"/>
  <c r="J402" i="1"/>
  <c r="L402" i="1" s="1"/>
  <c r="J403" i="1"/>
  <c r="L403" i="1" s="1"/>
  <c r="J404" i="1"/>
  <c r="L404" i="1" s="1"/>
  <c r="J405" i="1"/>
  <c r="L405" i="1" s="1"/>
  <c r="J406" i="1"/>
  <c r="L406" i="1" s="1"/>
  <c r="J407" i="1"/>
  <c r="L407" i="1" s="1"/>
  <c r="J408" i="1"/>
  <c r="L408" i="1" s="1"/>
  <c r="J409" i="1"/>
  <c r="L409" i="1" s="1"/>
  <c r="J410" i="1"/>
  <c r="L410" i="1" s="1"/>
  <c r="J411" i="1"/>
  <c r="L411" i="1" s="1"/>
  <c r="J412" i="1"/>
  <c r="L412" i="1" s="1"/>
  <c r="J413" i="1"/>
  <c r="L413" i="1" s="1"/>
  <c r="J414" i="1"/>
  <c r="L414" i="1" s="1"/>
  <c r="J415" i="1"/>
  <c r="L415" i="1" s="1"/>
  <c r="J416" i="1"/>
  <c r="L416" i="1" s="1"/>
  <c r="J417" i="1"/>
  <c r="L417" i="1" s="1"/>
  <c r="J418" i="1"/>
  <c r="L418" i="1" s="1"/>
  <c r="J419" i="1"/>
  <c r="L419" i="1" s="1"/>
  <c r="J420" i="1"/>
  <c r="L420" i="1" s="1"/>
  <c r="J421" i="1"/>
  <c r="L421" i="1" s="1"/>
  <c r="J422" i="1"/>
  <c r="L422" i="1" s="1"/>
  <c r="J423" i="1"/>
  <c r="L423" i="1" s="1"/>
  <c r="J424" i="1"/>
  <c r="L424" i="1" s="1"/>
  <c r="J425" i="1"/>
  <c r="L425" i="1" s="1"/>
  <c r="J426" i="1"/>
  <c r="L426" i="1" s="1"/>
  <c r="J427" i="1"/>
  <c r="L427" i="1" s="1"/>
  <c r="J428" i="1"/>
  <c r="L428" i="1" s="1"/>
  <c r="J429" i="1"/>
  <c r="L429" i="1" s="1"/>
  <c r="J430" i="1"/>
  <c r="L430" i="1" s="1"/>
  <c r="J431" i="1"/>
  <c r="L431" i="1" s="1"/>
  <c r="J432" i="1"/>
  <c r="L432" i="1" s="1"/>
  <c r="J433" i="1"/>
  <c r="L433" i="1" s="1"/>
  <c r="J434" i="1"/>
  <c r="L434" i="1" s="1"/>
  <c r="J435" i="1"/>
  <c r="L435" i="1" s="1"/>
  <c r="J436" i="1"/>
  <c r="L436" i="1" s="1"/>
  <c r="J437" i="1"/>
  <c r="L437" i="1" s="1"/>
  <c r="J438" i="1"/>
  <c r="L438" i="1" s="1"/>
  <c r="J439" i="1"/>
  <c r="L439" i="1" s="1"/>
  <c r="J440" i="1"/>
  <c r="L440" i="1" s="1"/>
  <c r="J441" i="1"/>
  <c r="L441" i="1" s="1"/>
  <c r="J442" i="1"/>
  <c r="L442" i="1" s="1"/>
  <c r="J443" i="1"/>
  <c r="L443" i="1" s="1"/>
  <c r="J444" i="1"/>
  <c r="L444" i="1" s="1"/>
  <c r="J445" i="1"/>
  <c r="L445" i="1" s="1"/>
  <c r="J446" i="1"/>
  <c r="L446" i="1" s="1"/>
  <c r="J447" i="1"/>
  <c r="L447" i="1" s="1"/>
  <c r="J448" i="1"/>
  <c r="L448" i="1" s="1"/>
  <c r="J449" i="1"/>
  <c r="L449" i="1" s="1"/>
  <c r="J450" i="1"/>
  <c r="L450" i="1" s="1"/>
  <c r="J451" i="1"/>
  <c r="L451" i="1" s="1"/>
  <c r="J452" i="1"/>
  <c r="L452" i="1" s="1"/>
  <c r="J453" i="1"/>
  <c r="L453" i="1" s="1"/>
  <c r="J454" i="1"/>
  <c r="L454" i="1" s="1"/>
  <c r="J455" i="1"/>
  <c r="L455" i="1" s="1"/>
  <c r="J456" i="1"/>
  <c r="L456" i="1" s="1"/>
  <c r="J457" i="1"/>
  <c r="L457" i="1" s="1"/>
  <c r="J458" i="1"/>
  <c r="L458" i="1" s="1"/>
  <c r="J459" i="1"/>
  <c r="L459" i="1" s="1"/>
  <c r="J460" i="1"/>
  <c r="L460" i="1" s="1"/>
  <c r="J461" i="1"/>
  <c r="L461" i="1" s="1"/>
  <c r="J462" i="1"/>
  <c r="L462" i="1" s="1"/>
  <c r="J463" i="1"/>
  <c r="L463" i="1" s="1"/>
  <c r="J464" i="1"/>
  <c r="L464" i="1" s="1"/>
  <c r="J465" i="1"/>
  <c r="L465" i="1" s="1"/>
  <c r="J466" i="1"/>
  <c r="L466" i="1" s="1"/>
  <c r="J467" i="1"/>
  <c r="L467" i="1" s="1"/>
  <c r="J468" i="1"/>
  <c r="L468" i="1" s="1"/>
  <c r="J469" i="1"/>
  <c r="L469" i="1" s="1"/>
  <c r="J470" i="1"/>
  <c r="L470" i="1" s="1"/>
  <c r="J471" i="1"/>
  <c r="L471" i="1" s="1"/>
  <c r="J472" i="1"/>
  <c r="L472" i="1" s="1"/>
  <c r="J473" i="1"/>
  <c r="L473" i="1" s="1"/>
  <c r="J474" i="1"/>
  <c r="L474" i="1" s="1"/>
  <c r="J475" i="1"/>
  <c r="L475" i="1" s="1"/>
  <c r="J476" i="1"/>
  <c r="L476" i="1" s="1"/>
  <c r="J477" i="1"/>
  <c r="L477" i="1" s="1"/>
  <c r="J478" i="1"/>
  <c r="L478" i="1" s="1"/>
  <c r="J479" i="1"/>
  <c r="L479" i="1" s="1"/>
  <c r="J480" i="1"/>
  <c r="L480" i="1" s="1"/>
  <c r="J481" i="1"/>
  <c r="L481" i="1" s="1"/>
  <c r="J482" i="1"/>
  <c r="L482" i="1" s="1"/>
  <c r="J483" i="1"/>
  <c r="L483" i="1" s="1"/>
  <c r="J484" i="1"/>
  <c r="L484" i="1" s="1"/>
  <c r="J485" i="1"/>
  <c r="L485" i="1" s="1"/>
  <c r="J486" i="1"/>
  <c r="L486" i="1" s="1"/>
  <c r="J487" i="1"/>
  <c r="L487" i="1" s="1"/>
  <c r="J488" i="1"/>
  <c r="L488" i="1" s="1"/>
  <c r="J489" i="1"/>
  <c r="L489" i="1" s="1"/>
  <c r="J490" i="1"/>
  <c r="L490" i="1" s="1"/>
  <c r="J491" i="1"/>
  <c r="L491" i="1" s="1"/>
  <c r="J492" i="1"/>
  <c r="L492" i="1" s="1"/>
  <c r="J493" i="1"/>
  <c r="L493" i="1" s="1"/>
  <c r="J494" i="1"/>
  <c r="L494" i="1" s="1"/>
  <c r="J495" i="1"/>
  <c r="L495" i="1" s="1"/>
  <c r="J496" i="1"/>
  <c r="L496" i="1" s="1"/>
  <c r="J497" i="1"/>
  <c r="L497" i="1" s="1"/>
  <c r="J498" i="1"/>
  <c r="L498" i="1" s="1"/>
  <c r="J499" i="1"/>
  <c r="L499" i="1" s="1"/>
  <c r="J500" i="1"/>
  <c r="L500" i="1" s="1"/>
  <c r="J501" i="1"/>
  <c r="L501" i="1" s="1"/>
  <c r="J2" i="1"/>
  <c r="L2" i="1" s="1"/>
  <c r="D3" i="1"/>
  <c r="D16"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E502" i="39" s="1"/>
  <c r="L11" i="1" l="1"/>
  <c r="H8" i="50"/>
  <c r="L18" i="1"/>
  <c r="E12" i="12"/>
  <c r="E4" i="12"/>
  <c r="E35" i="12"/>
  <c r="E32" i="12"/>
  <c r="E28" i="12"/>
  <c r="U28" i="12" s="1"/>
  <c r="X28" i="12" s="1"/>
  <c r="E38" i="12"/>
  <c r="E34" i="12"/>
  <c r="E31" i="12"/>
  <c r="E27" i="12"/>
  <c r="U27" i="12" s="1"/>
  <c r="X27" i="12" s="1"/>
  <c r="E11" i="12"/>
  <c r="E7" i="12"/>
  <c r="E37" i="12"/>
  <c r="E30" i="12"/>
  <c r="E14" i="12"/>
  <c r="E10" i="12"/>
  <c r="E6" i="12"/>
  <c r="E36" i="12"/>
  <c r="E33" i="12"/>
  <c r="E29" i="12"/>
  <c r="U29" i="12" s="1"/>
  <c r="X29" i="12" s="1"/>
  <c r="E13" i="12"/>
  <c r="E5" i="12"/>
  <c r="E9" i="12"/>
  <c r="C5" i="43"/>
  <c r="H3" i="39"/>
  <c r="C5" i="39"/>
  <c r="J21" i="11"/>
  <c r="A25" i="57"/>
  <c r="B25" i="57"/>
  <c r="A21" i="57"/>
  <c r="B21" i="57"/>
  <c r="A22" i="57"/>
  <c r="B22" i="57"/>
  <c r="A23" i="57"/>
  <c r="B23" i="57"/>
  <c r="A24" i="57"/>
  <c r="B24" i="57"/>
  <c r="A2" i="57"/>
  <c r="B2" i="57"/>
  <c r="A3" i="57"/>
  <c r="B3" i="57"/>
  <c r="A4" i="57"/>
  <c r="B4" i="57"/>
  <c r="A5" i="57"/>
  <c r="B5" i="57"/>
  <c r="A6" i="57"/>
  <c r="B6" i="57"/>
  <c r="A7" i="57"/>
  <c r="B7" i="57"/>
  <c r="A8" i="57"/>
  <c r="B8" i="57"/>
  <c r="A9" i="57"/>
  <c r="B9" i="57"/>
  <c r="A10" i="57"/>
  <c r="B10" i="57"/>
  <c r="A11" i="57"/>
  <c r="B11" i="57"/>
  <c r="A12" i="57"/>
  <c r="B12" i="57"/>
  <c r="A13" i="57"/>
  <c r="B13" i="57"/>
  <c r="A14" i="57"/>
  <c r="B14" i="57"/>
  <c r="A15" i="57"/>
  <c r="B15" i="57"/>
  <c r="A16" i="57"/>
  <c r="B16" i="57"/>
  <c r="A17" i="57"/>
  <c r="B17" i="57"/>
  <c r="A18" i="57"/>
  <c r="B18" i="57"/>
  <c r="A19" i="57"/>
  <c r="B19" i="57"/>
  <c r="A20" i="57"/>
  <c r="B20" i="57"/>
  <c r="C6" i="43" l="1"/>
  <c r="C6" i="39"/>
  <c r="L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C7" i="43" l="1"/>
  <c r="C7" i="39"/>
  <c r="L117" i="50"/>
  <c r="C8" i="43" l="1"/>
  <c r="C8" i="39"/>
  <c r="B1" i="57"/>
  <c r="A1" i="57"/>
  <c r="C9" i="43" l="1"/>
  <c r="C9" i="39"/>
  <c r="P3" i="16"/>
  <c r="P4" i="16"/>
  <c r="P5" i="16"/>
  <c r="P6" i="16"/>
  <c r="P7" i="16"/>
  <c r="P8" i="16"/>
  <c r="P9" i="16"/>
  <c r="P10" i="16"/>
  <c r="P11" i="16"/>
  <c r="P12" i="16"/>
  <c r="P13" i="16"/>
  <c r="P14" i="16"/>
  <c r="P15" i="16"/>
  <c r="P16"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P342" i="16"/>
  <c r="P343" i="16"/>
  <c r="P344" i="16"/>
  <c r="P345" i="16"/>
  <c r="P346" i="16"/>
  <c r="P347" i="16"/>
  <c r="P348" i="16"/>
  <c r="P349" i="16"/>
  <c r="P350" i="16"/>
  <c r="P351" i="16"/>
  <c r="P352" i="16"/>
  <c r="P353" i="16"/>
  <c r="P354" i="16"/>
  <c r="P355" i="16"/>
  <c r="P356" i="16"/>
  <c r="P357" i="16"/>
  <c r="P358" i="16"/>
  <c r="P359" i="16"/>
  <c r="P360" i="16"/>
  <c r="P361" i="16"/>
  <c r="P362" i="16"/>
  <c r="P363" i="16"/>
  <c r="P364" i="16"/>
  <c r="P365" i="16"/>
  <c r="P366" i="16"/>
  <c r="P367" i="16"/>
  <c r="P368" i="16"/>
  <c r="P369" i="16"/>
  <c r="P370" i="16"/>
  <c r="P371" i="16"/>
  <c r="P372" i="16"/>
  <c r="P373" i="16"/>
  <c r="P374" i="16"/>
  <c r="P375" i="16"/>
  <c r="P376" i="16"/>
  <c r="P377" i="16"/>
  <c r="P378" i="16"/>
  <c r="P379" i="16"/>
  <c r="P380" i="16"/>
  <c r="P381" i="16"/>
  <c r="P382" i="16"/>
  <c r="P383" i="16"/>
  <c r="P384" i="16"/>
  <c r="P385" i="16"/>
  <c r="P386" i="16"/>
  <c r="P387" i="16"/>
  <c r="P388" i="16"/>
  <c r="P389" i="16"/>
  <c r="P390" i="16"/>
  <c r="P391" i="16"/>
  <c r="P392" i="16"/>
  <c r="P393" i="16"/>
  <c r="P394" i="16"/>
  <c r="P395" i="16"/>
  <c r="P396" i="16"/>
  <c r="P397" i="16"/>
  <c r="P398" i="16"/>
  <c r="P399" i="16"/>
  <c r="P400" i="16"/>
  <c r="P401" i="16"/>
  <c r="P402" i="16"/>
  <c r="P403" i="16"/>
  <c r="P404" i="16"/>
  <c r="P405" i="16"/>
  <c r="P406" i="16"/>
  <c r="P407" i="16"/>
  <c r="P408" i="16"/>
  <c r="P409" i="16"/>
  <c r="P410" i="16"/>
  <c r="P411" i="16"/>
  <c r="P412" i="16"/>
  <c r="P413" i="16"/>
  <c r="P414" i="16"/>
  <c r="P415" i="16"/>
  <c r="P416" i="16"/>
  <c r="P417" i="16"/>
  <c r="P418" i="16"/>
  <c r="P419" i="16"/>
  <c r="P420" i="16"/>
  <c r="P421" i="16"/>
  <c r="P422" i="16"/>
  <c r="P423" i="16"/>
  <c r="P424" i="16"/>
  <c r="P425" i="16"/>
  <c r="P426" i="16"/>
  <c r="P427" i="16"/>
  <c r="P428" i="16"/>
  <c r="P429" i="16"/>
  <c r="P430" i="16"/>
  <c r="P431" i="16"/>
  <c r="P432" i="16"/>
  <c r="P433" i="16"/>
  <c r="P434" i="16"/>
  <c r="P435" i="16"/>
  <c r="P436" i="16"/>
  <c r="P437" i="16"/>
  <c r="P438" i="16"/>
  <c r="P439" i="16"/>
  <c r="P440" i="16"/>
  <c r="P441" i="16"/>
  <c r="P442" i="16"/>
  <c r="P443" i="16"/>
  <c r="P444" i="16"/>
  <c r="P445" i="16"/>
  <c r="P446" i="16"/>
  <c r="P447" i="16"/>
  <c r="P448" i="16"/>
  <c r="P449" i="16"/>
  <c r="P450" i="16"/>
  <c r="P451" i="16"/>
  <c r="P452" i="16"/>
  <c r="P453" i="16"/>
  <c r="P454" i="16"/>
  <c r="P455" i="16"/>
  <c r="P456" i="16"/>
  <c r="P457" i="16"/>
  <c r="P458" i="16"/>
  <c r="P459" i="16"/>
  <c r="P460" i="16"/>
  <c r="P461" i="16"/>
  <c r="P462" i="16"/>
  <c r="P463" i="16"/>
  <c r="P464" i="16"/>
  <c r="P465" i="16"/>
  <c r="P466" i="16"/>
  <c r="P467" i="16"/>
  <c r="P468" i="16"/>
  <c r="P469" i="16"/>
  <c r="P470" i="16"/>
  <c r="P471" i="16"/>
  <c r="P472" i="16"/>
  <c r="P473" i="16"/>
  <c r="P474" i="16"/>
  <c r="P475" i="16"/>
  <c r="P476" i="16"/>
  <c r="P477" i="16"/>
  <c r="P478" i="16"/>
  <c r="P479" i="16"/>
  <c r="P480" i="16"/>
  <c r="P481" i="16"/>
  <c r="P482" i="16"/>
  <c r="P483" i="16"/>
  <c r="P484" i="16"/>
  <c r="P485" i="16"/>
  <c r="P486" i="16"/>
  <c r="P487" i="16"/>
  <c r="P488" i="16"/>
  <c r="P489" i="16"/>
  <c r="P490" i="16"/>
  <c r="P491" i="16"/>
  <c r="P492" i="16"/>
  <c r="P493" i="16"/>
  <c r="P494" i="16"/>
  <c r="P495" i="16"/>
  <c r="P496" i="16"/>
  <c r="P497" i="16"/>
  <c r="P498" i="16"/>
  <c r="P499" i="16"/>
  <c r="P500" i="16"/>
  <c r="P501" i="16"/>
  <c r="P2" i="16"/>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3" i="1"/>
  <c r="O4" i="1"/>
  <c r="O5" i="1"/>
  <c r="O6" i="1"/>
  <c r="O7" i="1"/>
  <c r="O8" i="1"/>
  <c r="O9" i="1"/>
  <c r="O10" i="1"/>
  <c r="O11" i="1"/>
  <c r="O2" i="1"/>
  <c r="R3" i="1" l="1"/>
  <c r="I3" i="57" s="1"/>
  <c r="R8" i="1"/>
  <c r="I8" i="57" s="1"/>
  <c r="R12" i="1"/>
  <c r="I12" i="57" s="1"/>
  <c r="R4" i="1"/>
  <c r="I4" i="57" s="1"/>
  <c r="R9" i="1"/>
  <c r="I9" i="57" s="1"/>
  <c r="R13" i="1"/>
  <c r="I13" i="57" s="1"/>
  <c r="R6" i="1"/>
  <c r="I6" i="57" s="1"/>
  <c r="R10" i="1"/>
  <c r="I10" i="57" s="1"/>
  <c r="R2" i="1"/>
  <c r="I2" i="57" s="1"/>
  <c r="R7" i="1"/>
  <c r="I7" i="57" s="1"/>
  <c r="R11" i="1"/>
  <c r="I11" i="57" s="1"/>
  <c r="R5" i="1"/>
  <c r="I5" i="57" s="1"/>
  <c r="S12" i="16"/>
  <c r="N12" i="57" s="1"/>
  <c r="S3" i="16"/>
  <c r="N3" i="57" s="1"/>
  <c r="S10" i="16"/>
  <c r="N10" i="57" s="1"/>
  <c r="S2" i="16"/>
  <c r="N2" i="57" s="1"/>
  <c r="C10" i="43"/>
  <c r="C10" i="39"/>
  <c r="L119" i="50"/>
  <c r="L120" i="50"/>
  <c r="L121" i="50"/>
  <c r="A5" i="22"/>
  <c r="A17" i="16" s="1"/>
  <c r="L76" i="6"/>
  <c r="L75" i="6"/>
  <c r="L74" i="6"/>
  <c r="L73" i="6"/>
  <c r="I14" i="57" l="1"/>
  <c r="C11" i="43"/>
  <c r="C11" i="39"/>
  <c r="I36" i="28"/>
  <c r="I37" i="28"/>
  <c r="I38" i="28"/>
  <c r="I35" i="28"/>
  <c r="F29" i="28"/>
  <c r="N29" i="28"/>
  <c r="AU29" i="28"/>
  <c r="F30" i="28"/>
  <c r="N30" i="28"/>
  <c r="F31" i="28"/>
  <c r="N31" i="28"/>
  <c r="AU31" i="28"/>
  <c r="F32" i="28"/>
  <c r="N32" i="28"/>
  <c r="AY32" i="28"/>
  <c r="F4" i="28"/>
  <c r="F5" i="28"/>
  <c r="F6" i="28"/>
  <c r="F7" i="28"/>
  <c r="F8" i="28"/>
  <c r="F9" i="28"/>
  <c r="F25" i="28"/>
  <c r="F26" i="28"/>
  <c r="F27" i="28"/>
  <c r="F28" i="28"/>
  <c r="F3" i="28"/>
  <c r="M4" i="28"/>
  <c r="M5" i="28"/>
  <c r="M6" i="28"/>
  <c r="M7" i="28"/>
  <c r="M8" i="28"/>
  <c r="M9" i="28"/>
  <c r="M3" i="28"/>
  <c r="B9" i="28"/>
  <c r="F101" i="50"/>
  <c r="E61" i="50"/>
  <c r="E62" i="50"/>
  <c r="F112" i="50"/>
  <c r="A1" i="24"/>
  <c r="A2" i="24"/>
  <c r="AU32" i="28" l="1"/>
  <c r="AW32" i="28"/>
  <c r="AX32" i="28"/>
  <c r="AY31" i="28"/>
  <c r="AW31" i="28"/>
  <c r="AX31" i="28"/>
  <c r="AU30" i="28"/>
  <c r="AW30" i="28"/>
  <c r="AX30" i="28"/>
  <c r="AY29" i="28"/>
  <c r="AW29" i="28"/>
  <c r="AX29" i="28"/>
  <c r="K28" i="28"/>
  <c r="K29" i="28"/>
  <c r="K26" i="28"/>
  <c r="N26" i="28" s="1"/>
  <c r="K25" i="28"/>
  <c r="N25" i="28" s="1"/>
  <c r="K32" i="28"/>
  <c r="C12" i="43"/>
  <c r="C12" i="39"/>
  <c r="K30" i="28"/>
  <c r="K31" i="28"/>
  <c r="AY30" i="28"/>
  <c r="K27" i="28"/>
  <c r="N27" i="28" s="1"/>
  <c r="N28" i="28"/>
  <c r="K9" i="28"/>
  <c r="B19" i="55"/>
  <c r="B32" i="11"/>
  <c r="B31" i="11"/>
  <c r="B30" i="11"/>
  <c r="B29" i="11"/>
  <c r="D28" i="34"/>
  <c r="D11" i="34"/>
  <c r="D6" i="34"/>
  <c r="C13" i="43" l="1"/>
  <c r="C13" i="39"/>
  <c r="C14" i="43" l="1"/>
  <c r="C14" i="39"/>
  <c r="R14" i="1"/>
  <c r="H5" i="51"/>
  <c r="C15" i="43" l="1"/>
  <c r="C15" i="39"/>
  <c r="AX26" i="28"/>
  <c r="AY26" i="28"/>
  <c r="AU26" i="28"/>
  <c r="AW26" i="28" s="1"/>
  <c r="L37" i="6"/>
  <c r="L3" i="6"/>
  <c r="C31" i="52"/>
  <c r="C16" i="43" l="1"/>
  <c r="C16" i="39"/>
  <c r="F60" i="50"/>
  <c r="L137" i="50"/>
  <c r="L138" i="50"/>
  <c r="L139" i="50"/>
  <c r="L140" i="50"/>
  <c r="L141" i="50"/>
  <c r="L142" i="50"/>
  <c r="L130" i="50"/>
  <c r="E136" i="50"/>
  <c r="F135" i="50"/>
  <c r="L135" i="50" s="1"/>
  <c r="AX28" i="28" l="1"/>
  <c r="AY28" i="28"/>
  <c r="C17" i="43"/>
  <c r="C17" i="39"/>
  <c r="AU25" i="28"/>
  <c r="AW25" i="28" s="1"/>
  <c r="AU28" i="28"/>
  <c r="AW28" i="28" s="1"/>
  <c r="L136" i="50"/>
  <c r="E131" i="50"/>
  <c r="E128" i="50" s="1"/>
  <c r="E99" i="50"/>
  <c r="H99" i="50" s="1"/>
  <c r="L99" i="50" s="1"/>
  <c r="E66" i="50"/>
  <c r="E67" i="50"/>
  <c r="E68" i="50"/>
  <c r="E69" i="50"/>
  <c r="H69" i="50" s="1"/>
  <c r="E70" i="50"/>
  <c r="H70" i="50" s="1"/>
  <c r="L70" i="50" s="1"/>
  <c r="E71" i="50"/>
  <c r="H71" i="50" s="1"/>
  <c r="L71" i="50" s="1"/>
  <c r="E72" i="50"/>
  <c r="H72" i="50" s="1"/>
  <c r="E73" i="50"/>
  <c r="H73" i="50" s="1"/>
  <c r="E74" i="50"/>
  <c r="H74" i="50" s="1"/>
  <c r="L74" i="50" s="1"/>
  <c r="E75" i="50"/>
  <c r="E76" i="50"/>
  <c r="E77" i="50"/>
  <c r="H77" i="50" s="1"/>
  <c r="E78" i="50"/>
  <c r="H78" i="50" s="1"/>
  <c r="L78" i="50" s="1"/>
  <c r="E65" i="50"/>
  <c r="E3" i="16"/>
  <c r="E4" i="16"/>
  <c r="E5" i="16"/>
  <c r="E6" i="16"/>
  <c r="E7" i="16"/>
  <c r="E8" i="16"/>
  <c r="E9" i="16"/>
  <c r="E10" i="16"/>
  <c r="E11" i="16"/>
  <c r="E12" i="16"/>
  <c r="E13" i="16"/>
  <c r="E14" i="16"/>
  <c r="E15" i="16"/>
  <c r="E16" i="16"/>
  <c r="E17" i="16"/>
  <c r="E18" i="16"/>
  <c r="E19" i="16"/>
  <c r="E20" i="16"/>
  <c r="E21" i="16"/>
  <c r="S6" i="16" s="1"/>
  <c r="N6" i="57" s="1"/>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E191" i="16"/>
  <c r="E192" i="16"/>
  <c r="E193" i="16"/>
  <c r="E194" i="16"/>
  <c r="E195" i="16"/>
  <c r="E196" i="16"/>
  <c r="E197" i="16"/>
  <c r="E198" i="16"/>
  <c r="E199" i="16"/>
  <c r="E200" i="16"/>
  <c r="E201" i="16"/>
  <c r="E202" i="16"/>
  <c r="E203" i="16"/>
  <c r="E204" i="16"/>
  <c r="E205" i="16"/>
  <c r="E206" i="16"/>
  <c r="E207" i="16"/>
  <c r="E208" i="16"/>
  <c r="E209" i="16"/>
  <c r="E210" i="16"/>
  <c r="E211" i="16"/>
  <c r="E212" i="16"/>
  <c r="E213" i="16"/>
  <c r="E214" i="16"/>
  <c r="E215" i="16"/>
  <c r="E216" i="16"/>
  <c r="E217" i="16"/>
  <c r="E218" i="16"/>
  <c r="E219" i="16"/>
  <c r="E220" i="16"/>
  <c r="E221" i="16"/>
  <c r="E222" i="16"/>
  <c r="E223" i="16"/>
  <c r="E224" i="16"/>
  <c r="E225" i="16"/>
  <c r="E226" i="16"/>
  <c r="E227" i="16"/>
  <c r="E228" i="16"/>
  <c r="E229" i="16"/>
  <c r="E230" i="16"/>
  <c r="E231" i="16"/>
  <c r="E232" i="16"/>
  <c r="E233" i="16"/>
  <c r="E234" i="16"/>
  <c r="E235" i="16"/>
  <c r="E236" i="16"/>
  <c r="E237" i="16"/>
  <c r="E238" i="16"/>
  <c r="E239" i="16"/>
  <c r="E240" i="16"/>
  <c r="E241" i="16"/>
  <c r="E242" i="16"/>
  <c r="E243" i="16"/>
  <c r="E244" i="16"/>
  <c r="E245" i="16"/>
  <c r="E246" i="16"/>
  <c r="E247" i="16"/>
  <c r="E248" i="16"/>
  <c r="E249" i="16"/>
  <c r="E250" i="16"/>
  <c r="E251" i="16"/>
  <c r="E252" i="16"/>
  <c r="E253" i="16"/>
  <c r="E254" i="16"/>
  <c r="E255" i="16"/>
  <c r="E256" i="16"/>
  <c r="E257" i="16"/>
  <c r="E258" i="16"/>
  <c r="E259" i="16"/>
  <c r="E260" i="16"/>
  <c r="E261" i="16"/>
  <c r="E262" i="16"/>
  <c r="E263" i="16"/>
  <c r="E264" i="16"/>
  <c r="E265" i="16"/>
  <c r="E266" i="16"/>
  <c r="E267" i="16"/>
  <c r="E268" i="16"/>
  <c r="E269" i="16"/>
  <c r="E270" i="16"/>
  <c r="E271" i="16"/>
  <c r="E272" i="16"/>
  <c r="E273" i="16"/>
  <c r="E274" i="16"/>
  <c r="E275" i="16"/>
  <c r="E276" i="16"/>
  <c r="E277" i="16"/>
  <c r="E278" i="16"/>
  <c r="E279" i="16"/>
  <c r="E280" i="16"/>
  <c r="E281" i="16"/>
  <c r="E282" i="16"/>
  <c r="E283" i="16"/>
  <c r="E284" i="16"/>
  <c r="E285" i="16"/>
  <c r="E286" i="16"/>
  <c r="E287" i="16"/>
  <c r="E288" i="16"/>
  <c r="E289" i="16"/>
  <c r="E290" i="16"/>
  <c r="E291" i="16"/>
  <c r="E292" i="16"/>
  <c r="E293" i="16"/>
  <c r="E294" i="16"/>
  <c r="E295" i="16"/>
  <c r="E296" i="16"/>
  <c r="E297" i="16"/>
  <c r="E298" i="16"/>
  <c r="E299" i="16"/>
  <c r="E300" i="16"/>
  <c r="E301" i="16"/>
  <c r="E302" i="16"/>
  <c r="E303" i="16"/>
  <c r="E304" i="16"/>
  <c r="E305" i="16"/>
  <c r="E306" i="16"/>
  <c r="E307" i="16"/>
  <c r="E308" i="16"/>
  <c r="E309" i="16"/>
  <c r="E310" i="16"/>
  <c r="E311" i="16"/>
  <c r="E312" i="16"/>
  <c r="E313" i="16"/>
  <c r="E314" i="16"/>
  <c r="E315" i="16"/>
  <c r="E316" i="16"/>
  <c r="E317" i="16"/>
  <c r="E318" i="16"/>
  <c r="E319" i="16"/>
  <c r="E320" i="16"/>
  <c r="E321" i="16"/>
  <c r="E322" i="16"/>
  <c r="E323" i="16"/>
  <c r="E324" i="16"/>
  <c r="E325" i="16"/>
  <c r="E326" i="16"/>
  <c r="E327" i="16"/>
  <c r="E328" i="16"/>
  <c r="E329" i="16"/>
  <c r="E330" i="16"/>
  <c r="E331" i="16"/>
  <c r="E332" i="16"/>
  <c r="E333" i="16"/>
  <c r="E334" i="16"/>
  <c r="E335" i="16"/>
  <c r="E336" i="16"/>
  <c r="E337" i="16"/>
  <c r="E338" i="16"/>
  <c r="E339" i="16"/>
  <c r="E340" i="16"/>
  <c r="E341" i="16"/>
  <c r="E342" i="16"/>
  <c r="E343" i="16"/>
  <c r="E344" i="16"/>
  <c r="E345" i="16"/>
  <c r="E346" i="16"/>
  <c r="E347" i="16"/>
  <c r="E348" i="16"/>
  <c r="E349" i="16"/>
  <c r="E350" i="16"/>
  <c r="E351" i="16"/>
  <c r="E352" i="16"/>
  <c r="E353" i="16"/>
  <c r="E354" i="16"/>
  <c r="E355" i="16"/>
  <c r="E356" i="16"/>
  <c r="E357" i="16"/>
  <c r="E358" i="16"/>
  <c r="E359" i="16"/>
  <c r="E360" i="16"/>
  <c r="E361" i="16"/>
  <c r="E362" i="16"/>
  <c r="E363" i="16"/>
  <c r="E364" i="16"/>
  <c r="E365" i="16"/>
  <c r="E366" i="16"/>
  <c r="E367" i="16"/>
  <c r="E368" i="16"/>
  <c r="E369" i="16"/>
  <c r="E370" i="16"/>
  <c r="E371" i="16"/>
  <c r="E372" i="16"/>
  <c r="E373" i="16"/>
  <c r="E374" i="16"/>
  <c r="E375" i="16"/>
  <c r="E376" i="16"/>
  <c r="E377" i="16"/>
  <c r="E378" i="16"/>
  <c r="E379" i="16"/>
  <c r="E380" i="16"/>
  <c r="E381" i="16"/>
  <c r="E382" i="16"/>
  <c r="E383" i="16"/>
  <c r="E384" i="16"/>
  <c r="E385" i="16"/>
  <c r="E386" i="16"/>
  <c r="E387" i="16"/>
  <c r="E388" i="16"/>
  <c r="E389" i="16"/>
  <c r="E390" i="16"/>
  <c r="E391" i="16"/>
  <c r="E392" i="16"/>
  <c r="E393" i="16"/>
  <c r="E394" i="16"/>
  <c r="E395" i="16"/>
  <c r="E396" i="16"/>
  <c r="E397" i="16"/>
  <c r="E398" i="16"/>
  <c r="E399" i="16"/>
  <c r="E400" i="16"/>
  <c r="E401" i="16"/>
  <c r="E402" i="16"/>
  <c r="E403" i="16"/>
  <c r="E404" i="16"/>
  <c r="E405" i="16"/>
  <c r="E406" i="16"/>
  <c r="E407" i="16"/>
  <c r="E408" i="16"/>
  <c r="E409" i="16"/>
  <c r="E410" i="16"/>
  <c r="E411" i="16"/>
  <c r="E412" i="16"/>
  <c r="E413" i="16"/>
  <c r="E414" i="16"/>
  <c r="E415" i="16"/>
  <c r="E416" i="16"/>
  <c r="E417" i="16"/>
  <c r="E418" i="16"/>
  <c r="E419" i="16"/>
  <c r="E420" i="16"/>
  <c r="E421" i="16"/>
  <c r="E422" i="16"/>
  <c r="E423" i="16"/>
  <c r="E424" i="16"/>
  <c r="E425" i="16"/>
  <c r="E426" i="16"/>
  <c r="E427" i="16"/>
  <c r="E428" i="16"/>
  <c r="E429" i="16"/>
  <c r="E430" i="16"/>
  <c r="E431" i="16"/>
  <c r="E432" i="16"/>
  <c r="E433" i="16"/>
  <c r="E434" i="16"/>
  <c r="E435" i="16"/>
  <c r="E436" i="16"/>
  <c r="E437" i="16"/>
  <c r="E438" i="16"/>
  <c r="E439" i="16"/>
  <c r="E440" i="16"/>
  <c r="E441" i="16"/>
  <c r="E442" i="16"/>
  <c r="E443" i="16"/>
  <c r="E444" i="16"/>
  <c r="E445" i="16"/>
  <c r="E446" i="16"/>
  <c r="E447" i="16"/>
  <c r="E448" i="16"/>
  <c r="E449" i="16"/>
  <c r="E450" i="16"/>
  <c r="E451" i="16"/>
  <c r="E452" i="16"/>
  <c r="E453" i="16"/>
  <c r="E454" i="16"/>
  <c r="E455" i="16"/>
  <c r="E456" i="16"/>
  <c r="E457" i="16"/>
  <c r="E458" i="16"/>
  <c r="E459" i="16"/>
  <c r="E460" i="16"/>
  <c r="E461" i="16"/>
  <c r="E462" i="16"/>
  <c r="E463" i="16"/>
  <c r="E464" i="16"/>
  <c r="E465" i="16"/>
  <c r="E466" i="16"/>
  <c r="E467" i="16"/>
  <c r="E468" i="16"/>
  <c r="E469" i="16"/>
  <c r="E470" i="16"/>
  <c r="E471" i="16"/>
  <c r="E472" i="16"/>
  <c r="E473" i="16"/>
  <c r="E474" i="16"/>
  <c r="E475" i="16"/>
  <c r="E476" i="16"/>
  <c r="E477" i="16"/>
  <c r="E478" i="16"/>
  <c r="E479" i="16"/>
  <c r="E480" i="16"/>
  <c r="E481" i="16"/>
  <c r="E482" i="16"/>
  <c r="E483" i="16"/>
  <c r="E484" i="16"/>
  <c r="E485" i="16"/>
  <c r="E486" i="16"/>
  <c r="E487" i="16"/>
  <c r="E488" i="16"/>
  <c r="E489" i="16"/>
  <c r="E490" i="16"/>
  <c r="E491" i="16"/>
  <c r="E492" i="16"/>
  <c r="E493" i="16"/>
  <c r="E494" i="16"/>
  <c r="E495" i="16"/>
  <c r="E496" i="16"/>
  <c r="E497" i="16"/>
  <c r="E498" i="16"/>
  <c r="E499" i="16"/>
  <c r="E500" i="16"/>
  <c r="E501" i="16"/>
  <c r="E2" i="16"/>
  <c r="F123" i="50"/>
  <c r="F111" i="50"/>
  <c r="L64" i="50"/>
  <c r="L63" i="50"/>
  <c r="L10" i="50"/>
  <c r="L9" i="50"/>
  <c r="L8" i="50"/>
  <c r="L114" i="50"/>
  <c r="L113" i="50"/>
  <c r="L124" i="50"/>
  <c r="L123" i="50" s="1"/>
  <c r="E123" i="50"/>
  <c r="E111" i="50"/>
  <c r="F126" i="50" l="1"/>
  <c r="AX27" i="28"/>
  <c r="AY27" i="28"/>
  <c r="AX25" i="28"/>
  <c r="AY25" i="28"/>
  <c r="C18" i="43"/>
  <c r="C18" i="39"/>
  <c r="S9" i="16"/>
  <c r="N9" i="57" s="1"/>
  <c r="S4" i="16"/>
  <c r="N4" i="57" s="1"/>
  <c r="S5" i="16"/>
  <c r="N5" i="57" s="1"/>
  <c r="S7" i="16"/>
  <c r="N7" i="57" s="1"/>
  <c r="S8" i="16"/>
  <c r="N8" i="57" s="1"/>
  <c r="S13" i="16"/>
  <c r="N13" i="57" s="1"/>
  <c r="S11" i="16"/>
  <c r="N11" i="57" s="1"/>
  <c r="H42" i="50"/>
  <c r="L42" i="50" s="1"/>
  <c r="H40" i="50"/>
  <c r="L40" i="50" s="1"/>
  <c r="H41" i="50"/>
  <c r="L41" i="50" s="1"/>
  <c r="H43" i="50"/>
  <c r="L43" i="50" s="1"/>
  <c r="H44" i="50"/>
  <c r="L44" i="50" s="1"/>
  <c r="H45" i="50"/>
  <c r="L45" i="50" s="1"/>
  <c r="H27" i="50"/>
  <c r="L27" i="50" s="1"/>
  <c r="C9" i="57" s="1"/>
  <c r="AU27" i="28"/>
  <c r="AW27" i="28"/>
  <c r="C9" i="24"/>
  <c r="H39" i="50"/>
  <c r="L39" i="50" s="1"/>
  <c r="C20" i="57" s="1"/>
  <c r="L77" i="50"/>
  <c r="E60" i="50"/>
  <c r="L72" i="50"/>
  <c r="L69" i="50"/>
  <c r="L73" i="50"/>
  <c r="N14" i="57" l="1"/>
  <c r="C19" i="43"/>
  <c r="C19" i="39"/>
  <c r="S14" i="16"/>
  <c r="B2" i="49"/>
  <c r="D1" i="28"/>
  <c r="G18" i="28" l="1"/>
  <c r="G11" i="28"/>
  <c r="O15" i="28"/>
  <c r="G19" i="28"/>
  <c r="O22" i="28"/>
  <c r="G10" i="28"/>
  <c r="G23" i="28"/>
  <c r="O21" i="28"/>
  <c r="P22" i="28"/>
  <c r="Q22" i="28" s="1"/>
  <c r="O10" i="28"/>
  <c r="Q10" i="28" s="1"/>
  <c r="O23" i="28"/>
  <c r="G22" i="28"/>
  <c r="P10" i="28"/>
  <c r="G24" i="28"/>
  <c r="P21" i="28"/>
  <c r="Q21" i="28" s="1"/>
  <c r="G15" i="28"/>
  <c r="O19" i="28"/>
  <c r="P14" i="28"/>
  <c r="G14" i="28"/>
  <c r="O13" i="28"/>
  <c r="O14" i="28"/>
  <c r="O16" i="28"/>
  <c r="P16" i="28" s="1"/>
  <c r="G16" i="28"/>
  <c r="O24" i="28"/>
  <c r="G13" i="28"/>
  <c r="G21" i="28"/>
  <c r="P15" i="28"/>
  <c r="O18" i="28"/>
  <c r="Q15" i="28"/>
  <c r="G20" i="28"/>
  <c r="O12" i="28"/>
  <c r="O17" i="28"/>
  <c r="O11" i="28"/>
  <c r="G17" i="28"/>
  <c r="P24" i="28"/>
  <c r="G12" i="28"/>
  <c r="O20" i="28"/>
  <c r="P20" i="28"/>
  <c r="Q14" i="28"/>
  <c r="R14" i="28" s="1"/>
  <c r="R15" i="28"/>
  <c r="T15" i="28" s="1"/>
  <c r="S21" i="28"/>
  <c r="Q24" i="28"/>
  <c r="R21" i="28"/>
  <c r="S15" i="28"/>
  <c r="AP9" i="28"/>
  <c r="AN9" i="28"/>
  <c r="AP5" i="28"/>
  <c r="AQ5" i="28"/>
  <c r="AL4" i="28"/>
  <c r="AN4" i="28"/>
  <c r="AO8" i="28"/>
  <c r="AM8" i="28"/>
  <c r="AK7" i="28"/>
  <c r="AJ7" i="28"/>
  <c r="AP6" i="28"/>
  <c r="AJ6" i="28"/>
  <c r="AN3" i="28"/>
  <c r="AP3" i="28"/>
  <c r="AQ6" i="28"/>
  <c r="AK9" i="28"/>
  <c r="AJ9" i="28"/>
  <c r="AK5" i="28"/>
  <c r="AJ5" i="28"/>
  <c r="O31" i="28"/>
  <c r="P31" i="28" s="1"/>
  <c r="AP4" i="28"/>
  <c r="AL8" i="28"/>
  <c r="AQ8" i="28"/>
  <c r="AO7" i="28"/>
  <c r="AN7" i="28"/>
  <c r="AK6" i="28"/>
  <c r="AN6" i="28"/>
  <c r="AK3" i="28"/>
  <c r="AM3" i="28"/>
  <c r="AL9" i="28"/>
  <c r="AL5" i="28"/>
  <c r="AO4" i="28"/>
  <c r="AQ4" i="28"/>
  <c r="AJ8" i="28"/>
  <c r="AP7" i="28"/>
  <c r="AQ7" i="28"/>
  <c r="AL6" i="28"/>
  <c r="AJ3" i="28"/>
  <c r="AL3" i="28"/>
  <c r="AO9" i="28"/>
  <c r="AM9" i="28"/>
  <c r="AO5" i="28"/>
  <c r="AN5" i="28"/>
  <c r="O30" i="28"/>
  <c r="P30" i="28" s="1"/>
  <c r="AM4" i="28"/>
  <c r="O29" i="28"/>
  <c r="P29" i="28" s="1"/>
  <c r="AP8" i="28"/>
  <c r="AN8" i="28"/>
  <c r="AL7" i="28"/>
  <c r="AM7" i="28"/>
  <c r="AO6" i="28"/>
  <c r="AM6" i="28"/>
  <c r="O32" i="28"/>
  <c r="P32" i="28" s="1"/>
  <c r="AO3" i="28"/>
  <c r="AQ3" i="28"/>
  <c r="AQ9" i="28"/>
  <c r="AM5" i="28"/>
  <c r="AK8" i="28"/>
  <c r="N9" i="28"/>
  <c r="Q31" i="28"/>
  <c r="R31" i="28" s="1"/>
  <c r="S31" i="28" s="1"/>
  <c r="T31" i="28" s="1"/>
  <c r="O26" i="28"/>
  <c r="P26" i="28" s="1"/>
  <c r="O28" i="28"/>
  <c r="P28" i="28" s="1"/>
  <c r="Q28" i="28" s="1"/>
  <c r="R28" i="28" s="1"/>
  <c r="S28" i="28" s="1"/>
  <c r="O25" i="28"/>
  <c r="P25" i="28" s="1"/>
  <c r="Q25" i="28" s="1"/>
  <c r="R25" i="28" s="1"/>
  <c r="O9" i="28"/>
  <c r="O27" i="28"/>
  <c r="Q27" i="28" s="1"/>
  <c r="R27" i="28" s="1"/>
  <c r="P9" i="28"/>
  <c r="P27" i="28"/>
  <c r="Q9" i="28"/>
  <c r="R9" i="28"/>
  <c r="S9" i="28" s="1"/>
  <c r="T9" i="28" s="1"/>
  <c r="U9" i="28"/>
  <c r="V9" i="28" s="1"/>
  <c r="W9" i="28"/>
  <c r="X9" i="28" s="1"/>
  <c r="Y9" i="28" s="1"/>
  <c r="Z9" i="28" s="1"/>
  <c r="AA9" i="28" s="1"/>
  <c r="AB9" i="28" s="1"/>
  <c r="AC9" i="28"/>
  <c r="AD9" i="28" s="1"/>
  <c r="AE9" i="28" s="1"/>
  <c r="AF9" i="28" s="1"/>
  <c r="AG9" i="28" s="1"/>
  <c r="AH9" i="28" s="1"/>
  <c r="AI9" i="28" s="1"/>
  <c r="C20" i="43"/>
  <c r="C20" i="39"/>
  <c r="G30" i="28"/>
  <c r="G32" i="28"/>
  <c r="G31" i="28"/>
  <c r="G29" i="28"/>
  <c r="G27" i="28"/>
  <c r="G28" i="28"/>
  <c r="G26" i="28"/>
  <c r="G25" i="28"/>
  <c r="G9" i="28"/>
  <c r="R41" i="12"/>
  <c r="R10" i="28" l="1"/>
  <c r="T14" i="28"/>
  <c r="S14" i="28"/>
  <c r="Q16" i="28"/>
  <c r="R22" i="28"/>
  <c r="T22" i="28" s="1"/>
  <c r="S22" i="28"/>
  <c r="P12" i="28"/>
  <c r="T21" i="28"/>
  <c r="P18" i="28"/>
  <c r="P19" i="28"/>
  <c r="U15" i="28"/>
  <c r="R24" i="28"/>
  <c r="S27" i="28"/>
  <c r="T27" i="28" s="1"/>
  <c r="V15" i="28"/>
  <c r="R20" i="28"/>
  <c r="S20" i="28" s="1"/>
  <c r="Q20" i="28"/>
  <c r="P17" i="28"/>
  <c r="P13" i="28"/>
  <c r="S10" i="28"/>
  <c r="R18" i="28"/>
  <c r="Q12" i="28"/>
  <c r="Q18" i="28"/>
  <c r="P11" i="28"/>
  <c r="Q11" i="28" s="1"/>
  <c r="Q32" i="28"/>
  <c r="R32" i="28" s="1"/>
  <c r="S32" i="28" s="1"/>
  <c r="Q19" i="28"/>
  <c r="R19" i="28" s="1"/>
  <c r="P23" i="28"/>
  <c r="Q29" i="28"/>
  <c r="Q30" i="28"/>
  <c r="Q26" i="28"/>
  <c r="S25" i="28"/>
  <c r="T28" i="28"/>
  <c r="U31" i="28"/>
  <c r="R30" i="28"/>
  <c r="S30" i="28" s="1"/>
  <c r="H118" i="50"/>
  <c r="L118" i="50" s="1"/>
  <c r="C7" i="52"/>
  <c r="C21" i="43"/>
  <c r="C21" i="39"/>
  <c r="L3" i="16"/>
  <c r="L4" i="16"/>
  <c r="L5" i="16"/>
  <c r="L6" i="16"/>
  <c r="L7" i="16"/>
  <c r="L8" i="16"/>
  <c r="L9" i="16"/>
  <c r="L10" i="16"/>
  <c r="L11" i="16"/>
  <c r="L12" i="16"/>
  <c r="L13" i="16"/>
  <c r="L14" i="16"/>
  <c r="L15" i="16"/>
  <c r="L16" i="16"/>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5" i="16"/>
  <c r="L46" i="16"/>
  <c r="L47" i="16"/>
  <c r="L48" i="16"/>
  <c r="L49" i="16"/>
  <c r="L50" i="16"/>
  <c r="L51" i="16"/>
  <c r="L52" i="16"/>
  <c r="L53" i="16"/>
  <c r="L54" i="16"/>
  <c r="L55" i="16"/>
  <c r="L56" i="16"/>
  <c r="L57" i="16"/>
  <c r="L58" i="16"/>
  <c r="L59" i="16"/>
  <c r="L60" i="16"/>
  <c r="L61" i="16"/>
  <c r="L62" i="16"/>
  <c r="L63" i="16"/>
  <c r="L64" i="16"/>
  <c r="L65" i="16"/>
  <c r="L66" i="16"/>
  <c r="L67" i="16"/>
  <c r="L68" i="16"/>
  <c r="L69" i="16"/>
  <c r="L70" i="16"/>
  <c r="L71" i="16"/>
  <c r="L72" i="16"/>
  <c r="L73" i="16"/>
  <c r="L74" i="16"/>
  <c r="L75" i="16"/>
  <c r="L76" i="16"/>
  <c r="L77" i="16"/>
  <c r="L78" i="16"/>
  <c r="L79" i="16"/>
  <c r="L80" i="16"/>
  <c r="L81" i="16"/>
  <c r="L82" i="16"/>
  <c r="L83" i="16"/>
  <c r="L84" i="16"/>
  <c r="L85" i="16"/>
  <c r="L86" i="16"/>
  <c r="L87" i="16"/>
  <c r="L88" i="16"/>
  <c r="L89" i="16"/>
  <c r="L90" i="16"/>
  <c r="L91" i="16"/>
  <c r="L92" i="16"/>
  <c r="L93" i="16"/>
  <c r="L94" i="16"/>
  <c r="L95" i="16"/>
  <c r="L96" i="16"/>
  <c r="L97" i="16"/>
  <c r="L98" i="16"/>
  <c r="L99" i="16"/>
  <c r="L100" i="16"/>
  <c r="L101" i="16"/>
  <c r="L102" i="16"/>
  <c r="L103" i="16"/>
  <c r="L104" i="16"/>
  <c r="L105" i="16"/>
  <c r="L106" i="16"/>
  <c r="L107" i="16"/>
  <c r="L108" i="16"/>
  <c r="L109" i="16"/>
  <c r="L110" i="16"/>
  <c r="L111" i="16"/>
  <c r="L112" i="16"/>
  <c r="L113" i="16"/>
  <c r="L114" i="16"/>
  <c r="L115" i="16"/>
  <c r="L116" i="16"/>
  <c r="L117" i="16"/>
  <c r="L118" i="16"/>
  <c r="L119" i="16"/>
  <c r="L120" i="16"/>
  <c r="L121" i="16"/>
  <c r="L122" i="16"/>
  <c r="L123" i="16"/>
  <c r="L124" i="16"/>
  <c r="L125" i="16"/>
  <c r="L126" i="16"/>
  <c r="L127" i="16"/>
  <c r="L128" i="16"/>
  <c r="L129" i="16"/>
  <c r="L130" i="16"/>
  <c r="L131" i="16"/>
  <c r="L132" i="16"/>
  <c r="L133" i="16"/>
  <c r="L134" i="16"/>
  <c r="L135" i="16"/>
  <c r="L136" i="16"/>
  <c r="L137" i="16"/>
  <c r="L138" i="16"/>
  <c r="L139" i="16"/>
  <c r="L140" i="16"/>
  <c r="L141" i="16"/>
  <c r="L142" i="16"/>
  <c r="L143" i="16"/>
  <c r="L144" i="16"/>
  <c r="L145" i="16"/>
  <c r="L146" i="16"/>
  <c r="L147" i="16"/>
  <c r="L148" i="16"/>
  <c r="L149" i="16"/>
  <c r="L150" i="16"/>
  <c r="L151" i="16"/>
  <c r="L152" i="16"/>
  <c r="L153" i="16"/>
  <c r="L154" i="16"/>
  <c r="L155" i="16"/>
  <c r="L156" i="16"/>
  <c r="L157" i="16"/>
  <c r="L158" i="16"/>
  <c r="L159" i="16"/>
  <c r="L160" i="16"/>
  <c r="L161" i="16"/>
  <c r="L162" i="16"/>
  <c r="L163" i="16"/>
  <c r="L164" i="16"/>
  <c r="L165" i="16"/>
  <c r="L166" i="16"/>
  <c r="L167" i="16"/>
  <c r="L168" i="16"/>
  <c r="L169" i="16"/>
  <c r="L170" i="16"/>
  <c r="L171" i="16"/>
  <c r="L172" i="16"/>
  <c r="L173" i="16"/>
  <c r="L174" i="16"/>
  <c r="L175" i="16"/>
  <c r="L176" i="16"/>
  <c r="L177" i="16"/>
  <c r="L178" i="16"/>
  <c r="L179" i="16"/>
  <c r="L180" i="16"/>
  <c r="L181" i="16"/>
  <c r="L182" i="16"/>
  <c r="L183" i="16"/>
  <c r="L184" i="16"/>
  <c r="L185" i="16"/>
  <c r="L186" i="16"/>
  <c r="L187" i="16"/>
  <c r="L188" i="16"/>
  <c r="L189" i="16"/>
  <c r="L190" i="16"/>
  <c r="L191" i="16"/>
  <c r="L192" i="16"/>
  <c r="L193" i="16"/>
  <c r="L194" i="16"/>
  <c r="L195" i="16"/>
  <c r="L196" i="16"/>
  <c r="L197" i="16"/>
  <c r="L198" i="16"/>
  <c r="L199" i="16"/>
  <c r="L200" i="16"/>
  <c r="L201" i="16"/>
  <c r="L202" i="16"/>
  <c r="L203" i="16"/>
  <c r="L204" i="16"/>
  <c r="L205" i="16"/>
  <c r="L206" i="16"/>
  <c r="L207" i="16"/>
  <c r="L208" i="16"/>
  <c r="L209" i="16"/>
  <c r="L210" i="16"/>
  <c r="L211" i="16"/>
  <c r="L212" i="16"/>
  <c r="L213" i="16"/>
  <c r="L214" i="16"/>
  <c r="L215" i="16"/>
  <c r="L216" i="16"/>
  <c r="L217" i="16"/>
  <c r="L218" i="16"/>
  <c r="L219" i="16"/>
  <c r="L220" i="16"/>
  <c r="L221" i="16"/>
  <c r="L222" i="16"/>
  <c r="L223" i="16"/>
  <c r="L224" i="16"/>
  <c r="L225" i="16"/>
  <c r="L226" i="16"/>
  <c r="L227" i="16"/>
  <c r="L228" i="16"/>
  <c r="L229" i="16"/>
  <c r="L230" i="16"/>
  <c r="L231" i="16"/>
  <c r="L232" i="16"/>
  <c r="L233" i="16"/>
  <c r="L234" i="16"/>
  <c r="L235" i="16"/>
  <c r="L236" i="16"/>
  <c r="L237" i="16"/>
  <c r="L238" i="16"/>
  <c r="L239" i="16"/>
  <c r="L240" i="16"/>
  <c r="L241" i="16"/>
  <c r="L242" i="16"/>
  <c r="L243" i="16"/>
  <c r="L244" i="16"/>
  <c r="L245" i="16"/>
  <c r="L246" i="16"/>
  <c r="L247" i="16"/>
  <c r="L248" i="16"/>
  <c r="L249" i="16"/>
  <c r="L250" i="16"/>
  <c r="L251" i="16"/>
  <c r="L252" i="16"/>
  <c r="L253" i="16"/>
  <c r="L254" i="16"/>
  <c r="L255" i="16"/>
  <c r="L256" i="16"/>
  <c r="L257" i="16"/>
  <c r="L258" i="16"/>
  <c r="L259" i="16"/>
  <c r="L260" i="16"/>
  <c r="L261" i="16"/>
  <c r="L262" i="16"/>
  <c r="L263" i="16"/>
  <c r="L264" i="16"/>
  <c r="L265" i="16"/>
  <c r="L266" i="16"/>
  <c r="L267" i="16"/>
  <c r="L268" i="16"/>
  <c r="L269" i="16"/>
  <c r="L270" i="16"/>
  <c r="L271" i="16"/>
  <c r="L272" i="16"/>
  <c r="L273" i="16"/>
  <c r="L274" i="16"/>
  <c r="L275" i="16"/>
  <c r="L276" i="16"/>
  <c r="L277" i="16"/>
  <c r="L278" i="16"/>
  <c r="L279" i="16"/>
  <c r="L280" i="16"/>
  <c r="L281" i="16"/>
  <c r="L282" i="16"/>
  <c r="L283" i="16"/>
  <c r="L284" i="16"/>
  <c r="L285" i="16"/>
  <c r="L286" i="16"/>
  <c r="L287" i="16"/>
  <c r="L288" i="16"/>
  <c r="L289" i="16"/>
  <c r="L290" i="16"/>
  <c r="L291" i="16"/>
  <c r="L292" i="16"/>
  <c r="L293" i="16"/>
  <c r="L294" i="16"/>
  <c r="L295" i="16"/>
  <c r="L296" i="16"/>
  <c r="L297" i="16"/>
  <c r="L298" i="16"/>
  <c r="L299" i="16"/>
  <c r="L300" i="16"/>
  <c r="L301" i="16"/>
  <c r="L302" i="16"/>
  <c r="L303" i="16"/>
  <c r="L304" i="16"/>
  <c r="L305" i="16"/>
  <c r="L306" i="16"/>
  <c r="L307" i="16"/>
  <c r="L308" i="16"/>
  <c r="L309" i="16"/>
  <c r="L310" i="16"/>
  <c r="L311" i="16"/>
  <c r="L312" i="16"/>
  <c r="L313" i="16"/>
  <c r="L314" i="16"/>
  <c r="L315" i="16"/>
  <c r="L316" i="16"/>
  <c r="L317" i="16"/>
  <c r="L318" i="16"/>
  <c r="L319" i="16"/>
  <c r="L320" i="16"/>
  <c r="L321" i="16"/>
  <c r="L322" i="16"/>
  <c r="L323" i="16"/>
  <c r="L324" i="16"/>
  <c r="L325" i="16"/>
  <c r="L326" i="16"/>
  <c r="L327" i="16"/>
  <c r="L328" i="16"/>
  <c r="L329" i="16"/>
  <c r="L330" i="16"/>
  <c r="L331" i="16"/>
  <c r="L332" i="16"/>
  <c r="L333" i="16"/>
  <c r="L334" i="16"/>
  <c r="L335" i="16"/>
  <c r="L336" i="16"/>
  <c r="L337" i="16"/>
  <c r="L338" i="16"/>
  <c r="L339" i="16"/>
  <c r="L340" i="16"/>
  <c r="L341" i="16"/>
  <c r="L342" i="16"/>
  <c r="L343" i="16"/>
  <c r="L344" i="16"/>
  <c r="L345" i="16"/>
  <c r="L346" i="16"/>
  <c r="L347" i="16"/>
  <c r="L348" i="16"/>
  <c r="L349" i="16"/>
  <c r="L350" i="16"/>
  <c r="L351" i="16"/>
  <c r="L352" i="16"/>
  <c r="L353" i="16"/>
  <c r="L354" i="16"/>
  <c r="L355" i="16"/>
  <c r="L356" i="16"/>
  <c r="L357" i="16"/>
  <c r="L358" i="16"/>
  <c r="L359" i="16"/>
  <c r="L360" i="16"/>
  <c r="L361" i="16"/>
  <c r="L362" i="16"/>
  <c r="L363" i="16"/>
  <c r="L364" i="16"/>
  <c r="L365" i="16"/>
  <c r="L366" i="16"/>
  <c r="L367" i="16"/>
  <c r="L368" i="16"/>
  <c r="L369" i="16"/>
  <c r="L370" i="16"/>
  <c r="L371" i="16"/>
  <c r="L372" i="16"/>
  <c r="L373" i="16"/>
  <c r="L374" i="16"/>
  <c r="L375" i="16"/>
  <c r="L376" i="16"/>
  <c r="L377" i="16"/>
  <c r="L378" i="16"/>
  <c r="L379" i="16"/>
  <c r="L380" i="16"/>
  <c r="L381" i="16"/>
  <c r="L382" i="16"/>
  <c r="L383" i="16"/>
  <c r="L384" i="16"/>
  <c r="L385" i="16"/>
  <c r="L386" i="16"/>
  <c r="L387" i="16"/>
  <c r="L388" i="16"/>
  <c r="L389" i="16"/>
  <c r="L390" i="16"/>
  <c r="L391" i="16"/>
  <c r="L392" i="16"/>
  <c r="L393" i="16"/>
  <c r="L394" i="16"/>
  <c r="L395" i="16"/>
  <c r="L396" i="16"/>
  <c r="L397" i="16"/>
  <c r="L398" i="16"/>
  <c r="L399" i="16"/>
  <c r="L400" i="16"/>
  <c r="L401" i="16"/>
  <c r="L402" i="16"/>
  <c r="L403" i="16"/>
  <c r="L404" i="16"/>
  <c r="L405" i="16"/>
  <c r="L406" i="16"/>
  <c r="L407" i="16"/>
  <c r="L408" i="16"/>
  <c r="L409" i="16"/>
  <c r="L410" i="16"/>
  <c r="L411" i="16"/>
  <c r="L412" i="16"/>
  <c r="L413" i="16"/>
  <c r="L414" i="16"/>
  <c r="L415" i="16"/>
  <c r="L416" i="16"/>
  <c r="L417" i="16"/>
  <c r="L418" i="16"/>
  <c r="L419" i="16"/>
  <c r="L420" i="16"/>
  <c r="L421" i="16"/>
  <c r="L422" i="16"/>
  <c r="L423" i="16"/>
  <c r="L424" i="16"/>
  <c r="L425" i="16"/>
  <c r="L426" i="16"/>
  <c r="L427" i="16"/>
  <c r="L428" i="16"/>
  <c r="L429" i="16"/>
  <c r="L430" i="16"/>
  <c r="L431" i="16"/>
  <c r="L432" i="16"/>
  <c r="L433" i="16"/>
  <c r="L434" i="16"/>
  <c r="L435" i="16"/>
  <c r="L436" i="16"/>
  <c r="L437" i="16"/>
  <c r="L438" i="16"/>
  <c r="L439" i="16"/>
  <c r="L440" i="16"/>
  <c r="L441" i="16"/>
  <c r="L442" i="16"/>
  <c r="L443" i="16"/>
  <c r="L444" i="16"/>
  <c r="L445" i="16"/>
  <c r="L446" i="16"/>
  <c r="L447" i="16"/>
  <c r="L448" i="16"/>
  <c r="L449" i="16"/>
  <c r="L450" i="16"/>
  <c r="L451" i="16"/>
  <c r="L452" i="16"/>
  <c r="L453" i="16"/>
  <c r="L454" i="16"/>
  <c r="L455" i="16"/>
  <c r="L456" i="16"/>
  <c r="L457" i="16"/>
  <c r="L458" i="16"/>
  <c r="L459" i="16"/>
  <c r="L460" i="16"/>
  <c r="L461" i="16"/>
  <c r="L462" i="16"/>
  <c r="L463" i="16"/>
  <c r="L464" i="16"/>
  <c r="L465" i="16"/>
  <c r="L466" i="16"/>
  <c r="L467" i="16"/>
  <c r="L468" i="16"/>
  <c r="L469" i="16"/>
  <c r="L470" i="16"/>
  <c r="L471" i="16"/>
  <c r="L472" i="16"/>
  <c r="L473" i="16"/>
  <c r="L474" i="16"/>
  <c r="L475" i="16"/>
  <c r="L476" i="16"/>
  <c r="L477" i="16"/>
  <c r="L478" i="16"/>
  <c r="L479" i="16"/>
  <c r="L480" i="16"/>
  <c r="L481" i="16"/>
  <c r="L482" i="16"/>
  <c r="L483" i="16"/>
  <c r="L484" i="16"/>
  <c r="L485" i="16"/>
  <c r="L486" i="16"/>
  <c r="L487" i="16"/>
  <c r="L488" i="16"/>
  <c r="L489" i="16"/>
  <c r="L490" i="16"/>
  <c r="L491" i="16"/>
  <c r="L492" i="16"/>
  <c r="L493" i="16"/>
  <c r="L494" i="16"/>
  <c r="L495" i="16"/>
  <c r="L496" i="16"/>
  <c r="L497" i="16"/>
  <c r="L498" i="16"/>
  <c r="L499" i="16"/>
  <c r="L500" i="16"/>
  <c r="L501" i="16"/>
  <c r="L2" i="16"/>
  <c r="K41" i="12"/>
  <c r="F133" i="50" s="1"/>
  <c r="L133" i="50" s="1"/>
  <c r="N52" i="12"/>
  <c r="S19" i="28" l="1"/>
  <c r="W15" i="28"/>
  <c r="R16" i="28"/>
  <c r="T10" i="28"/>
  <c r="S24" i="28"/>
  <c r="U22" i="28"/>
  <c r="V22" i="28" s="1"/>
  <c r="R11" i="28"/>
  <c r="Q23" i="28"/>
  <c r="S18" i="28"/>
  <c r="T18" i="28" s="1"/>
  <c r="R12" i="28"/>
  <c r="U27" i="28"/>
  <c r="V27" i="28" s="1"/>
  <c r="W27" i="28" s="1"/>
  <c r="X27" i="28" s="1"/>
  <c r="Y27" i="28" s="1"/>
  <c r="Z27" i="28" s="1"/>
  <c r="AA27" i="28" s="1"/>
  <c r="AB27" i="28" s="1"/>
  <c r="AC27" i="28" s="1"/>
  <c r="AD27" i="28" s="1"/>
  <c r="AE27" i="28" s="1"/>
  <c r="AF27" i="28" s="1"/>
  <c r="AG27" i="28" s="1"/>
  <c r="AH27" i="28" s="1"/>
  <c r="AI27" i="28" s="1"/>
  <c r="AJ27" i="28" s="1"/>
  <c r="AK27" i="28" s="1"/>
  <c r="AL27" i="28" s="1"/>
  <c r="AM27" i="28" s="1"/>
  <c r="AN27" i="28" s="1"/>
  <c r="AO27" i="28" s="1"/>
  <c r="AP27" i="28" s="1"/>
  <c r="AQ27" i="28" s="1"/>
  <c r="Q13" i="28"/>
  <c r="T32" i="28"/>
  <c r="V32" i="28" s="1"/>
  <c r="X15" i="28"/>
  <c r="U18" i="28"/>
  <c r="U14" i="28"/>
  <c r="Q17" i="28"/>
  <c r="U21" i="28"/>
  <c r="T24" i="28"/>
  <c r="T20" i="28"/>
  <c r="S12" i="28"/>
  <c r="R26" i="28"/>
  <c r="S26" i="28" s="1"/>
  <c r="R29" i="28"/>
  <c r="U28" i="28"/>
  <c r="U32" i="28"/>
  <c r="T25" i="28"/>
  <c r="T30" i="28"/>
  <c r="U30" i="28" s="1"/>
  <c r="V30" i="28" s="1"/>
  <c r="V31" i="28"/>
  <c r="W31" i="28" s="1"/>
  <c r="X31" i="28" s="1"/>
  <c r="C22" i="43"/>
  <c r="H21" i="39"/>
  <c r="C22" i="39"/>
  <c r="H116" i="50"/>
  <c r="L116" i="50" s="1"/>
  <c r="O49" i="12"/>
  <c r="M3" i="16"/>
  <c r="N54" i="12"/>
  <c r="N55" i="12" s="1"/>
  <c r="S11" i="28" l="1"/>
  <c r="T12" i="28"/>
  <c r="R13" i="28"/>
  <c r="V14" i="28"/>
  <c r="S13" i="28"/>
  <c r="W22" i="28"/>
  <c r="S16" i="28"/>
  <c r="U12" i="28"/>
  <c r="V24" i="28"/>
  <c r="W24" i="28" s="1"/>
  <c r="Y15" i="28"/>
  <c r="AA15" i="28" s="1"/>
  <c r="AB15" i="28" s="1"/>
  <c r="AC15" i="28" s="1"/>
  <c r="AD15" i="28" s="1"/>
  <c r="V18" i="28"/>
  <c r="U24" i="28"/>
  <c r="R17" i="28"/>
  <c r="V21" i="28"/>
  <c r="U10" i="28"/>
  <c r="V12" i="28"/>
  <c r="W12" i="28" s="1"/>
  <c r="T11" i="28"/>
  <c r="U11" i="28" s="1"/>
  <c r="V11" i="28" s="1"/>
  <c r="T19" i="28"/>
  <c r="R23" i="28"/>
  <c r="U20" i="28"/>
  <c r="Z15" i="28"/>
  <c r="Y31" i="28"/>
  <c r="Z31" i="28" s="1"/>
  <c r="AA31" i="28" s="1"/>
  <c r="AB31" i="28" s="1"/>
  <c r="AC31" i="28" s="1"/>
  <c r="AD31" i="28" s="1"/>
  <c r="AE31" i="28" s="1"/>
  <c r="AF31" i="28" s="1"/>
  <c r="AG31" i="28" s="1"/>
  <c r="AH31" i="28" s="1"/>
  <c r="AI31" i="28" s="1"/>
  <c r="AJ31" i="28" s="1"/>
  <c r="AK31" i="28" s="1"/>
  <c r="AL31" i="28" s="1"/>
  <c r="AM31" i="28" s="1"/>
  <c r="AN31" i="28" s="1"/>
  <c r="AO31" i="28" s="1"/>
  <c r="AP31" i="28" s="1"/>
  <c r="AQ31" i="28" s="1"/>
  <c r="S29" i="28"/>
  <c r="T26" i="28"/>
  <c r="U26" i="28" s="1"/>
  <c r="W30" i="28"/>
  <c r="X30" i="28" s="1"/>
  <c r="W32" i="28"/>
  <c r="X32" i="28" s="1"/>
  <c r="V28" i="28"/>
  <c r="U25" i="28"/>
  <c r="V25" i="28" s="1"/>
  <c r="W25" i="28" s="1"/>
  <c r="X25" i="28" s="1"/>
  <c r="C23" i="43"/>
  <c r="H22" i="39"/>
  <c r="C23" i="39"/>
  <c r="X24" i="28" l="1"/>
  <c r="Y24" i="28" s="1"/>
  <c r="X12" i="28"/>
  <c r="Y12" i="28" s="1"/>
  <c r="V20" i="28"/>
  <c r="W20" i="28" s="1"/>
  <c r="X20" i="28" s="1"/>
  <c r="Y20" i="28" s="1"/>
  <c r="Z20" i="28" s="1"/>
  <c r="AA20" i="28" s="1"/>
  <c r="AB20" i="28" s="1"/>
  <c r="AC20" i="28" s="1"/>
  <c r="AD20" i="28" s="1"/>
  <c r="AE20" i="28" s="1"/>
  <c r="AF20" i="28" s="1"/>
  <c r="AG20" i="28" s="1"/>
  <c r="AH20" i="28" s="1"/>
  <c r="AI20" i="28" s="1"/>
  <c r="AJ20" i="28" s="1"/>
  <c r="AK20" i="28" s="1"/>
  <c r="AL20" i="28" s="1"/>
  <c r="AM20" i="28" s="1"/>
  <c r="AN20" i="28" s="1"/>
  <c r="AO20" i="28" s="1"/>
  <c r="AP20" i="28" s="1"/>
  <c r="AQ20" i="28" s="1"/>
  <c r="T16" i="28"/>
  <c r="AE15" i="28"/>
  <c r="AF15" i="28" s="1"/>
  <c r="AG15" i="28" s="1"/>
  <c r="AH15" i="28" s="1"/>
  <c r="AI15" i="28" s="1"/>
  <c r="AJ15" i="28" s="1"/>
  <c r="AK15" i="28" s="1"/>
  <c r="AL15" i="28" s="1"/>
  <c r="AM15" i="28" s="1"/>
  <c r="AN15" i="28" s="1"/>
  <c r="AO15" i="28" s="1"/>
  <c r="AP15" i="28" s="1"/>
  <c r="AQ15" i="28" s="1"/>
  <c r="W11" i="28"/>
  <c r="W14" i="28"/>
  <c r="U19" i="28"/>
  <c r="V19" i="28" s="1"/>
  <c r="W19" i="28" s="1"/>
  <c r="W21" i="28"/>
  <c r="S23" i="28"/>
  <c r="U23" i="28" s="1"/>
  <c r="V23" i="28" s="1"/>
  <c r="X22" i="28"/>
  <c r="T13" i="28"/>
  <c r="U13" i="28"/>
  <c r="V13" i="28" s="1"/>
  <c r="W13" i="28" s="1"/>
  <c r="X13" i="28" s="1"/>
  <c r="Y13" i="28" s="1"/>
  <c r="Z13" i="28" s="1"/>
  <c r="AA13" i="28" s="1"/>
  <c r="AB13" i="28" s="1"/>
  <c r="AC13" i="28" s="1"/>
  <c r="W18" i="28"/>
  <c r="V10" i="28"/>
  <c r="W10" i="28" s="1"/>
  <c r="X21" i="28"/>
  <c r="Y21" i="28" s="1"/>
  <c r="T23" i="28"/>
  <c r="S17" i="28"/>
  <c r="T29" i="28"/>
  <c r="U29" i="28" s="1"/>
  <c r="Y25" i="28"/>
  <c r="Z25" i="28" s="1"/>
  <c r="V26" i="28"/>
  <c r="AA26" i="28" s="1"/>
  <c r="AB26" i="28" s="1"/>
  <c r="AC26" i="28" s="1"/>
  <c r="AD26" i="28" s="1"/>
  <c r="AE26" i="28" s="1"/>
  <c r="AF26" i="28" s="1"/>
  <c r="AG26" i="28" s="1"/>
  <c r="AH26" i="28" s="1"/>
  <c r="AI26" i="28" s="1"/>
  <c r="AJ26" i="28" s="1"/>
  <c r="AK26" i="28" s="1"/>
  <c r="AL26" i="28" s="1"/>
  <c r="AM26" i="28" s="1"/>
  <c r="AN26" i="28" s="1"/>
  <c r="AO26" i="28" s="1"/>
  <c r="AP26" i="28" s="1"/>
  <c r="AQ26" i="28" s="1"/>
  <c r="W26" i="28"/>
  <c r="X26" i="28" s="1"/>
  <c r="Y26" i="28" s="1"/>
  <c r="Z26" i="28" s="1"/>
  <c r="Y32" i="28"/>
  <c r="Z32" i="28" s="1"/>
  <c r="AA32" i="28" s="1"/>
  <c r="AB32" i="28" s="1"/>
  <c r="AC32" i="28" s="1"/>
  <c r="AD32" i="28" s="1"/>
  <c r="AE32" i="28" s="1"/>
  <c r="AF32" i="28" s="1"/>
  <c r="AG32" i="28" s="1"/>
  <c r="AH32" i="28" s="1"/>
  <c r="AI32" i="28" s="1"/>
  <c r="AJ32" i="28" s="1"/>
  <c r="AK32" i="28" s="1"/>
  <c r="AL32" i="28" s="1"/>
  <c r="AM32" i="28" s="1"/>
  <c r="AN32" i="28" s="1"/>
  <c r="AO32" i="28" s="1"/>
  <c r="AP32" i="28" s="1"/>
  <c r="AQ32" i="28" s="1"/>
  <c r="Y30" i="28"/>
  <c r="Z30" i="28" s="1"/>
  <c r="AA30" i="28" s="1"/>
  <c r="AB30" i="28" s="1"/>
  <c r="AC30" i="28" s="1"/>
  <c r="AD30" i="28" s="1"/>
  <c r="AE30" i="28" s="1"/>
  <c r="AF30" i="28" s="1"/>
  <c r="AG30" i="28" s="1"/>
  <c r="AH30" i="28" s="1"/>
  <c r="AI30" i="28" s="1"/>
  <c r="AJ30" i="28" s="1"/>
  <c r="AK30" i="28" s="1"/>
  <c r="AL30" i="28" s="1"/>
  <c r="AM30" i="28" s="1"/>
  <c r="AN30" i="28" s="1"/>
  <c r="AO30" i="28" s="1"/>
  <c r="AP30" i="28" s="1"/>
  <c r="AQ30" i="28" s="1"/>
  <c r="W28" i="28"/>
  <c r="X28" i="28" s="1"/>
  <c r="Y28" i="28" s="1"/>
  <c r="Z28" i="28" s="1"/>
  <c r="AA28" i="28" s="1"/>
  <c r="AB28" i="28" s="1"/>
  <c r="AC28" i="28" s="1"/>
  <c r="AD28" i="28" s="1"/>
  <c r="AE28" i="28" s="1"/>
  <c r="AF28" i="28" s="1"/>
  <c r="AG28" i="28" s="1"/>
  <c r="AH28" i="28" s="1"/>
  <c r="AI28" i="28" s="1"/>
  <c r="AJ28" i="28" s="1"/>
  <c r="AK28" i="28" s="1"/>
  <c r="AL28" i="28" s="1"/>
  <c r="AM28" i="28" s="1"/>
  <c r="AN28" i="28" s="1"/>
  <c r="AO28" i="28" s="1"/>
  <c r="AP28" i="28" s="1"/>
  <c r="AQ28" i="28" s="1"/>
  <c r="C24" i="43"/>
  <c r="H23" i="39"/>
  <c r="C24" i="39"/>
  <c r="N41" i="12"/>
  <c r="T5" i="12"/>
  <c r="T6" i="12"/>
  <c r="T7" i="12"/>
  <c r="T8" i="12"/>
  <c r="U8" i="12" s="1"/>
  <c r="X8" i="12" s="1"/>
  <c r="U9" i="12"/>
  <c r="X9" i="12" s="1"/>
  <c r="T10" i="12"/>
  <c r="T11" i="12"/>
  <c r="T12" i="12"/>
  <c r="T13" i="12"/>
  <c r="T14" i="12"/>
  <c r="T30" i="12"/>
  <c r="T31" i="12"/>
  <c r="T32" i="12"/>
  <c r="T33" i="12"/>
  <c r="T34" i="12"/>
  <c r="T35" i="12"/>
  <c r="T36" i="12"/>
  <c r="T37" i="12"/>
  <c r="T38" i="12"/>
  <c r="T4" i="12"/>
  <c r="H7" i="50"/>
  <c r="L7" i="50" s="1"/>
  <c r="AS20" i="28" l="1"/>
  <c r="AR20" i="28"/>
  <c r="Z24" i="28"/>
  <c r="AA24" i="28" s="1"/>
  <c r="AB24" i="28" s="1"/>
  <c r="AC24" i="28" s="1"/>
  <c r="AD24" i="28" s="1"/>
  <c r="AE24" i="28" s="1"/>
  <c r="AF24" i="28" s="1"/>
  <c r="AG24" i="28" s="1"/>
  <c r="AH24" i="28" s="1"/>
  <c r="AI24" i="28" s="1"/>
  <c r="AJ24" i="28" s="1"/>
  <c r="AK24" i="28" s="1"/>
  <c r="AL24" i="28" s="1"/>
  <c r="AM24" i="28" s="1"/>
  <c r="AN24" i="28" s="1"/>
  <c r="AO24" i="28" s="1"/>
  <c r="AP24" i="28" s="1"/>
  <c r="AQ24" i="28" s="1"/>
  <c r="AR24" i="28" s="1"/>
  <c r="Z10" i="28"/>
  <c r="AA10" i="28" s="1"/>
  <c r="AB10" i="28" s="1"/>
  <c r="AC10" i="28" s="1"/>
  <c r="AD10" i="28" s="1"/>
  <c r="AE10" i="28" s="1"/>
  <c r="AF10" i="28" s="1"/>
  <c r="AG10" i="28" s="1"/>
  <c r="AH10" i="28" s="1"/>
  <c r="AI10" i="28" s="1"/>
  <c r="AJ10" i="28" s="1"/>
  <c r="AK10" i="28" s="1"/>
  <c r="AL10" i="28" s="1"/>
  <c r="AM10" i="28" s="1"/>
  <c r="AN10" i="28" s="1"/>
  <c r="AO10" i="28" s="1"/>
  <c r="AP10" i="28" s="1"/>
  <c r="AQ10" i="28" s="1"/>
  <c r="AD13" i="28"/>
  <c r="AE13" i="28" s="1"/>
  <c r="AF13" i="28" s="1"/>
  <c r="AG13" i="28" s="1"/>
  <c r="AH13" i="28" s="1"/>
  <c r="AI13" i="28" s="1"/>
  <c r="AJ13" i="28" s="1"/>
  <c r="AK13" i="28" s="1"/>
  <c r="AL13" i="28" s="1"/>
  <c r="AM13" i="28" s="1"/>
  <c r="AN13" i="28" s="1"/>
  <c r="AO13" i="28" s="1"/>
  <c r="AP13" i="28" s="1"/>
  <c r="AQ13" i="28" s="1"/>
  <c r="AS13" i="28" s="1"/>
  <c r="X10" i="28"/>
  <c r="Y10" i="28" s="1"/>
  <c r="X11" i="28"/>
  <c r="X19" i="28"/>
  <c r="X14" i="28"/>
  <c r="Y14" i="28" s="1"/>
  <c r="Z14" i="28" s="1"/>
  <c r="AA14" i="28" s="1"/>
  <c r="AB14" i="28" s="1"/>
  <c r="AC14" i="28" s="1"/>
  <c r="Z21" i="28"/>
  <c r="AA21" i="28" s="1"/>
  <c r="AB21" i="28" s="1"/>
  <c r="AC21" i="28" s="1"/>
  <c r="AD21" i="28" s="1"/>
  <c r="AE21" i="28" s="1"/>
  <c r="AF21" i="28" s="1"/>
  <c r="AG21" i="28" s="1"/>
  <c r="AH21" i="28" s="1"/>
  <c r="AI21" i="28" s="1"/>
  <c r="AJ21" i="28" s="1"/>
  <c r="AK21" i="28" s="1"/>
  <c r="AL21" i="28" s="1"/>
  <c r="AM21" i="28" s="1"/>
  <c r="AN21" i="28" s="1"/>
  <c r="AO21" i="28" s="1"/>
  <c r="AP21" i="28" s="1"/>
  <c r="AQ21" i="28" s="1"/>
  <c r="V29" i="28"/>
  <c r="W29" i="28" s="1"/>
  <c r="Y19" i="28"/>
  <c r="Z19" i="28" s="1"/>
  <c r="AA19" i="28" s="1"/>
  <c r="AB19" i="28" s="1"/>
  <c r="AC19" i="28" s="1"/>
  <c r="AD19" i="28" s="1"/>
  <c r="AE19" i="28" s="1"/>
  <c r="AF19" i="28" s="1"/>
  <c r="AG19" i="28" s="1"/>
  <c r="AH19" i="28" s="1"/>
  <c r="AI19" i="28" s="1"/>
  <c r="AJ19" i="28" s="1"/>
  <c r="AK19" i="28" s="1"/>
  <c r="AL19" i="28" s="1"/>
  <c r="AM19" i="28" s="1"/>
  <c r="AN19" i="28" s="1"/>
  <c r="AO19" i="28" s="1"/>
  <c r="AP19" i="28" s="1"/>
  <c r="AQ19" i="28" s="1"/>
  <c r="Z12" i="28"/>
  <c r="AA12" i="28" s="1"/>
  <c r="AB12" i="28" s="1"/>
  <c r="AC12" i="28" s="1"/>
  <c r="AD12" i="28" s="1"/>
  <c r="AE12" i="28" s="1"/>
  <c r="AF12" i="28" s="1"/>
  <c r="AG12" i="28" s="1"/>
  <c r="AH12" i="28" s="1"/>
  <c r="AI12" i="28" s="1"/>
  <c r="AJ12" i="28" s="1"/>
  <c r="AK12" i="28" s="1"/>
  <c r="AL12" i="28" s="1"/>
  <c r="AM12" i="28" s="1"/>
  <c r="AN12" i="28" s="1"/>
  <c r="AO12" i="28" s="1"/>
  <c r="AP12" i="28" s="1"/>
  <c r="AQ12" i="28" s="1"/>
  <c r="U16" i="28"/>
  <c r="V16" i="28" s="1"/>
  <c r="W16" i="28" s="1"/>
  <c r="X16" i="28" s="1"/>
  <c r="Y23" i="28"/>
  <c r="Z23" i="28" s="1"/>
  <c r="AA23" i="28" s="1"/>
  <c r="AB23" i="28" s="1"/>
  <c r="AC23" i="28" s="1"/>
  <c r="AD23" i="28" s="1"/>
  <c r="AE23" i="28" s="1"/>
  <c r="AF23" i="28" s="1"/>
  <c r="AG23" i="28" s="1"/>
  <c r="AH23" i="28" s="1"/>
  <c r="AI23" i="28" s="1"/>
  <c r="AJ23" i="28" s="1"/>
  <c r="AK23" i="28" s="1"/>
  <c r="AL23" i="28" s="1"/>
  <c r="AM23" i="28" s="1"/>
  <c r="AN23" i="28" s="1"/>
  <c r="AO23" i="28" s="1"/>
  <c r="AP23" i="28" s="1"/>
  <c r="AQ23" i="28" s="1"/>
  <c r="AR23" i="28" s="1"/>
  <c r="W23" i="28"/>
  <c r="X23" i="28" s="1"/>
  <c r="T17" i="28"/>
  <c r="U17" i="28" s="1"/>
  <c r="V17" i="28" s="1"/>
  <c r="W17" i="28" s="1"/>
  <c r="X17" i="28" s="1"/>
  <c r="Y22" i="28"/>
  <c r="Z22" i="28" s="1"/>
  <c r="AA22" i="28" s="1"/>
  <c r="AB22" i="28" s="1"/>
  <c r="AC22" i="28" s="1"/>
  <c r="AD22" i="28" s="1"/>
  <c r="AE22" i="28" s="1"/>
  <c r="AF22" i="28" s="1"/>
  <c r="AG22" i="28" s="1"/>
  <c r="AH22" i="28" s="1"/>
  <c r="AI22" i="28" s="1"/>
  <c r="AJ22" i="28" s="1"/>
  <c r="AK22" i="28" s="1"/>
  <c r="AL22" i="28" s="1"/>
  <c r="AM22" i="28" s="1"/>
  <c r="AN22" i="28" s="1"/>
  <c r="AO22" i="28" s="1"/>
  <c r="AP22" i="28" s="1"/>
  <c r="AQ22" i="28" s="1"/>
  <c r="AS22" i="28" s="1"/>
  <c r="X18" i="28"/>
  <c r="Y18" i="28" s="1"/>
  <c r="Z18" i="28" s="1"/>
  <c r="AA18" i="28" s="1"/>
  <c r="AB18" i="28" s="1"/>
  <c r="AC18" i="28" s="1"/>
  <c r="AD18" i="28" s="1"/>
  <c r="AE18" i="28" s="1"/>
  <c r="AF18" i="28" s="1"/>
  <c r="AG18" i="28" s="1"/>
  <c r="AH18" i="28" s="1"/>
  <c r="AI18" i="28" s="1"/>
  <c r="AJ18" i="28" s="1"/>
  <c r="AK18" i="28" s="1"/>
  <c r="AL18" i="28" s="1"/>
  <c r="AM18" i="28" s="1"/>
  <c r="AN18" i="28" s="1"/>
  <c r="AO18" i="28" s="1"/>
  <c r="AP18" i="28" s="1"/>
  <c r="AQ18" i="28" s="1"/>
  <c r="AR15" i="28"/>
  <c r="AS15" i="28"/>
  <c r="AA25" i="28"/>
  <c r="AB25" i="28" s="1"/>
  <c r="AC25" i="28" s="1"/>
  <c r="AD25" i="28" s="1"/>
  <c r="AE25" i="28" s="1"/>
  <c r="AF25" i="28" s="1"/>
  <c r="AG25" i="28" s="1"/>
  <c r="AH25" i="28" s="1"/>
  <c r="AI25" i="28" s="1"/>
  <c r="AJ25" i="28" s="1"/>
  <c r="AK25" i="28" s="1"/>
  <c r="AL25" i="28" s="1"/>
  <c r="AM25" i="28" s="1"/>
  <c r="AN25" i="28" s="1"/>
  <c r="AO25" i="28" s="1"/>
  <c r="AP25" i="28" s="1"/>
  <c r="AQ25" i="28" s="1"/>
  <c r="C25" i="43"/>
  <c r="C25" i="39"/>
  <c r="U6" i="12"/>
  <c r="X6" i="12" s="1"/>
  <c r="U12" i="12"/>
  <c r="X12" i="12" s="1"/>
  <c r="AS30" i="28"/>
  <c r="AR30" i="28"/>
  <c r="AR26" i="28"/>
  <c r="AS28" i="28"/>
  <c r="AR28" i="28"/>
  <c r="U5" i="12"/>
  <c r="X5" i="12" s="1"/>
  <c r="U32" i="12"/>
  <c r="X32" i="12" s="1"/>
  <c r="U10" i="12"/>
  <c r="X10" i="12" s="1"/>
  <c r="H6" i="50"/>
  <c r="L6" i="50" s="1"/>
  <c r="C6" i="24" s="1"/>
  <c r="U35" i="12"/>
  <c r="X35" i="12" s="1"/>
  <c r="U4" i="12"/>
  <c r="X4" i="12" s="1"/>
  <c r="U7" i="12"/>
  <c r="X7" i="12" s="1"/>
  <c r="U31" i="12"/>
  <c r="X31" i="12" s="1"/>
  <c r="U11" i="12"/>
  <c r="X11" i="12" s="1"/>
  <c r="H48" i="50"/>
  <c r="L48" i="50" s="1"/>
  <c r="C22" i="57" s="1"/>
  <c r="H36" i="50"/>
  <c r="L36" i="50" s="1"/>
  <c r="C18" i="57" s="1"/>
  <c r="H32" i="50"/>
  <c r="L32" i="50" s="1"/>
  <c r="C14" i="57" s="1"/>
  <c r="H28" i="50"/>
  <c r="L28" i="50" s="1"/>
  <c r="C10" i="57" s="1"/>
  <c r="H25" i="50"/>
  <c r="L25" i="50" s="1"/>
  <c r="C7" i="57" s="1"/>
  <c r="H21" i="50"/>
  <c r="L21" i="50" s="1"/>
  <c r="C3" i="57" s="1"/>
  <c r="H49" i="50"/>
  <c r="L49" i="50" s="1"/>
  <c r="C23" i="57" s="1"/>
  <c r="H29" i="50"/>
  <c r="L29" i="50" s="1"/>
  <c r="C11" i="57" s="1"/>
  <c r="H51" i="50"/>
  <c r="L51" i="50" s="1"/>
  <c r="C25" i="57" s="1"/>
  <c r="H47" i="50"/>
  <c r="L47" i="50" s="1"/>
  <c r="C21" i="57" s="1"/>
  <c r="H35" i="50"/>
  <c r="L35" i="50" s="1"/>
  <c r="C17" i="57" s="1"/>
  <c r="H31" i="50"/>
  <c r="L31" i="50" s="1"/>
  <c r="C13" i="57" s="1"/>
  <c r="H24" i="50"/>
  <c r="L24" i="50" s="1"/>
  <c r="C6" i="57" s="1"/>
  <c r="H20" i="50"/>
  <c r="L20" i="50" s="1"/>
  <c r="C2" i="57" s="1"/>
  <c r="H19" i="50"/>
  <c r="L19" i="50" s="1"/>
  <c r="H33" i="50"/>
  <c r="L33" i="50" s="1"/>
  <c r="C15" i="57" s="1"/>
  <c r="H22" i="50"/>
  <c r="L22" i="50" s="1"/>
  <c r="C4" i="57" s="1"/>
  <c r="H50" i="50"/>
  <c r="L50" i="50" s="1"/>
  <c r="C24" i="57" s="1"/>
  <c r="H46" i="50"/>
  <c r="L46" i="50" s="1"/>
  <c r="H34" i="50"/>
  <c r="L34" i="50" s="1"/>
  <c r="C16" i="57" s="1"/>
  <c r="H30" i="50"/>
  <c r="L30" i="50" s="1"/>
  <c r="C12" i="57" s="1"/>
  <c r="H23" i="50"/>
  <c r="L23" i="50" s="1"/>
  <c r="C5" i="57" s="1"/>
  <c r="H38" i="50"/>
  <c r="L38" i="50" s="1"/>
  <c r="C19" i="57" s="1"/>
  <c r="H26" i="50"/>
  <c r="L26" i="50" s="1"/>
  <c r="C8" i="57" s="1"/>
  <c r="U36" i="12"/>
  <c r="X36" i="12" s="1"/>
  <c r="U33" i="12"/>
  <c r="X33" i="12" s="1"/>
  <c r="U38" i="12"/>
  <c r="X38" i="12" s="1"/>
  <c r="U34" i="12"/>
  <c r="X34" i="12" s="1"/>
  <c r="U37" i="12"/>
  <c r="X37" i="12" s="1"/>
  <c r="U30" i="12"/>
  <c r="X30" i="12" s="1"/>
  <c r="U14" i="12"/>
  <c r="X14" i="12" s="1"/>
  <c r="U13" i="12"/>
  <c r="X13" i="12" s="1"/>
  <c r="W8" i="12"/>
  <c r="M488" i="1"/>
  <c r="M468" i="1"/>
  <c r="M452" i="1"/>
  <c r="M440" i="1"/>
  <c r="M420" i="1"/>
  <c r="M408" i="1"/>
  <c r="M388" i="1"/>
  <c r="M376" i="1"/>
  <c r="M364" i="1"/>
  <c r="M352" i="1"/>
  <c r="M336" i="1"/>
  <c r="M320" i="1"/>
  <c r="M308" i="1"/>
  <c r="M296" i="1"/>
  <c r="M284" i="1"/>
  <c r="M268" i="1"/>
  <c r="M252" i="1"/>
  <c r="M240" i="1"/>
  <c r="M224" i="1"/>
  <c r="M208" i="1"/>
  <c r="M196" i="1"/>
  <c r="M184" i="1"/>
  <c r="M164" i="1"/>
  <c r="M148" i="1"/>
  <c r="M132" i="1"/>
  <c r="M120" i="1"/>
  <c r="M104" i="1"/>
  <c r="M84" i="1"/>
  <c r="M52" i="1"/>
  <c r="M24" i="1"/>
  <c r="M4" i="1"/>
  <c r="M501" i="1"/>
  <c r="M497" i="1"/>
  <c r="M493" i="1"/>
  <c r="M489" i="1"/>
  <c r="M485" i="1"/>
  <c r="M481" i="1"/>
  <c r="M477" i="1"/>
  <c r="M473" i="1"/>
  <c r="M469" i="1"/>
  <c r="M465" i="1"/>
  <c r="M461" i="1"/>
  <c r="M457" i="1"/>
  <c r="M453" i="1"/>
  <c r="M449" i="1"/>
  <c r="M445" i="1"/>
  <c r="M441" i="1"/>
  <c r="M437" i="1"/>
  <c r="M433" i="1"/>
  <c r="M429" i="1"/>
  <c r="M425" i="1"/>
  <c r="M421" i="1"/>
  <c r="M417" i="1"/>
  <c r="M413" i="1"/>
  <c r="M409" i="1"/>
  <c r="M405" i="1"/>
  <c r="M401" i="1"/>
  <c r="M397" i="1"/>
  <c r="M393" i="1"/>
  <c r="M389" i="1"/>
  <c r="M385" i="1"/>
  <c r="M381" i="1"/>
  <c r="M377" i="1"/>
  <c r="M373" i="1"/>
  <c r="M369" i="1"/>
  <c r="M365" i="1"/>
  <c r="M361" i="1"/>
  <c r="M357" i="1"/>
  <c r="M353" i="1"/>
  <c r="M349" i="1"/>
  <c r="M345" i="1"/>
  <c r="M341" i="1"/>
  <c r="M337" i="1"/>
  <c r="M333" i="1"/>
  <c r="M329" i="1"/>
  <c r="M325" i="1"/>
  <c r="M321" i="1"/>
  <c r="M317" i="1"/>
  <c r="M313" i="1"/>
  <c r="M309" i="1"/>
  <c r="M305" i="1"/>
  <c r="M301" i="1"/>
  <c r="M297" i="1"/>
  <c r="M293" i="1"/>
  <c r="M289" i="1"/>
  <c r="M285" i="1"/>
  <c r="M281" i="1"/>
  <c r="M277" i="1"/>
  <c r="M273" i="1"/>
  <c r="M269" i="1"/>
  <c r="M265" i="1"/>
  <c r="M261" i="1"/>
  <c r="M257" i="1"/>
  <c r="M253" i="1"/>
  <c r="M249" i="1"/>
  <c r="M245" i="1"/>
  <c r="M241" i="1"/>
  <c r="M237" i="1"/>
  <c r="M233" i="1"/>
  <c r="M229" i="1"/>
  <c r="M225" i="1"/>
  <c r="M221" i="1"/>
  <c r="M217" i="1"/>
  <c r="M213" i="1"/>
  <c r="M209" i="1"/>
  <c r="M205" i="1"/>
  <c r="M201" i="1"/>
  <c r="M197" i="1"/>
  <c r="M193" i="1"/>
  <c r="M189" i="1"/>
  <c r="M185" i="1"/>
  <c r="M181" i="1"/>
  <c r="M177" i="1"/>
  <c r="M173" i="1"/>
  <c r="M169" i="1"/>
  <c r="M165" i="1"/>
  <c r="M161" i="1"/>
  <c r="M157" i="1"/>
  <c r="M153" i="1"/>
  <c r="M149" i="1"/>
  <c r="M145" i="1"/>
  <c r="M141" i="1"/>
  <c r="M137" i="1"/>
  <c r="M133" i="1"/>
  <c r="M129" i="1"/>
  <c r="M125" i="1"/>
  <c r="M121" i="1"/>
  <c r="M117" i="1"/>
  <c r="M113" i="1"/>
  <c r="M109" i="1"/>
  <c r="M105" i="1"/>
  <c r="M101" i="1"/>
  <c r="M97" i="1"/>
  <c r="M93" i="1"/>
  <c r="M89" i="1"/>
  <c r="M85" i="1"/>
  <c r="M81" i="1"/>
  <c r="M77" i="1"/>
  <c r="M73" i="1"/>
  <c r="M69" i="1"/>
  <c r="M65" i="1"/>
  <c r="M61" i="1"/>
  <c r="M57" i="1"/>
  <c r="M53" i="1"/>
  <c r="M49" i="1"/>
  <c r="M45" i="1"/>
  <c r="M41" i="1"/>
  <c r="M37" i="1"/>
  <c r="M33" i="1"/>
  <c r="M29" i="1"/>
  <c r="M25" i="1"/>
  <c r="M21" i="1"/>
  <c r="G22" i="39" s="1"/>
  <c r="M17" i="1"/>
  <c r="M13" i="1"/>
  <c r="M9" i="1"/>
  <c r="M5" i="1"/>
  <c r="M496" i="1"/>
  <c r="M484" i="1"/>
  <c r="M480" i="1"/>
  <c r="M472" i="1"/>
  <c r="M460" i="1"/>
  <c r="M448" i="1"/>
  <c r="M432" i="1"/>
  <c r="M424" i="1"/>
  <c r="M412" i="1"/>
  <c r="M404" i="1"/>
  <c r="M396" i="1"/>
  <c r="M384" i="1"/>
  <c r="M372" i="1"/>
  <c r="M356" i="1"/>
  <c r="M348" i="1"/>
  <c r="M340" i="1"/>
  <c r="M328" i="1"/>
  <c r="M316" i="1"/>
  <c r="M304" i="1"/>
  <c r="M288" i="1"/>
  <c r="M276" i="1"/>
  <c r="M264" i="1"/>
  <c r="M256" i="1"/>
  <c r="M248" i="1"/>
  <c r="M236" i="1"/>
  <c r="M228" i="1"/>
  <c r="M216" i="1"/>
  <c r="M204" i="1"/>
  <c r="M192" i="1"/>
  <c r="M180" i="1"/>
  <c r="M172" i="1"/>
  <c r="M160" i="1"/>
  <c r="M152" i="1"/>
  <c r="M140" i="1"/>
  <c r="M128" i="1"/>
  <c r="M116" i="1"/>
  <c r="M108" i="1"/>
  <c r="M96" i="1"/>
  <c r="M88" i="1"/>
  <c r="M80" i="1"/>
  <c r="M76" i="1"/>
  <c r="M72" i="1"/>
  <c r="M64" i="1"/>
  <c r="M56" i="1"/>
  <c r="M44" i="1"/>
  <c r="M36" i="1"/>
  <c r="M28" i="1"/>
  <c r="M20" i="1"/>
  <c r="G21" i="39" s="1"/>
  <c r="M16" i="1"/>
  <c r="M12" i="1"/>
  <c r="M499" i="1"/>
  <c r="M495" i="1"/>
  <c r="M491" i="1"/>
  <c r="M487" i="1"/>
  <c r="M483" i="1"/>
  <c r="M479" i="1"/>
  <c r="M475" i="1"/>
  <c r="M471" i="1"/>
  <c r="M467" i="1"/>
  <c r="M463" i="1"/>
  <c r="M459" i="1"/>
  <c r="M455" i="1"/>
  <c r="M451" i="1"/>
  <c r="M447" i="1"/>
  <c r="M443" i="1"/>
  <c r="M439" i="1"/>
  <c r="M435" i="1"/>
  <c r="M431" i="1"/>
  <c r="M427" i="1"/>
  <c r="M423" i="1"/>
  <c r="M419" i="1"/>
  <c r="M415" i="1"/>
  <c r="M411" i="1"/>
  <c r="M407" i="1"/>
  <c r="M403" i="1"/>
  <c r="M399" i="1"/>
  <c r="M395" i="1"/>
  <c r="M391" i="1"/>
  <c r="M387" i="1"/>
  <c r="M383" i="1"/>
  <c r="M379" i="1"/>
  <c r="M375" i="1"/>
  <c r="M371" i="1"/>
  <c r="M367" i="1"/>
  <c r="M363" i="1"/>
  <c r="M359" i="1"/>
  <c r="M355" i="1"/>
  <c r="M351" i="1"/>
  <c r="M347" i="1"/>
  <c r="M343" i="1"/>
  <c r="M339" i="1"/>
  <c r="M335" i="1"/>
  <c r="M331" i="1"/>
  <c r="M327" i="1"/>
  <c r="M323" i="1"/>
  <c r="M319" i="1"/>
  <c r="M315" i="1"/>
  <c r="M311" i="1"/>
  <c r="M307" i="1"/>
  <c r="M303" i="1"/>
  <c r="M299" i="1"/>
  <c r="M295" i="1"/>
  <c r="M291" i="1"/>
  <c r="M287" i="1"/>
  <c r="M283" i="1"/>
  <c r="M279" i="1"/>
  <c r="M275" i="1"/>
  <c r="M271" i="1"/>
  <c r="M267" i="1"/>
  <c r="M263" i="1"/>
  <c r="M259" i="1"/>
  <c r="M255" i="1"/>
  <c r="M251" i="1"/>
  <c r="M247" i="1"/>
  <c r="M243" i="1"/>
  <c r="M239" i="1"/>
  <c r="M235" i="1"/>
  <c r="M231" i="1"/>
  <c r="M227" i="1"/>
  <c r="M223" i="1"/>
  <c r="M219" i="1"/>
  <c r="M215" i="1"/>
  <c r="M211" i="1"/>
  <c r="M207" i="1"/>
  <c r="M203" i="1"/>
  <c r="M199" i="1"/>
  <c r="M195" i="1"/>
  <c r="M191" i="1"/>
  <c r="M187" i="1"/>
  <c r="M183" i="1"/>
  <c r="M179" i="1"/>
  <c r="M175" i="1"/>
  <c r="M171" i="1"/>
  <c r="M167" i="1"/>
  <c r="M163" i="1"/>
  <c r="M159" i="1"/>
  <c r="M155" i="1"/>
  <c r="M151" i="1"/>
  <c r="M147" i="1"/>
  <c r="M143" i="1"/>
  <c r="M139" i="1"/>
  <c r="M135" i="1"/>
  <c r="M131" i="1"/>
  <c r="M127" i="1"/>
  <c r="M123" i="1"/>
  <c r="M119" i="1"/>
  <c r="M115" i="1"/>
  <c r="M111" i="1"/>
  <c r="M107" i="1"/>
  <c r="M103" i="1"/>
  <c r="M99" i="1"/>
  <c r="M95" i="1"/>
  <c r="M91" i="1"/>
  <c r="M87" i="1"/>
  <c r="M83" i="1"/>
  <c r="M79" i="1"/>
  <c r="M75" i="1"/>
  <c r="M71" i="1"/>
  <c r="M67" i="1"/>
  <c r="M63" i="1"/>
  <c r="M59" i="1"/>
  <c r="M55" i="1"/>
  <c r="M51" i="1"/>
  <c r="M47" i="1"/>
  <c r="M43" i="1"/>
  <c r="M39" i="1"/>
  <c r="M35" i="1"/>
  <c r="M31" i="1"/>
  <c r="M27" i="1"/>
  <c r="M23" i="1"/>
  <c r="M19" i="1"/>
  <c r="M15" i="1"/>
  <c r="M11" i="1"/>
  <c r="M7" i="1"/>
  <c r="M3" i="1"/>
  <c r="H4" i="39" s="1"/>
  <c r="M500" i="1"/>
  <c r="M492" i="1"/>
  <c r="M476" i="1"/>
  <c r="M464" i="1"/>
  <c r="M456" i="1"/>
  <c r="M444" i="1"/>
  <c r="M436" i="1"/>
  <c r="M428" i="1"/>
  <c r="M416" i="1"/>
  <c r="M400" i="1"/>
  <c r="M392" i="1"/>
  <c r="M380" i="1"/>
  <c r="M368" i="1"/>
  <c r="M360" i="1"/>
  <c r="M344" i="1"/>
  <c r="M332" i="1"/>
  <c r="M324" i="1"/>
  <c r="M312" i="1"/>
  <c r="M300" i="1"/>
  <c r="M292" i="1"/>
  <c r="M280" i="1"/>
  <c r="M272" i="1"/>
  <c r="M260" i="1"/>
  <c r="M244" i="1"/>
  <c r="M232" i="1"/>
  <c r="M220" i="1"/>
  <c r="M212" i="1"/>
  <c r="M200" i="1"/>
  <c r="M188" i="1"/>
  <c r="M176" i="1"/>
  <c r="M168" i="1"/>
  <c r="M156" i="1"/>
  <c r="M144" i="1"/>
  <c r="M136" i="1"/>
  <c r="M124" i="1"/>
  <c r="M112" i="1"/>
  <c r="M100" i="1"/>
  <c r="M92" i="1"/>
  <c r="M68" i="1"/>
  <c r="M60" i="1"/>
  <c r="M48" i="1"/>
  <c r="M40" i="1"/>
  <c r="M32" i="1"/>
  <c r="M8" i="1"/>
  <c r="M2" i="1"/>
  <c r="G3" i="39" s="1"/>
  <c r="M498" i="1"/>
  <c r="M494" i="1"/>
  <c r="M490" i="1"/>
  <c r="M486" i="1"/>
  <c r="M482" i="1"/>
  <c r="M478" i="1"/>
  <c r="M474" i="1"/>
  <c r="M470" i="1"/>
  <c r="M466" i="1"/>
  <c r="M462" i="1"/>
  <c r="M458" i="1"/>
  <c r="M454" i="1"/>
  <c r="M450" i="1"/>
  <c r="M446" i="1"/>
  <c r="M442" i="1"/>
  <c r="M438" i="1"/>
  <c r="M434" i="1"/>
  <c r="M430" i="1"/>
  <c r="M426" i="1"/>
  <c r="M422" i="1"/>
  <c r="M418" i="1"/>
  <c r="M414" i="1"/>
  <c r="M410" i="1"/>
  <c r="M406" i="1"/>
  <c r="M402" i="1"/>
  <c r="M398" i="1"/>
  <c r="M394" i="1"/>
  <c r="M390" i="1"/>
  <c r="M386" i="1"/>
  <c r="M382" i="1"/>
  <c r="M378" i="1"/>
  <c r="M374" i="1"/>
  <c r="M370" i="1"/>
  <c r="M366" i="1"/>
  <c r="M362" i="1"/>
  <c r="M358" i="1"/>
  <c r="M354" i="1"/>
  <c r="M350" i="1"/>
  <c r="M346" i="1"/>
  <c r="M342" i="1"/>
  <c r="M338" i="1"/>
  <c r="M334" i="1"/>
  <c r="M330" i="1"/>
  <c r="M326" i="1"/>
  <c r="M322" i="1"/>
  <c r="M318" i="1"/>
  <c r="M314" i="1"/>
  <c r="M310" i="1"/>
  <c r="M306" i="1"/>
  <c r="M302" i="1"/>
  <c r="M298" i="1"/>
  <c r="M294" i="1"/>
  <c r="M290" i="1"/>
  <c r="M286" i="1"/>
  <c r="M282" i="1"/>
  <c r="M278" i="1"/>
  <c r="M274" i="1"/>
  <c r="M270" i="1"/>
  <c r="M266" i="1"/>
  <c r="M262" i="1"/>
  <c r="M258" i="1"/>
  <c r="M254" i="1"/>
  <c r="M250" i="1"/>
  <c r="M246" i="1"/>
  <c r="M242" i="1"/>
  <c r="M238" i="1"/>
  <c r="M234" i="1"/>
  <c r="M230" i="1"/>
  <c r="M226" i="1"/>
  <c r="M222" i="1"/>
  <c r="M218" i="1"/>
  <c r="M214" i="1"/>
  <c r="M210" i="1"/>
  <c r="M206" i="1"/>
  <c r="M202" i="1"/>
  <c r="M198" i="1"/>
  <c r="M194" i="1"/>
  <c r="M190" i="1"/>
  <c r="M186" i="1"/>
  <c r="M182" i="1"/>
  <c r="M178" i="1"/>
  <c r="M174" i="1"/>
  <c r="M170" i="1"/>
  <c r="M166" i="1"/>
  <c r="M162" i="1"/>
  <c r="M158" i="1"/>
  <c r="M154" i="1"/>
  <c r="M150" i="1"/>
  <c r="M146" i="1"/>
  <c r="M142" i="1"/>
  <c r="M138" i="1"/>
  <c r="M134" i="1"/>
  <c r="M130" i="1"/>
  <c r="M126" i="1"/>
  <c r="M122" i="1"/>
  <c r="M118" i="1"/>
  <c r="M114" i="1"/>
  <c r="M110" i="1"/>
  <c r="M106" i="1"/>
  <c r="M102" i="1"/>
  <c r="M98" i="1"/>
  <c r="M94" i="1"/>
  <c r="M90" i="1"/>
  <c r="M86" i="1"/>
  <c r="M82" i="1"/>
  <c r="M78" i="1"/>
  <c r="M74" i="1"/>
  <c r="M70" i="1"/>
  <c r="M66" i="1"/>
  <c r="M62" i="1"/>
  <c r="M58" i="1"/>
  <c r="M54" i="1"/>
  <c r="M50" i="1"/>
  <c r="M46" i="1"/>
  <c r="M42" i="1"/>
  <c r="M38" i="1"/>
  <c r="M34" i="1"/>
  <c r="M30" i="1"/>
  <c r="M26" i="1"/>
  <c r="M22" i="1"/>
  <c r="G23" i="39" s="1"/>
  <c r="M18" i="1"/>
  <c r="M14" i="1"/>
  <c r="M10" i="1"/>
  <c r="M6" i="1"/>
  <c r="W9" i="12"/>
  <c r="W13" i="12"/>
  <c r="W5" i="12"/>
  <c r="W33" i="12"/>
  <c r="W4" i="12"/>
  <c r="W35" i="12"/>
  <c r="W32" i="12"/>
  <c r="W12" i="12"/>
  <c r="W7" i="12"/>
  <c r="W36" i="12"/>
  <c r="W6" i="12"/>
  <c r="W38" i="12"/>
  <c r="W34" i="12"/>
  <c r="W31" i="12"/>
  <c r="W11" i="12"/>
  <c r="W37" i="12"/>
  <c r="W30" i="12"/>
  <c r="W14" i="12"/>
  <c r="W10" i="12"/>
  <c r="O41" i="12"/>
  <c r="O50" i="12" s="1"/>
  <c r="Y16" i="28" l="1"/>
  <c r="Z16" i="28" s="1"/>
  <c r="AA16" i="28" s="1"/>
  <c r="AB16" i="28" s="1"/>
  <c r="AC16" i="28" s="1"/>
  <c r="AD16" i="28" s="1"/>
  <c r="AE16" i="28" s="1"/>
  <c r="AF16" i="28" s="1"/>
  <c r="AG16" i="28" s="1"/>
  <c r="AH16" i="28" s="1"/>
  <c r="AI16" i="28" s="1"/>
  <c r="AJ16" i="28" s="1"/>
  <c r="AK16" i="28" s="1"/>
  <c r="AL16" i="28" s="1"/>
  <c r="AM16" i="28" s="1"/>
  <c r="AN16" i="28" s="1"/>
  <c r="AO16" i="28" s="1"/>
  <c r="AP16" i="28" s="1"/>
  <c r="AQ16" i="28" s="1"/>
  <c r="AR16" i="28" s="1"/>
  <c r="AR12" i="28"/>
  <c r="AS12" i="28"/>
  <c r="AD14" i="28"/>
  <c r="AE14" i="28" s="1"/>
  <c r="AF14" i="28" s="1"/>
  <c r="AG14" i="28" s="1"/>
  <c r="AH14" i="28" s="1"/>
  <c r="AI14" i="28" s="1"/>
  <c r="AJ14" i="28" s="1"/>
  <c r="AK14" i="28" s="1"/>
  <c r="AL14" i="28" s="1"/>
  <c r="AM14" i="28" s="1"/>
  <c r="AN14" i="28" s="1"/>
  <c r="AO14" i="28" s="1"/>
  <c r="AP14" i="28" s="1"/>
  <c r="AQ14" i="28" s="1"/>
  <c r="AR14" i="28" s="1"/>
  <c r="AR10" i="28"/>
  <c r="AS10" i="28"/>
  <c r="AR18" i="28"/>
  <c r="AS18" i="28"/>
  <c r="AS23" i="28"/>
  <c r="AS24" i="28"/>
  <c r="AR13" i="28"/>
  <c r="AR22" i="28"/>
  <c r="X29" i="28"/>
  <c r="Y29" i="28" s="1"/>
  <c r="Z29" i="28" s="1"/>
  <c r="AA29" i="28" s="1"/>
  <c r="AB29" i="28" s="1"/>
  <c r="AC29" i="28" s="1"/>
  <c r="AD29" i="28" s="1"/>
  <c r="AE29" i="28" s="1"/>
  <c r="AF29" i="28" s="1"/>
  <c r="AG29" i="28" s="1"/>
  <c r="AH29" i="28" s="1"/>
  <c r="AI29" i="28" s="1"/>
  <c r="AJ29" i="28" s="1"/>
  <c r="AK29" i="28" s="1"/>
  <c r="AL29" i="28" s="1"/>
  <c r="AM29" i="28" s="1"/>
  <c r="AN29" i="28" s="1"/>
  <c r="AO29" i="28" s="1"/>
  <c r="AP29" i="28" s="1"/>
  <c r="AQ29" i="28" s="1"/>
  <c r="Y17" i="28"/>
  <c r="Z17" i="28" s="1"/>
  <c r="AA17" i="28" s="1"/>
  <c r="AB17" i="28" s="1"/>
  <c r="AC17" i="28" s="1"/>
  <c r="AD17" i="28" s="1"/>
  <c r="AE17" i="28" s="1"/>
  <c r="AF17" i="28" s="1"/>
  <c r="AG17" i="28" s="1"/>
  <c r="AH17" i="28" s="1"/>
  <c r="AI17" i="28" s="1"/>
  <c r="AJ17" i="28" s="1"/>
  <c r="AK17" i="28" s="1"/>
  <c r="AL17" i="28" s="1"/>
  <c r="AM17" i="28" s="1"/>
  <c r="AN17" i="28" s="1"/>
  <c r="AO17" i="28" s="1"/>
  <c r="AP17" i="28" s="1"/>
  <c r="AQ17" i="28" s="1"/>
  <c r="AS21" i="28"/>
  <c r="Y11" i="28"/>
  <c r="Z11" i="28" s="1"/>
  <c r="AA11" i="28" s="1"/>
  <c r="AB11" i="28" s="1"/>
  <c r="AC11" i="28" s="1"/>
  <c r="AD11" i="28" s="1"/>
  <c r="AE11" i="28" s="1"/>
  <c r="AF11" i="28" s="1"/>
  <c r="AG11" i="28" s="1"/>
  <c r="AH11" i="28" s="1"/>
  <c r="AI11" i="28" s="1"/>
  <c r="AJ11" i="28" s="1"/>
  <c r="AK11" i="28" s="1"/>
  <c r="AL11" i="28" s="1"/>
  <c r="AM11" i="28" s="1"/>
  <c r="AN11" i="28" s="1"/>
  <c r="AO11" i="28" s="1"/>
  <c r="AP11" i="28" s="1"/>
  <c r="AQ11" i="28" s="1"/>
  <c r="AR21" i="28"/>
  <c r="AR19" i="28"/>
  <c r="AS19" i="28"/>
  <c r="G4" i="39"/>
  <c r="H5" i="39"/>
  <c r="H6" i="39" s="1"/>
  <c r="G5" i="39"/>
  <c r="H82" i="50"/>
  <c r="L82" i="50" s="1"/>
  <c r="H86" i="50"/>
  <c r="L86" i="50" s="1"/>
  <c r="H90" i="50"/>
  <c r="L90" i="50" s="1"/>
  <c r="H94" i="50"/>
  <c r="L94" i="50" s="1"/>
  <c r="H98" i="50"/>
  <c r="L98" i="50" s="1"/>
  <c r="H80" i="50"/>
  <c r="L80" i="50" s="1"/>
  <c r="H84" i="50"/>
  <c r="L84" i="50" s="1"/>
  <c r="H92" i="50"/>
  <c r="L92" i="50" s="1"/>
  <c r="H96" i="50"/>
  <c r="L96" i="50" s="1"/>
  <c r="H79" i="50"/>
  <c r="L79" i="50" s="1"/>
  <c r="H83" i="50"/>
  <c r="L83" i="50" s="1"/>
  <c r="H87" i="50"/>
  <c r="L87" i="50" s="1"/>
  <c r="H91" i="50"/>
  <c r="L91" i="50" s="1"/>
  <c r="H95" i="50"/>
  <c r="L95" i="50" s="1"/>
  <c r="H88" i="50"/>
  <c r="L88" i="50" s="1"/>
  <c r="H81" i="50"/>
  <c r="L81" i="50" s="1"/>
  <c r="H85" i="50"/>
  <c r="L85" i="50" s="1"/>
  <c r="H89" i="50"/>
  <c r="L89" i="50" s="1"/>
  <c r="H93" i="50"/>
  <c r="L93" i="50" s="1"/>
  <c r="H97" i="50"/>
  <c r="L97" i="50" s="1"/>
  <c r="C26" i="43"/>
  <c r="C26" i="39"/>
  <c r="C1" i="57"/>
  <c r="C26" i="57" s="1"/>
  <c r="H115" i="50"/>
  <c r="L115" i="50" s="1"/>
  <c r="AR31" i="28"/>
  <c r="AS32" i="28"/>
  <c r="AS31" i="28"/>
  <c r="AS9" i="28"/>
  <c r="AV9" i="28" s="1"/>
  <c r="AR32" i="28"/>
  <c r="AR9" i="28"/>
  <c r="AU9" i="28" s="1"/>
  <c r="AW9" i="28" s="1"/>
  <c r="AS27" i="28"/>
  <c r="AS25" i="28"/>
  <c r="AR25" i="28"/>
  <c r="AS26" i="28"/>
  <c r="L4" i="50"/>
  <c r="C5" i="52"/>
  <c r="C9" i="52" s="1"/>
  <c r="B22" i="52"/>
  <c r="B21" i="52" s="1"/>
  <c r="B24" i="52" s="1"/>
  <c r="H75" i="50"/>
  <c r="L75" i="50" s="1"/>
  <c r="H68" i="50"/>
  <c r="L68" i="50" s="1"/>
  <c r="H76" i="50"/>
  <c r="L76" i="50" s="1"/>
  <c r="H65" i="50"/>
  <c r="H67" i="50"/>
  <c r="U41" i="12"/>
  <c r="O51" i="12" s="1"/>
  <c r="J19" i="11"/>
  <c r="M41" i="12"/>
  <c r="A5" i="12"/>
  <c r="A6" i="12"/>
  <c r="A7" i="12"/>
  <c r="A8" i="12"/>
  <c r="A9" i="12"/>
  <c r="A10" i="12"/>
  <c r="A11" i="12"/>
  <c r="A12" i="12"/>
  <c r="A13" i="12"/>
  <c r="A14" i="12"/>
  <c r="A27" i="12"/>
  <c r="A28" i="12"/>
  <c r="A29" i="12"/>
  <c r="A30" i="12"/>
  <c r="A31" i="12"/>
  <c r="A32" i="12"/>
  <c r="A33" i="12"/>
  <c r="A34" i="12"/>
  <c r="A35" i="12"/>
  <c r="A36" i="12"/>
  <c r="A37" i="12"/>
  <c r="A38" i="12"/>
  <c r="A4" i="12"/>
  <c r="AR17" i="28" l="1"/>
  <c r="AS17" i="28"/>
  <c r="AR11" i="28"/>
  <c r="AS11" i="28"/>
  <c r="AS14" i="28"/>
  <c r="AS16" i="28"/>
  <c r="H7" i="39"/>
  <c r="G6" i="39"/>
  <c r="AY9" i="28"/>
  <c r="C27" i="43"/>
  <c r="C27" i="39"/>
  <c r="AR27" i="28"/>
  <c r="H66" i="50"/>
  <c r="L66" i="50" s="1"/>
  <c r="X41" i="12"/>
  <c r="L65" i="50"/>
  <c r="L67" i="50"/>
  <c r="T41" i="12"/>
  <c r="J41" i="12"/>
  <c r="H8" i="39" l="1"/>
  <c r="H9" i="39"/>
  <c r="H10" i="39" s="1"/>
  <c r="G7" i="39"/>
  <c r="AX9" i="28"/>
  <c r="B2" i="52"/>
  <c r="X43" i="12"/>
  <c r="B6" i="52" s="1"/>
  <c r="C28" i="43"/>
  <c r="H27" i="39"/>
  <c r="G27" i="39"/>
  <c r="C28" i="39"/>
  <c r="F9" i="24"/>
  <c r="O52" i="12"/>
  <c r="W41" i="12"/>
  <c r="M4" i="16"/>
  <c r="M5" i="16"/>
  <c r="M6" i="16"/>
  <c r="M7" i="16"/>
  <c r="M8" i="16"/>
  <c r="M9" i="16"/>
  <c r="M10" i="16"/>
  <c r="M11" i="16"/>
  <c r="M12" i="16"/>
  <c r="M13" i="16"/>
  <c r="M14" i="16"/>
  <c r="M15" i="16"/>
  <c r="M16" i="16"/>
  <c r="M17" i="16"/>
  <c r="M18" i="16"/>
  <c r="M19" i="16"/>
  <c r="M20" i="16"/>
  <c r="M21" i="16"/>
  <c r="M22" i="16"/>
  <c r="M23" i="16"/>
  <c r="M24" i="16"/>
  <c r="M25" i="16"/>
  <c r="M26" i="16"/>
  <c r="M27" i="16"/>
  <c r="M28" i="16"/>
  <c r="M29" i="16"/>
  <c r="M30" i="16"/>
  <c r="M31" i="16"/>
  <c r="M32" i="16"/>
  <c r="M33" i="16"/>
  <c r="M34" i="16"/>
  <c r="M35" i="16"/>
  <c r="M36" i="16"/>
  <c r="M37" i="16"/>
  <c r="M38" i="16"/>
  <c r="M39" i="16"/>
  <c r="M40" i="16"/>
  <c r="M41" i="16"/>
  <c r="M42" i="16"/>
  <c r="M43" i="16"/>
  <c r="M44" i="16"/>
  <c r="M45" i="16"/>
  <c r="M46" i="16"/>
  <c r="M47" i="16"/>
  <c r="M48" i="16"/>
  <c r="M49" i="16"/>
  <c r="M50" i="16"/>
  <c r="M51" i="16"/>
  <c r="M52" i="16"/>
  <c r="M53" i="16"/>
  <c r="M54" i="16"/>
  <c r="M55" i="16"/>
  <c r="M56" i="16"/>
  <c r="M57" i="16"/>
  <c r="M58" i="16"/>
  <c r="M59" i="16"/>
  <c r="M60" i="16"/>
  <c r="M61" i="16"/>
  <c r="M62" i="16"/>
  <c r="M63" i="16"/>
  <c r="M64" i="16"/>
  <c r="M65" i="16"/>
  <c r="M66" i="16"/>
  <c r="M67" i="16"/>
  <c r="M68" i="16"/>
  <c r="M69" i="16"/>
  <c r="M70" i="16"/>
  <c r="M71" i="16"/>
  <c r="M72" i="16"/>
  <c r="M73" i="16"/>
  <c r="M74" i="16"/>
  <c r="M75" i="16"/>
  <c r="M76" i="16"/>
  <c r="M77" i="16"/>
  <c r="M78" i="16"/>
  <c r="M79" i="16"/>
  <c r="M80" i="16"/>
  <c r="M81" i="16"/>
  <c r="M82" i="16"/>
  <c r="M83" i="16"/>
  <c r="M84" i="16"/>
  <c r="M85" i="16"/>
  <c r="M86" i="16"/>
  <c r="M87" i="16"/>
  <c r="M88" i="16"/>
  <c r="M89" i="16"/>
  <c r="M90" i="16"/>
  <c r="M91" i="16"/>
  <c r="M92" i="16"/>
  <c r="M93" i="16"/>
  <c r="M94" i="16"/>
  <c r="M95" i="16"/>
  <c r="M96" i="16"/>
  <c r="M97" i="16"/>
  <c r="M98" i="16"/>
  <c r="M99" i="16"/>
  <c r="M100" i="16"/>
  <c r="M101" i="16"/>
  <c r="M102" i="16"/>
  <c r="M103" i="16"/>
  <c r="M104" i="16"/>
  <c r="M105" i="16"/>
  <c r="M106" i="16"/>
  <c r="M107" i="16"/>
  <c r="M108" i="16"/>
  <c r="M109" i="16"/>
  <c r="M110" i="16"/>
  <c r="M111" i="16"/>
  <c r="M112" i="16"/>
  <c r="M113" i="16"/>
  <c r="M114" i="16"/>
  <c r="M115" i="16"/>
  <c r="M116" i="16"/>
  <c r="M117" i="16"/>
  <c r="M118" i="16"/>
  <c r="M119" i="16"/>
  <c r="M120" i="16"/>
  <c r="M121" i="16"/>
  <c r="M122" i="16"/>
  <c r="M123" i="16"/>
  <c r="M124" i="16"/>
  <c r="M125" i="16"/>
  <c r="M126" i="16"/>
  <c r="M127" i="16"/>
  <c r="M128" i="16"/>
  <c r="M129" i="16"/>
  <c r="M130" i="16"/>
  <c r="M131" i="16"/>
  <c r="M132" i="16"/>
  <c r="M133" i="16"/>
  <c r="M134" i="16"/>
  <c r="M135" i="16"/>
  <c r="M136" i="16"/>
  <c r="M137" i="16"/>
  <c r="M138" i="16"/>
  <c r="M139" i="16"/>
  <c r="M140" i="16"/>
  <c r="M141" i="16"/>
  <c r="M142" i="16"/>
  <c r="M143" i="16"/>
  <c r="M144" i="16"/>
  <c r="M145" i="16"/>
  <c r="M146" i="16"/>
  <c r="M147" i="16"/>
  <c r="M148" i="16"/>
  <c r="M149" i="16"/>
  <c r="M150" i="16"/>
  <c r="M151" i="16"/>
  <c r="M152" i="16"/>
  <c r="M153" i="16"/>
  <c r="M154" i="16"/>
  <c r="M155" i="16"/>
  <c r="M156" i="16"/>
  <c r="M157" i="16"/>
  <c r="M158" i="16"/>
  <c r="M159" i="16"/>
  <c r="M160" i="16"/>
  <c r="M161" i="16"/>
  <c r="M162" i="16"/>
  <c r="M163" i="16"/>
  <c r="M164" i="16"/>
  <c r="M165" i="16"/>
  <c r="M166" i="16"/>
  <c r="M167" i="16"/>
  <c r="M168" i="16"/>
  <c r="M169" i="16"/>
  <c r="M170" i="16"/>
  <c r="M171" i="16"/>
  <c r="M172" i="16"/>
  <c r="M173" i="16"/>
  <c r="M174" i="16"/>
  <c r="M175" i="16"/>
  <c r="M176" i="16"/>
  <c r="M177" i="16"/>
  <c r="M178" i="16"/>
  <c r="M179" i="16"/>
  <c r="M180" i="16"/>
  <c r="M181" i="16"/>
  <c r="M182" i="16"/>
  <c r="M183" i="16"/>
  <c r="M184" i="16"/>
  <c r="M185" i="16"/>
  <c r="M186" i="16"/>
  <c r="M187" i="16"/>
  <c r="M188" i="16"/>
  <c r="M189" i="16"/>
  <c r="M190" i="16"/>
  <c r="M191" i="16"/>
  <c r="M192" i="16"/>
  <c r="M193" i="16"/>
  <c r="M194" i="16"/>
  <c r="M195" i="16"/>
  <c r="M196" i="16"/>
  <c r="M197" i="16"/>
  <c r="M198" i="16"/>
  <c r="M199" i="16"/>
  <c r="M200" i="16"/>
  <c r="M201" i="16"/>
  <c r="M202" i="16"/>
  <c r="M203" i="16"/>
  <c r="M204" i="16"/>
  <c r="M205" i="16"/>
  <c r="M206" i="16"/>
  <c r="M207" i="16"/>
  <c r="M208" i="16"/>
  <c r="M209" i="16"/>
  <c r="M210" i="16"/>
  <c r="M211" i="16"/>
  <c r="M212" i="16"/>
  <c r="M213" i="16"/>
  <c r="M214" i="16"/>
  <c r="M215" i="16"/>
  <c r="M216" i="16"/>
  <c r="M217" i="16"/>
  <c r="M218" i="16"/>
  <c r="M219" i="16"/>
  <c r="M220" i="16"/>
  <c r="M221" i="16"/>
  <c r="M222" i="16"/>
  <c r="M223" i="16"/>
  <c r="M224" i="16"/>
  <c r="M225" i="16"/>
  <c r="M226" i="16"/>
  <c r="M227" i="16"/>
  <c r="M228" i="16"/>
  <c r="M229" i="16"/>
  <c r="M230" i="16"/>
  <c r="M231" i="16"/>
  <c r="M232" i="16"/>
  <c r="M233" i="16"/>
  <c r="M234" i="16"/>
  <c r="M235" i="16"/>
  <c r="M236" i="16"/>
  <c r="M237" i="16"/>
  <c r="M238" i="16"/>
  <c r="M239" i="16"/>
  <c r="M240" i="16"/>
  <c r="M241" i="16"/>
  <c r="M242" i="16"/>
  <c r="M243" i="16"/>
  <c r="M244" i="16"/>
  <c r="M245" i="16"/>
  <c r="M246" i="16"/>
  <c r="M247" i="16"/>
  <c r="M248" i="16"/>
  <c r="M249" i="16"/>
  <c r="M250" i="16"/>
  <c r="M251" i="16"/>
  <c r="M252" i="16"/>
  <c r="M253" i="16"/>
  <c r="M254" i="16"/>
  <c r="M255" i="16"/>
  <c r="M256" i="16"/>
  <c r="M257" i="16"/>
  <c r="M258" i="16"/>
  <c r="M259" i="16"/>
  <c r="M260" i="16"/>
  <c r="M261" i="16"/>
  <c r="M262" i="16"/>
  <c r="M263" i="16"/>
  <c r="M264" i="16"/>
  <c r="M265" i="16"/>
  <c r="M266" i="16"/>
  <c r="M267" i="16"/>
  <c r="M268" i="16"/>
  <c r="M269" i="16"/>
  <c r="M270" i="16"/>
  <c r="M271" i="16"/>
  <c r="M272" i="16"/>
  <c r="M273" i="16"/>
  <c r="M274" i="16"/>
  <c r="M275" i="16"/>
  <c r="M276" i="16"/>
  <c r="M277" i="16"/>
  <c r="M278" i="16"/>
  <c r="M279" i="16"/>
  <c r="M280" i="16"/>
  <c r="M281" i="16"/>
  <c r="M282" i="16"/>
  <c r="M283" i="16"/>
  <c r="M284" i="16"/>
  <c r="M285" i="16"/>
  <c r="M286" i="16"/>
  <c r="M287" i="16"/>
  <c r="M288" i="16"/>
  <c r="M289" i="16"/>
  <c r="M290" i="16"/>
  <c r="M291" i="16"/>
  <c r="M292" i="16"/>
  <c r="M293" i="16"/>
  <c r="M294" i="16"/>
  <c r="M295" i="16"/>
  <c r="M296" i="16"/>
  <c r="M297" i="16"/>
  <c r="M298" i="16"/>
  <c r="M299" i="16"/>
  <c r="M300" i="16"/>
  <c r="M301" i="16"/>
  <c r="M302" i="16"/>
  <c r="M303" i="16"/>
  <c r="M304" i="16"/>
  <c r="M305" i="16"/>
  <c r="M306" i="16"/>
  <c r="M307" i="16"/>
  <c r="M308" i="16"/>
  <c r="M309" i="16"/>
  <c r="M310" i="16"/>
  <c r="M311" i="16"/>
  <c r="M312" i="16"/>
  <c r="M313" i="16"/>
  <c r="M314" i="16"/>
  <c r="M315" i="16"/>
  <c r="M316" i="16"/>
  <c r="M317" i="16"/>
  <c r="M318" i="16"/>
  <c r="M319" i="16"/>
  <c r="M320" i="16"/>
  <c r="M321" i="16"/>
  <c r="M322" i="16"/>
  <c r="M323" i="16"/>
  <c r="M324" i="16"/>
  <c r="M325" i="16"/>
  <c r="M326" i="16"/>
  <c r="M327" i="16"/>
  <c r="M328" i="16"/>
  <c r="M329" i="16"/>
  <c r="M330" i="16"/>
  <c r="M331" i="16"/>
  <c r="M332" i="16"/>
  <c r="M333" i="16"/>
  <c r="M334" i="16"/>
  <c r="M335" i="16"/>
  <c r="M336" i="16"/>
  <c r="M337" i="16"/>
  <c r="M338" i="16"/>
  <c r="M339" i="16"/>
  <c r="M340" i="16"/>
  <c r="M341" i="16"/>
  <c r="M342" i="16"/>
  <c r="M343" i="16"/>
  <c r="M344" i="16"/>
  <c r="M345" i="16"/>
  <c r="M346" i="16"/>
  <c r="M347" i="16"/>
  <c r="M348" i="16"/>
  <c r="M349" i="16"/>
  <c r="M350" i="16"/>
  <c r="M351" i="16"/>
  <c r="M352" i="16"/>
  <c r="M353" i="16"/>
  <c r="M354" i="16"/>
  <c r="M355" i="16"/>
  <c r="M356" i="16"/>
  <c r="M357" i="16"/>
  <c r="M358" i="16"/>
  <c r="M359" i="16"/>
  <c r="M360" i="16"/>
  <c r="M361" i="16"/>
  <c r="M362" i="16"/>
  <c r="M363" i="16"/>
  <c r="M364" i="16"/>
  <c r="M365" i="16"/>
  <c r="M366" i="16"/>
  <c r="M367" i="16"/>
  <c r="M368" i="16"/>
  <c r="M369" i="16"/>
  <c r="M370" i="16"/>
  <c r="M371" i="16"/>
  <c r="M372" i="16"/>
  <c r="M373" i="16"/>
  <c r="M374" i="16"/>
  <c r="M375" i="16"/>
  <c r="M376" i="16"/>
  <c r="M377" i="16"/>
  <c r="M378" i="16"/>
  <c r="M379" i="16"/>
  <c r="M380" i="16"/>
  <c r="M381" i="16"/>
  <c r="M382" i="16"/>
  <c r="M383" i="16"/>
  <c r="M384" i="16"/>
  <c r="M385" i="16"/>
  <c r="M386" i="16"/>
  <c r="M387" i="16"/>
  <c r="M388" i="16"/>
  <c r="M389" i="16"/>
  <c r="M390" i="16"/>
  <c r="M391" i="16"/>
  <c r="M392" i="16"/>
  <c r="M393" i="16"/>
  <c r="M394" i="16"/>
  <c r="M395" i="16"/>
  <c r="M396" i="16"/>
  <c r="M397" i="16"/>
  <c r="M398" i="16"/>
  <c r="M399" i="16"/>
  <c r="M400" i="16"/>
  <c r="M401" i="16"/>
  <c r="M402" i="16"/>
  <c r="M403" i="16"/>
  <c r="M404" i="16"/>
  <c r="M405" i="16"/>
  <c r="M406" i="16"/>
  <c r="M407" i="16"/>
  <c r="M408" i="16"/>
  <c r="M409" i="16"/>
  <c r="M410" i="16"/>
  <c r="M411" i="16"/>
  <c r="M412" i="16"/>
  <c r="M413" i="16"/>
  <c r="M414" i="16"/>
  <c r="M415" i="16"/>
  <c r="M416" i="16"/>
  <c r="M417" i="16"/>
  <c r="M418" i="16"/>
  <c r="M419" i="16"/>
  <c r="M420" i="16"/>
  <c r="M421" i="16"/>
  <c r="M422" i="16"/>
  <c r="M423" i="16"/>
  <c r="M424" i="16"/>
  <c r="M425" i="16"/>
  <c r="M426" i="16"/>
  <c r="M427" i="16"/>
  <c r="M428" i="16"/>
  <c r="M429" i="16"/>
  <c r="M430" i="16"/>
  <c r="M431" i="16"/>
  <c r="M432" i="16"/>
  <c r="M433" i="16"/>
  <c r="M434" i="16"/>
  <c r="M435" i="16"/>
  <c r="M436" i="16"/>
  <c r="M437" i="16"/>
  <c r="M438" i="16"/>
  <c r="M439" i="16"/>
  <c r="M440" i="16"/>
  <c r="M441" i="16"/>
  <c r="M442" i="16"/>
  <c r="M443" i="16"/>
  <c r="M444" i="16"/>
  <c r="M445" i="16"/>
  <c r="M446" i="16"/>
  <c r="M447" i="16"/>
  <c r="M448" i="16"/>
  <c r="M449" i="16"/>
  <c r="M450" i="16"/>
  <c r="M451" i="16"/>
  <c r="M452" i="16"/>
  <c r="M453" i="16"/>
  <c r="M454" i="16"/>
  <c r="M455" i="16"/>
  <c r="M456" i="16"/>
  <c r="M457" i="16"/>
  <c r="M458" i="16"/>
  <c r="M459" i="16"/>
  <c r="M460" i="16"/>
  <c r="M461" i="16"/>
  <c r="M462" i="16"/>
  <c r="M463" i="16"/>
  <c r="M464" i="16"/>
  <c r="M465" i="16"/>
  <c r="M466" i="16"/>
  <c r="M467" i="16"/>
  <c r="M468" i="16"/>
  <c r="M469" i="16"/>
  <c r="M470" i="16"/>
  <c r="M471" i="16"/>
  <c r="M472" i="16"/>
  <c r="M473" i="16"/>
  <c r="M474" i="16"/>
  <c r="M475" i="16"/>
  <c r="M476" i="16"/>
  <c r="M477" i="16"/>
  <c r="M478" i="16"/>
  <c r="M479" i="16"/>
  <c r="M480" i="16"/>
  <c r="M481" i="16"/>
  <c r="M482" i="16"/>
  <c r="M483" i="16"/>
  <c r="M484" i="16"/>
  <c r="M485" i="16"/>
  <c r="M486" i="16"/>
  <c r="M487" i="16"/>
  <c r="M488" i="16"/>
  <c r="M489" i="16"/>
  <c r="M490" i="16"/>
  <c r="M491" i="16"/>
  <c r="M492" i="16"/>
  <c r="M493" i="16"/>
  <c r="M494" i="16"/>
  <c r="M495" i="16"/>
  <c r="M496" i="16"/>
  <c r="M497" i="16"/>
  <c r="M498" i="16"/>
  <c r="M499" i="16"/>
  <c r="M500" i="16"/>
  <c r="M501" i="16"/>
  <c r="M2" i="16"/>
  <c r="H11" i="39" l="1"/>
  <c r="G8" i="39"/>
  <c r="G9" i="39" s="1"/>
  <c r="G10" i="39" s="1"/>
  <c r="G11" i="39" s="1"/>
  <c r="G12" i="39" s="1"/>
  <c r="G13" i="39" s="1"/>
  <c r="G14" i="39" s="1"/>
  <c r="G15" i="39" s="1"/>
  <c r="G16" i="39" s="1"/>
  <c r="G17" i="39" s="1"/>
  <c r="G18" i="39" s="1"/>
  <c r="B9" i="52"/>
  <c r="D9" i="52" s="1"/>
  <c r="C29" i="43"/>
  <c r="K27" i="39"/>
  <c r="H28" i="39"/>
  <c r="G28" i="39"/>
  <c r="C29" i="39"/>
  <c r="AS29" i="28"/>
  <c r="AR29" i="28"/>
  <c r="L12" i="50"/>
  <c r="C12" i="24" s="1"/>
  <c r="H12" i="39" l="1"/>
  <c r="H13" i="39" s="1"/>
  <c r="H14" i="39" s="1"/>
  <c r="H15" i="39" s="1"/>
  <c r="H16" i="39" s="1"/>
  <c r="G19" i="39"/>
  <c r="G20" i="39" s="1"/>
  <c r="H17" i="39"/>
  <c r="H18" i="39" s="1"/>
  <c r="C30" i="43"/>
  <c r="K28" i="39"/>
  <c r="H29" i="39"/>
  <c r="G29" i="39"/>
  <c r="C30" i="39"/>
  <c r="L14" i="50"/>
  <c r="L15" i="50" s="1"/>
  <c r="I39" i="28"/>
  <c r="K3" i="28"/>
  <c r="G24" i="39" l="1"/>
  <c r="G25" i="39" s="1"/>
  <c r="H20" i="39"/>
  <c r="H19" i="39"/>
  <c r="C31" i="43"/>
  <c r="K29" i="39"/>
  <c r="H30" i="39"/>
  <c r="G30" i="39"/>
  <c r="C31" i="39"/>
  <c r="K8" i="28"/>
  <c r="K4" i="28"/>
  <c r="K7" i="28"/>
  <c r="K5" i="28"/>
  <c r="K6" i="28"/>
  <c r="B4" i="28"/>
  <c r="B5" i="28"/>
  <c r="B6" i="28"/>
  <c r="B7" i="28"/>
  <c r="B8" i="28"/>
  <c r="B3" i="28"/>
  <c r="N4" i="28"/>
  <c r="N5" i="28"/>
  <c r="N7" i="28"/>
  <c r="N8" i="28"/>
  <c r="N3" i="28"/>
  <c r="G26" i="39" l="1"/>
  <c r="H24" i="39"/>
  <c r="H25" i="39" s="1"/>
  <c r="H26" i="39" s="1"/>
  <c r="K23" i="39"/>
  <c r="K22" i="39"/>
  <c r="K21" i="39"/>
  <c r="O8" i="28"/>
  <c r="O5" i="28"/>
  <c r="O7" i="28"/>
  <c r="O4" i="28"/>
  <c r="O3" i="28"/>
  <c r="P3" i="28" s="1"/>
  <c r="C32" i="43"/>
  <c r="K30" i="39"/>
  <c r="H31" i="39"/>
  <c r="G31" i="39"/>
  <c r="C32" i="39"/>
  <c r="G6" i="28"/>
  <c r="N6" i="28"/>
  <c r="G3" i="28"/>
  <c r="G8" i="28"/>
  <c r="E10" i="49" s="1"/>
  <c r="G4" i="28"/>
  <c r="C10" i="49" s="1"/>
  <c r="G7" i="28"/>
  <c r="D9" i="49" s="1"/>
  <c r="G5" i="28"/>
  <c r="P4" i="28" l="1"/>
  <c r="Q4" i="28" s="1"/>
  <c r="O6" i="28"/>
  <c r="P7" i="28"/>
  <c r="Q7" i="28" s="1"/>
  <c r="P8" i="28"/>
  <c r="Q8" i="28" s="1"/>
  <c r="R8" i="28" s="1"/>
  <c r="S8" i="28" s="1"/>
  <c r="P5" i="28"/>
  <c r="Q5" i="28" s="1"/>
  <c r="Q3" i="28"/>
  <c r="C33" i="43"/>
  <c r="K31" i="39"/>
  <c r="H32" i="39"/>
  <c r="G32" i="39"/>
  <c r="C33" i="39"/>
  <c r="D10" i="49"/>
  <c r="E9" i="49"/>
  <c r="B9" i="49"/>
  <c r="C9" i="49"/>
  <c r="J11" i="34"/>
  <c r="F4" i="39"/>
  <c r="F5" i="39"/>
  <c r="F6" i="39"/>
  <c r="F7" i="39"/>
  <c r="F8" i="39"/>
  <c r="F9" i="39"/>
  <c r="F10" i="39"/>
  <c r="F11" i="39"/>
  <c r="F12" i="39"/>
  <c r="F13" i="39"/>
  <c r="F14" i="39"/>
  <c r="F15" i="39"/>
  <c r="F16" i="39"/>
  <c r="F17" i="39"/>
  <c r="F18" i="39"/>
  <c r="F19" i="39"/>
  <c r="F20" i="39"/>
  <c r="F21" i="39"/>
  <c r="F22" i="39"/>
  <c r="F23" i="39"/>
  <c r="F24" i="39"/>
  <c r="F25" i="39"/>
  <c r="F26" i="39"/>
  <c r="F27" i="39"/>
  <c r="F28" i="39"/>
  <c r="F29" i="39"/>
  <c r="F30" i="39"/>
  <c r="F31" i="39"/>
  <c r="F32" i="39"/>
  <c r="F33" i="39"/>
  <c r="F34" i="39"/>
  <c r="F35" i="39"/>
  <c r="F36" i="39"/>
  <c r="F37" i="39"/>
  <c r="F38" i="39"/>
  <c r="F39" i="39"/>
  <c r="F40" i="39"/>
  <c r="F41" i="39"/>
  <c r="F42" i="39"/>
  <c r="F43" i="39"/>
  <c r="F44" i="39"/>
  <c r="F45" i="39"/>
  <c r="F46" i="39"/>
  <c r="F47" i="39"/>
  <c r="F48" i="39"/>
  <c r="F49" i="39"/>
  <c r="F50" i="39"/>
  <c r="F51" i="39"/>
  <c r="F52" i="39"/>
  <c r="F53" i="39"/>
  <c r="F54" i="39"/>
  <c r="F55" i="39"/>
  <c r="F56" i="39"/>
  <c r="F57" i="39"/>
  <c r="F58" i="39"/>
  <c r="F59" i="39"/>
  <c r="F60" i="39"/>
  <c r="F61" i="39"/>
  <c r="F62" i="39"/>
  <c r="F63" i="39"/>
  <c r="F64" i="39"/>
  <c r="F65" i="39"/>
  <c r="F66" i="39"/>
  <c r="F67" i="39"/>
  <c r="F68" i="39"/>
  <c r="F69" i="39"/>
  <c r="F70" i="39"/>
  <c r="F71" i="39"/>
  <c r="F72" i="39"/>
  <c r="F73" i="39"/>
  <c r="F74" i="39"/>
  <c r="F75" i="39"/>
  <c r="F76" i="39"/>
  <c r="F77" i="39"/>
  <c r="F78" i="39"/>
  <c r="F79" i="39"/>
  <c r="F80" i="39"/>
  <c r="F81" i="39"/>
  <c r="F82" i="39"/>
  <c r="F83" i="39"/>
  <c r="F84" i="39"/>
  <c r="F85" i="39"/>
  <c r="F86" i="39"/>
  <c r="F87" i="39"/>
  <c r="F88" i="39"/>
  <c r="F89" i="39"/>
  <c r="F90" i="39"/>
  <c r="F91" i="39"/>
  <c r="F92" i="39"/>
  <c r="F93" i="39"/>
  <c r="F94" i="39"/>
  <c r="F95" i="39"/>
  <c r="F96" i="39"/>
  <c r="F97" i="39"/>
  <c r="F98" i="39"/>
  <c r="F99" i="39"/>
  <c r="F100" i="39"/>
  <c r="F101" i="39"/>
  <c r="F102" i="39"/>
  <c r="F103" i="39"/>
  <c r="F104" i="39"/>
  <c r="F105" i="39"/>
  <c r="F106" i="39"/>
  <c r="F107" i="39"/>
  <c r="F108" i="39"/>
  <c r="F109" i="39"/>
  <c r="F110" i="39"/>
  <c r="F111" i="39"/>
  <c r="F112" i="39"/>
  <c r="F113" i="39"/>
  <c r="F114" i="39"/>
  <c r="F115" i="39"/>
  <c r="F116" i="39"/>
  <c r="F117" i="39"/>
  <c r="F118" i="39"/>
  <c r="F119" i="39"/>
  <c r="F120" i="39"/>
  <c r="F121" i="39"/>
  <c r="F122" i="39"/>
  <c r="F123" i="39"/>
  <c r="F124" i="39"/>
  <c r="F125" i="39"/>
  <c r="F126" i="39"/>
  <c r="F127" i="39"/>
  <c r="F128" i="39"/>
  <c r="F129" i="39"/>
  <c r="F130" i="39"/>
  <c r="F131" i="39"/>
  <c r="F132" i="39"/>
  <c r="F133" i="39"/>
  <c r="F134" i="39"/>
  <c r="F135" i="39"/>
  <c r="F136" i="39"/>
  <c r="F137" i="39"/>
  <c r="F138" i="39"/>
  <c r="F139" i="39"/>
  <c r="F140" i="39"/>
  <c r="F141" i="39"/>
  <c r="F142" i="39"/>
  <c r="F143" i="39"/>
  <c r="F144" i="39"/>
  <c r="F145" i="39"/>
  <c r="F146" i="39"/>
  <c r="F147" i="39"/>
  <c r="F148" i="39"/>
  <c r="F149" i="39"/>
  <c r="F150" i="39"/>
  <c r="F151" i="39"/>
  <c r="F152" i="39"/>
  <c r="F153" i="39"/>
  <c r="F154" i="39"/>
  <c r="F155" i="39"/>
  <c r="F156" i="39"/>
  <c r="F157" i="39"/>
  <c r="F158" i="39"/>
  <c r="F159" i="39"/>
  <c r="F160" i="39"/>
  <c r="F161" i="39"/>
  <c r="F162" i="39"/>
  <c r="F163" i="39"/>
  <c r="F164" i="39"/>
  <c r="F165" i="39"/>
  <c r="F166" i="39"/>
  <c r="F167" i="39"/>
  <c r="F168" i="39"/>
  <c r="F169" i="39"/>
  <c r="F170" i="39"/>
  <c r="F171" i="39"/>
  <c r="F172" i="39"/>
  <c r="F173" i="39"/>
  <c r="F174" i="39"/>
  <c r="F175" i="39"/>
  <c r="F176" i="39"/>
  <c r="F177" i="39"/>
  <c r="F178" i="39"/>
  <c r="F179" i="39"/>
  <c r="F180" i="39"/>
  <c r="F181" i="39"/>
  <c r="F182" i="39"/>
  <c r="F183" i="39"/>
  <c r="F184" i="39"/>
  <c r="F185" i="39"/>
  <c r="F186" i="39"/>
  <c r="F187" i="39"/>
  <c r="F188" i="39"/>
  <c r="F189" i="39"/>
  <c r="F190" i="39"/>
  <c r="F191" i="39"/>
  <c r="F192" i="39"/>
  <c r="F193" i="39"/>
  <c r="F194" i="39"/>
  <c r="F195" i="39"/>
  <c r="F196" i="39"/>
  <c r="F197" i="39"/>
  <c r="F198" i="39"/>
  <c r="F199" i="39"/>
  <c r="F200" i="39"/>
  <c r="F201" i="39"/>
  <c r="F202" i="39"/>
  <c r="F203" i="39"/>
  <c r="F204" i="39"/>
  <c r="F205" i="39"/>
  <c r="F206" i="39"/>
  <c r="F207" i="39"/>
  <c r="F208" i="39"/>
  <c r="F209" i="39"/>
  <c r="F210" i="39"/>
  <c r="F211" i="39"/>
  <c r="F212" i="39"/>
  <c r="F213" i="39"/>
  <c r="F214" i="39"/>
  <c r="F215" i="39"/>
  <c r="F216" i="39"/>
  <c r="F217" i="39"/>
  <c r="F218" i="39"/>
  <c r="F219" i="39"/>
  <c r="F220" i="39"/>
  <c r="F221" i="39"/>
  <c r="F222" i="39"/>
  <c r="F223" i="39"/>
  <c r="F224" i="39"/>
  <c r="F225" i="39"/>
  <c r="F226" i="39"/>
  <c r="F227" i="39"/>
  <c r="F228" i="39"/>
  <c r="F229" i="39"/>
  <c r="F230" i="39"/>
  <c r="F231" i="39"/>
  <c r="F232" i="39"/>
  <c r="F233" i="39"/>
  <c r="F234" i="39"/>
  <c r="F235" i="39"/>
  <c r="F236" i="39"/>
  <c r="F237" i="39"/>
  <c r="F238" i="39"/>
  <c r="F239" i="39"/>
  <c r="F240" i="39"/>
  <c r="F241" i="39"/>
  <c r="F242" i="39"/>
  <c r="F243" i="39"/>
  <c r="F244" i="39"/>
  <c r="F245" i="39"/>
  <c r="F246" i="39"/>
  <c r="F247" i="39"/>
  <c r="F248" i="39"/>
  <c r="F249" i="39"/>
  <c r="F250" i="39"/>
  <c r="F251" i="39"/>
  <c r="F252" i="39"/>
  <c r="F253" i="39"/>
  <c r="F254" i="39"/>
  <c r="F255" i="39"/>
  <c r="F256" i="39"/>
  <c r="F257" i="39"/>
  <c r="F258" i="39"/>
  <c r="F259" i="39"/>
  <c r="F260" i="39"/>
  <c r="F261" i="39"/>
  <c r="F262" i="39"/>
  <c r="F263" i="39"/>
  <c r="F264" i="39"/>
  <c r="F265" i="39"/>
  <c r="F266" i="39"/>
  <c r="F267" i="39"/>
  <c r="F268" i="39"/>
  <c r="F269" i="39"/>
  <c r="F270" i="39"/>
  <c r="F271" i="39"/>
  <c r="F272" i="39"/>
  <c r="F273" i="39"/>
  <c r="F274" i="39"/>
  <c r="F275" i="39"/>
  <c r="F276" i="39"/>
  <c r="F277" i="39"/>
  <c r="F278" i="39"/>
  <c r="F279" i="39"/>
  <c r="F280" i="39"/>
  <c r="F281" i="39"/>
  <c r="F282" i="39"/>
  <c r="F283" i="39"/>
  <c r="F284" i="39"/>
  <c r="F285" i="39"/>
  <c r="F286" i="39"/>
  <c r="F287" i="39"/>
  <c r="F288" i="39"/>
  <c r="F289" i="39"/>
  <c r="F290" i="39"/>
  <c r="F291" i="39"/>
  <c r="F292" i="39"/>
  <c r="F293" i="39"/>
  <c r="F294" i="39"/>
  <c r="F295" i="39"/>
  <c r="F296" i="39"/>
  <c r="F297" i="39"/>
  <c r="F298" i="39"/>
  <c r="F299" i="39"/>
  <c r="F300" i="39"/>
  <c r="F301" i="39"/>
  <c r="F302" i="39"/>
  <c r="F303" i="39"/>
  <c r="F304" i="39"/>
  <c r="F305" i="39"/>
  <c r="F306" i="39"/>
  <c r="F307" i="39"/>
  <c r="F308" i="39"/>
  <c r="F309" i="39"/>
  <c r="F310" i="39"/>
  <c r="F311" i="39"/>
  <c r="F312" i="39"/>
  <c r="F313" i="39"/>
  <c r="F314" i="39"/>
  <c r="F315" i="39"/>
  <c r="F316" i="39"/>
  <c r="F317" i="39"/>
  <c r="F318" i="39"/>
  <c r="F319" i="39"/>
  <c r="F320" i="39"/>
  <c r="F321" i="39"/>
  <c r="F322" i="39"/>
  <c r="F323" i="39"/>
  <c r="F324" i="39"/>
  <c r="F325" i="39"/>
  <c r="F326" i="39"/>
  <c r="F327" i="39"/>
  <c r="F328" i="39"/>
  <c r="F329" i="39"/>
  <c r="F330" i="39"/>
  <c r="F331" i="39"/>
  <c r="F332" i="39"/>
  <c r="F333" i="39"/>
  <c r="F334" i="39"/>
  <c r="F335" i="39"/>
  <c r="F336" i="39"/>
  <c r="F337" i="39"/>
  <c r="F338" i="39"/>
  <c r="F339" i="39"/>
  <c r="F340" i="39"/>
  <c r="F341" i="39"/>
  <c r="F342" i="39"/>
  <c r="F343" i="39"/>
  <c r="F344" i="39"/>
  <c r="F345" i="39"/>
  <c r="F346" i="39"/>
  <c r="F347" i="39"/>
  <c r="F348" i="39"/>
  <c r="F349" i="39"/>
  <c r="F350" i="39"/>
  <c r="F351" i="39"/>
  <c r="F352" i="39"/>
  <c r="F353" i="39"/>
  <c r="F354" i="39"/>
  <c r="F355" i="39"/>
  <c r="F356" i="39"/>
  <c r="F357" i="39"/>
  <c r="F358" i="39"/>
  <c r="F359" i="39"/>
  <c r="F360" i="39"/>
  <c r="F361" i="39"/>
  <c r="F362" i="39"/>
  <c r="F363" i="39"/>
  <c r="F364" i="39"/>
  <c r="F365" i="39"/>
  <c r="F366" i="39"/>
  <c r="F367" i="39"/>
  <c r="F368" i="39"/>
  <c r="F369" i="39"/>
  <c r="F370" i="39"/>
  <c r="F371" i="39"/>
  <c r="F372" i="39"/>
  <c r="F373" i="39"/>
  <c r="F374" i="39"/>
  <c r="F375" i="39"/>
  <c r="F376" i="39"/>
  <c r="F377" i="39"/>
  <c r="F378" i="39"/>
  <c r="F379" i="39"/>
  <c r="F380" i="39"/>
  <c r="F381" i="39"/>
  <c r="F382" i="39"/>
  <c r="F383" i="39"/>
  <c r="F384" i="39"/>
  <c r="F385" i="39"/>
  <c r="F386" i="39"/>
  <c r="F387" i="39"/>
  <c r="F388" i="39"/>
  <c r="F389" i="39"/>
  <c r="F390" i="39"/>
  <c r="F391" i="39"/>
  <c r="F392" i="39"/>
  <c r="F393" i="39"/>
  <c r="F394" i="39"/>
  <c r="F395" i="39"/>
  <c r="F396" i="39"/>
  <c r="F397" i="39"/>
  <c r="F398" i="39"/>
  <c r="F399" i="39"/>
  <c r="F400" i="39"/>
  <c r="F401" i="39"/>
  <c r="F402" i="39"/>
  <c r="F403" i="39"/>
  <c r="F404" i="39"/>
  <c r="F405" i="39"/>
  <c r="F406" i="39"/>
  <c r="F407" i="39"/>
  <c r="F408" i="39"/>
  <c r="F409" i="39"/>
  <c r="F410" i="39"/>
  <c r="F411" i="39"/>
  <c r="F412" i="39"/>
  <c r="F413" i="39"/>
  <c r="F414" i="39"/>
  <c r="F415" i="39"/>
  <c r="F416" i="39"/>
  <c r="F417" i="39"/>
  <c r="F418" i="39"/>
  <c r="F419" i="39"/>
  <c r="F420" i="39"/>
  <c r="F421" i="39"/>
  <c r="F422" i="39"/>
  <c r="F423" i="39"/>
  <c r="F424" i="39"/>
  <c r="F425" i="39"/>
  <c r="F426" i="39"/>
  <c r="F427" i="39"/>
  <c r="F428" i="39"/>
  <c r="F429" i="39"/>
  <c r="F430" i="39"/>
  <c r="F431" i="39"/>
  <c r="F432" i="39"/>
  <c r="F433" i="39"/>
  <c r="F434" i="39"/>
  <c r="F435" i="39"/>
  <c r="F436" i="39"/>
  <c r="F437" i="39"/>
  <c r="F438" i="39"/>
  <c r="F439" i="39"/>
  <c r="F440" i="39"/>
  <c r="F441" i="39"/>
  <c r="F442" i="39"/>
  <c r="F443" i="39"/>
  <c r="F444" i="39"/>
  <c r="F445" i="39"/>
  <c r="F446" i="39"/>
  <c r="F447" i="39"/>
  <c r="F448" i="39"/>
  <c r="F449" i="39"/>
  <c r="F450" i="39"/>
  <c r="F451" i="39"/>
  <c r="F452" i="39"/>
  <c r="F453" i="39"/>
  <c r="F454" i="39"/>
  <c r="F455" i="39"/>
  <c r="F456" i="39"/>
  <c r="F457" i="39"/>
  <c r="F458" i="39"/>
  <c r="F459" i="39"/>
  <c r="F460" i="39"/>
  <c r="F461" i="39"/>
  <c r="F462" i="39"/>
  <c r="F463" i="39"/>
  <c r="F464" i="39"/>
  <c r="F465" i="39"/>
  <c r="F466" i="39"/>
  <c r="F467" i="39"/>
  <c r="F468" i="39"/>
  <c r="F469" i="39"/>
  <c r="F470" i="39"/>
  <c r="F471" i="39"/>
  <c r="F472" i="39"/>
  <c r="F473" i="39"/>
  <c r="F474" i="39"/>
  <c r="F475" i="39"/>
  <c r="F476" i="39"/>
  <c r="F477" i="39"/>
  <c r="F478" i="39"/>
  <c r="F479" i="39"/>
  <c r="F480" i="39"/>
  <c r="F481" i="39"/>
  <c r="F482" i="39"/>
  <c r="F483" i="39"/>
  <c r="F484" i="39"/>
  <c r="F485" i="39"/>
  <c r="F486" i="39"/>
  <c r="F487" i="39"/>
  <c r="F488" i="39"/>
  <c r="F489" i="39"/>
  <c r="F490" i="39"/>
  <c r="F491" i="39"/>
  <c r="F492" i="39"/>
  <c r="F493" i="39"/>
  <c r="F494" i="39"/>
  <c r="F495" i="39"/>
  <c r="F496" i="39"/>
  <c r="F497" i="39"/>
  <c r="F498" i="39"/>
  <c r="F499" i="39"/>
  <c r="F500" i="39"/>
  <c r="F501" i="39"/>
  <c r="F3" i="39"/>
  <c r="D4" i="39"/>
  <c r="D5" i="39"/>
  <c r="D6" i="39"/>
  <c r="D7" i="39"/>
  <c r="D8" i="39"/>
  <c r="D9" i="39"/>
  <c r="D10" i="39"/>
  <c r="D11" i="39"/>
  <c r="D12" i="39"/>
  <c r="D13" i="39"/>
  <c r="D14" i="39"/>
  <c r="D15" i="39"/>
  <c r="D16" i="39"/>
  <c r="D17" i="39"/>
  <c r="D18" i="39"/>
  <c r="D19" i="39"/>
  <c r="D20" i="39"/>
  <c r="D21" i="39"/>
  <c r="D22" i="39"/>
  <c r="D23" i="39"/>
  <c r="D24" i="39"/>
  <c r="D25" i="39"/>
  <c r="D26" i="39"/>
  <c r="D27" i="39"/>
  <c r="D28" i="39"/>
  <c r="D29" i="39"/>
  <c r="D30" i="39"/>
  <c r="D31" i="39"/>
  <c r="D32" i="39"/>
  <c r="D33" i="39"/>
  <c r="D34" i="39"/>
  <c r="D35" i="39"/>
  <c r="D36" i="39"/>
  <c r="D37" i="39"/>
  <c r="D38" i="39"/>
  <c r="D39" i="39"/>
  <c r="D40" i="39"/>
  <c r="D41" i="39"/>
  <c r="D42" i="39"/>
  <c r="D43" i="39"/>
  <c r="D44" i="39"/>
  <c r="D45" i="39"/>
  <c r="D46" i="39"/>
  <c r="D47" i="39"/>
  <c r="D48" i="39"/>
  <c r="D49" i="39"/>
  <c r="D50" i="39"/>
  <c r="D51" i="39"/>
  <c r="D52" i="39"/>
  <c r="D53" i="39"/>
  <c r="D54" i="39"/>
  <c r="D55" i="39"/>
  <c r="D56" i="39"/>
  <c r="D57" i="39"/>
  <c r="D58" i="39"/>
  <c r="D59" i="39"/>
  <c r="D60" i="39"/>
  <c r="D61" i="39"/>
  <c r="D62" i="39"/>
  <c r="D63" i="39"/>
  <c r="D64" i="39"/>
  <c r="D65" i="39"/>
  <c r="D66" i="39"/>
  <c r="D67" i="39"/>
  <c r="D68" i="39"/>
  <c r="D69" i="39"/>
  <c r="D70" i="39"/>
  <c r="D71" i="39"/>
  <c r="D72" i="39"/>
  <c r="D73" i="39"/>
  <c r="D74" i="39"/>
  <c r="D75" i="39"/>
  <c r="D76" i="39"/>
  <c r="D77" i="39"/>
  <c r="D78" i="39"/>
  <c r="D79" i="39"/>
  <c r="D80" i="39"/>
  <c r="D81" i="39"/>
  <c r="D82" i="39"/>
  <c r="D83" i="39"/>
  <c r="D84" i="39"/>
  <c r="D85" i="39"/>
  <c r="D86" i="39"/>
  <c r="D87" i="39"/>
  <c r="D88" i="39"/>
  <c r="D89" i="39"/>
  <c r="D90" i="39"/>
  <c r="D91" i="39"/>
  <c r="D92" i="39"/>
  <c r="D93" i="39"/>
  <c r="D94" i="39"/>
  <c r="D95" i="39"/>
  <c r="D96" i="39"/>
  <c r="D97" i="39"/>
  <c r="D98" i="39"/>
  <c r="D99" i="39"/>
  <c r="D100" i="39"/>
  <c r="D101" i="39"/>
  <c r="D102" i="39"/>
  <c r="D103" i="39"/>
  <c r="D104" i="39"/>
  <c r="D105" i="39"/>
  <c r="D106" i="39"/>
  <c r="D107" i="39"/>
  <c r="D108" i="39"/>
  <c r="D109" i="39"/>
  <c r="D110" i="39"/>
  <c r="D111" i="39"/>
  <c r="D112" i="39"/>
  <c r="D113" i="39"/>
  <c r="D114" i="39"/>
  <c r="D115" i="39"/>
  <c r="D116" i="39"/>
  <c r="D117" i="39"/>
  <c r="D118" i="39"/>
  <c r="D119" i="39"/>
  <c r="D120" i="39"/>
  <c r="D121" i="39"/>
  <c r="D122" i="39"/>
  <c r="D123" i="39"/>
  <c r="D124" i="39"/>
  <c r="D125" i="39"/>
  <c r="D126" i="39"/>
  <c r="D127" i="39"/>
  <c r="D128" i="39"/>
  <c r="D129" i="39"/>
  <c r="D130" i="39"/>
  <c r="D131" i="39"/>
  <c r="D132" i="39"/>
  <c r="D133" i="39"/>
  <c r="D134" i="39"/>
  <c r="D135" i="39"/>
  <c r="D136" i="39"/>
  <c r="D137" i="39"/>
  <c r="D138" i="39"/>
  <c r="D139" i="39"/>
  <c r="D140" i="39"/>
  <c r="D141" i="39"/>
  <c r="D142" i="39"/>
  <c r="D143" i="39"/>
  <c r="D144" i="39"/>
  <c r="D145" i="39"/>
  <c r="D146" i="39"/>
  <c r="D147" i="39"/>
  <c r="D148" i="39"/>
  <c r="D149" i="39"/>
  <c r="D150" i="39"/>
  <c r="D151" i="39"/>
  <c r="D152" i="39"/>
  <c r="D153" i="39"/>
  <c r="D154" i="39"/>
  <c r="D155" i="39"/>
  <c r="D156" i="39"/>
  <c r="D157" i="39"/>
  <c r="D158" i="39"/>
  <c r="D159" i="39"/>
  <c r="D160" i="39"/>
  <c r="D161" i="39"/>
  <c r="D162" i="39"/>
  <c r="D163" i="39"/>
  <c r="D164" i="39"/>
  <c r="D165" i="39"/>
  <c r="D166" i="39"/>
  <c r="D167" i="39"/>
  <c r="D168" i="39"/>
  <c r="D169" i="39"/>
  <c r="D170" i="39"/>
  <c r="D171" i="39"/>
  <c r="D172" i="39"/>
  <c r="D173" i="39"/>
  <c r="D174" i="39"/>
  <c r="D175" i="39"/>
  <c r="D176" i="39"/>
  <c r="D177" i="39"/>
  <c r="D178" i="39"/>
  <c r="D179" i="39"/>
  <c r="D180" i="39"/>
  <c r="D181" i="39"/>
  <c r="D182" i="39"/>
  <c r="D183" i="39"/>
  <c r="D184" i="39"/>
  <c r="D185" i="39"/>
  <c r="D186" i="39"/>
  <c r="D187" i="39"/>
  <c r="D188" i="39"/>
  <c r="D189" i="39"/>
  <c r="D190" i="39"/>
  <c r="D191" i="39"/>
  <c r="D192" i="39"/>
  <c r="D193" i="39"/>
  <c r="D194" i="39"/>
  <c r="D195" i="39"/>
  <c r="D196" i="39"/>
  <c r="D197" i="39"/>
  <c r="D198" i="39"/>
  <c r="D199" i="39"/>
  <c r="D200" i="39"/>
  <c r="D201" i="39"/>
  <c r="D202" i="39"/>
  <c r="D203" i="39"/>
  <c r="D204" i="39"/>
  <c r="D205" i="39"/>
  <c r="D206" i="39"/>
  <c r="D207" i="39"/>
  <c r="D208" i="39"/>
  <c r="D209" i="39"/>
  <c r="D210" i="39"/>
  <c r="D211" i="39"/>
  <c r="D212" i="39"/>
  <c r="D213" i="39"/>
  <c r="D214" i="39"/>
  <c r="D215" i="39"/>
  <c r="D216" i="39"/>
  <c r="D217" i="39"/>
  <c r="D218" i="39"/>
  <c r="D219" i="39"/>
  <c r="D220" i="39"/>
  <c r="D221" i="39"/>
  <c r="D222" i="39"/>
  <c r="D223" i="39"/>
  <c r="D224" i="39"/>
  <c r="D225" i="39"/>
  <c r="D226" i="39"/>
  <c r="D227" i="39"/>
  <c r="D228" i="39"/>
  <c r="D229" i="39"/>
  <c r="D230" i="39"/>
  <c r="D231" i="39"/>
  <c r="D232" i="39"/>
  <c r="D233" i="39"/>
  <c r="D234" i="39"/>
  <c r="D235" i="39"/>
  <c r="D236" i="39"/>
  <c r="D237" i="39"/>
  <c r="D238" i="39"/>
  <c r="D239" i="39"/>
  <c r="D240" i="39"/>
  <c r="D241" i="39"/>
  <c r="D242" i="39"/>
  <c r="D243" i="39"/>
  <c r="D244" i="39"/>
  <c r="D245" i="39"/>
  <c r="D246" i="39"/>
  <c r="D247" i="39"/>
  <c r="D248" i="39"/>
  <c r="D249" i="39"/>
  <c r="D250" i="39"/>
  <c r="D251" i="39"/>
  <c r="D252" i="39"/>
  <c r="D253" i="39"/>
  <c r="D254" i="39"/>
  <c r="D255" i="39"/>
  <c r="D256" i="39"/>
  <c r="D257" i="39"/>
  <c r="D258" i="39"/>
  <c r="D259" i="39"/>
  <c r="D260" i="39"/>
  <c r="D261" i="39"/>
  <c r="D262" i="39"/>
  <c r="D263" i="39"/>
  <c r="D264" i="39"/>
  <c r="D265" i="39"/>
  <c r="D266" i="39"/>
  <c r="D267" i="39"/>
  <c r="D268" i="39"/>
  <c r="D269" i="39"/>
  <c r="D270" i="39"/>
  <c r="D271" i="39"/>
  <c r="D272" i="39"/>
  <c r="D273" i="39"/>
  <c r="D274" i="39"/>
  <c r="D275" i="39"/>
  <c r="D276" i="39"/>
  <c r="D277" i="39"/>
  <c r="D278" i="39"/>
  <c r="D279" i="39"/>
  <c r="D280" i="39"/>
  <c r="D281" i="39"/>
  <c r="D282" i="39"/>
  <c r="D283" i="39"/>
  <c r="D284" i="39"/>
  <c r="D285" i="39"/>
  <c r="D286" i="39"/>
  <c r="D287" i="39"/>
  <c r="D288" i="39"/>
  <c r="D289" i="39"/>
  <c r="D290" i="39"/>
  <c r="D291" i="39"/>
  <c r="D292" i="39"/>
  <c r="D293" i="39"/>
  <c r="D294" i="39"/>
  <c r="D295" i="39"/>
  <c r="D296" i="39"/>
  <c r="D297" i="39"/>
  <c r="D298" i="39"/>
  <c r="D299" i="39"/>
  <c r="D300" i="39"/>
  <c r="D301" i="39"/>
  <c r="D302" i="39"/>
  <c r="D303" i="39"/>
  <c r="D304" i="39"/>
  <c r="D305" i="39"/>
  <c r="D306" i="39"/>
  <c r="D307" i="39"/>
  <c r="D308" i="39"/>
  <c r="D309" i="39"/>
  <c r="D310" i="39"/>
  <c r="D311" i="39"/>
  <c r="D312" i="39"/>
  <c r="D313" i="39"/>
  <c r="D314" i="39"/>
  <c r="D315" i="39"/>
  <c r="D316" i="39"/>
  <c r="D317" i="39"/>
  <c r="D318" i="39"/>
  <c r="D319" i="39"/>
  <c r="D320" i="39"/>
  <c r="D321" i="39"/>
  <c r="D322" i="39"/>
  <c r="D323" i="39"/>
  <c r="D324" i="39"/>
  <c r="D325" i="39"/>
  <c r="D326" i="39"/>
  <c r="D327" i="39"/>
  <c r="D328" i="39"/>
  <c r="D329" i="39"/>
  <c r="D330" i="39"/>
  <c r="D331" i="39"/>
  <c r="D332" i="39"/>
  <c r="D333" i="39"/>
  <c r="D334" i="39"/>
  <c r="D335" i="39"/>
  <c r="D336" i="39"/>
  <c r="D337" i="39"/>
  <c r="D338" i="39"/>
  <c r="D339" i="39"/>
  <c r="D340" i="39"/>
  <c r="D341" i="39"/>
  <c r="D342" i="39"/>
  <c r="D343" i="39"/>
  <c r="D344" i="39"/>
  <c r="D345" i="39"/>
  <c r="D346" i="39"/>
  <c r="D347" i="39"/>
  <c r="D348" i="39"/>
  <c r="D349" i="39"/>
  <c r="D350" i="39"/>
  <c r="D351" i="39"/>
  <c r="D352" i="39"/>
  <c r="D353" i="39"/>
  <c r="D354" i="39"/>
  <c r="D355" i="39"/>
  <c r="D356" i="39"/>
  <c r="D357" i="39"/>
  <c r="D358" i="39"/>
  <c r="D359" i="39"/>
  <c r="D360" i="39"/>
  <c r="D361" i="39"/>
  <c r="D362" i="39"/>
  <c r="D363" i="39"/>
  <c r="D364" i="39"/>
  <c r="D365" i="39"/>
  <c r="D366" i="39"/>
  <c r="D367" i="39"/>
  <c r="D368" i="39"/>
  <c r="D369" i="39"/>
  <c r="D370" i="39"/>
  <c r="D371" i="39"/>
  <c r="D372" i="39"/>
  <c r="D373" i="39"/>
  <c r="D374" i="39"/>
  <c r="D375" i="39"/>
  <c r="D376" i="39"/>
  <c r="D377" i="39"/>
  <c r="D378" i="39"/>
  <c r="D379" i="39"/>
  <c r="D380" i="39"/>
  <c r="D381" i="39"/>
  <c r="D382" i="39"/>
  <c r="D383" i="39"/>
  <c r="D384" i="39"/>
  <c r="D385" i="39"/>
  <c r="D386" i="39"/>
  <c r="D387" i="39"/>
  <c r="D388" i="39"/>
  <c r="D389" i="39"/>
  <c r="D390" i="39"/>
  <c r="D391" i="39"/>
  <c r="D392" i="39"/>
  <c r="D393" i="39"/>
  <c r="D394" i="39"/>
  <c r="D395" i="39"/>
  <c r="D396" i="39"/>
  <c r="D397" i="39"/>
  <c r="D398" i="39"/>
  <c r="D399" i="39"/>
  <c r="D400" i="39"/>
  <c r="D401" i="39"/>
  <c r="D402" i="39"/>
  <c r="D403" i="39"/>
  <c r="D404" i="39"/>
  <c r="D405" i="39"/>
  <c r="D406" i="39"/>
  <c r="D407" i="39"/>
  <c r="D408" i="39"/>
  <c r="D409" i="39"/>
  <c r="D410" i="39"/>
  <c r="D411" i="39"/>
  <c r="D412" i="39"/>
  <c r="D413" i="39"/>
  <c r="D414" i="39"/>
  <c r="D415" i="39"/>
  <c r="D416" i="39"/>
  <c r="D417" i="39"/>
  <c r="D418" i="39"/>
  <c r="D419" i="39"/>
  <c r="D420" i="39"/>
  <c r="D421" i="39"/>
  <c r="D422" i="39"/>
  <c r="D423" i="39"/>
  <c r="D424" i="39"/>
  <c r="D425" i="39"/>
  <c r="D426" i="39"/>
  <c r="D427" i="39"/>
  <c r="D428" i="39"/>
  <c r="D429" i="39"/>
  <c r="D430" i="39"/>
  <c r="D431" i="39"/>
  <c r="D432" i="39"/>
  <c r="D433" i="39"/>
  <c r="D434" i="39"/>
  <c r="D435" i="39"/>
  <c r="D436" i="39"/>
  <c r="D437" i="39"/>
  <c r="D438" i="39"/>
  <c r="D439" i="39"/>
  <c r="D440" i="39"/>
  <c r="D441" i="39"/>
  <c r="D442" i="39"/>
  <c r="D443" i="39"/>
  <c r="D444" i="39"/>
  <c r="D445" i="39"/>
  <c r="D446" i="39"/>
  <c r="D447" i="39"/>
  <c r="D448" i="39"/>
  <c r="D449" i="39"/>
  <c r="D450" i="39"/>
  <c r="D451" i="39"/>
  <c r="D452" i="39"/>
  <c r="D453" i="39"/>
  <c r="D454" i="39"/>
  <c r="D455" i="39"/>
  <c r="D456" i="39"/>
  <c r="D457" i="39"/>
  <c r="D458" i="39"/>
  <c r="D459" i="39"/>
  <c r="D460" i="39"/>
  <c r="D461" i="39"/>
  <c r="D462" i="39"/>
  <c r="D463" i="39"/>
  <c r="D464" i="39"/>
  <c r="D465" i="39"/>
  <c r="D466" i="39"/>
  <c r="D467" i="39"/>
  <c r="D468" i="39"/>
  <c r="D469" i="39"/>
  <c r="D470" i="39"/>
  <c r="D471" i="39"/>
  <c r="D472" i="39"/>
  <c r="D473" i="39"/>
  <c r="D474" i="39"/>
  <c r="D475" i="39"/>
  <c r="D476" i="39"/>
  <c r="D477" i="39"/>
  <c r="D478" i="39"/>
  <c r="D479" i="39"/>
  <c r="D480" i="39"/>
  <c r="D481" i="39"/>
  <c r="D482" i="39"/>
  <c r="D483" i="39"/>
  <c r="D484" i="39"/>
  <c r="D485" i="39"/>
  <c r="D486" i="39"/>
  <c r="D487" i="39"/>
  <c r="D488" i="39"/>
  <c r="D489" i="39"/>
  <c r="D490" i="39"/>
  <c r="D491" i="39"/>
  <c r="D492" i="39"/>
  <c r="D493" i="39"/>
  <c r="D494" i="39"/>
  <c r="D495" i="39"/>
  <c r="D496" i="39"/>
  <c r="D497" i="39"/>
  <c r="D498" i="39"/>
  <c r="D499" i="39"/>
  <c r="D500" i="39"/>
  <c r="D501" i="39"/>
  <c r="D3" i="39"/>
  <c r="F4" i="43"/>
  <c r="F5" i="43"/>
  <c r="F6" i="43"/>
  <c r="F7" i="43"/>
  <c r="F8" i="43"/>
  <c r="F9"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105" i="43"/>
  <c r="F106" i="43"/>
  <c r="F107" i="43"/>
  <c r="F108" i="43"/>
  <c r="F109" i="43"/>
  <c r="F110" i="43"/>
  <c r="F111" i="43"/>
  <c r="F112" i="43"/>
  <c r="F113" i="43"/>
  <c r="F114" i="43"/>
  <c r="F115" i="43"/>
  <c r="F116" i="43"/>
  <c r="F117" i="43"/>
  <c r="F118" i="43"/>
  <c r="F119" i="43"/>
  <c r="F120" i="43"/>
  <c r="F121" i="43"/>
  <c r="F122" i="43"/>
  <c r="F123" i="43"/>
  <c r="F124" i="43"/>
  <c r="F125" i="43"/>
  <c r="F126" i="43"/>
  <c r="F127" i="43"/>
  <c r="F128" i="43"/>
  <c r="F129" i="43"/>
  <c r="F130" i="43"/>
  <c r="F131" i="43"/>
  <c r="F132" i="43"/>
  <c r="F133" i="43"/>
  <c r="F134" i="43"/>
  <c r="F135" i="43"/>
  <c r="F136" i="43"/>
  <c r="F137" i="43"/>
  <c r="F138" i="43"/>
  <c r="F139" i="43"/>
  <c r="F140" i="43"/>
  <c r="F141" i="43"/>
  <c r="F142" i="43"/>
  <c r="F143" i="43"/>
  <c r="F144" i="43"/>
  <c r="F145" i="43"/>
  <c r="F146" i="43"/>
  <c r="F147" i="43"/>
  <c r="F148" i="43"/>
  <c r="F149" i="43"/>
  <c r="F150" i="43"/>
  <c r="F151" i="43"/>
  <c r="F152" i="43"/>
  <c r="F153" i="43"/>
  <c r="F154" i="43"/>
  <c r="F155" i="43"/>
  <c r="F156" i="43"/>
  <c r="F157" i="43"/>
  <c r="F158" i="43"/>
  <c r="F159" i="43"/>
  <c r="F160" i="43"/>
  <c r="F161" i="43"/>
  <c r="F162" i="43"/>
  <c r="F163" i="43"/>
  <c r="F164" i="43"/>
  <c r="F165" i="43"/>
  <c r="F166" i="43"/>
  <c r="F167" i="43"/>
  <c r="F168" i="43"/>
  <c r="F169" i="43"/>
  <c r="F170" i="43"/>
  <c r="F171" i="43"/>
  <c r="F172" i="43"/>
  <c r="F173" i="43"/>
  <c r="F174" i="43"/>
  <c r="F175" i="43"/>
  <c r="F176" i="43"/>
  <c r="F177" i="43"/>
  <c r="F178" i="43"/>
  <c r="F179" i="43"/>
  <c r="F180" i="43"/>
  <c r="F181" i="43"/>
  <c r="F182" i="43"/>
  <c r="F183" i="43"/>
  <c r="F184" i="43"/>
  <c r="F185" i="43"/>
  <c r="F186" i="43"/>
  <c r="F187" i="43"/>
  <c r="F188" i="43"/>
  <c r="F189" i="43"/>
  <c r="F190" i="43"/>
  <c r="F191" i="43"/>
  <c r="F192" i="43"/>
  <c r="F193" i="43"/>
  <c r="F194" i="43"/>
  <c r="F195" i="43"/>
  <c r="F196" i="43"/>
  <c r="F197" i="43"/>
  <c r="F198" i="43"/>
  <c r="F199" i="43"/>
  <c r="F200" i="43"/>
  <c r="F201" i="43"/>
  <c r="F202" i="43"/>
  <c r="F203" i="43"/>
  <c r="F204" i="43"/>
  <c r="F205"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F239" i="43"/>
  <c r="F240" i="43"/>
  <c r="F241" i="43"/>
  <c r="F242" i="43"/>
  <c r="F243" i="43"/>
  <c r="F244" i="43"/>
  <c r="F245" i="43"/>
  <c r="F246" i="43"/>
  <c r="F247" i="43"/>
  <c r="F248" i="43"/>
  <c r="F249" i="43"/>
  <c r="F250" i="43"/>
  <c r="F251" i="43"/>
  <c r="F252" i="43"/>
  <c r="F253" i="43"/>
  <c r="F254" i="43"/>
  <c r="F255" i="43"/>
  <c r="F256" i="43"/>
  <c r="F257" i="43"/>
  <c r="F258" i="43"/>
  <c r="F259" i="43"/>
  <c r="F260" i="43"/>
  <c r="F261" i="43"/>
  <c r="F262" i="43"/>
  <c r="F263" i="43"/>
  <c r="F264" i="43"/>
  <c r="F265" i="43"/>
  <c r="F266" i="43"/>
  <c r="F267" i="43"/>
  <c r="F268" i="43"/>
  <c r="F269" i="43"/>
  <c r="F270" i="43"/>
  <c r="F271" i="43"/>
  <c r="F272" i="43"/>
  <c r="F273" i="43"/>
  <c r="F274" i="43"/>
  <c r="F275" i="43"/>
  <c r="F276" i="43"/>
  <c r="F277" i="43"/>
  <c r="F278" i="43"/>
  <c r="F279" i="43"/>
  <c r="F280" i="43"/>
  <c r="F281" i="43"/>
  <c r="F282" i="43"/>
  <c r="F283" i="43"/>
  <c r="F284" i="43"/>
  <c r="F285" i="43"/>
  <c r="F286" i="43"/>
  <c r="F287" i="43"/>
  <c r="F288" i="43"/>
  <c r="F289" i="43"/>
  <c r="F290" i="43"/>
  <c r="F291" i="43"/>
  <c r="F292" i="43"/>
  <c r="F293" i="43"/>
  <c r="F294" i="43"/>
  <c r="F295" i="43"/>
  <c r="F296" i="43"/>
  <c r="F297" i="43"/>
  <c r="F298" i="43"/>
  <c r="F299" i="43"/>
  <c r="F300" i="43"/>
  <c r="F301" i="43"/>
  <c r="F302" i="43"/>
  <c r="F303" i="43"/>
  <c r="F304" i="43"/>
  <c r="F305" i="43"/>
  <c r="F306" i="43"/>
  <c r="F307" i="43"/>
  <c r="F308" i="43"/>
  <c r="F309" i="43"/>
  <c r="F310" i="43"/>
  <c r="F311" i="43"/>
  <c r="F312" i="43"/>
  <c r="F313" i="43"/>
  <c r="F314" i="43"/>
  <c r="F315" i="43"/>
  <c r="F316" i="43"/>
  <c r="F317" i="43"/>
  <c r="F318" i="43"/>
  <c r="F319" i="43"/>
  <c r="F320" i="43"/>
  <c r="F321" i="43"/>
  <c r="F322" i="43"/>
  <c r="F323" i="43"/>
  <c r="F324" i="43"/>
  <c r="F325" i="43"/>
  <c r="F326" i="43"/>
  <c r="F327" i="43"/>
  <c r="F328" i="43"/>
  <c r="F329" i="43"/>
  <c r="F330" i="43"/>
  <c r="F331" i="43"/>
  <c r="F332" i="43"/>
  <c r="F333" i="43"/>
  <c r="F334" i="43"/>
  <c r="F335" i="43"/>
  <c r="F336" i="43"/>
  <c r="F337" i="43"/>
  <c r="F338" i="43"/>
  <c r="F339" i="43"/>
  <c r="F340" i="43"/>
  <c r="F341" i="43"/>
  <c r="F342" i="43"/>
  <c r="F343" i="43"/>
  <c r="F344" i="43"/>
  <c r="F345" i="43"/>
  <c r="F346" i="43"/>
  <c r="F347" i="43"/>
  <c r="F348" i="43"/>
  <c r="F349" i="43"/>
  <c r="F350" i="43"/>
  <c r="F351" i="43"/>
  <c r="F352" i="43"/>
  <c r="F353" i="43"/>
  <c r="F354" i="43"/>
  <c r="F355" i="43"/>
  <c r="F356" i="43"/>
  <c r="F357" i="43"/>
  <c r="F358" i="43"/>
  <c r="F359" i="43"/>
  <c r="F360" i="43"/>
  <c r="F361" i="43"/>
  <c r="F362" i="43"/>
  <c r="F363" i="43"/>
  <c r="F364" i="43"/>
  <c r="F365" i="43"/>
  <c r="F366" i="43"/>
  <c r="F367" i="43"/>
  <c r="F368" i="43"/>
  <c r="F369" i="43"/>
  <c r="F370" i="43"/>
  <c r="F371" i="43"/>
  <c r="F372" i="43"/>
  <c r="F373" i="43"/>
  <c r="F374" i="43"/>
  <c r="F375" i="43"/>
  <c r="F376" i="43"/>
  <c r="F377" i="43"/>
  <c r="F378" i="43"/>
  <c r="F379" i="43"/>
  <c r="F380" i="43"/>
  <c r="F381" i="43"/>
  <c r="F382" i="43"/>
  <c r="F383" i="43"/>
  <c r="F384" i="43"/>
  <c r="F385" i="43"/>
  <c r="F386" i="43"/>
  <c r="F387" i="43"/>
  <c r="F388" i="43"/>
  <c r="F389" i="43"/>
  <c r="F390" i="43"/>
  <c r="F391" i="43"/>
  <c r="F392" i="43"/>
  <c r="F393" i="43"/>
  <c r="F394" i="43"/>
  <c r="F395" i="43"/>
  <c r="F396" i="43"/>
  <c r="F397" i="43"/>
  <c r="F398" i="43"/>
  <c r="F399" i="43"/>
  <c r="F400" i="43"/>
  <c r="F401" i="43"/>
  <c r="F402" i="43"/>
  <c r="F403" i="43"/>
  <c r="F404" i="43"/>
  <c r="F405" i="43"/>
  <c r="F406" i="43"/>
  <c r="F407" i="43"/>
  <c r="F408" i="43"/>
  <c r="F409" i="43"/>
  <c r="F410" i="43"/>
  <c r="F411" i="43"/>
  <c r="F412" i="43"/>
  <c r="F413" i="43"/>
  <c r="F414" i="43"/>
  <c r="F415" i="43"/>
  <c r="F416" i="43"/>
  <c r="F417" i="43"/>
  <c r="F418" i="43"/>
  <c r="F419" i="43"/>
  <c r="F420" i="43"/>
  <c r="F421" i="43"/>
  <c r="F422" i="43"/>
  <c r="F423" i="43"/>
  <c r="F424" i="43"/>
  <c r="F425" i="43"/>
  <c r="F426" i="43"/>
  <c r="F427" i="43"/>
  <c r="F428" i="43"/>
  <c r="F429" i="43"/>
  <c r="F430" i="43"/>
  <c r="F431" i="43"/>
  <c r="F432" i="43"/>
  <c r="F433" i="43"/>
  <c r="F434" i="43"/>
  <c r="F435" i="43"/>
  <c r="F436" i="43"/>
  <c r="F437" i="43"/>
  <c r="F438" i="43"/>
  <c r="F439" i="43"/>
  <c r="F440" i="43"/>
  <c r="F441" i="43"/>
  <c r="F442" i="43"/>
  <c r="F443" i="43"/>
  <c r="F444" i="43"/>
  <c r="F445" i="43"/>
  <c r="F446" i="43"/>
  <c r="F447" i="43"/>
  <c r="F448" i="43"/>
  <c r="F449" i="43"/>
  <c r="F450" i="43"/>
  <c r="F451" i="43"/>
  <c r="F452" i="43"/>
  <c r="F453" i="43"/>
  <c r="F454" i="43"/>
  <c r="F455" i="43"/>
  <c r="F456" i="43"/>
  <c r="F457" i="43"/>
  <c r="F458" i="43"/>
  <c r="F459" i="43"/>
  <c r="F460" i="43"/>
  <c r="F461" i="43"/>
  <c r="F462" i="43"/>
  <c r="F463" i="43"/>
  <c r="F464" i="43"/>
  <c r="F465" i="43"/>
  <c r="F466" i="43"/>
  <c r="F467" i="43"/>
  <c r="F468" i="43"/>
  <c r="F469" i="43"/>
  <c r="F470" i="43"/>
  <c r="F471" i="43"/>
  <c r="F472" i="43"/>
  <c r="F473" i="43"/>
  <c r="F474" i="43"/>
  <c r="F475" i="43"/>
  <c r="F476" i="43"/>
  <c r="F477" i="43"/>
  <c r="F478" i="43"/>
  <c r="F479" i="43"/>
  <c r="F480" i="43"/>
  <c r="F481" i="43"/>
  <c r="F482" i="43"/>
  <c r="F483" i="43"/>
  <c r="F484" i="43"/>
  <c r="F485" i="43"/>
  <c r="F486" i="43"/>
  <c r="F487" i="43"/>
  <c r="F488" i="43"/>
  <c r="F489" i="43"/>
  <c r="F490" i="43"/>
  <c r="F491" i="43"/>
  <c r="F492" i="43"/>
  <c r="F493" i="43"/>
  <c r="F494" i="43"/>
  <c r="F495" i="43"/>
  <c r="F496" i="43"/>
  <c r="F497" i="43"/>
  <c r="F498" i="43"/>
  <c r="F499" i="43"/>
  <c r="F500" i="43"/>
  <c r="F501" i="43"/>
  <c r="F3" i="43"/>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3" i="43"/>
  <c r="D4" i="43"/>
  <c r="D5" i="43"/>
  <c r="D6" i="43"/>
  <c r="D7" i="43"/>
  <c r="D8" i="43"/>
  <c r="D9" i="43"/>
  <c r="D10" i="43"/>
  <c r="D11" i="43"/>
  <c r="D12" i="43"/>
  <c r="D13" i="43"/>
  <c r="D14" i="43"/>
  <c r="D15" i="43"/>
  <c r="D16" i="43"/>
  <c r="D17" i="43"/>
  <c r="D18" i="43"/>
  <c r="D19" i="43"/>
  <c r="D20" i="43"/>
  <c r="D21" i="43"/>
  <c r="D22" i="43"/>
  <c r="D23" i="43"/>
  <c r="D24" i="43"/>
  <c r="D25" i="43"/>
  <c r="D26" i="43"/>
  <c r="D27" i="43"/>
  <c r="D28" i="43"/>
  <c r="D29" i="43"/>
  <c r="D30" i="43"/>
  <c r="D31" i="43"/>
  <c r="D32" i="43"/>
  <c r="D33" i="43"/>
  <c r="D34" i="43"/>
  <c r="D35" i="43"/>
  <c r="D36" i="43"/>
  <c r="D37" i="43"/>
  <c r="D38" i="43"/>
  <c r="D39" i="43"/>
  <c r="D40" i="43"/>
  <c r="D41" i="43"/>
  <c r="D42" i="43"/>
  <c r="D43" i="43"/>
  <c r="D44" i="43"/>
  <c r="D45" i="43"/>
  <c r="D46" i="43"/>
  <c r="D47" i="43"/>
  <c r="D48" i="43"/>
  <c r="D49" i="43"/>
  <c r="D50" i="43"/>
  <c r="D51" i="43"/>
  <c r="D52" i="43"/>
  <c r="D53" i="43"/>
  <c r="D54" i="43"/>
  <c r="D55" i="43"/>
  <c r="D56" i="43"/>
  <c r="D57" i="43"/>
  <c r="D58" i="43"/>
  <c r="D59" i="43"/>
  <c r="D60" i="43"/>
  <c r="D61" i="43"/>
  <c r="D62" i="43"/>
  <c r="D63" i="43"/>
  <c r="D64" i="43"/>
  <c r="D65" i="43"/>
  <c r="D66" i="43"/>
  <c r="D67" i="43"/>
  <c r="D68" i="43"/>
  <c r="D69" i="43"/>
  <c r="D70" i="43"/>
  <c r="D71" i="43"/>
  <c r="D72" i="43"/>
  <c r="D73" i="43"/>
  <c r="D74" i="43"/>
  <c r="D75" i="43"/>
  <c r="D76" i="43"/>
  <c r="D77" i="43"/>
  <c r="D78" i="43"/>
  <c r="D79" i="43"/>
  <c r="D80" i="43"/>
  <c r="D81" i="43"/>
  <c r="D82" i="43"/>
  <c r="D83" i="43"/>
  <c r="D84" i="43"/>
  <c r="D85" i="43"/>
  <c r="D86" i="43"/>
  <c r="D87" i="43"/>
  <c r="D88" i="43"/>
  <c r="D89" i="43"/>
  <c r="D90" i="43"/>
  <c r="D91" i="43"/>
  <c r="D92" i="43"/>
  <c r="D93" i="43"/>
  <c r="D94" i="43"/>
  <c r="D95" i="43"/>
  <c r="D96" i="43"/>
  <c r="D97" i="43"/>
  <c r="D98" i="43"/>
  <c r="D99" i="43"/>
  <c r="D100" i="43"/>
  <c r="D101" i="43"/>
  <c r="D102" i="43"/>
  <c r="D103" i="43"/>
  <c r="D104" i="43"/>
  <c r="D105" i="43"/>
  <c r="D106" i="43"/>
  <c r="D107" i="43"/>
  <c r="D108" i="43"/>
  <c r="D109" i="43"/>
  <c r="D110" i="43"/>
  <c r="D111" i="43"/>
  <c r="D112" i="43"/>
  <c r="D113" i="43"/>
  <c r="D114" i="43"/>
  <c r="D115" i="43"/>
  <c r="D116" i="43"/>
  <c r="D117" i="43"/>
  <c r="D118" i="43"/>
  <c r="D119" i="43"/>
  <c r="D120" i="43"/>
  <c r="D121" i="43"/>
  <c r="D122" i="43"/>
  <c r="D123" i="43"/>
  <c r="D124" i="43"/>
  <c r="D125" i="43"/>
  <c r="D126" i="43"/>
  <c r="D127" i="43"/>
  <c r="D128" i="43"/>
  <c r="D129" i="43"/>
  <c r="D130" i="43"/>
  <c r="D131" i="43"/>
  <c r="D132" i="43"/>
  <c r="D133" i="43"/>
  <c r="D134" i="43"/>
  <c r="D135" i="43"/>
  <c r="D136" i="43"/>
  <c r="D137" i="43"/>
  <c r="D138" i="43"/>
  <c r="D139" i="43"/>
  <c r="D140" i="43"/>
  <c r="D141" i="43"/>
  <c r="D142" i="43"/>
  <c r="D143" i="43"/>
  <c r="D144" i="43"/>
  <c r="D145" i="43"/>
  <c r="D146" i="43"/>
  <c r="D147" i="43"/>
  <c r="D148" i="43"/>
  <c r="D149" i="43"/>
  <c r="D150" i="43"/>
  <c r="D151" i="43"/>
  <c r="D152" i="43"/>
  <c r="D153" i="43"/>
  <c r="D154" i="43"/>
  <c r="D155" i="43"/>
  <c r="D156" i="43"/>
  <c r="D157" i="43"/>
  <c r="D158" i="43"/>
  <c r="D159" i="43"/>
  <c r="D160" i="43"/>
  <c r="D161" i="43"/>
  <c r="D162" i="43"/>
  <c r="D163" i="43"/>
  <c r="D164" i="43"/>
  <c r="D165" i="43"/>
  <c r="D166" i="43"/>
  <c r="D167" i="43"/>
  <c r="D168" i="43"/>
  <c r="D169" i="43"/>
  <c r="D170" i="43"/>
  <c r="D171" i="43"/>
  <c r="D172" i="43"/>
  <c r="D173" i="43"/>
  <c r="D174" i="43"/>
  <c r="D175" i="43"/>
  <c r="D176" i="43"/>
  <c r="D177" i="43"/>
  <c r="D178" i="43"/>
  <c r="D179" i="43"/>
  <c r="D180" i="43"/>
  <c r="D181" i="43"/>
  <c r="D182" i="43"/>
  <c r="D183" i="43"/>
  <c r="D184" i="43"/>
  <c r="D185" i="43"/>
  <c r="D186" i="43"/>
  <c r="D187" i="43"/>
  <c r="D188" i="43"/>
  <c r="D189" i="43"/>
  <c r="D190" i="43"/>
  <c r="D191" i="43"/>
  <c r="D192" i="43"/>
  <c r="D193" i="43"/>
  <c r="D194" i="43"/>
  <c r="D195" i="43"/>
  <c r="D196" i="43"/>
  <c r="D197" i="43"/>
  <c r="D198" i="43"/>
  <c r="D199" i="43"/>
  <c r="D200" i="43"/>
  <c r="D201" i="43"/>
  <c r="D202" i="43"/>
  <c r="D203" i="43"/>
  <c r="D204" i="43"/>
  <c r="D205" i="43"/>
  <c r="D206" i="43"/>
  <c r="D207" i="43"/>
  <c r="D208" i="43"/>
  <c r="D209" i="43"/>
  <c r="D210" i="43"/>
  <c r="D211" i="43"/>
  <c r="D212" i="43"/>
  <c r="D213" i="43"/>
  <c r="D214" i="43"/>
  <c r="D215" i="43"/>
  <c r="D216" i="43"/>
  <c r="D217" i="43"/>
  <c r="D218" i="43"/>
  <c r="D219" i="43"/>
  <c r="D220" i="43"/>
  <c r="D221" i="43"/>
  <c r="D222" i="43"/>
  <c r="D223" i="43"/>
  <c r="D224" i="43"/>
  <c r="D225" i="43"/>
  <c r="D226" i="43"/>
  <c r="D227" i="43"/>
  <c r="D228" i="43"/>
  <c r="D229" i="43"/>
  <c r="D230" i="43"/>
  <c r="D231" i="43"/>
  <c r="D232" i="43"/>
  <c r="D233" i="43"/>
  <c r="D234" i="43"/>
  <c r="D235" i="43"/>
  <c r="D236" i="43"/>
  <c r="D237" i="43"/>
  <c r="D238" i="43"/>
  <c r="D239" i="43"/>
  <c r="D240" i="43"/>
  <c r="D241" i="43"/>
  <c r="D242" i="43"/>
  <c r="D243" i="43"/>
  <c r="D244" i="43"/>
  <c r="D245" i="43"/>
  <c r="D246" i="43"/>
  <c r="D247" i="43"/>
  <c r="D248" i="43"/>
  <c r="D249" i="43"/>
  <c r="D250" i="43"/>
  <c r="D251" i="43"/>
  <c r="D252" i="43"/>
  <c r="D253" i="43"/>
  <c r="D254" i="43"/>
  <c r="D255" i="43"/>
  <c r="D256" i="43"/>
  <c r="D257" i="43"/>
  <c r="D258" i="43"/>
  <c r="D259" i="43"/>
  <c r="D260" i="43"/>
  <c r="D261" i="43"/>
  <c r="D262" i="43"/>
  <c r="D263" i="43"/>
  <c r="D264" i="43"/>
  <c r="D265" i="43"/>
  <c r="D266" i="43"/>
  <c r="D267" i="43"/>
  <c r="D268" i="43"/>
  <c r="D269" i="43"/>
  <c r="D270" i="43"/>
  <c r="D271" i="43"/>
  <c r="D272" i="43"/>
  <c r="D273" i="43"/>
  <c r="D274" i="43"/>
  <c r="D275" i="43"/>
  <c r="D276" i="43"/>
  <c r="D277" i="43"/>
  <c r="D278" i="43"/>
  <c r="D279" i="43"/>
  <c r="D280" i="43"/>
  <c r="D281" i="43"/>
  <c r="D282" i="43"/>
  <c r="D283" i="43"/>
  <c r="D284" i="43"/>
  <c r="D285" i="43"/>
  <c r="D286" i="43"/>
  <c r="D287" i="43"/>
  <c r="D288" i="43"/>
  <c r="D289" i="43"/>
  <c r="D290" i="43"/>
  <c r="D291" i="43"/>
  <c r="D292" i="43"/>
  <c r="D293" i="43"/>
  <c r="D294" i="43"/>
  <c r="D295" i="43"/>
  <c r="D296" i="43"/>
  <c r="D297" i="43"/>
  <c r="D298" i="43"/>
  <c r="D299" i="43"/>
  <c r="D300" i="43"/>
  <c r="D301" i="43"/>
  <c r="D302" i="43"/>
  <c r="D303" i="43"/>
  <c r="D304" i="43"/>
  <c r="D305" i="43"/>
  <c r="D306" i="43"/>
  <c r="D307" i="43"/>
  <c r="D308" i="43"/>
  <c r="D309" i="43"/>
  <c r="D310" i="43"/>
  <c r="D311" i="43"/>
  <c r="D312" i="43"/>
  <c r="D313" i="43"/>
  <c r="D314" i="43"/>
  <c r="D315" i="43"/>
  <c r="D316" i="43"/>
  <c r="D317" i="43"/>
  <c r="D318" i="43"/>
  <c r="D319" i="43"/>
  <c r="D320" i="43"/>
  <c r="D321" i="43"/>
  <c r="D322" i="43"/>
  <c r="D323" i="43"/>
  <c r="D324" i="43"/>
  <c r="D325" i="43"/>
  <c r="D326" i="43"/>
  <c r="D327" i="43"/>
  <c r="D328" i="43"/>
  <c r="D329" i="43"/>
  <c r="D330" i="43"/>
  <c r="D331" i="43"/>
  <c r="D332" i="43"/>
  <c r="D333" i="43"/>
  <c r="D334" i="43"/>
  <c r="D335" i="43"/>
  <c r="D336" i="43"/>
  <c r="D337" i="43"/>
  <c r="D338" i="43"/>
  <c r="D339" i="43"/>
  <c r="D340" i="43"/>
  <c r="D341" i="43"/>
  <c r="D342" i="43"/>
  <c r="D343" i="43"/>
  <c r="D344" i="43"/>
  <c r="D345" i="43"/>
  <c r="D346" i="43"/>
  <c r="D347" i="43"/>
  <c r="D348" i="43"/>
  <c r="D349" i="43"/>
  <c r="D350" i="43"/>
  <c r="D351" i="43"/>
  <c r="D352" i="43"/>
  <c r="D353" i="43"/>
  <c r="D354" i="43"/>
  <c r="D355" i="43"/>
  <c r="D356" i="43"/>
  <c r="D357" i="43"/>
  <c r="D358" i="43"/>
  <c r="D359" i="43"/>
  <c r="D360" i="43"/>
  <c r="D361" i="43"/>
  <c r="D362" i="43"/>
  <c r="D363" i="43"/>
  <c r="D364" i="43"/>
  <c r="D365" i="43"/>
  <c r="D366" i="43"/>
  <c r="D367" i="43"/>
  <c r="D368" i="43"/>
  <c r="D369" i="43"/>
  <c r="D370" i="43"/>
  <c r="D371" i="43"/>
  <c r="D372" i="43"/>
  <c r="D373" i="43"/>
  <c r="D374" i="43"/>
  <c r="D375" i="43"/>
  <c r="D376" i="43"/>
  <c r="D377" i="43"/>
  <c r="D378" i="43"/>
  <c r="D379" i="43"/>
  <c r="D380" i="43"/>
  <c r="D381" i="43"/>
  <c r="D382" i="43"/>
  <c r="D383" i="43"/>
  <c r="D384" i="43"/>
  <c r="D385" i="43"/>
  <c r="D386" i="43"/>
  <c r="D387" i="43"/>
  <c r="D388" i="43"/>
  <c r="D389" i="43"/>
  <c r="D390" i="43"/>
  <c r="D391" i="43"/>
  <c r="D392" i="43"/>
  <c r="D393" i="43"/>
  <c r="D394" i="43"/>
  <c r="D395" i="43"/>
  <c r="D396" i="43"/>
  <c r="D397" i="43"/>
  <c r="D398" i="43"/>
  <c r="D399" i="43"/>
  <c r="D400" i="43"/>
  <c r="D401" i="43"/>
  <c r="D402" i="43"/>
  <c r="D403" i="43"/>
  <c r="D404" i="43"/>
  <c r="D405" i="43"/>
  <c r="D406" i="43"/>
  <c r="D407" i="43"/>
  <c r="D408" i="43"/>
  <c r="D409" i="43"/>
  <c r="D410" i="43"/>
  <c r="D411" i="43"/>
  <c r="D412" i="43"/>
  <c r="D413" i="43"/>
  <c r="D414" i="43"/>
  <c r="D415" i="43"/>
  <c r="D416" i="43"/>
  <c r="D417" i="43"/>
  <c r="D418" i="43"/>
  <c r="D419" i="43"/>
  <c r="D420" i="43"/>
  <c r="D421" i="43"/>
  <c r="D422" i="43"/>
  <c r="D423" i="43"/>
  <c r="D424" i="43"/>
  <c r="D425" i="43"/>
  <c r="D426" i="43"/>
  <c r="D427" i="43"/>
  <c r="D428" i="43"/>
  <c r="D429" i="43"/>
  <c r="D430" i="43"/>
  <c r="D431" i="43"/>
  <c r="D432" i="43"/>
  <c r="D433" i="43"/>
  <c r="D434" i="43"/>
  <c r="D435" i="43"/>
  <c r="D436" i="43"/>
  <c r="D437" i="43"/>
  <c r="D438" i="43"/>
  <c r="D439" i="43"/>
  <c r="D440" i="43"/>
  <c r="D441" i="43"/>
  <c r="D442" i="43"/>
  <c r="D443" i="43"/>
  <c r="D444" i="43"/>
  <c r="D445" i="43"/>
  <c r="D446" i="43"/>
  <c r="D447" i="43"/>
  <c r="D448" i="43"/>
  <c r="D449" i="43"/>
  <c r="D450" i="43"/>
  <c r="D451" i="43"/>
  <c r="D452" i="43"/>
  <c r="D453" i="43"/>
  <c r="D454" i="43"/>
  <c r="D455" i="43"/>
  <c r="D456" i="43"/>
  <c r="D457" i="43"/>
  <c r="D458" i="43"/>
  <c r="D459" i="43"/>
  <c r="D460" i="43"/>
  <c r="D461" i="43"/>
  <c r="D462" i="43"/>
  <c r="D463" i="43"/>
  <c r="D464" i="43"/>
  <c r="D465" i="43"/>
  <c r="D466" i="43"/>
  <c r="D467" i="43"/>
  <c r="D468" i="43"/>
  <c r="D469" i="43"/>
  <c r="D470" i="43"/>
  <c r="D471" i="43"/>
  <c r="D472" i="43"/>
  <c r="D473" i="43"/>
  <c r="D474" i="43"/>
  <c r="D475" i="43"/>
  <c r="D476" i="43"/>
  <c r="D477" i="43"/>
  <c r="D478" i="43"/>
  <c r="D479" i="43"/>
  <c r="D480" i="43"/>
  <c r="D481" i="43"/>
  <c r="D482" i="43"/>
  <c r="D483" i="43"/>
  <c r="D484" i="43"/>
  <c r="D485" i="43"/>
  <c r="D486" i="43"/>
  <c r="D487" i="43"/>
  <c r="D488" i="43"/>
  <c r="D489" i="43"/>
  <c r="D490" i="43"/>
  <c r="D491" i="43"/>
  <c r="D492" i="43"/>
  <c r="D493" i="43"/>
  <c r="D494" i="43"/>
  <c r="D495" i="43"/>
  <c r="D496" i="43"/>
  <c r="D497" i="43"/>
  <c r="D498" i="43"/>
  <c r="D499" i="43"/>
  <c r="D500" i="43"/>
  <c r="D501" i="43"/>
  <c r="D3" i="43"/>
  <c r="R4" i="28" l="1"/>
  <c r="P6" i="28"/>
  <c r="T8" i="28"/>
  <c r="U8" i="28" s="1"/>
  <c r="R5" i="28"/>
  <c r="S5" i="28" s="1"/>
  <c r="R7" i="28"/>
  <c r="R3" i="28"/>
  <c r="C34" i="43"/>
  <c r="K32" i="39"/>
  <c r="H33" i="39"/>
  <c r="G33" i="39"/>
  <c r="C34" i="39"/>
  <c r="H3" i="43"/>
  <c r="G3" i="43"/>
  <c r="G9" i="49"/>
  <c r="I26" i="34"/>
  <c r="S4" i="28" l="1"/>
  <c r="Q6" i="28"/>
  <c r="R6" i="28" s="1"/>
  <c r="S7" i="28"/>
  <c r="T7" i="28" s="1"/>
  <c r="V8" i="28"/>
  <c r="T5" i="28"/>
  <c r="S3" i="28"/>
  <c r="C35" i="43"/>
  <c r="K33" i="39"/>
  <c r="H34" i="39"/>
  <c r="G34" i="39"/>
  <c r="C35" i="39"/>
  <c r="H4" i="43"/>
  <c r="G4" i="43"/>
  <c r="H61" i="50"/>
  <c r="L61" i="50" s="1"/>
  <c r="F6" i="24" s="1"/>
  <c r="J28" i="34"/>
  <c r="B26" i="52" s="1"/>
  <c r="B31" i="52" s="1"/>
  <c r="D31" i="52" s="1"/>
  <c r="T4" i="28" l="1"/>
  <c r="W8" i="28"/>
  <c r="X8" i="28" s="1"/>
  <c r="Y8" i="28" s="1"/>
  <c r="Z8" i="28" s="1"/>
  <c r="U7" i="28"/>
  <c r="S6" i="28"/>
  <c r="T6" i="28" s="1"/>
  <c r="U5" i="28"/>
  <c r="T3" i="28"/>
  <c r="U3" i="28" s="1"/>
  <c r="V3" i="28" s="1"/>
  <c r="W3" i="28" s="1"/>
  <c r="C36" i="43"/>
  <c r="K34" i="39"/>
  <c r="H35" i="39"/>
  <c r="G35" i="39"/>
  <c r="C36" i="39"/>
  <c r="H5" i="43"/>
  <c r="G5" i="43"/>
  <c r="J31" i="34"/>
  <c r="J3" i="43"/>
  <c r="K3" i="43" s="1"/>
  <c r="U4" i="28" l="1"/>
  <c r="U6" i="28"/>
  <c r="AA8" i="28"/>
  <c r="V5" i="28"/>
  <c r="W5" i="28" s="1"/>
  <c r="X5" i="28" s="1"/>
  <c r="Y5" i="28" s="1"/>
  <c r="Z5" i="28" s="1"/>
  <c r="AA5" i="28" s="1"/>
  <c r="AB5" i="28" s="1"/>
  <c r="AC5" i="28" s="1"/>
  <c r="AD5" i="28" s="1"/>
  <c r="AE5" i="28" s="1"/>
  <c r="AF5" i="28" s="1"/>
  <c r="AG5" i="28" s="1"/>
  <c r="AH5" i="28" s="1"/>
  <c r="AI5" i="28" s="1"/>
  <c r="V7" i="28"/>
  <c r="X3" i="28"/>
  <c r="Y3" i="28" s="1"/>
  <c r="Z3" i="28" s="1"/>
  <c r="C37" i="43"/>
  <c r="K35" i="39"/>
  <c r="H36" i="39"/>
  <c r="G36" i="39"/>
  <c r="C37" i="39"/>
  <c r="H6" i="43"/>
  <c r="G6" i="43"/>
  <c r="J4" i="39"/>
  <c r="K4" i="39" s="1"/>
  <c r="J3" i="39"/>
  <c r="K3" i="39" s="1"/>
  <c r="V4" i="28" l="1"/>
  <c r="V6" i="28"/>
  <c r="AB8" i="28"/>
  <c r="AC8" i="28" s="1"/>
  <c r="AD8" i="28" s="1"/>
  <c r="AE8" i="28" s="1"/>
  <c r="AF8" i="28" s="1"/>
  <c r="W7" i="28"/>
  <c r="X7" i="28" s="1"/>
  <c r="Y7" i="28" s="1"/>
  <c r="Z7" i="28" s="1"/>
  <c r="AA7" i="28" s="1"/>
  <c r="AB7" i="28" s="1"/>
  <c r="AC7" i="28" s="1"/>
  <c r="AD7" i="28" s="1"/>
  <c r="AE7" i="28" s="1"/>
  <c r="AF7" i="28" s="1"/>
  <c r="AG7" i="28" s="1"/>
  <c r="AH7" i="28" s="1"/>
  <c r="AI7" i="28" s="1"/>
  <c r="AA3" i="28"/>
  <c r="AB3" i="28" s="1"/>
  <c r="AC3" i="28" s="1"/>
  <c r="AD3" i="28" s="1"/>
  <c r="AE3" i="28" s="1"/>
  <c r="AF3" i="28" s="1"/>
  <c r="AG3" i="28" s="1"/>
  <c r="AH3" i="28" s="1"/>
  <c r="AI3" i="28" s="1"/>
  <c r="C38" i="43"/>
  <c r="K36" i="39"/>
  <c r="H37" i="39"/>
  <c r="G37" i="39"/>
  <c r="C38" i="39"/>
  <c r="H7" i="43"/>
  <c r="G7" i="43"/>
  <c r="J4" i="43"/>
  <c r="K4" i="43" s="1"/>
  <c r="J5" i="39"/>
  <c r="K5" i="39" s="1"/>
  <c r="W4" i="28" l="1"/>
  <c r="X4" i="28" s="1"/>
  <c r="W6" i="28"/>
  <c r="AG8" i="28"/>
  <c r="AH8" i="28" s="1"/>
  <c r="AI8" i="28" s="1"/>
  <c r="C39" i="43"/>
  <c r="K37" i="39"/>
  <c r="H38" i="39"/>
  <c r="G38" i="39"/>
  <c r="C39" i="39"/>
  <c r="H8" i="43"/>
  <c r="G8" i="43"/>
  <c r="J5" i="43"/>
  <c r="K5" i="43" s="1"/>
  <c r="J6" i="39"/>
  <c r="K6" i="39" s="1"/>
  <c r="Y4" i="28" l="1"/>
  <c r="Z4" i="28" s="1"/>
  <c r="AA4" i="28" s="1"/>
  <c r="AB4" i="28" s="1"/>
  <c r="X6" i="28"/>
  <c r="AR8" i="28"/>
  <c r="AR38" i="28" s="1"/>
  <c r="E6" i="49" s="1"/>
  <c r="AS8" i="28"/>
  <c r="AV8" i="28" s="1"/>
  <c r="C40" i="43"/>
  <c r="K38" i="39"/>
  <c r="H39" i="39"/>
  <c r="G39" i="39"/>
  <c r="C40" i="39"/>
  <c r="H9" i="43"/>
  <c r="G9" i="43"/>
  <c r="J6" i="43"/>
  <c r="K6" i="43" s="1"/>
  <c r="J7" i="39"/>
  <c r="K7" i="39" s="1"/>
  <c r="AC4" i="28" l="1"/>
  <c r="AD4" i="28" s="1"/>
  <c r="AE4" i="28" s="1"/>
  <c r="AF4" i="28" s="1"/>
  <c r="AG4" i="28" s="1"/>
  <c r="AH4" i="28" s="1"/>
  <c r="AI4" i="28" s="1"/>
  <c r="AJ4" i="28" s="1"/>
  <c r="AK4" i="28" s="1"/>
  <c r="Y6" i="28"/>
  <c r="AS38" i="28"/>
  <c r="C41" i="43"/>
  <c r="K39" i="39"/>
  <c r="H40" i="39"/>
  <c r="G40" i="39"/>
  <c r="C41" i="39"/>
  <c r="H10" i="43"/>
  <c r="G10" i="43"/>
  <c r="J7" i="43"/>
  <c r="K7" i="43" s="1"/>
  <c r="J8" i="39"/>
  <c r="K8" i="39" s="1"/>
  <c r="Z6" i="28" l="1"/>
  <c r="AY8" i="28"/>
  <c r="AV38" i="28"/>
  <c r="C42" i="43"/>
  <c r="K40" i="39"/>
  <c r="H41" i="39"/>
  <c r="G41" i="39"/>
  <c r="C42" i="39"/>
  <c r="H11" i="43"/>
  <c r="G11" i="43"/>
  <c r="J8" i="43"/>
  <c r="K8" i="43" s="1"/>
  <c r="J9" i="39"/>
  <c r="K9" i="39" s="1"/>
  <c r="AA6" i="28" l="1"/>
  <c r="K11" i="43"/>
  <c r="C43" i="43"/>
  <c r="K41" i="39"/>
  <c r="H42" i="39"/>
  <c r="G42" i="39"/>
  <c r="C43" i="39"/>
  <c r="H12" i="43"/>
  <c r="G12" i="43"/>
  <c r="J9" i="43"/>
  <c r="K9" i="43" s="1"/>
  <c r="J10" i="39"/>
  <c r="K10" i="39" s="1"/>
  <c r="AB6" i="28" l="1"/>
  <c r="K12" i="43"/>
  <c r="C44" i="43"/>
  <c r="K42" i="39"/>
  <c r="H43" i="39"/>
  <c r="G43" i="39"/>
  <c r="C44" i="39"/>
  <c r="H13" i="43"/>
  <c r="G13" i="43"/>
  <c r="J10" i="43"/>
  <c r="K10" i="43" s="1"/>
  <c r="J11" i="39"/>
  <c r="K11" i="39" s="1"/>
  <c r="AC6" i="28" l="1"/>
  <c r="K13" i="43"/>
  <c r="C45" i="43"/>
  <c r="K43" i="39"/>
  <c r="H44" i="39"/>
  <c r="G44" i="39"/>
  <c r="C45" i="39"/>
  <c r="H14" i="43"/>
  <c r="G14" i="43"/>
  <c r="J11" i="43"/>
  <c r="J12" i="39"/>
  <c r="K12" i="39" s="1"/>
  <c r="AD6" i="28" l="1"/>
  <c r="C46" i="43"/>
  <c r="K44" i="39"/>
  <c r="H45" i="39"/>
  <c r="G45" i="39"/>
  <c r="C46" i="39"/>
  <c r="H15" i="43"/>
  <c r="G15" i="43"/>
  <c r="J12" i="43"/>
  <c r="J13" i="39"/>
  <c r="K13" i="39" s="1"/>
  <c r="AE6" i="28" l="1"/>
  <c r="AF6" i="28" s="1"/>
  <c r="AG6" i="28" s="1"/>
  <c r="AH6" i="28" s="1"/>
  <c r="AI6" i="28" s="1"/>
  <c r="AR6" i="28" s="1"/>
  <c r="AU6" i="28" s="1"/>
  <c r="C47" i="43"/>
  <c r="K45" i="39"/>
  <c r="H46" i="39"/>
  <c r="G46" i="39"/>
  <c r="C47" i="39"/>
  <c r="H16" i="43"/>
  <c r="G16" i="43"/>
  <c r="J13" i="43"/>
  <c r="J14" i="39"/>
  <c r="K14" i="39" s="1"/>
  <c r="AS6" i="28" l="1"/>
  <c r="C48" i="43"/>
  <c r="K46" i="39"/>
  <c r="H47" i="39"/>
  <c r="G47" i="39"/>
  <c r="C48" i="39"/>
  <c r="H17" i="43"/>
  <c r="G17" i="43"/>
  <c r="J14" i="43"/>
  <c r="K14" i="43" s="1"/>
  <c r="J15" i="39"/>
  <c r="K15" i="39" s="1"/>
  <c r="AV6" i="28" l="1"/>
  <c r="AY6" i="28" s="1"/>
  <c r="C49" i="43"/>
  <c r="K47" i="39"/>
  <c r="H48" i="39"/>
  <c r="G48" i="39"/>
  <c r="C49" i="39"/>
  <c r="H18" i="43"/>
  <c r="G18" i="43"/>
  <c r="J15" i="43"/>
  <c r="K15" i="43" s="1"/>
  <c r="J16" i="39"/>
  <c r="K16" i="39" s="1"/>
  <c r="C50" i="43" l="1"/>
  <c r="K48" i="39"/>
  <c r="H49" i="39"/>
  <c r="G49" i="39"/>
  <c r="C50" i="39"/>
  <c r="H19" i="43"/>
  <c r="G19" i="43"/>
  <c r="J16" i="43"/>
  <c r="K16" i="43" s="1"/>
  <c r="J17" i="39"/>
  <c r="K17" i="39" s="1"/>
  <c r="C51" i="43" l="1"/>
  <c r="K49" i="39"/>
  <c r="H50" i="39"/>
  <c r="G50" i="39"/>
  <c r="C51" i="39"/>
  <c r="H20" i="43"/>
  <c r="G20" i="43"/>
  <c r="J17" i="43"/>
  <c r="K17" i="43" s="1"/>
  <c r="J18" i="39"/>
  <c r="K18" i="39" s="1"/>
  <c r="C52" i="43" l="1"/>
  <c r="K50" i="39"/>
  <c r="H51" i="39"/>
  <c r="G51" i="39"/>
  <c r="C52" i="39"/>
  <c r="G21" i="43"/>
  <c r="H21" i="43"/>
  <c r="J18" i="43"/>
  <c r="K18" i="43" s="1"/>
  <c r="J19" i="39"/>
  <c r="C53" i="43" l="1"/>
  <c r="K51" i="39"/>
  <c r="K19" i="39"/>
  <c r="H52" i="39"/>
  <c r="G52" i="39"/>
  <c r="C53" i="39"/>
  <c r="H22" i="43"/>
  <c r="G22" i="43"/>
  <c r="J19" i="43"/>
  <c r="K19" i="43" s="1"/>
  <c r="J20" i="39"/>
  <c r="K20" i="39" s="1"/>
  <c r="H23" i="43" l="1"/>
  <c r="G23" i="43"/>
  <c r="G24" i="43" s="1"/>
  <c r="C54" i="43"/>
  <c r="K52" i="39"/>
  <c r="H53" i="39"/>
  <c r="G53" i="39"/>
  <c r="C54" i="39"/>
  <c r="H24" i="43"/>
  <c r="J20" i="43"/>
  <c r="K20" i="43" s="1"/>
  <c r="J21" i="39"/>
  <c r="C55" i="43" l="1"/>
  <c r="K53" i="39"/>
  <c r="H54" i="39"/>
  <c r="G54" i="39"/>
  <c r="C55" i="39"/>
  <c r="H25" i="43"/>
  <c r="G25" i="43"/>
  <c r="J21" i="43"/>
  <c r="K21" i="43" s="1"/>
  <c r="J22" i="39"/>
  <c r="K25" i="43" l="1"/>
  <c r="C56" i="43"/>
  <c r="K54" i="39"/>
  <c r="H55" i="39"/>
  <c r="G55" i="39"/>
  <c r="C56" i="39"/>
  <c r="H26" i="43"/>
  <c r="G26" i="43"/>
  <c r="J22" i="43"/>
  <c r="K22" i="43" s="1"/>
  <c r="J23" i="39"/>
  <c r="K26" i="43" l="1"/>
  <c r="C57" i="43"/>
  <c r="K55" i="39"/>
  <c r="H56" i="39"/>
  <c r="G56" i="39"/>
  <c r="C57" i="39"/>
  <c r="H27" i="43"/>
  <c r="G27" i="43"/>
  <c r="J23" i="43"/>
  <c r="K23" i="43" s="1"/>
  <c r="J24" i="39"/>
  <c r="K24" i="39" s="1"/>
  <c r="C58" i="43" l="1"/>
  <c r="K56" i="39"/>
  <c r="H57" i="39"/>
  <c r="G57" i="39"/>
  <c r="C58" i="39"/>
  <c r="H28" i="43"/>
  <c r="G28" i="43"/>
  <c r="J24" i="43"/>
  <c r="K24" i="43" s="1"/>
  <c r="J25" i="39"/>
  <c r="K25" i="39" s="1"/>
  <c r="K28" i="43" l="1"/>
  <c r="C59" i="43"/>
  <c r="K57" i="39"/>
  <c r="H58" i="39"/>
  <c r="G58" i="39"/>
  <c r="C59" i="39"/>
  <c r="H29" i="43"/>
  <c r="G29" i="43"/>
  <c r="J25" i="43"/>
  <c r="J26" i="39"/>
  <c r="K26" i="39" s="1"/>
  <c r="K29" i="43" l="1"/>
  <c r="C60" i="43"/>
  <c r="K58" i="39"/>
  <c r="H59" i="39"/>
  <c r="G59" i="39"/>
  <c r="C60" i="39"/>
  <c r="H30" i="43"/>
  <c r="G30" i="43"/>
  <c r="J26" i="43"/>
  <c r="J27" i="39"/>
  <c r="K30" i="43" l="1"/>
  <c r="C61" i="43"/>
  <c r="K59" i="39"/>
  <c r="H60" i="39"/>
  <c r="G60" i="39"/>
  <c r="C61" i="39"/>
  <c r="H31" i="43"/>
  <c r="G31" i="43"/>
  <c r="J27" i="43"/>
  <c r="K27" i="43" s="1"/>
  <c r="J28" i="39"/>
  <c r="K31" i="43" l="1"/>
  <c r="C62" i="43"/>
  <c r="K60" i="39"/>
  <c r="H61" i="39"/>
  <c r="G61" i="39"/>
  <c r="C62" i="39"/>
  <c r="H32" i="43"/>
  <c r="G32" i="43"/>
  <c r="J28" i="43"/>
  <c r="J29" i="39"/>
  <c r="K32" i="43" l="1"/>
  <c r="C63" i="43"/>
  <c r="K61" i="39"/>
  <c r="H62" i="39"/>
  <c r="G62" i="39"/>
  <c r="C63" i="39"/>
  <c r="H33" i="43"/>
  <c r="G33" i="43"/>
  <c r="J29" i="43"/>
  <c r="J30" i="39"/>
  <c r="K33" i="43" l="1"/>
  <c r="C64" i="43"/>
  <c r="K62" i="39"/>
  <c r="H63" i="39"/>
  <c r="G63" i="39"/>
  <c r="C64" i="39"/>
  <c r="H34" i="43"/>
  <c r="G34" i="43"/>
  <c r="J30" i="43"/>
  <c r="J31" i="39"/>
  <c r="K34" i="43" l="1"/>
  <c r="C65" i="43"/>
  <c r="K63" i="39"/>
  <c r="H64" i="39"/>
  <c r="G64" i="39"/>
  <c r="C65" i="39"/>
  <c r="H35" i="43"/>
  <c r="G35" i="43"/>
  <c r="J31" i="43"/>
  <c r="J32" i="39"/>
  <c r="K35" i="43" l="1"/>
  <c r="C66" i="43"/>
  <c r="K64" i="39"/>
  <c r="H65" i="39"/>
  <c r="G65" i="39"/>
  <c r="C66" i="39"/>
  <c r="H36" i="43"/>
  <c r="G36" i="43"/>
  <c r="J32" i="43"/>
  <c r="J33" i="39"/>
  <c r="K36" i="43" l="1"/>
  <c r="C67" i="43"/>
  <c r="K65" i="39"/>
  <c r="H66" i="39"/>
  <c r="G66" i="39"/>
  <c r="C67" i="39"/>
  <c r="H37" i="43"/>
  <c r="G37" i="43"/>
  <c r="J33" i="43"/>
  <c r="J34" i="39"/>
  <c r="K37" i="43" l="1"/>
  <c r="C68" i="43"/>
  <c r="K66" i="39"/>
  <c r="H67" i="39"/>
  <c r="G67" i="39"/>
  <c r="C68" i="39"/>
  <c r="H38" i="43"/>
  <c r="G38" i="43"/>
  <c r="J34" i="43"/>
  <c r="J35" i="39"/>
  <c r="K38" i="43" l="1"/>
  <c r="C69" i="43"/>
  <c r="K67" i="39"/>
  <c r="H68" i="39"/>
  <c r="G68" i="39"/>
  <c r="C69" i="39"/>
  <c r="H39" i="43"/>
  <c r="G39" i="43"/>
  <c r="J35" i="43"/>
  <c r="J36" i="39"/>
  <c r="K39" i="43" l="1"/>
  <c r="C70" i="43"/>
  <c r="K68" i="39"/>
  <c r="H69" i="39"/>
  <c r="G69" i="39"/>
  <c r="C70" i="39"/>
  <c r="H40" i="43"/>
  <c r="G40" i="43"/>
  <c r="J36" i="43"/>
  <c r="J37" i="39"/>
  <c r="K40" i="43" l="1"/>
  <c r="C71" i="43"/>
  <c r="K69" i="39"/>
  <c r="H70" i="39"/>
  <c r="G70" i="39"/>
  <c r="C71" i="39"/>
  <c r="H41" i="43"/>
  <c r="G41" i="43"/>
  <c r="J37" i="43"/>
  <c r="J38" i="39"/>
  <c r="K41" i="43" l="1"/>
  <c r="C72" i="43"/>
  <c r="K70" i="39"/>
  <c r="H71" i="39"/>
  <c r="G71" i="39"/>
  <c r="C72" i="39"/>
  <c r="H42" i="43"/>
  <c r="G42" i="43"/>
  <c r="J38" i="43"/>
  <c r="J39" i="39"/>
  <c r="K42" i="43" l="1"/>
  <c r="C73" i="43"/>
  <c r="K71" i="39"/>
  <c r="H72" i="39"/>
  <c r="G72" i="39"/>
  <c r="C73" i="39"/>
  <c r="H43" i="43"/>
  <c r="G43" i="43"/>
  <c r="J39" i="43"/>
  <c r="J40" i="39"/>
  <c r="K43" i="43" l="1"/>
  <c r="C74" i="43"/>
  <c r="K72" i="39"/>
  <c r="H73" i="39"/>
  <c r="G73" i="39"/>
  <c r="C74" i="39"/>
  <c r="H44" i="43"/>
  <c r="G44" i="43"/>
  <c r="J40" i="43"/>
  <c r="J41" i="39"/>
  <c r="K44" i="43" l="1"/>
  <c r="C75" i="43"/>
  <c r="K73" i="39"/>
  <c r="H74" i="39"/>
  <c r="G74" i="39"/>
  <c r="C75" i="39"/>
  <c r="H45" i="43"/>
  <c r="G45" i="43"/>
  <c r="J41" i="43"/>
  <c r="J42" i="39"/>
  <c r="K45" i="43" l="1"/>
  <c r="C76" i="43"/>
  <c r="K74" i="39"/>
  <c r="H75" i="39"/>
  <c r="G75" i="39"/>
  <c r="C76" i="39"/>
  <c r="H46" i="43"/>
  <c r="G46" i="43"/>
  <c r="J42" i="43"/>
  <c r="J43" i="39"/>
  <c r="K46" i="43" l="1"/>
  <c r="C77" i="43"/>
  <c r="K75" i="39"/>
  <c r="H76" i="39"/>
  <c r="G76" i="39"/>
  <c r="C77" i="39"/>
  <c r="H47" i="43"/>
  <c r="G47" i="43"/>
  <c r="J43" i="43"/>
  <c r="J44" i="39"/>
  <c r="K47" i="43" l="1"/>
  <c r="C78" i="43"/>
  <c r="K76" i="39"/>
  <c r="H77" i="39"/>
  <c r="G77" i="39"/>
  <c r="C78" i="39"/>
  <c r="H48" i="43"/>
  <c r="G48" i="43"/>
  <c r="J44" i="43"/>
  <c r="J45" i="39"/>
  <c r="K48" i="43" l="1"/>
  <c r="C79" i="43"/>
  <c r="K77" i="39"/>
  <c r="H78" i="39"/>
  <c r="G78" i="39"/>
  <c r="C79" i="39"/>
  <c r="H49" i="43"/>
  <c r="G49" i="43"/>
  <c r="J45" i="43"/>
  <c r="J46" i="39"/>
  <c r="K49" i="43" l="1"/>
  <c r="C80" i="43"/>
  <c r="K78" i="39"/>
  <c r="H79" i="39"/>
  <c r="G79" i="39"/>
  <c r="C80" i="39"/>
  <c r="H50" i="43"/>
  <c r="G50" i="43"/>
  <c r="J46" i="43"/>
  <c r="J47" i="39"/>
  <c r="K50" i="43" l="1"/>
  <c r="C81" i="43"/>
  <c r="K79" i="39"/>
  <c r="H80" i="39"/>
  <c r="G80" i="39"/>
  <c r="C81" i="39"/>
  <c r="H51" i="43"/>
  <c r="G51" i="43"/>
  <c r="J47" i="43"/>
  <c r="J48" i="39"/>
  <c r="K51" i="43" l="1"/>
  <c r="C82" i="43"/>
  <c r="K80" i="39"/>
  <c r="H81" i="39"/>
  <c r="G81" i="39"/>
  <c r="C82" i="39"/>
  <c r="H52" i="43"/>
  <c r="G52" i="43"/>
  <c r="J48" i="43"/>
  <c r="J49" i="39"/>
  <c r="K52" i="43" l="1"/>
  <c r="C83" i="43"/>
  <c r="K81" i="39"/>
  <c r="H82" i="39"/>
  <c r="G82" i="39"/>
  <c r="C83" i="39"/>
  <c r="H53" i="43"/>
  <c r="G53" i="43"/>
  <c r="J49" i="43"/>
  <c r="J50" i="39"/>
  <c r="K53" i="43" l="1"/>
  <c r="C84" i="43"/>
  <c r="K82" i="39"/>
  <c r="H83" i="39"/>
  <c r="G83" i="39"/>
  <c r="C84" i="39"/>
  <c r="H54" i="43"/>
  <c r="G54" i="43"/>
  <c r="J50" i="43"/>
  <c r="J51" i="39"/>
  <c r="K54" i="43" l="1"/>
  <c r="C85" i="43"/>
  <c r="K83" i="39"/>
  <c r="H84" i="39"/>
  <c r="G84" i="39"/>
  <c r="C85" i="39"/>
  <c r="H55" i="43"/>
  <c r="G55" i="43"/>
  <c r="J51" i="43"/>
  <c r="J52" i="39"/>
  <c r="K55" i="43" l="1"/>
  <c r="C86" i="43"/>
  <c r="K84" i="39"/>
  <c r="H85" i="39"/>
  <c r="G85" i="39"/>
  <c r="C86" i="39"/>
  <c r="H56" i="43"/>
  <c r="G56" i="43"/>
  <c r="J52" i="43"/>
  <c r="J53" i="39"/>
  <c r="K56" i="43" l="1"/>
  <c r="C87" i="43"/>
  <c r="K85" i="39"/>
  <c r="H86" i="39"/>
  <c r="G86" i="39"/>
  <c r="C87" i="39"/>
  <c r="H57" i="43"/>
  <c r="G57" i="43"/>
  <c r="J53" i="43"/>
  <c r="J54" i="39"/>
  <c r="K57" i="43" l="1"/>
  <c r="C88" i="43"/>
  <c r="K86" i="39"/>
  <c r="H87" i="39"/>
  <c r="G87" i="39"/>
  <c r="C88" i="39"/>
  <c r="H58" i="43"/>
  <c r="G58" i="43"/>
  <c r="J54" i="43"/>
  <c r="J55" i="39"/>
  <c r="K58" i="43" l="1"/>
  <c r="C89" i="43"/>
  <c r="K87" i="39"/>
  <c r="H88" i="39"/>
  <c r="G88" i="39"/>
  <c r="C89" i="39"/>
  <c r="H59" i="43"/>
  <c r="G59" i="43"/>
  <c r="J55" i="43"/>
  <c r="J56" i="39"/>
  <c r="K59" i="43" l="1"/>
  <c r="C90" i="43"/>
  <c r="K88" i="39"/>
  <c r="H89" i="39"/>
  <c r="G89" i="39"/>
  <c r="C90" i="39"/>
  <c r="H60" i="43"/>
  <c r="G60" i="43"/>
  <c r="J56" i="43"/>
  <c r="J57" i="39"/>
  <c r="K60" i="43" l="1"/>
  <c r="C91" i="43"/>
  <c r="K89" i="39"/>
  <c r="H90" i="39"/>
  <c r="G90" i="39"/>
  <c r="C91" i="39"/>
  <c r="H61" i="43"/>
  <c r="G61" i="43"/>
  <c r="J57" i="43"/>
  <c r="J58" i="39"/>
  <c r="K61" i="43" l="1"/>
  <c r="C92" i="43"/>
  <c r="K90" i="39"/>
  <c r="H91" i="39"/>
  <c r="G91" i="39"/>
  <c r="C92" i="39"/>
  <c r="H62" i="43"/>
  <c r="G62" i="43"/>
  <c r="J58" i="43"/>
  <c r="J59" i="39"/>
  <c r="K62" i="43" l="1"/>
  <c r="C93" i="43"/>
  <c r="K91" i="39"/>
  <c r="H92" i="39"/>
  <c r="G92" i="39"/>
  <c r="C93" i="39"/>
  <c r="H63" i="43"/>
  <c r="G63" i="43"/>
  <c r="J59" i="43"/>
  <c r="J60" i="39"/>
  <c r="K63" i="43" l="1"/>
  <c r="C94" i="43"/>
  <c r="K92" i="39"/>
  <c r="H93" i="39"/>
  <c r="G93" i="39"/>
  <c r="C94" i="39"/>
  <c r="H64" i="43"/>
  <c r="G64" i="43"/>
  <c r="J60" i="43"/>
  <c r="J61" i="39"/>
  <c r="K64" i="43" l="1"/>
  <c r="C95" i="43"/>
  <c r="K93" i="39"/>
  <c r="H94" i="39"/>
  <c r="G94" i="39"/>
  <c r="C95" i="39"/>
  <c r="H65" i="43"/>
  <c r="G65" i="43"/>
  <c r="J61" i="43"/>
  <c r="J62" i="39"/>
  <c r="K65" i="43" l="1"/>
  <c r="C96" i="43"/>
  <c r="K94" i="39"/>
  <c r="H95" i="39"/>
  <c r="G95" i="39"/>
  <c r="C96" i="39"/>
  <c r="H66" i="43"/>
  <c r="G66" i="43"/>
  <c r="J62" i="43"/>
  <c r="J63" i="39"/>
  <c r="K66" i="43" l="1"/>
  <c r="C97" i="43"/>
  <c r="K95" i="39"/>
  <c r="H96" i="39"/>
  <c r="G96" i="39"/>
  <c r="C97" i="39"/>
  <c r="H67" i="43"/>
  <c r="G67" i="43"/>
  <c r="J63" i="43"/>
  <c r="J64" i="39"/>
  <c r="K67" i="43" l="1"/>
  <c r="C98" i="43"/>
  <c r="K96" i="39"/>
  <c r="H97" i="39"/>
  <c r="G97" i="39"/>
  <c r="C98" i="39"/>
  <c r="H68" i="43"/>
  <c r="G68" i="43"/>
  <c r="J64" i="43"/>
  <c r="J65" i="39"/>
  <c r="K68" i="43" l="1"/>
  <c r="C99" i="43"/>
  <c r="K97" i="39"/>
  <c r="H98" i="39"/>
  <c r="G98" i="39"/>
  <c r="C99" i="39"/>
  <c r="H69" i="43"/>
  <c r="G69" i="43"/>
  <c r="J65" i="43"/>
  <c r="J66" i="39"/>
  <c r="K69" i="43" l="1"/>
  <c r="C100" i="43"/>
  <c r="K98" i="39"/>
  <c r="H99" i="39"/>
  <c r="G99" i="39"/>
  <c r="C100" i="39"/>
  <c r="H70" i="43"/>
  <c r="G70" i="43"/>
  <c r="J66" i="43"/>
  <c r="J67" i="39"/>
  <c r="K70" i="43" l="1"/>
  <c r="C101" i="43"/>
  <c r="K99" i="39"/>
  <c r="H100" i="39"/>
  <c r="G100" i="39"/>
  <c r="C101" i="39"/>
  <c r="H71" i="43"/>
  <c r="G71" i="43"/>
  <c r="J67" i="43"/>
  <c r="J68" i="39"/>
  <c r="K71" i="43" l="1"/>
  <c r="C102" i="43"/>
  <c r="K100" i="39"/>
  <c r="H101" i="39"/>
  <c r="G101" i="39"/>
  <c r="C102" i="39"/>
  <c r="H72" i="43"/>
  <c r="G72" i="43"/>
  <c r="J68" i="43"/>
  <c r="J69" i="39"/>
  <c r="K72" i="43" l="1"/>
  <c r="C103" i="43"/>
  <c r="K101" i="39"/>
  <c r="H102" i="39"/>
  <c r="G102" i="39"/>
  <c r="C103" i="39"/>
  <c r="H73" i="43"/>
  <c r="G73" i="43"/>
  <c r="J69" i="43"/>
  <c r="J70" i="39"/>
  <c r="K73" i="43" l="1"/>
  <c r="C104" i="43"/>
  <c r="K102" i="39"/>
  <c r="H103" i="39"/>
  <c r="G103" i="39"/>
  <c r="C104" i="39"/>
  <c r="H74" i="43"/>
  <c r="G74" i="43"/>
  <c r="J70" i="43"/>
  <c r="J71" i="39"/>
  <c r="K74" i="43" l="1"/>
  <c r="C105" i="43"/>
  <c r="K103" i="39"/>
  <c r="H104" i="39"/>
  <c r="G104" i="39"/>
  <c r="C105" i="39"/>
  <c r="H75" i="43"/>
  <c r="G75" i="43"/>
  <c r="J71" i="43"/>
  <c r="J72" i="39"/>
  <c r="K75" i="43" l="1"/>
  <c r="C106" i="43"/>
  <c r="K104" i="39"/>
  <c r="H105" i="39"/>
  <c r="G105" i="39"/>
  <c r="C106" i="39"/>
  <c r="H76" i="43"/>
  <c r="G76" i="43"/>
  <c r="J72" i="43"/>
  <c r="J73" i="39"/>
  <c r="K76" i="43" l="1"/>
  <c r="C107" i="43"/>
  <c r="K105" i="39"/>
  <c r="H106" i="39"/>
  <c r="G106" i="39"/>
  <c r="C107" i="39"/>
  <c r="H77" i="43"/>
  <c r="G77" i="43"/>
  <c r="J73" i="43"/>
  <c r="J74" i="39"/>
  <c r="K77" i="43" l="1"/>
  <c r="C108" i="43"/>
  <c r="K106" i="39"/>
  <c r="H107" i="39"/>
  <c r="G107" i="39"/>
  <c r="C108" i="39"/>
  <c r="H78" i="43"/>
  <c r="G78" i="43"/>
  <c r="J74" i="43"/>
  <c r="J75" i="39"/>
  <c r="K78" i="43" l="1"/>
  <c r="C109" i="43"/>
  <c r="K107" i="39"/>
  <c r="H108" i="39"/>
  <c r="G108" i="39"/>
  <c r="C109" i="39"/>
  <c r="H79" i="43"/>
  <c r="G79" i="43"/>
  <c r="J75" i="43"/>
  <c r="J76" i="39"/>
  <c r="K79" i="43" l="1"/>
  <c r="C110" i="43"/>
  <c r="K108" i="39"/>
  <c r="H109" i="39"/>
  <c r="G109" i="39"/>
  <c r="C110" i="39"/>
  <c r="H80" i="43"/>
  <c r="G80" i="43"/>
  <c r="C14" i="52"/>
  <c r="C16" i="52" s="1"/>
  <c r="J76" i="43"/>
  <c r="J77" i="39"/>
  <c r="C13" i="11"/>
  <c r="C14" i="11" s="1"/>
  <c r="B8" i="11"/>
  <c r="B501" i="43"/>
  <c r="K80" i="43" l="1"/>
  <c r="C111" i="43"/>
  <c r="K109" i="39"/>
  <c r="H110" i="39"/>
  <c r="G110" i="39"/>
  <c r="C111" i="39"/>
  <c r="H81" i="43"/>
  <c r="G81" i="43"/>
  <c r="B24" i="43"/>
  <c r="B40" i="43"/>
  <c r="B56" i="43"/>
  <c r="B72" i="43"/>
  <c r="B88" i="43"/>
  <c r="B104" i="43"/>
  <c r="B120" i="43"/>
  <c r="B136" i="43"/>
  <c r="B152" i="43"/>
  <c r="B168" i="43"/>
  <c r="B184" i="43"/>
  <c r="B200" i="43"/>
  <c r="B216" i="43"/>
  <c r="B232" i="43"/>
  <c r="B248" i="43"/>
  <c r="B264" i="43"/>
  <c r="B280" i="43"/>
  <c r="B296" i="43"/>
  <c r="B312" i="43"/>
  <c r="B324" i="43"/>
  <c r="B336" i="43"/>
  <c r="B348" i="43"/>
  <c r="B360" i="43"/>
  <c r="B368" i="43"/>
  <c r="B372" i="43"/>
  <c r="B376" i="43"/>
  <c r="B388" i="43"/>
  <c r="B392" i="43"/>
  <c r="B396" i="43"/>
  <c r="B400" i="43"/>
  <c r="B404" i="43"/>
  <c r="B408" i="43"/>
  <c r="B412" i="43"/>
  <c r="B416" i="43"/>
  <c r="B420" i="43"/>
  <c r="B424" i="43"/>
  <c r="B428" i="43"/>
  <c r="B432" i="43"/>
  <c r="B436" i="43"/>
  <c r="B440" i="43"/>
  <c r="B444" i="43"/>
  <c r="B448" i="43"/>
  <c r="B452" i="43"/>
  <c r="B456" i="43"/>
  <c r="B460" i="43"/>
  <c r="B464" i="43"/>
  <c r="B468" i="43"/>
  <c r="B472" i="43"/>
  <c r="B476" i="43"/>
  <c r="B480" i="43"/>
  <c r="B484" i="43"/>
  <c r="B488" i="43"/>
  <c r="B492" i="43"/>
  <c r="B496" i="43"/>
  <c r="B500" i="43"/>
  <c r="B36" i="43"/>
  <c r="B52" i="43"/>
  <c r="B68" i="43"/>
  <c r="B84" i="43"/>
  <c r="B100" i="43"/>
  <c r="B116" i="43"/>
  <c r="B132" i="43"/>
  <c r="B148" i="43"/>
  <c r="B164" i="43"/>
  <c r="B180" i="43"/>
  <c r="B196" i="43"/>
  <c r="B212" i="43"/>
  <c r="B228" i="43"/>
  <c r="B244" i="43"/>
  <c r="B260" i="43"/>
  <c r="B276" i="43"/>
  <c r="B292" i="43"/>
  <c r="B308" i="43"/>
  <c r="B320" i="43"/>
  <c r="B332" i="43"/>
  <c r="B344" i="43"/>
  <c r="B356" i="43"/>
  <c r="B380" i="43"/>
  <c r="B25" i="43"/>
  <c r="B29" i="43"/>
  <c r="B33" i="43"/>
  <c r="B37" i="43"/>
  <c r="B41" i="43"/>
  <c r="B45" i="43"/>
  <c r="B49" i="43"/>
  <c r="B53" i="43"/>
  <c r="B57" i="43"/>
  <c r="B61" i="43"/>
  <c r="B65" i="43"/>
  <c r="B69" i="43"/>
  <c r="B73" i="43"/>
  <c r="B77" i="43"/>
  <c r="B81" i="43"/>
  <c r="B85" i="43"/>
  <c r="B89" i="43"/>
  <c r="B93" i="43"/>
  <c r="B97" i="43"/>
  <c r="B101" i="43"/>
  <c r="B105" i="43"/>
  <c r="B109" i="43"/>
  <c r="B113" i="43"/>
  <c r="B117" i="43"/>
  <c r="B121" i="43"/>
  <c r="B125" i="43"/>
  <c r="B129" i="43"/>
  <c r="B133" i="43"/>
  <c r="B137" i="43"/>
  <c r="B141" i="43"/>
  <c r="B145" i="43"/>
  <c r="B149" i="43"/>
  <c r="B153" i="43"/>
  <c r="B157" i="43"/>
  <c r="B161" i="43"/>
  <c r="B165" i="43"/>
  <c r="B169" i="43"/>
  <c r="B173" i="43"/>
  <c r="B177" i="43"/>
  <c r="B181" i="43"/>
  <c r="B185" i="43"/>
  <c r="B189" i="43"/>
  <c r="B193" i="43"/>
  <c r="B197" i="43"/>
  <c r="B201" i="43"/>
  <c r="B205" i="43"/>
  <c r="B209" i="43"/>
  <c r="B213" i="43"/>
  <c r="B217" i="43"/>
  <c r="B221" i="43"/>
  <c r="B225" i="43"/>
  <c r="B229" i="43"/>
  <c r="B233" i="43"/>
  <c r="B237" i="43"/>
  <c r="B241" i="43"/>
  <c r="B245" i="43"/>
  <c r="B249" i="43"/>
  <c r="B253" i="43"/>
  <c r="B257" i="43"/>
  <c r="B261" i="43"/>
  <c r="B265" i="43"/>
  <c r="B269" i="43"/>
  <c r="B273" i="43"/>
  <c r="B277" i="43"/>
  <c r="B281" i="43"/>
  <c r="B285" i="43"/>
  <c r="B289" i="43"/>
  <c r="B293" i="43"/>
  <c r="B297" i="43"/>
  <c r="B301" i="43"/>
  <c r="B305" i="43"/>
  <c r="B309" i="43"/>
  <c r="B313" i="43"/>
  <c r="B317" i="43"/>
  <c r="B321" i="43"/>
  <c r="B325" i="43"/>
  <c r="B329" i="43"/>
  <c r="B333" i="43"/>
  <c r="B337" i="43"/>
  <c r="B341" i="43"/>
  <c r="B345" i="43"/>
  <c r="B349" i="43"/>
  <c r="B353" i="43"/>
  <c r="B357" i="43"/>
  <c r="B361" i="43"/>
  <c r="B365" i="43"/>
  <c r="B369" i="43"/>
  <c r="B373" i="43"/>
  <c r="B377" i="43"/>
  <c r="B381" i="43"/>
  <c r="B385" i="43"/>
  <c r="B389" i="43"/>
  <c r="B393" i="43"/>
  <c r="B397" i="43"/>
  <c r="B401" i="43"/>
  <c r="B405" i="43"/>
  <c r="B409" i="43"/>
  <c r="B413" i="43"/>
  <c r="B417" i="43"/>
  <c r="B421" i="43"/>
  <c r="B425" i="43"/>
  <c r="B429" i="43"/>
  <c r="B433" i="43"/>
  <c r="B437" i="43"/>
  <c r="B441" i="43"/>
  <c r="B445" i="43"/>
  <c r="B449" i="43"/>
  <c r="B453" i="43"/>
  <c r="B457" i="43"/>
  <c r="B461" i="43"/>
  <c r="B465" i="43"/>
  <c r="B469" i="43"/>
  <c r="B473" i="43"/>
  <c r="B477" i="43"/>
  <c r="B481" i="43"/>
  <c r="B485" i="43"/>
  <c r="B489" i="43"/>
  <c r="B493" i="43"/>
  <c r="B497" i="43"/>
  <c r="B28" i="43"/>
  <c r="B44" i="43"/>
  <c r="B60" i="43"/>
  <c r="B76" i="43"/>
  <c r="B92" i="43"/>
  <c r="B108" i="43"/>
  <c r="B124" i="43"/>
  <c r="B140" i="43"/>
  <c r="B156" i="43"/>
  <c r="B172" i="43"/>
  <c r="B188" i="43"/>
  <c r="B204" i="43"/>
  <c r="B220" i="43"/>
  <c r="B236" i="43"/>
  <c r="B252" i="43"/>
  <c r="B268" i="43"/>
  <c r="B284" i="43"/>
  <c r="B300" i="43"/>
  <c r="B316" i="43"/>
  <c r="B328" i="43"/>
  <c r="B340" i="43"/>
  <c r="B352" i="43"/>
  <c r="B364" i="43"/>
  <c r="B384" i="43"/>
  <c r="B18" i="43"/>
  <c r="B26" i="43"/>
  <c r="B30" i="43"/>
  <c r="B34" i="43"/>
  <c r="B38" i="43"/>
  <c r="B42" i="43"/>
  <c r="B46" i="43"/>
  <c r="B50" i="43"/>
  <c r="B54" i="43"/>
  <c r="B58" i="43"/>
  <c r="B62" i="43"/>
  <c r="B66" i="43"/>
  <c r="B70" i="43"/>
  <c r="B74" i="43"/>
  <c r="B78" i="43"/>
  <c r="B82" i="43"/>
  <c r="B86" i="43"/>
  <c r="B90" i="43"/>
  <c r="B94" i="43"/>
  <c r="B98" i="43"/>
  <c r="B102" i="43"/>
  <c r="B106" i="43"/>
  <c r="B110" i="43"/>
  <c r="B114" i="43"/>
  <c r="B118" i="43"/>
  <c r="B122" i="43"/>
  <c r="B126" i="43"/>
  <c r="B130" i="43"/>
  <c r="B134" i="43"/>
  <c r="B138" i="43"/>
  <c r="B142" i="43"/>
  <c r="B146" i="43"/>
  <c r="B150" i="43"/>
  <c r="B154" i="43"/>
  <c r="B158" i="43"/>
  <c r="B162" i="43"/>
  <c r="B166" i="43"/>
  <c r="B170" i="43"/>
  <c r="B174" i="43"/>
  <c r="B178" i="43"/>
  <c r="B182" i="43"/>
  <c r="B186" i="43"/>
  <c r="B190" i="43"/>
  <c r="B194" i="43"/>
  <c r="B198" i="43"/>
  <c r="B202" i="43"/>
  <c r="B206" i="43"/>
  <c r="B210" i="43"/>
  <c r="B214" i="43"/>
  <c r="B218" i="43"/>
  <c r="B222" i="43"/>
  <c r="B226" i="43"/>
  <c r="B230" i="43"/>
  <c r="B234" i="43"/>
  <c r="B238" i="43"/>
  <c r="B242" i="43"/>
  <c r="B246" i="43"/>
  <c r="B250" i="43"/>
  <c r="B254" i="43"/>
  <c r="B258" i="43"/>
  <c r="B262" i="43"/>
  <c r="B266" i="43"/>
  <c r="B270" i="43"/>
  <c r="B274" i="43"/>
  <c r="B278" i="43"/>
  <c r="B282" i="43"/>
  <c r="B286" i="43"/>
  <c r="B290" i="43"/>
  <c r="B294" i="43"/>
  <c r="B298" i="43"/>
  <c r="B302" i="43"/>
  <c r="B306" i="43"/>
  <c r="B310" i="43"/>
  <c r="B314" i="43"/>
  <c r="B318" i="43"/>
  <c r="B322" i="43"/>
  <c r="B326" i="43"/>
  <c r="B330" i="43"/>
  <c r="B334" i="43"/>
  <c r="B338" i="43"/>
  <c r="B342" i="43"/>
  <c r="B346" i="43"/>
  <c r="B350" i="43"/>
  <c r="B354" i="43"/>
  <c r="B358" i="43"/>
  <c r="B362" i="43"/>
  <c r="B366" i="43"/>
  <c r="B370" i="43"/>
  <c r="B374" i="43"/>
  <c r="B378" i="43"/>
  <c r="B382" i="43"/>
  <c r="B386" i="43"/>
  <c r="B390" i="43"/>
  <c r="B394" i="43"/>
  <c r="B398" i="43"/>
  <c r="B402" i="43"/>
  <c r="B406" i="43"/>
  <c r="B410" i="43"/>
  <c r="B414" i="43"/>
  <c r="B418" i="43"/>
  <c r="B422" i="43"/>
  <c r="B426" i="43"/>
  <c r="B430" i="43"/>
  <c r="B434" i="43"/>
  <c r="B438" i="43"/>
  <c r="B442" i="43"/>
  <c r="B446" i="43"/>
  <c r="B450" i="43"/>
  <c r="B454" i="43"/>
  <c r="B458" i="43"/>
  <c r="B462" i="43"/>
  <c r="B466" i="43"/>
  <c r="B470" i="43"/>
  <c r="B474" i="43"/>
  <c r="B478" i="43"/>
  <c r="B482" i="43"/>
  <c r="B486" i="43"/>
  <c r="B490" i="43"/>
  <c r="B494" i="43"/>
  <c r="B498" i="43"/>
  <c r="B32" i="43"/>
  <c r="B48" i="43"/>
  <c r="B64" i="43"/>
  <c r="B80" i="43"/>
  <c r="B96" i="43"/>
  <c r="B112" i="43"/>
  <c r="B128" i="43"/>
  <c r="B144" i="43"/>
  <c r="B160" i="43"/>
  <c r="B176" i="43"/>
  <c r="B192" i="43"/>
  <c r="B208" i="43"/>
  <c r="B224" i="43"/>
  <c r="B240" i="43"/>
  <c r="B256" i="43"/>
  <c r="B272" i="43"/>
  <c r="B288" i="43"/>
  <c r="B304" i="43"/>
  <c r="B23" i="43"/>
  <c r="B27" i="43"/>
  <c r="B31" i="43"/>
  <c r="B35" i="43"/>
  <c r="B39" i="43"/>
  <c r="B43" i="43"/>
  <c r="B47" i="43"/>
  <c r="B51" i="43"/>
  <c r="B55" i="43"/>
  <c r="B59" i="43"/>
  <c r="B63" i="43"/>
  <c r="B67" i="43"/>
  <c r="B71" i="43"/>
  <c r="B75" i="43"/>
  <c r="B79" i="43"/>
  <c r="B83" i="43"/>
  <c r="B87" i="43"/>
  <c r="B91" i="43"/>
  <c r="B95" i="43"/>
  <c r="B99" i="43"/>
  <c r="B103" i="43"/>
  <c r="B107" i="43"/>
  <c r="B111" i="43"/>
  <c r="B115" i="43"/>
  <c r="B119" i="43"/>
  <c r="B123" i="43"/>
  <c r="B127" i="43"/>
  <c r="B131" i="43"/>
  <c r="B135" i="43"/>
  <c r="B139" i="43"/>
  <c r="B143" i="43"/>
  <c r="B147" i="43"/>
  <c r="B151" i="43"/>
  <c r="B155" i="43"/>
  <c r="B159" i="43"/>
  <c r="B163" i="43"/>
  <c r="B167" i="43"/>
  <c r="B171" i="43"/>
  <c r="B175" i="43"/>
  <c r="B179" i="43"/>
  <c r="B183" i="43"/>
  <c r="B187" i="43"/>
  <c r="B191" i="43"/>
  <c r="B195" i="43"/>
  <c r="B199" i="43"/>
  <c r="B203" i="43"/>
  <c r="B207" i="43"/>
  <c r="B211" i="43"/>
  <c r="B215" i="43"/>
  <c r="B219" i="43"/>
  <c r="B223" i="43"/>
  <c r="B227" i="43"/>
  <c r="B231" i="43"/>
  <c r="B235" i="43"/>
  <c r="B239" i="43"/>
  <c r="B243" i="43"/>
  <c r="B247" i="43"/>
  <c r="B251" i="43"/>
  <c r="B255" i="43"/>
  <c r="B259" i="43"/>
  <c r="B263" i="43"/>
  <c r="B267" i="43"/>
  <c r="B271" i="43"/>
  <c r="B275" i="43"/>
  <c r="B279" i="43"/>
  <c r="B283" i="43"/>
  <c r="B287" i="43"/>
  <c r="B291" i="43"/>
  <c r="B295" i="43"/>
  <c r="B299" i="43"/>
  <c r="B303" i="43"/>
  <c r="B307" i="43"/>
  <c r="B311" i="43"/>
  <c r="B315" i="43"/>
  <c r="B319" i="43"/>
  <c r="B323" i="43"/>
  <c r="B327" i="43"/>
  <c r="B331" i="43"/>
  <c r="B335" i="43"/>
  <c r="B339" i="43"/>
  <c r="B343" i="43"/>
  <c r="B347" i="43"/>
  <c r="B351" i="43"/>
  <c r="B355" i="43"/>
  <c r="B359" i="43"/>
  <c r="B363" i="43"/>
  <c r="B367" i="43"/>
  <c r="B371" i="43"/>
  <c r="B375" i="43"/>
  <c r="B379" i="43"/>
  <c r="B383" i="43"/>
  <c r="B387" i="43"/>
  <c r="B391" i="43"/>
  <c r="B395" i="43"/>
  <c r="B399" i="43"/>
  <c r="B403" i="43"/>
  <c r="B407" i="43"/>
  <c r="B411" i="43"/>
  <c r="B415" i="43"/>
  <c r="B419" i="43"/>
  <c r="B423" i="43"/>
  <c r="B427" i="43"/>
  <c r="B431" i="43"/>
  <c r="B435" i="43"/>
  <c r="B439" i="43"/>
  <c r="B443" i="43"/>
  <c r="B447" i="43"/>
  <c r="B451" i="43"/>
  <c r="B455" i="43"/>
  <c r="B459" i="43"/>
  <c r="B463" i="43"/>
  <c r="B467" i="43"/>
  <c r="B471" i="43"/>
  <c r="B475" i="43"/>
  <c r="B479" i="43"/>
  <c r="B483" i="43"/>
  <c r="B487" i="43"/>
  <c r="B491" i="43"/>
  <c r="B495" i="43"/>
  <c r="B499" i="43"/>
  <c r="J77" i="43"/>
  <c r="J78" i="39"/>
  <c r="A503" i="22"/>
  <c r="A502" i="22"/>
  <c r="A501" i="22"/>
  <c r="A500" i="22"/>
  <c r="A499" i="22"/>
  <c r="A498" i="22"/>
  <c r="A497" i="22"/>
  <c r="A496" i="22"/>
  <c r="A495" i="22"/>
  <c r="A494" i="22"/>
  <c r="A493" i="22"/>
  <c r="A492" i="22"/>
  <c r="A491" i="22"/>
  <c r="A490" i="22"/>
  <c r="A489" i="22"/>
  <c r="A488" i="22"/>
  <c r="A487" i="22"/>
  <c r="A486" i="22"/>
  <c r="A485" i="22"/>
  <c r="A484" i="22"/>
  <c r="A483" i="22"/>
  <c r="A482" i="22"/>
  <c r="A481" i="22"/>
  <c r="A480" i="22"/>
  <c r="A479" i="22"/>
  <c r="A478" i="22"/>
  <c r="A477" i="22"/>
  <c r="A476" i="22"/>
  <c r="A475" i="22"/>
  <c r="A474" i="22"/>
  <c r="A473" i="22"/>
  <c r="A472" i="22"/>
  <c r="A471" i="22"/>
  <c r="A470" i="22"/>
  <c r="A469" i="22"/>
  <c r="A468" i="22"/>
  <c r="A467" i="22"/>
  <c r="A466" i="22"/>
  <c r="A465" i="22"/>
  <c r="A464" i="22"/>
  <c r="A463" i="22"/>
  <c r="A462" i="22"/>
  <c r="A461" i="22"/>
  <c r="A460" i="22"/>
  <c r="A459" i="22"/>
  <c r="A458" i="22"/>
  <c r="A457" i="22"/>
  <c r="A456" i="22"/>
  <c r="A455" i="22"/>
  <c r="A454" i="22"/>
  <c r="A453" i="22"/>
  <c r="A452" i="22"/>
  <c r="A451" i="22"/>
  <c r="A450" i="22"/>
  <c r="A449" i="22"/>
  <c r="A448" i="22"/>
  <c r="A447" i="22"/>
  <c r="A446" i="22"/>
  <c r="A445" i="22"/>
  <c r="A444" i="22"/>
  <c r="A443" i="22"/>
  <c r="A442" i="22"/>
  <c r="A441" i="22"/>
  <c r="A440" i="22"/>
  <c r="A439" i="22"/>
  <c r="A438" i="22"/>
  <c r="A437" i="22"/>
  <c r="A436" i="22"/>
  <c r="A435" i="22"/>
  <c r="A434" i="22"/>
  <c r="A433" i="22"/>
  <c r="A432" i="22"/>
  <c r="A431" i="22"/>
  <c r="A430" i="22"/>
  <c r="A429" i="22"/>
  <c r="A428" i="22"/>
  <c r="A427" i="22"/>
  <c r="A426" i="22"/>
  <c r="A425" i="22"/>
  <c r="A424" i="22"/>
  <c r="A423" i="22"/>
  <c r="A422" i="22"/>
  <c r="A421" i="22"/>
  <c r="A420" i="22"/>
  <c r="A419" i="22"/>
  <c r="A418" i="22"/>
  <c r="A417" i="22"/>
  <c r="A416" i="22"/>
  <c r="A415" i="22"/>
  <c r="A414" i="22"/>
  <c r="A413" i="22"/>
  <c r="A412" i="22"/>
  <c r="A411" i="22"/>
  <c r="A410" i="22"/>
  <c r="A409" i="22"/>
  <c r="A408" i="22"/>
  <c r="A407" i="22"/>
  <c r="A406" i="22"/>
  <c r="A405" i="22"/>
  <c r="A404" i="22"/>
  <c r="A403" i="22"/>
  <c r="A402" i="22"/>
  <c r="A401" i="22"/>
  <c r="A400" i="22"/>
  <c r="A399" i="22"/>
  <c r="A398" i="22"/>
  <c r="A397" i="22"/>
  <c r="A396" i="22"/>
  <c r="A395" i="22"/>
  <c r="A394" i="22"/>
  <c r="A393" i="22"/>
  <c r="A392" i="22"/>
  <c r="A391" i="22"/>
  <c r="A390" i="22"/>
  <c r="A389" i="22"/>
  <c r="A388" i="22"/>
  <c r="A387" i="22"/>
  <c r="A386" i="22"/>
  <c r="A385" i="22"/>
  <c r="A384" i="22"/>
  <c r="A383" i="22"/>
  <c r="A382" i="22"/>
  <c r="A381" i="22"/>
  <c r="A380" i="22"/>
  <c r="A379" i="22"/>
  <c r="A378" i="22"/>
  <c r="A377" i="22"/>
  <c r="A376" i="22"/>
  <c r="A375" i="22"/>
  <c r="A374" i="22"/>
  <c r="A373" i="22"/>
  <c r="A372" i="22"/>
  <c r="A371" i="22"/>
  <c r="A370" i="22"/>
  <c r="A369" i="22"/>
  <c r="A368" i="22"/>
  <c r="A367" i="22"/>
  <c r="A366" i="22"/>
  <c r="A365" i="22"/>
  <c r="A364" i="22"/>
  <c r="A363" i="22"/>
  <c r="A362" i="22"/>
  <c r="A361" i="22"/>
  <c r="A360" i="22"/>
  <c r="A359" i="22"/>
  <c r="A358" i="22"/>
  <c r="A357" i="22"/>
  <c r="A356" i="22"/>
  <c r="A355" i="22"/>
  <c r="A354" i="22"/>
  <c r="A353" i="22"/>
  <c r="A352" i="22"/>
  <c r="A351" i="22"/>
  <c r="A350" i="22"/>
  <c r="A349" i="22"/>
  <c r="A348" i="22"/>
  <c r="A347" i="22"/>
  <c r="A346" i="22"/>
  <c r="A345" i="22"/>
  <c r="A344" i="22"/>
  <c r="A343" i="22"/>
  <c r="A342" i="22"/>
  <c r="A341" i="22"/>
  <c r="A340" i="22"/>
  <c r="A339" i="22"/>
  <c r="A338" i="22"/>
  <c r="A337" i="22"/>
  <c r="A336" i="22"/>
  <c r="A335" i="22"/>
  <c r="A334" i="22"/>
  <c r="A333" i="22"/>
  <c r="A332" i="22"/>
  <c r="A331" i="22"/>
  <c r="A330" i="22"/>
  <c r="A329" i="22"/>
  <c r="A328" i="22"/>
  <c r="A327" i="22"/>
  <c r="A326" i="22"/>
  <c r="A325" i="22"/>
  <c r="A324" i="22"/>
  <c r="A323" i="22"/>
  <c r="A322" i="22"/>
  <c r="A321" i="22"/>
  <c r="A320" i="22"/>
  <c r="A319" i="22"/>
  <c r="A318" i="22"/>
  <c r="A317" i="22"/>
  <c r="A316" i="22"/>
  <c r="A315" i="22"/>
  <c r="A314" i="22"/>
  <c r="A313" i="22"/>
  <c r="A312" i="22"/>
  <c r="A311" i="22"/>
  <c r="A310" i="22"/>
  <c r="A309" i="22"/>
  <c r="A308" i="22"/>
  <c r="A307" i="22"/>
  <c r="A306" i="22"/>
  <c r="A305" i="22"/>
  <c r="A304" i="22"/>
  <c r="A303" i="22"/>
  <c r="A302" i="22"/>
  <c r="A301" i="22"/>
  <c r="A300" i="22"/>
  <c r="A299" i="22"/>
  <c r="A298" i="22"/>
  <c r="A297" i="22"/>
  <c r="A296" i="22"/>
  <c r="A295" i="22"/>
  <c r="A294" i="22"/>
  <c r="A293" i="22"/>
  <c r="A292" i="22"/>
  <c r="A291" i="22"/>
  <c r="A290" i="22"/>
  <c r="A289" i="22"/>
  <c r="A288" i="22"/>
  <c r="A287" i="22"/>
  <c r="A286" i="22"/>
  <c r="A285" i="22"/>
  <c r="A284" i="22"/>
  <c r="A283" i="22"/>
  <c r="A282" i="22"/>
  <c r="A281" i="22"/>
  <c r="A280" i="22"/>
  <c r="A279" i="22"/>
  <c r="A278" i="22"/>
  <c r="A277" i="22"/>
  <c r="A276" i="22"/>
  <c r="A275" i="22"/>
  <c r="A274" i="22"/>
  <c r="A273" i="22"/>
  <c r="A272" i="22"/>
  <c r="A271" i="22"/>
  <c r="A270" i="22"/>
  <c r="A269" i="22"/>
  <c r="A268" i="22"/>
  <c r="A267" i="22"/>
  <c r="A266" i="22"/>
  <c r="A265" i="22"/>
  <c r="A264" i="22"/>
  <c r="A263" i="22"/>
  <c r="A262" i="22"/>
  <c r="A261" i="22"/>
  <c r="A260" i="22"/>
  <c r="A259" i="22"/>
  <c r="A258" i="22"/>
  <c r="A257" i="22"/>
  <c r="A256" i="22"/>
  <c r="A255" i="22"/>
  <c r="A254" i="22"/>
  <c r="A253" i="22"/>
  <c r="A252" i="22"/>
  <c r="A251" i="22"/>
  <c r="A250" i="22"/>
  <c r="A249" i="22"/>
  <c r="A248" i="22"/>
  <c r="A247" i="22"/>
  <c r="A246" i="22"/>
  <c r="A245" i="22"/>
  <c r="A244" i="22"/>
  <c r="A243" i="22"/>
  <c r="A242" i="22"/>
  <c r="A241" i="22"/>
  <c r="A240" i="22"/>
  <c r="A239" i="22"/>
  <c r="A238" i="22"/>
  <c r="A237" i="22"/>
  <c r="A236" i="22"/>
  <c r="A235" i="22"/>
  <c r="A234" i="22"/>
  <c r="A233" i="22"/>
  <c r="A232" i="22"/>
  <c r="A231" i="22"/>
  <c r="A230" i="22"/>
  <c r="A229" i="22"/>
  <c r="A228" i="22"/>
  <c r="A227" i="22"/>
  <c r="A226" i="22"/>
  <c r="A225" i="22"/>
  <c r="A224" i="22"/>
  <c r="A223" i="22"/>
  <c r="A222" i="22"/>
  <c r="A221" i="22"/>
  <c r="A220" i="22"/>
  <c r="A219" i="22"/>
  <c r="A218" i="22"/>
  <c r="A217" i="22"/>
  <c r="A216" i="22"/>
  <c r="A215" i="22"/>
  <c r="A214" i="22"/>
  <c r="A213" i="22"/>
  <c r="A212" i="22"/>
  <c r="A211" i="22"/>
  <c r="A210" i="22"/>
  <c r="A209" i="22"/>
  <c r="A208" i="22"/>
  <c r="A207" i="22"/>
  <c r="A206" i="22"/>
  <c r="A205" i="22"/>
  <c r="A204" i="22"/>
  <c r="A203" i="22"/>
  <c r="A202" i="22"/>
  <c r="A201" i="22"/>
  <c r="A200" i="22"/>
  <c r="A199" i="22"/>
  <c r="A198" i="22"/>
  <c r="A197" i="22"/>
  <c r="A196" i="22"/>
  <c r="A195" i="22"/>
  <c r="A194" i="22"/>
  <c r="A193" i="22"/>
  <c r="A192" i="22"/>
  <c r="A191" i="22"/>
  <c r="A190" i="22"/>
  <c r="A189" i="22"/>
  <c r="A188" i="22"/>
  <c r="A187" i="22"/>
  <c r="A186" i="22"/>
  <c r="A185" i="22"/>
  <c r="A184" i="22"/>
  <c r="A183" i="22"/>
  <c r="A182" i="22"/>
  <c r="A181" i="22"/>
  <c r="A180" i="22"/>
  <c r="A179" i="22"/>
  <c r="A178" i="22"/>
  <c r="A177" i="22"/>
  <c r="A176" i="22"/>
  <c r="A175" i="22"/>
  <c r="A174" i="22"/>
  <c r="A173" i="22"/>
  <c r="A172" i="22"/>
  <c r="A171" i="22"/>
  <c r="A170" i="22"/>
  <c r="A169" i="22"/>
  <c r="A168" i="22"/>
  <c r="A167" i="22"/>
  <c r="A166" i="22"/>
  <c r="A165" i="22"/>
  <c r="A164" i="22"/>
  <c r="A163" i="22"/>
  <c r="A162" i="22"/>
  <c r="A161" i="22"/>
  <c r="A160" i="22"/>
  <c r="A159" i="22"/>
  <c r="A158" i="22"/>
  <c r="A157" i="22"/>
  <c r="A156" i="22"/>
  <c r="A155" i="22"/>
  <c r="A154" i="22"/>
  <c r="A153" i="22"/>
  <c r="A152" i="22"/>
  <c r="A151" i="22"/>
  <c r="A150" i="22"/>
  <c r="A149" i="22"/>
  <c r="A148" i="22"/>
  <c r="A147" i="22"/>
  <c r="A146" i="22"/>
  <c r="A145" i="22"/>
  <c r="A144" i="22"/>
  <c r="A143" i="22"/>
  <c r="A142" i="22"/>
  <c r="A141" i="22"/>
  <c r="A140" i="22"/>
  <c r="A139" i="22"/>
  <c r="A138" i="22"/>
  <c r="A137" i="22"/>
  <c r="A136" i="22"/>
  <c r="A135" i="22"/>
  <c r="A134" i="22"/>
  <c r="A133" i="22"/>
  <c r="A132" i="22"/>
  <c r="A131" i="22"/>
  <c r="A130" i="22"/>
  <c r="A129" i="22"/>
  <c r="A128" i="22"/>
  <c r="A127" i="22"/>
  <c r="A126" i="22"/>
  <c r="A125" i="22"/>
  <c r="A124" i="22"/>
  <c r="A123" i="22"/>
  <c r="A122" i="22"/>
  <c r="A121" i="22"/>
  <c r="A120" i="22"/>
  <c r="A119" i="22"/>
  <c r="A118" i="22"/>
  <c r="A117" i="22"/>
  <c r="A116" i="22"/>
  <c r="A115" i="22"/>
  <c r="A114" i="22"/>
  <c r="A113" i="22"/>
  <c r="A112" i="22"/>
  <c r="A111" i="22"/>
  <c r="A110" i="22"/>
  <c r="A109" i="22"/>
  <c r="A108" i="22"/>
  <c r="A107" i="22"/>
  <c r="A106" i="22"/>
  <c r="A105" i="22"/>
  <c r="A104" i="22"/>
  <c r="A103" i="22"/>
  <c r="A102" i="22"/>
  <c r="A101" i="22"/>
  <c r="A100" i="22"/>
  <c r="A99" i="22"/>
  <c r="A98" i="22"/>
  <c r="A97" i="22"/>
  <c r="A96" i="22"/>
  <c r="A95" i="22"/>
  <c r="A94" i="22"/>
  <c r="A93" i="22"/>
  <c r="A92" i="22"/>
  <c r="A91" i="22"/>
  <c r="A90" i="22"/>
  <c r="A89" i="22"/>
  <c r="A88" i="22"/>
  <c r="A87" i="22"/>
  <c r="A86" i="22"/>
  <c r="A85" i="22"/>
  <c r="A84" i="22"/>
  <c r="A83" i="22"/>
  <c r="A82" i="22"/>
  <c r="A81" i="22"/>
  <c r="A80" i="22"/>
  <c r="A79" i="22"/>
  <c r="A78" i="22"/>
  <c r="A77" i="22"/>
  <c r="A76" i="22"/>
  <c r="A75" i="22"/>
  <c r="A74" i="22"/>
  <c r="A73" i="22"/>
  <c r="A72" i="22"/>
  <c r="A71" i="22"/>
  <c r="A70" i="22"/>
  <c r="A69" i="22"/>
  <c r="A68" i="22"/>
  <c r="A67" i="22"/>
  <c r="A66" i="22"/>
  <c r="A65" i="22"/>
  <c r="A64" i="22"/>
  <c r="A63" i="22"/>
  <c r="A62"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5" i="16" s="1"/>
  <c r="A8" i="22"/>
  <c r="A7" i="22"/>
  <c r="A6" i="22"/>
  <c r="A4" i="22"/>
  <c r="A16" i="16" s="1"/>
  <c r="B17" i="43" s="1"/>
  <c r="A3" i="22"/>
  <c r="A15" i="16" s="1"/>
  <c r="B16" i="43" s="1"/>
  <c r="A4" i="2"/>
  <c r="A5" i="2"/>
  <c r="A5" i="1" s="1"/>
  <c r="A6" i="2"/>
  <c r="A7" i="2"/>
  <c r="A7" i="1" s="1"/>
  <c r="A8" i="2"/>
  <c r="A9" i="2"/>
  <c r="A10" i="2"/>
  <c r="A11" i="1" s="1"/>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3" i="2"/>
  <c r="B6" i="43" l="1"/>
  <c r="A21" i="16"/>
  <c r="B22" i="43" s="1"/>
  <c r="A4" i="16"/>
  <c r="A20" i="16"/>
  <c r="B21" i="43" s="1"/>
  <c r="A6" i="16"/>
  <c r="A7" i="16"/>
  <c r="A18" i="1"/>
  <c r="A19" i="1"/>
  <c r="A20" i="1"/>
  <c r="A21" i="1"/>
  <c r="A22" i="1"/>
  <c r="B10" i="11" s="1"/>
  <c r="C2" i="40"/>
  <c r="A13" i="1"/>
  <c r="A15" i="1"/>
  <c r="A16" i="1"/>
  <c r="A10" i="1"/>
  <c r="A8" i="1"/>
  <c r="A9" i="1"/>
  <c r="A18" i="16"/>
  <c r="B19" i="43" s="1"/>
  <c r="A3" i="16"/>
  <c r="B4" i="43" s="1"/>
  <c r="A19" i="16"/>
  <c r="B20" i="43" s="1"/>
  <c r="A8" i="16"/>
  <c r="A9" i="16"/>
  <c r="A10" i="16"/>
  <c r="A11" i="16"/>
  <c r="B12" i="43" s="1"/>
  <c r="A12" i="16"/>
  <c r="A12" i="1"/>
  <c r="A6" i="1"/>
  <c r="A3" i="1"/>
  <c r="A2" i="1"/>
  <c r="A17" i="1"/>
  <c r="A14" i="1"/>
  <c r="A4" i="1"/>
  <c r="A2" i="16"/>
  <c r="A13" i="16"/>
  <c r="A14" i="16"/>
  <c r="K81" i="43"/>
  <c r="C112" i="43"/>
  <c r="K110" i="39"/>
  <c r="H111" i="39"/>
  <c r="G111" i="39"/>
  <c r="C112" i="39"/>
  <c r="B5" i="43"/>
  <c r="C2" i="44"/>
  <c r="B11" i="43"/>
  <c r="B9" i="43"/>
  <c r="B10" i="43"/>
  <c r="B13" i="43"/>
  <c r="B7" i="43"/>
  <c r="B8" i="43"/>
  <c r="B3" i="43"/>
  <c r="B15" i="43"/>
  <c r="B14" i="43"/>
  <c r="H82" i="43"/>
  <c r="G82" i="43"/>
  <c r="J78" i="43"/>
  <c r="J79" i="39"/>
  <c r="C15" i="11"/>
  <c r="A985" i="43" l="1"/>
  <c r="A905" i="43"/>
  <c r="A921" i="43"/>
  <c r="A981" i="43"/>
  <c r="A824" i="43"/>
  <c r="A990" i="43"/>
  <c r="A689" i="43"/>
  <c r="A852" i="43"/>
  <c r="A737" i="43"/>
  <c r="A957" i="43"/>
  <c r="A992" i="43"/>
  <c r="A801" i="43"/>
  <c r="A822" i="43"/>
  <c r="A818" i="43"/>
  <c r="A773" i="43"/>
  <c r="A517" i="43"/>
  <c r="A552" i="43"/>
  <c r="A766" i="43"/>
  <c r="A510" i="43"/>
  <c r="A788" i="43"/>
  <c r="A663" i="43"/>
  <c r="A538" i="43"/>
  <c r="A692" i="43"/>
  <c r="A752" i="43"/>
  <c r="A724" i="43"/>
  <c r="A669" i="43"/>
  <c r="A627" i="43"/>
  <c r="A601" i="43"/>
  <c r="A630" i="43"/>
  <c r="A716" i="43"/>
  <c r="A671" i="43"/>
  <c r="A546" i="43"/>
  <c r="A953" i="43"/>
  <c r="A841" i="43"/>
  <c r="A873" i="43"/>
  <c r="A965" i="43"/>
  <c r="A808" i="43"/>
  <c r="A974" i="43"/>
  <c r="A673" i="43"/>
  <c r="A763" i="43"/>
  <c r="A986" i="43"/>
  <c r="A941" i="43"/>
  <c r="A976" i="43"/>
  <c r="A769" i="43"/>
  <c r="A806" i="43"/>
  <c r="A802" i="43"/>
  <c r="A757" i="43"/>
  <c r="A792" i="43"/>
  <c r="A536" i="43"/>
  <c r="A750" i="43"/>
  <c r="A625" i="43"/>
  <c r="A772" i="43"/>
  <c r="A647" i="43"/>
  <c r="A522" i="43"/>
  <c r="A676" i="43"/>
  <c r="A736" i="43"/>
  <c r="A810" i="43"/>
  <c r="A653" i="43"/>
  <c r="A611" i="43"/>
  <c r="A585" i="43"/>
  <c r="A825" i="43"/>
  <c r="A700" i="43"/>
  <c r="A655" i="43"/>
  <c r="A530" i="43"/>
  <c r="A889" i="43"/>
  <c r="A988" i="43"/>
  <c r="A994" i="43"/>
  <c r="A949" i="43"/>
  <c r="A923" i="43"/>
  <c r="A958" i="43"/>
  <c r="A657" i="43"/>
  <c r="A865" i="43"/>
  <c r="A970" i="43"/>
  <c r="A925" i="43"/>
  <c r="A960" i="43"/>
  <c r="A995" i="43"/>
  <c r="A790" i="43"/>
  <c r="A786" i="43"/>
  <c r="A741" i="43"/>
  <c r="A776" i="43"/>
  <c r="A520" i="43"/>
  <c r="A734" i="43"/>
  <c r="A609" i="43"/>
  <c r="A708" i="43"/>
  <c r="A631" i="43"/>
  <c r="A506" i="43"/>
  <c r="A628" i="43"/>
  <c r="A720" i="43"/>
  <c r="A794" i="43"/>
  <c r="A637" i="43"/>
  <c r="A595" i="43"/>
  <c r="A569" i="43"/>
  <c r="A777" i="43"/>
  <c r="A684" i="43"/>
  <c r="A639" i="43"/>
  <c r="A514" i="43"/>
  <c r="A857" i="43"/>
  <c r="A991" i="43"/>
  <c r="A978" i="43"/>
  <c r="A933" i="43"/>
  <c r="A827" i="43"/>
  <c r="A942" i="43"/>
  <c r="A641" i="43"/>
  <c r="A721" i="43"/>
  <c r="A954" i="43"/>
  <c r="A909" i="43"/>
  <c r="A944" i="43"/>
  <c r="A979" i="43"/>
  <c r="A774" i="43"/>
  <c r="A770" i="43"/>
  <c r="A725" i="43"/>
  <c r="A760" i="43"/>
  <c r="A504" i="43"/>
  <c r="A718" i="43"/>
  <c r="A593" i="43"/>
  <c r="A660" i="43"/>
  <c r="A615" i="43"/>
  <c r="A621" i="43"/>
  <c r="A826" i="43"/>
  <c r="A704" i="43"/>
  <c r="A762" i="43"/>
  <c r="A835" i="43"/>
  <c r="A579" i="43"/>
  <c r="A553" i="43"/>
  <c r="A729" i="43"/>
  <c r="A668" i="43"/>
  <c r="A623" i="43"/>
  <c r="A972" i="43"/>
  <c r="A975" i="43"/>
  <c r="A962" i="43"/>
  <c r="A917" i="43"/>
  <c r="A779" i="43"/>
  <c r="A926" i="43"/>
  <c r="A982" i="43"/>
  <c r="A999" i="43"/>
  <c r="A938" i="43"/>
  <c r="A893" i="43"/>
  <c r="A928" i="43"/>
  <c r="A963" i="43"/>
  <c r="A758" i="43"/>
  <c r="A754" i="43"/>
  <c r="A709" i="43"/>
  <c r="A744" i="43"/>
  <c r="A619" i="43"/>
  <c r="A702" i="43"/>
  <c r="A577" i="43"/>
  <c r="A644" i="43"/>
  <c r="A599" i="43"/>
  <c r="A605" i="43"/>
  <c r="A778" i="43"/>
  <c r="A688" i="43"/>
  <c r="A746" i="43"/>
  <c r="A819" i="43"/>
  <c r="A563" i="43"/>
  <c r="A537" i="43"/>
  <c r="A713" i="43"/>
  <c r="A652" i="43"/>
  <c r="A607" i="43"/>
  <c r="A956" i="43"/>
  <c r="A959" i="43"/>
  <c r="A946" i="43"/>
  <c r="A901" i="43"/>
  <c r="A747" i="43"/>
  <c r="A910" i="43"/>
  <c r="A987" i="43"/>
  <c r="A983" i="43"/>
  <c r="A922" i="43"/>
  <c r="A877" i="43"/>
  <c r="A912" i="43"/>
  <c r="A947" i="43"/>
  <c r="A742" i="43"/>
  <c r="A738" i="43"/>
  <c r="A693" i="43"/>
  <c r="A728" i="43"/>
  <c r="A603" i="43"/>
  <c r="A686" i="43"/>
  <c r="A561" i="43"/>
  <c r="A839" i="43"/>
  <c r="A583" i="43"/>
  <c r="A589" i="43"/>
  <c r="A714" i="43"/>
  <c r="A672" i="43"/>
  <c r="A730" i="43"/>
  <c r="A803" i="43"/>
  <c r="A547" i="43"/>
  <c r="A521" i="43"/>
  <c r="A697" i="43"/>
  <c r="A636" i="43"/>
  <c r="A591" i="43"/>
  <c r="A940" i="43"/>
  <c r="A943" i="43"/>
  <c r="A930" i="43"/>
  <c r="A885" i="43"/>
  <c r="A731" i="43"/>
  <c r="A894" i="43"/>
  <c r="A843" i="43"/>
  <c r="A967" i="43"/>
  <c r="A906" i="43"/>
  <c r="A861" i="43"/>
  <c r="A896" i="43"/>
  <c r="A931" i="43"/>
  <c r="A726" i="43"/>
  <c r="A722" i="43"/>
  <c r="A677" i="43"/>
  <c r="A712" i="43"/>
  <c r="A587" i="43"/>
  <c r="A670" i="43"/>
  <c r="A545" i="43"/>
  <c r="A823" i="43"/>
  <c r="A567" i="43"/>
  <c r="A573" i="43"/>
  <c r="A698" i="43"/>
  <c r="A656" i="43"/>
  <c r="A682" i="43"/>
  <c r="A787" i="43"/>
  <c r="A531" i="43"/>
  <c r="A505" i="43"/>
  <c r="A665" i="43"/>
  <c r="A831" i="43"/>
  <c r="A575" i="43"/>
  <c r="A924" i="43"/>
  <c r="A927" i="43"/>
  <c r="A914" i="43"/>
  <c r="A869" i="43"/>
  <c r="A715" i="43"/>
  <c r="A878" i="43"/>
  <c r="A945" i="43"/>
  <c r="A951" i="43"/>
  <c r="A890" i="43"/>
  <c r="A845" i="43"/>
  <c r="A880" i="43"/>
  <c r="A915" i="43"/>
  <c r="A710" i="43"/>
  <c r="A706" i="43"/>
  <c r="A661" i="43"/>
  <c r="A696" i="43"/>
  <c r="A571" i="43"/>
  <c r="A654" i="43"/>
  <c r="A529" i="43"/>
  <c r="A807" i="43"/>
  <c r="A551" i="43"/>
  <c r="A557" i="43"/>
  <c r="A650" i="43"/>
  <c r="A640" i="43"/>
  <c r="A666" i="43"/>
  <c r="A771" i="43"/>
  <c r="A515" i="43"/>
  <c r="A620" i="43"/>
  <c r="A649" i="43"/>
  <c r="A815" i="43"/>
  <c r="A559" i="43"/>
  <c r="A908" i="43"/>
  <c r="A911" i="43"/>
  <c r="A898" i="43"/>
  <c r="A853" i="43"/>
  <c r="A699" i="43"/>
  <c r="A862" i="43"/>
  <c r="A705" i="43"/>
  <c r="A935" i="43"/>
  <c r="A874" i="43"/>
  <c r="A984" i="43"/>
  <c r="A864" i="43"/>
  <c r="A899" i="43"/>
  <c r="A694" i="43"/>
  <c r="A690" i="43"/>
  <c r="A645" i="43"/>
  <c r="A680" i="43"/>
  <c r="A555" i="43"/>
  <c r="A638" i="43"/>
  <c r="A513" i="43"/>
  <c r="A791" i="43"/>
  <c r="A535" i="43"/>
  <c r="A541" i="43"/>
  <c r="A781" i="43"/>
  <c r="A624" i="43"/>
  <c r="A634" i="43"/>
  <c r="A755" i="43"/>
  <c r="A614" i="43"/>
  <c r="A604" i="43"/>
  <c r="A633" i="43"/>
  <c r="A799" i="43"/>
  <c r="A543" i="43"/>
  <c r="A892" i="43"/>
  <c r="A895" i="43"/>
  <c r="A882" i="43"/>
  <c r="A936" i="43"/>
  <c r="A683" i="43"/>
  <c r="A846" i="43"/>
  <c r="A964" i="43"/>
  <c r="A919" i="43"/>
  <c r="A858" i="43"/>
  <c r="A955" i="43"/>
  <c r="A848" i="43"/>
  <c r="A883" i="43"/>
  <c r="A662" i="43"/>
  <c r="A674" i="43"/>
  <c r="A629" i="43"/>
  <c r="A664" i="43"/>
  <c r="A539" i="43"/>
  <c r="A622" i="43"/>
  <c r="A612" i="43"/>
  <c r="A775" i="43"/>
  <c r="A519" i="43"/>
  <c r="A525" i="43"/>
  <c r="A717" i="43"/>
  <c r="A608" i="43"/>
  <c r="A829" i="43"/>
  <c r="A739" i="43"/>
  <c r="A598" i="43"/>
  <c r="A588" i="43"/>
  <c r="A828" i="43"/>
  <c r="A783" i="43"/>
  <c r="A527" i="43"/>
  <c r="A876" i="43"/>
  <c r="A879" i="43"/>
  <c r="A866" i="43"/>
  <c r="A920" i="43"/>
  <c r="A667" i="43"/>
  <c r="A968" i="43"/>
  <c r="A948" i="43"/>
  <c r="A903" i="43"/>
  <c r="A842" i="43"/>
  <c r="A929" i="43"/>
  <c r="A998" i="43"/>
  <c r="A867" i="43"/>
  <c r="A646" i="43"/>
  <c r="A658" i="43"/>
  <c r="A613" i="43"/>
  <c r="A648" i="43"/>
  <c r="A523" i="43"/>
  <c r="A606" i="43"/>
  <c r="A596" i="43"/>
  <c r="A759" i="43"/>
  <c r="A503" i="43"/>
  <c r="A509" i="43"/>
  <c r="A701" i="43"/>
  <c r="A592" i="43"/>
  <c r="A813" i="43"/>
  <c r="A723" i="43"/>
  <c r="A582" i="43"/>
  <c r="A572" i="43"/>
  <c r="A812" i="43"/>
  <c r="A767" i="43"/>
  <c r="A511" i="43"/>
  <c r="A860" i="43"/>
  <c r="A863" i="43"/>
  <c r="A850" i="43"/>
  <c r="A904" i="43"/>
  <c r="A651" i="43"/>
  <c r="A971" i="43"/>
  <c r="A932" i="43"/>
  <c r="A887" i="43"/>
  <c r="A811" i="43"/>
  <c r="A897" i="43"/>
  <c r="A939" i="43"/>
  <c r="A851" i="43"/>
  <c r="A809" i="43"/>
  <c r="A642" i="43"/>
  <c r="A597" i="43"/>
  <c r="A632" i="43"/>
  <c r="A507" i="43"/>
  <c r="A590" i="43"/>
  <c r="A580" i="43"/>
  <c r="A743" i="43"/>
  <c r="A618" i="43"/>
  <c r="A836" i="43"/>
  <c r="A832" i="43"/>
  <c r="A576" i="43"/>
  <c r="A797" i="43"/>
  <c r="A707" i="43"/>
  <c r="A566" i="43"/>
  <c r="A556" i="43"/>
  <c r="A796" i="43"/>
  <c r="A751" i="43"/>
  <c r="A626" i="43"/>
  <c r="A844" i="43"/>
  <c r="A847" i="43"/>
  <c r="A834" i="43"/>
  <c r="A888" i="43"/>
  <c r="A635" i="43"/>
  <c r="A891" i="43"/>
  <c r="A916" i="43"/>
  <c r="A871" i="43"/>
  <c r="A977" i="43"/>
  <c r="A833" i="43"/>
  <c r="A993" i="43"/>
  <c r="A966" i="43"/>
  <c r="A793" i="43"/>
  <c r="A837" i="43"/>
  <c r="A581" i="43"/>
  <c r="A616" i="43"/>
  <c r="A830" i="43"/>
  <c r="A574" i="43"/>
  <c r="A564" i="43"/>
  <c r="A727" i="43"/>
  <c r="A602" i="43"/>
  <c r="A820" i="43"/>
  <c r="A816" i="43"/>
  <c r="A560" i="43"/>
  <c r="A765" i="43"/>
  <c r="A691" i="43"/>
  <c r="A550" i="43"/>
  <c r="A540" i="43"/>
  <c r="A780" i="43"/>
  <c r="A735" i="43"/>
  <c r="A610" i="43"/>
  <c r="A934" i="43"/>
  <c r="A950" i="43"/>
  <c r="A854" i="43"/>
  <c r="A872" i="43"/>
  <c r="A907" i="43"/>
  <c r="A859" i="43"/>
  <c r="A900" i="43"/>
  <c r="A855" i="43"/>
  <c r="A753" i="43"/>
  <c r="A785" i="43"/>
  <c r="A961" i="43"/>
  <c r="A918" i="43"/>
  <c r="A761" i="43"/>
  <c r="A821" i="43"/>
  <c r="A565" i="43"/>
  <c r="A600" i="43"/>
  <c r="A814" i="43"/>
  <c r="A558" i="43"/>
  <c r="A548" i="43"/>
  <c r="A711" i="43"/>
  <c r="A586" i="43"/>
  <c r="A804" i="43"/>
  <c r="A800" i="43"/>
  <c r="A544" i="43"/>
  <c r="A749" i="43"/>
  <c r="A675" i="43"/>
  <c r="A534" i="43"/>
  <c r="A524" i="43"/>
  <c r="A764" i="43"/>
  <c r="A719" i="43"/>
  <c r="A594" i="43"/>
  <c r="A1001" i="43"/>
  <c r="A886" i="43"/>
  <c r="A838" i="43"/>
  <c r="A856" i="43"/>
  <c r="A875" i="43"/>
  <c r="A849" i="43"/>
  <c r="A884" i="43"/>
  <c r="A1000" i="43"/>
  <c r="A989" i="43"/>
  <c r="A996" i="43"/>
  <c r="A913" i="43"/>
  <c r="A902" i="43"/>
  <c r="A745" i="43"/>
  <c r="A805" i="43"/>
  <c r="A549" i="43"/>
  <c r="A584" i="43"/>
  <c r="A798" i="43"/>
  <c r="A542" i="43"/>
  <c r="A532" i="43"/>
  <c r="A695" i="43"/>
  <c r="A570" i="43"/>
  <c r="A756" i="43"/>
  <c r="A784" i="43"/>
  <c r="A528" i="43"/>
  <c r="A733" i="43"/>
  <c r="A659" i="43"/>
  <c r="A518" i="43"/>
  <c r="A508" i="43"/>
  <c r="A748" i="43"/>
  <c r="A703" i="43"/>
  <c r="A578" i="43"/>
  <c r="A937" i="43"/>
  <c r="A782" i="43"/>
  <c r="A969" i="43"/>
  <c r="A526" i="43"/>
  <c r="A568" i="43"/>
  <c r="A997" i="43"/>
  <c r="A516" i="43"/>
  <c r="A840" i="43"/>
  <c r="A679" i="43"/>
  <c r="A795" i="43"/>
  <c r="A554" i="43"/>
  <c r="A817" i="43"/>
  <c r="A740" i="43"/>
  <c r="A868" i="43"/>
  <c r="A768" i="43"/>
  <c r="A952" i="43"/>
  <c r="A512" i="43"/>
  <c r="A973" i="43"/>
  <c r="A685" i="43"/>
  <c r="A980" i="43"/>
  <c r="A643" i="43"/>
  <c r="A881" i="43"/>
  <c r="A617" i="43"/>
  <c r="A870" i="43"/>
  <c r="A678" i="43"/>
  <c r="A681" i="43"/>
  <c r="A732" i="43"/>
  <c r="A562" i="43"/>
  <c r="A789" i="43"/>
  <c r="A687" i="43"/>
  <c r="A533" i="43"/>
  <c r="A502" i="43"/>
  <c r="A943" i="39"/>
  <c r="A810" i="39"/>
  <c r="A998" i="39"/>
  <c r="A890" i="39"/>
  <c r="A756" i="39"/>
  <c r="A602" i="39"/>
  <c r="A539" i="39"/>
  <c r="A507" i="39"/>
  <c r="A562" i="39"/>
  <c r="A768" i="39"/>
  <c r="A777" i="39"/>
  <c r="A598" i="39"/>
  <c r="A769" i="39"/>
  <c r="A965" i="39"/>
  <c r="A710" i="39"/>
  <c r="A518" i="39"/>
  <c r="A860" i="39"/>
  <c r="A701" i="39"/>
  <c r="A772" i="39"/>
  <c r="A921" i="39"/>
  <c r="A677" i="39"/>
  <c r="A852" i="39"/>
  <c r="A512" i="39"/>
  <c r="A970" i="39"/>
  <c r="A627" i="39"/>
  <c r="A779" i="39"/>
  <c r="A588" i="39"/>
  <c r="A999" i="39"/>
  <c r="A859" i="39"/>
  <c r="A670" i="39"/>
  <c r="A581" i="39"/>
  <c r="A888" i="39"/>
  <c r="A578" i="39"/>
  <c r="A714" i="39"/>
  <c r="A847" i="39"/>
  <c r="A992" i="39"/>
  <c r="A735" i="39"/>
  <c r="A879" i="39"/>
  <c r="A525" i="39"/>
  <c r="A759" i="39"/>
  <c r="A675" i="39"/>
  <c r="A553" i="39"/>
  <c r="A962" i="39"/>
  <c r="A595" i="39"/>
  <c r="A729" i="39"/>
  <c r="A997" i="39"/>
  <c r="A704" i="39"/>
  <c r="A503" i="39"/>
  <c r="A857" i="39"/>
  <c r="A692" i="39"/>
  <c r="A1001" i="39"/>
  <c r="A674" i="39"/>
  <c r="A814" i="39"/>
  <c r="A773" i="39"/>
  <c r="A967" i="39"/>
  <c r="A621" i="39"/>
  <c r="A733" i="39"/>
  <c r="A993" i="39"/>
  <c r="A827" i="39"/>
  <c r="A667" i="39"/>
  <c r="A931" i="39"/>
  <c r="A885" i="39"/>
  <c r="A572" i="39"/>
  <c r="A895" i="39"/>
  <c r="A742" i="39"/>
  <c r="A989" i="39"/>
  <c r="A723" i="39"/>
  <c r="A905" i="39"/>
  <c r="A874" i="39"/>
  <c r="A738" i="39"/>
  <c r="A656" i="39"/>
  <c r="A547" i="39"/>
  <c r="A936" i="39"/>
  <c r="A592" i="39"/>
  <c r="A569" i="39"/>
  <c r="A863" i="39"/>
  <c r="A695" i="39"/>
  <c r="A778" i="39"/>
  <c r="A854" i="39"/>
  <c r="A689" i="39"/>
  <c r="A966" i="39"/>
  <c r="A982" i="39"/>
  <c r="A655" i="39"/>
  <c r="A973" i="39"/>
  <c r="A770" i="39"/>
  <c r="A935" i="39"/>
  <c r="A606" i="39"/>
  <c r="A724" i="39"/>
  <c r="A964" i="39"/>
  <c r="A806" i="39"/>
  <c r="A651" i="39"/>
  <c r="A899" i="39"/>
  <c r="A984" i="39"/>
  <c r="A882" i="39"/>
  <c r="A763" i="39"/>
  <c r="A560" i="39"/>
  <c r="A762" i="39"/>
  <c r="A969" i="39"/>
  <c r="A864" i="39"/>
  <c r="A717" i="39"/>
  <c r="A617" i="39"/>
  <c r="A699" i="39"/>
  <c r="A577" i="39"/>
  <c r="A544" i="39"/>
  <c r="A933" i="39"/>
  <c r="A589" i="39"/>
  <c r="A945" i="39"/>
  <c r="A831" i="39"/>
  <c r="A665" i="39"/>
  <c r="A815" i="39"/>
  <c r="A828" i="39"/>
  <c r="A686" i="39"/>
  <c r="A732" i="39"/>
  <c r="A979" i="39"/>
  <c r="A576" i="39"/>
  <c r="A944" i="39"/>
  <c r="A767" i="39"/>
  <c r="A748" i="39"/>
  <c r="A903" i="39"/>
  <c r="A597" i="39"/>
  <c r="A721" i="39"/>
  <c r="A540" i="39"/>
  <c r="A961" i="39"/>
  <c r="A803" i="39"/>
  <c r="A648" i="39"/>
  <c r="A867" i="39"/>
  <c r="A981" i="39"/>
  <c r="A754" i="39"/>
  <c r="A557" i="39"/>
  <c r="A975" i="39"/>
  <c r="A528" i="39"/>
  <c r="A960" i="39"/>
  <c r="A861" i="39"/>
  <c r="A708" i="39"/>
  <c r="A542" i="39"/>
  <c r="A693" i="39"/>
  <c r="A559" i="39"/>
  <c r="A527" i="39"/>
  <c r="A930" i="39"/>
  <c r="A568" i="39"/>
  <c r="A916" i="39"/>
  <c r="A798" i="39"/>
  <c r="A646" i="39"/>
  <c r="A745" i="39"/>
  <c r="A825" i="39"/>
  <c r="A680" i="39"/>
  <c r="A910" i="39"/>
  <c r="A947" i="39"/>
  <c r="A558" i="39"/>
  <c r="A941" i="39"/>
  <c r="A749" i="39"/>
  <c r="A873" i="39"/>
  <c r="A871" i="39"/>
  <c r="A594" i="39"/>
  <c r="A718" i="39"/>
  <c r="A534" i="39"/>
  <c r="A932" i="39"/>
  <c r="A800" i="39"/>
  <c r="A636" i="39"/>
  <c r="A942" i="39"/>
  <c r="A739" i="39"/>
  <c r="A551" i="39"/>
  <c r="A586" i="39"/>
  <c r="A787" i="39"/>
  <c r="A957" i="39"/>
  <c r="A832" i="39"/>
  <c r="A705" i="39"/>
  <c r="A634" i="39"/>
  <c r="A986" i="39"/>
  <c r="A690" i="39"/>
  <c r="A550" i="39"/>
  <c r="A554" i="39"/>
  <c r="A904" i="39"/>
  <c r="A731" i="39"/>
  <c r="A565" i="39"/>
  <c r="A817" i="39"/>
  <c r="A795" i="39"/>
  <c r="A640" i="39"/>
  <c r="A841" i="39"/>
  <c r="A822" i="39"/>
  <c r="A671" i="39"/>
  <c r="A884" i="39"/>
  <c r="A915" i="39"/>
  <c r="A532" i="39"/>
  <c r="A938" i="39"/>
  <c r="A658" i="39"/>
  <c r="A838" i="39"/>
  <c r="A839" i="39"/>
  <c r="A591" i="39"/>
  <c r="A712" i="39"/>
  <c r="A523" i="39"/>
  <c r="A926" i="39"/>
  <c r="A760" i="39"/>
  <c r="A846" i="39"/>
  <c r="A856" i="39"/>
  <c r="A691" i="39"/>
  <c r="A545" i="39"/>
  <c r="A927" i="39"/>
  <c r="A954" i="39"/>
  <c r="A829" i="39"/>
  <c r="A702" i="39"/>
  <c r="A711" i="39"/>
  <c r="A983" i="39"/>
  <c r="A684" i="39"/>
  <c r="A513" i="39"/>
  <c r="A908" i="39"/>
  <c r="A901" i="39"/>
  <c r="A719" i="39"/>
  <c r="A556" i="39"/>
  <c r="A792" i="39"/>
  <c r="A637" i="39"/>
  <c r="A968" i="39"/>
  <c r="A807" i="39"/>
  <c r="A668" i="39"/>
  <c r="A811" i="39"/>
  <c r="A883" i="39"/>
  <c r="A509" i="39"/>
  <c r="A912" i="39"/>
  <c r="A615" i="39"/>
  <c r="A626" i="39"/>
  <c r="A585" i="39"/>
  <c r="A703" i="39"/>
  <c r="A940" i="39"/>
  <c r="A900" i="39"/>
  <c r="A757" i="39"/>
  <c r="A1002" i="39"/>
  <c r="A952" i="39"/>
  <c r="A853" i="39"/>
  <c r="A685" i="39"/>
  <c r="A511" i="39"/>
  <c r="A826" i="39"/>
  <c r="A805" i="39"/>
  <c r="A696" i="39"/>
  <c r="A644" i="39"/>
  <c r="A951" i="39"/>
  <c r="A681" i="39"/>
  <c r="A510" i="39"/>
  <c r="A844" i="39"/>
  <c r="A898" i="39"/>
  <c r="A662" i="39"/>
  <c r="A794" i="39"/>
  <c r="A783" i="39"/>
  <c r="A625" i="39"/>
  <c r="A1000" i="39"/>
  <c r="A804" i="39"/>
  <c r="A652" i="39"/>
  <c r="A851" i="39"/>
  <c r="A972" i="39"/>
  <c r="A909" i="39"/>
  <c r="A582" i="39"/>
  <c r="A563" i="39"/>
  <c r="A567" i="39"/>
  <c r="A664" i="39"/>
  <c r="A902" i="39"/>
  <c r="A894" i="39"/>
  <c r="A736" i="39"/>
  <c r="A537" i="39"/>
  <c r="A996" i="39"/>
  <c r="A949" i="39"/>
  <c r="A850" i="39"/>
  <c r="A676" i="39"/>
  <c r="A650" i="39"/>
  <c r="A698" i="39"/>
  <c r="A720" i="39"/>
  <c r="A802" i="39"/>
  <c r="A687" i="39"/>
  <c r="A632" i="39"/>
  <c r="A919" i="39"/>
  <c r="A678" i="39"/>
  <c r="A570" i="39"/>
  <c r="A584" i="39"/>
  <c r="A872" i="39"/>
  <c r="A643" i="39"/>
  <c r="A538" i="39"/>
  <c r="A765" i="39"/>
  <c r="A780" i="39"/>
  <c r="A604" i="39"/>
  <c r="A991" i="39"/>
  <c r="A801" i="39"/>
  <c r="A649" i="39"/>
  <c r="A819" i="39"/>
  <c r="A937" i="39"/>
  <c r="A906" i="39"/>
  <c r="A579" i="39"/>
  <c r="A835" i="39"/>
  <c r="A776" i="39"/>
  <c r="A564" i="39"/>
  <c r="A645" i="39"/>
  <c r="A590" i="39"/>
  <c r="A868" i="39"/>
  <c r="A715" i="39"/>
  <c r="A520" i="39"/>
  <c r="A958" i="39"/>
  <c r="A946" i="39"/>
  <c r="A673" i="39"/>
  <c r="A858" i="39"/>
  <c r="A663" i="39"/>
  <c r="A928" i="39"/>
  <c r="A799" i="39"/>
  <c r="A647" i="39"/>
  <c r="A623" i="39"/>
  <c r="A887" i="39"/>
  <c r="A672" i="39"/>
  <c r="A659" i="39"/>
  <c r="A980" i="39"/>
  <c r="A869" i="39"/>
  <c r="A631" i="39"/>
  <c r="A978" i="39"/>
  <c r="A750" i="39"/>
  <c r="A601" i="39"/>
  <c r="A985" i="39"/>
  <c r="A753" i="39"/>
  <c r="A876" i="39"/>
  <c r="A880" i="39"/>
  <c r="A573" i="39"/>
  <c r="A726" i="39"/>
  <c r="A555" i="39"/>
  <c r="A639" i="39"/>
  <c r="A548" i="39"/>
  <c r="A862" i="39"/>
  <c r="A709" i="39"/>
  <c r="A517" i="39"/>
  <c r="A929" i="39"/>
  <c r="A654" i="39"/>
  <c r="A842" i="39"/>
  <c r="A638" i="39"/>
  <c r="A925" i="39"/>
  <c r="A796" i="39"/>
  <c r="A641" i="39"/>
  <c r="A620" i="39"/>
  <c r="A855" i="39"/>
  <c r="A669" i="39"/>
  <c r="A878" i="39"/>
  <c r="A866" i="39"/>
  <c r="A628" i="39"/>
  <c r="A741" i="39"/>
  <c r="A953" i="39"/>
  <c r="A774" i="39"/>
  <c r="A775" i="39"/>
  <c r="A877" i="39"/>
  <c r="A561" i="39"/>
  <c r="A913" i="39"/>
  <c r="A549" i="39"/>
  <c r="A633" i="39"/>
  <c r="A963" i="39"/>
  <c r="A836" i="39"/>
  <c r="A706" i="39"/>
  <c r="A514" i="39"/>
  <c r="A897" i="39"/>
  <c r="A824" i="39"/>
  <c r="A575" i="39"/>
  <c r="A746" i="39"/>
  <c r="A629" i="39"/>
  <c r="A922" i="39"/>
  <c r="A793" i="39"/>
  <c r="A635" i="39"/>
  <c r="A608" i="39"/>
  <c r="A823" i="39"/>
  <c r="A653" i="39"/>
  <c r="A849" i="39"/>
  <c r="A840" i="39"/>
  <c r="A622" i="39"/>
  <c r="A939" i="39"/>
  <c r="A734" i="39"/>
  <c r="A924" i="39"/>
  <c r="A761" i="39"/>
  <c r="A515" i="39"/>
  <c r="A728" i="39"/>
  <c r="A764" i="39"/>
  <c r="A566" i="39"/>
  <c r="A848" i="39"/>
  <c r="A552" i="39"/>
  <c r="A820" i="39"/>
  <c r="A797" i="39"/>
  <c r="A624" i="39"/>
  <c r="A790" i="39"/>
  <c r="A830" i="39"/>
  <c r="A700" i="39"/>
  <c r="A505" i="39"/>
  <c r="A865" i="39"/>
  <c r="A920" i="39"/>
  <c r="A821" i="39"/>
  <c r="A531" i="39"/>
  <c r="A730" i="39"/>
  <c r="A611" i="39"/>
  <c r="A784" i="39"/>
  <c r="A605" i="39"/>
  <c r="A596" i="39"/>
  <c r="A808" i="39"/>
  <c r="A574" i="39"/>
  <c r="A616" i="39"/>
  <c r="A744" i="39"/>
  <c r="A837" i="39"/>
  <c r="A619" i="39"/>
  <c r="A875" i="39"/>
  <c r="A725" i="39"/>
  <c r="A541" i="39"/>
  <c r="A918" i="39"/>
  <c r="A758" i="39"/>
  <c r="A506" i="39"/>
  <c r="A994" i="39"/>
  <c r="A752" i="39"/>
  <c r="A995" i="39"/>
  <c r="A845" i="39"/>
  <c r="A546" i="39"/>
  <c r="A747" i="39"/>
  <c r="A727" i="39"/>
  <c r="A791" i="39"/>
  <c r="A612" i="39"/>
  <c r="A987" i="39"/>
  <c r="A697" i="39"/>
  <c r="A682" i="39"/>
  <c r="A833" i="39"/>
  <c r="A917" i="39"/>
  <c r="A818" i="39"/>
  <c r="A508" i="39"/>
  <c r="A522" i="39"/>
  <c r="A599" i="39"/>
  <c r="A781" i="39"/>
  <c r="A536" i="39"/>
  <c r="A587" i="39"/>
  <c r="A533" i="39"/>
  <c r="A583" i="39"/>
  <c r="A971" i="39"/>
  <c r="A834" i="39"/>
  <c r="A613" i="39"/>
  <c r="A771" i="39"/>
  <c r="A722" i="39"/>
  <c r="A535" i="39"/>
  <c r="A892" i="39"/>
  <c r="A755" i="39"/>
  <c r="A751" i="39"/>
  <c r="A988" i="39"/>
  <c r="A743" i="39"/>
  <c r="A816" i="39"/>
  <c r="A543" i="39"/>
  <c r="A974" i="39"/>
  <c r="A661" i="39"/>
  <c r="A788" i="39"/>
  <c r="A609" i="39"/>
  <c r="A955" i="39"/>
  <c r="A694" i="39"/>
  <c r="A812" i="39"/>
  <c r="A914" i="39"/>
  <c r="A809" i="39"/>
  <c r="A666" i="39"/>
  <c r="A959" i="39"/>
  <c r="A593" i="39"/>
  <c r="A896" i="39"/>
  <c r="A519" i="39"/>
  <c r="A530" i="39"/>
  <c r="A580" i="39"/>
  <c r="A907" i="39"/>
  <c r="A789" i="39"/>
  <c r="A610" i="39"/>
  <c r="A934" i="39"/>
  <c r="A716" i="39"/>
  <c r="A524" i="39"/>
  <c r="A889" i="39"/>
  <c r="A737" i="39"/>
  <c r="A956" i="39"/>
  <c r="A740" i="39"/>
  <c r="A813" i="39"/>
  <c r="A529" i="39"/>
  <c r="A976" i="39"/>
  <c r="A642" i="39"/>
  <c r="A785" i="39"/>
  <c r="A603" i="39"/>
  <c r="A948" i="39"/>
  <c r="A923" i="39"/>
  <c r="A688" i="39"/>
  <c r="A766" i="39"/>
  <c r="A657" i="39"/>
  <c r="A911" i="39"/>
  <c r="A618" i="39"/>
  <c r="A893" i="39"/>
  <c r="A504" i="39"/>
  <c r="A516" i="39"/>
  <c r="A571" i="39"/>
  <c r="A843" i="39"/>
  <c r="A786" i="39"/>
  <c r="A607" i="39"/>
  <c r="A870" i="39"/>
  <c r="A713" i="39"/>
  <c r="A521" i="39"/>
  <c r="A886" i="39"/>
  <c r="A707" i="39"/>
  <c r="A950" i="39"/>
  <c r="A683" i="39"/>
  <c r="A977" i="39"/>
  <c r="A526" i="39"/>
  <c r="A630" i="39"/>
  <c r="A782" i="39"/>
  <c r="A600" i="39"/>
  <c r="A881" i="39"/>
  <c r="A891" i="39"/>
  <c r="A679" i="39"/>
  <c r="A660" i="39"/>
  <c r="A990" i="39"/>
  <c r="A614" i="39"/>
  <c r="K82" i="43"/>
  <c r="C113" i="43"/>
  <c r="K111" i="39"/>
  <c r="H112" i="39"/>
  <c r="G112" i="39"/>
  <c r="C113" i="39"/>
  <c r="A3" i="43"/>
  <c r="H83" i="43"/>
  <c r="G83" i="43"/>
  <c r="J79" i="43"/>
  <c r="J80" i="39"/>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E4" i="39"/>
  <c r="E17" i="39"/>
  <c r="E24" i="39"/>
  <c r="E25" i="39"/>
  <c r="E26" i="39"/>
  <c r="E27" i="39"/>
  <c r="E28" i="39"/>
  <c r="E29" i="39"/>
  <c r="E30" i="39"/>
  <c r="E31" i="39"/>
  <c r="E32" i="39"/>
  <c r="E33" i="39"/>
  <c r="E34" i="39"/>
  <c r="E35" i="39"/>
  <c r="E36" i="39"/>
  <c r="E37" i="39"/>
  <c r="E38" i="39"/>
  <c r="E39" i="39"/>
  <c r="E40" i="39"/>
  <c r="E41" i="39"/>
  <c r="E42" i="39"/>
  <c r="E43" i="39"/>
  <c r="E44" i="39"/>
  <c r="E45" i="39"/>
  <c r="E46" i="39"/>
  <c r="E47" i="39"/>
  <c r="E48" i="39"/>
  <c r="E49" i="39"/>
  <c r="E50" i="39"/>
  <c r="E51" i="39"/>
  <c r="E52" i="39"/>
  <c r="E53" i="39"/>
  <c r="E54" i="39"/>
  <c r="E55" i="39"/>
  <c r="E56" i="39"/>
  <c r="E57" i="39"/>
  <c r="E58" i="39"/>
  <c r="E59" i="39"/>
  <c r="E60" i="39"/>
  <c r="E61" i="39"/>
  <c r="E62" i="39"/>
  <c r="E63" i="39"/>
  <c r="E64" i="39"/>
  <c r="E65" i="39"/>
  <c r="E66" i="39"/>
  <c r="E67" i="39"/>
  <c r="E68" i="39"/>
  <c r="E69" i="39"/>
  <c r="E70" i="39"/>
  <c r="E71" i="39"/>
  <c r="E72" i="39"/>
  <c r="E73" i="39"/>
  <c r="E74" i="39"/>
  <c r="E75" i="39"/>
  <c r="E76" i="39"/>
  <c r="E77" i="39"/>
  <c r="E78" i="39"/>
  <c r="E79" i="39"/>
  <c r="E80" i="39"/>
  <c r="E81" i="39"/>
  <c r="E82" i="39"/>
  <c r="E83" i="39"/>
  <c r="E84" i="39"/>
  <c r="E85" i="39"/>
  <c r="E86" i="39"/>
  <c r="E87" i="39"/>
  <c r="E88" i="39"/>
  <c r="E89" i="39"/>
  <c r="E90" i="39"/>
  <c r="E91" i="39"/>
  <c r="E92" i="39"/>
  <c r="E93" i="39"/>
  <c r="E94" i="39"/>
  <c r="E95" i="39"/>
  <c r="E96" i="39"/>
  <c r="E97" i="39"/>
  <c r="E98" i="39"/>
  <c r="E99" i="39"/>
  <c r="E100" i="39"/>
  <c r="E101" i="39"/>
  <c r="E102" i="39"/>
  <c r="E103" i="39"/>
  <c r="E104" i="39"/>
  <c r="E105" i="39"/>
  <c r="E106" i="39"/>
  <c r="E107" i="39"/>
  <c r="E108" i="39"/>
  <c r="E109" i="39"/>
  <c r="E110" i="39"/>
  <c r="E111" i="39"/>
  <c r="E112" i="39"/>
  <c r="E113" i="39"/>
  <c r="E114" i="39"/>
  <c r="E115" i="39"/>
  <c r="E116" i="39"/>
  <c r="E117" i="39"/>
  <c r="E118" i="39"/>
  <c r="E119" i="39"/>
  <c r="E120" i="39"/>
  <c r="E121" i="39"/>
  <c r="E122" i="39"/>
  <c r="E123" i="39"/>
  <c r="E124" i="39"/>
  <c r="E125" i="39"/>
  <c r="E126" i="39"/>
  <c r="E127" i="39"/>
  <c r="E128" i="39"/>
  <c r="E129" i="39"/>
  <c r="E130" i="39"/>
  <c r="E131" i="39"/>
  <c r="E132" i="39"/>
  <c r="E133" i="39"/>
  <c r="E134" i="39"/>
  <c r="E135" i="39"/>
  <c r="E136" i="39"/>
  <c r="E137" i="39"/>
  <c r="E138" i="39"/>
  <c r="E139" i="39"/>
  <c r="E140" i="39"/>
  <c r="E141" i="39"/>
  <c r="E142" i="39"/>
  <c r="E143" i="39"/>
  <c r="E144" i="39"/>
  <c r="E145" i="39"/>
  <c r="E146" i="39"/>
  <c r="E147" i="39"/>
  <c r="E148" i="39"/>
  <c r="E149" i="39"/>
  <c r="E150" i="39"/>
  <c r="E151" i="39"/>
  <c r="E152" i="39"/>
  <c r="E153" i="39"/>
  <c r="E154" i="39"/>
  <c r="E155" i="39"/>
  <c r="E156" i="39"/>
  <c r="E157" i="39"/>
  <c r="E158" i="39"/>
  <c r="E159" i="39"/>
  <c r="E160" i="39"/>
  <c r="E161" i="39"/>
  <c r="E162" i="39"/>
  <c r="E163" i="39"/>
  <c r="E164" i="39"/>
  <c r="E165" i="39"/>
  <c r="E166" i="39"/>
  <c r="E167" i="39"/>
  <c r="E168" i="39"/>
  <c r="E169" i="39"/>
  <c r="E170" i="39"/>
  <c r="E171" i="39"/>
  <c r="E172" i="39"/>
  <c r="E173" i="39"/>
  <c r="E174" i="39"/>
  <c r="E175" i="39"/>
  <c r="E176" i="39"/>
  <c r="E177" i="39"/>
  <c r="E178" i="39"/>
  <c r="E179" i="39"/>
  <c r="E180" i="39"/>
  <c r="E181" i="39"/>
  <c r="E182" i="39"/>
  <c r="E183" i="39"/>
  <c r="E184" i="39"/>
  <c r="E185" i="39"/>
  <c r="E186" i="39"/>
  <c r="E187" i="39"/>
  <c r="E188" i="39"/>
  <c r="E189" i="39"/>
  <c r="E190" i="39"/>
  <c r="E191" i="39"/>
  <c r="E192" i="39"/>
  <c r="E193" i="39"/>
  <c r="E194" i="39"/>
  <c r="E195" i="39"/>
  <c r="E196" i="39"/>
  <c r="E197" i="39"/>
  <c r="E198" i="39"/>
  <c r="E199" i="39"/>
  <c r="E200" i="39"/>
  <c r="E201" i="39"/>
  <c r="E202" i="39"/>
  <c r="E203" i="39"/>
  <c r="E204" i="39"/>
  <c r="E205" i="39"/>
  <c r="E206" i="39"/>
  <c r="E207" i="39"/>
  <c r="E208" i="39"/>
  <c r="E209" i="39"/>
  <c r="E210" i="39"/>
  <c r="E211" i="39"/>
  <c r="E212" i="39"/>
  <c r="E213" i="39"/>
  <c r="E214" i="39"/>
  <c r="E215" i="39"/>
  <c r="E216" i="39"/>
  <c r="E217" i="39"/>
  <c r="E218" i="39"/>
  <c r="E219" i="39"/>
  <c r="E220" i="39"/>
  <c r="E221" i="39"/>
  <c r="E222" i="39"/>
  <c r="E223" i="39"/>
  <c r="E224" i="39"/>
  <c r="E225" i="39"/>
  <c r="E226" i="39"/>
  <c r="E227" i="39"/>
  <c r="E228" i="39"/>
  <c r="E229" i="39"/>
  <c r="E230" i="39"/>
  <c r="E231" i="39"/>
  <c r="E232" i="39"/>
  <c r="E233" i="39"/>
  <c r="E234" i="39"/>
  <c r="E235" i="39"/>
  <c r="E236" i="39"/>
  <c r="E237" i="39"/>
  <c r="E238" i="39"/>
  <c r="E239" i="39"/>
  <c r="E240" i="39"/>
  <c r="E241" i="39"/>
  <c r="E242" i="39"/>
  <c r="E243" i="39"/>
  <c r="E244" i="39"/>
  <c r="E245" i="39"/>
  <c r="E246" i="39"/>
  <c r="E247" i="39"/>
  <c r="E248" i="39"/>
  <c r="E249" i="39"/>
  <c r="E250" i="39"/>
  <c r="E251" i="39"/>
  <c r="E252" i="39"/>
  <c r="E253" i="39"/>
  <c r="E254" i="39"/>
  <c r="E255" i="39"/>
  <c r="E256" i="39"/>
  <c r="E257" i="39"/>
  <c r="E258" i="39"/>
  <c r="E259" i="39"/>
  <c r="E260" i="39"/>
  <c r="E261" i="39"/>
  <c r="E262" i="39"/>
  <c r="E263" i="39"/>
  <c r="E264" i="39"/>
  <c r="E265" i="39"/>
  <c r="E266" i="39"/>
  <c r="E267" i="39"/>
  <c r="E268" i="39"/>
  <c r="E269" i="39"/>
  <c r="E270" i="39"/>
  <c r="E271" i="39"/>
  <c r="E272" i="39"/>
  <c r="E273" i="39"/>
  <c r="E274" i="39"/>
  <c r="E275" i="39"/>
  <c r="E276" i="39"/>
  <c r="E277" i="39"/>
  <c r="E278" i="39"/>
  <c r="E279" i="39"/>
  <c r="E280" i="39"/>
  <c r="E281" i="39"/>
  <c r="E282" i="39"/>
  <c r="E283" i="39"/>
  <c r="E284" i="39"/>
  <c r="E285" i="39"/>
  <c r="E286" i="39"/>
  <c r="E287" i="39"/>
  <c r="E288" i="39"/>
  <c r="E289" i="39"/>
  <c r="E290" i="39"/>
  <c r="E291" i="39"/>
  <c r="E292" i="39"/>
  <c r="E293" i="39"/>
  <c r="E294" i="39"/>
  <c r="E295" i="39"/>
  <c r="E296" i="39"/>
  <c r="E297" i="39"/>
  <c r="E298" i="39"/>
  <c r="E299" i="39"/>
  <c r="E300" i="39"/>
  <c r="E301" i="39"/>
  <c r="E302" i="39"/>
  <c r="E303" i="39"/>
  <c r="E304" i="39"/>
  <c r="E305" i="39"/>
  <c r="E306" i="39"/>
  <c r="E307" i="39"/>
  <c r="E308" i="39"/>
  <c r="E309" i="39"/>
  <c r="E310" i="39"/>
  <c r="E311" i="39"/>
  <c r="E312" i="39"/>
  <c r="E313" i="39"/>
  <c r="E314" i="39"/>
  <c r="E315" i="39"/>
  <c r="E316" i="39"/>
  <c r="E317" i="39"/>
  <c r="E318" i="39"/>
  <c r="E319" i="39"/>
  <c r="E320" i="39"/>
  <c r="E321" i="39"/>
  <c r="E322" i="39"/>
  <c r="E323" i="39"/>
  <c r="E324" i="39"/>
  <c r="E325" i="39"/>
  <c r="E326" i="39"/>
  <c r="E327" i="39"/>
  <c r="E328" i="39"/>
  <c r="E329" i="39"/>
  <c r="E330" i="39"/>
  <c r="E331" i="39"/>
  <c r="E332" i="39"/>
  <c r="E333" i="39"/>
  <c r="E334" i="39"/>
  <c r="E335" i="39"/>
  <c r="E336" i="39"/>
  <c r="E337" i="39"/>
  <c r="E338" i="39"/>
  <c r="E339" i="39"/>
  <c r="E340" i="39"/>
  <c r="E341" i="39"/>
  <c r="E342" i="39"/>
  <c r="E343" i="39"/>
  <c r="E344" i="39"/>
  <c r="E345" i="39"/>
  <c r="E346" i="39"/>
  <c r="E347" i="39"/>
  <c r="E348" i="39"/>
  <c r="E349" i="39"/>
  <c r="E350" i="39"/>
  <c r="E351" i="39"/>
  <c r="E352" i="39"/>
  <c r="E353" i="39"/>
  <c r="E354" i="39"/>
  <c r="E355" i="39"/>
  <c r="E356" i="39"/>
  <c r="E357" i="39"/>
  <c r="E358" i="39"/>
  <c r="E359" i="39"/>
  <c r="E360" i="39"/>
  <c r="E361" i="39"/>
  <c r="E362" i="39"/>
  <c r="E363" i="39"/>
  <c r="E364" i="39"/>
  <c r="E365" i="39"/>
  <c r="E366" i="39"/>
  <c r="E367" i="39"/>
  <c r="E368" i="39"/>
  <c r="E369" i="39"/>
  <c r="E370" i="39"/>
  <c r="E371" i="39"/>
  <c r="E372" i="39"/>
  <c r="E373" i="39"/>
  <c r="E374" i="39"/>
  <c r="E375" i="39"/>
  <c r="E376" i="39"/>
  <c r="E377" i="39"/>
  <c r="E378" i="39"/>
  <c r="E379" i="39"/>
  <c r="E380" i="39"/>
  <c r="E381" i="39"/>
  <c r="E382" i="39"/>
  <c r="E383" i="39"/>
  <c r="E384" i="39"/>
  <c r="E385" i="39"/>
  <c r="E386" i="39"/>
  <c r="E387" i="39"/>
  <c r="E388" i="39"/>
  <c r="E389" i="39"/>
  <c r="E390" i="39"/>
  <c r="E391" i="39"/>
  <c r="E392" i="39"/>
  <c r="E393" i="39"/>
  <c r="E394" i="39"/>
  <c r="E395" i="39"/>
  <c r="E396" i="39"/>
  <c r="E397" i="39"/>
  <c r="E398" i="39"/>
  <c r="E399" i="39"/>
  <c r="E400" i="39"/>
  <c r="E401" i="39"/>
  <c r="E402" i="39"/>
  <c r="E403" i="39"/>
  <c r="E404" i="39"/>
  <c r="E405" i="39"/>
  <c r="E406" i="39"/>
  <c r="E407" i="39"/>
  <c r="E408" i="39"/>
  <c r="E409" i="39"/>
  <c r="E410" i="39"/>
  <c r="E411" i="39"/>
  <c r="E412" i="39"/>
  <c r="E413" i="39"/>
  <c r="E414" i="39"/>
  <c r="E415" i="39"/>
  <c r="E416" i="39"/>
  <c r="E417" i="39"/>
  <c r="E418" i="39"/>
  <c r="E419" i="39"/>
  <c r="E420" i="39"/>
  <c r="E421" i="39"/>
  <c r="E422" i="39"/>
  <c r="E423" i="39"/>
  <c r="E424" i="39"/>
  <c r="E425" i="39"/>
  <c r="E426" i="39"/>
  <c r="E427" i="39"/>
  <c r="E428" i="39"/>
  <c r="E429" i="39"/>
  <c r="E430" i="39"/>
  <c r="E431" i="39"/>
  <c r="E432" i="39"/>
  <c r="E433" i="39"/>
  <c r="E434" i="39"/>
  <c r="E435" i="39"/>
  <c r="E436" i="39"/>
  <c r="E437" i="39"/>
  <c r="E438" i="39"/>
  <c r="E439" i="39"/>
  <c r="E440" i="39"/>
  <c r="E441" i="39"/>
  <c r="E442" i="39"/>
  <c r="E443" i="39"/>
  <c r="E444" i="39"/>
  <c r="E445" i="39"/>
  <c r="E446" i="39"/>
  <c r="E447" i="39"/>
  <c r="E448" i="39"/>
  <c r="E449" i="39"/>
  <c r="E450" i="39"/>
  <c r="E451" i="39"/>
  <c r="E452" i="39"/>
  <c r="E453" i="39"/>
  <c r="E454" i="39"/>
  <c r="E455" i="39"/>
  <c r="E456" i="39"/>
  <c r="E457" i="39"/>
  <c r="E458" i="39"/>
  <c r="E459" i="39"/>
  <c r="E460" i="39"/>
  <c r="E461" i="39"/>
  <c r="E462" i="39"/>
  <c r="E463" i="39"/>
  <c r="E464" i="39"/>
  <c r="E465" i="39"/>
  <c r="E466" i="39"/>
  <c r="E467" i="39"/>
  <c r="E468" i="39"/>
  <c r="E469" i="39"/>
  <c r="E470" i="39"/>
  <c r="E471" i="39"/>
  <c r="E472" i="39"/>
  <c r="E473" i="39"/>
  <c r="E474" i="39"/>
  <c r="E475" i="39"/>
  <c r="E476" i="39"/>
  <c r="E477" i="39"/>
  <c r="E478" i="39"/>
  <c r="E479" i="39"/>
  <c r="E480" i="39"/>
  <c r="E481" i="39"/>
  <c r="E482" i="39"/>
  <c r="E483" i="39"/>
  <c r="E484" i="39"/>
  <c r="E485" i="39"/>
  <c r="E486" i="39"/>
  <c r="E487" i="39"/>
  <c r="E488" i="39"/>
  <c r="E489" i="39"/>
  <c r="E490" i="39"/>
  <c r="E491" i="39"/>
  <c r="E492" i="39"/>
  <c r="E493" i="39"/>
  <c r="E494" i="39"/>
  <c r="E495" i="39"/>
  <c r="E496" i="39"/>
  <c r="E497" i="39"/>
  <c r="E498" i="39"/>
  <c r="E499" i="39"/>
  <c r="E500" i="39"/>
  <c r="E501" i="39"/>
  <c r="K83" i="43" l="1"/>
  <c r="A4" i="43"/>
  <c r="A5" i="43" s="1"/>
  <c r="A6" i="43"/>
  <c r="C114" i="43"/>
  <c r="K112" i="39"/>
  <c r="H113" i="39"/>
  <c r="G113" i="39"/>
  <c r="C114" i="39"/>
  <c r="H84" i="43"/>
  <c r="G84" i="43"/>
  <c r="A7" i="43"/>
  <c r="A8" i="43" s="1"/>
  <c r="J80" i="43"/>
  <c r="J81" i="39"/>
  <c r="K84" i="43" l="1"/>
  <c r="C115" i="43"/>
  <c r="K113" i="39"/>
  <c r="H114" i="39"/>
  <c r="G114" i="39"/>
  <c r="C115" i="39"/>
  <c r="H85" i="43"/>
  <c r="G85" i="43"/>
  <c r="A9" i="43"/>
  <c r="A10" i="43" s="1"/>
  <c r="J81" i="43"/>
  <c r="J82" i="39"/>
  <c r="I3" i="1"/>
  <c r="I4" i="1"/>
  <c r="I5" i="1"/>
  <c r="I6" i="1"/>
  <c r="I7" i="1"/>
  <c r="I8" i="1"/>
  <c r="I9" i="1"/>
  <c r="I2" i="1"/>
  <c r="B8" i="39"/>
  <c r="B10" i="39"/>
  <c r="B11" i="39"/>
  <c r="B12" i="39"/>
  <c r="B13" i="39"/>
  <c r="B14" i="39"/>
  <c r="B15" i="39"/>
  <c r="B16" i="39"/>
  <c r="B17" i="39"/>
  <c r="B18" i="39"/>
  <c r="B19" i="39"/>
  <c r="B20" i="39"/>
  <c r="B21" i="39"/>
  <c r="B22" i="39"/>
  <c r="B23" i="39"/>
  <c r="B24" i="39"/>
  <c r="B25" i="39"/>
  <c r="B26" i="39"/>
  <c r="B27" i="39"/>
  <c r="B28" i="39"/>
  <c r="B29" i="39"/>
  <c r="B30" i="39"/>
  <c r="B31" i="39"/>
  <c r="B32" i="39"/>
  <c r="B33" i="39"/>
  <c r="B34" i="39"/>
  <c r="B35" i="39"/>
  <c r="B36" i="39"/>
  <c r="B37" i="39"/>
  <c r="B38" i="39"/>
  <c r="B39" i="39"/>
  <c r="B40" i="39"/>
  <c r="B41" i="39"/>
  <c r="B42" i="39"/>
  <c r="B43" i="39"/>
  <c r="B44" i="39"/>
  <c r="B45" i="39"/>
  <c r="B46" i="39"/>
  <c r="B47" i="39"/>
  <c r="B48" i="39"/>
  <c r="B49" i="39"/>
  <c r="B50" i="39"/>
  <c r="B51" i="39"/>
  <c r="B52" i="39"/>
  <c r="B53" i="39"/>
  <c r="B54" i="39"/>
  <c r="B55" i="39"/>
  <c r="B56" i="39"/>
  <c r="B57" i="39"/>
  <c r="B58" i="39"/>
  <c r="B59" i="39"/>
  <c r="B60" i="39"/>
  <c r="B61" i="39"/>
  <c r="B62" i="39"/>
  <c r="B63" i="39"/>
  <c r="B64" i="39"/>
  <c r="B65" i="39"/>
  <c r="B66" i="39"/>
  <c r="B67" i="39"/>
  <c r="B68" i="39"/>
  <c r="B69" i="39"/>
  <c r="B70" i="39"/>
  <c r="B71" i="39"/>
  <c r="B72" i="39"/>
  <c r="B73" i="39"/>
  <c r="B74" i="39"/>
  <c r="B75" i="39"/>
  <c r="B76" i="39"/>
  <c r="B77" i="39"/>
  <c r="B78" i="39"/>
  <c r="B79" i="39"/>
  <c r="B80" i="39"/>
  <c r="B81" i="39"/>
  <c r="B82" i="39"/>
  <c r="B83" i="39"/>
  <c r="B84" i="39"/>
  <c r="B85" i="39"/>
  <c r="B86" i="39"/>
  <c r="B87" i="39"/>
  <c r="B88" i="39"/>
  <c r="B89" i="39"/>
  <c r="B90" i="39"/>
  <c r="B91" i="39"/>
  <c r="B92" i="39"/>
  <c r="B93" i="39"/>
  <c r="B94" i="39"/>
  <c r="B95" i="39"/>
  <c r="B96" i="39"/>
  <c r="B97" i="39"/>
  <c r="B98" i="39"/>
  <c r="B99" i="39"/>
  <c r="B100" i="39"/>
  <c r="B101" i="39"/>
  <c r="B102" i="39"/>
  <c r="B103" i="39"/>
  <c r="B104" i="39"/>
  <c r="B105" i="39"/>
  <c r="B106" i="39"/>
  <c r="B107" i="39"/>
  <c r="B108" i="39"/>
  <c r="B109" i="39"/>
  <c r="B110" i="39"/>
  <c r="B111" i="39"/>
  <c r="B112" i="39"/>
  <c r="B113" i="39"/>
  <c r="B114" i="39"/>
  <c r="B115" i="39"/>
  <c r="B116" i="39"/>
  <c r="B117" i="39"/>
  <c r="B118" i="39"/>
  <c r="B119" i="39"/>
  <c r="B120" i="39"/>
  <c r="B121" i="39"/>
  <c r="B122" i="39"/>
  <c r="B123" i="39"/>
  <c r="B124" i="39"/>
  <c r="B125" i="39"/>
  <c r="B126" i="39"/>
  <c r="B127" i="39"/>
  <c r="B128" i="39"/>
  <c r="B129" i="39"/>
  <c r="B130" i="39"/>
  <c r="B131" i="39"/>
  <c r="B132" i="39"/>
  <c r="B133" i="39"/>
  <c r="B134" i="39"/>
  <c r="B135" i="39"/>
  <c r="B136" i="39"/>
  <c r="B137" i="39"/>
  <c r="B138" i="39"/>
  <c r="B139" i="39"/>
  <c r="B140" i="39"/>
  <c r="B141" i="39"/>
  <c r="B142" i="39"/>
  <c r="B143" i="39"/>
  <c r="B144" i="39"/>
  <c r="B145" i="39"/>
  <c r="B146" i="39"/>
  <c r="B147" i="39"/>
  <c r="B148" i="39"/>
  <c r="B149" i="39"/>
  <c r="B150" i="39"/>
  <c r="B151" i="39"/>
  <c r="B152" i="39"/>
  <c r="B153" i="39"/>
  <c r="B154" i="39"/>
  <c r="B155" i="39"/>
  <c r="B156" i="39"/>
  <c r="B157" i="39"/>
  <c r="B158" i="39"/>
  <c r="B159" i="39"/>
  <c r="B160" i="39"/>
  <c r="B161" i="39"/>
  <c r="B162" i="39"/>
  <c r="B163" i="39"/>
  <c r="B164" i="39"/>
  <c r="B165" i="39"/>
  <c r="B166" i="39"/>
  <c r="B167" i="39"/>
  <c r="B168" i="39"/>
  <c r="B169" i="39"/>
  <c r="B170" i="39"/>
  <c r="B171" i="39"/>
  <c r="B172" i="39"/>
  <c r="B173" i="39"/>
  <c r="B174" i="39"/>
  <c r="B175" i="39"/>
  <c r="B176" i="39"/>
  <c r="B177" i="39"/>
  <c r="B178" i="39"/>
  <c r="B179" i="39"/>
  <c r="B180" i="39"/>
  <c r="B181" i="39"/>
  <c r="B182" i="39"/>
  <c r="B183" i="39"/>
  <c r="B184" i="39"/>
  <c r="B185" i="39"/>
  <c r="B186" i="39"/>
  <c r="B187" i="39"/>
  <c r="B188" i="39"/>
  <c r="B189" i="39"/>
  <c r="B190" i="39"/>
  <c r="B191" i="39"/>
  <c r="B192" i="39"/>
  <c r="B193" i="39"/>
  <c r="B194" i="39"/>
  <c r="B195" i="39"/>
  <c r="B196" i="39"/>
  <c r="B197" i="39"/>
  <c r="B198" i="39"/>
  <c r="B199" i="39"/>
  <c r="B200" i="39"/>
  <c r="B201" i="39"/>
  <c r="B202" i="39"/>
  <c r="B203" i="39"/>
  <c r="B204" i="39"/>
  <c r="B205" i="39"/>
  <c r="B206" i="39"/>
  <c r="B207" i="39"/>
  <c r="B208" i="39"/>
  <c r="B209" i="39"/>
  <c r="B210" i="39"/>
  <c r="B211" i="39"/>
  <c r="B212" i="39"/>
  <c r="B213" i="39"/>
  <c r="B214" i="39"/>
  <c r="B215" i="39"/>
  <c r="B216" i="39"/>
  <c r="B217" i="39"/>
  <c r="B218" i="39"/>
  <c r="B219" i="39"/>
  <c r="B220" i="39"/>
  <c r="B221" i="39"/>
  <c r="B222" i="39"/>
  <c r="B223" i="39"/>
  <c r="B224" i="39"/>
  <c r="B225" i="39"/>
  <c r="B226" i="39"/>
  <c r="B227" i="39"/>
  <c r="B228" i="39"/>
  <c r="B229" i="39"/>
  <c r="B230" i="39"/>
  <c r="B231" i="39"/>
  <c r="B232" i="39"/>
  <c r="B233" i="39"/>
  <c r="B234" i="39"/>
  <c r="B235" i="39"/>
  <c r="B236" i="39"/>
  <c r="B237" i="39"/>
  <c r="B238" i="39"/>
  <c r="B239" i="39"/>
  <c r="B240" i="39"/>
  <c r="B241" i="39"/>
  <c r="B242" i="39"/>
  <c r="B243" i="39"/>
  <c r="B244" i="39"/>
  <c r="B245" i="39"/>
  <c r="B246" i="39"/>
  <c r="B247" i="39"/>
  <c r="B248" i="39"/>
  <c r="B249" i="39"/>
  <c r="B250" i="39"/>
  <c r="B251" i="39"/>
  <c r="B252" i="39"/>
  <c r="B253" i="39"/>
  <c r="B254" i="39"/>
  <c r="B255" i="39"/>
  <c r="B256" i="39"/>
  <c r="B257" i="39"/>
  <c r="B258" i="39"/>
  <c r="B259" i="39"/>
  <c r="B260" i="39"/>
  <c r="B261" i="39"/>
  <c r="B262" i="39"/>
  <c r="B263" i="39"/>
  <c r="B264" i="39"/>
  <c r="B265" i="39"/>
  <c r="B266" i="39"/>
  <c r="B267" i="39"/>
  <c r="B268" i="39"/>
  <c r="B269" i="39"/>
  <c r="B270" i="39"/>
  <c r="B271" i="39"/>
  <c r="B272" i="39"/>
  <c r="B273" i="39"/>
  <c r="B274" i="39"/>
  <c r="B275" i="39"/>
  <c r="B276" i="39"/>
  <c r="B277" i="39"/>
  <c r="B278" i="39"/>
  <c r="B279" i="39"/>
  <c r="B280" i="39"/>
  <c r="B281" i="39"/>
  <c r="B282" i="39"/>
  <c r="B283" i="39"/>
  <c r="B284" i="39"/>
  <c r="B285" i="39"/>
  <c r="B286" i="39"/>
  <c r="B287" i="39"/>
  <c r="B288" i="39"/>
  <c r="B289" i="39"/>
  <c r="B290" i="39"/>
  <c r="B291" i="39"/>
  <c r="B292" i="39"/>
  <c r="B293" i="39"/>
  <c r="B294" i="39"/>
  <c r="B295" i="39"/>
  <c r="B296" i="39"/>
  <c r="B297" i="39"/>
  <c r="B298" i="39"/>
  <c r="B299" i="39"/>
  <c r="B300" i="39"/>
  <c r="B301" i="39"/>
  <c r="B302" i="39"/>
  <c r="B303" i="39"/>
  <c r="B304" i="39"/>
  <c r="B305" i="39"/>
  <c r="B306" i="39"/>
  <c r="B307" i="39"/>
  <c r="B308" i="39"/>
  <c r="B309" i="39"/>
  <c r="B310" i="39"/>
  <c r="B311" i="39"/>
  <c r="B312" i="39"/>
  <c r="B313" i="39"/>
  <c r="B314" i="39"/>
  <c r="B315" i="39"/>
  <c r="B316" i="39"/>
  <c r="B317" i="39"/>
  <c r="B318" i="39"/>
  <c r="B319" i="39"/>
  <c r="B320" i="39"/>
  <c r="B321" i="39"/>
  <c r="B322" i="39"/>
  <c r="B323" i="39"/>
  <c r="B324" i="39"/>
  <c r="B325" i="39"/>
  <c r="B326" i="39"/>
  <c r="B327" i="39"/>
  <c r="B328" i="39"/>
  <c r="B329" i="39"/>
  <c r="B330" i="39"/>
  <c r="B331" i="39"/>
  <c r="B332" i="39"/>
  <c r="B333" i="39"/>
  <c r="B334" i="39"/>
  <c r="B335" i="39"/>
  <c r="B336" i="39"/>
  <c r="B337" i="39"/>
  <c r="B338" i="39"/>
  <c r="B339" i="39"/>
  <c r="B340" i="39"/>
  <c r="B341" i="39"/>
  <c r="B342" i="39"/>
  <c r="B343" i="39"/>
  <c r="B344" i="39"/>
  <c r="B345" i="39"/>
  <c r="B346" i="39"/>
  <c r="B347" i="39"/>
  <c r="B348" i="39"/>
  <c r="B349" i="39"/>
  <c r="B350" i="39"/>
  <c r="B351" i="39"/>
  <c r="B352" i="39"/>
  <c r="B353" i="39"/>
  <c r="B354" i="39"/>
  <c r="B355" i="39"/>
  <c r="B356" i="39"/>
  <c r="B357" i="39"/>
  <c r="B358" i="39"/>
  <c r="B359" i="39"/>
  <c r="B360" i="39"/>
  <c r="B361" i="39"/>
  <c r="B362" i="39"/>
  <c r="B363" i="39"/>
  <c r="B364" i="39"/>
  <c r="B365" i="39"/>
  <c r="B366" i="39"/>
  <c r="B367" i="39"/>
  <c r="B368" i="39"/>
  <c r="B369" i="39"/>
  <c r="B370" i="39"/>
  <c r="B371" i="39"/>
  <c r="B372" i="39"/>
  <c r="B373" i="39"/>
  <c r="B374" i="39"/>
  <c r="B375" i="39"/>
  <c r="B376" i="39"/>
  <c r="B377" i="39"/>
  <c r="B378" i="39"/>
  <c r="B379" i="39"/>
  <c r="B380" i="39"/>
  <c r="B381" i="39"/>
  <c r="B382" i="39"/>
  <c r="B383" i="39"/>
  <c r="B384" i="39"/>
  <c r="B385" i="39"/>
  <c r="B386" i="39"/>
  <c r="B387" i="39"/>
  <c r="B388" i="39"/>
  <c r="B389" i="39"/>
  <c r="B390" i="39"/>
  <c r="B391" i="39"/>
  <c r="B392" i="39"/>
  <c r="B393" i="39"/>
  <c r="B394" i="39"/>
  <c r="B395" i="39"/>
  <c r="B396" i="39"/>
  <c r="B397" i="39"/>
  <c r="B398" i="39"/>
  <c r="B399" i="39"/>
  <c r="B400" i="39"/>
  <c r="B401" i="39"/>
  <c r="B402" i="39"/>
  <c r="B403" i="39"/>
  <c r="B404" i="39"/>
  <c r="B405" i="39"/>
  <c r="B406" i="39"/>
  <c r="B407" i="39"/>
  <c r="B408" i="39"/>
  <c r="B409" i="39"/>
  <c r="B410" i="39"/>
  <c r="B411" i="39"/>
  <c r="B412" i="39"/>
  <c r="B413" i="39"/>
  <c r="B414" i="39"/>
  <c r="B415" i="39"/>
  <c r="B416" i="39"/>
  <c r="B417" i="39"/>
  <c r="B418" i="39"/>
  <c r="B419" i="39"/>
  <c r="B420" i="39"/>
  <c r="B421" i="39"/>
  <c r="B422" i="39"/>
  <c r="B423" i="39"/>
  <c r="B424" i="39"/>
  <c r="B425" i="39"/>
  <c r="B426" i="39"/>
  <c r="B427" i="39"/>
  <c r="B428" i="39"/>
  <c r="B429" i="39"/>
  <c r="B430" i="39"/>
  <c r="B431" i="39"/>
  <c r="B432" i="39"/>
  <c r="B433" i="39"/>
  <c r="B434" i="39"/>
  <c r="B435" i="39"/>
  <c r="B436" i="39"/>
  <c r="B437" i="39"/>
  <c r="B438" i="39"/>
  <c r="B439" i="39"/>
  <c r="B440" i="39"/>
  <c r="B441" i="39"/>
  <c r="B442" i="39"/>
  <c r="B443" i="39"/>
  <c r="B444" i="39"/>
  <c r="B445" i="39"/>
  <c r="B446" i="39"/>
  <c r="B447" i="39"/>
  <c r="B448" i="39"/>
  <c r="B449" i="39"/>
  <c r="B450" i="39"/>
  <c r="B451" i="39"/>
  <c r="B452" i="39"/>
  <c r="B453" i="39"/>
  <c r="B454" i="39"/>
  <c r="B455" i="39"/>
  <c r="B456" i="39"/>
  <c r="B457" i="39"/>
  <c r="B458" i="39"/>
  <c r="B459" i="39"/>
  <c r="B460" i="39"/>
  <c r="B461" i="39"/>
  <c r="B462" i="39"/>
  <c r="B463" i="39"/>
  <c r="B464" i="39"/>
  <c r="B465" i="39"/>
  <c r="B466" i="39"/>
  <c r="B467" i="39"/>
  <c r="B468" i="39"/>
  <c r="B469" i="39"/>
  <c r="B470" i="39"/>
  <c r="B471" i="39"/>
  <c r="B472" i="39"/>
  <c r="B473" i="39"/>
  <c r="B474" i="39"/>
  <c r="B475" i="39"/>
  <c r="B476" i="39"/>
  <c r="B477" i="39"/>
  <c r="B478" i="39"/>
  <c r="B479" i="39"/>
  <c r="B480" i="39"/>
  <c r="B481" i="39"/>
  <c r="B482" i="39"/>
  <c r="B483" i="39"/>
  <c r="B484" i="39"/>
  <c r="B485" i="39"/>
  <c r="B486" i="39"/>
  <c r="B487" i="39"/>
  <c r="B488" i="39"/>
  <c r="B489" i="39"/>
  <c r="B490" i="39"/>
  <c r="B491" i="39"/>
  <c r="B492" i="39"/>
  <c r="B493" i="39"/>
  <c r="B494" i="39"/>
  <c r="B495" i="39"/>
  <c r="B496" i="39"/>
  <c r="B497" i="39"/>
  <c r="B498" i="39"/>
  <c r="B499" i="39"/>
  <c r="A499" i="39" s="1"/>
  <c r="B500" i="39"/>
  <c r="A500" i="39" s="1"/>
  <c r="B501" i="39"/>
  <c r="A501" i="39" s="1"/>
  <c r="B5" i="39"/>
  <c r="B9" i="39"/>
  <c r="B6" i="39"/>
  <c r="B7" i="39"/>
  <c r="K85" i="43" l="1"/>
  <c r="C116" i="43"/>
  <c r="K114" i="39"/>
  <c r="H115" i="39"/>
  <c r="G115" i="39"/>
  <c r="C116" i="39"/>
  <c r="H86" i="43"/>
  <c r="G86" i="43"/>
  <c r="A11" i="43"/>
  <c r="A492" i="39"/>
  <c r="A488" i="39"/>
  <c r="A498" i="39"/>
  <c r="A494" i="39"/>
  <c r="A490" i="39"/>
  <c r="A486" i="39"/>
  <c r="A482" i="39"/>
  <c r="A478" i="39"/>
  <c r="A493" i="39"/>
  <c r="A485" i="39"/>
  <c r="A481" i="39"/>
  <c r="A477" i="39"/>
  <c r="A484" i="39"/>
  <c r="A497" i="39"/>
  <c r="A489" i="39"/>
  <c r="A496" i="39"/>
  <c r="A480" i="39"/>
  <c r="A495" i="39"/>
  <c r="A491" i="39"/>
  <c r="A487" i="39"/>
  <c r="A483" i="39"/>
  <c r="A479" i="39"/>
  <c r="J82" i="43"/>
  <c r="B9" i="11"/>
  <c r="J83" i="39"/>
  <c r="J22" i="11"/>
  <c r="B4" i="39"/>
  <c r="A3" i="7"/>
  <c r="D20" i="1" l="1"/>
  <c r="E21" i="39" s="1"/>
  <c r="D22" i="1"/>
  <c r="E23" i="39" s="1"/>
  <c r="D15" i="1"/>
  <c r="E16" i="39" s="1"/>
  <c r="D2" i="1"/>
  <c r="D19" i="1"/>
  <c r="E20" i="39" s="1"/>
  <c r="D14" i="1"/>
  <c r="E15" i="39" s="1"/>
  <c r="D18" i="1"/>
  <c r="E19" i="39" s="1"/>
  <c r="D21" i="1"/>
  <c r="E22" i="39" s="1"/>
  <c r="D4" i="1"/>
  <c r="D5" i="1"/>
  <c r="E6" i="39" s="1"/>
  <c r="D8" i="1"/>
  <c r="E9" i="39" s="1"/>
  <c r="D6" i="1"/>
  <c r="E7" i="39" s="1"/>
  <c r="D7" i="1"/>
  <c r="E8" i="39" s="1"/>
  <c r="D9" i="1"/>
  <c r="E10" i="39" s="1"/>
  <c r="D10" i="1"/>
  <c r="E11" i="39" s="1"/>
  <c r="D11" i="1"/>
  <c r="E12" i="39" s="1"/>
  <c r="D12" i="1"/>
  <c r="E13" i="39" s="1"/>
  <c r="D13" i="1"/>
  <c r="E14" i="39" s="1"/>
  <c r="D17" i="1"/>
  <c r="E18" i="39" s="1"/>
  <c r="K86" i="43"/>
  <c r="C117" i="43"/>
  <c r="K115" i="39"/>
  <c r="H116" i="39"/>
  <c r="G116" i="39"/>
  <c r="C117" i="39"/>
  <c r="H87" i="43"/>
  <c r="G87" i="43"/>
  <c r="A12" i="43"/>
  <c r="J83" i="43"/>
  <c r="J84" i="39"/>
  <c r="E3" i="39"/>
  <c r="E5" i="39"/>
  <c r="B3" i="39"/>
  <c r="K87" i="43" l="1"/>
  <c r="C118" i="43"/>
  <c r="K116" i="39"/>
  <c r="H117" i="39"/>
  <c r="G117" i="39"/>
  <c r="C118" i="39"/>
  <c r="H88" i="43"/>
  <c r="G88" i="43"/>
  <c r="A13" i="43"/>
  <c r="A3" i="39"/>
  <c r="B7" i="11"/>
  <c r="J84" i="43"/>
  <c r="J85" i="39"/>
  <c r="K88" i="43" l="1"/>
  <c r="C119" i="43"/>
  <c r="K117" i="39"/>
  <c r="H118" i="39"/>
  <c r="G118" i="39"/>
  <c r="C119" i="39"/>
  <c r="H89" i="43"/>
  <c r="G89" i="43"/>
  <c r="A14" i="43"/>
  <c r="A74" i="43"/>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A97" i="43" s="1"/>
  <c r="A98" i="43" s="1"/>
  <c r="A99" i="43" s="1"/>
  <c r="A100" i="43" s="1"/>
  <c r="A101" i="43" s="1"/>
  <c r="A102" i="43" s="1"/>
  <c r="A103" i="43" s="1"/>
  <c r="A104" i="43" s="1"/>
  <c r="A105" i="43" s="1"/>
  <c r="A106" i="43" s="1"/>
  <c r="A107" i="43" s="1"/>
  <c r="A108" i="43" s="1"/>
  <c r="A109" i="43" s="1"/>
  <c r="A110" i="43" s="1"/>
  <c r="A111" i="43" s="1"/>
  <c r="A112" i="43" s="1"/>
  <c r="A113" i="43" s="1"/>
  <c r="A114" i="43" s="1"/>
  <c r="A115" i="43" s="1"/>
  <c r="A116" i="43" s="1"/>
  <c r="A117" i="43" s="1"/>
  <c r="A118" i="43" s="1"/>
  <c r="A119" i="43" s="1"/>
  <c r="A120" i="43" s="1"/>
  <c r="A121" i="43" s="1"/>
  <c r="A122" i="43" s="1"/>
  <c r="A123" i="43" s="1"/>
  <c r="A124" i="43" s="1"/>
  <c r="A125" i="43" s="1"/>
  <c r="A126" i="43" s="1"/>
  <c r="A127" i="43" s="1"/>
  <c r="A128" i="43" s="1"/>
  <c r="A129" i="43" s="1"/>
  <c r="A130" i="43" s="1"/>
  <c r="A131" i="43" s="1"/>
  <c r="A132" i="43" s="1"/>
  <c r="A133" i="43" s="1"/>
  <c r="A134" i="43" s="1"/>
  <c r="A135" i="43" s="1"/>
  <c r="A136" i="43" s="1"/>
  <c r="A137" i="43" s="1"/>
  <c r="A138" i="43" s="1"/>
  <c r="A139" i="43" s="1"/>
  <c r="A140" i="43" s="1"/>
  <c r="A141" i="43" s="1"/>
  <c r="A142" i="43" s="1"/>
  <c r="A143" i="43" s="1"/>
  <c r="A144" i="43" s="1"/>
  <c r="A145" i="43" s="1"/>
  <c r="A146" i="43" s="1"/>
  <c r="A147" i="43" s="1"/>
  <c r="A148" i="43" s="1"/>
  <c r="A149" i="43" s="1"/>
  <c r="A150" i="43" s="1"/>
  <c r="A151" i="43" s="1"/>
  <c r="A152" i="43" s="1"/>
  <c r="A153" i="43" s="1"/>
  <c r="A154" i="43" s="1"/>
  <c r="A155" i="43" s="1"/>
  <c r="A156" i="43" s="1"/>
  <c r="A157" i="43" s="1"/>
  <c r="A158" i="43" s="1"/>
  <c r="A159" i="43" s="1"/>
  <c r="A160" i="43" s="1"/>
  <c r="A161" i="43" s="1"/>
  <c r="A162" i="43" s="1"/>
  <c r="A163" i="43" s="1"/>
  <c r="A164" i="43" s="1"/>
  <c r="A165" i="43" s="1"/>
  <c r="A166" i="43" s="1"/>
  <c r="A167" i="43" s="1"/>
  <c r="A168" i="43" s="1"/>
  <c r="A169" i="43" s="1"/>
  <c r="A170" i="43" s="1"/>
  <c r="A171" i="43" s="1"/>
  <c r="A172" i="43" s="1"/>
  <c r="A173" i="43" s="1"/>
  <c r="A174" i="43" s="1"/>
  <c r="A175" i="43" s="1"/>
  <c r="A176" i="43" s="1"/>
  <c r="A177" i="43" s="1"/>
  <c r="A178" i="43" s="1"/>
  <c r="A179" i="43" s="1"/>
  <c r="A180" i="43" s="1"/>
  <c r="A181" i="43" s="1"/>
  <c r="A182" i="43" s="1"/>
  <c r="A183" i="43" s="1"/>
  <c r="A184" i="43" s="1"/>
  <c r="A185" i="43" s="1"/>
  <c r="A186" i="43" s="1"/>
  <c r="A187" i="43" s="1"/>
  <c r="A188" i="43" s="1"/>
  <c r="A189" i="43" s="1"/>
  <c r="A190" i="43" s="1"/>
  <c r="A191" i="43" s="1"/>
  <c r="A192" i="43" s="1"/>
  <c r="A193" i="43" s="1"/>
  <c r="A194" i="43" s="1"/>
  <c r="A195" i="43" s="1"/>
  <c r="A196" i="43" s="1"/>
  <c r="A197" i="43" s="1"/>
  <c r="A198" i="43" s="1"/>
  <c r="A199" i="43" s="1"/>
  <c r="A200" i="43" s="1"/>
  <c r="A201" i="43" s="1"/>
  <c r="A202" i="43" s="1"/>
  <c r="A203" i="43" s="1"/>
  <c r="A204" i="43" s="1"/>
  <c r="A205" i="43" s="1"/>
  <c r="A206" i="43" s="1"/>
  <c r="A207" i="43" s="1"/>
  <c r="A208" i="43" s="1"/>
  <c r="A209" i="43" s="1"/>
  <c r="A210" i="43" s="1"/>
  <c r="A211" i="43" s="1"/>
  <c r="A212" i="43" s="1"/>
  <c r="A213" i="43" s="1"/>
  <c r="A214" i="43" s="1"/>
  <c r="A215" i="43" s="1"/>
  <c r="A216" i="43" s="1"/>
  <c r="A217" i="43" s="1"/>
  <c r="A218" i="43" s="1"/>
  <c r="A219" i="43" s="1"/>
  <c r="A220" i="43" s="1"/>
  <c r="A221" i="43" s="1"/>
  <c r="A222" i="43" s="1"/>
  <c r="A223" i="43" s="1"/>
  <c r="A224" i="43" s="1"/>
  <c r="A225" i="43" s="1"/>
  <c r="A226" i="43" s="1"/>
  <c r="A227" i="43" s="1"/>
  <c r="A228" i="43" s="1"/>
  <c r="A229" i="43" s="1"/>
  <c r="A230" i="43" s="1"/>
  <c r="A231" i="43" s="1"/>
  <c r="A232" i="43" s="1"/>
  <c r="A233" i="43" s="1"/>
  <c r="A234" i="43" s="1"/>
  <c r="A235" i="43" s="1"/>
  <c r="A236" i="43" s="1"/>
  <c r="A237" i="43" s="1"/>
  <c r="A238" i="43" s="1"/>
  <c r="A239" i="43" s="1"/>
  <c r="A240" i="43" s="1"/>
  <c r="A241" i="43" s="1"/>
  <c r="A242" i="43" s="1"/>
  <c r="A243" i="43" s="1"/>
  <c r="A244" i="43" s="1"/>
  <c r="A245" i="43" s="1"/>
  <c r="A246" i="43" s="1"/>
  <c r="A247" i="43" s="1"/>
  <c r="A248" i="43" s="1"/>
  <c r="A249" i="43" s="1"/>
  <c r="A250" i="43" s="1"/>
  <c r="A251" i="43" s="1"/>
  <c r="A252" i="43" s="1"/>
  <c r="A253" i="43" s="1"/>
  <c r="A254" i="43" s="1"/>
  <c r="A255" i="43" s="1"/>
  <c r="A256" i="43" s="1"/>
  <c r="A257" i="43" s="1"/>
  <c r="A258" i="43" s="1"/>
  <c r="A259" i="43" s="1"/>
  <c r="A260" i="43" s="1"/>
  <c r="A261" i="43" s="1"/>
  <c r="A262" i="43" s="1"/>
  <c r="A263" i="43" s="1"/>
  <c r="A264" i="43" s="1"/>
  <c r="A265" i="43" s="1"/>
  <c r="A266" i="43" s="1"/>
  <c r="A267" i="43" s="1"/>
  <c r="A268" i="43" s="1"/>
  <c r="A269" i="43" s="1"/>
  <c r="A270" i="43" s="1"/>
  <c r="A271" i="43" s="1"/>
  <c r="A272" i="43" s="1"/>
  <c r="A273" i="43" s="1"/>
  <c r="A274" i="43" s="1"/>
  <c r="A275" i="43" s="1"/>
  <c r="A276" i="43" s="1"/>
  <c r="A277" i="43" s="1"/>
  <c r="A278" i="43" s="1"/>
  <c r="A279" i="43" s="1"/>
  <c r="A280" i="43" s="1"/>
  <c r="A281" i="43" s="1"/>
  <c r="A282" i="43" s="1"/>
  <c r="A283" i="43" s="1"/>
  <c r="A284" i="43" s="1"/>
  <c r="A285" i="43" s="1"/>
  <c r="A286" i="43" s="1"/>
  <c r="A287" i="43" s="1"/>
  <c r="A288" i="43" s="1"/>
  <c r="A289" i="43" s="1"/>
  <c r="A290" i="43" s="1"/>
  <c r="A291" i="43" s="1"/>
  <c r="A292" i="43" s="1"/>
  <c r="A293" i="43" s="1"/>
  <c r="A294" i="43" s="1"/>
  <c r="A295" i="43" s="1"/>
  <c r="A296" i="43" s="1"/>
  <c r="A297" i="43" s="1"/>
  <c r="A298" i="43" s="1"/>
  <c r="A299" i="43" s="1"/>
  <c r="A300" i="43" s="1"/>
  <c r="A301" i="43" s="1"/>
  <c r="A302" i="43" s="1"/>
  <c r="A303" i="43" s="1"/>
  <c r="A304" i="43" s="1"/>
  <c r="A305" i="43" s="1"/>
  <c r="A306" i="43" s="1"/>
  <c r="A307" i="43" s="1"/>
  <c r="A308" i="43" s="1"/>
  <c r="A309" i="43" s="1"/>
  <c r="A310" i="43" s="1"/>
  <c r="A311" i="43" s="1"/>
  <c r="A312" i="43" s="1"/>
  <c r="A313" i="43" s="1"/>
  <c r="A314" i="43" s="1"/>
  <c r="A315" i="43" s="1"/>
  <c r="A316" i="43" s="1"/>
  <c r="A317" i="43" s="1"/>
  <c r="A318" i="43" s="1"/>
  <c r="A319" i="43" s="1"/>
  <c r="A320" i="43" s="1"/>
  <c r="A321" i="43" s="1"/>
  <c r="A322" i="43" s="1"/>
  <c r="A323" i="43" s="1"/>
  <c r="A324" i="43" s="1"/>
  <c r="A325" i="43" s="1"/>
  <c r="A326" i="43" s="1"/>
  <c r="A327" i="43" s="1"/>
  <c r="A328" i="43" s="1"/>
  <c r="A329" i="43" s="1"/>
  <c r="A330" i="43" s="1"/>
  <c r="A331" i="43" s="1"/>
  <c r="A332" i="43" s="1"/>
  <c r="A333" i="43" s="1"/>
  <c r="A334" i="43" s="1"/>
  <c r="A335" i="43" s="1"/>
  <c r="A336" i="43" s="1"/>
  <c r="A337" i="43" s="1"/>
  <c r="A338" i="43" s="1"/>
  <c r="A339" i="43" s="1"/>
  <c r="A340" i="43" s="1"/>
  <c r="A341" i="43" s="1"/>
  <c r="A342" i="43" s="1"/>
  <c r="A343" i="43" s="1"/>
  <c r="A344" i="43" s="1"/>
  <c r="A345" i="43" s="1"/>
  <c r="A346" i="43" s="1"/>
  <c r="A347" i="43" s="1"/>
  <c r="A348" i="43" s="1"/>
  <c r="A349" i="43" s="1"/>
  <c r="A350" i="43" s="1"/>
  <c r="A351" i="43" s="1"/>
  <c r="A352" i="43" s="1"/>
  <c r="A353" i="43" s="1"/>
  <c r="A354" i="43" s="1"/>
  <c r="A355" i="43" s="1"/>
  <c r="A356" i="43" s="1"/>
  <c r="A357" i="43" s="1"/>
  <c r="A358" i="43" s="1"/>
  <c r="A359" i="43" s="1"/>
  <c r="A360" i="43" s="1"/>
  <c r="A361" i="43" s="1"/>
  <c r="A362" i="43" s="1"/>
  <c r="A363" i="43" s="1"/>
  <c r="A364" i="43" s="1"/>
  <c r="A365" i="43" s="1"/>
  <c r="A366" i="43" s="1"/>
  <c r="A367" i="43" s="1"/>
  <c r="A368" i="43" s="1"/>
  <c r="A369" i="43" s="1"/>
  <c r="A370" i="43" s="1"/>
  <c r="A371" i="43" s="1"/>
  <c r="A372" i="43" s="1"/>
  <c r="A373" i="43" s="1"/>
  <c r="A374" i="43" s="1"/>
  <c r="A375" i="43" s="1"/>
  <c r="A376" i="43" s="1"/>
  <c r="A377" i="43" s="1"/>
  <c r="A378" i="43" s="1"/>
  <c r="A379" i="43" s="1"/>
  <c r="A380" i="43" s="1"/>
  <c r="A381" i="43" s="1"/>
  <c r="A382" i="43" s="1"/>
  <c r="A383" i="43" s="1"/>
  <c r="A384" i="43" s="1"/>
  <c r="A385" i="43" s="1"/>
  <c r="A386" i="43" s="1"/>
  <c r="A387" i="43" s="1"/>
  <c r="A388" i="43" s="1"/>
  <c r="A389" i="43" s="1"/>
  <c r="A390" i="43" s="1"/>
  <c r="A391" i="43" s="1"/>
  <c r="A392" i="43" s="1"/>
  <c r="A393" i="43" s="1"/>
  <c r="A394" i="43" s="1"/>
  <c r="A395" i="43" s="1"/>
  <c r="A396" i="43" s="1"/>
  <c r="A397" i="43" s="1"/>
  <c r="A398" i="43" s="1"/>
  <c r="A399" i="43" s="1"/>
  <c r="A400" i="43" s="1"/>
  <c r="A401" i="43" s="1"/>
  <c r="A402" i="43" s="1"/>
  <c r="A403" i="43" s="1"/>
  <c r="A404" i="43" s="1"/>
  <c r="A405" i="43" s="1"/>
  <c r="A406" i="43" s="1"/>
  <c r="A407" i="43" s="1"/>
  <c r="A408" i="43" s="1"/>
  <c r="A409" i="43" s="1"/>
  <c r="A410" i="43" s="1"/>
  <c r="A411" i="43" s="1"/>
  <c r="A412" i="43" s="1"/>
  <c r="A413" i="43" s="1"/>
  <c r="A414" i="43" s="1"/>
  <c r="A415" i="43" s="1"/>
  <c r="A416" i="43" s="1"/>
  <c r="A417" i="43" s="1"/>
  <c r="A418" i="43" s="1"/>
  <c r="A419" i="43" s="1"/>
  <c r="A420" i="43" s="1"/>
  <c r="A421" i="43" s="1"/>
  <c r="A422" i="43" s="1"/>
  <c r="A423" i="43" s="1"/>
  <c r="A424" i="43" s="1"/>
  <c r="A425" i="43" s="1"/>
  <c r="A426" i="43" s="1"/>
  <c r="A427" i="43" s="1"/>
  <c r="A428" i="43" s="1"/>
  <c r="A429" i="43" s="1"/>
  <c r="A430" i="43" s="1"/>
  <c r="A431" i="43" s="1"/>
  <c r="A432" i="43" s="1"/>
  <c r="A433" i="43" s="1"/>
  <c r="A434" i="43" s="1"/>
  <c r="A435" i="43" s="1"/>
  <c r="A436" i="43" s="1"/>
  <c r="A437" i="43" s="1"/>
  <c r="A438" i="43" s="1"/>
  <c r="A439" i="43" s="1"/>
  <c r="A440" i="43" s="1"/>
  <c r="A441" i="43" s="1"/>
  <c r="A442" i="43" s="1"/>
  <c r="A443" i="43" s="1"/>
  <c r="A444" i="43" s="1"/>
  <c r="A445" i="43" s="1"/>
  <c r="A446" i="43" s="1"/>
  <c r="A447" i="43" s="1"/>
  <c r="A448" i="43" s="1"/>
  <c r="A449" i="43" s="1"/>
  <c r="A450" i="43" s="1"/>
  <c r="A451" i="43" s="1"/>
  <c r="A452" i="43" s="1"/>
  <c r="A453" i="43" s="1"/>
  <c r="A454" i="43" s="1"/>
  <c r="A455" i="43" s="1"/>
  <c r="A456" i="43" s="1"/>
  <c r="A457" i="43" s="1"/>
  <c r="A458" i="43" s="1"/>
  <c r="A459" i="43" s="1"/>
  <c r="A460" i="43" s="1"/>
  <c r="A461" i="43" s="1"/>
  <c r="A462" i="43" s="1"/>
  <c r="A463" i="43" s="1"/>
  <c r="A464" i="43" s="1"/>
  <c r="A465" i="43" s="1"/>
  <c r="A466" i="43" s="1"/>
  <c r="A467" i="43" s="1"/>
  <c r="A468" i="43" s="1"/>
  <c r="A469" i="43" s="1"/>
  <c r="A470" i="43" s="1"/>
  <c r="A471" i="43" s="1"/>
  <c r="A472" i="43" s="1"/>
  <c r="A473" i="43" s="1"/>
  <c r="A474" i="43" s="1"/>
  <c r="A475" i="43" s="1"/>
  <c r="A476" i="43" s="1"/>
  <c r="A477" i="43" s="1"/>
  <c r="A478" i="43" s="1"/>
  <c r="A479" i="43" s="1"/>
  <c r="A480" i="43" s="1"/>
  <c r="A481" i="43" s="1"/>
  <c r="A482" i="43" s="1"/>
  <c r="A483" i="43" s="1"/>
  <c r="A484" i="43" s="1"/>
  <c r="A485" i="43" s="1"/>
  <c r="A486" i="43" s="1"/>
  <c r="A487" i="43" s="1"/>
  <c r="A488" i="43" s="1"/>
  <c r="A489" i="43" s="1"/>
  <c r="A490" i="43" s="1"/>
  <c r="A491" i="43" s="1"/>
  <c r="A492" i="43" s="1"/>
  <c r="A493" i="43" s="1"/>
  <c r="A494" i="43" s="1"/>
  <c r="A495" i="43" s="1"/>
  <c r="A496" i="43" s="1"/>
  <c r="A497" i="43" s="1"/>
  <c r="A498" i="43" s="1"/>
  <c r="A499" i="43" s="1"/>
  <c r="A500" i="43" s="1"/>
  <c r="A501" i="43" s="1"/>
  <c r="A4" i="39"/>
  <c r="A5" i="39" s="1"/>
  <c r="J85" i="43"/>
  <c r="J86" i="39"/>
  <c r="K89" i="43" l="1"/>
  <c r="A15" i="43"/>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C120" i="43"/>
  <c r="K118" i="39"/>
  <c r="H119" i="39"/>
  <c r="G119" i="39"/>
  <c r="C120" i="39"/>
  <c r="H90" i="43"/>
  <c r="G90" i="43"/>
  <c r="A6" i="39"/>
  <c r="A7" i="39" s="1"/>
  <c r="J86" i="43"/>
  <c r="J87" i="39"/>
  <c r="A1002" i="43" l="1"/>
  <c r="K90" i="43"/>
  <c r="C121" i="43"/>
  <c r="K119" i="39"/>
  <c r="H120" i="39"/>
  <c r="G120" i="39"/>
  <c r="C121" i="39"/>
  <c r="H91" i="43"/>
  <c r="G91" i="43"/>
  <c r="A8" i="39"/>
  <c r="A502" i="39"/>
  <c r="J87" i="43"/>
  <c r="J88" i="39"/>
  <c r="A9" i="39" l="1"/>
  <c r="K91" i="43"/>
  <c r="C122" i="43"/>
  <c r="K120" i="39"/>
  <c r="H121" i="39"/>
  <c r="G121" i="39"/>
  <c r="C122" i="39"/>
  <c r="H92" i="43"/>
  <c r="G92" i="43"/>
  <c r="A10" i="39"/>
  <c r="J88" i="43"/>
  <c r="J89" i="39"/>
  <c r="K92" i="43" l="1"/>
  <c r="C123" i="43"/>
  <c r="K121" i="39"/>
  <c r="H122" i="39"/>
  <c r="G122" i="39"/>
  <c r="A11" i="39"/>
  <c r="C123" i="39"/>
  <c r="H93" i="43"/>
  <c r="G93" i="43"/>
  <c r="J89" i="43"/>
  <c r="J90" i="39"/>
  <c r="A12" i="39" l="1"/>
  <c r="A13" i="39" s="1"/>
  <c r="K93" i="43"/>
  <c r="C124" i="43"/>
  <c r="K122" i="39"/>
  <c r="H123" i="39"/>
  <c r="A14" i="39"/>
  <c r="G123" i="39"/>
  <c r="C124" i="39"/>
  <c r="H94" i="43"/>
  <c r="G94" i="43"/>
  <c r="J90" i="43"/>
  <c r="J91" i="39"/>
  <c r="K94" i="43" l="1"/>
  <c r="C125" i="43"/>
  <c r="A15" i="39"/>
  <c r="A16" i="39" s="1"/>
  <c r="K123" i="39"/>
  <c r="H124" i="39"/>
  <c r="G124" i="39"/>
  <c r="C125" i="39"/>
  <c r="H95" i="43"/>
  <c r="G95" i="43"/>
  <c r="J91" i="43"/>
  <c r="J92" i="39"/>
  <c r="A17" i="39" l="1"/>
  <c r="K95" i="43"/>
  <c r="C126" i="43"/>
  <c r="K124" i="39"/>
  <c r="H125" i="39"/>
  <c r="G125" i="39"/>
  <c r="C126" i="39"/>
  <c r="H96" i="43"/>
  <c r="G96" i="43"/>
  <c r="A18" i="39"/>
  <c r="J92" i="43"/>
  <c r="J93" i="39"/>
  <c r="A19" i="39" l="1"/>
  <c r="A20" i="39" s="1"/>
  <c r="A21" i="39" s="1"/>
  <c r="A22" i="39" s="1"/>
  <c r="A23" i="39" s="1"/>
  <c r="K96" i="43"/>
  <c r="C127" i="43"/>
  <c r="K125" i="39"/>
  <c r="H126" i="39"/>
  <c r="G126" i="39"/>
  <c r="C127" i="39"/>
  <c r="H97" i="43"/>
  <c r="G97" i="43"/>
  <c r="A24" i="39"/>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A134" i="39" s="1"/>
  <c r="A135" i="39" s="1"/>
  <c r="A136" i="39" s="1"/>
  <c r="A137" i="39" s="1"/>
  <c r="A138" i="39" s="1"/>
  <c r="A139" i="39" s="1"/>
  <c r="A140" i="39" s="1"/>
  <c r="A141" i="39" s="1"/>
  <c r="A142" i="39" s="1"/>
  <c r="A143" i="39" s="1"/>
  <c r="A144" i="39" s="1"/>
  <c r="A145" i="39" s="1"/>
  <c r="A146" i="39" s="1"/>
  <c r="A147" i="39" s="1"/>
  <c r="A148" i="39" s="1"/>
  <c r="A149" i="39" s="1"/>
  <c r="A150" i="39" s="1"/>
  <c r="A151" i="39" s="1"/>
  <c r="A152" i="39" s="1"/>
  <c r="A153" i="39" s="1"/>
  <c r="A154" i="39" s="1"/>
  <c r="A155" i="39" s="1"/>
  <c r="A156" i="39" s="1"/>
  <c r="A157" i="39" s="1"/>
  <c r="A158" i="39" s="1"/>
  <c r="A159" i="39" s="1"/>
  <c r="A160" i="39" s="1"/>
  <c r="A161" i="39" s="1"/>
  <c r="A162" i="39" s="1"/>
  <c r="A163" i="39" s="1"/>
  <c r="A164" i="39" s="1"/>
  <c r="A165" i="39" s="1"/>
  <c r="A166" i="39" s="1"/>
  <c r="A167" i="39" s="1"/>
  <c r="A168" i="39" s="1"/>
  <c r="A169" i="39" s="1"/>
  <c r="A170" i="39" s="1"/>
  <c r="A171" i="39" s="1"/>
  <c r="A172" i="39" s="1"/>
  <c r="A173" i="39" s="1"/>
  <c r="A174" i="39" s="1"/>
  <c r="A175" i="39" s="1"/>
  <c r="A176" i="39" s="1"/>
  <c r="A177" i="39" s="1"/>
  <c r="A178" i="39" s="1"/>
  <c r="A179" i="39" s="1"/>
  <c r="A180" i="39" s="1"/>
  <c r="A181" i="39" s="1"/>
  <c r="A182" i="39" s="1"/>
  <c r="A183" i="39" s="1"/>
  <c r="A184" i="39" s="1"/>
  <c r="A185" i="39" s="1"/>
  <c r="A186" i="39" s="1"/>
  <c r="A187" i="39" s="1"/>
  <c r="A188" i="39" s="1"/>
  <c r="A189" i="39" s="1"/>
  <c r="A190" i="39" s="1"/>
  <c r="A191" i="39" s="1"/>
  <c r="A192" i="39" s="1"/>
  <c r="A193" i="39" s="1"/>
  <c r="A194" i="39" s="1"/>
  <c r="A195" i="39" s="1"/>
  <c r="A196" i="39" s="1"/>
  <c r="A197" i="39" s="1"/>
  <c r="A198" i="39" s="1"/>
  <c r="A199" i="39" s="1"/>
  <c r="A200" i="39" s="1"/>
  <c r="A201" i="39" s="1"/>
  <c r="A202" i="39" s="1"/>
  <c r="A203" i="39" s="1"/>
  <c r="A204" i="39" s="1"/>
  <c r="A205" i="39" s="1"/>
  <c r="A206" i="39" s="1"/>
  <c r="A207" i="39" s="1"/>
  <c r="A208" i="39" s="1"/>
  <c r="A209" i="39" s="1"/>
  <c r="A210" i="39" s="1"/>
  <c r="A211" i="39" s="1"/>
  <c r="A212" i="39" s="1"/>
  <c r="A213" i="39" s="1"/>
  <c r="A214" i="39" s="1"/>
  <c r="A215" i="39" s="1"/>
  <c r="A216" i="39" s="1"/>
  <c r="A217" i="39" s="1"/>
  <c r="A218" i="39" s="1"/>
  <c r="A219" i="39" s="1"/>
  <c r="A220" i="39" s="1"/>
  <c r="A221" i="39" s="1"/>
  <c r="A222" i="39" s="1"/>
  <c r="A223" i="39" s="1"/>
  <c r="A224" i="39" s="1"/>
  <c r="A225" i="39" s="1"/>
  <c r="A226" i="39" s="1"/>
  <c r="A227" i="39" s="1"/>
  <c r="A228" i="39" s="1"/>
  <c r="A229" i="39" s="1"/>
  <c r="A230" i="39" s="1"/>
  <c r="A231" i="39" s="1"/>
  <c r="A232" i="39" s="1"/>
  <c r="A233" i="39" s="1"/>
  <c r="A234" i="39" s="1"/>
  <c r="A235" i="39" s="1"/>
  <c r="A236" i="39" s="1"/>
  <c r="A237" i="39" s="1"/>
  <c r="A238" i="39" s="1"/>
  <c r="A239" i="39" s="1"/>
  <c r="A240" i="39" s="1"/>
  <c r="A241" i="39" s="1"/>
  <c r="A242" i="39" s="1"/>
  <c r="A243" i="39" s="1"/>
  <c r="A244" i="39" s="1"/>
  <c r="A245" i="39" s="1"/>
  <c r="A246" i="39" s="1"/>
  <c r="A247" i="39" s="1"/>
  <c r="A248" i="39" s="1"/>
  <c r="A249" i="39" s="1"/>
  <c r="A250" i="39" s="1"/>
  <c r="A251" i="39" s="1"/>
  <c r="A252" i="39" s="1"/>
  <c r="A253" i="39" s="1"/>
  <c r="A254" i="39" s="1"/>
  <c r="A255" i="39" s="1"/>
  <c r="A256" i="39" s="1"/>
  <c r="A257" i="39" s="1"/>
  <c r="A258" i="39" s="1"/>
  <c r="A259" i="39" s="1"/>
  <c r="A260" i="39" s="1"/>
  <c r="A261" i="39" s="1"/>
  <c r="A262" i="39" s="1"/>
  <c r="A263" i="39" s="1"/>
  <c r="A264" i="39" s="1"/>
  <c r="A265" i="39" s="1"/>
  <c r="A266" i="39" s="1"/>
  <c r="A267" i="39" s="1"/>
  <c r="A268" i="39" s="1"/>
  <c r="A269" i="39" s="1"/>
  <c r="A270" i="39" s="1"/>
  <c r="A271" i="39" s="1"/>
  <c r="A272" i="39" s="1"/>
  <c r="A273" i="39" s="1"/>
  <c r="A274" i="39" s="1"/>
  <c r="A275" i="39" s="1"/>
  <c r="A276" i="39" s="1"/>
  <c r="A277" i="39" s="1"/>
  <c r="A278" i="39" s="1"/>
  <c r="A279" i="39" s="1"/>
  <c r="A280" i="39" s="1"/>
  <c r="A281" i="39" s="1"/>
  <c r="A282" i="39" s="1"/>
  <c r="A283" i="39" s="1"/>
  <c r="A284" i="39" s="1"/>
  <c r="A285" i="39" s="1"/>
  <c r="A286" i="39" s="1"/>
  <c r="A287" i="39" s="1"/>
  <c r="A288" i="39" s="1"/>
  <c r="A289" i="39" s="1"/>
  <c r="A290" i="39" s="1"/>
  <c r="A291" i="39" s="1"/>
  <c r="A292" i="39" s="1"/>
  <c r="A293" i="39" s="1"/>
  <c r="A294" i="39" s="1"/>
  <c r="A295" i="39" s="1"/>
  <c r="A296" i="39" s="1"/>
  <c r="A297" i="39" s="1"/>
  <c r="A298" i="39" s="1"/>
  <c r="A299" i="39" s="1"/>
  <c r="A300" i="39" s="1"/>
  <c r="A301" i="39" s="1"/>
  <c r="A302" i="39" s="1"/>
  <c r="A303" i="39" s="1"/>
  <c r="A304" i="39" s="1"/>
  <c r="A305" i="39" s="1"/>
  <c r="A306" i="39" s="1"/>
  <c r="A307" i="39" s="1"/>
  <c r="A308" i="39" s="1"/>
  <c r="A309" i="39" s="1"/>
  <c r="A310" i="39" s="1"/>
  <c r="A311" i="39" s="1"/>
  <c r="A312" i="39" s="1"/>
  <c r="A313" i="39" s="1"/>
  <c r="A314" i="39" s="1"/>
  <c r="A315" i="39" s="1"/>
  <c r="A316" i="39" s="1"/>
  <c r="A317" i="39" s="1"/>
  <c r="A318" i="39" s="1"/>
  <c r="A319" i="39" s="1"/>
  <c r="A320" i="39" s="1"/>
  <c r="A321" i="39" s="1"/>
  <c r="A322" i="39" s="1"/>
  <c r="A323" i="39" s="1"/>
  <c r="A324" i="39" s="1"/>
  <c r="A325" i="39" s="1"/>
  <c r="A326" i="39" s="1"/>
  <c r="A327" i="39" s="1"/>
  <c r="A328" i="39" s="1"/>
  <c r="A329" i="39" s="1"/>
  <c r="A330" i="39" s="1"/>
  <c r="A331" i="39" s="1"/>
  <c r="A332" i="39" s="1"/>
  <c r="A333" i="39" s="1"/>
  <c r="A334" i="39" s="1"/>
  <c r="A335" i="39" s="1"/>
  <c r="A336" i="39" s="1"/>
  <c r="A337" i="39" s="1"/>
  <c r="A338" i="39" s="1"/>
  <c r="A339" i="39" s="1"/>
  <c r="A340" i="39" s="1"/>
  <c r="A341" i="39" s="1"/>
  <c r="A342" i="39" s="1"/>
  <c r="A343" i="39" s="1"/>
  <c r="A344" i="39" s="1"/>
  <c r="A345" i="39" s="1"/>
  <c r="A346" i="39" s="1"/>
  <c r="A347" i="39" s="1"/>
  <c r="A348" i="39" s="1"/>
  <c r="A349" i="39" s="1"/>
  <c r="A350" i="39" s="1"/>
  <c r="A351" i="39" s="1"/>
  <c r="A352" i="39" s="1"/>
  <c r="A353" i="39" s="1"/>
  <c r="A354" i="39" s="1"/>
  <c r="A355" i="39" s="1"/>
  <c r="A356" i="39" s="1"/>
  <c r="A357" i="39" s="1"/>
  <c r="A358" i="39" s="1"/>
  <c r="A359" i="39" s="1"/>
  <c r="A360" i="39" s="1"/>
  <c r="A361" i="39" s="1"/>
  <c r="A362" i="39" s="1"/>
  <c r="A363" i="39" s="1"/>
  <c r="A364" i="39" s="1"/>
  <c r="A365" i="39" s="1"/>
  <c r="A366" i="39" s="1"/>
  <c r="A367" i="39" s="1"/>
  <c r="A368" i="39" s="1"/>
  <c r="A369" i="39" s="1"/>
  <c r="A370" i="39" s="1"/>
  <c r="A371" i="39" s="1"/>
  <c r="A372" i="39" s="1"/>
  <c r="A373" i="39" s="1"/>
  <c r="A374" i="39" s="1"/>
  <c r="A375" i="39" s="1"/>
  <c r="A376" i="39" s="1"/>
  <c r="A377" i="39" s="1"/>
  <c r="A378" i="39" s="1"/>
  <c r="A379" i="39" s="1"/>
  <c r="A380" i="39" s="1"/>
  <c r="A381" i="39" s="1"/>
  <c r="A382" i="39" s="1"/>
  <c r="A383" i="39" s="1"/>
  <c r="A384" i="39" s="1"/>
  <c r="A385" i="39" s="1"/>
  <c r="A386" i="39" s="1"/>
  <c r="A387" i="39" s="1"/>
  <c r="A388" i="39" s="1"/>
  <c r="A389" i="39" s="1"/>
  <c r="A390" i="39" s="1"/>
  <c r="A391" i="39" s="1"/>
  <c r="A392" i="39" s="1"/>
  <c r="A393" i="39" s="1"/>
  <c r="A394" i="39" s="1"/>
  <c r="A395" i="39" s="1"/>
  <c r="A396" i="39" s="1"/>
  <c r="A397" i="39" s="1"/>
  <c r="A398" i="39" s="1"/>
  <c r="A399" i="39" s="1"/>
  <c r="A400" i="39" s="1"/>
  <c r="A401" i="39" s="1"/>
  <c r="A402" i="39" s="1"/>
  <c r="A403" i="39" s="1"/>
  <c r="A404" i="39" s="1"/>
  <c r="A405" i="39" s="1"/>
  <c r="A406" i="39" s="1"/>
  <c r="A407" i="39" s="1"/>
  <c r="A408" i="39" s="1"/>
  <c r="A409" i="39" s="1"/>
  <c r="A410" i="39" s="1"/>
  <c r="A411" i="39" s="1"/>
  <c r="A412" i="39" s="1"/>
  <c r="A413" i="39" s="1"/>
  <c r="A414" i="39" s="1"/>
  <c r="A415" i="39" s="1"/>
  <c r="A416" i="39" s="1"/>
  <c r="A417" i="39" s="1"/>
  <c r="A418" i="39" s="1"/>
  <c r="A419" i="39" s="1"/>
  <c r="A420" i="39" s="1"/>
  <c r="A421" i="39" s="1"/>
  <c r="A422" i="39" s="1"/>
  <c r="A423" i="39" s="1"/>
  <c r="A424" i="39" s="1"/>
  <c r="A425" i="39" s="1"/>
  <c r="A426" i="39" s="1"/>
  <c r="A427" i="39" s="1"/>
  <c r="A428" i="39" s="1"/>
  <c r="A429" i="39" s="1"/>
  <c r="A430" i="39" s="1"/>
  <c r="A431" i="39" s="1"/>
  <c r="A432" i="39" s="1"/>
  <c r="A433" i="39" s="1"/>
  <c r="A434" i="39" s="1"/>
  <c r="A435" i="39" s="1"/>
  <c r="A436" i="39" s="1"/>
  <c r="A437" i="39" s="1"/>
  <c r="A438" i="39" s="1"/>
  <c r="A439" i="39" s="1"/>
  <c r="A440" i="39" s="1"/>
  <c r="A441" i="39" s="1"/>
  <c r="A442" i="39" s="1"/>
  <c r="A443" i="39" s="1"/>
  <c r="A444" i="39" s="1"/>
  <c r="A445" i="39" s="1"/>
  <c r="A446" i="39" s="1"/>
  <c r="A447" i="39" s="1"/>
  <c r="A448" i="39" s="1"/>
  <c r="A449" i="39" s="1"/>
  <c r="A450" i="39" s="1"/>
  <c r="A451" i="39" s="1"/>
  <c r="A452" i="39" s="1"/>
  <c r="A453" i="39" s="1"/>
  <c r="A454" i="39" s="1"/>
  <c r="A455" i="39" s="1"/>
  <c r="A456" i="39" s="1"/>
  <c r="A457" i="39" s="1"/>
  <c r="A458" i="39" s="1"/>
  <c r="A459" i="39" s="1"/>
  <c r="A460" i="39" s="1"/>
  <c r="A461" i="39" s="1"/>
  <c r="A462" i="39" s="1"/>
  <c r="A463" i="39" s="1"/>
  <c r="A464" i="39" s="1"/>
  <c r="A465" i="39" s="1"/>
  <c r="A466" i="39" s="1"/>
  <c r="A467" i="39" s="1"/>
  <c r="A468" i="39" s="1"/>
  <c r="A469" i="39" s="1"/>
  <c r="A470" i="39" s="1"/>
  <c r="A471" i="39" s="1"/>
  <c r="A472" i="39" s="1"/>
  <c r="A473" i="39" s="1"/>
  <c r="A474" i="39" s="1"/>
  <c r="A475" i="39" s="1"/>
  <c r="A476" i="39" s="1"/>
  <c r="J93" i="43"/>
  <c r="J94" i="39"/>
  <c r="B6" i="40" l="1"/>
  <c r="K97" i="43"/>
  <c r="C128" i="43"/>
  <c r="K126" i="39"/>
  <c r="H127" i="39"/>
  <c r="G127" i="39"/>
  <c r="C128" i="39"/>
  <c r="H98" i="43"/>
  <c r="G98" i="43"/>
  <c r="J94" i="43"/>
  <c r="J95" i="39"/>
  <c r="E6" i="40" l="1"/>
  <c r="K98" i="43"/>
  <c r="C129" i="43"/>
  <c r="K127" i="39"/>
  <c r="H128" i="39"/>
  <c r="G128" i="39"/>
  <c r="C129" i="39"/>
  <c r="H99" i="43"/>
  <c r="G99" i="43"/>
  <c r="J95" i="43"/>
  <c r="J96" i="39"/>
  <c r="K99" i="43" l="1"/>
  <c r="C130" i="43"/>
  <c r="K128" i="39"/>
  <c r="H129" i="39"/>
  <c r="G129" i="39"/>
  <c r="C130" i="39"/>
  <c r="H100" i="43"/>
  <c r="G100" i="43"/>
  <c r="J96" i="43"/>
  <c r="J97" i="39"/>
  <c r="K100" i="43" l="1"/>
  <c r="C131" i="43"/>
  <c r="K129" i="39"/>
  <c r="H130" i="39"/>
  <c r="G130" i="39"/>
  <c r="C131" i="39"/>
  <c r="H101" i="43"/>
  <c r="G101" i="43"/>
  <c r="J97" i="43"/>
  <c r="J98" i="39"/>
  <c r="K101" i="43" l="1"/>
  <c r="C132" i="43"/>
  <c r="K130" i="39"/>
  <c r="H131" i="39"/>
  <c r="G131" i="39"/>
  <c r="C132" i="39"/>
  <c r="H102" i="43"/>
  <c r="G102" i="43"/>
  <c r="J98" i="43"/>
  <c r="J99" i="39"/>
  <c r="K102" i="43" l="1"/>
  <c r="C133" i="43"/>
  <c r="K131" i="39"/>
  <c r="H132" i="39"/>
  <c r="G132" i="39"/>
  <c r="C133" i="39"/>
  <c r="H103" i="43"/>
  <c r="G103" i="43"/>
  <c r="J99" i="43"/>
  <c r="J100" i="39"/>
  <c r="K103" i="43" l="1"/>
  <c r="C134" i="43"/>
  <c r="K132" i="39"/>
  <c r="H133" i="39"/>
  <c r="G133" i="39"/>
  <c r="C134" i="39"/>
  <c r="H104" i="43"/>
  <c r="G104" i="43"/>
  <c r="J100" i="43"/>
  <c r="J101" i="39"/>
  <c r="K104" i="43" l="1"/>
  <c r="C135" i="43"/>
  <c r="K133" i="39"/>
  <c r="H134" i="39"/>
  <c r="G134" i="39"/>
  <c r="C135" i="39"/>
  <c r="H105" i="43"/>
  <c r="G105" i="43"/>
  <c r="J101" i="43"/>
  <c r="J102" i="39"/>
  <c r="K105" i="43" l="1"/>
  <c r="C136" i="43"/>
  <c r="K134" i="39"/>
  <c r="H135" i="39"/>
  <c r="G135" i="39"/>
  <c r="C136" i="39"/>
  <c r="H106" i="43"/>
  <c r="G106" i="43"/>
  <c r="J102" i="43"/>
  <c r="J103" i="39"/>
  <c r="K106" i="43" l="1"/>
  <c r="C137" i="43"/>
  <c r="K135" i="39"/>
  <c r="H136" i="39"/>
  <c r="G136" i="39"/>
  <c r="C137" i="39"/>
  <c r="H107" i="43"/>
  <c r="G107" i="43"/>
  <c r="J103" i="43"/>
  <c r="J104" i="39"/>
  <c r="K107" i="43" l="1"/>
  <c r="C138" i="43"/>
  <c r="K136" i="39"/>
  <c r="H137" i="39"/>
  <c r="G137" i="39"/>
  <c r="C138" i="39"/>
  <c r="H108" i="43"/>
  <c r="G108" i="43"/>
  <c r="J104" i="43"/>
  <c r="J105" i="39"/>
  <c r="K108" i="43" l="1"/>
  <c r="C139" i="43"/>
  <c r="K137" i="39"/>
  <c r="H138" i="39"/>
  <c r="G138" i="39"/>
  <c r="C139" i="39"/>
  <c r="H109" i="43"/>
  <c r="G109" i="43"/>
  <c r="J105" i="43"/>
  <c r="J106" i="39"/>
  <c r="K109" i="43" l="1"/>
  <c r="C140" i="43"/>
  <c r="K138" i="39"/>
  <c r="H139" i="39"/>
  <c r="G139" i="39"/>
  <c r="C140" i="39"/>
  <c r="H110" i="43"/>
  <c r="G110" i="43"/>
  <c r="J106" i="43"/>
  <c r="J107" i="39"/>
  <c r="K110" i="43" l="1"/>
  <c r="C141" i="43"/>
  <c r="K139" i="39"/>
  <c r="H140" i="39"/>
  <c r="G140" i="39"/>
  <c r="C141" i="39"/>
  <c r="H111" i="43"/>
  <c r="G111" i="43"/>
  <c r="J107" i="43"/>
  <c r="J108" i="39"/>
  <c r="K111" i="43" l="1"/>
  <c r="C142" i="43"/>
  <c r="K140" i="39"/>
  <c r="H141" i="39"/>
  <c r="G141" i="39"/>
  <c r="C142" i="39"/>
  <c r="H112" i="43"/>
  <c r="G112" i="43"/>
  <c r="J108" i="43"/>
  <c r="J109" i="39"/>
  <c r="K112" i="43" l="1"/>
  <c r="C143" i="43"/>
  <c r="K141" i="39"/>
  <c r="H142" i="39"/>
  <c r="G142" i="39"/>
  <c r="C143" i="39"/>
  <c r="H113" i="43"/>
  <c r="G113" i="43"/>
  <c r="J109" i="43"/>
  <c r="J110" i="39"/>
  <c r="K113" i="43" l="1"/>
  <c r="C144" i="43"/>
  <c r="K142" i="39"/>
  <c r="H143" i="39"/>
  <c r="G143" i="39"/>
  <c r="C144" i="39"/>
  <c r="H114" i="43"/>
  <c r="G114" i="43"/>
  <c r="J110" i="43"/>
  <c r="J111" i="39"/>
  <c r="K114" i="43" l="1"/>
  <c r="C145" i="43"/>
  <c r="K143" i="39"/>
  <c r="H144" i="39"/>
  <c r="G144" i="39"/>
  <c r="C145" i="39"/>
  <c r="H115" i="43"/>
  <c r="G115" i="43"/>
  <c r="J111" i="43"/>
  <c r="J112" i="39"/>
  <c r="K115" i="43" l="1"/>
  <c r="C146" i="43"/>
  <c r="K144" i="39"/>
  <c r="H145" i="39"/>
  <c r="G145" i="39"/>
  <c r="C146" i="39"/>
  <c r="H116" i="43"/>
  <c r="G116" i="43"/>
  <c r="J112" i="43"/>
  <c r="J113" i="39"/>
  <c r="K116" i="43" l="1"/>
  <c r="C147" i="43"/>
  <c r="K145" i="39"/>
  <c r="H146" i="39"/>
  <c r="G146" i="39"/>
  <c r="C147" i="39"/>
  <c r="H117" i="43"/>
  <c r="G117" i="43"/>
  <c r="J113" i="43"/>
  <c r="J114" i="39"/>
  <c r="K117" i="43" l="1"/>
  <c r="C148" i="43"/>
  <c r="K146" i="39"/>
  <c r="H147" i="39"/>
  <c r="G147" i="39"/>
  <c r="C148" i="39"/>
  <c r="H118" i="43"/>
  <c r="G118" i="43"/>
  <c r="J114" i="43"/>
  <c r="J115" i="39"/>
  <c r="K118" i="43" l="1"/>
  <c r="C149" i="43"/>
  <c r="K147" i="39"/>
  <c r="H148" i="39"/>
  <c r="G148" i="39"/>
  <c r="C149" i="39"/>
  <c r="H119" i="43"/>
  <c r="G119" i="43"/>
  <c r="J115" i="43"/>
  <c r="J116" i="39"/>
  <c r="K119" i="43" l="1"/>
  <c r="C150" i="43"/>
  <c r="K148" i="39"/>
  <c r="H149" i="39"/>
  <c r="G149" i="39"/>
  <c r="C150" i="39"/>
  <c r="H120" i="43"/>
  <c r="G120" i="43"/>
  <c r="J116" i="43"/>
  <c r="J117" i="39"/>
  <c r="K120" i="43" l="1"/>
  <c r="K149" i="39"/>
  <c r="C151" i="43"/>
  <c r="H150" i="39"/>
  <c r="G150" i="39"/>
  <c r="C151" i="39"/>
  <c r="H121" i="43"/>
  <c r="G121" i="43"/>
  <c r="J117" i="43"/>
  <c r="J118" i="39"/>
  <c r="K121" i="43" l="1"/>
  <c r="C152" i="43"/>
  <c r="K150" i="39"/>
  <c r="H151" i="39"/>
  <c r="G151" i="39"/>
  <c r="C152" i="39"/>
  <c r="H122" i="43"/>
  <c r="G122" i="43"/>
  <c r="J118" i="43"/>
  <c r="J119" i="39"/>
  <c r="K122" i="43" l="1"/>
  <c r="C153" i="43"/>
  <c r="K151" i="39"/>
  <c r="H152" i="39"/>
  <c r="G152" i="39"/>
  <c r="C153" i="39"/>
  <c r="H123" i="43"/>
  <c r="G123" i="43"/>
  <c r="J119" i="43"/>
  <c r="J120" i="39"/>
  <c r="K123" i="43" l="1"/>
  <c r="C154" i="43"/>
  <c r="K152" i="39"/>
  <c r="H153" i="39"/>
  <c r="G153" i="39"/>
  <c r="C154" i="39"/>
  <c r="H124" i="43"/>
  <c r="G124" i="43"/>
  <c r="J120" i="43"/>
  <c r="J121" i="39"/>
  <c r="K124" i="43" l="1"/>
  <c r="C155" i="43"/>
  <c r="K153" i="39"/>
  <c r="H154" i="39"/>
  <c r="G154" i="39"/>
  <c r="C155" i="39"/>
  <c r="H125" i="43"/>
  <c r="G125" i="43"/>
  <c r="J121" i="43"/>
  <c r="J122" i="39"/>
  <c r="K125" i="43" l="1"/>
  <c r="C156" i="43"/>
  <c r="K154" i="39"/>
  <c r="H155" i="39"/>
  <c r="G155" i="39"/>
  <c r="C156" i="39"/>
  <c r="H126" i="43"/>
  <c r="G126" i="43"/>
  <c r="J122" i="43"/>
  <c r="J123" i="39"/>
  <c r="K126" i="43" l="1"/>
  <c r="C157" i="43"/>
  <c r="K155" i="39"/>
  <c r="H156" i="39"/>
  <c r="G156" i="39"/>
  <c r="C157" i="39"/>
  <c r="H127" i="43"/>
  <c r="G127" i="43"/>
  <c r="J123" i="43"/>
  <c r="J124" i="39"/>
  <c r="K127" i="43" l="1"/>
  <c r="C158" i="43"/>
  <c r="K156" i="39"/>
  <c r="H157" i="39"/>
  <c r="G157" i="39"/>
  <c r="C158" i="39"/>
  <c r="H128" i="43"/>
  <c r="G128" i="43"/>
  <c r="J124" i="43"/>
  <c r="J125" i="39"/>
  <c r="K128" i="43" l="1"/>
  <c r="C159" i="43"/>
  <c r="K157" i="39"/>
  <c r="H158" i="39"/>
  <c r="G158" i="39"/>
  <c r="C159" i="39"/>
  <c r="H129" i="43"/>
  <c r="G129" i="43"/>
  <c r="J125" i="43"/>
  <c r="J126" i="39"/>
  <c r="K129" i="43" l="1"/>
  <c r="C160" i="43"/>
  <c r="K158" i="39"/>
  <c r="H159" i="39"/>
  <c r="G159" i="39"/>
  <c r="C160" i="39"/>
  <c r="H130" i="43"/>
  <c r="G130" i="43"/>
  <c r="J126" i="43"/>
  <c r="J127" i="39"/>
  <c r="K130" i="43" l="1"/>
  <c r="C161" i="43"/>
  <c r="K159" i="39"/>
  <c r="H160" i="39"/>
  <c r="G160" i="39"/>
  <c r="C161" i="39"/>
  <c r="H131" i="43"/>
  <c r="G131" i="43"/>
  <c r="J127" i="43"/>
  <c r="J128" i="39"/>
  <c r="K131" i="43" l="1"/>
  <c r="C162" i="43"/>
  <c r="K160" i="39"/>
  <c r="H161" i="39"/>
  <c r="G161" i="39"/>
  <c r="C162" i="39"/>
  <c r="H132" i="43"/>
  <c r="G132" i="43"/>
  <c r="J128" i="43"/>
  <c r="J129" i="39"/>
  <c r="K132" i="43" l="1"/>
  <c r="C163" i="43"/>
  <c r="K161" i="39"/>
  <c r="H162" i="39"/>
  <c r="G162" i="39"/>
  <c r="C163" i="39"/>
  <c r="H133" i="43"/>
  <c r="G133" i="43"/>
  <c r="J129" i="43"/>
  <c r="J130" i="39"/>
  <c r="K133" i="43" l="1"/>
  <c r="C164" i="43"/>
  <c r="K162" i="39"/>
  <c r="H163" i="39"/>
  <c r="G163" i="39"/>
  <c r="C164" i="39"/>
  <c r="H134" i="43"/>
  <c r="G134" i="43"/>
  <c r="J130" i="43"/>
  <c r="J131" i="39"/>
  <c r="K134" i="43" l="1"/>
  <c r="C165" i="43"/>
  <c r="K163" i="39"/>
  <c r="H164" i="39"/>
  <c r="G164" i="39"/>
  <c r="C165" i="39"/>
  <c r="H135" i="43"/>
  <c r="G135" i="43"/>
  <c r="J131" i="43"/>
  <c r="J132" i="39"/>
  <c r="K135" i="43" l="1"/>
  <c r="C166" i="43"/>
  <c r="K164" i="39"/>
  <c r="H165" i="39"/>
  <c r="G165" i="39"/>
  <c r="C166" i="39"/>
  <c r="H136" i="43"/>
  <c r="G136" i="43"/>
  <c r="J132" i="43"/>
  <c r="J133" i="39"/>
  <c r="K136" i="43" l="1"/>
  <c r="C167" i="43"/>
  <c r="K165" i="39"/>
  <c r="H166" i="39"/>
  <c r="G166" i="39"/>
  <c r="C167" i="39"/>
  <c r="H137" i="43"/>
  <c r="G137" i="43"/>
  <c r="J133" i="43"/>
  <c r="J134" i="39"/>
  <c r="K137" i="43" l="1"/>
  <c r="C168" i="43"/>
  <c r="K166" i="39"/>
  <c r="H167" i="39"/>
  <c r="G167" i="39"/>
  <c r="C168" i="39"/>
  <c r="H138" i="43"/>
  <c r="G138" i="43"/>
  <c r="J134" i="43"/>
  <c r="J135" i="39"/>
  <c r="K138" i="43" l="1"/>
  <c r="C169" i="43"/>
  <c r="K167" i="39"/>
  <c r="H168" i="39"/>
  <c r="G168" i="39"/>
  <c r="C169" i="39"/>
  <c r="H139" i="43"/>
  <c r="G139" i="43"/>
  <c r="J135" i="43"/>
  <c r="J136" i="39"/>
  <c r="K139" i="43" l="1"/>
  <c r="C170" i="43"/>
  <c r="K168" i="39"/>
  <c r="H169" i="39"/>
  <c r="G169" i="39"/>
  <c r="C170" i="39"/>
  <c r="H140" i="43"/>
  <c r="G140" i="43"/>
  <c r="J136" i="43"/>
  <c r="J137" i="39"/>
  <c r="K140" i="43" l="1"/>
  <c r="C171" i="43"/>
  <c r="K169" i="39"/>
  <c r="H170" i="39"/>
  <c r="G170" i="39"/>
  <c r="C171" i="39"/>
  <c r="H141" i="43"/>
  <c r="G141" i="43"/>
  <c r="J137" i="43"/>
  <c r="J138" i="39"/>
  <c r="K141" i="43" l="1"/>
  <c r="C172" i="43"/>
  <c r="K170" i="39"/>
  <c r="H171" i="39"/>
  <c r="G171" i="39"/>
  <c r="C172" i="39"/>
  <c r="H142" i="43"/>
  <c r="G142" i="43"/>
  <c r="J138" i="43"/>
  <c r="J139" i="39"/>
  <c r="K142" i="43" l="1"/>
  <c r="C173" i="43"/>
  <c r="K171" i="39"/>
  <c r="H172" i="39"/>
  <c r="G172" i="39"/>
  <c r="C173" i="39"/>
  <c r="H143" i="43"/>
  <c r="G143" i="43"/>
  <c r="J139" i="43"/>
  <c r="J140" i="39"/>
  <c r="K143" i="43" l="1"/>
  <c r="C174" i="43"/>
  <c r="K172" i="39"/>
  <c r="H173" i="39"/>
  <c r="G173" i="39"/>
  <c r="C174" i="39"/>
  <c r="H144" i="43"/>
  <c r="G144" i="43"/>
  <c r="J140" i="43"/>
  <c r="J141" i="39"/>
  <c r="K144" i="43" l="1"/>
  <c r="C175" i="43"/>
  <c r="K173" i="39"/>
  <c r="H174" i="39"/>
  <c r="G174" i="39"/>
  <c r="C175" i="39"/>
  <c r="H145" i="43"/>
  <c r="G145" i="43"/>
  <c r="J141" i="43"/>
  <c r="J142" i="39"/>
  <c r="K145" i="43" l="1"/>
  <c r="C176" i="43"/>
  <c r="K174" i="39"/>
  <c r="H175" i="39"/>
  <c r="G175" i="39"/>
  <c r="C176" i="39"/>
  <c r="H146" i="43"/>
  <c r="G146" i="43"/>
  <c r="J142" i="43"/>
  <c r="J143" i="39"/>
  <c r="K146" i="43" l="1"/>
  <c r="K175" i="39"/>
  <c r="C177" i="43"/>
  <c r="H176" i="39"/>
  <c r="G176" i="39"/>
  <c r="C177" i="39"/>
  <c r="H147" i="43"/>
  <c r="G147" i="43"/>
  <c r="J143" i="43"/>
  <c r="J144" i="39"/>
  <c r="K147" i="43" l="1"/>
  <c r="C178" i="43"/>
  <c r="K176" i="39"/>
  <c r="H177" i="39"/>
  <c r="G177" i="39"/>
  <c r="C178" i="39"/>
  <c r="H148" i="43"/>
  <c r="G148" i="43"/>
  <c r="J144" i="43"/>
  <c r="J145" i="39"/>
  <c r="K148" i="43" l="1"/>
  <c r="C179" i="43"/>
  <c r="K177" i="39"/>
  <c r="H178" i="39"/>
  <c r="G178" i="39"/>
  <c r="C179" i="39"/>
  <c r="H149" i="43"/>
  <c r="G149" i="43"/>
  <c r="J145" i="43"/>
  <c r="J146" i="39"/>
  <c r="K149" i="43" l="1"/>
  <c r="C180" i="43"/>
  <c r="K178" i="39"/>
  <c r="H179" i="39"/>
  <c r="G179" i="39"/>
  <c r="C180" i="39"/>
  <c r="H150" i="43"/>
  <c r="G150" i="43"/>
  <c r="J146" i="43"/>
  <c r="J147" i="39"/>
  <c r="K150" i="43" l="1"/>
  <c r="C181" i="43"/>
  <c r="K179" i="39"/>
  <c r="H180" i="39"/>
  <c r="G180" i="39"/>
  <c r="C181" i="39"/>
  <c r="H151" i="43"/>
  <c r="G151" i="43"/>
  <c r="J147" i="43"/>
  <c r="J148" i="39"/>
  <c r="K151" i="43" l="1"/>
  <c r="C182" i="43"/>
  <c r="K180" i="39"/>
  <c r="H181" i="39"/>
  <c r="G181" i="39"/>
  <c r="C182" i="39"/>
  <c r="H152" i="43"/>
  <c r="G152" i="43"/>
  <c r="J148" i="43"/>
  <c r="J149" i="39"/>
  <c r="K152" i="43" l="1"/>
  <c r="C183" i="43"/>
  <c r="K181" i="39"/>
  <c r="H182" i="39"/>
  <c r="G182" i="39"/>
  <c r="C183" i="39"/>
  <c r="H153" i="43"/>
  <c r="G153" i="43"/>
  <c r="J149" i="43"/>
  <c r="J150" i="39"/>
  <c r="K153" i="43" l="1"/>
  <c r="C184" i="43"/>
  <c r="K182" i="39"/>
  <c r="H183" i="39"/>
  <c r="G183" i="39"/>
  <c r="C184" i="39"/>
  <c r="H154" i="43"/>
  <c r="G154" i="43"/>
  <c r="J150" i="43"/>
  <c r="J151" i="39"/>
  <c r="K154" i="43" l="1"/>
  <c r="C185" i="43"/>
  <c r="K183" i="39"/>
  <c r="H184" i="39"/>
  <c r="G184" i="39"/>
  <c r="C185" i="39"/>
  <c r="H155" i="43"/>
  <c r="G155" i="43"/>
  <c r="J151" i="43"/>
  <c r="J152" i="39"/>
  <c r="K155" i="43" l="1"/>
  <c r="C186" i="43"/>
  <c r="K184" i="39"/>
  <c r="H185" i="39"/>
  <c r="G185" i="39"/>
  <c r="C186" i="39"/>
  <c r="H156" i="43"/>
  <c r="G156" i="43"/>
  <c r="J152" i="43"/>
  <c r="J153" i="39"/>
  <c r="K156" i="43" l="1"/>
  <c r="C187" i="43"/>
  <c r="K185" i="39"/>
  <c r="H186" i="39"/>
  <c r="G186" i="39"/>
  <c r="C187" i="39"/>
  <c r="H157" i="43"/>
  <c r="G157" i="43"/>
  <c r="J153" i="43"/>
  <c r="J154" i="39"/>
  <c r="K157" i="43" l="1"/>
  <c r="C188" i="43"/>
  <c r="K186" i="39"/>
  <c r="H187" i="39"/>
  <c r="G187" i="39"/>
  <c r="C188" i="39"/>
  <c r="H158" i="43"/>
  <c r="G158" i="43"/>
  <c r="J154" i="43"/>
  <c r="J155" i="39"/>
  <c r="K158" i="43" l="1"/>
  <c r="C189" i="43"/>
  <c r="K187" i="39"/>
  <c r="H188" i="39"/>
  <c r="G188" i="39"/>
  <c r="C189" i="39"/>
  <c r="H159" i="43"/>
  <c r="G159" i="43"/>
  <c r="J155" i="43"/>
  <c r="J156" i="39"/>
  <c r="K159" i="43" l="1"/>
  <c r="C190" i="43"/>
  <c r="K188" i="39"/>
  <c r="H189" i="39"/>
  <c r="G189" i="39"/>
  <c r="C190" i="39"/>
  <c r="H160" i="43"/>
  <c r="G160" i="43"/>
  <c r="J156" i="43"/>
  <c r="J157" i="39"/>
  <c r="K160" i="43" l="1"/>
  <c r="C191" i="43"/>
  <c r="K189" i="39"/>
  <c r="H190" i="39"/>
  <c r="G190" i="39"/>
  <c r="C191" i="39"/>
  <c r="H161" i="43"/>
  <c r="G161" i="43"/>
  <c r="J157" i="43"/>
  <c r="J158" i="39"/>
  <c r="K161" i="43" l="1"/>
  <c r="C192" i="43"/>
  <c r="K190" i="39"/>
  <c r="H191" i="39"/>
  <c r="G191" i="39"/>
  <c r="C192" i="39"/>
  <c r="H162" i="43"/>
  <c r="G162" i="43"/>
  <c r="J158" i="43"/>
  <c r="J159" i="39"/>
  <c r="K162" i="43" l="1"/>
  <c r="C193" i="43"/>
  <c r="K191" i="39"/>
  <c r="H192" i="39"/>
  <c r="G192" i="39"/>
  <c r="C193" i="39"/>
  <c r="H163" i="43"/>
  <c r="G163" i="43"/>
  <c r="J159" i="43"/>
  <c r="J160" i="39"/>
  <c r="K163" i="43" l="1"/>
  <c r="C194" i="43"/>
  <c r="K192" i="39"/>
  <c r="H193" i="39"/>
  <c r="G193" i="39"/>
  <c r="C194" i="39"/>
  <c r="H164" i="43"/>
  <c r="G164" i="43"/>
  <c r="J160" i="43"/>
  <c r="J161" i="39"/>
  <c r="K164" i="43" l="1"/>
  <c r="C195" i="43"/>
  <c r="K193" i="39"/>
  <c r="H194" i="39"/>
  <c r="G194" i="39"/>
  <c r="C195" i="39"/>
  <c r="H165" i="43"/>
  <c r="G165" i="43"/>
  <c r="J161" i="43"/>
  <c r="J162" i="39"/>
  <c r="K165" i="43" l="1"/>
  <c r="C196" i="43"/>
  <c r="K194" i="39"/>
  <c r="H195" i="39"/>
  <c r="G195" i="39"/>
  <c r="C196" i="39"/>
  <c r="H166" i="43"/>
  <c r="G166" i="43"/>
  <c r="J162" i="43"/>
  <c r="J163" i="39"/>
  <c r="K166" i="43" l="1"/>
  <c r="C197" i="43"/>
  <c r="K195" i="39"/>
  <c r="H196" i="39"/>
  <c r="G196" i="39"/>
  <c r="C197" i="39"/>
  <c r="H167" i="43"/>
  <c r="G167" i="43"/>
  <c r="J163" i="43"/>
  <c r="J164" i="39"/>
  <c r="K167" i="43" l="1"/>
  <c r="C198" i="43"/>
  <c r="K196" i="39"/>
  <c r="H197" i="39"/>
  <c r="G197" i="39"/>
  <c r="C198" i="39"/>
  <c r="H168" i="43"/>
  <c r="G168" i="43"/>
  <c r="J164" i="43"/>
  <c r="J165" i="39"/>
  <c r="K168" i="43" l="1"/>
  <c r="C199" i="43"/>
  <c r="K197" i="39"/>
  <c r="H198" i="39"/>
  <c r="G198" i="39"/>
  <c r="C199" i="39"/>
  <c r="H169" i="43"/>
  <c r="G169" i="43"/>
  <c r="J165" i="43"/>
  <c r="J166" i="39"/>
  <c r="K169" i="43" l="1"/>
  <c r="C200" i="43"/>
  <c r="K198" i="39"/>
  <c r="H199" i="39"/>
  <c r="G199" i="39"/>
  <c r="C200" i="39"/>
  <c r="H170" i="43"/>
  <c r="G170" i="43"/>
  <c r="J166" i="43"/>
  <c r="J167" i="39"/>
  <c r="K170" i="43" l="1"/>
  <c r="C201" i="43"/>
  <c r="K199" i="39"/>
  <c r="H200" i="39"/>
  <c r="G200" i="39"/>
  <c r="C201" i="39"/>
  <c r="H171" i="43"/>
  <c r="G171" i="43"/>
  <c r="J167" i="43"/>
  <c r="J168" i="39"/>
  <c r="K171" i="43" l="1"/>
  <c r="C202" i="43"/>
  <c r="K200" i="39"/>
  <c r="H201" i="39"/>
  <c r="G201" i="39"/>
  <c r="C202" i="39"/>
  <c r="H172" i="43"/>
  <c r="G172" i="43"/>
  <c r="J168" i="43"/>
  <c r="J169" i="39"/>
  <c r="K172" i="43" l="1"/>
  <c r="C203" i="43"/>
  <c r="K201" i="39"/>
  <c r="H202" i="39"/>
  <c r="G202" i="39"/>
  <c r="C203" i="39"/>
  <c r="H173" i="43"/>
  <c r="G173" i="43"/>
  <c r="J169" i="43"/>
  <c r="J170" i="39"/>
  <c r="K173" i="43" l="1"/>
  <c r="C204" i="43"/>
  <c r="K202" i="39"/>
  <c r="H203" i="39"/>
  <c r="G203" i="39"/>
  <c r="C204" i="39"/>
  <c r="H174" i="43"/>
  <c r="G174" i="43"/>
  <c r="J170" i="43"/>
  <c r="J171" i="39"/>
  <c r="K174" i="43" l="1"/>
  <c r="C205" i="43"/>
  <c r="K203" i="39"/>
  <c r="H204" i="39"/>
  <c r="G204" i="39"/>
  <c r="C205" i="39"/>
  <c r="H175" i="43"/>
  <c r="G175" i="43"/>
  <c r="J171" i="43"/>
  <c r="J172" i="39"/>
  <c r="K175" i="43" l="1"/>
  <c r="C206" i="43"/>
  <c r="K204" i="39"/>
  <c r="H205" i="39"/>
  <c r="G205" i="39"/>
  <c r="C206" i="39"/>
  <c r="H176" i="43"/>
  <c r="G176" i="43"/>
  <c r="J172" i="43"/>
  <c r="J173" i="39"/>
  <c r="K176" i="43" l="1"/>
  <c r="C207" i="43"/>
  <c r="K205" i="39"/>
  <c r="H206" i="39"/>
  <c r="G206" i="39"/>
  <c r="C207" i="39"/>
  <c r="H177" i="43"/>
  <c r="G177" i="43"/>
  <c r="J173" i="43"/>
  <c r="J174" i="39"/>
  <c r="K177" i="43" l="1"/>
  <c r="C208" i="43"/>
  <c r="K206" i="39"/>
  <c r="H207" i="39"/>
  <c r="G207" i="39"/>
  <c r="C208" i="39"/>
  <c r="H178" i="43"/>
  <c r="G178" i="43"/>
  <c r="J174" i="43"/>
  <c r="J175" i="39"/>
  <c r="K178" i="43" l="1"/>
  <c r="C209" i="43"/>
  <c r="K207" i="39"/>
  <c r="H208" i="39"/>
  <c r="G208" i="39"/>
  <c r="C209" i="39"/>
  <c r="H179" i="43"/>
  <c r="G179" i="43"/>
  <c r="J175" i="43"/>
  <c r="J176" i="39"/>
  <c r="K179" i="43" l="1"/>
  <c r="C210" i="43"/>
  <c r="K208" i="39"/>
  <c r="H209" i="39"/>
  <c r="G209" i="39"/>
  <c r="C210" i="39"/>
  <c r="H180" i="43"/>
  <c r="G180" i="43"/>
  <c r="J176" i="43"/>
  <c r="J177" i="39"/>
  <c r="K180" i="43" l="1"/>
  <c r="C211" i="43"/>
  <c r="K209" i="39"/>
  <c r="H210" i="39"/>
  <c r="G210" i="39"/>
  <c r="C211" i="39"/>
  <c r="H181" i="43"/>
  <c r="G181" i="43"/>
  <c r="J177" i="43"/>
  <c r="J178" i="39"/>
  <c r="K181" i="43" l="1"/>
  <c r="C212" i="43"/>
  <c r="K210" i="39"/>
  <c r="H211" i="39"/>
  <c r="G211" i="39"/>
  <c r="C212" i="39"/>
  <c r="H182" i="43"/>
  <c r="G182" i="43"/>
  <c r="J178" i="43"/>
  <c r="J179" i="39"/>
  <c r="K182" i="43" l="1"/>
  <c r="C213" i="43"/>
  <c r="K211" i="39"/>
  <c r="H212" i="39"/>
  <c r="G212" i="39"/>
  <c r="C213" i="39"/>
  <c r="H183" i="43"/>
  <c r="G183" i="43"/>
  <c r="J179" i="43"/>
  <c r="J180" i="39"/>
  <c r="K183" i="43" l="1"/>
  <c r="C214" i="43"/>
  <c r="K212" i="39"/>
  <c r="H213" i="39"/>
  <c r="G213" i="39"/>
  <c r="C214" i="39"/>
  <c r="H184" i="43"/>
  <c r="G184" i="43"/>
  <c r="J180" i="43"/>
  <c r="J181" i="39"/>
  <c r="K184" i="43" l="1"/>
  <c r="C215" i="43"/>
  <c r="K213" i="39"/>
  <c r="H214" i="39"/>
  <c r="G214" i="39"/>
  <c r="C215" i="39"/>
  <c r="H185" i="43"/>
  <c r="G185" i="43"/>
  <c r="J181" i="43"/>
  <c r="J182" i="39"/>
  <c r="K185" i="43" l="1"/>
  <c r="C216" i="43"/>
  <c r="K214" i="39"/>
  <c r="H215" i="39"/>
  <c r="G215" i="39"/>
  <c r="C216" i="39"/>
  <c r="H186" i="43"/>
  <c r="G186" i="43"/>
  <c r="J182" i="43"/>
  <c r="J183" i="39"/>
  <c r="K186" i="43" l="1"/>
  <c r="C217" i="43"/>
  <c r="K215" i="39"/>
  <c r="H216" i="39"/>
  <c r="G216" i="39"/>
  <c r="C217" i="39"/>
  <c r="H187" i="43"/>
  <c r="G187" i="43"/>
  <c r="J183" i="43"/>
  <c r="J184" i="39"/>
  <c r="K187" i="43" l="1"/>
  <c r="C218" i="43"/>
  <c r="K216" i="39"/>
  <c r="H217" i="39"/>
  <c r="G217" i="39"/>
  <c r="C218" i="39"/>
  <c r="H188" i="43"/>
  <c r="G188" i="43"/>
  <c r="J184" i="43"/>
  <c r="J185" i="39"/>
  <c r="K188" i="43" l="1"/>
  <c r="C219" i="43"/>
  <c r="K217" i="39"/>
  <c r="H218" i="39"/>
  <c r="G218" i="39"/>
  <c r="C219" i="39"/>
  <c r="H189" i="43"/>
  <c r="G189" i="43"/>
  <c r="J185" i="43"/>
  <c r="J186" i="39"/>
  <c r="K189" i="43" l="1"/>
  <c r="C220" i="43"/>
  <c r="K218" i="39"/>
  <c r="H219" i="39"/>
  <c r="G219" i="39"/>
  <c r="C220" i="39"/>
  <c r="H190" i="43"/>
  <c r="G190" i="43"/>
  <c r="J186" i="43"/>
  <c r="J187" i="39"/>
  <c r="K190" i="43" l="1"/>
  <c r="C221" i="43"/>
  <c r="K219" i="39"/>
  <c r="H220" i="39"/>
  <c r="G220" i="39"/>
  <c r="C221" i="39"/>
  <c r="H191" i="43"/>
  <c r="G191" i="43"/>
  <c r="J187" i="43"/>
  <c r="J188" i="39"/>
  <c r="K191" i="43" l="1"/>
  <c r="C222" i="43"/>
  <c r="K220" i="39"/>
  <c r="H221" i="39"/>
  <c r="G221" i="39"/>
  <c r="C222" i="39"/>
  <c r="H192" i="43"/>
  <c r="G192" i="43"/>
  <c r="J188" i="43"/>
  <c r="J189" i="39"/>
  <c r="K192" i="43" l="1"/>
  <c r="C223" i="43"/>
  <c r="K221" i="39"/>
  <c r="H222" i="39"/>
  <c r="G222" i="39"/>
  <c r="C223" i="39"/>
  <c r="H193" i="43"/>
  <c r="G193" i="43"/>
  <c r="J189" i="43"/>
  <c r="J190" i="39"/>
  <c r="K193" i="43" l="1"/>
  <c r="C224" i="43"/>
  <c r="K222" i="39"/>
  <c r="H223" i="39"/>
  <c r="G223" i="39"/>
  <c r="C224" i="39"/>
  <c r="H194" i="43"/>
  <c r="G194" i="43"/>
  <c r="J190" i="43"/>
  <c r="J191" i="39"/>
  <c r="K194" i="43" l="1"/>
  <c r="C225" i="43"/>
  <c r="K223" i="39"/>
  <c r="H224" i="39"/>
  <c r="G224" i="39"/>
  <c r="C225" i="39"/>
  <c r="H195" i="43"/>
  <c r="G195" i="43"/>
  <c r="J191" i="43"/>
  <c r="J192" i="39"/>
  <c r="K195" i="43" l="1"/>
  <c r="C226" i="43"/>
  <c r="K224" i="39"/>
  <c r="H225" i="39"/>
  <c r="G225" i="39"/>
  <c r="C226" i="39"/>
  <c r="H196" i="43"/>
  <c r="G196" i="43"/>
  <c r="J192" i="43"/>
  <c r="J193" i="39"/>
  <c r="K196" i="43" l="1"/>
  <c r="C227" i="43"/>
  <c r="K225" i="39"/>
  <c r="H226" i="39"/>
  <c r="G226" i="39"/>
  <c r="C227" i="39"/>
  <c r="H197" i="43"/>
  <c r="G197" i="43"/>
  <c r="J193" i="43"/>
  <c r="J194" i="39"/>
  <c r="K197" i="43" l="1"/>
  <c r="C228" i="43"/>
  <c r="K226" i="39"/>
  <c r="H227" i="39"/>
  <c r="G227" i="39"/>
  <c r="C228" i="39"/>
  <c r="H198" i="43"/>
  <c r="G198" i="43"/>
  <c r="J194" i="43"/>
  <c r="J195" i="39"/>
  <c r="K198" i="43" l="1"/>
  <c r="C229" i="43"/>
  <c r="K227" i="39"/>
  <c r="H228" i="39"/>
  <c r="G228" i="39"/>
  <c r="C229" i="39"/>
  <c r="H199" i="43"/>
  <c r="G199" i="43"/>
  <c r="J195" i="43"/>
  <c r="J196" i="39"/>
  <c r="K199" i="43" l="1"/>
  <c r="C230" i="43"/>
  <c r="K228" i="39"/>
  <c r="H229" i="39"/>
  <c r="G229" i="39"/>
  <c r="C230" i="39"/>
  <c r="H200" i="43"/>
  <c r="G200" i="43"/>
  <c r="J196" i="43"/>
  <c r="J197" i="39"/>
  <c r="K200" i="43" l="1"/>
  <c r="C231" i="43"/>
  <c r="K229" i="39"/>
  <c r="H230" i="39"/>
  <c r="G230" i="39"/>
  <c r="C231" i="39"/>
  <c r="H201" i="43"/>
  <c r="G201" i="43"/>
  <c r="J197" i="43"/>
  <c r="J198" i="39"/>
  <c r="K201" i="43" l="1"/>
  <c r="C232" i="43"/>
  <c r="K230" i="39"/>
  <c r="H231" i="39"/>
  <c r="G231" i="39"/>
  <c r="C232" i="39"/>
  <c r="H202" i="43"/>
  <c r="G202" i="43"/>
  <c r="J198" i="43"/>
  <c r="J199" i="39"/>
  <c r="K202" i="43" l="1"/>
  <c r="C233" i="43"/>
  <c r="K231" i="39"/>
  <c r="H232" i="39"/>
  <c r="G232" i="39"/>
  <c r="C233" i="39"/>
  <c r="H203" i="43"/>
  <c r="G203" i="43"/>
  <c r="J199" i="43"/>
  <c r="J200" i="39"/>
  <c r="K203" i="43" l="1"/>
  <c r="C234" i="43"/>
  <c r="K232" i="39"/>
  <c r="H233" i="39"/>
  <c r="G233" i="39"/>
  <c r="C234" i="39"/>
  <c r="H204" i="43"/>
  <c r="G204" i="43"/>
  <c r="J200" i="43"/>
  <c r="J201" i="39"/>
  <c r="K204" i="43" l="1"/>
  <c r="C235" i="43"/>
  <c r="K233" i="39"/>
  <c r="H234" i="39"/>
  <c r="G234" i="39"/>
  <c r="C235" i="39"/>
  <c r="H205" i="43"/>
  <c r="G205" i="43"/>
  <c r="J201" i="43"/>
  <c r="J202" i="39"/>
  <c r="K205" i="43" l="1"/>
  <c r="C236" i="43"/>
  <c r="K234" i="39"/>
  <c r="H235" i="39"/>
  <c r="G235" i="39"/>
  <c r="C236" i="39"/>
  <c r="H206" i="43"/>
  <c r="G206" i="43"/>
  <c r="J202" i="43"/>
  <c r="J203" i="39"/>
  <c r="K206" i="43" l="1"/>
  <c r="C237" i="43"/>
  <c r="K235" i="39"/>
  <c r="H236" i="39"/>
  <c r="G236" i="39"/>
  <c r="C237" i="39"/>
  <c r="H207" i="43"/>
  <c r="G207" i="43"/>
  <c r="J203" i="43"/>
  <c r="J204" i="39"/>
  <c r="K207" i="43" l="1"/>
  <c r="C238" i="43"/>
  <c r="K236" i="39"/>
  <c r="H237" i="39"/>
  <c r="G237" i="39"/>
  <c r="C238" i="39"/>
  <c r="H208" i="43"/>
  <c r="G208" i="43"/>
  <c r="J204" i="43"/>
  <c r="J205" i="39"/>
  <c r="K208" i="43" l="1"/>
  <c r="C239" i="43"/>
  <c r="K237" i="39"/>
  <c r="H238" i="39"/>
  <c r="G238" i="39"/>
  <c r="C239" i="39"/>
  <c r="H209" i="43"/>
  <c r="G209" i="43"/>
  <c r="J205" i="43"/>
  <c r="J206" i="39"/>
  <c r="K209" i="43" l="1"/>
  <c r="C240" i="43"/>
  <c r="K238" i="39"/>
  <c r="H239" i="39"/>
  <c r="G239" i="39"/>
  <c r="C240" i="39"/>
  <c r="H210" i="43"/>
  <c r="G210" i="43"/>
  <c r="J206" i="43"/>
  <c r="J207" i="39"/>
  <c r="K210" i="43" l="1"/>
  <c r="C241" i="43"/>
  <c r="K239" i="39"/>
  <c r="H240" i="39"/>
  <c r="G240" i="39"/>
  <c r="C241" i="39"/>
  <c r="H211" i="43"/>
  <c r="G211" i="43"/>
  <c r="J207" i="43"/>
  <c r="J208" i="39"/>
  <c r="K211" i="43" l="1"/>
  <c r="C242" i="43"/>
  <c r="K240" i="39"/>
  <c r="H241" i="39"/>
  <c r="G241" i="39"/>
  <c r="C242" i="39"/>
  <c r="H212" i="43"/>
  <c r="G212" i="43"/>
  <c r="J208" i="43"/>
  <c r="J209" i="39"/>
  <c r="K212" i="43" l="1"/>
  <c r="C243" i="43"/>
  <c r="K241" i="39"/>
  <c r="H242" i="39"/>
  <c r="G242" i="39"/>
  <c r="C243" i="39"/>
  <c r="H213" i="43"/>
  <c r="G213" i="43"/>
  <c r="J209" i="43"/>
  <c r="J210" i="39"/>
  <c r="K213" i="43" l="1"/>
  <c r="C244" i="43"/>
  <c r="K242" i="39"/>
  <c r="H243" i="39"/>
  <c r="G243" i="39"/>
  <c r="C244" i="39"/>
  <c r="H214" i="43"/>
  <c r="G214" i="43"/>
  <c r="J210" i="43"/>
  <c r="J211" i="39"/>
  <c r="K214" i="43" l="1"/>
  <c r="C245" i="43"/>
  <c r="K243" i="39"/>
  <c r="H244" i="39"/>
  <c r="G244" i="39"/>
  <c r="C245" i="39"/>
  <c r="H215" i="43"/>
  <c r="G215" i="43"/>
  <c r="J211" i="43"/>
  <c r="J212" i="39"/>
  <c r="K215" i="43" l="1"/>
  <c r="C246" i="43"/>
  <c r="K244" i="39"/>
  <c r="H245" i="39"/>
  <c r="G245" i="39"/>
  <c r="C246" i="39"/>
  <c r="H216" i="43"/>
  <c r="G216" i="43"/>
  <c r="J212" i="43"/>
  <c r="J213" i="39"/>
  <c r="K216" i="43" l="1"/>
  <c r="C247" i="43"/>
  <c r="K245" i="39"/>
  <c r="H246" i="39"/>
  <c r="G246" i="39"/>
  <c r="C247" i="39"/>
  <c r="H217" i="43"/>
  <c r="G217" i="43"/>
  <c r="J213" i="43"/>
  <c r="J214" i="39"/>
  <c r="K217" i="43" l="1"/>
  <c r="C248" i="43"/>
  <c r="K246" i="39"/>
  <c r="H247" i="39"/>
  <c r="G247" i="39"/>
  <c r="C248" i="39"/>
  <c r="H218" i="43"/>
  <c r="G218" i="43"/>
  <c r="J214" i="43"/>
  <c r="J215" i="39"/>
  <c r="K218" i="43" l="1"/>
  <c r="C249" i="43"/>
  <c r="K247" i="39"/>
  <c r="H248" i="39"/>
  <c r="G248" i="39"/>
  <c r="C249" i="39"/>
  <c r="H219" i="43"/>
  <c r="G219" i="43"/>
  <c r="J215" i="43"/>
  <c r="J216" i="39"/>
  <c r="K219" i="43" l="1"/>
  <c r="C250" i="43"/>
  <c r="K248" i="39"/>
  <c r="H249" i="39"/>
  <c r="G249" i="39"/>
  <c r="C250" i="39"/>
  <c r="H220" i="43"/>
  <c r="G220" i="43"/>
  <c r="J216" i="43"/>
  <c r="J217" i="39"/>
  <c r="K220" i="43" l="1"/>
  <c r="C251" i="43"/>
  <c r="K249" i="39"/>
  <c r="H250" i="39"/>
  <c r="G250" i="39"/>
  <c r="C251" i="39"/>
  <c r="H221" i="43"/>
  <c r="G221" i="43"/>
  <c r="J217" i="43"/>
  <c r="J218" i="39"/>
  <c r="K221" i="43" l="1"/>
  <c r="C252" i="43"/>
  <c r="K250" i="39"/>
  <c r="H251" i="39"/>
  <c r="G251" i="39"/>
  <c r="C252" i="39"/>
  <c r="H222" i="43"/>
  <c r="G222" i="43"/>
  <c r="J218" i="43"/>
  <c r="J219" i="39"/>
  <c r="K222" i="43" l="1"/>
  <c r="C253" i="43"/>
  <c r="K251" i="39"/>
  <c r="H252" i="39"/>
  <c r="G252" i="39"/>
  <c r="C253" i="39"/>
  <c r="H223" i="43"/>
  <c r="G223" i="43"/>
  <c r="J219" i="43"/>
  <c r="J220" i="39"/>
  <c r="K223" i="43" l="1"/>
  <c r="C254" i="43"/>
  <c r="K252" i="39"/>
  <c r="H253" i="39"/>
  <c r="G253" i="39"/>
  <c r="C254" i="39"/>
  <c r="H224" i="43"/>
  <c r="G224" i="43"/>
  <c r="J220" i="43"/>
  <c r="J221" i="39"/>
  <c r="K224" i="43" l="1"/>
  <c r="C255" i="43"/>
  <c r="K253" i="39"/>
  <c r="H254" i="39"/>
  <c r="G254" i="39"/>
  <c r="C255" i="39"/>
  <c r="H225" i="43"/>
  <c r="G225" i="43"/>
  <c r="J221" i="43"/>
  <c r="J222" i="39"/>
  <c r="K225" i="43" l="1"/>
  <c r="C256" i="43"/>
  <c r="K254" i="39"/>
  <c r="H255" i="39"/>
  <c r="G255" i="39"/>
  <c r="C256" i="39"/>
  <c r="H226" i="43"/>
  <c r="G226" i="43"/>
  <c r="J222" i="43"/>
  <c r="J223" i="39"/>
  <c r="K226" i="43" l="1"/>
  <c r="C257" i="43"/>
  <c r="K255" i="39"/>
  <c r="H256" i="39"/>
  <c r="G256" i="39"/>
  <c r="C257" i="39"/>
  <c r="H227" i="43"/>
  <c r="G227" i="43"/>
  <c r="J223" i="43"/>
  <c r="J224" i="39"/>
  <c r="K227" i="43" l="1"/>
  <c r="C258" i="43"/>
  <c r="K256" i="39"/>
  <c r="H257" i="39"/>
  <c r="G257" i="39"/>
  <c r="C258" i="39"/>
  <c r="H228" i="43"/>
  <c r="G228" i="43"/>
  <c r="J224" i="43"/>
  <c r="J225" i="39"/>
  <c r="K228" i="43" l="1"/>
  <c r="C259" i="43"/>
  <c r="K257" i="39"/>
  <c r="H258" i="39"/>
  <c r="G258" i="39"/>
  <c r="C259" i="39"/>
  <c r="H229" i="43"/>
  <c r="G229" i="43"/>
  <c r="J225" i="43"/>
  <c r="J226" i="39"/>
  <c r="K229" i="43" l="1"/>
  <c r="C260" i="43"/>
  <c r="K258" i="39"/>
  <c r="H259" i="39"/>
  <c r="G259" i="39"/>
  <c r="C260" i="39"/>
  <c r="H230" i="43"/>
  <c r="G230" i="43"/>
  <c r="J226" i="43"/>
  <c r="J227" i="39"/>
  <c r="K230" i="43" l="1"/>
  <c r="C261" i="43"/>
  <c r="K259" i="39"/>
  <c r="H260" i="39"/>
  <c r="G260" i="39"/>
  <c r="C261" i="39"/>
  <c r="H231" i="43"/>
  <c r="G231" i="43"/>
  <c r="J227" i="43"/>
  <c r="J228" i="39"/>
  <c r="K231" i="43" l="1"/>
  <c r="C262" i="43"/>
  <c r="K260" i="39"/>
  <c r="H261" i="39"/>
  <c r="G261" i="39"/>
  <c r="C262" i="39"/>
  <c r="H232" i="43"/>
  <c r="G232" i="43"/>
  <c r="J228" i="43"/>
  <c r="J229" i="39"/>
  <c r="K232" i="43" l="1"/>
  <c r="C263" i="43"/>
  <c r="K261" i="39"/>
  <c r="H262" i="39"/>
  <c r="G262" i="39"/>
  <c r="C263" i="39"/>
  <c r="H233" i="43"/>
  <c r="G233" i="43"/>
  <c r="J229" i="43"/>
  <c r="J230" i="39"/>
  <c r="K233" i="43" l="1"/>
  <c r="C264" i="43"/>
  <c r="K262" i="39"/>
  <c r="H263" i="39"/>
  <c r="G263" i="39"/>
  <c r="C264" i="39"/>
  <c r="H234" i="43"/>
  <c r="G234" i="43"/>
  <c r="J230" i="43"/>
  <c r="J231" i="39"/>
  <c r="K234" i="43" l="1"/>
  <c r="C265" i="43"/>
  <c r="K263" i="39"/>
  <c r="H264" i="39"/>
  <c r="G264" i="39"/>
  <c r="C265" i="39"/>
  <c r="H235" i="43"/>
  <c r="G235" i="43"/>
  <c r="J231" i="43"/>
  <c r="J232" i="39"/>
  <c r="K235" i="43" l="1"/>
  <c r="C266" i="43"/>
  <c r="K264" i="39"/>
  <c r="H265" i="39"/>
  <c r="G265" i="39"/>
  <c r="C266" i="39"/>
  <c r="H236" i="43"/>
  <c r="G236" i="43"/>
  <c r="J232" i="43"/>
  <c r="J233" i="39"/>
  <c r="K236" i="43" l="1"/>
  <c r="C267" i="43"/>
  <c r="K265" i="39"/>
  <c r="H266" i="39"/>
  <c r="G266" i="39"/>
  <c r="C267" i="39"/>
  <c r="H237" i="43"/>
  <c r="G237" i="43"/>
  <c r="J233" i="43"/>
  <c r="J234" i="39"/>
  <c r="K237" i="43" l="1"/>
  <c r="C268" i="43"/>
  <c r="K266" i="39"/>
  <c r="H267" i="39"/>
  <c r="G267" i="39"/>
  <c r="C268" i="39"/>
  <c r="H238" i="43"/>
  <c r="G238" i="43"/>
  <c r="J234" i="43"/>
  <c r="J235" i="39"/>
  <c r="K238" i="43" l="1"/>
  <c r="C269" i="43"/>
  <c r="K267" i="39"/>
  <c r="H268" i="39"/>
  <c r="G268" i="39"/>
  <c r="C269" i="39"/>
  <c r="H239" i="43"/>
  <c r="G239" i="43"/>
  <c r="J235" i="43"/>
  <c r="J236" i="39"/>
  <c r="K239" i="43" l="1"/>
  <c r="C270" i="43"/>
  <c r="K268" i="39"/>
  <c r="H269" i="39"/>
  <c r="G269" i="39"/>
  <c r="C270" i="39"/>
  <c r="H240" i="43"/>
  <c r="G240" i="43"/>
  <c r="J236" i="43"/>
  <c r="J237" i="39"/>
  <c r="K240" i="43" l="1"/>
  <c r="C271" i="43"/>
  <c r="K269" i="39"/>
  <c r="H270" i="39"/>
  <c r="G270" i="39"/>
  <c r="C271" i="39"/>
  <c r="H241" i="43"/>
  <c r="G241" i="43"/>
  <c r="J237" i="43"/>
  <c r="J238" i="39"/>
  <c r="K241" i="43" l="1"/>
  <c r="C272" i="43"/>
  <c r="K270" i="39"/>
  <c r="H271" i="39"/>
  <c r="G271" i="39"/>
  <c r="C272" i="39"/>
  <c r="H242" i="43"/>
  <c r="G242" i="43"/>
  <c r="J238" i="43"/>
  <c r="J239" i="39"/>
  <c r="K242" i="43" l="1"/>
  <c r="C273" i="43"/>
  <c r="K271" i="39"/>
  <c r="H272" i="39"/>
  <c r="G272" i="39"/>
  <c r="C273" i="39"/>
  <c r="H243" i="43"/>
  <c r="G243" i="43"/>
  <c r="J239" i="43"/>
  <c r="J240" i="39"/>
  <c r="K243" i="43" l="1"/>
  <c r="C274" i="43"/>
  <c r="K272" i="39"/>
  <c r="H273" i="39"/>
  <c r="G273" i="39"/>
  <c r="C274" i="39"/>
  <c r="H244" i="43"/>
  <c r="G244" i="43"/>
  <c r="J240" i="43"/>
  <c r="J241" i="39"/>
  <c r="K244" i="43" l="1"/>
  <c r="C275" i="43"/>
  <c r="K273" i="39"/>
  <c r="H274" i="39"/>
  <c r="G274" i="39"/>
  <c r="C275" i="39"/>
  <c r="H245" i="43"/>
  <c r="G245" i="43"/>
  <c r="J241" i="43"/>
  <c r="J242" i="39"/>
  <c r="K245" i="43" l="1"/>
  <c r="C276" i="43"/>
  <c r="K274" i="39"/>
  <c r="H275" i="39"/>
  <c r="G275" i="39"/>
  <c r="C276" i="39"/>
  <c r="H246" i="43"/>
  <c r="G246" i="43"/>
  <c r="J242" i="43"/>
  <c r="J243" i="39"/>
  <c r="K246" i="43" l="1"/>
  <c r="C277" i="43"/>
  <c r="K275" i="39"/>
  <c r="H276" i="39"/>
  <c r="G276" i="39"/>
  <c r="C277" i="39"/>
  <c r="H247" i="43"/>
  <c r="G247" i="43"/>
  <c r="J243" i="43"/>
  <c r="J244" i="39"/>
  <c r="K247" i="43" l="1"/>
  <c r="C278" i="43"/>
  <c r="K276" i="39"/>
  <c r="H277" i="39"/>
  <c r="G277" i="39"/>
  <c r="C278" i="39"/>
  <c r="H248" i="43"/>
  <c r="G248" i="43"/>
  <c r="J244" i="43"/>
  <c r="J245" i="39"/>
  <c r="K248" i="43" l="1"/>
  <c r="C279" i="43"/>
  <c r="K277" i="39"/>
  <c r="H278" i="39"/>
  <c r="G278" i="39"/>
  <c r="C279" i="39"/>
  <c r="H249" i="43"/>
  <c r="G249" i="43"/>
  <c r="J245" i="43"/>
  <c r="J246" i="39"/>
  <c r="K249" i="43" l="1"/>
  <c r="C280" i="43"/>
  <c r="K278" i="39"/>
  <c r="H279" i="39"/>
  <c r="G279" i="39"/>
  <c r="C280" i="39"/>
  <c r="H250" i="43"/>
  <c r="G250" i="43"/>
  <c r="J246" i="43"/>
  <c r="J247" i="39"/>
  <c r="K250" i="43" l="1"/>
  <c r="C281" i="43"/>
  <c r="K279" i="39"/>
  <c r="H280" i="39"/>
  <c r="G280" i="39"/>
  <c r="C281" i="39"/>
  <c r="H251" i="43"/>
  <c r="G251" i="43"/>
  <c r="J247" i="43"/>
  <c r="J248" i="39"/>
  <c r="K251" i="43" l="1"/>
  <c r="C282" i="43"/>
  <c r="K280" i="39"/>
  <c r="H281" i="39"/>
  <c r="G281" i="39"/>
  <c r="C282" i="39"/>
  <c r="H252" i="43"/>
  <c r="G252" i="43"/>
  <c r="J248" i="43"/>
  <c r="J249" i="39"/>
  <c r="K252" i="43" l="1"/>
  <c r="C283" i="43"/>
  <c r="K281" i="39"/>
  <c r="H282" i="39"/>
  <c r="G282" i="39"/>
  <c r="C283" i="39"/>
  <c r="H253" i="43"/>
  <c r="G253" i="43"/>
  <c r="J249" i="43"/>
  <c r="J250" i="39"/>
  <c r="K253" i="43" l="1"/>
  <c r="C284" i="43"/>
  <c r="K282" i="39"/>
  <c r="H283" i="39"/>
  <c r="G283" i="39"/>
  <c r="C284" i="39"/>
  <c r="H254" i="43"/>
  <c r="G254" i="43"/>
  <c r="J250" i="43"/>
  <c r="J251" i="39"/>
  <c r="K254" i="43" l="1"/>
  <c r="C285" i="43"/>
  <c r="K283" i="39"/>
  <c r="H284" i="39"/>
  <c r="G284" i="39"/>
  <c r="C285" i="39"/>
  <c r="H255" i="43"/>
  <c r="G255" i="43"/>
  <c r="J251" i="43"/>
  <c r="J252" i="39"/>
  <c r="K255" i="43" l="1"/>
  <c r="C286" i="43"/>
  <c r="K284" i="39"/>
  <c r="H285" i="39"/>
  <c r="G285" i="39"/>
  <c r="C286" i="39"/>
  <c r="H256" i="43"/>
  <c r="G256" i="43"/>
  <c r="J252" i="43"/>
  <c r="J253" i="39"/>
  <c r="K256" i="43" l="1"/>
  <c r="C287" i="43"/>
  <c r="K285" i="39"/>
  <c r="H286" i="39"/>
  <c r="G286" i="39"/>
  <c r="C287" i="39"/>
  <c r="H257" i="43"/>
  <c r="G257" i="43"/>
  <c r="J253" i="43"/>
  <c r="J254" i="39"/>
  <c r="K257" i="43" l="1"/>
  <c r="C288" i="43"/>
  <c r="K286" i="39"/>
  <c r="H287" i="39"/>
  <c r="G287" i="39"/>
  <c r="C288" i="39"/>
  <c r="H258" i="43"/>
  <c r="G258" i="43"/>
  <c r="J254" i="43"/>
  <c r="J255" i="39"/>
  <c r="K258" i="43" l="1"/>
  <c r="C289" i="43"/>
  <c r="K287" i="39"/>
  <c r="H288" i="39"/>
  <c r="G288" i="39"/>
  <c r="C289" i="39"/>
  <c r="H259" i="43"/>
  <c r="G259" i="43"/>
  <c r="J255" i="43"/>
  <c r="J256" i="39"/>
  <c r="K259" i="43" l="1"/>
  <c r="C290" i="43"/>
  <c r="K288" i="39"/>
  <c r="H289" i="39"/>
  <c r="G289" i="39"/>
  <c r="C290" i="39"/>
  <c r="H260" i="43"/>
  <c r="G260" i="43"/>
  <c r="J256" i="43"/>
  <c r="J257" i="39"/>
  <c r="K260" i="43" l="1"/>
  <c r="C291" i="43"/>
  <c r="K289" i="39"/>
  <c r="H290" i="39"/>
  <c r="G290" i="39"/>
  <c r="C291" i="39"/>
  <c r="H261" i="43"/>
  <c r="G261" i="43"/>
  <c r="J257" i="43"/>
  <c r="J258" i="39"/>
  <c r="K261" i="43" l="1"/>
  <c r="C292" i="43"/>
  <c r="K290" i="39"/>
  <c r="H291" i="39"/>
  <c r="G291" i="39"/>
  <c r="C292" i="39"/>
  <c r="H262" i="43"/>
  <c r="G262" i="43"/>
  <c r="J258" i="43"/>
  <c r="J259" i="39"/>
  <c r="K262" i="43" l="1"/>
  <c r="C293" i="43"/>
  <c r="K291" i="39"/>
  <c r="H292" i="39"/>
  <c r="G292" i="39"/>
  <c r="C293" i="39"/>
  <c r="H263" i="43"/>
  <c r="G263" i="43"/>
  <c r="J259" i="43"/>
  <c r="J260" i="39"/>
  <c r="K263" i="43" l="1"/>
  <c r="C294" i="43"/>
  <c r="K292" i="39"/>
  <c r="H293" i="39"/>
  <c r="G293" i="39"/>
  <c r="C294" i="39"/>
  <c r="H264" i="43"/>
  <c r="G264" i="43"/>
  <c r="J260" i="43"/>
  <c r="J261" i="39"/>
  <c r="K264" i="43" l="1"/>
  <c r="C295" i="43"/>
  <c r="K293" i="39"/>
  <c r="H294" i="39"/>
  <c r="G294" i="39"/>
  <c r="C295" i="39"/>
  <c r="H265" i="43"/>
  <c r="G265" i="43"/>
  <c r="J261" i="43"/>
  <c r="J262" i="39"/>
  <c r="K265" i="43" l="1"/>
  <c r="C296" i="43"/>
  <c r="K294" i="39"/>
  <c r="H295" i="39"/>
  <c r="G295" i="39"/>
  <c r="C296" i="39"/>
  <c r="H266" i="43"/>
  <c r="G266" i="43"/>
  <c r="J262" i="43"/>
  <c r="J263" i="39"/>
  <c r="K266" i="43" l="1"/>
  <c r="C297" i="43"/>
  <c r="K295" i="39"/>
  <c r="H296" i="39"/>
  <c r="G296" i="39"/>
  <c r="C297" i="39"/>
  <c r="H267" i="43"/>
  <c r="G267" i="43"/>
  <c r="J263" i="43"/>
  <c r="J264" i="39"/>
  <c r="K267" i="43" l="1"/>
  <c r="C298" i="43"/>
  <c r="K296" i="39"/>
  <c r="H297" i="39"/>
  <c r="G297" i="39"/>
  <c r="C298" i="39"/>
  <c r="H268" i="43"/>
  <c r="G268" i="43"/>
  <c r="J264" i="43"/>
  <c r="J265" i="39"/>
  <c r="K268" i="43" l="1"/>
  <c r="C299" i="43"/>
  <c r="K297" i="39"/>
  <c r="H298" i="39"/>
  <c r="G298" i="39"/>
  <c r="C299" i="39"/>
  <c r="H269" i="43"/>
  <c r="G269" i="43"/>
  <c r="J265" i="43"/>
  <c r="J266" i="39"/>
  <c r="K269" i="43" l="1"/>
  <c r="C300" i="43"/>
  <c r="K298" i="39"/>
  <c r="H299" i="39"/>
  <c r="G299" i="39"/>
  <c r="C300" i="39"/>
  <c r="H270" i="43"/>
  <c r="G270" i="43"/>
  <c r="J266" i="43"/>
  <c r="J267" i="39"/>
  <c r="K270" i="43" l="1"/>
  <c r="C301" i="43"/>
  <c r="K299" i="39"/>
  <c r="H300" i="39"/>
  <c r="G300" i="39"/>
  <c r="C301" i="39"/>
  <c r="H271" i="43"/>
  <c r="G271" i="43"/>
  <c r="J267" i="43"/>
  <c r="J268" i="39"/>
  <c r="K271" i="43" l="1"/>
  <c r="C302" i="43"/>
  <c r="K300" i="39"/>
  <c r="H301" i="39"/>
  <c r="G301" i="39"/>
  <c r="C302" i="39"/>
  <c r="H272" i="43"/>
  <c r="G272" i="43"/>
  <c r="J268" i="43"/>
  <c r="J269" i="39"/>
  <c r="K272" i="43" l="1"/>
  <c r="C303" i="43"/>
  <c r="K301" i="39"/>
  <c r="H302" i="39"/>
  <c r="G302" i="39"/>
  <c r="C303" i="39"/>
  <c r="H273" i="43"/>
  <c r="G273" i="43"/>
  <c r="J269" i="43"/>
  <c r="J270" i="39"/>
  <c r="K273" i="43" l="1"/>
  <c r="C304" i="43"/>
  <c r="K302" i="39"/>
  <c r="H303" i="39"/>
  <c r="G303" i="39"/>
  <c r="C304" i="39"/>
  <c r="H274" i="43"/>
  <c r="G274" i="43"/>
  <c r="J270" i="43"/>
  <c r="J271" i="39"/>
  <c r="K274" i="43" l="1"/>
  <c r="C305" i="43"/>
  <c r="K303" i="39"/>
  <c r="H304" i="39"/>
  <c r="G304" i="39"/>
  <c r="C305" i="39"/>
  <c r="H275" i="43"/>
  <c r="G275" i="43"/>
  <c r="J271" i="43"/>
  <c r="J272" i="39"/>
  <c r="K275" i="43" l="1"/>
  <c r="C306" i="43"/>
  <c r="K304" i="39"/>
  <c r="H305" i="39"/>
  <c r="G305" i="39"/>
  <c r="C306" i="39"/>
  <c r="H276" i="43"/>
  <c r="G276" i="43"/>
  <c r="J272" i="43"/>
  <c r="J273" i="39"/>
  <c r="K276" i="43" l="1"/>
  <c r="C307" i="43"/>
  <c r="K305" i="39"/>
  <c r="H306" i="39"/>
  <c r="G306" i="39"/>
  <c r="C307" i="39"/>
  <c r="H277" i="43"/>
  <c r="G277" i="43"/>
  <c r="J273" i="43"/>
  <c r="J274" i="39"/>
  <c r="K277" i="43" l="1"/>
  <c r="C308" i="43"/>
  <c r="K306" i="39"/>
  <c r="H307" i="39"/>
  <c r="G307" i="39"/>
  <c r="C308" i="39"/>
  <c r="H278" i="43"/>
  <c r="G278" i="43"/>
  <c r="J274" i="43"/>
  <c r="J275" i="39"/>
  <c r="K278" i="43" l="1"/>
  <c r="C309" i="43"/>
  <c r="K307" i="39"/>
  <c r="H308" i="39"/>
  <c r="G308" i="39"/>
  <c r="C309" i="39"/>
  <c r="H279" i="43"/>
  <c r="G279" i="43"/>
  <c r="J275" i="43"/>
  <c r="J276" i="39"/>
  <c r="K279" i="43" l="1"/>
  <c r="C310" i="43"/>
  <c r="K308" i="39"/>
  <c r="H309" i="39"/>
  <c r="G309" i="39"/>
  <c r="C310" i="39"/>
  <c r="H280" i="43"/>
  <c r="G280" i="43"/>
  <c r="J276" i="43"/>
  <c r="J277" i="39"/>
  <c r="K280" i="43" l="1"/>
  <c r="C311" i="43"/>
  <c r="K309" i="39"/>
  <c r="H310" i="39"/>
  <c r="G310" i="39"/>
  <c r="C311" i="39"/>
  <c r="H281" i="43"/>
  <c r="G281" i="43"/>
  <c r="J277" i="43"/>
  <c r="J278" i="39"/>
  <c r="K281" i="43" l="1"/>
  <c r="C312" i="43"/>
  <c r="K310" i="39"/>
  <c r="H311" i="39"/>
  <c r="G311" i="39"/>
  <c r="C312" i="39"/>
  <c r="H282" i="43"/>
  <c r="G282" i="43"/>
  <c r="J278" i="43"/>
  <c r="J279" i="39"/>
  <c r="K282" i="43" l="1"/>
  <c r="C313" i="43"/>
  <c r="K311" i="39"/>
  <c r="H312" i="39"/>
  <c r="G312" i="39"/>
  <c r="C313" i="39"/>
  <c r="H283" i="43"/>
  <c r="G283" i="43"/>
  <c r="J279" i="43"/>
  <c r="J280" i="39"/>
  <c r="K283" i="43" l="1"/>
  <c r="C314" i="43"/>
  <c r="K312" i="39"/>
  <c r="H313" i="39"/>
  <c r="G313" i="39"/>
  <c r="C314" i="39"/>
  <c r="H284" i="43"/>
  <c r="G284" i="43"/>
  <c r="J280" i="43"/>
  <c r="J281" i="39"/>
  <c r="K284" i="43" l="1"/>
  <c r="C315" i="43"/>
  <c r="K313" i="39"/>
  <c r="H314" i="39"/>
  <c r="G314" i="39"/>
  <c r="C315" i="39"/>
  <c r="H285" i="43"/>
  <c r="G285" i="43"/>
  <c r="J281" i="43"/>
  <c r="J282" i="39"/>
  <c r="K285" i="43" l="1"/>
  <c r="C316" i="43"/>
  <c r="K314" i="39"/>
  <c r="H315" i="39"/>
  <c r="G315" i="39"/>
  <c r="C316" i="39"/>
  <c r="H286" i="43"/>
  <c r="G286" i="43"/>
  <c r="J282" i="43"/>
  <c r="J283" i="39"/>
  <c r="K286" i="43" l="1"/>
  <c r="C317" i="43"/>
  <c r="K315" i="39"/>
  <c r="H316" i="39"/>
  <c r="G316" i="39"/>
  <c r="C317" i="39"/>
  <c r="H287" i="43"/>
  <c r="G287" i="43"/>
  <c r="J283" i="43"/>
  <c r="J284" i="39"/>
  <c r="K287" i="43" l="1"/>
  <c r="C318" i="43"/>
  <c r="K316" i="39"/>
  <c r="H317" i="39"/>
  <c r="G317" i="39"/>
  <c r="C318" i="39"/>
  <c r="H288" i="43"/>
  <c r="G288" i="43"/>
  <c r="J284" i="43"/>
  <c r="J285" i="39"/>
  <c r="K288" i="43" l="1"/>
  <c r="C319" i="43"/>
  <c r="K317" i="39"/>
  <c r="H318" i="39"/>
  <c r="G318" i="39"/>
  <c r="C319" i="39"/>
  <c r="H289" i="43"/>
  <c r="G289" i="43"/>
  <c r="J285" i="43"/>
  <c r="J286" i="39"/>
  <c r="K289" i="43" l="1"/>
  <c r="C320" i="43"/>
  <c r="K318" i="39"/>
  <c r="H319" i="39"/>
  <c r="G319" i="39"/>
  <c r="C320" i="39"/>
  <c r="H290" i="43"/>
  <c r="G290" i="43"/>
  <c r="J286" i="43"/>
  <c r="J287" i="39"/>
  <c r="K290" i="43" l="1"/>
  <c r="C321" i="43"/>
  <c r="K319" i="39"/>
  <c r="H320" i="39"/>
  <c r="G320" i="39"/>
  <c r="C321" i="39"/>
  <c r="H291" i="43"/>
  <c r="G291" i="43"/>
  <c r="J287" i="43"/>
  <c r="J288" i="39"/>
  <c r="K291" i="43" l="1"/>
  <c r="C322" i="43"/>
  <c r="K320" i="39"/>
  <c r="H321" i="39"/>
  <c r="G321" i="39"/>
  <c r="C322" i="39"/>
  <c r="H292" i="43"/>
  <c r="G292" i="43"/>
  <c r="J288" i="43"/>
  <c r="J289" i="39"/>
  <c r="K292" i="43" l="1"/>
  <c r="C323" i="43"/>
  <c r="K321" i="39"/>
  <c r="H322" i="39"/>
  <c r="G322" i="39"/>
  <c r="C323" i="39"/>
  <c r="H293" i="43"/>
  <c r="G293" i="43"/>
  <c r="J289" i="43"/>
  <c r="J290" i="39"/>
  <c r="K293" i="43" l="1"/>
  <c r="C324" i="43"/>
  <c r="K322" i="39"/>
  <c r="H323" i="39"/>
  <c r="G323" i="39"/>
  <c r="C324" i="39"/>
  <c r="H294" i="43"/>
  <c r="G294" i="43"/>
  <c r="J290" i="43"/>
  <c r="J291" i="39"/>
  <c r="K294" i="43" l="1"/>
  <c r="C325" i="43"/>
  <c r="K323" i="39"/>
  <c r="H324" i="39"/>
  <c r="G324" i="39"/>
  <c r="C325" i="39"/>
  <c r="H295" i="43"/>
  <c r="G295" i="43"/>
  <c r="J291" i="43"/>
  <c r="J292" i="39"/>
  <c r="K295" i="43" l="1"/>
  <c r="C326" i="43"/>
  <c r="K324" i="39"/>
  <c r="H325" i="39"/>
  <c r="G325" i="39"/>
  <c r="C326" i="39"/>
  <c r="H296" i="43"/>
  <c r="G296" i="43"/>
  <c r="J292" i="43"/>
  <c r="J293" i="39"/>
  <c r="K296" i="43" l="1"/>
  <c r="K325" i="39"/>
  <c r="C327" i="43"/>
  <c r="H326" i="39"/>
  <c r="G326" i="39"/>
  <c r="C327" i="39"/>
  <c r="H297" i="43"/>
  <c r="G297" i="43"/>
  <c r="J293" i="43"/>
  <c r="J294" i="39"/>
  <c r="K297" i="43" l="1"/>
  <c r="C328" i="43"/>
  <c r="K326" i="39"/>
  <c r="H327" i="39"/>
  <c r="G327" i="39"/>
  <c r="C328" i="39"/>
  <c r="H298" i="43"/>
  <c r="G298" i="43"/>
  <c r="J294" i="43"/>
  <c r="J295" i="39"/>
  <c r="K298" i="43" l="1"/>
  <c r="C329" i="43"/>
  <c r="K327" i="39"/>
  <c r="H328" i="39"/>
  <c r="G328" i="39"/>
  <c r="C329" i="39"/>
  <c r="H299" i="43"/>
  <c r="G299" i="43"/>
  <c r="J295" i="43"/>
  <c r="J296" i="39"/>
  <c r="K299" i="43" l="1"/>
  <c r="C330" i="43"/>
  <c r="K328" i="39"/>
  <c r="H329" i="39"/>
  <c r="G329" i="39"/>
  <c r="C330" i="39"/>
  <c r="H300" i="43"/>
  <c r="G300" i="43"/>
  <c r="J296" i="43"/>
  <c r="J297" i="39"/>
  <c r="K300" i="43" l="1"/>
  <c r="C331" i="43"/>
  <c r="K329" i="39"/>
  <c r="H330" i="39"/>
  <c r="G330" i="39"/>
  <c r="C331" i="39"/>
  <c r="H301" i="43"/>
  <c r="G301" i="43"/>
  <c r="J297" i="43"/>
  <c r="J298" i="39"/>
  <c r="K301" i="43" l="1"/>
  <c r="C332" i="43"/>
  <c r="K330" i="39"/>
  <c r="H331" i="39"/>
  <c r="G331" i="39"/>
  <c r="C332" i="39"/>
  <c r="H302" i="43"/>
  <c r="G302" i="43"/>
  <c r="J298" i="43"/>
  <c r="J299" i="39"/>
  <c r="K302" i="43" l="1"/>
  <c r="C333" i="43"/>
  <c r="K331" i="39"/>
  <c r="H332" i="39"/>
  <c r="G332" i="39"/>
  <c r="C333" i="39"/>
  <c r="H303" i="43"/>
  <c r="G303" i="43"/>
  <c r="J299" i="43"/>
  <c r="J300" i="39"/>
  <c r="K303" i="43" l="1"/>
  <c r="C334" i="43"/>
  <c r="K332" i="39"/>
  <c r="H333" i="39"/>
  <c r="G333" i="39"/>
  <c r="C334" i="39"/>
  <c r="H304" i="43"/>
  <c r="G304" i="43"/>
  <c r="J300" i="43"/>
  <c r="J301" i="39"/>
  <c r="K304" i="43" l="1"/>
  <c r="C335" i="43"/>
  <c r="K333" i="39"/>
  <c r="H334" i="39"/>
  <c r="G334" i="39"/>
  <c r="C335" i="39"/>
  <c r="H305" i="43"/>
  <c r="G305" i="43"/>
  <c r="J301" i="43"/>
  <c r="J302" i="39"/>
  <c r="K305" i="43" l="1"/>
  <c r="C336" i="43"/>
  <c r="K334" i="39"/>
  <c r="H335" i="39"/>
  <c r="G335" i="39"/>
  <c r="C336" i="39"/>
  <c r="H306" i="43"/>
  <c r="G306" i="43"/>
  <c r="J302" i="43"/>
  <c r="J303" i="39"/>
  <c r="K306" i="43" l="1"/>
  <c r="C337" i="43"/>
  <c r="K335" i="39"/>
  <c r="H336" i="39"/>
  <c r="G336" i="39"/>
  <c r="C337" i="39"/>
  <c r="H307" i="43"/>
  <c r="G307" i="43"/>
  <c r="J303" i="43"/>
  <c r="J304" i="39"/>
  <c r="K307" i="43" l="1"/>
  <c r="C338" i="43"/>
  <c r="K336" i="39"/>
  <c r="H337" i="39"/>
  <c r="G337" i="39"/>
  <c r="C338" i="39"/>
  <c r="H308" i="43"/>
  <c r="G308" i="43"/>
  <c r="J304" i="43"/>
  <c r="J305" i="39"/>
  <c r="K308" i="43" l="1"/>
  <c r="C339" i="43"/>
  <c r="K337" i="39"/>
  <c r="H338" i="39"/>
  <c r="G338" i="39"/>
  <c r="C339" i="39"/>
  <c r="H309" i="43"/>
  <c r="G309" i="43"/>
  <c r="J305" i="43"/>
  <c r="J306" i="39"/>
  <c r="K309" i="43" l="1"/>
  <c r="C340" i="43"/>
  <c r="K338" i="39"/>
  <c r="H339" i="39"/>
  <c r="G339" i="39"/>
  <c r="C340" i="39"/>
  <c r="H310" i="43"/>
  <c r="G310" i="43"/>
  <c r="J306" i="43"/>
  <c r="J307" i="39"/>
  <c r="K310" i="43" l="1"/>
  <c r="C341" i="43"/>
  <c r="K339" i="39"/>
  <c r="H340" i="39"/>
  <c r="G340" i="39"/>
  <c r="C341" i="39"/>
  <c r="H311" i="43"/>
  <c r="G311" i="43"/>
  <c r="J307" i="43"/>
  <c r="J308" i="39"/>
  <c r="K311" i="43" l="1"/>
  <c r="C342" i="43"/>
  <c r="K340" i="39"/>
  <c r="H341" i="39"/>
  <c r="G341" i="39"/>
  <c r="C342" i="39"/>
  <c r="H312" i="43"/>
  <c r="G312" i="43"/>
  <c r="J308" i="43"/>
  <c r="J309" i="39"/>
  <c r="K312" i="43" l="1"/>
  <c r="C343" i="43"/>
  <c r="K341" i="39"/>
  <c r="H342" i="39"/>
  <c r="G342" i="39"/>
  <c r="C343" i="39"/>
  <c r="H313" i="43"/>
  <c r="G313" i="43"/>
  <c r="J309" i="43"/>
  <c r="J310" i="39"/>
  <c r="K313" i="43" l="1"/>
  <c r="C344" i="43"/>
  <c r="K342" i="39"/>
  <c r="H343" i="39"/>
  <c r="G343" i="39"/>
  <c r="C344" i="39"/>
  <c r="H314" i="43"/>
  <c r="G314" i="43"/>
  <c r="J310" i="43"/>
  <c r="J311" i="39"/>
  <c r="K314" i="43" l="1"/>
  <c r="C345" i="43"/>
  <c r="K343" i="39"/>
  <c r="H344" i="39"/>
  <c r="G344" i="39"/>
  <c r="C345" i="39"/>
  <c r="H315" i="43"/>
  <c r="G315" i="43"/>
  <c r="J311" i="43"/>
  <c r="J312" i="39"/>
  <c r="K315" i="43" l="1"/>
  <c r="C346" i="43"/>
  <c r="K344" i="39"/>
  <c r="H345" i="39"/>
  <c r="G345" i="39"/>
  <c r="C346" i="39"/>
  <c r="H316" i="43"/>
  <c r="G316" i="43"/>
  <c r="J312" i="43"/>
  <c r="J313" i="39"/>
  <c r="K316" i="43" l="1"/>
  <c r="C347" i="43"/>
  <c r="K345" i="39"/>
  <c r="H346" i="39"/>
  <c r="G346" i="39"/>
  <c r="C347" i="39"/>
  <c r="H317" i="43"/>
  <c r="G317" i="43"/>
  <c r="J313" i="43"/>
  <c r="J314" i="39"/>
  <c r="K317" i="43" l="1"/>
  <c r="C348" i="43"/>
  <c r="K346" i="39"/>
  <c r="H347" i="39"/>
  <c r="G347" i="39"/>
  <c r="C348" i="39"/>
  <c r="H318" i="43"/>
  <c r="G318" i="43"/>
  <c r="J314" i="43"/>
  <c r="J315" i="39"/>
  <c r="K318" i="43" l="1"/>
  <c r="C349" i="43"/>
  <c r="K347" i="39"/>
  <c r="H348" i="39"/>
  <c r="G348" i="39"/>
  <c r="C349" i="39"/>
  <c r="H319" i="43"/>
  <c r="G319" i="43"/>
  <c r="J315" i="43"/>
  <c r="J316" i="39"/>
  <c r="K319" i="43" l="1"/>
  <c r="C350" i="43"/>
  <c r="K348" i="39"/>
  <c r="H349" i="39"/>
  <c r="G349" i="39"/>
  <c r="C350" i="39"/>
  <c r="H320" i="43"/>
  <c r="G320" i="43"/>
  <c r="J316" i="43"/>
  <c r="J317" i="39"/>
  <c r="K320" i="43" l="1"/>
  <c r="C351" i="43"/>
  <c r="K349" i="39"/>
  <c r="H350" i="39"/>
  <c r="G350" i="39"/>
  <c r="C351" i="39"/>
  <c r="H321" i="43"/>
  <c r="G321" i="43"/>
  <c r="J317" i="43"/>
  <c r="J318" i="39"/>
  <c r="K321" i="43" l="1"/>
  <c r="C352" i="43"/>
  <c r="K350" i="39"/>
  <c r="H351" i="39"/>
  <c r="G351" i="39"/>
  <c r="C352" i="39"/>
  <c r="H322" i="43"/>
  <c r="G322" i="43"/>
  <c r="J318" i="43"/>
  <c r="J319" i="39"/>
  <c r="K322" i="43" l="1"/>
  <c r="C353" i="43"/>
  <c r="K351" i="39"/>
  <c r="H352" i="39"/>
  <c r="G352" i="39"/>
  <c r="C353" i="39"/>
  <c r="H323" i="43"/>
  <c r="G323" i="43"/>
  <c r="J319" i="43"/>
  <c r="J320" i="39"/>
  <c r="K323" i="43" l="1"/>
  <c r="C354" i="43"/>
  <c r="K352" i="39"/>
  <c r="H353" i="39"/>
  <c r="G353" i="39"/>
  <c r="C354" i="39"/>
  <c r="H324" i="43"/>
  <c r="G324" i="43"/>
  <c r="J320" i="43"/>
  <c r="J321" i="39"/>
  <c r="K324" i="43" l="1"/>
  <c r="C355" i="43"/>
  <c r="K353" i="39"/>
  <c r="H354" i="39"/>
  <c r="G354" i="39"/>
  <c r="C355" i="39"/>
  <c r="H325" i="43"/>
  <c r="G325" i="43"/>
  <c r="J321" i="43"/>
  <c r="J322" i="39"/>
  <c r="K325" i="43" l="1"/>
  <c r="C356" i="43"/>
  <c r="K354" i="39"/>
  <c r="H355" i="39"/>
  <c r="G355" i="39"/>
  <c r="C356" i="39"/>
  <c r="H326" i="43"/>
  <c r="G326" i="43"/>
  <c r="J322" i="43"/>
  <c r="J323" i="39"/>
  <c r="K326" i="43" l="1"/>
  <c r="C357" i="43"/>
  <c r="K355" i="39"/>
  <c r="H356" i="39"/>
  <c r="G356" i="39"/>
  <c r="C357" i="39"/>
  <c r="H327" i="43"/>
  <c r="G327" i="43"/>
  <c r="J323" i="43"/>
  <c r="J324" i="39"/>
  <c r="K327" i="43" l="1"/>
  <c r="K356" i="39"/>
  <c r="C358" i="43"/>
  <c r="H357" i="39"/>
  <c r="G357" i="39"/>
  <c r="C358" i="39"/>
  <c r="H328" i="43"/>
  <c r="G328" i="43"/>
  <c r="J324" i="43"/>
  <c r="J325" i="39"/>
  <c r="K328" i="43" l="1"/>
  <c r="C359" i="43"/>
  <c r="K357" i="39"/>
  <c r="H358" i="39"/>
  <c r="G358" i="39"/>
  <c r="C359" i="39"/>
  <c r="H329" i="43"/>
  <c r="G329" i="43"/>
  <c r="J325" i="43"/>
  <c r="J326" i="39"/>
  <c r="K329" i="43" l="1"/>
  <c r="C360" i="43"/>
  <c r="K358" i="39"/>
  <c r="H359" i="39"/>
  <c r="G359" i="39"/>
  <c r="C360" i="39"/>
  <c r="H330" i="43"/>
  <c r="G330" i="43"/>
  <c r="J326" i="43"/>
  <c r="J327" i="39"/>
  <c r="K330" i="43" l="1"/>
  <c r="C361" i="43"/>
  <c r="K359" i="39"/>
  <c r="H360" i="39"/>
  <c r="G360" i="39"/>
  <c r="C361" i="39"/>
  <c r="H331" i="43"/>
  <c r="G331" i="43"/>
  <c r="J327" i="43"/>
  <c r="J328" i="39"/>
  <c r="K331" i="43" l="1"/>
  <c r="C362" i="43"/>
  <c r="K360" i="39"/>
  <c r="H361" i="39"/>
  <c r="G361" i="39"/>
  <c r="C362" i="39"/>
  <c r="H332" i="43"/>
  <c r="G332" i="43"/>
  <c r="J328" i="43"/>
  <c r="J329" i="39"/>
  <c r="K332" i="43" l="1"/>
  <c r="C363" i="43"/>
  <c r="K361" i="39"/>
  <c r="H362" i="39"/>
  <c r="G362" i="39"/>
  <c r="C363" i="39"/>
  <c r="H333" i="43"/>
  <c r="G333" i="43"/>
  <c r="J329" i="43"/>
  <c r="J330" i="39"/>
  <c r="K333" i="43" l="1"/>
  <c r="C364" i="43"/>
  <c r="K362" i="39"/>
  <c r="H363" i="39"/>
  <c r="G363" i="39"/>
  <c r="C364" i="39"/>
  <c r="H334" i="43"/>
  <c r="G334" i="43"/>
  <c r="J330" i="43"/>
  <c r="J331" i="39"/>
  <c r="K334" i="43" l="1"/>
  <c r="C365" i="43"/>
  <c r="K363" i="39"/>
  <c r="H364" i="39"/>
  <c r="G364" i="39"/>
  <c r="C365" i="39"/>
  <c r="H335" i="43"/>
  <c r="G335" i="43"/>
  <c r="J331" i="43"/>
  <c r="J332" i="39"/>
  <c r="K335" i="43" l="1"/>
  <c r="C366" i="43"/>
  <c r="K364" i="39"/>
  <c r="H365" i="39"/>
  <c r="G365" i="39"/>
  <c r="C366" i="39"/>
  <c r="H336" i="43"/>
  <c r="G336" i="43"/>
  <c r="J332" i="43"/>
  <c r="J333" i="39"/>
  <c r="K336" i="43" l="1"/>
  <c r="C367" i="43"/>
  <c r="K365" i="39"/>
  <c r="H366" i="39"/>
  <c r="G366" i="39"/>
  <c r="C367" i="39"/>
  <c r="H337" i="43"/>
  <c r="G337" i="43"/>
  <c r="J333" i="43"/>
  <c r="J334" i="39"/>
  <c r="K337" i="43" l="1"/>
  <c r="C368" i="43"/>
  <c r="K366" i="39"/>
  <c r="H367" i="39"/>
  <c r="G367" i="39"/>
  <c r="C368" i="39"/>
  <c r="H338" i="43"/>
  <c r="G338" i="43"/>
  <c r="J334" i="43"/>
  <c r="J335" i="39"/>
  <c r="K338" i="43" l="1"/>
  <c r="C369" i="43"/>
  <c r="K367" i="39"/>
  <c r="H368" i="39"/>
  <c r="G368" i="39"/>
  <c r="C369" i="39"/>
  <c r="H339" i="43"/>
  <c r="G339" i="43"/>
  <c r="J335" i="43"/>
  <c r="J336" i="39"/>
  <c r="K339" i="43" l="1"/>
  <c r="C370" i="43"/>
  <c r="K368" i="39"/>
  <c r="H369" i="39"/>
  <c r="G369" i="39"/>
  <c r="C370" i="39"/>
  <c r="H340" i="43"/>
  <c r="G340" i="43"/>
  <c r="J336" i="43"/>
  <c r="J337" i="39"/>
  <c r="K340" i="43" l="1"/>
  <c r="C371" i="43"/>
  <c r="K369" i="39"/>
  <c r="H370" i="39"/>
  <c r="G370" i="39"/>
  <c r="C371" i="39"/>
  <c r="H341" i="43"/>
  <c r="G341" i="43"/>
  <c r="J337" i="43"/>
  <c r="J338" i="39"/>
  <c r="K341" i="43" l="1"/>
  <c r="C372" i="43"/>
  <c r="K370" i="39"/>
  <c r="H371" i="39"/>
  <c r="G371" i="39"/>
  <c r="C372" i="39"/>
  <c r="H342" i="43"/>
  <c r="G342" i="43"/>
  <c r="J338" i="43"/>
  <c r="J339" i="39"/>
  <c r="K342" i="43" l="1"/>
  <c r="C373" i="43"/>
  <c r="K371" i="39"/>
  <c r="H372" i="39"/>
  <c r="G372" i="39"/>
  <c r="C373" i="39"/>
  <c r="H343" i="43"/>
  <c r="G343" i="43"/>
  <c r="J339" i="43"/>
  <c r="J340" i="39"/>
  <c r="K343" i="43" l="1"/>
  <c r="C374" i="43"/>
  <c r="K372" i="39"/>
  <c r="H373" i="39"/>
  <c r="G373" i="39"/>
  <c r="C374" i="39"/>
  <c r="H344" i="43"/>
  <c r="G344" i="43"/>
  <c r="J340" i="43"/>
  <c r="J341" i="39"/>
  <c r="K344" i="43" l="1"/>
  <c r="C375" i="43"/>
  <c r="K373" i="39"/>
  <c r="H374" i="39"/>
  <c r="G374" i="39"/>
  <c r="C375" i="39"/>
  <c r="H345" i="43"/>
  <c r="G345" i="43"/>
  <c r="J341" i="43"/>
  <c r="J342" i="39"/>
  <c r="K345" i="43" l="1"/>
  <c r="C376" i="43"/>
  <c r="K374" i="39"/>
  <c r="H375" i="39"/>
  <c r="G375" i="39"/>
  <c r="C376" i="39"/>
  <c r="H346" i="43"/>
  <c r="G346" i="43"/>
  <c r="J342" i="43"/>
  <c r="J343" i="39"/>
  <c r="K346" i="43" l="1"/>
  <c r="C377" i="43"/>
  <c r="K375" i="39"/>
  <c r="H376" i="39"/>
  <c r="G376" i="39"/>
  <c r="C377" i="39"/>
  <c r="H347" i="43"/>
  <c r="G347" i="43"/>
  <c r="J343" i="43"/>
  <c r="J344" i="39"/>
  <c r="K347" i="43" l="1"/>
  <c r="C378" i="43"/>
  <c r="K376" i="39"/>
  <c r="H377" i="39"/>
  <c r="G377" i="39"/>
  <c r="C378" i="39"/>
  <c r="H348" i="43"/>
  <c r="G348" i="43"/>
  <c r="J344" i="43"/>
  <c r="J345" i="39"/>
  <c r="K348" i="43" l="1"/>
  <c r="C379" i="43"/>
  <c r="K377" i="39"/>
  <c r="H378" i="39"/>
  <c r="G378" i="39"/>
  <c r="C379" i="39"/>
  <c r="H349" i="43"/>
  <c r="G349" i="43"/>
  <c r="J345" i="43"/>
  <c r="J346" i="39"/>
  <c r="K349" i="43" l="1"/>
  <c r="C380" i="43"/>
  <c r="K378" i="39"/>
  <c r="H379" i="39"/>
  <c r="G379" i="39"/>
  <c r="C380" i="39"/>
  <c r="H350" i="43"/>
  <c r="G350" i="43"/>
  <c r="J346" i="43"/>
  <c r="J347" i="39"/>
  <c r="K350" i="43" l="1"/>
  <c r="C381" i="43"/>
  <c r="K379" i="39"/>
  <c r="H380" i="39"/>
  <c r="G380" i="39"/>
  <c r="C381" i="39"/>
  <c r="H351" i="43"/>
  <c r="G351" i="43"/>
  <c r="J347" i="43"/>
  <c r="J348" i="39"/>
  <c r="K351" i="43" l="1"/>
  <c r="C382" i="43"/>
  <c r="K380" i="39"/>
  <c r="H381" i="39"/>
  <c r="G381" i="39"/>
  <c r="C382" i="39"/>
  <c r="H352" i="43"/>
  <c r="G352" i="43"/>
  <c r="J348" i="43"/>
  <c r="J349" i="39"/>
  <c r="K352" i="43" l="1"/>
  <c r="C383" i="43"/>
  <c r="K381" i="39"/>
  <c r="H382" i="39"/>
  <c r="G382" i="39"/>
  <c r="C383" i="39"/>
  <c r="H353" i="43"/>
  <c r="G353" i="43"/>
  <c r="J349" i="43"/>
  <c r="J350" i="39"/>
  <c r="K353" i="43" l="1"/>
  <c r="C384" i="43"/>
  <c r="K382" i="39"/>
  <c r="H383" i="39"/>
  <c r="G383" i="39"/>
  <c r="C384" i="39"/>
  <c r="H354" i="43"/>
  <c r="G354" i="43"/>
  <c r="J350" i="43"/>
  <c r="J351" i="39"/>
  <c r="K354" i="43" l="1"/>
  <c r="C385" i="43"/>
  <c r="K383" i="39"/>
  <c r="H384" i="39"/>
  <c r="G384" i="39"/>
  <c r="C385" i="39"/>
  <c r="H355" i="43"/>
  <c r="G355" i="43"/>
  <c r="J351" i="43"/>
  <c r="J352" i="39"/>
  <c r="K355" i="43" l="1"/>
  <c r="C386" i="43"/>
  <c r="K384" i="39"/>
  <c r="H385" i="39"/>
  <c r="G385" i="39"/>
  <c r="C386" i="39"/>
  <c r="H356" i="43"/>
  <c r="G356" i="43"/>
  <c r="J352" i="43"/>
  <c r="J353" i="39"/>
  <c r="K356" i="43" l="1"/>
  <c r="C387" i="43"/>
  <c r="K385" i="39"/>
  <c r="H386" i="39"/>
  <c r="G386" i="39"/>
  <c r="C387" i="39"/>
  <c r="H357" i="43"/>
  <c r="G357" i="43"/>
  <c r="J353" i="43"/>
  <c r="J354" i="39"/>
  <c r="K357" i="43" l="1"/>
  <c r="C388" i="43"/>
  <c r="K386" i="39"/>
  <c r="H387" i="39"/>
  <c r="G387" i="39"/>
  <c r="C388" i="39"/>
  <c r="H358" i="43"/>
  <c r="G358" i="43"/>
  <c r="J354" i="43"/>
  <c r="J355" i="39"/>
  <c r="K358" i="43" l="1"/>
  <c r="C389" i="43"/>
  <c r="K387" i="39"/>
  <c r="H388" i="39"/>
  <c r="G388" i="39"/>
  <c r="C389" i="39"/>
  <c r="H359" i="43"/>
  <c r="G359" i="43"/>
  <c r="J355" i="43"/>
  <c r="J356" i="39"/>
  <c r="K359" i="43" l="1"/>
  <c r="C390" i="43"/>
  <c r="K388" i="39"/>
  <c r="H389" i="39"/>
  <c r="G389" i="39"/>
  <c r="C390" i="39"/>
  <c r="H360" i="43"/>
  <c r="G360" i="43"/>
  <c r="J356" i="43"/>
  <c r="J357" i="39"/>
  <c r="K360" i="43" l="1"/>
  <c r="C391" i="43"/>
  <c r="K389" i="39"/>
  <c r="H390" i="39"/>
  <c r="G390" i="39"/>
  <c r="C391" i="39"/>
  <c r="H361" i="43"/>
  <c r="G361" i="43"/>
  <c r="J357" i="43"/>
  <c r="J358" i="39"/>
  <c r="K361" i="43" l="1"/>
  <c r="C392" i="43"/>
  <c r="K390" i="39"/>
  <c r="H391" i="39"/>
  <c r="G391" i="39"/>
  <c r="C392" i="39"/>
  <c r="H362" i="43"/>
  <c r="G362" i="43"/>
  <c r="J358" i="43"/>
  <c r="J359" i="39"/>
  <c r="K362" i="43" l="1"/>
  <c r="C393" i="43"/>
  <c r="K391" i="39"/>
  <c r="H392" i="39"/>
  <c r="G392" i="39"/>
  <c r="C393" i="39"/>
  <c r="H363" i="43"/>
  <c r="G363" i="43"/>
  <c r="J359" i="43"/>
  <c r="J360" i="39"/>
  <c r="K363" i="43" l="1"/>
  <c r="C394" i="43"/>
  <c r="K392" i="39"/>
  <c r="H393" i="39"/>
  <c r="G393" i="39"/>
  <c r="C394" i="39"/>
  <c r="H364" i="43"/>
  <c r="G364" i="43"/>
  <c r="J360" i="43"/>
  <c r="J361" i="39"/>
  <c r="K364" i="43" l="1"/>
  <c r="C395" i="43"/>
  <c r="K393" i="39"/>
  <c r="H394" i="39"/>
  <c r="G394" i="39"/>
  <c r="C395" i="39"/>
  <c r="H365" i="43"/>
  <c r="G365" i="43"/>
  <c r="J361" i="43"/>
  <c r="J362" i="39"/>
  <c r="K365" i="43" l="1"/>
  <c r="C396" i="43"/>
  <c r="K394" i="39"/>
  <c r="H395" i="39"/>
  <c r="G395" i="39"/>
  <c r="C396" i="39"/>
  <c r="H366" i="43"/>
  <c r="G366" i="43"/>
  <c r="J362" i="43"/>
  <c r="J363" i="39"/>
  <c r="K366" i="43" l="1"/>
  <c r="C397" i="43"/>
  <c r="K395" i="39"/>
  <c r="H396" i="39"/>
  <c r="G396" i="39"/>
  <c r="C397" i="39"/>
  <c r="H367" i="43"/>
  <c r="G367" i="43"/>
  <c r="J363" i="43"/>
  <c r="J364" i="39"/>
  <c r="K367" i="43" l="1"/>
  <c r="C398" i="43"/>
  <c r="K396" i="39"/>
  <c r="H397" i="39"/>
  <c r="G397" i="39"/>
  <c r="C398" i="39"/>
  <c r="H368" i="43"/>
  <c r="G368" i="43"/>
  <c r="J364" i="43"/>
  <c r="J365" i="39"/>
  <c r="K368" i="43" l="1"/>
  <c r="C399" i="43"/>
  <c r="K397" i="39"/>
  <c r="H398" i="39"/>
  <c r="G398" i="39"/>
  <c r="C399" i="39"/>
  <c r="H369" i="43"/>
  <c r="G369" i="43"/>
  <c r="J365" i="43"/>
  <c r="J366" i="39"/>
  <c r="K369" i="43" l="1"/>
  <c r="C400" i="43"/>
  <c r="K398" i="39"/>
  <c r="H399" i="39"/>
  <c r="G399" i="39"/>
  <c r="C400" i="39"/>
  <c r="H370" i="43"/>
  <c r="G370" i="43"/>
  <c r="J366" i="43"/>
  <c r="J367" i="39"/>
  <c r="K370" i="43" l="1"/>
  <c r="C401" i="43"/>
  <c r="K399" i="39"/>
  <c r="H400" i="39"/>
  <c r="G400" i="39"/>
  <c r="C401" i="39"/>
  <c r="H371" i="43"/>
  <c r="G371" i="43"/>
  <c r="J367" i="43"/>
  <c r="J368" i="39"/>
  <c r="K371" i="43" l="1"/>
  <c r="C402" i="43"/>
  <c r="K400" i="39"/>
  <c r="H401" i="39"/>
  <c r="G401" i="39"/>
  <c r="C402" i="39"/>
  <c r="H372" i="43"/>
  <c r="G372" i="43"/>
  <c r="J368" i="43"/>
  <c r="J369" i="39"/>
  <c r="K372" i="43" l="1"/>
  <c r="C403" i="43"/>
  <c r="K401" i="39"/>
  <c r="H402" i="39"/>
  <c r="G402" i="39"/>
  <c r="C403" i="39"/>
  <c r="H373" i="43"/>
  <c r="G373" i="43"/>
  <c r="J369" i="43"/>
  <c r="J370" i="39"/>
  <c r="K373" i="43" l="1"/>
  <c r="C404" i="43"/>
  <c r="K402" i="39"/>
  <c r="H403" i="39"/>
  <c r="G403" i="39"/>
  <c r="C404" i="39"/>
  <c r="H374" i="43"/>
  <c r="G374" i="43"/>
  <c r="J370" i="43"/>
  <c r="J371" i="39"/>
  <c r="K374" i="43" l="1"/>
  <c r="C405" i="43"/>
  <c r="K403" i="39"/>
  <c r="H404" i="39"/>
  <c r="G404" i="39"/>
  <c r="C405" i="39"/>
  <c r="H375" i="43"/>
  <c r="G375" i="43"/>
  <c r="J371" i="43"/>
  <c r="J372" i="39"/>
  <c r="K375" i="43" l="1"/>
  <c r="C406" i="43"/>
  <c r="K404" i="39"/>
  <c r="H405" i="39"/>
  <c r="G405" i="39"/>
  <c r="C406" i="39"/>
  <c r="H376" i="43"/>
  <c r="G376" i="43"/>
  <c r="J372" i="43"/>
  <c r="J373" i="39"/>
  <c r="K376" i="43" l="1"/>
  <c r="C407" i="43"/>
  <c r="K405" i="39"/>
  <c r="H406" i="39"/>
  <c r="G406" i="39"/>
  <c r="C407" i="39"/>
  <c r="H377" i="43"/>
  <c r="G377" i="43"/>
  <c r="J373" i="43"/>
  <c r="J374" i="39"/>
  <c r="K377" i="43" l="1"/>
  <c r="C408" i="43"/>
  <c r="K406" i="39"/>
  <c r="H407" i="39"/>
  <c r="G407" i="39"/>
  <c r="C408" i="39"/>
  <c r="H378" i="43"/>
  <c r="G378" i="43"/>
  <c r="J374" i="43"/>
  <c r="J375" i="39"/>
  <c r="K378" i="43" l="1"/>
  <c r="C409" i="43"/>
  <c r="K407" i="39"/>
  <c r="H408" i="39"/>
  <c r="G408" i="39"/>
  <c r="C409" i="39"/>
  <c r="H379" i="43"/>
  <c r="G379" i="43"/>
  <c r="J375" i="43"/>
  <c r="J376" i="39"/>
  <c r="K379" i="43" l="1"/>
  <c r="C410" i="43"/>
  <c r="K408" i="39"/>
  <c r="H409" i="39"/>
  <c r="G409" i="39"/>
  <c r="C410" i="39"/>
  <c r="H380" i="43"/>
  <c r="G380" i="43"/>
  <c r="J376" i="43"/>
  <c r="J377" i="39"/>
  <c r="K380" i="43" l="1"/>
  <c r="C411" i="43"/>
  <c r="K409" i="39"/>
  <c r="H410" i="39"/>
  <c r="G410" i="39"/>
  <c r="C411" i="39"/>
  <c r="H381" i="43"/>
  <c r="G381" i="43"/>
  <c r="J377" i="43"/>
  <c r="J378" i="39"/>
  <c r="K381" i="43" l="1"/>
  <c r="C412" i="43"/>
  <c r="K410" i="39"/>
  <c r="H411" i="39"/>
  <c r="G411" i="39"/>
  <c r="C412" i="39"/>
  <c r="H382" i="43"/>
  <c r="G382" i="43"/>
  <c r="J378" i="43"/>
  <c r="J379" i="39"/>
  <c r="K382" i="43" l="1"/>
  <c r="C413" i="43"/>
  <c r="K411" i="39"/>
  <c r="H412" i="39"/>
  <c r="G412" i="39"/>
  <c r="C413" i="39"/>
  <c r="H383" i="43"/>
  <c r="G383" i="43"/>
  <c r="J379" i="43"/>
  <c r="J380" i="39"/>
  <c r="K383" i="43" l="1"/>
  <c r="C414" i="43"/>
  <c r="K412" i="39"/>
  <c r="H413" i="39"/>
  <c r="G413" i="39"/>
  <c r="C414" i="39"/>
  <c r="H384" i="43"/>
  <c r="G384" i="43"/>
  <c r="J380" i="43"/>
  <c r="J381" i="39"/>
  <c r="K384" i="43" l="1"/>
  <c r="C415" i="43"/>
  <c r="K413" i="39"/>
  <c r="H414" i="39"/>
  <c r="G414" i="39"/>
  <c r="C415" i="39"/>
  <c r="H385" i="43"/>
  <c r="G385" i="43"/>
  <c r="J381" i="43"/>
  <c r="J382" i="39"/>
  <c r="K385" i="43" l="1"/>
  <c r="C416" i="43"/>
  <c r="K414" i="39"/>
  <c r="H415" i="39"/>
  <c r="G415" i="39"/>
  <c r="C416" i="39"/>
  <c r="H386" i="43"/>
  <c r="G386" i="43"/>
  <c r="J382" i="43"/>
  <c r="J383" i="39"/>
  <c r="K386" i="43" l="1"/>
  <c r="C417" i="43"/>
  <c r="K415" i="39"/>
  <c r="H416" i="39"/>
  <c r="G416" i="39"/>
  <c r="C417" i="39"/>
  <c r="H387" i="43"/>
  <c r="G387" i="43"/>
  <c r="J383" i="43"/>
  <c r="J384" i="39"/>
  <c r="K387" i="43" l="1"/>
  <c r="C418" i="43"/>
  <c r="K416" i="39"/>
  <c r="H417" i="39"/>
  <c r="G417" i="39"/>
  <c r="C418" i="39"/>
  <c r="H388" i="43"/>
  <c r="G388" i="43"/>
  <c r="J384" i="43"/>
  <c r="J385" i="39"/>
  <c r="K388" i="43" l="1"/>
  <c r="C419" i="43"/>
  <c r="K417" i="39"/>
  <c r="H418" i="39"/>
  <c r="G418" i="39"/>
  <c r="C419" i="39"/>
  <c r="H389" i="43"/>
  <c r="G389" i="43"/>
  <c r="J385" i="43"/>
  <c r="J386" i="39"/>
  <c r="K389" i="43" l="1"/>
  <c r="C420" i="43"/>
  <c r="K418" i="39"/>
  <c r="H419" i="39"/>
  <c r="G419" i="39"/>
  <c r="C420" i="39"/>
  <c r="H390" i="43"/>
  <c r="G390" i="43"/>
  <c r="J386" i="43"/>
  <c r="J387" i="39"/>
  <c r="K390" i="43" l="1"/>
  <c r="C421" i="43"/>
  <c r="K419" i="39"/>
  <c r="H420" i="39"/>
  <c r="G420" i="39"/>
  <c r="C421" i="39"/>
  <c r="H391" i="43"/>
  <c r="G391" i="43"/>
  <c r="J387" i="43"/>
  <c r="J388" i="39"/>
  <c r="K391" i="43" l="1"/>
  <c r="C422" i="43"/>
  <c r="K420" i="39"/>
  <c r="H421" i="39"/>
  <c r="G421" i="39"/>
  <c r="C422" i="39"/>
  <c r="H392" i="43"/>
  <c r="G392" i="43"/>
  <c r="J388" i="43"/>
  <c r="J389" i="39"/>
  <c r="K392" i="43" l="1"/>
  <c r="C423" i="43"/>
  <c r="K421" i="39"/>
  <c r="H422" i="39"/>
  <c r="G422" i="39"/>
  <c r="C423" i="39"/>
  <c r="H393" i="43"/>
  <c r="G393" i="43"/>
  <c r="J389" i="43"/>
  <c r="J390" i="39"/>
  <c r="K393" i="43" l="1"/>
  <c r="C424" i="43"/>
  <c r="K422" i="39"/>
  <c r="H423" i="39"/>
  <c r="G423" i="39"/>
  <c r="C424" i="39"/>
  <c r="H394" i="43"/>
  <c r="G394" i="43"/>
  <c r="J390" i="43"/>
  <c r="J391" i="39"/>
  <c r="K394" i="43" l="1"/>
  <c r="C425" i="43"/>
  <c r="K423" i="39"/>
  <c r="H424" i="39"/>
  <c r="G424" i="39"/>
  <c r="C425" i="39"/>
  <c r="H395" i="43"/>
  <c r="G395" i="43"/>
  <c r="J391" i="43"/>
  <c r="J392" i="39"/>
  <c r="K395" i="43" l="1"/>
  <c r="C426" i="43"/>
  <c r="K424" i="39"/>
  <c r="H425" i="39"/>
  <c r="G425" i="39"/>
  <c r="C426" i="39"/>
  <c r="H396" i="43"/>
  <c r="G396" i="43"/>
  <c r="J392" i="43"/>
  <c r="J393" i="39"/>
  <c r="K396" i="43" l="1"/>
  <c r="C427" i="43"/>
  <c r="K425" i="39"/>
  <c r="H426" i="39"/>
  <c r="G426" i="39"/>
  <c r="C427" i="39"/>
  <c r="H397" i="43"/>
  <c r="G397" i="43"/>
  <c r="J393" i="43"/>
  <c r="J394" i="39"/>
  <c r="K397" i="43" l="1"/>
  <c r="C428" i="43"/>
  <c r="K426" i="39"/>
  <c r="H427" i="39"/>
  <c r="G427" i="39"/>
  <c r="C428" i="39"/>
  <c r="H398" i="43"/>
  <c r="G398" i="43"/>
  <c r="J394" i="43"/>
  <c r="J395" i="39"/>
  <c r="K398" i="43" l="1"/>
  <c r="C429" i="43"/>
  <c r="K427" i="39"/>
  <c r="H428" i="39"/>
  <c r="G428" i="39"/>
  <c r="C429" i="39"/>
  <c r="H399" i="43"/>
  <c r="G399" i="43"/>
  <c r="J395" i="43"/>
  <c r="J396" i="39"/>
  <c r="K399" i="43" l="1"/>
  <c r="C430" i="43"/>
  <c r="K428" i="39"/>
  <c r="H429" i="39"/>
  <c r="G429" i="39"/>
  <c r="C430" i="39"/>
  <c r="H400" i="43"/>
  <c r="G400" i="43"/>
  <c r="J396" i="43"/>
  <c r="J397" i="39"/>
  <c r="K400" i="43" l="1"/>
  <c r="C431" i="43"/>
  <c r="K429" i="39"/>
  <c r="H430" i="39"/>
  <c r="G430" i="39"/>
  <c r="C431" i="39"/>
  <c r="H401" i="43"/>
  <c r="G401" i="43"/>
  <c r="J397" i="43"/>
  <c r="J398" i="39"/>
  <c r="K401" i="43" l="1"/>
  <c r="C432" i="43"/>
  <c r="K430" i="39"/>
  <c r="H431" i="39"/>
  <c r="G431" i="39"/>
  <c r="C432" i="39"/>
  <c r="H402" i="43"/>
  <c r="G402" i="43"/>
  <c r="J398" i="43"/>
  <c r="J399" i="39"/>
  <c r="K402" i="43" l="1"/>
  <c r="C433" i="43"/>
  <c r="K431" i="39"/>
  <c r="H432" i="39"/>
  <c r="G432" i="39"/>
  <c r="C433" i="39"/>
  <c r="H403" i="43"/>
  <c r="G403" i="43"/>
  <c r="J399" i="43"/>
  <c r="J400" i="39"/>
  <c r="K403" i="43" l="1"/>
  <c r="C434" i="43"/>
  <c r="K432" i="39"/>
  <c r="H433" i="39"/>
  <c r="G433" i="39"/>
  <c r="C434" i="39"/>
  <c r="H404" i="43"/>
  <c r="G404" i="43"/>
  <c r="J400" i="43"/>
  <c r="J401" i="39"/>
  <c r="K404" i="43" l="1"/>
  <c r="C435" i="43"/>
  <c r="K433" i="39"/>
  <c r="H434" i="39"/>
  <c r="G434" i="39"/>
  <c r="C435" i="39"/>
  <c r="H405" i="43"/>
  <c r="G405" i="43"/>
  <c r="J401" i="43"/>
  <c r="J402" i="39"/>
  <c r="K405" i="43" l="1"/>
  <c r="C436" i="43"/>
  <c r="K434" i="39"/>
  <c r="H435" i="39"/>
  <c r="G435" i="39"/>
  <c r="C436" i="39"/>
  <c r="H406" i="43"/>
  <c r="G406" i="43"/>
  <c r="J402" i="43"/>
  <c r="J403" i="39"/>
  <c r="K406" i="43" l="1"/>
  <c r="C437" i="43"/>
  <c r="K435" i="39"/>
  <c r="H436" i="39"/>
  <c r="G436" i="39"/>
  <c r="C437" i="39"/>
  <c r="H407" i="43"/>
  <c r="G407" i="43"/>
  <c r="J403" i="43"/>
  <c r="J404" i="39"/>
  <c r="K407" i="43" l="1"/>
  <c r="C438" i="43"/>
  <c r="K436" i="39"/>
  <c r="H437" i="39"/>
  <c r="G437" i="39"/>
  <c r="C438" i="39"/>
  <c r="H408" i="43"/>
  <c r="G408" i="43"/>
  <c r="J404" i="43"/>
  <c r="J405" i="39"/>
  <c r="K408" i="43" l="1"/>
  <c r="C439" i="43"/>
  <c r="K437" i="39"/>
  <c r="H438" i="39"/>
  <c r="G438" i="39"/>
  <c r="C439" i="39"/>
  <c r="H409" i="43"/>
  <c r="G409" i="43"/>
  <c r="J405" i="43"/>
  <c r="J406" i="39"/>
  <c r="K409" i="43" l="1"/>
  <c r="C440" i="43"/>
  <c r="K438" i="39"/>
  <c r="H439" i="39"/>
  <c r="G439" i="39"/>
  <c r="C440" i="39"/>
  <c r="H410" i="43"/>
  <c r="G410" i="43"/>
  <c r="J406" i="43"/>
  <c r="J407" i="39"/>
  <c r="K410" i="43" l="1"/>
  <c r="C441" i="43"/>
  <c r="K439" i="39"/>
  <c r="H440" i="39"/>
  <c r="G440" i="39"/>
  <c r="C441" i="39"/>
  <c r="H411" i="43"/>
  <c r="G411" i="43"/>
  <c r="J407" i="43"/>
  <c r="J408" i="39"/>
  <c r="K411" i="43" l="1"/>
  <c r="C442" i="43"/>
  <c r="K440" i="39"/>
  <c r="H441" i="39"/>
  <c r="G441" i="39"/>
  <c r="C442" i="39"/>
  <c r="H412" i="43"/>
  <c r="G412" i="43"/>
  <c r="J408" i="43"/>
  <c r="J409" i="39"/>
  <c r="K412" i="43" l="1"/>
  <c r="C443" i="43"/>
  <c r="K441" i="39"/>
  <c r="H442" i="39"/>
  <c r="G442" i="39"/>
  <c r="C443" i="39"/>
  <c r="H413" i="43"/>
  <c r="G413" i="43"/>
  <c r="J409" i="43"/>
  <c r="J410" i="39"/>
  <c r="K413" i="43" l="1"/>
  <c r="C444" i="43"/>
  <c r="K442" i="39"/>
  <c r="H443" i="39"/>
  <c r="G443" i="39"/>
  <c r="C444" i="39"/>
  <c r="H414" i="43"/>
  <c r="G414" i="43"/>
  <c r="J410" i="43"/>
  <c r="J411" i="39"/>
  <c r="K414" i="43" l="1"/>
  <c r="C445" i="43"/>
  <c r="K443" i="39"/>
  <c r="H444" i="39"/>
  <c r="G444" i="39"/>
  <c r="C445" i="39"/>
  <c r="H415" i="43"/>
  <c r="G415" i="43"/>
  <c r="J411" i="43"/>
  <c r="J412" i="39"/>
  <c r="K415" i="43" l="1"/>
  <c r="C446" i="43"/>
  <c r="K444" i="39"/>
  <c r="H445" i="39"/>
  <c r="G445" i="39"/>
  <c r="C446" i="39"/>
  <c r="H416" i="43"/>
  <c r="G416" i="43"/>
  <c r="J412" i="43"/>
  <c r="J413" i="39"/>
  <c r="K416" i="43" l="1"/>
  <c r="C447" i="43"/>
  <c r="K445" i="39"/>
  <c r="H446" i="39"/>
  <c r="G446" i="39"/>
  <c r="C447" i="39"/>
  <c r="H417" i="43"/>
  <c r="G417" i="43"/>
  <c r="J413" i="43"/>
  <c r="J414" i="39"/>
  <c r="K417" i="43" l="1"/>
  <c r="C448" i="43"/>
  <c r="K446" i="39"/>
  <c r="H447" i="39"/>
  <c r="G447" i="39"/>
  <c r="C448" i="39"/>
  <c r="H418" i="43"/>
  <c r="G418" i="43"/>
  <c r="J414" i="43"/>
  <c r="J415" i="39"/>
  <c r="K418" i="43" l="1"/>
  <c r="C449" i="43"/>
  <c r="K447" i="39"/>
  <c r="H448" i="39"/>
  <c r="G448" i="39"/>
  <c r="C449" i="39"/>
  <c r="H419" i="43"/>
  <c r="G419" i="43"/>
  <c r="J415" i="43"/>
  <c r="J416" i="39"/>
  <c r="K419" i="43" l="1"/>
  <c r="C450" i="43"/>
  <c r="K448" i="39"/>
  <c r="H449" i="39"/>
  <c r="G449" i="39"/>
  <c r="C450" i="39"/>
  <c r="H420" i="43"/>
  <c r="G420" i="43"/>
  <c r="J416" i="43"/>
  <c r="J417" i="39"/>
  <c r="K420" i="43" l="1"/>
  <c r="C451" i="43"/>
  <c r="K449" i="39"/>
  <c r="H450" i="39"/>
  <c r="G450" i="39"/>
  <c r="C451" i="39"/>
  <c r="H421" i="43"/>
  <c r="G421" i="43"/>
  <c r="J417" i="43"/>
  <c r="J418" i="39"/>
  <c r="K421" i="43" l="1"/>
  <c r="C452" i="43"/>
  <c r="K450" i="39"/>
  <c r="H451" i="39"/>
  <c r="G451" i="39"/>
  <c r="C452" i="39"/>
  <c r="H422" i="43"/>
  <c r="G422" i="43"/>
  <c r="J418" i="43"/>
  <c r="J419" i="39"/>
  <c r="K422" i="43" l="1"/>
  <c r="C453" i="43"/>
  <c r="K451" i="39"/>
  <c r="H452" i="39"/>
  <c r="G452" i="39"/>
  <c r="C453" i="39"/>
  <c r="H423" i="43"/>
  <c r="G423" i="43"/>
  <c r="J419" i="43"/>
  <c r="J420" i="39"/>
  <c r="K423" i="43" l="1"/>
  <c r="C454" i="43"/>
  <c r="K452" i="39"/>
  <c r="H453" i="39"/>
  <c r="G453" i="39"/>
  <c r="C454" i="39"/>
  <c r="H424" i="43"/>
  <c r="G424" i="43"/>
  <c r="J420" i="43"/>
  <c r="J421" i="39"/>
  <c r="K424" i="43" l="1"/>
  <c r="K453" i="39"/>
  <c r="C455" i="43"/>
  <c r="H454" i="39"/>
  <c r="G454" i="39"/>
  <c r="C455" i="39"/>
  <c r="H425" i="43"/>
  <c r="G425" i="43"/>
  <c r="J421" i="43"/>
  <c r="J422" i="39"/>
  <c r="K425" i="43" l="1"/>
  <c r="C456" i="43"/>
  <c r="K454" i="39"/>
  <c r="H455" i="39"/>
  <c r="G455" i="39"/>
  <c r="C456" i="39"/>
  <c r="H426" i="43"/>
  <c r="G426" i="43"/>
  <c r="J422" i="43"/>
  <c r="J423" i="39"/>
  <c r="K426" i="43" l="1"/>
  <c r="C457" i="43"/>
  <c r="K455" i="39"/>
  <c r="H456" i="39"/>
  <c r="G456" i="39"/>
  <c r="C457" i="39"/>
  <c r="H427" i="43"/>
  <c r="G427" i="43"/>
  <c r="J423" i="43"/>
  <c r="J424" i="39"/>
  <c r="K427" i="43" l="1"/>
  <c r="C458" i="43"/>
  <c r="K456" i="39"/>
  <c r="H457" i="39"/>
  <c r="G457" i="39"/>
  <c r="C458" i="39"/>
  <c r="H428" i="43"/>
  <c r="G428" i="43"/>
  <c r="J424" i="43"/>
  <c r="J425" i="39"/>
  <c r="K428" i="43" l="1"/>
  <c r="C459" i="43"/>
  <c r="K457" i="39"/>
  <c r="H458" i="39"/>
  <c r="G458" i="39"/>
  <c r="C459" i="39"/>
  <c r="H429" i="43"/>
  <c r="G429" i="43"/>
  <c r="J425" i="43"/>
  <c r="J426" i="39"/>
  <c r="K429" i="43" l="1"/>
  <c r="C460" i="43"/>
  <c r="K458" i="39"/>
  <c r="H459" i="39"/>
  <c r="G459" i="39"/>
  <c r="C460" i="39"/>
  <c r="H430" i="43"/>
  <c r="G430" i="43"/>
  <c r="J426" i="43"/>
  <c r="J427" i="39"/>
  <c r="K430" i="43" l="1"/>
  <c r="C461" i="43"/>
  <c r="K459" i="39"/>
  <c r="H460" i="39"/>
  <c r="G460" i="39"/>
  <c r="C461" i="39"/>
  <c r="H431" i="43"/>
  <c r="G431" i="43"/>
  <c r="J427" i="43"/>
  <c r="J428" i="39"/>
  <c r="K431" i="43" l="1"/>
  <c r="C462" i="43"/>
  <c r="K460" i="39"/>
  <c r="H461" i="39"/>
  <c r="G461" i="39"/>
  <c r="C462" i="39"/>
  <c r="H432" i="43"/>
  <c r="G432" i="43"/>
  <c r="J428" i="43"/>
  <c r="J429" i="39"/>
  <c r="K432" i="43" l="1"/>
  <c r="C463" i="43"/>
  <c r="K461" i="39"/>
  <c r="H462" i="39"/>
  <c r="G462" i="39"/>
  <c r="C463" i="39"/>
  <c r="H433" i="43"/>
  <c r="G433" i="43"/>
  <c r="J429" i="43"/>
  <c r="J430" i="39"/>
  <c r="K433" i="43" l="1"/>
  <c r="C464" i="43"/>
  <c r="K462" i="39"/>
  <c r="H463" i="39"/>
  <c r="G463" i="39"/>
  <c r="C464" i="39"/>
  <c r="H434" i="43"/>
  <c r="G434" i="43"/>
  <c r="J430" i="43"/>
  <c r="J431" i="39"/>
  <c r="K434" i="43" l="1"/>
  <c r="C465" i="43"/>
  <c r="K463" i="39"/>
  <c r="H464" i="39"/>
  <c r="G464" i="39"/>
  <c r="C465" i="39"/>
  <c r="H435" i="43"/>
  <c r="G435" i="43"/>
  <c r="J431" i="43"/>
  <c r="J432" i="39"/>
  <c r="K435" i="43" l="1"/>
  <c r="C466" i="43"/>
  <c r="K464" i="39"/>
  <c r="H465" i="39"/>
  <c r="G465" i="39"/>
  <c r="C466" i="39"/>
  <c r="H436" i="43"/>
  <c r="G436" i="43"/>
  <c r="J432" i="43"/>
  <c r="J433" i="39"/>
  <c r="K436" i="43" l="1"/>
  <c r="C467" i="43"/>
  <c r="K465" i="39"/>
  <c r="H466" i="39"/>
  <c r="G466" i="39"/>
  <c r="C467" i="39"/>
  <c r="H437" i="43"/>
  <c r="G437" i="43"/>
  <c r="J433" i="43"/>
  <c r="J434" i="39"/>
  <c r="K437" i="43" l="1"/>
  <c r="C468" i="43"/>
  <c r="K466" i="39"/>
  <c r="H467" i="39"/>
  <c r="G467" i="39"/>
  <c r="C468" i="39"/>
  <c r="H438" i="43"/>
  <c r="G438" i="43"/>
  <c r="J434" i="43"/>
  <c r="J435" i="39"/>
  <c r="K438" i="43" l="1"/>
  <c r="C469" i="43"/>
  <c r="K467" i="39"/>
  <c r="H468" i="39"/>
  <c r="G468" i="39"/>
  <c r="C469" i="39"/>
  <c r="H439" i="43"/>
  <c r="G439" i="43"/>
  <c r="J435" i="43"/>
  <c r="J436" i="39"/>
  <c r="K439" i="43" l="1"/>
  <c r="C470" i="43"/>
  <c r="K468" i="39"/>
  <c r="H469" i="39"/>
  <c r="G469" i="39"/>
  <c r="C470" i="39"/>
  <c r="H440" i="43"/>
  <c r="G440" i="43"/>
  <c r="J436" i="43"/>
  <c r="J437" i="39"/>
  <c r="K440" i="43" l="1"/>
  <c r="C471" i="43"/>
  <c r="K469" i="39"/>
  <c r="H470" i="39"/>
  <c r="G470" i="39"/>
  <c r="C471" i="39"/>
  <c r="H441" i="43"/>
  <c r="G441" i="43"/>
  <c r="J437" i="43"/>
  <c r="J438" i="39"/>
  <c r="K441" i="43" l="1"/>
  <c r="C472" i="43"/>
  <c r="K470" i="39"/>
  <c r="H471" i="39"/>
  <c r="G471" i="39"/>
  <c r="C472" i="39"/>
  <c r="H442" i="43"/>
  <c r="G442" i="43"/>
  <c r="J438" i="43"/>
  <c r="J439" i="39"/>
  <c r="K442" i="43" l="1"/>
  <c r="C473" i="43"/>
  <c r="K471" i="39"/>
  <c r="H472" i="39"/>
  <c r="G472" i="39"/>
  <c r="C473" i="39"/>
  <c r="H443" i="43"/>
  <c r="G443" i="43"/>
  <c r="J439" i="43"/>
  <c r="J440" i="39"/>
  <c r="K443" i="43" l="1"/>
  <c r="C474" i="43"/>
  <c r="K472" i="39"/>
  <c r="H473" i="39"/>
  <c r="G473" i="39"/>
  <c r="C474" i="39"/>
  <c r="H444" i="43"/>
  <c r="G444" i="43"/>
  <c r="J440" i="43"/>
  <c r="J441" i="39"/>
  <c r="K444" i="43" l="1"/>
  <c r="K473" i="39"/>
  <c r="C475" i="43"/>
  <c r="H474" i="39"/>
  <c r="G474" i="39"/>
  <c r="C475" i="39"/>
  <c r="H445" i="43"/>
  <c r="G445" i="43"/>
  <c r="J441" i="43"/>
  <c r="J442" i="39"/>
  <c r="K445" i="43" l="1"/>
  <c r="C476" i="43"/>
  <c r="K474" i="39"/>
  <c r="H475" i="39"/>
  <c r="G475" i="39"/>
  <c r="C476" i="39"/>
  <c r="H446" i="43"/>
  <c r="G446" i="43"/>
  <c r="J442" i="43"/>
  <c r="J443" i="39"/>
  <c r="K446" i="43" l="1"/>
  <c r="C477" i="43"/>
  <c r="K475" i="39"/>
  <c r="H476" i="39"/>
  <c r="G476" i="39"/>
  <c r="C477" i="39"/>
  <c r="H447" i="43"/>
  <c r="G447" i="43"/>
  <c r="J443" i="43"/>
  <c r="J444" i="39"/>
  <c r="K447" i="43" l="1"/>
  <c r="C478" i="43"/>
  <c r="K476" i="39"/>
  <c r="H477" i="39"/>
  <c r="G477" i="39"/>
  <c r="C478" i="39"/>
  <c r="H448" i="43"/>
  <c r="G448" i="43"/>
  <c r="J444" i="43"/>
  <c r="J445" i="39"/>
  <c r="K448" i="43" l="1"/>
  <c r="C479" i="43"/>
  <c r="K477" i="39"/>
  <c r="H478" i="39"/>
  <c r="G478" i="39"/>
  <c r="C479" i="39"/>
  <c r="H449" i="43"/>
  <c r="G449" i="43"/>
  <c r="J445" i="43"/>
  <c r="J446" i="39"/>
  <c r="K449" i="43" l="1"/>
  <c r="C480" i="43"/>
  <c r="K478" i="39"/>
  <c r="H479" i="39"/>
  <c r="G479" i="39"/>
  <c r="C480" i="39"/>
  <c r="H450" i="43"/>
  <c r="G450" i="43"/>
  <c r="J446" i="43"/>
  <c r="J447" i="39"/>
  <c r="K450" i="43" l="1"/>
  <c r="C481" i="43"/>
  <c r="K479" i="39"/>
  <c r="H480" i="39"/>
  <c r="G480" i="39"/>
  <c r="C481" i="39"/>
  <c r="H451" i="43"/>
  <c r="G451" i="43"/>
  <c r="J447" i="43"/>
  <c r="J448" i="39"/>
  <c r="K451" i="43" l="1"/>
  <c r="C482" i="43"/>
  <c r="K480" i="39"/>
  <c r="H481" i="39"/>
  <c r="G481" i="39"/>
  <c r="C482" i="39"/>
  <c r="H452" i="43"/>
  <c r="G452" i="43"/>
  <c r="J448" i="43"/>
  <c r="J449" i="39"/>
  <c r="K452" i="43" l="1"/>
  <c r="C483" i="43"/>
  <c r="K481" i="39"/>
  <c r="H482" i="39"/>
  <c r="G482" i="39"/>
  <c r="C483" i="39"/>
  <c r="H453" i="43"/>
  <c r="G453" i="43"/>
  <c r="J449" i="43"/>
  <c r="J450" i="39"/>
  <c r="K453" i="43" l="1"/>
  <c r="C484" i="43"/>
  <c r="K482" i="39"/>
  <c r="H483" i="39"/>
  <c r="G483" i="39"/>
  <c r="C484" i="39"/>
  <c r="H454" i="43"/>
  <c r="G454" i="43"/>
  <c r="J450" i="43"/>
  <c r="J451" i="39"/>
  <c r="K454" i="43" l="1"/>
  <c r="C485" i="43"/>
  <c r="K483" i="39"/>
  <c r="H484" i="39"/>
  <c r="G484" i="39"/>
  <c r="C485" i="39"/>
  <c r="H455" i="43"/>
  <c r="G455" i="43"/>
  <c r="J451" i="43"/>
  <c r="J452" i="39"/>
  <c r="K455" i="43" l="1"/>
  <c r="C486" i="43"/>
  <c r="K484" i="39"/>
  <c r="H485" i="39"/>
  <c r="G485" i="39"/>
  <c r="C486" i="39"/>
  <c r="H456" i="43"/>
  <c r="G456" i="43"/>
  <c r="J452" i="43"/>
  <c r="J453" i="39"/>
  <c r="K456" i="43" l="1"/>
  <c r="C487" i="43"/>
  <c r="K485" i="39"/>
  <c r="H486" i="39"/>
  <c r="G486" i="39"/>
  <c r="C487" i="39"/>
  <c r="H457" i="43"/>
  <c r="G457" i="43"/>
  <c r="J453" i="43"/>
  <c r="J454" i="39"/>
  <c r="K457" i="43" l="1"/>
  <c r="C488" i="43"/>
  <c r="K486" i="39"/>
  <c r="H487" i="39"/>
  <c r="G487" i="39"/>
  <c r="C488" i="39"/>
  <c r="H458" i="43"/>
  <c r="G458" i="43"/>
  <c r="J454" i="43"/>
  <c r="J455" i="39"/>
  <c r="K458" i="43" l="1"/>
  <c r="C489" i="43"/>
  <c r="K487" i="39"/>
  <c r="H488" i="39"/>
  <c r="G488" i="39"/>
  <c r="C489" i="39"/>
  <c r="H459" i="43"/>
  <c r="G459" i="43"/>
  <c r="J455" i="43"/>
  <c r="J456" i="39"/>
  <c r="K459" i="43" l="1"/>
  <c r="C490" i="43"/>
  <c r="K488" i="39"/>
  <c r="H489" i="39"/>
  <c r="G489" i="39"/>
  <c r="C490" i="39"/>
  <c r="H460" i="43"/>
  <c r="G460" i="43"/>
  <c r="J456" i="43"/>
  <c r="J457" i="39"/>
  <c r="K460" i="43" l="1"/>
  <c r="C491" i="43"/>
  <c r="K489" i="39"/>
  <c r="H490" i="39"/>
  <c r="G490" i="39"/>
  <c r="C491" i="39"/>
  <c r="H461" i="43"/>
  <c r="G461" i="43"/>
  <c r="J457" i="43"/>
  <c r="J458" i="39"/>
  <c r="K461" i="43" l="1"/>
  <c r="C492" i="43"/>
  <c r="K490" i="39"/>
  <c r="H491" i="39"/>
  <c r="G491" i="39"/>
  <c r="C492" i="39"/>
  <c r="H462" i="43"/>
  <c r="G462" i="43"/>
  <c r="J458" i="43"/>
  <c r="J459" i="39"/>
  <c r="K462" i="43" l="1"/>
  <c r="C493" i="43"/>
  <c r="K491" i="39"/>
  <c r="H492" i="39"/>
  <c r="G492" i="39"/>
  <c r="C493" i="39"/>
  <c r="H463" i="43"/>
  <c r="G463" i="43"/>
  <c r="J459" i="43"/>
  <c r="J460" i="39"/>
  <c r="K463" i="43" l="1"/>
  <c r="C494" i="43"/>
  <c r="K492" i="39"/>
  <c r="H493" i="39"/>
  <c r="G493" i="39"/>
  <c r="C494" i="39"/>
  <c r="H464" i="43"/>
  <c r="G464" i="43"/>
  <c r="J460" i="43"/>
  <c r="J461" i="39"/>
  <c r="K464" i="43" l="1"/>
  <c r="C495" i="43"/>
  <c r="K493" i="39"/>
  <c r="H494" i="39"/>
  <c r="G494" i="39"/>
  <c r="C495" i="39"/>
  <c r="H465" i="43"/>
  <c r="G465" i="43"/>
  <c r="J461" i="43"/>
  <c r="J462" i="39"/>
  <c r="K465" i="43" l="1"/>
  <c r="C496" i="43"/>
  <c r="K494" i="39"/>
  <c r="H495" i="39"/>
  <c r="G495" i="39"/>
  <c r="C496" i="39"/>
  <c r="H466" i="43"/>
  <c r="G466" i="43"/>
  <c r="J462" i="43"/>
  <c r="J463" i="39"/>
  <c r="K466" i="43" l="1"/>
  <c r="C497" i="43"/>
  <c r="K495" i="39"/>
  <c r="H496" i="39"/>
  <c r="G496" i="39"/>
  <c r="C497" i="39"/>
  <c r="H467" i="43"/>
  <c r="G467" i="43"/>
  <c r="J463" i="43"/>
  <c r="J464" i="39"/>
  <c r="K467" i="43" l="1"/>
  <c r="C498" i="43"/>
  <c r="K496" i="39"/>
  <c r="H497" i="39"/>
  <c r="G497" i="39"/>
  <c r="C498" i="39"/>
  <c r="H468" i="43"/>
  <c r="G468" i="43"/>
  <c r="J464" i="43"/>
  <c r="J465" i="39"/>
  <c r="K468" i="43" l="1"/>
  <c r="C499" i="43"/>
  <c r="K497" i="39"/>
  <c r="H498" i="39"/>
  <c r="G498" i="39"/>
  <c r="C499" i="39"/>
  <c r="H469" i="43"/>
  <c r="G469" i="43"/>
  <c r="J465" i="43"/>
  <c r="J466" i="39"/>
  <c r="K469" i="43" l="1"/>
  <c r="C500" i="43"/>
  <c r="K498" i="39"/>
  <c r="H499" i="39"/>
  <c r="G499" i="39"/>
  <c r="C500" i="39"/>
  <c r="H470" i="43"/>
  <c r="G470" i="43"/>
  <c r="J466" i="43"/>
  <c r="J467" i="39"/>
  <c r="K470" i="43" l="1"/>
  <c r="C501" i="43"/>
  <c r="C502" i="43" s="1"/>
  <c r="K499" i="39"/>
  <c r="H500" i="39"/>
  <c r="G500" i="39"/>
  <c r="C501" i="39"/>
  <c r="C502" i="39" s="1"/>
  <c r="H471" i="43"/>
  <c r="G471" i="43"/>
  <c r="J467" i="43"/>
  <c r="J468" i="39"/>
  <c r="J502" i="43" l="1"/>
  <c r="C503" i="43"/>
  <c r="H502" i="43"/>
  <c r="G502" i="43"/>
  <c r="G502" i="39"/>
  <c r="H502" i="39"/>
  <c r="C503" i="39"/>
  <c r="J502" i="39"/>
  <c r="K471" i="43"/>
  <c r="K500" i="39"/>
  <c r="H501" i="39"/>
  <c r="G501" i="39"/>
  <c r="H472" i="43"/>
  <c r="G472" i="43"/>
  <c r="J468" i="43"/>
  <c r="J469" i="39"/>
  <c r="K502" i="43" l="1"/>
  <c r="G503" i="43"/>
  <c r="J503" i="43"/>
  <c r="C504" i="43"/>
  <c r="H503" i="43"/>
  <c r="K502" i="39"/>
  <c r="J503" i="39"/>
  <c r="H503" i="39"/>
  <c r="C504" i="39"/>
  <c r="G503" i="39"/>
  <c r="K472" i="43"/>
  <c r="K501" i="39"/>
  <c r="H473" i="43"/>
  <c r="G473" i="43"/>
  <c r="J469" i="43"/>
  <c r="J470" i="39"/>
  <c r="K503" i="43" l="1"/>
  <c r="J504" i="43"/>
  <c r="C505" i="43"/>
  <c r="H504" i="43"/>
  <c r="G504" i="43"/>
  <c r="K503" i="39"/>
  <c r="H504" i="39"/>
  <c r="C505" i="39"/>
  <c r="J504" i="39"/>
  <c r="G504" i="39"/>
  <c r="K473" i="43"/>
  <c r="H474" i="43"/>
  <c r="G474" i="43"/>
  <c r="J470" i="43"/>
  <c r="J471" i="39"/>
  <c r="K504" i="43" l="1"/>
  <c r="G505" i="43"/>
  <c r="H505" i="43"/>
  <c r="C506" i="43"/>
  <c r="J505" i="43"/>
  <c r="K504" i="39"/>
  <c r="G505" i="39"/>
  <c r="H505" i="39"/>
  <c r="C506" i="39"/>
  <c r="J505" i="39"/>
  <c r="K474" i="43"/>
  <c r="H475" i="43"/>
  <c r="G475" i="43"/>
  <c r="J471" i="43"/>
  <c r="J472" i="39"/>
  <c r="K505" i="43" l="1"/>
  <c r="J506" i="43"/>
  <c r="C507" i="43"/>
  <c r="G506" i="43"/>
  <c r="H506" i="43"/>
  <c r="K505" i="39"/>
  <c r="G506" i="39"/>
  <c r="H506" i="39"/>
  <c r="J506" i="39"/>
  <c r="C507" i="39"/>
  <c r="K475" i="43"/>
  <c r="H476" i="43"/>
  <c r="G476" i="43"/>
  <c r="J472" i="43"/>
  <c r="J473" i="39"/>
  <c r="K506" i="43" l="1"/>
  <c r="G507" i="43"/>
  <c r="H507" i="43"/>
  <c r="C508" i="43"/>
  <c r="J507" i="43"/>
  <c r="K506" i="39"/>
  <c r="J507" i="39"/>
  <c r="C508" i="39"/>
  <c r="H507" i="39"/>
  <c r="G507" i="39"/>
  <c r="K476" i="43"/>
  <c r="H477" i="43"/>
  <c r="G477" i="43"/>
  <c r="J473" i="43"/>
  <c r="J474" i="39"/>
  <c r="K507" i="43" l="1"/>
  <c r="J508" i="43"/>
  <c r="C509" i="43"/>
  <c r="G508" i="43"/>
  <c r="H508" i="43"/>
  <c r="K507" i="39"/>
  <c r="H508" i="39"/>
  <c r="C509" i="39"/>
  <c r="J508" i="39"/>
  <c r="G508" i="39"/>
  <c r="K477" i="43"/>
  <c r="H478" i="43"/>
  <c r="G478" i="43"/>
  <c r="J474" i="43"/>
  <c r="J475" i="39"/>
  <c r="K508" i="43" l="1"/>
  <c r="G509" i="43"/>
  <c r="H509" i="43"/>
  <c r="C510" i="43"/>
  <c r="J509" i="43"/>
  <c r="K508" i="39"/>
  <c r="G509" i="39"/>
  <c r="H509" i="39"/>
  <c r="C510" i="39"/>
  <c r="J509" i="39"/>
  <c r="K478" i="43"/>
  <c r="H479" i="43"/>
  <c r="G479" i="43"/>
  <c r="J475" i="43"/>
  <c r="J476" i="39"/>
  <c r="K509" i="43" l="1"/>
  <c r="J510" i="43"/>
  <c r="C511" i="43"/>
  <c r="G510" i="43"/>
  <c r="H510" i="43"/>
  <c r="K509" i="39"/>
  <c r="G510" i="39"/>
  <c r="H510" i="39"/>
  <c r="C511" i="39"/>
  <c r="J510" i="39"/>
  <c r="K479" i="43"/>
  <c r="H480" i="43"/>
  <c r="G480" i="43"/>
  <c r="J476" i="43"/>
  <c r="J477" i="39"/>
  <c r="K510" i="43" l="1"/>
  <c r="G511" i="43"/>
  <c r="H511" i="43"/>
  <c r="K511" i="43" s="1"/>
  <c r="C512" i="43"/>
  <c r="J511" i="43"/>
  <c r="K510" i="39"/>
  <c r="J511" i="39"/>
  <c r="H511" i="39"/>
  <c r="C512" i="39"/>
  <c r="G511" i="39"/>
  <c r="K480" i="43"/>
  <c r="H481" i="43"/>
  <c r="G481" i="43"/>
  <c r="J477" i="43"/>
  <c r="J478" i="39"/>
  <c r="K511" i="39" l="1"/>
  <c r="J512" i="43"/>
  <c r="C513" i="43"/>
  <c r="G512" i="43"/>
  <c r="H512" i="43"/>
  <c r="H512" i="39"/>
  <c r="C513" i="39"/>
  <c r="J512" i="39"/>
  <c r="G512" i="39"/>
  <c r="K481" i="43"/>
  <c r="H482" i="43"/>
  <c r="G482" i="43"/>
  <c r="J478" i="43"/>
  <c r="J479" i="39"/>
  <c r="K512" i="43" l="1"/>
  <c r="G513" i="43"/>
  <c r="H513" i="43"/>
  <c r="C514" i="43"/>
  <c r="J513" i="43"/>
  <c r="K512" i="39"/>
  <c r="G513" i="39"/>
  <c r="H513" i="39"/>
  <c r="C514" i="39"/>
  <c r="J513" i="39"/>
  <c r="K482" i="43"/>
  <c r="H483" i="43"/>
  <c r="G483" i="43"/>
  <c r="J479" i="43"/>
  <c r="J480" i="39"/>
  <c r="K513" i="43" l="1"/>
  <c r="J514" i="43"/>
  <c r="C515" i="43"/>
  <c r="G514" i="43"/>
  <c r="H514" i="43"/>
  <c r="K513" i="39"/>
  <c r="G514" i="39"/>
  <c r="H514" i="39"/>
  <c r="J514" i="39"/>
  <c r="C515" i="39"/>
  <c r="K483" i="43"/>
  <c r="H484" i="43"/>
  <c r="G484" i="43"/>
  <c r="J480" i="43"/>
  <c r="J481" i="39"/>
  <c r="K514" i="43" l="1"/>
  <c r="G515" i="43"/>
  <c r="H515" i="43"/>
  <c r="C516" i="43"/>
  <c r="J515" i="43"/>
  <c r="K514" i="39"/>
  <c r="J515" i="39"/>
  <c r="C516" i="39"/>
  <c r="H515" i="39"/>
  <c r="G515" i="39"/>
  <c r="K484" i="43"/>
  <c r="H485" i="43"/>
  <c r="G485" i="43"/>
  <c r="J481" i="43"/>
  <c r="J482" i="39"/>
  <c r="K515" i="43" l="1"/>
  <c r="J516" i="43"/>
  <c r="C517" i="43"/>
  <c r="G516" i="43"/>
  <c r="H516" i="43"/>
  <c r="K515" i="39"/>
  <c r="H516" i="39"/>
  <c r="C517" i="39"/>
  <c r="J516" i="39"/>
  <c r="G516" i="39"/>
  <c r="K485" i="43"/>
  <c r="H486" i="43"/>
  <c r="G486" i="43"/>
  <c r="J482" i="43"/>
  <c r="J483" i="39"/>
  <c r="K516" i="43" l="1"/>
  <c r="G517" i="43"/>
  <c r="H517" i="43"/>
  <c r="C518" i="43"/>
  <c r="J517" i="43"/>
  <c r="K516" i="39"/>
  <c r="G517" i="39"/>
  <c r="H517" i="39"/>
  <c r="C518" i="39"/>
  <c r="J517" i="39"/>
  <c r="K486" i="43"/>
  <c r="H487" i="43"/>
  <c r="G487" i="43"/>
  <c r="J483" i="43"/>
  <c r="J484" i="39"/>
  <c r="K517" i="43" l="1"/>
  <c r="K517" i="39"/>
  <c r="J518" i="43"/>
  <c r="C519" i="43"/>
  <c r="G518" i="43"/>
  <c r="H518" i="43"/>
  <c r="G518" i="39"/>
  <c r="H518" i="39"/>
  <c r="C519" i="39"/>
  <c r="J518" i="39"/>
  <c r="K487" i="43"/>
  <c r="H488" i="43"/>
  <c r="G488" i="43"/>
  <c r="J484" i="43"/>
  <c r="J485" i="39"/>
  <c r="K518" i="43" l="1"/>
  <c r="G519" i="43"/>
  <c r="H519" i="43"/>
  <c r="K519" i="43" s="1"/>
  <c r="C520" i="43"/>
  <c r="J519" i="43"/>
  <c r="K518" i="39"/>
  <c r="J519" i="39"/>
  <c r="H519" i="39"/>
  <c r="C520" i="39"/>
  <c r="G519" i="39"/>
  <c r="K488" i="43"/>
  <c r="H489" i="43"/>
  <c r="G489" i="43"/>
  <c r="J485" i="43"/>
  <c r="J486" i="39"/>
  <c r="J520" i="43" l="1"/>
  <c r="C521" i="43"/>
  <c r="G520" i="43"/>
  <c r="H520" i="43"/>
  <c r="K519" i="39"/>
  <c r="H520" i="39"/>
  <c r="C521" i="39"/>
  <c r="J520" i="39"/>
  <c r="G520" i="39"/>
  <c r="K489" i="43"/>
  <c r="H490" i="43"/>
  <c r="G490" i="43"/>
  <c r="J486" i="43"/>
  <c r="J487" i="39"/>
  <c r="K520" i="43" l="1"/>
  <c r="G521" i="43"/>
  <c r="H521" i="43"/>
  <c r="C522" i="43"/>
  <c r="J521" i="43"/>
  <c r="K520" i="39"/>
  <c r="G521" i="39"/>
  <c r="H521" i="39"/>
  <c r="C522" i="39"/>
  <c r="J521" i="39"/>
  <c r="K490" i="43"/>
  <c r="H491" i="43"/>
  <c r="G491" i="43"/>
  <c r="J487" i="43"/>
  <c r="J488" i="39"/>
  <c r="K521" i="39" l="1"/>
  <c r="K521" i="43"/>
  <c r="J522" i="43"/>
  <c r="C523" i="43"/>
  <c r="G522" i="43"/>
  <c r="H522" i="43"/>
  <c r="G522" i="39"/>
  <c r="H522" i="39"/>
  <c r="J522" i="39"/>
  <c r="C523" i="39"/>
  <c r="K491" i="43"/>
  <c r="H492" i="43"/>
  <c r="G492" i="43"/>
  <c r="J488" i="43"/>
  <c r="J489" i="39"/>
  <c r="K522" i="43" l="1"/>
  <c r="G523" i="43"/>
  <c r="H523" i="43"/>
  <c r="C524" i="43"/>
  <c r="J523" i="43"/>
  <c r="K522" i="39"/>
  <c r="J523" i="39"/>
  <c r="C524" i="39"/>
  <c r="H523" i="39"/>
  <c r="G523" i="39"/>
  <c r="K492" i="43"/>
  <c r="H493" i="43"/>
  <c r="G493" i="43"/>
  <c r="J489" i="43"/>
  <c r="J490" i="39"/>
  <c r="K523" i="43" l="1"/>
  <c r="J524" i="43"/>
  <c r="C525" i="43"/>
  <c r="G524" i="43"/>
  <c r="H524" i="43"/>
  <c r="K523" i="39"/>
  <c r="H524" i="39"/>
  <c r="C525" i="39"/>
  <c r="J524" i="39"/>
  <c r="G524" i="39"/>
  <c r="K493" i="43"/>
  <c r="H494" i="43"/>
  <c r="G494" i="43"/>
  <c r="J490" i="43"/>
  <c r="J491" i="39"/>
  <c r="K524" i="43" l="1"/>
  <c r="G525" i="43"/>
  <c r="H525" i="43"/>
  <c r="C526" i="43"/>
  <c r="J525" i="43"/>
  <c r="K524" i="39"/>
  <c r="G525" i="39"/>
  <c r="H525" i="39"/>
  <c r="C526" i="39"/>
  <c r="J525" i="39"/>
  <c r="K494" i="43"/>
  <c r="H495" i="43"/>
  <c r="G495" i="43"/>
  <c r="J491" i="43"/>
  <c r="J492" i="39"/>
  <c r="K525" i="43" l="1"/>
  <c r="K525" i="39"/>
  <c r="J526" i="43"/>
  <c r="C527" i="43"/>
  <c r="G526" i="43"/>
  <c r="H526" i="43"/>
  <c r="G526" i="39"/>
  <c r="H526" i="39"/>
  <c r="C527" i="39"/>
  <c r="J526" i="39"/>
  <c r="K495" i="43"/>
  <c r="H496" i="43"/>
  <c r="G496" i="43"/>
  <c r="J492" i="43"/>
  <c r="J493" i="39"/>
  <c r="K526" i="43" l="1"/>
  <c r="G527" i="43"/>
  <c r="H527" i="43"/>
  <c r="C528" i="43"/>
  <c r="J527" i="43"/>
  <c r="K526" i="39"/>
  <c r="J527" i="39"/>
  <c r="H527" i="39"/>
  <c r="C528" i="39"/>
  <c r="G527" i="39"/>
  <c r="K496" i="43"/>
  <c r="H497" i="43"/>
  <c r="G497" i="43"/>
  <c r="J493" i="43"/>
  <c r="J494" i="39"/>
  <c r="K527" i="43" l="1"/>
  <c r="J528" i="43"/>
  <c r="C529" i="43"/>
  <c r="G528" i="43"/>
  <c r="H528" i="43"/>
  <c r="K527" i="39"/>
  <c r="H528" i="39"/>
  <c r="C529" i="39"/>
  <c r="J528" i="39"/>
  <c r="G528" i="39"/>
  <c r="K497" i="43"/>
  <c r="H498" i="43"/>
  <c r="G498" i="43"/>
  <c r="J494" i="43"/>
  <c r="J495" i="39"/>
  <c r="K528" i="43" l="1"/>
  <c r="G529" i="43"/>
  <c r="H529" i="43"/>
  <c r="C530" i="43"/>
  <c r="J529" i="43"/>
  <c r="K528" i="39"/>
  <c r="G529" i="39"/>
  <c r="H529" i="39"/>
  <c r="C530" i="39"/>
  <c r="J529" i="39"/>
  <c r="K498" i="43"/>
  <c r="H499" i="43"/>
  <c r="G499" i="43"/>
  <c r="J495" i="43"/>
  <c r="J496" i="39"/>
  <c r="K529" i="43" l="1"/>
  <c r="J530" i="43"/>
  <c r="C531" i="43"/>
  <c r="G530" i="43"/>
  <c r="H530" i="43"/>
  <c r="K529" i="39"/>
  <c r="G530" i="39"/>
  <c r="H530" i="39"/>
  <c r="J530" i="39"/>
  <c r="C531" i="39"/>
  <c r="K499" i="43"/>
  <c r="H500" i="43"/>
  <c r="G500" i="43"/>
  <c r="J496" i="43"/>
  <c r="J497" i="39"/>
  <c r="K530" i="43" l="1"/>
  <c r="G531" i="43"/>
  <c r="H531" i="43"/>
  <c r="C532" i="43"/>
  <c r="J531" i="43"/>
  <c r="K530" i="39"/>
  <c r="J531" i="39"/>
  <c r="C532" i="39"/>
  <c r="H531" i="39"/>
  <c r="G531" i="39"/>
  <c r="K500" i="43"/>
  <c r="H501" i="43"/>
  <c r="G501" i="43"/>
  <c r="J499" i="39"/>
  <c r="J497" i="43"/>
  <c r="J498" i="39"/>
  <c r="K531" i="43" l="1"/>
  <c r="J532" i="43"/>
  <c r="C533" i="43"/>
  <c r="G532" i="43"/>
  <c r="H532" i="43"/>
  <c r="K531" i="39"/>
  <c r="H532" i="39"/>
  <c r="C533" i="39"/>
  <c r="J532" i="39"/>
  <c r="G532" i="39"/>
  <c r="K501" i="43"/>
  <c r="J500" i="39"/>
  <c r="J501" i="43"/>
  <c r="J498" i="43"/>
  <c r="K532" i="43" l="1"/>
  <c r="G533" i="43"/>
  <c r="H533" i="43"/>
  <c r="C534" i="43"/>
  <c r="J533" i="43"/>
  <c r="K532" i="39"/>
  <c r="G533" i="39"/>
  <c r="H533" i="39"/>
  <c r="C534" i="39"/>
  <c r="J533" i="39"/>
  <c r="J501" i="39"/>
  <c r="J499" i="43"/>
  <c r="K533" i="43" l="1"/>
  <c r="K533" i="39"/>
  <c r="J534" i="43"/>
  <c r="C535" i="43"/>
  <c r="G534" i="43"/>
  <c r="H534" i="43"/>
  <c r="G534" i="39"/>
  <c r="H534" i="39"/>
  <c r="C535" i="39"/>
  <c r="J534" i="39"/>
  <c r="B6" i="44"/>
  <c r="J500" i="43"/>
  <c r="K534" i="43" l="1"/>
  <c r="G535" i="43"/>
  <c r="H535" i="43"/>
  <c r="C536" i="43"/>
  <c r="J535" i="43"/>
  <c r="K534" i="39"/>
  <c r="J535" i="39"/>
  <c r="H535" i="39"/>
  <c r="C536" i="39"/>
  <c r="G535" i="39"/>
  <c r="E6" i="44"/>
  <c r="C6" i="44"/>
  <c r="D6" i="44"/>
  <c r="B7" i="44"/>
  <c r="E7" i="44" s="1"/>
  <c r="H112" i="50"/>
  <c r="C18" i="52"/>
  <c r="C24" i="52" s="1"/>
  <c r="D24" i="52" s="1"/>
  <c r="B7" i="40"/>
  <c r="K535" i="43" l="1"/>
  <c r="J536" i="43"/>
  <c r="C537" i="43"/>
  <c r="G536" i="43"/>
  <c r="H536" i="43"/>
  <c r="K535" i="39"/>
  <c r="H536" i="39"/>
  <c r="C537" i="39"/>
  <c r="J536" i="39"/>
  <c r="G536" i="39"/>
  <c r="F6" i="44"/>
  <c r="E7" i="40"/>
  <c r="B8" i="44"/>
  <c r="E8" i="44" s="1"/>
  <c r="D7" i="44"/>
  <c r="C7" i="44"/>
  <c r="B8" i="40"/>
  <c r="D6" i="40"/>
  <c r="C6" i="40"/>
  <c r="H62" i="50"/>
  <c r="B11" i="52"/>
  <c r="B16" i="52" s="1"/>
  <c r="D16" i="52" s="1"/>
  <c r="L112" i="50"/>
  <c r="L111" i="50" s="1"/>
  <c r="K536" i="43" l="1"/>
  <c r="G537" i="43"/>
  <c r="H537" i="43"/>
  <c r="K537" i="43" s="1"/>
  <c r="C538" i="43"/>
  <c r="J537" i="43"/>
  <c r="K536" i="39"/>
  <c r="G537" i="39"/>
  <c r="H537" i="39"/>
  <c r="C538" i="39"/>
  <c r="J537" i="39"/>
  <c r="F7" i="44"/>
  <c r="F6" i="40"/>
  <c r="E8" i="40"/>
  <c r="D8" i="44"/>
  <c r="B9" i="44"/>
  <c r="E9" i="44" s="1"/>
  <c r="C8" i="44"/>
  <c r="B9" i="40"/>
  <c r="D7" i="40"/>
  <c r="C7" i="40"/>
  <c r="I6" i="24"/>
  <c r="L62" i="50"/>
  <c r="J538" i="43" l="1"/>
  <c r="C539" i="43"/>
  <c r="G538" i="43"/>
  <c r="H538" i="43"/>
  <c r="K537" i="39"/>
  <c r="G538" i="39"/>
  <c r="H538" i="39"/>
  <c r="J538" i="39"/>
  <c r="C539" i="39"/>
  <c r="F8" i="44"/>
  <c r="F7" i="40"/>
  <c r="E9" i="40"/>
  <c r="D9" i="44"/>
  <c r="C9" i="44"/>
  <c r="B10" i="44"/>
  <c r="E10" i="44" s="1"/>
  <c r="B10" i="40"/>
  <c r="D8" i="40"/>
  <c r="C8" i="40"/>
  <c r="L60" i="50"/>
  <c r="F12" i="24"/>
  <c r="K538" i="43" l="1"/>
  <c r="G539" i="43"/>
  <c r="H539" i="43"/>
  <c r="C540" i="43"/>
  <c r="J539" i="43"/>
  <c r="K538" i="39"/>
  <c r="J539" i="39"/>
  <c r="C540" i="39"/>
  <c r="H539" i="39"/>
  <c r="G539" i="39"/>
  <c r="F9" i="44"/>
  <c r="F8" i="40"/>
  <c r="E10" i="40"/>
  <c r="I9" i="24"/>
  <c r="D10" i="44"/>
  <c r="B11" i="44"/>
  <c r="E11" i="44" s="1"/>
  <c r="C10" i="44"/>
  <c r="B11" i="40"/>
  <c r="D9" i="40"/>
  <c r="C9" i="40"/>
  <c r="K539" i="43" l="1"/>
  <c r="J540" i="43"/>
  <c r="C541" i="43"/>
  <c r="G540" i="43"/>
  <c r="H540" i="43"/>
  <c r="K539" i="39"/>
  <c r="F10" i="44"/>
  <c r="H540" i="39"/>
  <c r="C541" i="39"/>
  <c r="J540" i="39"/>
  <c r="G540" i="39"/>
  <c r="F9" i="40"/>
  <c r="E11" i="40"/>
  <c r="C11" i="44"/>
  <c r="B12" i="44"/>
  <c r="E12" i="44" s="1"/>
  <c r="D11" i="44"/>
  <c r="B12" i="40"/>
  <c r="D10" i="40"/>
  <c r="C10" i="40"/>
  <c r="K540" i="43" l="1"/>
  <c r="G541" i="43"/>
  <c r="H541" i="43"/>
  <c r="C542" i="43"/>
  <c r="J541" i="43"/>
  <c r="K540" i="39"/>
  <c r="G541" i="39"/>
  <c r="H541" i="39"/>
  <c r="C542" i="39"/>
  <c r="J541" i="39"/>
  <c r="F11" i="44"/>
  <c r="F10" i="40"/>
  <c r="E12" i="40"/>
  <c r="C12" i="44"/>
  <c r="B13" i="44"/>
  <c r="E13" i="44" s="1"/>
  <c r="D12" i="44"/>
  <c r="B13" i="40"/>
  <c r="D11" i="40"/>
  <c r="C11" i="40"/>
  <c r="K541" i="43" l="1"/>
  <c r="J542" i="43"/>
  <c r="C543" i="43"/>
  <c r="G542" i="43"/>
  <c r="H542" i="43"/>
  <c r="K541" i="39"/>
  <c r="G542" i="39"/>
  <c r="H542" i="39"/>
  <c r="C543" i="39"/>
  <c r="J542" i="39"/>
  <c r="F12" i="44"/>
  <c r="F11" i="40"/>
  <c r="E13" i="40"/>
  <c r="C13" i="44"/>
  <c r="D13" i="44"/>
  <c r="B14" i="44"/>
  <c r="E14" i="44" s="1"/>
  <c r="B14" i="40"/>
  <c r="D12" i="40"/>
  <c r="C12" i="40"/>
  <c r="K542" i="43" l="1"/>
  <c r="G543" i="43"/>
  <c r="H543" i="43"/>
  <c r="C544" i="43"/>
  <c r="J543" i="43"/>
  <c r="K542" i="39"/>
  <c r="J543" i="39"/>
  <c r="H543" i="39"/>
  <c r="C544" i="39"/>
  <c r="G543" i="39"/>
  <c r="F13" i="44"/>
  <c r="F12" i="40"/>
  <c r="E14" i="40"/>
  <c r="B15" i="44"/>
  <c r="E15" i="44" s="1"/>
  <c r="B15" i="40"/>
  <c r="D13" i="40"/>
  <c r="C13" i="40"/>
  <c r="K543" i="43" l="1"/>
  <c r="G544" i="43"/>
  <c r="J544" i="43"/>
  <c r="H544" i="43"/>
  <c r="C545" i="43"/>
  <c r="K543" i="39"/>
  <c r="H544" i="39"/>
  <c r="C545" i="39"/>
  <c r="J544" i="39"/>
  <c r="G544" i="39"/>
  <c r="F13" i="40"/>
  <c r="E15" i="40"/>
  <c r="B16" i="44"/>
  <c r="E16" i="44" s="1"/>
  <c r="B16" i="40"/>
  <c r="D14" i="40"/>
  <c r="C14" i="40"/>
  <c r="K544" i="43" l="1"/>
  <c r="J545" i="43"/>
  <c r="C546" i="43"/>
  <c r="H545" i="43"/>
  <c r="G545" i="43"/>
  <c r="K544" i="39"/>
  <c r="G545" i="39"/>
  <c r="H545" i="39"/>
  <c r="C546" i="39"/>
  <c r="J545" i="39"/>
  <c r="F14" i="40"/>
  <c r="E16" i="40"/>
  <c r="C16" i="44"/>
  <c r="D16" i="44"/>
  <c r="B17" i="44"/>
  <c r="E17" i="44" s="1"/>
  <c r="B17" i="40"/>
  <c r="D15" i="40"/>
  <c r="C15" i="40"/>
  <c r="K545" i="43" l="1"/>
  <c r="G546" i="43"/>
  <c r="J546" i="43"/>
  <c r="H546" i="43"/>
  <c r="C547" i="43"/>
  <c r="K545" i="39"/>
  <c r="G546" i="39"/>
  <c r="H546" i="39"/>
  <c r="J546" i="39"/>
  <c r="C547" i="39"/>
  <c r="F16" i="44"/>
  <c r="F15" i="40"/>
  <c r="E17" i="40"/>
  <c r="B18" i="44"/>
  <c r="E18" i="44" s="1"/>
  <c r="D17" i="44"/>
  <c r="C17" i="44"/>
  <c r="B18" i="40"/>
  <c r="D16" i="40"/>
  <c r="C16" i="40"/>
  <c r="K546" i="43" l="1"/>
  <c r="J547" i="43"/>
  <c r="C548" i="43"/>
  <c r="H547" i="43"/>
  <c r="G547" i="43"/>
  <c r="K546" i="39"/>
  <c r="J547" i="39"/>
  <c r="C548" i="39"/>
  <c r="H547" i="39"/>
  <c r="G547" i="39"/>
  <c r="F17" i="44"/>
  <c r="F16" i="40"/>
  <c r="E18" i="40"/>
  <c r="D18" i="44"/>
  <c r="C18" i="44"/>
  <c r="B19" i="44"/>
  <c r="E19" i="44" s="1"/>
  <c r="B19" i="40"/>
  <c r="D17" i="40"/>
  <c r="C17" i="40"/>
  <c r="K547" i="43" l="1"/>
  <c r="G548" i="43"/>
  <c r="J548" i="43"/>
  <c r="C549" i="43"/>
  <c r="H548" i="43"/>
  <c r="K547" i="39"/>
  <c r="H548" i="39"/>
  <c r="C549" i="39"/>
  <c r="J548" i="39"/>
  <c r="G548" i="39"/>
  <c r="F18" i="44"/>
  <c r="F17" i="40"/>
  <c r="E19" i="40"/>
  <c r="C19" i="44"/>
  <c r="B20" i="44"/>
  <c r="E20" i="44" s="1"/>
  <c r="D19" i="44"/>
  <c r="B20" i="40"/>
  <c r="D18" i="40"/>
  <c r="C18" i="40"/>
  <c r="K548" i="43" l="1"/>
  <c r="J549" i="43"/>
  <c r="C550" i="43"/>
  <c r="H549" i="43"/>
  <c r="G549" i="43"/>
  <c r="K548" i="39"/>
  <c r="G549" i="39"/>
  <c r="H549" i="39"/>
  <c r="C550" i="39"/>
  <c r="J549" i="39"/>
  <c r="F19" i="44"/>
  <c r="F18" i="40"/>
  <c r="E20" i="40"/>
  <c r="B21" i="44"/>
  <c r="E21" i="44" s="1"/>
  <c r="C20" i="44"/>
  <c r="D20" i="44"/>
  <c r="B21" i="40"/>
  <c r="D19" i="40"/>
  <c r="C19" i="40"/>
  <c r="K549" i="43" l="1"/>
  <c r="G550" i="43"/>
  <c r="J550" i="43"/>
  <c r="C551" i="43"/>
  <c r="H550" i="43"/>
  <c r="K549" i="39"/>
  <c r="G550" i="39"/>
  <c r="H550" i="39"/>
  <c r="C551" i="39"/>
  <c r="J550" i="39"/>
  <c r="F20" i="44"/>
  <c r="F19" i="40"/>
  <c r="E21" i="40"/>
  <c r="B22" i="44"/>
  <c r="E22" i="44" s="1"/>
  <c r="C21" i="44"/>
  <c r="D21" i="44"/>
  <c r="B22" i="40"/>
  <c r="D20" i="40"/>
  <c r="C20" i="40"/>
  <c r="K550" i="43" l="1"/>
  <c r="J551" i="43"/>
  <c r="C552" i="43"/>
  <c r="H551" i="43"/>
  <c r="G551" i="43"/>
  <c r="K550" i="39"/>
  <c r="J551" i="39"/>
  <c r="H551" i="39"/>
  <c r="C552" i="39"/>
  <c r="G551" i="39"/>
  <c r="F21" i="44"/>
  <c r="F20" i="40"/>
  <c r="E22" i="40"/>
  <c r="B23" i="44"/>
  <c r="E23" i="44" s="1"/>
  <c r="C22" i="44"/>
  <c r="D22" i="44"/>
  <c r="B23" i="40"/>
  <c r="D21" i="40"/>
  <c r="C21" i="40"/>
  <c r="K551" i="43" l="1"/>
  <c r="G552" i="43"/>
  <c r="J552" i="43"/>
  <c r="H552" i="43"/>
  <c r="C553" i="43"/>
  <c r="K551" i="39"/>
  <c r="H552" i="39"/>
  <c r="C553" i="39"/>
  <c r="J552" i="39"/>
  <c r="G552" i="39"/>
  <c r="F22" i="44"/>
  <c r="F21" i="40"/>
  <c r="E23" i="40"/>
  <c r="B24" i="44"/>
  <c r="E24" i="44" s="1"/>
  <c r="C23" i="44"/>
  <c r="D23" i="44"/>
  <c r="B24" i="40"/>
  <c r="D22" i="40"/>
  <c r="C22" i="40"/>
  <c r="K552" i="43" l="1"/>
  <c r="J553" i="43"/>
  <c r="C554" i="43"/>
  <c r="H553" i="43"/>
  <c r="G553" i="43"/>
  <c r="K552" i="39"/>
  <c r="G553" i="39"/>
  <c r="H553" i="39"/>
  <c r="J553" i="39"/>
  <c r="C554" i="39"/>
  <c r="F23" i="44"/>
  <c r="F22" i="40"/>
  <c r="E24" i="40"/>
  <c r="B25" i="44"/>
  <c r="E25" i="44" s="1"/>
  <c r="C24" i="44"/>
  <c r="D24" i="44"/>
  <c r="B25" i="40"/>
  <c r="D23" i="40"/>
  <c r="C23" i="40"/>
  <c r="K553" i="43" l="1"/>
  <c r="G554" i="43"/>
  <c r="J554" i="43"/>
  <c r="H554" i="43"/>
  <c r="C555" i="43"/>
  <c r="K553" i="39"/>
  <c r="H554" i="39"/>
  <c r="G554" i="39"/>
  <c r="C555" i="39"/>
  <c r="J554" i="39"/>
  <c r="F24" i="44"/>
  <c r="F23" i="40"/>
  <c r="E25" i="40"/>
  <c r="B26" i="44"/>
  <c r="E26" i="44" s="1"/>
  <c r="C25" i="44"/>
  <c r="D25" i="44"/>
  <c r="B26" i="40"/>
  <c r="D24" i="40"/>
  <c r="C24" i="40"/>
  <c r="K554" i="43" l="1"/>
  <c r="J555" i="43"/>
  <c r="C556" i="43"/>
  <c r="H555" i="43"/>
  <c r="G555" i="43"/>
  <c r="K554" i="39"/>
  <c r="J555" i="39"/>
  <c r="H555" i="39"/>
  <c r="G555" i="39"/>
  <c r="C556" i="39"/>
  <c r="F25" i="44"/>
  <c r="F24" i="40"/>
  <c r="E26" i="40"/>
  <c r="B27" i="44"/>
  <c r="E27" i="44" s="1"/>
  <c r="C26" i="44"/>
  <c r="D26" i="44"/>
  <c r="B27" i="40"/>
  <c r="D25" i="40"/>
  <c r="C25" i="40"/>
  <c r="K555" i="43" l="1"/>
  <c r="G556" i="43"/>
  <c r="J556" i="43"/>
  <c r="C557" i="43"/>
  <c r="H556" i="43"/>
  <c r="K555" i="39"/>
  <c r="H556" i="39"/>
  <c r="C557" i="39"/>
  <c r="J556" i="39"/>
  <c r="G556" i="39"/>
  <c r="F26" i="44"/>
  <c r="F25" i="40"/>
  <c r="E27" i="40"/>
  <c r="D27" i="44"/>
  <c r="B28" i="44"/>
  <c r="E28" i="44" s="1"/>
  <c r="C27" i="44"/>
  <c r="B28" i="40"/>
  <c r="D26" i="40"/>
  <c r="C26" i="40"/>
  <c r="K556" i="43" l="1"/>
  <c r="G557" i="43"/>
  <c r="H557" i="43"/>
  <c r="J557" i="43"/>
  <c r="C558" i="43"/>
  <c r="K556" i="39"/>
  <c r="G557" i="39"/>
  <c r="H557" i="39"/>
  <c r="C558" i="39"/>
  <c r="J557" i="39"/>
  <c r="F27" i="44"/>
  <c r="F26" i="40"/>
  <c r="E28" i="40"/>
  <c r="B29" i="44"/>
  <c r="E29" i="44" s="1"/>
  <c r="C28" i="44"/>
  <c r="D28" i="44"/>
  <c r="B29" i="40"/>
  <c r="D27" i="40"/>
  <c r="C27" i="40"/>
  <c r="K557" i="43" l="1"/>
  <c r="J558" i="43"/>
  <c r="C559" i="43"/>
  <c r="G558" i="43"/>
  <c r="H558" i="43"/>
  <c r="K557" i="39"/>
  <c r="J558" i="39"/>
  <c r="G558" i="39"/>
  <c r="C559" i="39"/>
  <c r="H558" i="39"/>
  <c r="F28" i="44"/>
  <c r="F27" i="40"/>
  <c r="E29" i="40"/>
  <c r="C29" i="44"/>
  <c r="D29" i="44"/>
  <c r="B30" i="44"/>
  <c r="E30" i="44" s="1"/>
  <c r="B30" i="40"/>
  <c r="D28" i="40"/>
  <c r="C28" i="40"/>
  <c r="K558" i="43" l="1"/>
  <c r="G559" i="43"/>
  <c r="H559" i="43"/>
  <c r="J559" i="43"/>
  <c r="C560" i="43"/>
  <c r="K558" i="39"/>
  <c r="J559" i="39"/>
  <c r="G559" i="39"/>
  <c r="C560" i="39"/>
  <c r="H559" i="39"/>
  <c r="F29" i="44"/>
  <c r="F28" i="40"/>
  <c r="E30" i="40"/>
  <c r="C30" i="44"/>
  <c r="B31" i="44"/>
  <c r="E31" i="44" s="1"/>
  <c r="D30" i="44"/>
  <c r="B31" i="40"/>
  <c r="D29" i="40"/>
  <c r="C29" i="40"/>
  <c r="K559" i="43" l="1"/>
  <c r="J560" i="43"/>
  <c r="C561" i="43"/>
  <c r="G560" i="43"/>
  <c r="H560" i="43"/>
  <c r="K559" i="39"/>
  <c r="H560" i="39"/>
  <c r="C561" i="39"/>
  <c r="G560" i="39"/>
  <c r="J560" i="39"/>
  <c r="F30" i="44"/>
  <c r="F29" i="40"/>
  <c r="E31" i="40"/>
  <c r="C31" i="44"/>
  <c r="D31" i="44"/>
  <c r="B32" i="44"/>
  <c r="E32" i="44" s="1"/>
  <c r="B32" i="40"/>
  <c r="D30" i="40"/>
  <c r="C30" i="40"/>
  <c r="K560" i="43" l="1"/>
  <c r="G561" i="43"/>
  <c r="J561" i="43"/>
  <c r="C562" i="43"/>
  <c r="H561" i="43"/>
  <c r="K560" i="39"/>
  <c r="G561" i="39"/>
  <c r="J561" i="39"/>
  <c r="C562" i="39"/>
  <c r="H561" i="39"/>
  <c r="F31" i="44"/>
  <c r="F30" i="40"/>
  <c r="E32" i="40"/>
  <c r="C32" i="44"/>
  <c r="B33" i="44"/>
  <c r="E33" i="44" s="1"/>
  <c r="D32" i="44"/>
  <c r="B33" i="40"/>
  <c r="D31" i="40"/>
  <c r="C31" i="40"/>
  <c r="K561" i="43" l="1"/>
  <c r="J562" i="43"/>
  <c r="C563" i="43"/>
  <c r="G562" i="43"/>
  <c r="H562" i="43"/>
  <c r="K561" i="39"/>
  <c r="H562" i="39"/>
  <c r="J562" i="39"/>
  <c r="G562" i="39"/>
  <c r="C563" i="39"/>
  <c r="F32" i="44"/>
  <c r="F31" i="40"/>
  <c r="E33" i="40"/>
  <c r="B34" i="44"/>
  <c r="E34" i="44" s="1"/>
  <c r="C33" i="44"/>
  <c r="D33" i="44"/>
  <c r="B34" i="40"/>
  <c r="D32" i="40"/>
  <c r="C32" i="40"/>
  <c r="K562" i="43" l="1"/>
  <c r="G563" i="43"/>
  <c r="H563" i="43"/>
  <c r="C564" i="43"/>
  <c r="J563" i="43"/>
  <c r="K562" i="39"/>
  <c r="J563" i="39"/>
  <c r="H563" i="39"/>
  <c r="C564" i="39"/>
  <c r="G563" i="39"/>
  <c r="F33" i="44"/>
  <c r="F32" i="40"/>
  <c r="E34" i="40"/>
  <c r="C34" i="44"/>
  <c r="B35" i="44"/>
  <c r="E35" i="44" s="1"/>
  <c r="D34" i="44"/>
  <c r="B35" i="40"/>
  <c r="D33" i="40"/>
  <c r="C33" i="40"/>
  <c r="K563" i="43" l="1"/>
  <c r="J564" i="43"/>
  <c r="C565" i="43"/>
  <c r="G564" i="43"/>
  <c r="H564" i="43"/>
  <c r="K563" i="39"/>
  <c r="H564" i="39"/>
  <c r="C565" i="39"/>
  <c r="J564" i="39"/>
  <c r="G564" i="39"/>
  <c r="F34" i="44"/>
  <c r="F33" i="40"/>
  <c r="E35" i="40"/>
  <c r="C35" i="44"/>
  <c r="D35" i="44"/>
  <c r="B36" i="44"/>
  <c r="E36" i="44" s="1"/>
  <c r="B36" i="40"/>
  <c r="D34" i="40"/>
  <c r="C34" i="40"/>
  <c r="K564" i="43" l="1"/>
  <c r="G565" i="43"/>
  <c r="H565" i="43"/>
  <c r="C566" i="43"/>
  <c r="J565" i="43"/>
  <c r="K564" i="39"/>
  <c r="G565" i="39"/>
  <c r="H565" i="39"/>
  <c r="C566" i="39"/>
  <c r="J565" i="39"/>
  <c r="F35" i="44"/>
  <c r="F34" i="40"/>
  <c r="E36" i="40"/>
  <c r="B37" i="44"/>
  <c r="E37" i="44" s="1"/>
  <c r="C36" i="44"/>
  <c r="D36" i="44"/>
  <c r="B37" i="40"/>
  <c r="D35" i="40"/>
  <c r="C35" i="40"/>
  <c r="K565" i="43" l="1"/>
  <c r="J566" i="43"/>
  <c r="C567" i="43"/>
  <c r="G566" i="43"/>
  <c r="H566" i="43"/>
  <c r="K565" i="39"/>
  <c r="G566" i="39"/>
  <c r="C567" i="39"/>
  <c r="J566" i="39"/>
  <c r="H566" i="39"/>
  <c r="F36" i="44"/>
  <c r="F35" i="40"/>
  <c r="E37" i="40"/>
  <c r="B38" i="44"/>
  <c r="E38" i="44" s="1"/>
  <c r="C37" i="44"/>
  <c r="D37" i="44"/>
  <c r="B38" i="40"/>
  <c r="D36" i="40"/>
  <c r="C36" i="40"/>
  <c r="K566" i="43" l="1"/>
  <c r="G567" i="43"/>
  <c r="H567" i="43"/>
  <c r="C568" i="43"/>
  <c r="J567" i="43"/>
  <c r="K566" i="39"/>
  <c r="J567" i="39"/>
  <c r="G567" i="39"/>
  <c r="C568" i="39"/>
  <c r="H567" i="39"/>
  <c r="F37" i="44"/>
  <c r="F36" i="40"/>
  <c r="E38" i="40"/>
  <c r="B39" i="44"/>
  <c r="E39" i="44" s="1"/>
  <c r="C38" i="44"/>
  <c r="D38" i="44"/>
  <c r="B39" i="40"/>
  <c r="D37" i="40"/>
  <c r="C37" i="40"/>
  <c r="K567" i="43" l="1"/>
  <c r="J568" i="43"/>
  <c r="C569" i="43"/>
  <c r="G568" i="43"/>
  <c r="H568" i="43"/>
  <c r="K567" i="39"/>
  <c r="H568" i="39"/>
  <c r="C569" i="39"/>
  <c r="G568" i="39"/>
  <c r="J568" i="39"/>
  <c r="F38" i="44"/>
  <c r="F37" i="40"/>
  <c r="E39" i="40"/>
  <c r="B40" i="44"/>
  <c r="E40" i="44" s="1"/>
  <c r="C39" i="44"/>
  <c r="D39" i="44"/>
  <c r="B40" i="40"/>
  <c r="D38" i="40"/>
  <c r="C38" i="40"/>
  <c r="K568" i="43" l="1"/>
  <c r="G569" i="43"/>
  <c r="H569" i="43"/>
  <c r="C570" i="43"/>
  <c r="J569" i="43"/>
  <c r="K568" i="39"/>
  <c r="G569" i="39"/>
  <c r="J569" i="39"/>
  <c r="H569" i="39"/>
  <c r="C570" i="39"/>
  <c r="F39" i="44"/>
  <c r="F38" i="40"/>
  <c r="E40" i="40"/>
  <c r="C40" i="44"/>
  <c r="B41" i="44"/>
  <c r="E41" i="44" s="1"/>
  <c r="D40" i="44"/>
  <c r="B41" i="40"/>
  <c r="D39" i="40"/>
  <c r="C39" i="40"/>
  <c r="K569" i="43" l="1"/>
  <c r="J570" i="43"/>
  <c r="C571" i="43"/>
  <c r="G570" i="43"/>
  <c r="H570" i="43"/>
  <c r="K569" i="39"/>
  <c r="H570" i="39"/>
  <c r="C571" i="39"/>
  <c r="G570" i="39"/>
  <c r="J570" i="39"/>
  <c r="F40" i="44"/>
  <c r="F39" i="40"/>
  <c r="E41" i="40"/>
  <c r="B42" i="44"/>
  <c r="E42" i="44" s="1"/>
  <c r="D41" i="44"/>
  <c r="C41" i="44"/>
  <c r="B42" i="40"/>
  <c r="D40" i="40"/>
  <c r="C40" i="40"/>
  <c r="K570" i="43" l="1"/>
  <c r="G571" i="43"/>
  <c r="H571" i="43"/>
  <c r="C572" i="43"/>
  <c r="J571" i="43"/>
  <c r="K570" i="39"/>
  <c r="G571" i="39"/>
  <c r="J571" i="39"/>
  <c r="H571" i="39"/>
  <c r="C572" i="39"/>
  <c r="F41" i="44"/>
  <c r="F40" i="40"/>
  <c r="E42" i="40"/>
  <c r="C42" i="44"/>
  <c r="B43" i="44"/>
  <c r="E43" i="44" s="1"/>
  <c r="D42" i="44"/>
  <c r="B43" i="40"/>
  <c r="D41" i="40"/>
  <c r="C41" i="40"/>
  <c r="K571" i="43" l="1"/>
  <c r="J572" i="43"/>
  <c r="C573" i="43"/>
  <c r="G572" i="43"/>
  <c r="H572" i="43"/>
  <c r="K571" i="39"/>
  <c r="H572" i="39"/>
  <c r="C573" i="39"/>
  <c r="J572" i="39"/>
  <c r="G572" i="39"/>
  <c r="F42" i="44"/>
  <c r="F41" i="40"/>
  <c r="E43" i="40"/>
  <c r="C43" i="44"/>
  <c r="B44" i="44"/>
  <c r="E44" i="44" s="1"/>
  <c r="D43" i="44"/>
  <c r="B44" i="40"/>
  <c r="D42" i="40"/>
  <c r="C42" i="40"/>
  <c r="K572" i="43" l="1"/>
  <c r="G573" i="43"/>
  <c r="H573" i="43"/>
  <c r="C574" i="43"/>
  <c r="J573" i="43"/>
  <c r="K572" i="39"/>
  <c r="J573" i="39"/>
  <c r="G573" i="39"/>
  <c r="H573" i="39"/>
  <c r="C574" i="39"/>
  <c r="F43" i="44"/>
  <c r="F42" i="40"/>
  <c r="E44" i="40"/>
  <c r="B45" i="44"/>
  <c r="E45" i="44" s="1"/>
  <c r="C44" i="44"/>
  <c r="D44" i="44"/>
  <c r="B45" i="40"/>
  <c r="D43" i="40"/>
  <c r="C43" i="40"/>
  <c r="K573" i="43" l="1"/>
  <c r="J574" i="43"/>
  <c r="C575" i="43"/>
  <c r="G574" i="43"/>
  <c r="H574" i="43"/>
  <c r="K573" i="39"/>
  <c r="H574" i="39"/>
  <c r="C575" i="39"/>
  <c r="G574" i="39"/>
  <c r="J574" i="39"/>
  <c r="F44" i="44"/>
  <c r="F43" i="40"/>
  <c r="E45" i="40"/>
  <c r="B46" i="44"/>
  <c r="E46" i="44" s="1"/>
  <c r="C45" i="44"/>
  <c r="D45" i="44"/>
  <c r="B46" i="40"/>
  <c r="D44" i="40"/>
  <c r="C44" i="40"/>
  <c r="K574" i="43" l="1"/>
  <c r="G575" i="43"/>
  <c r="H575" i="43"/>
  <c r="C576" i="43"/>
  <c r="J575" i="43"/>
  <c r="K574" i="39"/>
  <c r="G575" i="39"/>
  <c r="J575" i="39"/>
  <c r="H575" i="39"/>
  <c r="C576" i="39"/>
  <c r="F45" i="44"/>
  <c r="F44" i="40"/>
  <c r="E46" i="40"/>
  <c r="C46" i="44"/>
  <c r="D46" i="44"/>
  <c r="B47" i="44"/>
  <c r="E47" i="44" s="1"/>
  <c r="B47" i="40"/>
  <c r="D45" i="40"/>
  <c r="C45" i="40"/>
  <c r="K575" i="43" l="1"/>
  <c r="J576" i="43"/>
  <c r="C577" i="43"/>
  <c r="G576" i="43"/>
  <c r="H576" i="43"/>
  <c r="K575" i="39"/>
  <c r="H576" i="39"/>
  <c r="C577" i="39"/>
  <c r="J576" i="39"/>
  <c r="G576" i="39"/>
  <c r="F46" i="44"/>
  <c r="F45" i="40"/>
  <c r="E47" i="40"/>
  <c r="B48" i="44"/>
  <c r="E48" i="44" s="1"/>
  <c r="C47" i="44"/>
  <c r="D47" i="44"/>
  <c r="B48" i="40"/>
  <c r="D46" i="40"/>
  <c r="C46" i="40"/>
  <c r="K576" i="43" l="1"/>
  <c r="G577" i="43"/>
  <c r="H577" i="43"/>
  <c r="C578" i="43"/>
  <c r="J577" i="43"/>
  <c r="K576" i="39"/>
  <c r="J577" i="39"/>
  <c r="G577" i="39"/>
  <c r="H577" i="39"/>
  <c r="C578" i="39"/>
  <c r="F47" i="44"/>
  <c r="F46" i="40"/>
  <c r="E48" i="40"/>
  <c r="C48" i="44"/>
  <c r="B49" i="44"/>
  <c r="E49" i="44" s="1"/>
  <c r="D48" i="44"/>
  <c r="B49" i="40"/>
  <c r="D47" i="40"/>
  <c r="C47" i="40"/>
  <c r="K577" i="43" l="1"/>
  <c r="J578" i="43"/>
  <c r="C579" i="43"/>
  <c r="G578" i="43"/>
  <c r="H578" i="43"/>
  <c r="K577" i="39"/>
  <c r="H578" i="39"/>
  <c r="C579" i="39"/>
  <c r="G578" i="39"/>
  <c r="J578" i="39"/>
  <c r="F48" i="44"/>
  <c r="F47" i="40"/>
  <c r="E49" i="40"/>
  <c r="C49" i="44"/>
  <c r="B50" i="44"/>
  <c r="E50" i="44" s="1"/>
  <c r="D49" i="44"/>
  <c r="B50" i="40"/>
  <c r="D48" i="40"/>
  <c r="C48" i="40"/>
  <c r="K578" i="43" l="1"/>
  <c r="G579" i="43"/>
  <c r="H579" i="43"/>
  <c r="C580" i="43"/>
  <c r="J579" i="43"/>
  <c r="K578" i="39"/>
  <c r="G579" i="39"/>
  <c r="J579" i="39"/>
  <c r="C580" i="39"/>
  <c r="H579" i="39"/>
  <c r="F49" i="44"/>
  <c r="F48" i="40"/>
  <c r="E50" i="40"/>
  <c r="C50" i="44"/>
  <c r="D50" i="44"/>
  <c r="B51" i="44"/>
  <c r="E51" i="44" s="1"/>
  <c r="B51" i="40"/>
  <c r="D49" i="40"/>
  <c r="C49" i="40"/>
  <c r="K579" i="43" l="1"/>
  <c r="J580" i="43"/>
  <c r="C581" i="43"/>
  <c r="G580" i="43"/>
  <c r="H580" i="43"/>
  <c r="K579" i="39"/>
  <c r="H580" i="39"/>
  <c r="C581" i="39"/>
  <c r="J580" i="39"/>
  <c r="G580" i="39"/>
  <c r="F50" i="44"/>
  <c r="F49" i="40"/>
  <c r="E51" i="40"/>
  <c r="B52" i="44"/>
  <c r="E52" i="44" s="1"/>
  <c r="C51" i="44"/>
  <c r="D51" i="44"/>
  <c r="B52" i="40"/>
  <c r="D50" i="40"/>
  <c r="C50" i="40"/>
  <c r="K580" i="43" l="1"/>
  <c r="G581" i="43"/>
  <c r="H581" i="43"/>
  <c r="C582" i="43"/>
  <c r="J581" i="43"/>
  <c r="K580" i="39"/>
  <c r="J581" i="39"/>
  <c r="G581" i="39"/>
  <c r="H581" i="39"/>
  <c r="C582" i="39"/>
  <c r="F51" i="44"/>
  <c r="F50" i="40"/>
  <c r="E52" i="40"/>
  <c r="B53" i="44"/>
  <c r="E53" i="44" s="1"/>
  <c r="C52" i="44"/>
  <c r="D52" i="44"/>
  <c r="B53" i="40"/>
  <c r="D51" i="40"/>
  <c r="C51" i="40"/>
  <c r="K581" i="43" l="1"/>
  <c r="J582" i="43"/>
  <c r="G582" i="43"/>
  <c r="H582" i="43"/>
  <c r="C583" i="43"/>
  <c r="K581" i="39"/>
  <c r="H582" i="39"/>
  <c r="C583" i="39"/>
  <c r="G582" i="39"/>
  <c r="J582" i="39"/>
  <c r="F52" i="44"/>
  <c r="F51" i="40"/>
  <c r="E53" i="40"/>
  <c r="B54" i="44"/>
  <c r="E54" i="44" s="1"/>
  <c r="C53" i="44"/>
  <c r="D53" i="44"/>
  <c r="B54" i="40"/>
  <c r="D52" i="40"/>
  <c r="C52" i="40"/>
  <c r="K582" i="43" l="1"/>
  <c r="H583" i="43"/>
  <c r="J583" i="43"/>
  <c r="C584" i="43"/>
  <c r="G583" i="43"/>
  <c r="K582" i="39"/>
  <c r="G583" i="39"/>
  <c r="J583" i="39"/>
  <c r="C584" i="39"/>
  <c r="H583" i="39"/>
  <c r="F53" i="44"/>
  <c r="F52" i="40"/>
  <c r="E54" i="40"/>
  <c r="C54" i="44"/>
  <c r="D54" i="44"/>
  <c r="D53" i="40"/>
  <c r="C53" i="40"/>
  <c r="B55" i="44"/>
  <c r="K583" i="43" l="1"/>
  <c r="G584" i="43"/>
  <c r="H584" i="43"/>
  <c r="C585" i="43"/>
  <c r="J584" i="43"/>
  <c r="K583" i="39"/>
  <c r="H584" i="39"/>
  <c r="C585" i="39"/>
  <c r="J584" i="39"/>
  <c r="G584" i="39"/>
  <c r="F54" i="44"/>
  <c r="F53" i="40"/>
  <c r="C54" i="40"/>
  <c r="D54" i="40"/>
  <c r="C55" i="44"/>
  <c r="D55" i="44"/>
  <c r="E55" i="44"/>
  <c r="B55" i="40"/>
  <c r="K584" i="43" l="1"/>
  <c r="H585" i="43"/>
  <c r="J585" i="43"/>
  <c r="C586" i="43"/>
  <c r="G585" i="43"/>
  <c r="K584" i="39"/>
  <c r="J585" i="39"/>
  <c r="G585" i="39"/>
  <c r="H585" i="39"/>
  <c r="C586" i="39"/>
  <c r="F54" i="40"/>
  <c r="F55" i="44"/>
  <c r="E55" i="40"/>
  <c r="C55" i="40"/>
  <c r="D55" i="40"/>
  <c r="K585" i="43" l="1"/>
  <c r="G586" i="43"/>
  <c r="H586" i="43"/>
  <c r="C587" i="43"/>
  <c r="J586" i="43"/>
  <c r="K585" i="39"/>
  <c r="H586" i="39"/>
  <c r="C587" i="39"/>
  <c r="G586" i="39"/>
  <c r="J586" i="39"/>
  <c r="F55" i="40"/>
  <c r="K586" i="43" l="1"/>
  <c r="H587" i="43"/>
  <c r="J587" i="43"/>
  <c r="C588" i="43"/>
  <c r="G587" i="43"/>
  <c r="K586" i="39"/>
  <c r="G587" i="39"/>
  <c r="C588" i="39"/>
  <c r="H587" i="39"/>
  <c r="J587" i="39"/>
  <c r="AX6" i="28"/>
  <c r="AU8" i="28"/>
  <c r="AU38" i="28" s="1"/>
  <c r="K587" i="43" l="1"/>
  <c r="G588" i="43"/>
  <c r="H588" i="43"/>
  <c r="C589" i="43"/>
  <c r="J588" i="43"/>
  <c r="K587" i="39"/>
  <c r="J588" i="39"/>
  <c r="G588" i="39"/>
  <c r="H588" i="39"/>
  <c r="C589" i="39"/>
  <c r="E5" i="49"/>
  <c r="E16" i="49" s="1"/>
  <c r="AW6" i="28"/>
  <c r="AW8" i="28"/>
  <c r="AW38" i="28" s="1"/>
  <c r="K588" i="43" l="1"/>
  <c r="H589" i="43"/>
  <c r="J589" i="43"/>
  <c r="C590" i="43"/>
  <c r="G589" i="43"/>
  <c r="K588" i="39"/>
  <c r="J589" i="39"/>
  <c r="H589" i="39"/>
  <c r="C590" i="39"/>
  <c r="G589" i="39"/>
  <c r="H108" i="50"/>
  <c r="L108" i="50" s="1"/>
  <c r="E108" i="50"/>
  <c r="E11" i="49"/>
  <c r="E17" i="49"/>
  <c r="E18" i="49" s="1"/>
  <c r="E7" i="49"/>
  <c r="E109" i="50"/>
  <c r="AX8" i="28"/>
  <c r="K589" i="43" l="1"/>
  <c r="G590" i="43"/>
  <c r="H590" i="43"/>
  <c r="J590" i="43"/>
  <c r="C591" i="43"/>
  <c r="K589" i="39"/>
  <c r="H590" i="39"/>
  <c r="C591" i="39"/>
  <c r="G590" i="39"/>
  <c r="J590" i="39"/>
  <c r="E13" i="49"/>
  <c r="H109" i="50"/>
  <c r="L109" i="50" s="1"/>
  <c r="R52" i="12"/>
  <c r="O54" i="12"/>
  <c r="O55" i="12" s="1"/>
  <c r="AS5" i="28"/>
  <c r="AR5" i="28"/>
  <c r="AS4" i="28"/>
  <c r="AR7" i="28"/>
  <c r="AR37" i="28" s="1"/>
  <c r="D6" i="49" s="1"/>
  <c r="AR4" i="28"/>
  <c r="AR36" i="28" s="1"/>
  <c r="C6" i="49" s="1"/>
  <c r="AR3" i="28"/>
  <c r="AS7" i="28"/>
  <c r="AV7" i="28" s="1"/>
  <c r="AS3" i="28"/>
  <c r="AV3" i="28" s="1"/>
  <c r="AV5" i="28" l="1"/>
  <c r="AY5" i="28" s="1"/>
  <c r="AS36" i="28"/>
  <c r="AV4" i="28"/>
  <c r="K590" i="43"/>
  <c r="H591" i="43"/>
  <c r="J591" i="43"/>
  <c r="C592" i="43"/>
  <c r="G591" i="43"/>
  <c r="K590" i="39"/>
  <c r="G591" i="39"/>
  <c r="J591" i="39"/>
  <c r="H591" i="39"/>
  <c r="C592" i="39"/>
  <c r="AU3" i="28"/>
  <c r="AR35" i="28"/>
  <c r="AV35" i="28"/>
  <c r="AS35" i="28"/>
  <c r="B17" i="49" s="1"/>
  <c r="AS37" i="28"/>
  <c r="D17" i="49" s="1"/>
  <c r="H107" i="50" s="1"/>
  <c r="E19" i="49"/>
  <c r="B10" i="49"/>
  <c r="G10" i="49" s="1"/>
  <c r="C17" i="49"/>
  <c r="H105" i="50" s="1"/>
  <c r="E105" i="50"/>
  <c r="AX5" i="28"/>
  <c r="AU5" i="28"/>
  <c r="AW5" i="28" s="1"/>
  <c r="AU7" i="28"/>
  <c r="AU37" i="28" s="1"/>
  <c r="C11" i="49"/>
  <c r="AY3" i="28"/>
  <c r="AX7" i="28"/>
  <c r="AX3" i="28"/>
  <c r="AW3" i="28"/>
  <c r="AU4" i="28"/>
  <c r="AU36" i="28" s="1"/>
  <c r="B6" i="49" l="1"/>
  <c r="E103" i="50" s="1"/>
  <c r="K591" i="43"/>
  <c r="G592" i="43"/>
  <c r="H592" i="43"/>
  <c r="C593" i="43"/>
  <c r="J592" i="43"/>
  <c r="K591" i="39"/>
  <c r="J592" i="39"/>
  <c r="C593" i="39"/>
  <c r="H592" i="39"/>
  <c r="G592" i="39"/>
  <c r="AW35" i="28"/>
  <c r="AV36" i="28"/>
  <c r="AY4" i="28"/>
  <c r="AX4" i="28"/>
  <c r="AV37" i="28"/>
  <c r="AY7" i="28"/>
  <c r="H103" i="50"/>
  <c r="G17" i="49"/>
  <c r="AU35" i="28"/>
  <c r="B5" i="49" s="1"/>
  <c r="B16" i="49" s="1"/>
  <c r="D5" i="49"/>
  <c r="D16" i="49" s="1"/>
  <c r="D18" i="49" s="1"/>
  <c r="L107" i="50"/>
  <c r="L105" i="50"/>
  <c r="AW7" i="28"/>
  <c r="AW37" i="28" s="1"/>
  <c r="AR39" i="28"/>
  <c r="C5" i="49"/>
  <c r="C16" i="49" s="1"/>
  <c r="C18" i="49" s="1"/>
  <c r="AW4" i="28"/>
  <c r="AW36" i="28" s="1"/>
  <c r="B11" i="49"/>
  <c r="AS39" i="28"/>
  <c r="AV43" i="28" s="1"/>
  <c r="D11" i="49"/>
  <c r="K592" i="43" l="1"/>
  <c r="H593" i="43"/>
  <c r="J593" i="43"/>
  <c r="C594" i="43"/>
  <c r="G593" i="43"/>
  <c r="K592" i="39"/>
  <c r="J593" i="39"/>
  <c r="H593" i="39"/>
  <c r="C594" i="39"/>
  <c r="G593" i="39"/>
  <c r="AV39" i="28"/>
  <c r="G16" i="49"/>
  <c r="B18" i="49"/>
  <c r="G18" i="49" s="1"/>
  <c r="H106" i="50"/>
  <c r="L106" i="50" s="1"/>
  <c r="E106" i="50"/>
  <c r="B7" i="49"/>
  <c r="B13" i="49" s="1"/>
  <c r="H102" i="50"/>
  <c r="L102" i="50" s="1"/>
  <c r="E102" i="50"/>
  <c r="E104" i="50"/>
  <c r="H104" i="50"/>
  <c r="L104" i="50" s="1"/>
  <c r="G6" i="49"/>
  <c r="E107" i="50"/>
  <c r="D7" i="49"/>
  <c r="D13" i="49" s="1"/>
  <c r="D19" i="49" s="1"/>
  <c r="C7" i="49"/>
  <c r="G5" i="49"/>
  <c r="G11" i="49"/>
  <c r="H37" i="50" s="1"/>
  <c r="L37" i="50" s="1"/>
  <c r="L17" i="50" s="1"/>
  <c r="C15" i="24" s="1"/>
  <c r="AU39" i="28"/>
  <c r="AV42" i="28" s="1"/>
  <c r="AV44" i="28" s="1"/>
  <c r="K593" i="43" l="1"/>
  <c r="G594" i="43"/>
  <c r="H594" i="43"/>
  <c r="C595" i="43"/>
  <c r="J594" i="43"/>
  <c r="K593" i="39"/>
  <c r="H594" i="39"/>
  <c r="C595" i="39"/>
  <c r="G594" i="39"/>
  <c r="J594" i="39"/>
  <c r="B19" i="49"/>
  <c r="E101" i="50"/>
  <c r="E126" i="50" s="1"/>
  <c r="L53" i="50"/>
  <c r="C18" i="24" s="1"/>
  <c r="L103" i="50"/>
  <c r="C13" i="49"/>
  <c r="C19" i="49" s="1"/>
  <c r="G7" i="49"/>
  <c r="K594" i="43" l="1"/>
  <c r="H595" i="43"/>
  <c r="J595" i="43"/>
  <c r="C596" i="43"/>
  <c r="G595" i="43"/>
  <c r="K594" i="39"/>
  <c r="G595" i="39"/>
  <c r="C596" i="39"/>
  <c r="H595" i="39"/>
  <c r="J595" i="39"/>
  <c r="G19" i="49"/>
  <c r="H132" i="50"/>
  <c r="L132" i="50" s="1"/>
  <c r="AV46" i="28"/>
  <c r="AV47" i="28" s="1"/>
  <c r="AY47" i="28" s="1"/>
  <c r="G13" i="49"/>
  <c r="L101" i="50"/>
  <c r="F134" i="50"/>
  <c r="F131" i="50" s="1"/>
  <c r="F128" i="50" s="1"/>
  <c r="K595" i="43" l="1"/>
  <c r="G596" i="43"/>
  <c r="H596" i="43"/>
  <c r="C597" i="43"/>
  <c r="J596" i="43"/>
  <c r="K595" i="39"/>
  <c r="J596" i="39"/>
  <c r="G596" i="39"/>
  <c r="C597" i="39"/>
  <c r="H596" i="39"/>
  <c r="E145" i="50"/>
  <c r="L134" i="50"/>
  <c r="L131" i="50" s="1"/>
  <c r="L128" i="50" s="1"/>
  <c r="L126" i="50"/>
  <c r="G21" i="49"/>
  <c r="H21" i="49" s="1"/>
  <c r="K596" i="43" l="1"/>
  <c r="H597" i="43"/>
  <c r="J597" i="43"/>
  <c r="C598" i="43"/>
  <c r="G597" i="43"/>
  <c r="K596" i="39"/>
  <c r="H597" i="39"/>
  <c r="C598" i="39"/>
  <c r="G597" i="39"/>
  <c r="J597" i="39"/>
  <c r="L145" i="50"/>
  <c r="N145" i="50" s="1"/>
  <c r="I12" i="24"/>
  <c r="K597" i="43" l="1"/>
  <c r="G598" i="43"/>
  <c r="H598" i="43"/>
  <c r="J598" i="43"/>
  <c r="C599" i="43"/>
  <c r="K597" i="39"/>
  <c r="G598" i="39"/>
  <c r="J598" i="39"/>
  <c r="H598" i="39"/>
  <c r="C599" i="39"/>
  <c r="K598" i="43" l="1"/>
  <c r="H599" i="43"/>
  <c r="J599" i="43"/>
  <c r="C600" i="43"/>
  <c r="G599" i="43"/>
  <c r="K598" i="39"/>
  <c r="H599" i="39"/>
  <c r="C600" i="39"/>
  <c r="J599" i="39"/>
  <c r="G599" i="39"/>
  <c r="K599" i="43" l="1"/>
  <c r="G600" i="43"/>
  <c r="H600" i="43"/>
  <c r="C601" i="43"/>
  <c r="J600" i="43"/>
  <c r="K599" i="39"/>
  <c r="G600" i="39"/>
  <c r="H600" i="39"/>
  <c r="C601" i="39"/>
  <c r="J600" i="39"/>
  <c r="K600" i="39" l="1"/>
  <c r="K600" i="43"/>
  <c r="H601" i="43"/>
  <c r="J601" i="43"/>
  <c r="C602" i="43"/>
  <c r="G601" i="43"/>
  <c r="G601" i="39"/>
  <c r="J601" i="39"/>
  <c r="C602" i="39"/>
  <c r="H601" i="39"/>
  <c r="K601" i="43" l="1"/>
  <c r="G602" i="43"/>
  <c r="H602" i="43"/>
  <c r="C603" i="43"/>
  <c r="J602" i="43"/>
  <c r="K601" i="39"/>
  <c r="J602" i="39"/>
  <c r="H602" i="39"/>
  <c r="C603" i="39"/>
  <c r="G602" i="39"/>
  <c r="K602" i="43" l="1"/>
  <c r="H603" i="43"/>
  <c r="J603" i="43"/>
  <c r="C604" i="43"/>
  <c r="G603" i="43"/>
  <c r="K602" i="39"/>
  <c r="H603" i="39"/>
  <c r="C604" i="39"/>
  <c r="J603" i="39"/>
  <c r="G603" i="39"/>
  <c r="K603" i="43" l="1"/>
  <c r="G604" i="43"/>
  <c r="H604" i="43"/>
  <c r="C605" i="43"/>
  <c r="J604" i="43"/>
  <c r="K603" i="39"/>
  <c r="G604" i="39"/>
  <c r="H604" i="39"/>
  <c r="C605" i="39"/>
  <c r="J604" i="39"/>
  <c r="K604" i="43" l="1"/>
  <c r="H605" i="43"/>
  <c r="J605" i="43"/>
  <c r="C606" i="43"/>
  <c r="G605" i="43"/>
  <c r="K604" i="39"/>
  <c r="G605" i="39"/>
  <c r="J605" i="39"/>
  <c r="C606" i="39"/>
  <c r="H605" i="39"/>
  <c r="K605" i="43" l="1"/>
  <c r="G606" i="43"/>
  <c r="H606" i="43"/>
  <c r="J606" i="43"/>
  <c r="C607" i="43"/>
  <c r="K605" i="39"/>
  <c r="J606" i="39"/>
  <c r="H606" i="39"/>
  <c r="C607" i="39"/>
  <c r="G606" i="39"/>
  <c r="K606" i="43" l="1"/>
  <c r="H607" i="43"/>
  <c r="J607" i="43"/>
  <c r="C608" i="43"/>
  <c r="G607" i="43"/>
  <c r="K606" i="39"/>
  <c r="H607" i="39"/>
  <c r="C608" i="39"/>
  <c r="J607" i="39"/>
  <c r="G607" i="39"/>
  <c r="K607" i="43" l="1"/>
  <c r="G608" i="43"/>
  <c r="H608" i="43"/>
  <c r="C609" i="43"/>
  <c r="J608" i="43"/>
  <c r="K607" i="39"/>
  <c r="G608" i="39"/>
  <c r="H608" i="39"/>
  <c r="C609" i="39"/>
  <c r="J608" i="39"/>
  <c r="K608" i="43" l="1"/>
  <c r="H609" i="43"/>
  <c r="J609" i="43"/>
  <c r="C610" i="43"/>
  <c r="G609" i="43"/>
  <c r="K608" i="39"/>
  <c r="G609" i="39"/>
  <c r="J609" i="39"/>
  <c r="H609" i="39"/>
  <c r="C610" i="39"/>
  <c r="K609" i="43" l="1"/>
  <c r="G610" i="43"/>
  <c r="H610" i="43"/>
  <c r="C611" i="43"/>
  <c r="J610" i="43"/>
  <c r="K609" i="39"/>
  <c r="J610" i="39"/>
  <c r="H610" i="39"/>
  <c r="C611" i="39"/>
  <c r="G610" i="39"/>
  <c r="K610" i="43" l="1"/>
  <c r="H611" i="43"/>
  <c r="J611" i="43"/>
  <c r="C612" i="43"/>
  <c r="G611" i="43"/>
  <c r="K610" i="39"/>
  <c r="H611" i="39"/>
  <c r="C612" i="39"/>
  <c r="J611" i="39"/>
  <c r="G611" i="39"/>
  <c r="K611" i="43" l="1"/>
  <c r="G612" i="43"/>
  <c r="H612" i="43"/>
  <c r="C613" i="43"/>
  <c r="J612" i="43"/>
  <c r="K611" i="39"/>
  <c r="G612" i="39"/>
  <c r="H612" i="39"/>
  <c r="C613" i="39"/>
  <c r="J612" i="39"/>
  <c r="K612" i="43" l="1"/>
  <c r="H613" i="43"/>
  <c r="J613" i="43"/>
  <c r="C614" i="43"/>
  <c r="G613" i="43"/>
  <c r="K612" i="39"/>
  <c r="G613" i="39"/>
  <c r="C614" i="39"/>
  <c r="H613" i="39"/>
  <c r="J613" i="39"/>
  <c r="K613" i="43" l="1"/>
  <c r="G614" i="43"/>
  <c r="H614" i="43"/>
  <c r="J614" i="43"/>
  <c r="C615" i="43"/>
  <c r="K613" i="39"/>
  <c r="J614" i="39"/>
  <c r="C615" i="39"/>
  <c r="G614" i="39"/>
  <c r="H614" i="39"/>
  <c r="K614" i="43" l="1"/>
  <c r="H615" i="43"/>
  <c r="J615" i="43"/>
  <c r="C616" i="43"/>
  <c r="G615" i="43"/>
  <c r="K614" i="39"/>
  <c r="H615" i="39"/>
  <c r="C616" i="39"/>
  <c r="J615" i="39"/>
  <c r="G615" i="39"/>
  <c r="K615" i="43" l="1"/>
  <c r="G616" i="43"/>
  <c r="H616" i="43"/>
  <c r="C617" i="43"/>
  <c r="J616" i="43"/>
  <c r="K615" i="39"/>
  <c r="G616" i="39"/>
  <c r="H616" i="39"/>
  <c r="C617" i="39"/>
  <c r="J616" i="39"/>
  <c r="K616" i="39" l="1"/>
  <c r="K616" i="43"/>
  <c r="H617" i="43"/>
  <c r="J617" i="43"/>
  <c r="C618" i="43"/>
  <c r="G617" i="43"/>
  <c r="G617" i="39"/>
  <c r="H617" i="39"/>
  <c r="J617" i="39"/>
  <c r="C618" i="39"/>
  <c r="K617" i="43" l="1"/>
  <c r="G618" i="43"/>
  <c r="H618" i="43"/>
  <c r="C619" i="43"/>
  <c r="J618" i="43"/>
  <c r="K617" i="39"/>
  <c r="J618" i="39"/>
  <c r="H618" i="39"/>
  <c r="C619" i="39"/>
  <c r="G618" i="39"/>
  <c r="K618" i="43" l="1"/>
  <c r="H619" i="43"/>
  <c r="J619" i="43"/>
  <c r="C620" i="43"/>
  <c r="G619" i="43"/>
  <c r="K618" i="39"/>
  <c r="H619" i="39"/>
  <c r="C620" i="39"/>
  <c r="J619" i="39"/>
  <c r="G619" i="39"/>
  <c r="K619" i="43" l="1"/>
  <c r="G620" i="43"/>
  <c r="H620" i="43"/>
  <c r="C621" i="43"/>
  <c r="J620" i="43"/>
  <c r="K619" i="39"/>
  <c r="G620" i="39"/>
  <c r="H620" i="39"/>
  <c r="C621" i="39"/>
  <c r="J620" i="39"/>
  <c r="K620" i="43" l="1"/>
  <c r="H621" i="43"/>
  <c r="J621" i="43"/>
  <c r="C622" i="43"/>
  <c r="G621" i="43"/>
  <c r="K620" i="39"/>
  <c r="G621" i="39"/>
  <c r="C622" i="39"/>
  <c r="H621" i="39"/>
  <c r="J621" i="39"/>
  <c r="K621" i="43" l="1"/>
  <c r="G622" i="43"/>
  <c r="H622" i="43"/>
  <c r="J622" i="43"/>
  <c r="C623" i="43"/>
  <c r="K621" i="39"/>
  <c r="J622" i="39"/>
  <c r="C623" i="39"/>
  <c r="G622" i="39"/>
  <c r="H622" i="39"/>
  <c r="K622" i="43" l="1"/>
  <c r="H623" i="43"/>
  <c r="J623" i="43"/>
  <c r="C624" i="43"/>
  <c r="G623" i="43"/>
  <c r="K622" i="39"/>
  <c r="H623" i="39"/>
  <c r="C624" i="39"/>
  <c r="J623" i="39"/>
  <c r="G623" i="39"/>
  <c r="K623" i="43" l="1"/>
  <c r="G624" i="43"/>
  <c r="H624" i="43"/>
  <c r="C625" i="43"/>
  <c r="J624" i="43"/>
  <c r="K623" i="39"/>
  <c r="G624" i="39"/>
  <c r="H624" i="39"/>
  <c r="C625" i="39"/>
  <c r="J624" i="39"/>
  <c r="K624" i="43" l="1"/>
  <c r="H625" i="43"/>
  <c r="J625" i="43"/>
  <c r="C626" i="43"/>
  <c r="G625" i="43"/>
  <c r="K624" i="39"/>
  <c r="G625" i="39"/>
  <c r="H625" i="39"/>
  <c r="J625" i="39"/>
  <c r="C626" i="39"/>
  <c r="K625" i="43" l="1"/>
  <c r="G626" i="43"/>
  <c r="H626" i="43"/>
  <c r="C627" i="43"/>
  <c r="J626" i="43"/>
  <c r="K625" i="39"/>
  <c r="J626" i="39"/>
  <c r="H626" i="39"/>
  <c r="C627" i="39"/>
  <c r="G626" i="39"/>
  <c r="K626" i="43" l="1"/>
  <c r="H627" i="43"/>
  <c r="J627" i="43"/>
  <c r="C628" i="43"/>
  <c r="G627" i="43"/>
  <c r="K626" i="39"/>
  <c r="H627" i="39"/>
  <c r="C628" i="39"/>
  <c r="J627" i="39"/>
  <c r="G627" i="39"/>
  <c r="K627" i="43" l="1"/>
  <c r="G628" i="43"/>
  <c r="H628" i="43"/>
  <c r="C629" i="43"/>
  <c r="J628" i="43"/>
  <c r="K627" i="39"/>
  <c r="G628" i="39"/>
  <c r="H628" i="39"/>
  <c r="C629" i="39"/>
  <c r="J628" i="39"/>
  <c r="K628" i="43" l="1"/>
  <c r="H629" i="43"/>
  <c r="J629" i="43"/>
  <c r="C630" i="43"/>
  <c r="G629" i="43"/>
  <c r="K628" i="39"/>
  <c r="G629" i="39"/>
  <c r="C630" i="39"/>
  <c r="H629" i="39"/>
  <c r="J629" i="39"/>
  <c r="K629" i="43" l="1"/>
  <c r="G630" i="43"/>
  <c r="H630" i="43"/>
  <c r="J630" i="43"/>
  <c r="C631" i="43"/>
  <c r="K629" i="39"/>
  <c r="J630" i="39"/>
  <c r="C631" i="39"/>
  <c r="G630" i="39"/>
  <c r="H630" i="39"/>
  <c r="K630" i="43" l="1"/>
  <c r="H631" i="43"/>
  <c r="J631" i="43"/>
  <c r="C632" i="43"/>
  <c r="G631" i="43"/>
  <c r="K630" i="39"/>
  <c r="H631" i="39"/>
  <c r="C632" i="39"/>
  <c r="J631" i="39"/>
  <c r="G631" i="39"/>
  <c r="K631" i="43" l="1"/>
  <c r="G632" i="43"/>
  <c r="H632" i="43"/>
  <c r="C633" i="43"/>
  <c r="J632" i="43"/>
  <c r="K631" i="39"/>
  <c r="G632" i="39"/>
  <c r="H632" i="39"/>
  <c r="C633" i="39"/>
  <c r="J632" i="39"/>
  <c r="K632" i="43" l="1"/>
  <c r="H633" i="43"/>
  <c r="J633" i="43"/>
  <c r="C634" i="43"/>
  <c r="G633" i="43"/>
  <c r="K632" i="39"/>
  <c r="G633" i="39"/>
  <c r="H633" i="39"/>
  <c r="J633" i="39"/>
  <c r="C634" i="39"/>
  <c r="K633" i="43" l="1"/>
  <c r="G634" i="43"/>
  <c r="H634" i="43"/>
  <c r="C635" i="43"/>
  <c r="J634" i="43"/>
  <c r="K633" i="39"/>
  <c r="J634" i="39"/>
  <c r="H634" i="39"/>
  <c r="C635" i="39"/>
  <c r="G634" i="39"/>
  <c r="K634" i="43" l="1"/>
  <c r="H635" i="43"/>
  <c r="J635" i="43"/>
  <c r="C636" i="43"/>
  <c r="G635" i="43"/>
  <c r="K634" i="39"/>
  <c r="H635" i="39"/>
  <c r="C636" i="39"/>
  <c r="J635" i="39"/>
  <c r="G635" i="39"/>
  <c r="K635" i="43" l="1"/>
  <c r="G636" i="43"/>
  <c r="H636" i="43"/>
  <c r="C637" i="43"/>
  <c r="J636" i="43"/>
  <c r="K635" i="39"/>
  <c r="G636" i="39"/>
  <c r="H636" i="39"/>
  <c r="C637" i="39"/>
  <c r="J636" i="39"/>
  <c r="K636" i="43" l="1"/>
  <c r="H637" i="43"/>
  <c r="J637" i="43"/>
  <c r="C638" i="43"/>
  <c r="G637" i="43"/>
  <c r="K636" i="39"/>
  <c r="G637" i="39"/>
  <c r="C638" i="39"/>
  <c r="H637" i="39"/>
  <c r="J637" i="39"/>
  <c r="K637" i="43" l="1"/>
  <c r="G638" i="43"/>
  <c r="H638" i="43"/>
  <c r="J638" i="43"/>
  <c r="C639" i="43"/>
  <c r="K637" i="39"/>
  <c r="J638" i="39"/>
  <c r="C639" i="39"/>
  <c r="G638" i="39"/>
  <c r="H638" i="39"/>
  <c r="K638" i="43" l="1"/>
  <c r="H639" i="43"/>
  <c r="J639" i="43"/>
  <c r="C640" i="43"/>
  <c r="G639" i="43"/>
  <c r="K638" i="39"/>
  <c r="H639" i="39"/>
  <c r="C640" i="39"/>
  <c r="J639" i="39"/>
  <c r="G639" i="39"/>
  <c r="K639" i="43" l="1"/>
  <c r="G640" i="43"/>
  <c r="H640" i="43"/>
  <c r="C641" i="43"/>
  <c r="J640" i="43"/>
  <c r="K639" i="39"/>
  <c r="G640" i="39"/>
  <c r="H640" i="39"/>
  <c r="C641" i="39"/>
  <c r="J640" i="39"/>
  <c r="K640" i="43" l="1"/>
  <c r="H641" i="43"/>
  <c r="J641" i="43"/>
  <c r="C642" i="43"/>
  <c r="G641" i="43"/>
  <c r="K640" i="39"/>
  <c r="G641" i="39"/>
  <c r="H641" i="39"/>
  <c r="J641" i="39"/>
  <c r="C642" i="39"/>
  <c r="K641" i="43" l="1"/>
  <c r="G642" i="43"/>
  <c r="H642" i="43"/>
  <c r="C643" i="43"/>
  <c r="J642" i="43"/>
  <c r="K641" i="39"/>
  <c r="J642" i="39"/>
  <c r="H642" i="39"/>
  <c r="C643" i="39"/>
  <c r="G642" i="39"/>
  <c r="K642" i="43" l="1"/>
  <c r="H643" i="43"/>
  <c r="J643" i="43"/>
  <c r="C644" i="43"/>
  <c r="G643" i="43"/>
  <c r="K642" i="39"/>
  <c r="H643" i="39"/>
  <c r="C644" i="39"/>
  <c r="J643" i="39"/>
  <c r="G643" i="39"/>
  <c r="K643" i="43" l="1"/>
  <c r="G644" i="43"/>
  <c r="H644" i="43"/>
  <c r="C645" i="43"/>
  <c r="J644" i="43"/>
  <c r="K643" i="39"/>
  <c r="G644" i="39"/>
  <c r="H644" i="39"/>
  <c r="J644" i="39"/>
  <c r="C645" i="39"/>
  <c r="K644" i="43" l="1"/>
  <c r="H645" i="43"/>
  <c r="J645" i="43"/>
  <c r="C646" i="43"/>
  <c r="G645" i="43"/>
  <c r="K644" i="39"/>
  <c r="H645" i="39"/>
  <c r="J645" i="39"/>
  <c r="C646" i="39"/>
  <c r="G645" i="39"/>
  <c r="K645" i="43" l="1"/>
  <c r="G646" i="43"/>
  <c r="H646" i="43"/>
  <c r="J646" i="43"/>
  <c r="C647" i="43"/>
  <c r="K645" i="39"/>
  <c r="J646" i="39"/>
  <c r="H646" i="39"/>
  <c r="G646" i="39"/>
  <c r="C647" i="39"/>
  <c r="K646" i="43" l="1"/>
  <c r="H647" i="43"/>
  <c r="J647" i="43"/>
  <c r="C648" i="43"/>
  <c r="G647" i="43"/>
  <c r="K646" i="39"/>
  <c r="H647" i="39"/>
  <c r="C648" i="39"/>
  <c r="J647" i="39"/>
  <c r="G647" i="39"/>
  <c r="K647" i="43" l="1"/>
  <c r="G648" i="43"/>
  <c r="H648" i="43"/>
  <c r="C649" i="43"/>
  <c r="J648" i="43"/>
  <c r="K647" i="39"/>
  <c r="G648" i="39"/>
  <c r="H648" i="39"/>
  <c r="C649" i="39"/>
  <c r="J648" i="39"/>
  <c r="K648" i="43" l="1"/>
  <c r="H649" i="43"/>
  <c r="J649" i="43"/>
  <c r="C650" i="43"/>
  <c r="G649" i="43"/>
  <c r="K648" i="39"/>
  <c r="J649" i="39"/>
  <c r="G649" i="39"/>
  <c r="C650" i="39"/>
  <c r="H649" i="39"/>
  <c r="K649" i="43" l="1"/>
  <c r="K649" i="39"/>
  <c r="G650" i="43"/>
  <c r="H650" i="43"/>
  <c r="C651" i="43"/>
  <c r="J650" i="43"/>
  <c r="J650" i="39"/>
  <c r="G650" i="39"/>
  <c r="C651" i="39"/>
  <c r="H650" i="39"/>
  <c r="K650" i="43" l="1"/>
  <c r="H651" i="43"/>
  <c r="J651" i="43"/>
  <c r="C652" i="43"/>
  <c r="G651" i="43"/>
  <c r="K650" i="39"/>
  <c r="H651" i="39"/>
  <c r="G651" i="39"/>
  <c r="C652" i="39"/>
  <c r="J651" i="39"/>
  <c r="K651" i="43" l="1"/>
  <c r="G652" i="43"/>
  <c r="H652" i="43"/>
  <c r="C653" i="43"/>
  <c r="J652" i="43"/>
  <c r="K651" i="39"/>
  <c r="J652" i="39"/>
  <c r="G652" i="39"/>
  <c r="C653" i="39"/>
  <c r="H652" i="39"/>
  <c r="K652" i="43" l="1"/>
  <c r="H653" i="43"/>
  <c r="J653" i="43"/>
  <c r="C654" i="43"/>
  <c r="G653" i="43"/>
  <c r="K652" i="39"/>
  <c r="H653" i="39"/>
  <c r="C654" i="39"/>
  <c r="J653" i="39"/>
  <c r="G653" i="39"/>
  <c r="K653" i="43" l="1"/>
  <c r="G654" i="43"/>
  <c r="H654" i="43"/>
  <c r="J654" i="43"/>
  <c r="C655" i="43"/>
  <c r="K653" i="39"/>
  <c r="G654" i="39"/>
  <c r="H654" i="39"/>
  <c r="C655" i="39"/>
  <c r="J654" i="39"/>
  <c r="K654" i="43" l="1"/>
  <c r="H655" i="43"/>
  <c r="J655" i="43"/>
  <c r="C656" i="43"/>
  <c r="G655" i="43"/>
  <c r="K654" i="39"/>
  <c r="G655" i="39"/>
  <c r="H655" i="39"/>
  <c r="C656" i="39"/>
  <c r="J655" i="39"/>
  <c r="K655" i="43" l="1"/>
  <c r="G656" i="43"/>
  <c r="H656" i="43"/>
  <c r="C657" i="43"/>
  <c r="J656" i="43"/>
  <c r="K655" i="39"/>
  <c r="J656" i="39"/>
  <c r="G656" i="39"/>
  <c r="H656" i="39"/>
  <c r="C657" i="39"/>
  <c r="K656" i="43" l="1"/>
  <c r="H657" i="43"/>
  <c r="J657" i="43"/>
  <c r="C658" i="43"/>
  <c r="G657" i="43"/>
  <c r="K656" i="39"/>
  <c r="H657" i="39"/>
  <c r="C658" i="39"/>
  <c r="J657" i="39"/>
  <c r="G657" i="39"/>
  <c r="K657" i="43" l="1"/>
  <c r="G658" i="43"/>
  <c r="H658" i="43"/>
  <c r="C659" i="43"/>
  <c r="J658" i="43"/>
  <c r="K657" i="39"/>
  <c r="G658" i="39"/>
  <c r="H658" i="39"/>
  <c r="C659" i="39"/>
  <c r="J658" i="39"/>
  <c r="K658" i="43" l="1"/>
  <c r="H659" i="43"/>
  <c r="J659" i="43"/>
  <c r="C660" i="43"/>
  <c r="G659" i="43"/>
  <c r="K658" i="39"/>
  <c r="G659" i="39"/>
  <c r="H659" i="39"/>
  <c r="C660" i="39"/>
  <c r="J659" i="39"/>
  <c r="K659" i="43" l="1"/>
  <c r="G660" i="43"/>
  <c r="H660" i="43"/>
  <c r="C661" i="43"/>
  <c r="J660" i="43"/>
  <c r="K659" i="39"/>
  <c r="J660" i="39"/>
  <c r="G660" i="39"/>
  <c r="H660" i="39"/>
  <c r="C661" i="39"/>
  <c r="K660" i="43" l="1"/>
  <c r="H661" i="43"/>
  <c r="J661" i="43"/>
  <c r="C662" i="43"/>
  <c r="G661" i="43"/>
  <c r="K660" i="39"/>
  <c r="H661" i="39"/>
  <c r="C662" i="39"/>
  <c r="J661" i="39"/>
  <c r="G661" i="39"/>
  <c r="K661" i="43" l="1"/>
  <c r="G662" i="43"/>
  <c r="H662" i="43"/>
  <c r="J662" i="43"/>
  <c r="C663" i="43"/>
  <c r="K661" i="39"/>
  <c r="G662" i="39"/>
  <c r="H662" i="39"/>
  <c r="C663" i="39"/>
  <c r="J662" i="39"/>
  <c r="K662" i="43" l="1"/>
  <c r="H663" i="43"/>
  <c r="J663" i="43"/>
  <c r="C664" i="43"/>
  <c r="G663" i="43"/>
  <c r="K662" i="39"/>
  <c r="G663" i="39"/>
  <c r="H663" i="39"/>
  <c r="C664" i="39"/>
  <c r="J663" i="39"/>
  <c r="K663" i="43" l="1"/>
  <c r="G664" i="43"/>
  <c r="H664" i="43"/>
  <c r="C665" i="43"/>
  <c r="J664" i="43"/>
  <c r="K663" i="39"/>
  <c r="J664" i="39"/>
  <c r="G664" i="39"/>
  <c r="C665" i="39"/>
  <c r="H664" i="39"/>
  <c r="K664" i="43" l="1"/>
  <c r="H665" i="43"/>
  <c r="J665" i="43"/>
  <c r="C666" i="43"/>
  <c r="G665" i="43"/>
  <c r="K664" i="39"/>
  <c r="H665" i="39"/>
  <c r="C666" i="39"/>
  <c r="G665" i="39"/>
  <c r="J665" i="39"/>
  <c r="K665" i="43" l="1"/>
  <c r="G666" i="43"/>
  <c r="H666" i="43"/>
  <c r="C667" i="43"/>
  <c r="J666" i="43"/>
  <c r="K665" i="39"/>
  <c r="G666" i="39"/>
  <c r="J666" i="39"/>
  <c r="H666" i="39"/>
  <c r="C667" i="39"/>
  <c r="K666" i="43" l="1"/>
  <c r="H667" i="43"/>
  <c r="J667" i="43"/>
  <c r="C668" i="43"/>
  <c r="G667" i="43"/>
  <c r="K666" i="39"/>
  <c r="H667" i="39"/>
  <c r="C668" i="39"/>
  <c r="J667" i="39"/>
  <c r="G667" i="39"/>
  <c r="K667" i="43" l="1"/>
  <c r="G668" i="43"/>
  <c r="H668" i="43"/>
  <c r="C669" i="43"/>
  <c r="J668" i="43"/>
  <c r="K667" i="39"/>
  <c r="J668" i="39"/>
  <c r="G668" i="39"/>
  <c r="C669" i="39"/>
  <c r="H668" i="39"/>
  <c r="K668" i="43" l="1"/>
  <c r="H669" i="43"/>
  <c r="J669" i="43"/>
  <c r="C670" i="43"/>
  <c r="G669" i="43"/>
  <c r="K668" i="39"/>
  <c r="H669" i="39"/>
  <c r="C670" i="39"/>
  <c r="G669" i="39"/>
  <c r="J669" i="39"/>
  <c r="K669" i="43" l="1"/>
  <c r="G670" i="43"/>
  <c r="H670" i="43"/>
  <c r="J670" i="43"/>
  <c r="C671" i="43"/>
  <c r="K669" i="39"/>
  <c r="G670" i="39"/>
  <c r="J670" i="39"/>
  <c r="H670" i="39"/>
  <c r="C671" i="39"/>
  <c r="K670" i="43" l="1"/>
  <c r="H671" i="43"/>
  <c r="J671" i="43"/>
  <c r="C672" i="43"/>
  <c r="G671" i="43"/>
  <c r="K670" i="39"/>
  <c r="H671" i="39"/>
  <c r="C672" i="39"/>
  <c r="J671" i="39"/>
  <c r="G671" i="39"/>
  <c r="K671" i="43" l="1"/>
  <c r="G672" i="43"/>
  <c r="H672" i="43"/>
  <c r="C673" i="43"/>
  <c r="J672" i="43"/>
  <c r="K671" i="39"/>
  <c r="J672" i="39"/>
  <c r="G672" i="39"/>
  <c r="C673" i="39"/>
  <c r="H672" i="39"/>
  <c r="K672" i="43" l="1"/>
  <c r="H673" i="43"/>
  <c r="J673" i="43"/>
  <c r="C674" i="43"/>
  <c r="G673" i="43"/>
  <c r="K672" i="39"/>
  <c r="H673" i="39"/>
  <c r="C674" i="39"/>
  <c r="G673" i="39"/>
  <c r="J673" i="39"/>
  <c r="K673" i="43" l="1"/>
  <c r="G674" i="43"/>
  <c r="H674" i="43"/>
  <c r="C675" i="43"/>
  <c r="J674" i="43"/>
  <c r="K673" i="39"/>
  <c r="G674" i="39"/>
  <c r="J674" i="39"/>
  <c r="H674" i="39"/>
  <c r="C675" i="39"/>
  <c r="K674" i="43" l="1"/>
  <c r="H675" i="43"/>
  <c r="G675" i="43"/>
  <c r="C676" i="43"/>
  <c r="J675" i="43"/>
  <c r="K674" i="39"/>
  <c r="H675" i="39"/>
  <c r="C676" i="39"/>
  <c r="J675" i="39"/>
  <c r="G675" i="39"/>
  <c r="K675" i="43" l="1"/>
  <c r="H676" i="43"/>
  <c r="G676" i="43"/>
  <c r="C677" i="43"/>
  <c r="J676" i="43"/>
  <c r="K675" i="39"/>
  <c r="J676" i="39"/>
  <c r="G676" i="39"/>
  <c r="C677" i="39"/>
  <c r="H676" i="39"/>
  <c r="K676" i="43" l="1"/>
  <c r="H677" i="43"/>
  <c r="G677" i="43"/>
  <c r="C678" i="43"/>
  <c r="J677" i="43"/>
  <c r="K676" i="39"/>
  <c r="H677" i="39"/>
  <c r="C678" i="39"/>
  <c r="G677" i="39"/>
  <c r="J677" i="39"/>
  <c r="K677" i="43" l="1"/>
  <c r="H678" i="43"/>
  <c r="G678" i="43"/>
  <c r="C679" i="43"/>
  <c r="J678" i="43"/>
  <c r="K677" i="39"/>
  <c r="G678" i="39"/>
  <c r="J678" i="39"/>
  <c r="H678" i="39"/>
  <c r="C679" i="39"/>
  <c r="K678" i="43" l="1"/>
  <c r="H679" i="43"/>
  <c r="G679" i="43"/>
  <c r="C680" i="43"/>
  <c r="J679" i="43"/>
  <c r="K678" i="39"/>
  <c r="H679" i="39"/>
  <c r="C680" i="39"/>
  <c r="J679" i="39"/>
  <c r="G679" i="39"/>
  <c r="K679" i="43" l="1"/>
  <c r="H680" i="43"/>
  <c r="G680" i="43"/>
  <c r="C681" i="43"/>
  <c r="J680" i="43"/>
  <c r="K679" i="39"/>
  <c r="J680" i="39"/>
  <c r="G680" i="39"/>
  <c r="C681" i="39"/>
  <c r="H680" i="39"/>
  <c r="K680" i="43" l="1"/>
  <c r="H681" i="43"/>
  <c r="G681" i="43"/>
  <c r="K681" i="43" s="1"/>
  <c r="C682" i="43"/>
  <c r="J681" i="43"/>
  <c r="K680" i="39"/>
  <c r="H681" i="39"/>
  <c r="C682" i="39"/>
  <c r="G681" i="39"/>
  <c r="J681" i="39"/>
  <c r="H682" i="43" l="1"/>
  <c r="G682" i="43"/>
  <c r="C683" i="43"/>
  <c r="J682" i="43"/>
  <c r="K681" i="39"/>
  <c r="G682" i="39"/>
  <c r="J682" i="39"/>
  <c r="H682" i="39"/>
  <c r="C683" i="39"/>
  <c r="K682" i="43" l="1"/>
  <c r="H683" i="43"/>
  <c r="G683" i="43"/>
  <c r="K683" i="43" s="1"/>
  <c r="C684" i="43"/>
  <c r="J683" i="43"/>
  <c r="K682" i="39"/>
  <c r="H683" i="39"/>
  <c r="C684" i="39"/>
  <c r="J683" i="39"/>
  <c r="G683" i="39"/>
  <c r="H684" i="43" l="1"/>
  <c r="G684" i="43"/>
  <c r="C685" i="43"/>
  <c r="J684" i="43"/>
  <c r="K683" i="39"/>
  <c r="J684" i="39"/>
  <c r="G684" i="39"/>
  <c r="C685" i="39"/>
  <c r="H684" i="39"/>
  <c r="K684" i="43" l="1"/>
  <c r="H685" i="43"/>
  <c r="G685" i="43"/>
  <c r="C686" i="43"/>
  <c r="J685" i="43"/>
  <c r="K684" i="39"/>
  <c r="H685" i="39"/>
  <c r="C686" i="39"/>
  <c r="G685" i="39"/>
  <c r="J685" i="39"/>
  <c r="K685" i="43" l="1"/>
  <c r="H686" i="43"/>
  <c r="G686" i="43"/>
  <c r="C687" i="43"/>
  <c r="J686" i="43"/>
  <c r="K685" i="39"/>
  <c r="G686" i="39"/>
  <c r="J686" i="39"/>
  <c r="H686" i="39"/>
  <c r="C687" i="39"/>
  <c r="K686" i="43" l="1"/>
  <c r="H687" i="43"/>
  <c r="G687" i="43"/>
  <c r="C688" i="43"/>
  <c r="J687" i="43"/>
  <c r="K686" i="39"/>
  <c r="H687" i="39"/>
  <c r="C688" i="39"/>
  <c r="J687" i="39"/>
  <c r="G687" i="39"/>
  <c r="K687" i="43" l="1"/>
  <c r="H688" i="43"/>
  <c r="G688" i="43"/>
  <c r="C689" i="43"/>
  <c r="J688" i="43"/>
  <c r="K687" i="39"/>
  <c r="J688" i="39"/>
  <c r="G688" i="39"/>
  <c r="C689" i="39"/>
  <c r="H688" i="39"/>
  <c r="K688" i="43" l="1"/>
  <c r="H689" i="43"/>
  <c r="G689" i="43"/>
  <c r="C690" i="43"/>
  <c r="J689" i="43"/>
  <c r="K688" i="39"/>
  <c r="H689" i="39"/>
  <c r="C690" i="39"/>
  <c r="G689" i="39"/>
  <c r="J689" i="39"/>
  <c r="K689" i="43" l="1"/>
  <c r="H690" i="43"/>
  <c r="G690" i="43"/>
  <c r="C691" i="43"/>
  <c r="J690" i="43"/>
  <c r="K689" i="39"/>
  <c r="G690" i="39"/>
  <c r="J690" i="39"/>
  <c r="H690" i="39"/>
  <c r="C691" i="39"/>
  <c r="K690" i="43" l="1"/>
  <c r="H691" i="43"/>
  <c r="G691" i="43"/>
  <c r="C692" i="43"/>
  <c r="J691" i="43"/>
  <c r="K690" i="39"/>
  <c r="H691" i="39"/>
  <c r="J691" i="39"/>
  <c r="G691" i="39"/>
  <c r="C692" i="39"/>
  <c r="K691" i="43" l="1"/>
  <c r="H692" i="43"/>
  <c r="G692" i="43"/>
  <c r="C693" i="43"/>
  <c r="J692" i="43"/>
  <c r="K691" i="39"/>
  <c r="J692" i="39"/>
  <c r="H692" i="39"/>
  <c r="C693" i="39"/>
  <c r="G692" i="39"/>
  <c r="K692" i="43" l="1"/>
  <c r="H693" i="43"/>
  <c r="G693" i="43"/>
  <c r="C694" i="43"/>
  <c r="J693" i="43"/>
  <c r="K692" i="39"/>
  <c r="H693" i="39"/>
  <c r="C694" i="39"/>
  <c r="J693" i="39"/>
  <c r="G693" i="39"/>
  <c r="K693" i="43" l="1"/>
  <c r="H694" i="43"/>
  <c r="G694" i="43"/>
  <c r="C695" i="43"/>
  <c r="J694" i="43"/>
  <c r="K693" i="39"/>
  <c r="J694" i="39"/>
  <c r="G694" i="39"/>
  <c r="H694" i="39"/>
  <c r="C695" i="39"/>
  <c r="K694" i="43" l="1"/>
  <c r="H695" i="43"/>
  <c r="G695" i="43"/>
  <c r="C696" i="43"/>
  <c r="J695" i="43"/>
  <c r="K694" i="39"/>
  <c r="H695" i="39"/>
  <c r="C696" i="39"/>
  <c r="G695" i="39"/>
  <c r="J695" i="39"/>
  <c r="K695" i="43" l="1"/>
  <c r="H696" i="43"/>
  <c r="G696" i="43"/>
  <c r="C697" i="43"/>
  <c r="J696" i="43"/>
  <c r="K695" i="39"/>
  <c r="G696" i="39"/>
  <c r="J696" i="39"/>
  <c r="C697" i="39"/>
  <c r="H696" i="39"/>
  <c r="K696" i="43" l="1"/>
  <c r="H697" i="43"/>
  <c r="G697" i="43"/>
  <c r="C698" i="43"/>
  <c r="J697" i="43"/>
  <c r="K696" i="39"/>
  <c r="H697" i="39"/>
  <c r="C698" i="39"/>
  <c r="J697" i="39"/>
  <c r="G697" i="39"/>
  <c r="K697" i="43" l="1"/>
  <c r="H698" i="43"/>
  <c r="G698" i="43"/>
  <c r="C699" i="43"/>
  <c r="J698" i="43"/>
  <c r="K697" i="39"/>
  <c r="J698" i="39"/>
  <c r="G698" i="39"/>
  <c r="H698" i="39"/>
  <c r="C699" i="39"/>
  <c r="K698" i="43" l="1"/>
  <c r="H699" i="43"/>
  <c r="G699" i="43"/>
  <c r="C700" i="43"/>
  <c r="J699" i="43"/>
  <c r="K698" i="39"/>
  <c r="H699" i="39"/>
  <c r="C700" i="39"/>
  <c r="G699" i="39"/>
  <c r="J699" i="39"/>
  <c r="K699" i="43" l="1"/>
  <c r="H700" i="43"/>
  <c r="G700" i="43"/>
  <c r="C701" i="43"/>
  <c r="J700" i="43"/>
  <c r="K699" i="39"/>
  <c r="G700" i="39"/>
  <c r="J700" i="39"/>
  <c r="H700" i="39"/>
  <c r="C701" i="39"/>
  <c r="K700" i="43" l="1"/>
  <c r="H701" i="43"/>
  <c r="G701" i="43"/>
  <c r="C702" i="43"/>
  <c r="J701" i="43"/>
  <c r="K700" i="39"/>
  <c r="H701" i="39"/>
  <c r="C702" i="39"/>
  <c r="J701" i="39"/>
  <c r="G701" i="39"/>
  <c r="K701" i="43" l="1"/>
  <c r="H702" i="43"/>
  <c r="G702" i="43"/>
  <c r="C703" i="43"/>
  <c r="J702" i="43"/>
  <c r="K701" i="39"/>
  <c r="J702" i="39"/>
  <c r="G702" i="39"/>
  <c r="H702" i="39"/>
  <c r="C703" i="39"/>
  <c r="K702" i="43" l="1"/>
  <c r="H703" i="43"/>
  <c r="G703" i="43"/>
  <c r="C704" i="43"/>
  <c r="J703" i="43"/>
  <c r="K702" i="39"/>
  <c r="H703" i="39"/>
  <c r="C704" i="39"/>
  <c r="G703" i="39"/>
  <c r="J703" i="39"/>
  <c r="K703" i="43" l="1"/>
  <c r="H704" i="43"/>
  <c r="G704" i="43"/>
  <c r="C705" i="43"/>
  <c r="J704" i="43"/>
  <c r="K703" i="39"/>
  <c r="G704" i="39"/>
  <c r="J704" i="39"/>
  <c r="H704" i="39"/>
  <c r="C705" i="39"/>
  <c r="K704" i="43" l="1"/>
  <c r="H705" i="43"/>
  <c r="G705" i="43"/>
  <c r="C706" i="43"/>
  <c r="J705" i="43"/>
  <c r="K704" i="39"/>
  <c r="H705" i="39"/>
  <c r="C706" i="39"/>
  <c r="J705" i="39"/>
  <c r="G705" i="39"/>
  <c r="K705" i="43" l="1"/>
  <c r="H706" i="43"/>
  <c r="G706" i="43"/>
  <c r="C707" i="43"/>
  <c r="J706" i="43"/>
  <c r="K705" i="39"/>
  <c r="J706" i="39"/>
  <c r="G706" i="39"/>
  <c r="H706" i="39"/>
  <c r="C707" i="39"/>
  <c r="K706" i="43" l="1"/>
  <c r="H707" i="43"/>
  <c r="G707" i="43"/>
  <c r="C708" i="43"/>
  <c r="J707" i="43"/>
  <c r="K706" i="39"/>
  <c r="H707" i="39"/>
  <c r="C708" i="39"/>
  <c r="G707" i="39"/>
  <c r="J707" i="39"/>
  <c r="K707" i="43" l="1"/>
  <c r="H708" i="43"/>
  <c r="G708" i="43"/>
  <c r="C709" i="43"/>
  <c r="J708" i="43"/>
  <c r="K707" i="39"/>
  <c r="G708" i="39"/>
  <c r="J708" i="39"/>
  <c r="C709" i="39"/>
  <c r="H708" i="39"/>
  <c r="K708" i="43" l="1"/>
  <c r="H709" i="43"/>
  <c r="G709" i="43"/>
  <c r="C710" i="43"/>
  <c r="J709" i="43"/>
  <c r="K708" i="39"/>
  <c r="H709" i="39"/>
  <c r="C710" i="39"/>
  <c r="J709" i="39"/>
  <c r="G709" i="39"/>
  <c r="K709" i="43" l="1"/>
  <c r="H710" i="43"/>
  <c r="G710" i="43"/>
  <c r="C711" i="43"/>
  <c r="J710" i="43"/>
  <c r="K709" i="39"/>
  <c r="J710" i="39"/>
  <c r="G710" i="39"/>
  <c r="H710" i="39"/>
  <c r="C711" i="39"/>
  <c r="K710" i="43" l="1"/>
  <c r="H711" i="43"/>
  <c r="G711" i="43"/>
  <c r="C712" i="43"/>
  <c r="J711" i="43"/>
  <c r="K710" i="39"/>
  <c r="H711" i="39"/>
  <c r="C712" i="39"/>
  <c r="G711" i="39"/>
  <c r="J711" i="39"/>
  <c r="K711" i="43" l="1"/>
  <c r="H712" i="43"/>
  <c r="G712" i="43"/>
  <c r="C713" i="43"/>
  <c r="J712" i="43"/>
  <c r="K711" i="39"/>
  <c r="G712" i="39"/>
  <c r="J712" i="39"/>
  <c r="C713" i="39"/>
  <c r="H712" i="39"/>
  <c r="K712" i="43" l="1"/>
  <c r="H713" i="43"/>
  <c r="G713" i="43"/>
  <c r="C714" i="43"/>
  <c r="J713" i="43"/>
  <c r="K712" i="39"/>
  <c r="H713" i="39"/>
  <c r="C714" i="39"/>
  <c r="J713" i="39"/>
  <c r="G713" i="39"/>
  <c r="K713" i="43" l="1"/>
  <c r="H714" i="43"/>
  <c r="G714" i="43"/>
  <c r="J714" i="43"/>
  <c r="C715" i="43"/>
  <c r="K713" i="39"/>
  <c r="J714" i="39"/>
  <c r="G714" i="39"/>
  <c r="H714" i="39"/>
  <c r="C715" i="39"/>
  <c r="K714" i="43" l="1"/>
  <c r="J715" i="43"/>
  <c r="G715" i="43"/>
  <c r="C716" i="43"/>
  <c r="H715" i="43"/>
  <c r="K714" i="39"/>
  <c r="H715" i="39"/>
  <c r="C716" i="39"/>
  <c r="G715" i="39"/>
  <c r="J715" i="39"/>
  <c r="K715" i="43" l="1"/>
  <c r="H716" i="43"/>
  <c r="J716" i="43"/>
  <c r="C717" i="43"/>
  <c r="G716" i="43"/>
  <c r="K715" i="39"/>
  <c r="G716" i="39"/>
  <c r="J716" i="39"/>
  <c r="H716" i="39"/>
  <c r="C717" i="39"/>
  <c r="K716" i="43" l="1"/>
  <c r="G717" i="43"/>
  <c r="H717" i="43"/>
  <c r="J717" i="43"/>
  <c r="C718" i="43"/>
  <c r="K716" i="39"/>
  <c r="H717" i="39"/>
  <c r="C718" i="39"/>
  <c r="J717" i="39"/>
  <c r="G717" i="39"/>
  <c r="K717" i="43" l="1"/>
  <c r="H718" i="43"/>
  <c r="J718" i="43"/>
  <c r="C719" i="43"/>
  <c r="G718" i="43"/>
  <c r="K717" i="39"/>
  <c r="J718" i="39"/>
  <c r="G718" i="39"/>
  <c r="H718" i="39"/>
  <c r="C719" i="39"/>
  <c r="K718" i="43" l="1"/>
  <c r="G719" i="43"/>
  <c r="H719" i="43"/>
  <c r="C720" i="43"/>
  <c r="J719" i="43"/>
  <c r="K718" i="39"/>
  <c r="H719" i="39"/>
  <c r="C720" i="39"/>
  <c r="G719" i="39"/>
  <c r="J719" i="39"/>
  <c r="K719" i="43" l="1"/>
  <c r="H720" i="43"/>
  <c r="J720" i="43"/>
  <c r="C721" i="43"/>
  <c r="G720" i="43"/>
  <c r="K719" i="39"/>
  <c r="G720" i="39"/>
  <c r="J720" i="39"/>
  <c r="H720" i="39"/>
  <c r="C721" i="39"/>
  <c r="K720" i="43" l="1"/>
  <c r="G721" i="43"/>
  <c r="H721" i="43"/>
  <c r="C722" i="43"/>
  <c r="J721" i="43"/>
  <c r="K720" i="39"/>
  <c r="H721" i="39"/>
  <c r="C722" i="39"/>
  <c r="J721" i="39"/>
  <c r="G721" i="39"/>
  <c r="K721" i="43" l="1"/>
  <c r="H722" i="43"/>
  <c r="J722" i="43"/>
  <c r="C723" i="43"/>
  <c r="G722" i="43"/>
  <c r="K721" i="39"/>
  <c r="J722" i="39"/>
  <c r="G722" i="39"/>
  <c r="H722" i="39"/>
  <c r="C723" i="39"/>
  <c r="K722" i="43" l="1"/>
  <c r="G723" i="43"/>
  <c r="H723" i="43"/>
  <c r="C724" i="43"/>
  <c r="J723" i="43"/>
  <c r="K722" i="39"/>
  <c r="H723" i="39"/>
  <c r="C724" i="39"/>
  <c r="G723" i="39"/>
  <c r="J723" i="39"/>
  <c r="K723" i="43" l="1"/>
  <c r="H724" i="43"/>
  <c r="J724" i="43"/>
  <c r="C725" i="43"/>
  <c r="G724" i="43"/>
  <c r="K723" i="39"/>
  <c r="G724" i="39"/>
  <c r="J724" i="39"/>
  <c r="C725" i="39"/>
  <c r="H724" i="39"/>
  <c r="K724" i="43" l="1"/>
  <c r="G725" i="43"/>
  <c r="H725" i="43"/>
  <c r="J725" i="43"/>
  <c r="C726" i="43"/>
  <c r="K724" i="39"/>
  <c r="H725" i="39"/>
  <c r="C726" i="39"/>
  <c r="J725" i="39"/>
  <c r="G725" i="39"/>
  <c r="K725" i="43" l="1"/>
  <c r="H726" i="43"/>
  <c r="J726" i="43"/>
  <c r="C727" i="43"/>
  <c r="G726" i="43"/>
  <c r="K725" i="39"/>
  <c r="J726" i="39"/>
  <c r="G726" i="39"/>
  <c r="H726" i="39"/>
  <c r="C727" i="39"/>
  <c r="K726" i="43" l="1"/>
  <c r="G727" i="43"/>
  <c r="H727" i="43"/>
  <c r="C728" i="43"/>
  <c r="J727" i="43"/>
  <c r="K726" i="39"/>
  <c r="H727" i="39"/>
  <c r="C728" i="39"/>
  <c r="G727" i="39"/>
  <c r="J727" i="39"/>
  <c r="K727" i="43" l="1"/>
  <c r="H728" i="43"/>
  <c r="J728" i="43"/>
  <c r="C729" i="43"/>
  <c r="G728" i="43"/>
  <c r="K727" i="39"/>
  <c r="G728" i="39"/>
  <c r="J728" i="39"/>
  <c r="C729" i="39"/>
  <c r="H728" i="39"/>
  <c r="K728" i="43" l="1"/>
  <c r="G729" i="43"/>
  <c r="H729" i="43"/>
  <c r="C730" i="43"/>
  <c r="J729" i="43"/>
  <c r="K728" i="39"/>
  <c r="H729" i="39"/>
  <c r="C730" i="39"/>
  <c r="J729" i="39"/>
  <c r="G729" i="39"/>
  <c r="K729" i="43" l="1"/>
  <c r="H730" i="43"/>
  <c r="J730" i="43"/>
  <c r="C731" i="43"/>
  <c r="G730" i="43"/>
  <c r="K729" i="39"/>
  <c r="J730" i="39"/>
  <c r="G730" i="39"/>
  <c r="H730" i="39"/>
  <c r="C731" i="39"/>
  <c r="K730" i="43" l="1"/>
  <c r="G731" i="43"/>
  <c r="H731" i="43"/>
  <c r="C732" i="43"/>
  <c r="J731" i="43"/>
  <c r="K730" i="39"/>
  <c r="H731" i="39"/>
  <c r="C732" i="39"/>
  <c r="G731" i="39"/>
  <c r="J731" i="39"/>
  <c r="K731" i="43" l="1"/>
  <c r="H732" i="43"/>
  <c r="J732" i="43"/>
  <c r="C733" i="43"/>
  <c r="G732" i="43"/>
  <c r="K731" i="39"/>
  <c r="G732" i="39"/>
  <c r="J732" i="39"/>
  <c r="H732" i="39"/>
  <c r="C733" i="39"/>
  <c r="K732" i="43" l="1"/>
  <c r="G733" i="43"/>
  <c r="H733" i="43"/>
  <c r="J733" i="43"/>
  <c r="C734" i="43"/>
  <c r="K732" i="39"/>
  <c r="H733" i="39"/>
  <c r="C734" i="39"/>
  <c r="J733" i="39"/>
  <c r="G733" i="39"/>
  <c r="K733" i="43" l="1"/>
  <c r="H734" i="43"/>
  <c r="J734" i="43"/>
  <c r="C735" i="43"/>
  <c r="G734" i="43"/>
  <c r="K733" i="39"/>
  <c r="J734" i="39"/>
  <c r="G734" i="39"/>
  <c r="H734" i="39"/>
  <c r="C735" i="39"/>
  <c r="K734" i="43" l="1"/>
  <c r="G735" i="43"/>
  <c r="H735" i="43"/>
  <c r="C736" i="43"/>
  <c r="J735" i="43"/>
  <c r="K734" i="39"/>
  <c r="H735" i="39"/>
  <c r="C736" i="39"/>
  <c r="G735" i="39"/>
  <c r="J735" i="39"/>
  <c r="K735" i="43" l="1"/>
  <c r="H736" i="43"/>
  <c r="J736" i="43"/>
  <c r="C737" i="43"/>
  <c r="G736" i="43"/>
  <c r="K735" i="39"/>
  <c r="G736" i="39"/>
  <c r="J736" i="39"/>
  <c r="H736" i="39"/>
  <c r="C737" i="39"/>
  <c r="K736" i="43" l="1"/>
  <c r="G737" i="43"/>
  <c r="H737" i="43"/>
  <c r="C738" i="43"/>
  <c r="J737" i="43"/>
  <c r="K736" i="39"/>
  <c r="H737" i="39"/>
  <c r="C738" i="39"/>
  <c r="J737" i="39"/>
  <c r="G737" i="39"/>
  <c r="K737" i="43" l="1"/>
  <c r="H738" i="43"/>
  <c r="J738" i="43"/>
  <c r="C739" i="43"/>
  <c r="G738" i="43"/>
  <c r="K737" i="39"/>
  <c r="J738" i="39"/>
  <c r="G738" i="39"/>
  <c r="H738" i="39"/>
  <c r="C739" i="39"/>
  <c r="K738" i="43" l="1"/>
  <c r="G739" i="43"/>
  <c r="H739" i="43"/>
  <c r="C740" i="43"/>
  <c r="J739" i="43"/>
  <c r="K738" i="39"/>
  <c r="H739" i="39"/>
  <c r="C740" i="39"/>
  <c r="G739" i="39"/>
  <c r="J739" i="39"/>
  <c r="K739" i="43" l="1"/>
  <c r="H740" i="43"/>
  <c r="J740" i="43"/>
  <c r="C741" i="43"/>
  <c r="G740" i="43"/>
  <c r="K739" i="39"/>
  <c r="G740" i="39"/>
  <c r="J740" i="39"/>
  <c r="C741" i="39"/>
  <c r="H740" i="39"/>
  <c r="K740" i="43" l="1"/>
  <c r="G741" i="43"/>
  <c r="H741" i="43"/>
  <c r="J741" i="43"/>
  <c r="C742" i="43"/>
  <c r="K740" i="39"/>
  <c r="H741" i="39"/>
  <c r="C742" i="39"/>
  <c r="J741" i="39"/>
  <c r="G741" i="39"/>
  <c r="K741" i="43" l="1"/>
  <c r="H742" i="43"/>
  <c r="J742" i="43"/>
  <c r="C743" i="43"/>
  <c r="G742" i="43"/>
  <c r="K741" i="39"/>
  <c r="J742" i="39"/>
  <c r="G742" i="39"/>
  <c r="H742" i="39"/>
  <c r="C743" i="39"/>
  <c r="K742" i="43" l="1"/>
  <c r="G743" i="43"/>
  <c r="H743" i="43"/>
  <c r="C744" i="43"/>
  <c r="J743" i="43"/>
  <c r="K742" i="39"/>
  <c r="H743" i="39"/>
  <c r="C744" i="39"/>
  <c r="G743" i="39"/>
  <c r="J743" i="39"/>
  <c r="K743" i="43" l="1"/>
  <c r="H744" i="43"/>
  <c r="J744" i="43"/>
  <c r="C745" i="43"/>
  <c r="G744" i="43"/>
  <c r="K743" i="39"/>
  <c r="G744" i="39"/>
  <c r="J744" i="39"/>
  <c r="C745" i="39"/>
  <c r="H744" i="39"/>
  <c r="K744" i="43" l="1"/>
  <c r="G745" i="43"/>
  <c r="H745" i="43"/>
  <c r="C746" i="43"/>
  <c r="J745" i="43"/>
  <c r="K744" i="39"/>
  <c r="H745" i="39"/>
  <c r="C746" i="39"/>
  <c r="J745" i="39"/>
  <c r="G745" i="39"/>
  <c r="K745" i="43" l="1"/>
  <c r="H746" i="43"/>
  <c r="J746" i="43"/>
  <c r="C747" i="43"/>
  <c r="G746" i="43"/>
  <c r="K745" i="39"/>
  <c r="J746" i="39"/>
  <c r="G746" i="39"/>
  <c r="H746" i="39"/>
  <c r="C747" i="39"/>
  <c r="K746" i="43" l="1"/>
  <c r="H747" i="43"/>
  <c r="J747" i="43"/>
  <c r="G747" i="43"/>
  <c r="C748" i="43"/>
  <c r="K746" i="39"/>
  <c r="H747" i="39"/>
  <c r="C748" i="39"/>
  <c r="G747" i="39"/>
  <c r="J747" i="39"/>
  <c r="K747" i="43" l="1"/>
  <c r="H748" i="43"/>
  <c r="J748" i="43"/>
  <c r="C749" i="43"/>
  <c r="G748" i="43"/>
  <c r="K747" i="39"/>
  <c r="G748" i="39"/>
  <c r="J748" i="39"/>
  <c r="H748" i="39"/>
  <c r="C749" i="39"/>
  <c r="K748" i="43" l="1"/>
  <c r="H749" i="43"/>
  <c r="J749" i="43"/>
  <c r="G749" i="43"/>
  <c r="C750" i="43"/>
  <c r="K748" i="39"/>
  <c r="H749" i="39"/>
  <c r="C750" i="39"/>
  <c r="J749" i="39"/>
  <c r="G749" i="39"/>
  <c r="K749" i="43" l="1"/>
  <c r="H750" i="43"/>
  <c r="J750" i="43"/>
  <c r="C751" i="43"/>
  <c r="G750" i="43"/>
  <c r="K749" i="39"/>
  <c r="J750" i="39"/>
  <c r="G750" i="39"/>
  <c r="H750" i="39"/>
  <c r="C751" i="39"/>
  <c r="K750" i="43" l="1"/>
  <c r="H751" i="43"/>
  <c r="J751" i="43"/>
  <c r="G751" i="43"/>
  <c r="C752" i="43"/>
  <c r="K750" i="39"/>
  <c r="H751" i="39"/>
  <c r="C752" i="39"/>
  <c r="G751" i="39"/>
  <c r="J751" i="39"/>
  <c r="K751" i="43" l="1"/>
  <c r="H752" i="43"/>
  <c r="J752" i="43"/>
  <c r="C753" i="43"/>
  <c r="G752" i="43"/>
  <c r="K751" i="39"/>
  <c r="G752" i="39"/>
  <c r="J752" i="39"/>
  <c r="H752" i="39"/>
  <c r="C753" i="39"/>
  <c r="K752" i="43" l="1"/>
  <c r="H753" i="43"/>
  <c r="J753" i="43"/>
  <c r="G753" i="43"/>
  <c r="C754" i="43"/>
  <c r="K752" i="39"/>
  <c r="H753" i="39"/>
  <c r="C754" i="39"/>
  <c r="J753" i="39"/>
  <c r="G753" i="39"/>
  <c r="K753" i="43" l="1"/>
  <c r="H754" i="43"/>
  <c r="J754" i="43"/>
  <c r="C755" i="43"/>
  <c r="G754" i="43"/>
  <c r="K753" i="39"/>
  <c r="J754" i="39"/>
  <c r="G754" i="39"/>
  <c r="H754" i="39"/>
  <c r="C755" i="39"/>
  <c r="K754" i="43" l="1"/>
  <c r="H755" i="43"/>
  <c r="J755" i="43"/>
  <c r="G755" i="43"/>
  <c r="K755" i="43" s="1"/>
  <c r="C756" i="43"/>
  <c r="K754" i="39"/>
  <c r="H755" i="39"/>
  <c r="C756" i="39"/>
  <c r="G755" i="39"/>
  <c r="J755" i="39"/>
  <c r="H756" i="43" l="1"/>
  <c r="J756" i="43"/>
  <c r="C757" i="43"/>
  <c r="G756" i="43"/>
  <c r="K756" i="43" s="1"/>
  <c r="K755" i="39"/>
  <c r="G756" i="39"/>
  <c r="J756" i="39"/>
  <c r="C757" i="39"/>
  <c r="H756" i="39"/>
  <c r="H757" i="43" l="1"/>
  <c r="J757" i="43"/>
  <c r="G757" i="43"/>
  <c r="K757" i="43" s="1"/>
  <c r="C758" i="43"/>
  <c r="K756" i="39"/>
  <c r="H757" i="39"/>
  <c r="C758" i="39"/>
  <c r="J757" i="39"/>
  <c r="G757" i="39"/>
  <c r="H758" i="43" l="1"/>
  <c r="J758" i="43"/>
  <c r="C759" i="43"/>
  <c r="G758" i="43"/>
  <c r="K758" i="43" s="1"/>
  <c r="K757" i="39"/>
  <c r="J758" i="39"/>
  <c r="G758" i="39"/>
  <c r="H758" i="39"/>
  <c r="C759" i="39"/>
  <c r="H759" i="43" l="1"/>
  <c r="J759" i="43"/>
  <c r="G759" i="43"/>
  <c r="K759" i="43" s="1"/>
  <c r="C760" i="43"/>
  <c r="K758" i="39"/>
  <c r="H759" i="39"/>
  <c r="C760" i="39"/>
  <c r="G759" i="39"/>
  <c r="J759" i="39"/>
  <c r="H760" i="43" l="1"/>
  <c r="J760" i="43"/>
  <c r="C761" i="43"/>
  <c r="G760" i="43"/>
  <c r="K759" i="39"/>
  <c r="G760" i="39"/>
  <c r="J760" i="39"/>
  <c r="C761" i="39"/>
  <c r="H760" i="39"/>
  <c r="K760" i="43" l="1"/>
  <c r="H761" i="43"/>
  <c r="J761" i="43"/>
  <c r="G761" i="43"/>
  <c r="C762" i="43"/>
  <c r="K760" i="39"/>
  <c r="J761" i="39"/>
  <c r="C762" i="39"/>
  <c r="G761" i="39"/>
  <c r="H761" i="39"/>
  <c r="K761" i="43" l="1"/>
  <c r="H762" i="43"/>
  <c r="J762" i="43"/>
  <c r="C763" i="43"/>
  <c r="G762" i="43"/>
  <c r="K761" i="39"/>
  <c r="J762" i="39"/>
  <c r="H762" i="39"/>
  <c r="C763" i="39"/>
  <c r="G762" i="39"/>
  <c r="K762" i="43" l="1"/>
  <c r="H763" i="43"/>
  <c r="J763" i="43"/>
  <c r="G763" i="43"/>
  <c r="C764" i="43"/>
  <c r="K762" i="39"/>
  <c r="H763" i="39"/>
  <c r="C764" i="39"/>
  <c r="G763" i="39"/>
  <c r="J763" i="39"/>
  <c r="K763" i="43" l="1"/>
  <c r="H764" i="43"/>
  <c r="J764" i="43"/>
  <c r="C765" i="43"/>
  <c r="G764" i="43"/>
  <c r="K763" i="39"/>
  <c r="G764" i="39"/>
  <c r="C765" i="39"/>
  <c r="H764" i="39"/>
  <c r="J764" i="39"/>
  <c r="K764" i="43" l="1"/>
  <c r="H765" i="43"/>
  <c r="J765" i="43"/>
  <c r="G765" i="43"/>
  <c r="C766" i="43"/>
  <c r="K764" i="39"/>
  <c r="J765" i="39"/>
  <c r="G765" i="39"/>
  <c r="H765" i="39"/>
  <c r="C766" i="39"/>
  <c r="K765" i="43" l="1"/>
  <c r="H766" i="43"/>
  <c r="J766" i="43"/>
  <c r="C767" i="43"/>
  <c r="G766" i="43"/>
  <c r="K765" i="39"/>
  <c r="J766" i="39"/>
  <c r="H766" i="39"/>
  <c r="C767" i="39"/>
  <c r="G766" i="39"/>
  <c r="K766" i="43" l="1"/>
  <c r="H767" i="43"/>
  <c r="J767" i="43"/>
  <c r="G767" i="43"/>
  <c r="C768" i="43"/>
  <c r="K766" i="39"/>
  <c r="H767" i="39"/>
  <c r="C768" i="39"/>
  <c r="G767" i="39"/>
  <c r="J767" i="39"/>
  <c r="K767" i="43" l="1"/>
  <c r="H768" i="43"/>
  <c r="J768" i="43"/>
  <c r="C769" i="43"/>
  <c r="G768" i="43"/>
  <c r="K767" i="39"/>
  <c r="G768" i="39"/>
  <c r="J768" i="39"/>
  <c r="C769" i="39"/>
  <c r="H768" i="39"/>
  <c r="K768" i="43" l="1"/>
  <c r="H769" i="43"/>
  <c r="J769" i="43"/>
  <c r="G769" i="43"/>
  <c r="C770" i="43"/>
  <c r="K768" i="39"/>
  <c r="J769" i="39"/>
  <c r="C770" i="39"/>
  <c r="G769" i="39"/>
  <c r="H769" i="39"/>
  <c r="K769" i="43" l="1"/>
  <c r="H770" i="43"/>
  <c r="J770" i="43"/>
  <c r="C771" i="43"/>
  <c r="G770" i="43"/>
  <c r="K769" i="39"/>
  <c r="J770" i="39"/>
  <c r="H770" i="39"/>
  <c r="C771" i="39"/>
  <c r="G770" i="39"/>
  <c r="K770" i="43" l="1"/>
  <c r="H771" i="43"/>
  <c r="J771" i="43"/>
  <c r="G771" i="43"/>
  <c r="C772" i="43"/>
  <c r="K770" i="39"/>
  <c r="H771" i="39"/>
  <c r="C772" i="39"/>
  <c r="G771" i="39"/>
  <c r="J771" i="39"/>
  <c r="K771" i="43" l="1"/>
  <c r="H772" i="43"/>
  <c r="J772" i="43"/>
  <c r="C773" i="43"/>
  <c r="G772" i="43"/>
  <c r="K771" i="39"/>
  <c r="G772" i="39"/>
  <c r="C773" i="39"/>
  <c r="H772" i="39"/>
  <c r="J772" i="39"/>
  <c r="K772" i="43" l="1"/>
  <c r="H773" i="43"/>
  <c r="J773" i="43"/>
  <c r="G773" i="43"/>
  <c r="C774" i="43"/>
  <c r="K772" i="39"/>
  <c r="J773" i="39"/>
  <c r="G773" i="39"/>
  <c r="H773" i="39"/>
  <c r="C774" i="39"/>
  <c r="K773" i="43" l="1"/>
  <c r="H774" i="43"/>
  <c r="J774" i="43"/>
  <c r="C775" i="43"/>
  <c r="G774" i="43"/>
  <c r="K773" i="39"/>
  <c r="J774" i="39"/>
  <c r="H774" i="39"/>
  <c r="C775" i="39"/>
  <c r="G774" i="39"/>
  <c r="K774" i="43" l="1"/>
  <c r="H775" i="43"/>
  <c r="J775" i="43"/>
  <c r="G775" i="43"/>
  <c r="C776" i="43"/>
  <c r="K774" i="39"/>
  <c r="H775" i="39"/>
  <c r="C776" i="39"/>
  <c r="G775" i="39"/>
  <c r="J775" i="39"/>
  <c r="K775" i="43" l="1"/>
  <c r="H776" i="43"/>
  <c r="J776" i="43"/>
  <c r="C777" i="43"/>
  <c r="G776" i="43"/>
  <c r="K775" i="39"/>
  <c r="G776" i="39"/>
  <c r="J776" i="39"/>
  <c r="C777" i="39"/>
  <c r="H776" i="39"/>
  <c r="K776" i="43" l="1"/>
  <c r="H777" i="43"/>
  <c r="J777" i="43"/>
  <c r="G777" i="43"/>
  <c r="C778" i="43"/>
  <c r="K776" i="39"/>
  <c r="J777" i="39"/>
  <c r="C778" i="39"/>
  <c r="G777" i="39"/>
  <c r="H777" i="39"/>
  <c r="K777" i="43" l="1"/>
  <c r="H778" i="43"/>
  <c r="J778" i="43"/>
  <c r="C779" i="43"/>
  <c r="G778" i="43"/>
  <c r="K777" i="39"/>
  <c r="J778" i="39"/>
  <c r="H778" i="39"/>
  <c r="C779" i="39"/>
  <c r="G778" i="39"/>
  <c r="K778" i="43" l="1"/>
  <c r="H779" i="43"/>
  <c r="J779" i="43"/>
  <c r="G779" i="43"/>
  <c r="C780" i="43"/>
  <c r="K778" i="39"/>
  <c r="H779" i="39"/>
  <c r="C780" i="39"/>
  <c r="G779" i="39"/>
  <c r="J779" i="39"/>
  <c r="K779" i="43" l="1"/>
  <c r="H780" i="43"/>
  <c r="J780" i="43"/>
  <c r="C781" i="43"/>
  <c r="G780" i="43"/>
  <c r="K779" i="39"/>
  <c r="G780" i="39"/>
  <c r="C781" i="39"/>
  <c r="H780" i="39"/>
  <c r="J780" i="39"/>
  <c r="K780" i="43" l="1"/>
  <c r="G781" i="43"/>
  <c r="J781" i="43"/>
  <c r="C782" i="43"/>
  <c r="H781" i="43"/>
  <c r="K780" i="39"/>
  <c r="J781" i="39"/>
  <c r="G781" i="39"/>
  <c r="H781" i="39"/>
  <c r="C782" i="39"/>
  <c r="K781" i="43" l="1"/>
  <c r="J782" i="43"/>
  <c r="C783" i="43"/>
  <c r="G782" i="43"/>
  <c r="H782" i="43"/>
  <c r="K781" i="39"/>
  <c r="J782" i="39"/>
  <c r="H782" i="39"/>
  <c r="C783" i="39"/>
  <c r="G782" i="39"/>
  <c r="K782" i="43" l="1"/>
  <c r="G783" i="43"/>
  <c r="J783" i="43"/>
  <c r="C784" i="43"/>
  <c r="H783" i="43"/>
  <c r="K782" i="39"/>
  <c r="H783" i="39"/>
  <c r="C784" i="39"/>
  <c r="G783" i="39"/>
  <c r="J783" i="39"/>
  <c r="K783" i="43" l="1"/>
  <c r="J784" i="43"/>
  <c r="C785" i="43"/>
  <c r="G784" i="43"/>
  <c r="H784" i="43"/>
  <c r="K783" i="39"/>
  <c r="G784" i="39"/>
  <c r="J784" i="39"/>
  <c r="C785" i="39"/>
  <c r="H784" i="39"/>
  <c r="K784" i="43" l="1"/>
  <c r="G785" i="43"/>
  <c r="J785" i="43"/>
  <c r="C786" i="43"/>
  <c r="H785" i="43"/>
  <c r="K784" i="39"/>
  <c r="J785" i="39"/>
  <c r="C786" i="39"/>
  <c r="G785" i="39"/>
  <c r="H785" i="39"/>
  <c r="K785" i="43" l="1"/>
  <c r="J786" i="43"/>
  <c r="C787" i="43"/>
  <c r="G786" i="43"/>
  <c r="H786" i="43"/>
  <c r="K785" i="39"/>
  <c r="J786" i="39"/>
  <c r="H786" i="39"/>
  <c r="C787" i="39"/>
  <c r="G786" i="39"/>
  <c r="K786" i="43" l="1"/>
  <c r="G787" i="43"/>
  <c r="J787" i="43"/>
  <c r="C788" i="43"/>
  <c r="H787" i="43"/>
  <c r="K786" i="39"/>
  <c r="H787" i="39"/>
  <c r="C788" i="39"/>
  <c r="G787" i="39"/>
  <c r="J787" i="39"/>
  <c r="K787" i="43" l="1"/>
  <c r="J788" i="43"/>
  <c r="C789" i="43"/>
  <c r="G788" i="43"/>
  <c r="H788" i="43"/>
  <c r="K787" i="39"/>
  <c r="G788" i="39"/>
  <c r="C789" i="39"/>
  <c r="H788" i="39"/>
  <c r="J788" i="39"/>
  <c r="K788" i="43" l="1"/>
  <c r="G789" i="43"/>
  <c r="J789" i="43"/>
  <c r="C790" i="43"/>
  <c r="H789" i="43"/>
  <c r="K788" i="39"/>
  <c r="J789" i="39"/>
  <c r="G789" i="39"/>
  <c r="H789" i="39"/>
  <c r="C790" i="39"/>
  <c r="K789" i="43" l="1"/>
  <c r="J790" i="43"/>
  <c r="C791" i="43"/>
  <c r="G790" i="43"/>
  <c r="H790" i="43"/>
  <c r="K789" i="39"/>
  <c r="J790" i="39"/>
  <c r="H790" i="39"/>
  <c r="C791" i="39"/>
  <c r="G790" i="39"/>
  <c r="K790" i="43" l="1"/>
  <c r="G791" i="43"/>
  <c r="J791" i="43"/>
  <c r="C792" i="43"/>
  <c r="H791" i="43"/>
  <c r="K790" i="39"/>
  <c r="H791" i="39"/>
  <c r="C792" i="39"/>
  <c r="G791" i="39"/>
  <c r="J791" i="39"/>
  <c r="K791" i="43" l="1"/>
  <c r="J792" i="43"/>
  <c r="C793" i="43"/>
  <c r="G792" i="43"/>
  <c r="H792" i="43"/>
  <c r="K791" i="39"/>
  <c r="G792" i="39"/>
  <c r="J792" i="39"/>
  <c r="C793" i="39"/>
  <c r="H792" i="39"/>
  <c r="K792" i="43" l="1"/>
  <c r="G793" i="43"/>
  <c r="J793" i="43"/>
  <c r="C794" i="43"/>
  <c r="H793" i="43"/>
  <c r="K792" i="39"/>
  <c r="J793" i="39"/>
  <c r="C794" i="39"/>
  <c r="G793" i="39"/>
  <c r="H793" i="39"/>
  <c r="K793" i="43" l="1"/>
  <c r="J794" i="43"/>
  <c r="C795" i="43"/>
  <c r="G794" i="43"/>
  <c r="H794" i="43"/>
  <c r="K793" i="39"/>
  <c r="J794" i="39"/>
  <c r="H794" i="39"/>
  <c r="C795" i="39"/>
  <c r="G794" i="39"/>
  <c r="K794" i="43" l="1"/>
  <c r="G795" i="43"/>
  <c r="J795" i="43"/>
  <c r="C796" i="43"/>
  <c r="H795" i="43"/>
  <c r="K794" i="39"/>
  <c r="H795" i="39"/>
  <c r="C796" i="39"/>
  <c r="G795" i="39"/>
  <c r="J795" i="39"/>
  <c r="K795" i="43" l="1"/>
  <c r="J796" i="43"/>
  <c r="C797" i="43"/>
  <c r="G796" i="43"/>
  <c r="H796" i="43"/>
  <c r="K795" i="39"/>
  <c r="G796" i="39"/>
  <c r="C797" i="39"/>
  <c r="H796" i="39"/>
  <c r="J796" i="39"/>
  <c r="K796" i="43" l="1"/>
  <c r="G797" i="43"/>
  <c r="J797" i="43"/>
  <c r="C798" i="43"/>
  <c r="H797" i="43"/>
  <c r="K796" i="39"/>
  <c r="J797" i="39"/>
  <c r="G797" i="39"/>
  <c r="H797" i="39"/>
  <c r="C798" i="39"/>
  <c r="K797" i="43" l="1"/>
  <c r="J798" i="43"/>
  <c r="C799" i="43"/>
  <c r="G798" i="43"/>
  <c r="H798" i="43"/>
  <c r="K797" i="39"/>
  <c r="J798" i="39"/>
  <c r="H798" i="39"/>
  <c r="C799" i="39"/>
  <c r="G798" i="39"/>
  <c r="K798" i="43" l="1"/>
  <c r="G799" i="43"/>
  <c r="J799" i="43"/>
  <c r="C800" i="43"/>
  <c r="H799" i="43"/>
  <c r="K798" i="39"/>
  <c r="H799" i="39"/>
  <c r="C800" i="39"/>
  <c r="G799" i="39"/>
  <c r="J799" i="39"/>
  <c r="K799" i="43" l="1"/>
  <c r="J800" i="43"/>
  <c r="C801" i="43"/>
  <c r="G800" i="43"/>
  <c r="H800" i="43"/>
  <c r="K799" i="39"/>
  <c r="G800" i="39"/>
  <c r="J800" i="39"/>
  <c r="C801" i="39"/>
  <c r="H800" i="39"/>
  <c r="K800" i="43" l="1"/>
  <c r="G801" i="43"/>
  <c r="J801" i="43"/>
  <c r="C802" i="43"/>
  <c r="H801" i="43"/>
  <c r="K800" i="39"/>
  <c r="J801" i="39"/>
  <c r="C802" i="39"/>
  <c r="G801" i="39"/>
  <c r="H801" i="39"/>
  <c r="K801" i="43" l="1"/>
  <c r="J802" i="43"/>
  <c r="C803" i="43"/>
  <c r="G802" i="43"/>
  <c r="H802" i="43"/>
  <c r="K801" i="39"/>
  <c r="J802" i="39"/>
  <c r="H802" i="39"/>
  <c r="C803" i="39"/>
  <c r="G802" i="39"/>
  <c r="K802" i="43" l="1"/>
  <c r="G803" i="43"/>
  <c r="J803" i="43"/>
  <c r="C804" i="43"/>
  <c r="H803" i="43"/>
  <c r="K802" i="39"/>
  <c r="H803" i="39"/>
  <c r="C804" i="39"/>
  <c r="J803" i="39"/>
  <c r="G803" i="39"/>
  <c r="K803" i="43" l="1"/>
  <c r="J804" i="43"/>
  <c r="C805" i="43"/>
  <c r="G804" i="43"/>
  <c r="H804" i="43"/>
  <c r="K803" i="39"/>
  <c r="G804" i="39"/>
  <c r="H804" i="39"/>
  <c r="C805" i="39"/>
  <c r="J804" i="39"/>
  <c r="K804" i="43" l="1"/>
  <c r="G805" i="43"/>
  <c r="J805" i="43"/>
  <c r="C806" i="43"/>
  <c r="H805" i="43"/>
  <c r="K804" i="39"/>
  <c r="J805" i="39"/>
  <c r="G805" i="39"/>
  <c r="C806" i="39"/>
  <c r="H805" i="39"/>
  <c r="K805" i="43" l="1"/>
  <c r="J806" i="43"/>
  <c r="C807" i="43"/>
  <c r="G806" i="43"/>
  <c r="H806" i="43"/>
  <c r="K805" i="39"/>
  <c r="H806" i="39"/>
  <c r="C807" i="39"/>
  <c r="J806" i="39"/>
  <c r="G806" i="39"/>
  <c r="K806" i="43" l="1"/>
  <c r="G807" i="43"/>
  <c r="J807" i="43"/>
  <c r="C808" i="43"/>
  <c r="H807" i="43"/>
  <c r="K806" i="39"/>
  <c r="G807" i="39"/>
  <c r="H807" i="39"/>
  <c r="C808" i="39"/>
  <c r="J807" i="39"/>
  <c r="K807" i="43" l="1"/>
  <c r="J808" i="43"/>
  <c r="C809" i="43"/>
  <c r="G808" i="43"/>
  <c r="H808" i="43"/>
  <c r="K807" i="39"/>
  <c r="G808" i="39"/>
  <c r="H808" i="39"/>
  <c r="C809" i="39"/>
  <c r="J808" i="39"/>
  <c r="K808" i="43" l="1"/>
  <c r="G809" i="43"/>
  <c r="J809" i="43"/>
  <c r="C810" i="43"/>
  <c r="H809" i="43"/>
  <c r="K808" i="39"/>
  <c r="J809" i="39"/>
  <c r="G809" i="39"/>
  <c r="C810" i="39"/>
  <c r="H809" i="39"/>
  <c r="K809" i="43" l="1"/>
  <c r="J810" i="43"/>
  <c r="C811" i="43"/>
  <c r="G810" i="43"/>
  <c r="H810" i="43"/>
  <c r="K809" i="39"/>
  <c r="H810" i="39"/>
  <c r="C811" i="39"/>
  <c r="J810" i="39"/>
  <c r="G810" i="39"/>
  <c r="K810" i="43" l="1"/>
  <c r="G811" i="43"/>
  <c r="J811" i="43"/>
  <c r="C812" i="43"/>
  <c r="H811" i="43"/>
  <c r="K810" i="39"/>
  <c r="G811" i="39"/>
  <c r="H811" i="39"/>
  <c r="C812" i="39"/>
  <c r="J811" i="39"/>
  <c r="K811" i="43" l="1"/>
  <c r="J812" i="43"/>
  <c r="C813" i="43"/>
  <c r="G812" i="43"/>
  <c r="H812" i="43"/>
  <c r="K811" i="39"/>
  <c r="G812" i="39"/>
  <c r="H812" i="39"/>
  <c r="C813" i="39"/>
  <c r="J812" i="39"/>
  <c r="K812" i="43" l="1"/>
  <c r="G813" i="43"/>
  <c r="J813" i="43"/>
  <c r="C814" i="43"/>
  <c r="H813" i="43"/>
  <c r="K812" i="39"/>
  <c r="J813" i="39"/>
  <c r="G813" i="39"/>
  <c r="H813" i="39"/>
  <c r="C814" i="39"/>
  <c r="K813" i="43" l="1"/>
  <c r="J814" i="43"/>
  <c r="C815" i="43"/>
  <c r="G814" i="43"/>
  <c r="H814" i="43"/>
  <c r="K813" i="39"/>
  <c r="H814" i="39"/>
  <c r="C815" i="39"/>
  <c r="J814" i="39"/>
  <c r="G814" i="39"/>
  <c r="K814" i="43" l="1"/>
  <c r="G815" i="43"/>
  <c r="J815" i="43"/>
  <c r="C816" i="43"/>
  <c r="H815" i="43"/>
  <c r="K815" i="43" s="1"/>
  <c r="K814" i="39"/>
  <c r="G815" i="39"/>
  <c r="H815" i="39"/>
  <c r="C816" i="39"/>
  <c r="J815" i="39"/>
  <c r="J816" i="43" l="1"/>
  <c r="C817" i="43"/>
  <c r="G816" i="43"/>
  <c r="H816" i="43"/>
  <c r="K815" i="39"/>
  <c r="G816" i="39"/>
  <c r="H816" i="39"/>
  <c r="C817" i="39"/>
  <c r="J816" i="39"/>
  <c r="K816" i="43" l="1"/>
  <c r="G817" i="43"/>
  <c r="J817" i="43"/>
  <c r="C818" i="43"/>
  <c r="H817" i="43"/>
  <c r="K816" i="39"/>
  <c r="J817" i="39"/>
  <c r="G817" i="39"/>
  <c r="H817" i="39"/>
  <c r="C818" i="39"/>
  <c r="K817" i="43" l="1"/>
  <c r="J818" i="43"/>
  <c r="C819" i="43"/>
  <c r="G818" i="43"/>
  <c r="H818" i="43"/>
  <c r="K817" i="39"/>
  <c r="H818" i="39"/>
  <c r="C819" i="39"/>
  <c r="J818" i="39"/>
  <c r="G818" i="39"/>
  <c r="K818" i="43" l="1"/>
  <c r="G819" i="43"/>
  <c r="J819" i="43"/>
  <c r="C820" i="43"/>
  <c r="H819" i="43"/>
  <c r="K818" i="39"/>
  <c r="G819" i="39"/>
  <c r="J819" i="39"/>
  <c r="H819" i="39"/>
  <c r="C820" i="39"/>
  <c r="K819" i="43" l="1"/>
  <c r="J820" i="43"/>
  <c r="C821" i="43"/>
  <c r="G820" i="43"/>
  <c r="H820" i="43"/>
  <c r="K819" i="39"/>
  <c r="H820" i="39"/>
  <c r="C821" i="39"/>
  <c r="J820" i="39"/>
  <c r="G820" i="39"/>
  <c r="K820" i="43" l="1"/>
  <c r="G821" i="43"/>
  <c r="J821" i="43"/>
  <c r="C822" i="43"/>
  <c r="H821" i="43"/>
  <c r="K820" i="39"/>
  <c r="J821" i="39"/>
  <c r="G821" i="39"/>
  <c r="C822" i="39"/>
  <c r="H821" i="39"/>
  <c r="K821" i="43" l="1"/>
  <c r="J822" i="43"/>
  <c r="C823" i="43"/>
  <c r="G822" i="43"/>
  <c r="H822" i="43"/>
  <c r="K821" i="39"/>
  <c r="H822" i="39"/>
  <c r="C823" i="39"/>
  <c r="G822" i="39"/>
  <c r="J822" i="39"/>
  <c r="K822" i="43" l="1"/>
  <c r="G823" i="43"/>
  <c r="J823" i="43"/>
  <c r="C824" i="43"/>
  <c r="H823" i="43"/>
  <c r="K822" i="39"/>
  <c r="G823" i="39"/>
  <c r="J823" i="39"/>
  <c r="C824" i="39"/>
  <c r="H823" i="39"/>
  <c r="K823" i="43" l="1"/>
  <c r="J824" i="43"/>
  <c r="C825" i="43"/>
  <c r="G824" i="43"/>
  <c r="H824" i="43"/>
  <c r="K823" i="39"/>
  <c r="H824" i="39"/>
  <c r="C825" i="39"/>
  <c r="G824" i="39"/>
  <c r="J824" i="39"/>
  <c r="K824" i="43" l="1"/>
  <c r="G825" i="43"/>
  <c r="J825" i="43"/>
  <c r="C826" i="43"/>
  <c r="H825" i="43"/>
  <c r="K825" i="43" s="1"/>
  <c r="K824" i="39"/>
  <c r="J825" i="39"/>
  <c r="G825" i="39"/>
  <c r="C826" i="39"/>
  <c r="H825" i="39"/>
  <c r="J826" i="43" l="1"/>
  <c r="C827" i="43"/>
  <c r="G826" i="43"/>
  <c r="H826" i="43"/>
  <c r="K825" i="39"/>
  <c r="H826" i="39"/>
  <c r="C827" i="39"/>
  <c r="G826" i="39"/>
  <c r="J826" i="39"/>
  <c r="K826" i="43" l="1"/>
  <c r="G827" i="43"/>
  <c r="J827" i="43"/>
  <c r="C828" i="43"/>
  <c r="H827" i="43"/>
  <c r="K826" i="39"/>
  <c r="G827" i="39"/>
  <c r="J827" i="39"/>
  <c r="H827" i="39"/>
  <c r="C828" i="39"/>
  <c r="K827" i="43" l="1"/>
  <c r="J828" i="43"/>
  <c r="C829" i="43"/>
  <c r="G828" i="43"/>
  <c r="H828" i="43"/>
  <c r="K827" i="39"/>
  <c r="H828" i="39"/>
  <c r="C829" i="39"/>
  <c r="J828" i="39"/>
  <c r="G828" i="39"/>
  <c r="K828" i="43" l="1"/>
  <c r="G829" i="43"/>
  <c r="J829" i="43"/>
  <c r="C830" i="43"/>
  <c r="H829" i="43"/>
  <c r="K829" i="43" s="1"/>
  <c r="K828" i="39"/>
  <c r="J829" i="39"/>
  <c r="G829" i="39"/>
  <c r="C830" i="39"/>
  <c r="H829" i="39"/>
  <c r="J830" i="43" l="1"/>
  <c r="C831" i="43"/>
  <c r="G830" i="43"/>
  <c r="H830" i="43"/>
  <c r="K829" i="39"/>
  <c r="H830" i="39"/>
  <c r="C831" i="39"/>
  <c r="G830" i="39"/>
  <c r="J830" i="39"/>
  <c r="K830" i="43" l="1"/>
  <c r="G831" i="43"/>
  <c r="H831" i="43"/>
  <c r="C832" i="43"/>
  <c r="J831" i="43"/>
  <c r="K830" i="39"/>
  <c r="G831" i="39"/>
  <c r="J831" i="39"/>
  <c r="C832" i="39"/>
  <c r="H831" i="39"/>
  <c r="K831" i="43" l="1"/>
  <c r="J832" i="43"/>
  <c r="C833" i="43"/>
  <c r="G832" i="43"/>
  <c r="H832" i="43"/>
  <c r="K831" i="39"/>
  <c r="H832" i="39"/>
  <c r="C833" i="39"/>
  <c r="G832" i="39"/>
  <c r="J832" i="39"/>
  <c r="K832" i="43" l="1"/>
  <c r="G833" i="43"/>
  <c r="H833" i="43"/>
  <c r="C834" i="43"/>
  <c r="J833" i="43"/>
  <c r="K832" i="39"/>
  <c r="J833" i="39"/>
  <c r="G833" i="39"/>
  <c r="C834" i="39"/>
  <c r="H833" i="39"/>
  <c r="K833" i="43" l="1"/>
  <c r="J834" i="43"/>
  <c r="C835" i="43"/>
  <c r="G834" i="43"/>
  <c r="H834" i="43"/>
  <c r="K833" i="39"/>
  <c r="H834" i="39"/>
  <c r="C835" i="39"/>
  <c r="G834" i="39"/>
  <c r="J834" i="39"/>
  <c r="K834" i="43" l="1"/>
  <c r="G835" i="43"/>
  <c r="H835" i="43"/>
  <c r="C836" i="43"/>
  <c r="J835" i="43"/>
  <c r="K834" i="39"/>
  <c r="G835" i="39"/>
  <c r="J835" i="39"/>
  <c r="H835" i="39"/>
  <c r="C836" i="39"/>
  <c r="K835" i="43" l="1"/>
  <c r="J836" i="43"/>
  <c r="C837" i="43"/>
  <c r="G836" i="43"/>
  <c r="H836" i="43"/>
  <c r="K835" i="39"/>
  <c r="H836" i="39"/>
  <c r="C837" i="39"/>
  <c r="J836" i="39"/>
  <c r="G836" i="39"/>
  <c r="K836" i="43" l="1"/>
  <c r="G837" i="43"/>
  <c r="H837" i="43"/>
  <c r="C838" i="43"/>
  <c r="J837" i="43"/>
  <c r="K836" i="39"/>
  <c r="J837" i="39"/>
  <c r="G837" i="39"/>
  <c r="C838" i="39"/>
  <c r="H837" i="39"/>
  <c r="K837" i="43" l="1"/>
  <c r="G838" i="43"/>
  <c r="J838" i="43"/>
  <c r="C839" i="43"/>
  <c r="H838" i="43"/>
  <c r="K837" i="39"/>
  <c r="H838" i="39"/>
  <c r="C839" i="39"/>
  <c r="G838" i="39"/>
  <c r="J838" i="39"/>
  <c r="K838" i="43" l="1"/>
  <c r="J839" i="43"/>
  <c r="C840" i="43"/>
  <c r="G839" i="43"/>
  <c r="H839" i="43"/>
  <c r="K838" i="39"/>
  <c r="G839" i="39"/>
  <c r="J839" i="39"/>
  <c r="C840" i="39"/>
  <c r="H839" i="39"/>
  <c r="K839" i="43" l="1"/>
  <c r="G840" i="43"/>
  <c r="J840" i="43"/>
  <c r="C841" i="43"/>
  <c r="H840" i="43"/>
  <c r="K839" i="39"/>
  <c r="H840" i="39"/>
  <c r="C841" i="39"/>
  <c r="G840" i="39"/>
  <c r="J840" i="39"/>
  <c r="K840" i="43" l="1"/>
  <c r="J841" i="43"/>
  <c r="C842" i="43"/>
  <c r="G841" i="43"/>
  <c r="H841" i="43"/>
  <c r="K840" i="39"/>
  <c r="J841" i="39"/>
  <c r="G841" i="39"/>
  <c r="C842" i="39"/>
  <c r="H841" i="39"/>
  <c r="K841" i="39" l="1"/>
  <c r="K841" i="43"/>
  <c r="G842" i="43"/>
  <c r="J842" i="43"/>
  <c r="C843" i="43"/>
  <c r="H842" i="43"/>
  <c r="H842" i="39"/>
  <c r="C843" i="39"/>
  <c r="G842" i="39"/>
  <c r="J842" i="39"/>
  <c r="K842" i="43" l="1"/>
  <c r="J843" i="43"/>
  <c r="C844" i="43"/>
  <c r="G843" i="43"/>
  <c r="H843" i="43"/>
  <c r="K842" i="39"/>
  <c r="G843" i="39"/>
  <c r="J843" i="39"/>
  <c r="H843" i="39"/>
  <c r="C844" i="39"/>
  <c r="K843" i="43" l="1"/>
  <c r="G844" i="43"/>
  <c r="J844" i="43"/>
  <c r="C845" i="43"/>
  <c r="H844" i="43"/>
  <c r="K843" i="39"/>
  <c r="H844" i="39"/>
  <c r="C845" i="39"/>
  <c r="J844" i="39"/>
  <c r="G844" i="39"/>
  <c r="K844" i="43" l="1"/>
  <c r="J845" i="43"/>
  <c r="C846" i="43"/>
  <c r="G845" i="43"/>
  <c r="H845" i="43"/>
  <c r="K844" i="39"/>
  <c r="J845" i="39"/>
  <c r="G845" i="39"/>
  <c r="C846" i="39"/>
  <c r="H845" i="39"/>
  <c r="K845" i="43" l="1"/>
  <c r="G846" i="43"/>
  <c r="J846" i="43"/>
  <c r="C847" i="43"/>
  <c r="H846" i="43"/>
  <c r="K845" i="39"/>
  <c r="H846" i="39"/>
  <c r="C847" i="39"/>
  <c r="G846" i="39"/>
  <c r="J846" i="39"/>
  <c r="K846" i="43" l="1"/>
  <c r="J847" i="43"/>
  <c r="C848" i="43"/>
  <c r="G847" i="43"/>
  <c r="H847" i="43"/>
  <c r="K846" i="39"/>
  <c r="G847" i="39"/>
  <c r="J847" i="39"/>
  <c r="H847" i="39"/>
  <c r="C848" i="39"/>
  <c r="K847" i="43" l="1"/>
  <c r="G848" i="43"/>
  <c r="J848" i="43"/>
  <c r="C849" i="43"/>
  <c r="H848" i="43"/>
  <c r="K848" i="43" s="1"/>
  <c r="K847" i="39"/>
  <c r="H848" i="39"/>
  <c r="C849" i="39"/>
  <c r="J848" i="39"/>
  <c r="G848" i="39"/>
  <c r="J849" i="43" l="1"/>
  <c r="C850" i="43"/>
  <c r="G849" i="43"/>
  <c r="H849" i="43"/>
  <c r="K848" i="39"/>
  <c r="J849" i="39"/>
  <c r="G849" i="39"/>
  <c r="C850" i="39"/>
  <c r="H849" i="39"/>
  <c r="K849" i="43" l="1"/>
  <c r="G850" i="43"/>
  <c r="J850" i="43"/>
  <c r="C851" i="43"/>
  <c r="H850" i="43"/>
  <c r="K849" i="39"/>
  <c r="H850" i="39"/>
  <c r="C851" i="39"/>
  <c r="G850" i="39"/>
  <c r="J850" i="39"/>
  <c r="K850" i="43" l="1"/>
  <c r="J851" i="43"/>
  <c r="C852" i="43"/>
  <c r="G851" i="43"/>
  <c r="H851" i="43"/>
  <c r="K850" i="39"/>
  <c r="G851" i="39"/>
  <c r="J851" i="39"/>
  <c r="H851" i="39"/>
  <c r="C852" i="39"/>
  <c r="K851" i="43" l="1"/>
  <c r="G852" i="43"/>
  <c r="J852" i="43"/>
  <c r="C853" i="43"/>
  <c r="H852" i="43"/>
  <c r="K851" i="39"/>
  <c r="H852" i="39"/>
  <c r="C853" i="39"/>
  <c r="J852" i="39"/>
  <c r="G852" i="39"/>
  <c r="K852" i="43" l="1"/>
  <c r="J853" i="43"/>
  <c r="C854" i="43"/>
  <c r="G853" i="43"/>
  <c r="H853" i="43"/>
  <c r="K852" i="39"/>
  <c r="J853" i="39"/>
  <c r="G853" i="39"/>
  <c r="C854" i="39"/>
  <c r="H853" i="39"/>
  <c r="K853" i="43" l="1"/>
  <c r="G854" i="43"/>
  <c r="J854" i="43"/>
  <c r="C855" i="43"/>
  <c r="H854" i="43"/>
  <c r="K853" i="39"/>
  <c r="H854" i="39"/>
  <c r="C855" i="39"/>
  <c r="G854" i="39"/>
  <c r="J854" i="39"/>
  <c r="K854" i="43" l="1"/>
  <c r="J855" i="43"/>
  <c r="C856" i="43"/>
  <c r="G855" i="43"/>
  <c r="H855" i="43"/>
  <c r="K854" i="39"/>
  <c r="G855" i="39"/>
  <c r="J855" i="39"/>
  <c r="H855" i="39"/>
  <c r="C856" i="39"/>
  <c r="K855" i="43" l="1"/>
  <c r="G856" i="43"/>
  <c r="J856" i="43"/>
  <c r="C857" i="43"/>
  <c r="H856" i="43"/>
  <c r="K856" i="43" s="1"/>
  <c r="K855" i="39"/>
  <c r="H856" i="39"/>
  <c r="C857" i="39"/>
  <c r="J856" i="39"/>
  <c r="G856" i="39"/>
  <c r="J857" i="43" l="1"/>
  <c r="C858" i="43"/>
  <c r="G857" i="43"/>
  <c r="H857" i="43"/>
  <c r="K856" i="39"/>
  <c r="J857" i="39"/>
  <c r="G857" i="39"/>
  <c r="C858" i="39"/>
  <c r="H857" i="39"/>
  <c r="K857" i="43" l="1"/>
  <c r="G858" i="43"/>
  <c r="J858" i="43"/>
  <c r="C859" i="43"/>
  <c r="H858" i="43"/>
  <c r="K857" i="39"/>
  <c r="H858" i="39"/>
  <c r="C859" i="39"/>
  <c r="G858" i="39"/>
  <c r="J858" i="39"/>
  <c r="K858" i="43" l="1"/>
  <c r="J859" i="43"/>
  <c r="C860" i="43"/>
  <c r="G859" i="43"/>
  <c r="H859" i="43"/>
  <c r="K858" i="39"/>
  <c r="G859" i="39"/>
  <c r="J859" i="39"/>
  <c r="H859" i="39"/>
  <c r="C860" i="39"/>
  <c r="K859" i="43" l="1"/>
  <c r="G860" i="43"/>
  <c r="J860" i="43"/>
  <c r="C861" i="43"/>
  <c r="H860" i="43"/>
  <c r="K859" i="39"/>
  <c r="H860" i="39"/>
  <c r="C861" i="39"/>
  <c r="J860" i="39"/>
  <c r="G860" i="39"/>
  <c r="K860" i="43" l="1"/>
  <c r="J861" i="43"/>
  <c r="C862" i="43"/>
  <c r="G861" i="43"/>
  <c r="H861" i="43"/>
  <c r="K860" i="39"/>
  <c r="J861" i="39"/>
  <c r="G861" i="39"/>
  <c r="C862" i="39"/>
  <c r="H861" i="39"/>
  <c r="K861" i="43" l="1"/>
  <c r="G862" i="43"/>
  <c r="J862" i="43"/>
  <c r="C863" i="43"/>
  <c r="H862" i="43"/>
  <c r="K861" i="39"/>
  <c r="H862" i="39"/>
  <c r="C863" i="39"/>
  <c r="G862" i="39"/>
  <c r="J862" i="39"/>
  <c r="K862" i="43" l="1"/>
  <c r="J863" i="43"/>
  <c r="C864" i="43"/>
  <c r="G863" i="43"/>
  <c r="H863" i="43"/>
  <c r="K862" i="39"/>
  <c r="G863" i="39"/>
  <c r="J863" i="39"/>
  <c r="H863" i="39"/>
  <c r="C864" i="39"/>
  <c r="K863" i="43" l="1"/>
  <c r="G864" i="43"/>
  <c r="J864" i="43"/>
  <c r="C865" i="43"/>
  <c r="H864" i="43"/>
  <c r="K863" i="39"/>
  <c r="H864" i="39"/>
  <c r="C865" i="39"/>
  <c r="J864" i="39"/>
  <c r="G864" i="39"/>
  <c r="K864" i="43" l="1"/>
  <c r="J865" i="43"/>
  <c r="C866" i="43"/>
  <c r="G865" i="43"/>
  <c r="H865" i="43"/>
  <c r="K864" i="39"/>
  <c r="J865" i="39"/>
  <c r="G865" i="39"/>
  <c r="C866" i="39"/>
  <c r="H865" i="39"/>
  <c r="K865" i="43" l="1"/>
  <c r="G866" i="43"/>
  <c r="J866" i="43"/>
  <c r="C867" i="43"/>
  <c r="H866" i="43"/>
  <c r="K865" i="39"/>
  <c r="H866" i="39"/>
  <c r="C867" i="39"/>
  <c r="G866" i="39"/>
  <c r="J866" i="39"/>
  <c r="K866" i="43" l="1"/>
  <c r="J867" i="43"/>
  <c r="C868" i="43"/>
  <c r="G867" i="43"/>
  <c r="H867" i="43"/>
  <c r="K866" i="39"/>
  <c r="G867" i="39"/>
  <c r="J867" i="39"/>
  <c r="H867" i="39"/>
  <c r="C868" i="39"/>
  <c r="K867" i="43" l="1"/>
  <c r="G868" i="43"/>
  <c r="J868" i="43"/>
  <c r="C869" i="43"/>
  <c r="H868" i="43"/>
  <c r="K867" i="39"/>
  <c r="H868" i="39"/>
  <c r="C869" i="39"/>
  <c r="J868" i="39"/>
  <c r="G868" i="39"/>
  <c r="K868" i="43" l="1"/>
  <c r="J869" i="43"/>
  <c r="C870" i="43"/>
  <c r="G869" i="43"/>
  <c r="H869" i="43"/>
  <c r="K868" i="39"/>
  <c r="J869" i="39"/>
  <c r="G869" i="39"/>
  <c r="C870" i="39"/>
  <c r="H869" i="39"/>
  <c r="K869" i="43" l="1"/>
  <c r="G870" i="43"/>
  <c r="J870" i="43"/>
  <c r="C871" i="43"/>
  <c r="H870" i="43"/>
  <c r="K869" i="39"/>
  <c r="H870" i="39"/>
  <c r="C871" i="39"/>
  <c r="G870" i="39"/>
  <c r="J870" i="39"/>
  <c r="K870" i="43" l="1"/>
  <c r="J871" i="43"/>
  <c r="C872" i="43"/>
  <c r="G871" i="43"/>
  <c r="H871" i="43"/>
  <c r="K870" i="39"/>
  <c r="G871" i="39"/>
  <c r="J871" i="39"/>
  <c r="H871" i="39"/>
  <c r="C872" i="39"/>
  <c r="K871" i="43" l="1"/>
  <c r="G872" i="43"/>
  <c r="J872" i="43"/>
  <c r="C873" i="43"/>
  <c r="H872" i="43"/>
  <c r="K871" i="39"/>
  <c r="H872" i="39"/>
  <c r="C873" i="39"/>
  <c r="J872" i="39"/>
  <c r="G872" i="39"/>
  <c r="K872" i="43" l="1"/>
  <c r="K872" i="39"/>
  <c r="J873" i="43"/>
  <c r="C874" i="43"/>
  <c r="G873" i="43"/>
  <c r="H873" i="43"/>
  <c r="J873" i="39"/>
  <c r="G873" i="39"/>
  <c r="C874" i="39"/>
  <c r="H873" i="39"/>
  <c r="K873" i="43" l="1"/>
  <c r="G874" i="43"/>
  <c r="J874" i="43"/>
  <c r="C875" i="43"/>
  <c r="H874" i="43"/>
  <c r="K873" i="39"/>
  <c r="H874" i="39"/>
  <c r="C875" i="39"/>
  <c r="G874" i="39"/>
  <c r="J874" i="39"/>
  <c r="K874" i="43" l="1"/>
  <c r="J875" i="43"/>
  <c r="C876" i="43"/>
  <c r="G875" i="43"/>
  <c r="H875" i="43"/>
  <c r="K874" i="39"/>
  <c r="G875" i="39"/>
  <c r="J875" i="39"/>
  <c r="H875" i="39"/>
  <c r="C876" i="39"/>
  <c r="K875" i="43" l="1"/>
  <c r="G876" i="43"/>
  <c r="J876" i="43"/>
  <c r="C877" i="43"/>
  <c r="H876" i="43"/>
  <c r="K875" i="39"/>
  <c r="H876" i="39"/>
  <c r="C877" i="39"/>
  <c r="J876" i="39"/>
  <c r="G876" i="39"/>
  <c r="K876" i="43" l="1"/>
  <c r="J877" i="43"/>
  <c r="C878" i="43"/>
  <c r="G877" i="43"/>
  <c r="H877" i="43"/>
  <c r="K876" i="39"/>
  <c r="J877" i="39"/>
  <c r="G877" i="39"/>
  <c r="C878" i="39"/>
  <c r="H877" i="39"/>
  <c r="K877" i="43" l="1"/>
  <c r="G878" i="43"/>
  <c r="J878" i="43"/>
  <c r="C879" i="43"/>
  <c r="H878" i="43"/>
  <c r="K877" i="39"/>
  <c r="H878" i="39"/>
  <c r="C879" i="39"/>
  <c r="G878" i="39"/>
  <c r="J878" i="39"/>
  <c r="K878" i="43" l="1"/>
  <c r="J879" i="43"/>
  <c r="C880" i="43"/>
  <c r="G879" i="43"/>
  <c r="H879" i="43"/>
  <c r="K878" i="39"/>
  <c r="G879" i="39"/>
  <c r="J879" i="39"/>
  <c r="H879" i="39"/>
  <c r="C880" i="39"/>
  <c r="K879" i="43" l="1"/>
  <c r="G880" i="43"/>
  <c r="J880" i="43"/>
  <c r="C881" i="43"/>
  <c r="H880" i="43"/>
  <c r="K879" i="39"/>
  <c r="H880" i="39"/>
  <c r="C881" i="39"/>
  <c r="J880" i="39"/>
  <c r="G880" i="39"/>
  <c r="K880" i="43" l="1"/>
  <c r="J881" i="43"/>
  <c r="C882" i="43"/>
  <c r="G881" i="43"/>
  <c r="H881" i="43"/>
  <c r="K880" i="39"/>
  <c r="J881" i="39"/>
  <c r="G881" i="39"/>
  <c r="C882" i="39"/>
  <c r="H881" i="39"/>
  <c r="K881" i="43" l="1"/>
  <c r="G882" i="43"/>
  <c r="J882" i="43"/>
  <c r="C883" i="43"/>
  <c r="H882" i="43"/>
  <c r="K881" i="39"/>
  <c r="H882" i="39"/>
  <c r="C883" i="39"/>
  <c r="G882" i="39"/>
  <c r="J882" i="39"/>
  <c r="K882" i="43" l="1"/>
  <c r="J883" i="43"/>
  <c r="C884" i="43"/>
  <c r="G883" i="43"/>
  <c r="H883" i="43"/>
  <c r="K882" i="39"/>
  <c r="G883" i="39"/>
  <c r="J883" i="39"/>
  <c r="H883" i="39"/>
  <c r="C884" i="39"/>
  <c r="K883" i="43" l="1"/>
  <c r="G884" i="43"/>
  <c r="J884" i="43"/>
  <c r="C885" i="43"/>
  <c r="H884" i="43"/>
  <c r="K883" i="39"/>
  <c r="H884" i="39"/>
  <c r="C885" i="39"/>
  <c r="J884" i="39"/>
  <c r="G884" i="39"/>
  <c r="K884" i="43" l="1"/>
  <c r="J885" i="43"/>
  <c r="C886" i="43"/>
  <c r="G885" i="43"/>
  <c r="H885" i="43"/>
  <c r="K884" i="39"/>
  <c r="J885" i="39"/>
  <c r="G885" i="39"/>
  <c r="C886" i="39"/>
  <c r="H885" i="39"/>
  <c r="K885" i="43" l="1"/>
  <c r="G886" i="43"/>
  <c r="J886" i="43"/>
  <c r="C887" i="43"/>
  <c r="H886" i="43"/>
  <c r="K885" i="39"/>
  <c r="H886" i="39"/>
  <c r="C887" i="39"/>
  <c r="G886" i="39"/>
  <c r="J886" i="39"/>
  <c r="K886" i="43" l="1"/>
  <c r="J887" i="43"/>
  <c r="C888" i="43"/>
  <c r="G887" i="43"/>
  <c r="H887" i="43"/>
  <c r="K886" i="39"/>
  <c r="G887" i="39"/>
  <c r="J887" i="39"/>
  <c r="H887" i="39"/>
  <c r="C888" i="39"/>
  <c r="K887" i="43" l="1"/>
  <c r="G888" i="43"/>
  <c r="J888" i="43"/>
  <c r="C889" i="43"/>
  <c r="H888" i="43"/>
  <c r="K887" i="39"/>
  <c r="H888" i="39"/>
  <c r="C889" i="39"/>
  <c r="J888" i="39"/>
  <c r="G888" i="39"/>
  <c r="K888" i="43" l="1"/>
  <c r="J889" i="43"/>
  <c r="C890" i="43"/>
  <c r="G889" i="43"/>
  <c r="H889" i="43"/>
  <c r="K888" i="39"/>
  <c r="J889" i="39"/>
  <c r="G889" i="39"/>
  <c r="C890" i="39"/>
  <c r="H889" i="39"/>
  <c r="K889" i="43" l="1"/>
  <c r="G890" i="43"/>
  <c r="H890" i="43"/>
  <c r="C891" i="43"/>
  <c r="J890" i="43"/>
  <c r="K889" i="39"/>
  <c r="H890" i="39"/>
  <c r="C891" i="39"/>
  <c r="G890" i="39"/>
  <c r="J890" i="39"/>
  <c r="K890" i="43" l="1"/>
  <c r="J891" i="43"/>
  <c r="C892" i="43"/>
  <c r="G891" i="43"/>
  <c r="H891" i="43"/>
  <c r="K890" i="39"/>
  <c r="G891" i="39"/>
  <c r="H891" i="39"/>
  <c r="C892" i="39"/>
  <c r="J891" i="39"/>
  <c r="K891" i="43" l="1"/>
  <c r="G892" i="43"/>
  <c r="H892" i="43"/>
  <c r="C893" i="43"/>
  <c r="J892" i="43"/>
  <c r="K891" i="39"/>
  <c r="G892" i="39"/>
  <c r="C893" i="39"/>
  <c r="J892" i="39"/>
  <c r="H892" i="39"/>
  <c r="K892" i="43" l="1"/>
  <c r="J893" i="43"/>
  <c r="C894" i="43"/>
  <c r="G893" i="43"/>
  <c r="H893" i="43"/>
  <c r="K892" i="39"/>
  <c r="J893" i="39"/>
  <c r="G893" i="39"/>
  <c r="C894" i="39"/>
  <c r="H893" i="39"/>
  <c r="K893" i="43" l="1"/>
  <c r="G894" i="43"/>
  <c r="H894" i="43"/>
  <c r="C895" i="43"/>
  <c r="J894" i="43"/>
  <c r="K893" i="39"/>
  <c r="H894" i="39"/>
  <c r="C895" i="39"/>
  <c r="G894" i="39"/>
  <c r="J894" i="39"/>
  <c r="K894" i="43" l="1"/>
  <c r="J895" i="43"/>
  <c r="C896" i="43"/>
  <c r="G895" i="43"/>
  <c r="H895" i="43"/>
  <c r="K894" i="39"/>
  <c r="G895" i="39"/>
  <c r="J895" i="39"/>
  <c r="H895" i="39"/>
  <c r="C896" i="39"/>
  <c r="K895" i="43" l="1"/>
  <c r="G896" i="43"/>
  <c r="H896" i="43"/>
  <c r="C897" i="43"/>
  <c r="J896" i="43"/>
  <c r="K895" i="39"/>
  <c r="H896" i="39"/>
  <c r="C897" i="39"/>
  <c r="G896" i="39"/>
  <c r="J896" i="39"/>
  <c r="K896" i="43" l="1"/>
  <c r="J897" i="43"/>
  <c r="C898" i="43"/>
  <c r="G897" i="43"/>
  <c r="H897" i="43"/>
  <c r="K896" i="39"/>
  <c r="G897" i="39"/>
  <c r="J897" i="39"/>
  <c r="C898" i="39"/>
  <c r="H897" i="39"/>
  <c r="K897" i="43" l="1"/>
  <c r="G898" i="43"/>
  <c r="H898" i="43"/>
  <c r="C899" i="43"/>
  <c r="J898" i="43"/>
  <c r="K897" i="39"/>
  <c r="H898" i="39"/>
  <c r="C899" i="39"/>
  <c r="G898" i="39"/>
  <c r="J898" i="39"/>
  <c r="K898" i="43" l="1"/>
  <c r="J899" i="43"/>
  <c r="C900" i="43"/>
  <c r="G899" i="43"/>
  <c r="H899" i="43"/>
  <c r="K898" i="39"/>
  <c r="J899" i="39"/>
  <c r="G899" i="39"/>
  <c r="H899" i="39"/>
  <c r="C900" i="39"/>
  <c r="K899" i="43" l="1"/>
  <c r="G900" i="43"/>
  <c r="H900" i="43"/>
  <c r="C901" i="43"/>
  <c r="J900" i="43"/>
  <c r="K899" i="39"/>
  <c r="H900" i="39"/>
  <c r="C901" i="39"/>
  <c r="J900" i="39"/>
  <c r="G900" i="39"/>
  <c r="K900" i="43" l="1"/>
  <c r="J901" i="43"/>
  <c r="C902" i="43"/>
  <c r="G901" i="43"/>
  <c r="H901" i="43"/>
  <c r="K900" i="39"/>
  <c r="G901" i="39"/>
  <c r="J901" i="39"/>
  <c r="C902" i="39"/>
  <c r="H901" i="39"/>
  <c r="K901" i="43" l="1"/>
  <c r="G902" i="43"/>
  <c r="H902" i="43"/>
  <c r="C903" i="43"/>
  <c r="J902" i="43"/>
  <c r="K901" i="39"/>
  <c r="H902" i="39"/>
  <c r="C903" i="39"/>
  <c r="G902" i="39"/>
  <c r="J902" i="39"/>
  <c r="K902" i="43" l="1"/>
  <c r="J903" i="43"/>
  <c r="C904" i="43"/>
  <c r="G903" i="43"/>
  <c r="H903" i="43"/>
  <c r="K902" i="39"/>
  <c r="J903" i="39"/>
  <c r="G903" i="39"/>
  <c r="C904" i="39"/>
  <c r="H903" i="39"/>
  <c r="K903" i="43" l="1"/>
  <c r="G904" i="43"/>
  <c r="H904" i="43"/>
  <c r="C905" i="43"/>
  <c r="J904" i="43"/>
  <c r="K903" i="39"/>
  <c r="H904" i="39"/>
  <c r="C905" i="39"/>
  <c r="G904" i="39"/>
  <c r="J904" i="39"/>
  <c r="K904" i="43" l="1"/>
  <c r="J905" i="43"/>
  <c r="C906" i="43"/>
  <c r="G905" i="43"/>
  <c r="H905" i="43"/>
  <c r="K904" i="39"/>
  <c r="G905" i="39"/>
  <c r="J905" i="39"/>
  <c r="C906" i="39"/>
  <c r="H905" i="39"/>
  <c r="K905" i="43" l="1"/>
  <c r="G906" i="43"/>
  <c r="H906" i="43"/>
  <c r="C907" i="43"/>
  <c r="J906" i="43"/>
  <c r="K905" i="39"/>
  <c r="H906" i="39"/>
  <c r="C907" i="39"/>
  <c r="G906" i="39"/>
  <c r="J906" i="39"/>
  <c r="K906" i="43" l="1"/>
  <c r="J907" i="43"/>
  <c r="C908" i="43"/>
  <c r="G907" i="43"/>
  <c r="H907" i="43"/>
  <c r="K906" i="39"/>
  <c r="J907" i="39"/>
  <c r="G907" i="39"/>
  <c r="H907" i="39"/>
  <c r="C908" i="39"/>
  <c r="K907" i="43" l="1"/>
  <c r="G908" i="43"/>
  <c r="H908" i="43"/>
  <c r="C909" i="43"/>
  <c r="J908" i="43"/>
  <c r="K907" i="39"/>
  <c r="H908" i="39"/>
  <c r="C909" i="39"/>
  <c r="J908" i="39"/>
  <c r="G908" i="39"/>
  <c r="K908" i="43" l="1"/>
  <c r="J909" i="43"/>
  <c r="C910" i="43"/>
  <c r="G909" i="43"/>
  <c r="H909" i="43"/>
  <c r="K908" i="39"/>
  <c r="G909" i="39"/>
  <c r="J909" i="39"/>
  <c r="C910" i="39"/>
  <c r="H909" i="39"/>
  <c r="K909" i="43" l="1"/>
  <c r="G910" i="43"/>
  <c r="H910" i="43"/>
  <c r="C911" i="43"/>
  <c r="J910" i="43"/>
  <c r="K909" i="39"/>
  <c r="H910" i="39"/>
  <c r="C911" i="39"/>
  <c r="G910" i="39"/>
  <c r="J910" i="39"/>
  <c r="K910" i="43" l="1"/>
  <c r="J911" i="43"/>
  <c r="C912" i="43"/>
  <c r="G911" i="43"/>
  <c r="H911" i="43"/>
  <c r="K910" i="39"/>
  <c r="J911" i="39"/>
  <c r="G911" i="39"/>
  <c r="C912" i="39"/>
  <c r="H911" i="39"/>
  <c r="K911" i="43" l="1"/>
  <c r="G912" i="43"/>
  <c r="H912" i="43"/>
  <c r="C913" i="43"/>
  <c r="J912" i="43"/>
  <c r="K911" i="39"/>
  <c r="H912" i="39"/>
  <c r="C913" i="39"/>
  <c r="G912" i="39"/>
  <c r="J912" i="39"/>
  <c r="K912" i="43" l="1"/>
  <c r="J913" i="43"/>
  <c r="C914" i="43"/>
  <c r="G913" i="43"/>
  <c r="H913" i="43"/>
  <c r="K912" i="39"/>
  <c r="G913" i="39"/>
  <c r="J913" i="39"/>
  <c r="C914" i="39"/>
  <c r="H913" i="39"/>
  <c r="K913" i="43" l="1"/>
  <c r="G914" i="43"/>
  <c r="H914" i="43"/>
  <c r="C915" i="43"/>
  <c r="J914" i="43"/>
  <c r="K913" i="39"/>
  <c r="H914" i="39"/>
  <c r="C915" i="39"/>
  <c r="G914" i="39"/>
  <c r="J914" i="39"/>
  <c r="K914" i="43" l="1"/>
  <c r="J915" i="43"/>
  <c r="C916" i="43"/>
  <c r="G915" i="43"/>
  <c r="H915" i="43"/>
  <c r="K914" i="39"/>
  <c r="J915" i="39"/>
  <c r="G915" i="39"/>
  <c r="H915" i="39"/>
  <c r="C916" i="39"/>
  <c r="K915" i="43" l="1"/>
  <c r="G916" i="43"/>
  <c r="H916" i="43"/>
  <c r="C917" i="43"/>
  <c r="J916" i="43"/>
  <c r="K915" i="39"/>
  <c r="H916" i="39"/>
  <c r="C917" i="39"/>
  <c r="J916" i="39"/>
  <c r="G916" i="39"/>
  <c r="K916" i="43" l="1"/>
  <c r="J917" i="43"/>
  <c r="C918" i="43"/>
  <c r="G917" i="43"/>
  <c r="H917" i="43"/>
  <c r="K916" i="39"/>
  <c r="G917" i="39"/>
  <c r="J917" i="39"/>
  <c r="C918" i="39"/>
  <c r="H917" i="39"/>
  <c r="K917" i="43" l="1"/>
  <c r="G918" i="43"/>
  <c r="H918" i="43"/>
  <c r="C919" i="43"/>
  <c r="J918" i="43"/>
  <c r="K917" i="39"/>
  <c r="H918" i="39"/>
  <c r="C919" i="39"/>
  <c r="G918" i="39"/>
  <c r="J918" i="39"/>
  <c r="K918" i="43" l="1"/>
  <c r="J919" i="43"/>
  <c r="C920" i="43"/>
  <c r="G919" i="43"/>
  <c r="H919" i="43"/>
  <c r="K918" i="39"/>
  <c r="J919" i="39"/>
  <c r="G919" i="39"/>
  <c r="C920" i="39"/>
  <c r="H919" i="39"/>
  <c r="K919" i="43" l="1"/>
  <c r="G920" i="43"/>
  <c r="H920" i="43"/>
  <c r="C921" i="43"/>
  <c r="J920" i="43"/>
  <c r="K919" i="39"/>
  <c r="H920" i="39"/>
  <c r="C921" i="39"/>
  <c r="G920" i="39"/>
  <c r="J920" i="39"/>
  <c r="K920" i="43" l="1"/>
  <c r="J921" i="43"/>
  <c r="C922" i="43"/>
  <c r="G921" i="43"/>
  <c r="H921" i="43"/>
  <c r="K920" i="39"/>
  <c r="G921" i="39"/>
  <c r="J921" i="39"/>
  <c r="C922" i="39"/>
  <c r="H921" i="39"/>
  <c r="K921" i="43" l="1"/>
  <c r="G922" i="43"/>
  <c r="H922" i="43"/>
  <c r="C923" i="43"/>
  <c r="J922" i="43"/>
  <c r="K921" i="39"/>
  <c r="H922" i="39"/>
  <c r="C923" i="39"/>
  <c r="G922" i="39"/>
  <c r="J922" i="39"/>
  <c r="K922" i="43" l="1"/>
  <c r="J923" i="43"/>
  <c r="C924" i="43"/>
  <c r="G923" i="43"/>
  <c r="H923" i="43"/>
  <c r="K922" i="39"/>
  <c r="J923" i="39"/>
  <c r="G923" i="39"/>
  <c r="H923" i="39"/>
  <c r="C924" i="39"/>
  <c r="K923" i="43" l="1"/>
  <c r="G924" i="43"/>
  <c r="H924" i="43"/>
  <c r="C925" i="43"/>
  <c r="J924" i="43"/>
  <c r="K923" i="39"/>
  <c r="H924" i="39"/>
  <c r="C925" i="39"/>
  <c r="J924" i="39"/>
  <c r="G924" i="39"/>
  <c r="K924" i="43" l="1"/>
  <c r="J925" i="43"/>
  <c r="C926" i="43"/>
  <c r="G925" i="43"/>
  <c r="H925" i="43"/>
  <c r="K924" i="39"/>
  <c r="G925" i="39"/>
  <c r="J925" i="39"/>
  <c r="C926" i="39"/>
  <c r="H925" i="39"/>
  <c r="K925" i="43" l="1"/>
  <c r="G926" i="43"/>
  <c r="H926" i="43"/>
  <c r="C927" i="43"/>
  <c r="J926" i="43"/>
  <c r="K925" i="39"/>
  <c r="H926" i="39"/>
  <c r="C927" i="39"/>
  <c r="G926" i="39"/>
  <c r="J926" i="39"/>
  <c r="K926" i="43" l="1"/>
  <c r="J927" i="43"/>
  <c r="C928" i="43"/>
  <c r="G927" i="43"/>
  <c r="H927" i="43"/>
  <c r="K926" i="39"/>
  <c r="J927" i="39"/>
  <c r="G927" i="39"/>
  <c r="C928" i="39"/>
  <c r="H927" i="39"/>
  <c r="K927" i="43" l="1"/>
  <c r="G928" i="43"/>
  <c r="H928" i="43"/>
  <c r="C929" i="43"/>
  <c r="J928" i="43"/>
  <c r="K927" i="39"/>
  <c r="H928" i="39"/>
  <c r="C929" i="39"/>
  <c r="G928" i="39"/>
  <c r="J928" i="39"/>
  <c r="K928" i="43" l="1"/>
  <c r="J929" i="43"/>
  <c r="C930" i="43"/>
  <c r="G929" i="43"/>
  <c r="H929" i="43"/>
  <c r="K928" i="39"/>
  <c r="G929" i="39"/>
  <c r="J929" i="39"/>
  <c r="C930" i="39"/>
  <c r="H929" i="39"/>
  <c r="K929" i="43" l="1"/>
  <c r="G930" i="43"/>
  <c r="H930" i="43"/>
  <c r="C931" i="43"/>
  <c r="J930" i="43"/>
  <c r="K929" i="39"/>
  <c r="H930" i="39"/>
  <c r="C931" i="39"/>
  <c r="G930" i="39"/>
  <c r="J930" i="39"/>
  <c r="K930" i="43" l="1"/>
  <c r="J931" i="43"/>
  <c r="C932" i="43"/>
  <c r="G931" i="43"/>
  <c r="H931" i="43"/>
  <c r="K930" i="39"/>
  <c r="J931" i="39"/>
  <c r="G931" i="39"/>
  <c r="H931" i="39"/>
  <c r="C932" i="39"/>
  <c r="K931" i="43" l="1"/>
  <c r="G932" i="43"/>
  <c r="H932" i="43"/>
  <c r="C933" i="43"/>
  <c r="J932" i="43"/>
  <c r="K931" i="39"/>
  <c r="H932" i="39"/>
  <c r="C933" i="39"/>
  <c r="J932" i="39"/>
  <c r="G932" i="39"/>
  <c r="K932" i="43" l="1"/>
  <c r="J933" i="43"/>
  <c r="C934" i="43"/>
  <c r="G933" i="43"/>
  <c r="H933" i="43"/>
  <c r="K932" i="39"/>
  <c r="G933" i="39"/>
  <c r="J933" i="39"/>
  <c r="C934" i="39"/>
  <c r="H933" i="39"/>
  <c r="K933" i="43" l="1"/>
  <c r="G934" i="43"/>
  <c r="H934" i="43"/>
  <c r="C935" i="43"/>
  <c r="J934" i="43"/>
  <c r="K933" i="39"/>
  <c r="H934" i="39"/>
  <c r="C935" i="39"/>
  <c r="G934" i="39"/>
  <c r="J934" i="39"/>
  <c r="K934" i="43" l="1"/>
  <c r="J935" i="43"/>
  <c r="C936" i="43"/>
  <c r="G935" i="43"/>
  <c r="H935" i="43"/>
  <c r="K934" i="39"/>
  <c r="J935" i="39"/>
  <c r="G935" i="39"/>
  <c r="C936" i="39"/>
  <c r="H935" i="39"/>
  <c r="K935" i="43" l="1"/>
  <c r="G936" i="43"/>
  <c r="H936" i="43"/>
  <c r="C937" i="43"/>
  <c r="J936" i="43"/>
  <c r="K935" i="39"/>
  <c r="H936" i="39"/>
  <c r="C937" i="39"/>
  <c r="G936" i="39"/>
  <c r="J936" i="39"/>
  <c r="K936" i="43" l="1"/>
  <c r="J937" i="43"/>
  <c r="C938" i="43"/>
  <c r="G937" i="43"/>
  <c r="H937" i="43"/>
  <c r="K936" i="39"/>
  <c r="G937" i="39"/>
  <c r="J937" i="39"/>
  <c r="C938" i="39"/>
  <c r="H937" i="39"/>
  <c r="K937" i="43" l="1"/>
  <c r="G938" i="43"/>
  <c r="H938" i="43"/>
  <c r="C939" i="43"/>
  <c r="J938" i="43"/>
  <c r="K937" i="39"/>
  <c r="H938" i="39"/>
  <c r="C939" i="39"/>
  <c r="G938" i="39"/>
  <c r="J938" i="39"/>
  <c r="K938" i="43" l="1"/>
  <c r="J939" i="43"/>
  <c r="C940" i="43"/>
  <c r="G939" i="43"/>
  <c r="H939" i="43"/>
  <c r="K938" i="39"/>
  <c r="J939" i="39"/>
  <c r="G939" i="39"/>
  <c r="H939" i="39"/>
  <c r="C940" i="39"/>
  <c r="K939" i="43" l="1"/>
  <c r="G940" i="43"/>
  <c r="H940" i="43"/>
  <c r="C941" i="43"/>
  <c r="J940" i="43"/>
  <c r="K939" i="39"/>
  <c r="H940" i="39"/>
  <c r="C941" i="39"/>
  <c r="J940" i="39"/>
  <c r="G940" i="39"/>
  <c r="K940" i="43" l="1"/>
  <c r="J941" i="43"/>
  <c r="C942" i="43"/>
  <c r="G941" i="43"/>
  <c r="H941" i="43"/>
  <c r="K940" i="39"/>
  <c r="G941" i="39"/>
  <c r="J941" i="39"/>
  <c r="C942" i="39"/>
  <c r="H941" i="39"/>
  <c r="K941" i="43" l="1"/>
  <c r="G942" i="43"/>
  <c r="H942" i="43"/>
  <c r="C943" i="43"/>
  <c r="J942" i="43"/>
  <c r="K941" i="39"/>
  <c r="H942" i="39"/>
  <c r="C943" i="39"/>
  <c r="G942" i="39"/>
  <c r="J942" i="39"/>
  <c r="K942" i="43" l="1"/>
  <c r="J943" i="43"/>
  <c r="C944" i="43"/>
  <c r="G943" i="43"/>
  <c r="H943" i="43"/>
  <c r="K942" i="39"/>
  <c r="J943" i="39"/>
  <c r="G943" i="39"/>
  <c r="C944" i="39"/>
  <c r="H943" i="39"/>
  <c r="K943" i="43" l="1"/>
  <c r="G944" i="43"/>
  <c r="H944" i="43"/>
  <c r="C945" i="43"/>
  <c r="J944" i="43"/>
  <c r="K943" i="39"/>
  <c r="H944" i="39"/>
  <c r="C945" i="39"/>
  <c r="G944" i="39"/>
  <c r="J944" i="39"/>
  <c r="K944" i="43" l="1"/>
  <c r="J945" i="43"/>
  <c r="C946" i="43"/>
  <c r="G945" i="43"/>
  <c r="H945" i="43"/>
  <c r="K944" i="39"/>
  <c r="G945" i="39"/>
  <c r="J945" i="39"/>
  <c r="C946" i="39"/>
  <c r="H945" i="39"/>
  <c r="K945" i="43" l="1"/>
  <c r="G946" i="43"/>
  <c r="H946" i="43"/>
  <c r="K946" i="43" s="1"/>
  <c r="C947" i="43"/>
  <c r="J946" i="43"/>
  <c r="K945" i="39"/>
  <c r="H946" i="39"/>
  <c r="C947" i="39"/>
  <c r="G946" i="39"/>
  <c r="J946" i="39"/>
  <c r="J947" i="43" l="1"/>
  <c r="C948" i="43"/>
  <c r="G947" i="43"/>
  <c r="H947" i="43"/>
  <c r="K946" i="39"/>
  <c r="J947" i="39"/>
  <c r="G947" i="39"/>
  <c r="H947" i="39"/>
  <c r="C948" i="39"/>
  <c r="K947" i="43" l="1"/>
  <c r="G948" i="43"/>
  <c r="H948" i="43"/>
  <c r="C949" i="43"/>
  <c r="J948" i="43"/>
  <c r="K947" i="39"/>
  <c r="H948" i="39"/>
  <c r="C949" i="39"/>
  <c r="J948" i="39"/>
  <c r="G948" i="39"/>
  <c r="K948" i="43" l="1"/>
  <c r="J949" i="43"/>
  <c r="C950" i="43"/>
  <c r="G949" i="43"/>
  <c r="H949" i="43"/>
  <c r="K948" i="39"/>
  <c r="G949" i="39"/>
  <c r="J949" i="39"/>
  <c r="C950" i="39"/>
  <c r="H949" i="39"/>
  <c r="K949" i="43" l="1"/>
  <c r="G950" i="43"/>
  <c r="H950" i="43"/>
  <c r="K950" i="43" s="1"/>
  <c r="C951" i="43"/>
  <c r="J950" i="43"/>
  <c r="K949" i="39"/>
  <c r="H950" i="39"/>
  <c r="C951" i="39"/>
  <c r="G950" i="39"/>
  <c r="J950" i="39"/>
  <c r="J951" i="43" l="1"/>
  <c r="C952" i="43"/>
  <c r="G951" i="43"/>
  <c r="H951" i="43"/>
  <c r="K950" i="39"/>
  <c r="J951" i="39"/>
  <c r="G951" i="39"/>
  <c r="C952" i="39"/>
  <c r="H951" i="39"/>
  <c r="K951" i="43" l="1"/>
  <c r="G952" i="43"/>
  <c r="H952" i="43"/>
  <c r="C953" i="43"/>
  <c r="J952" i="43"/>
  <c r="K951" i="39"/>
  <c r="H952" i="39"/>
  <c r="C953" i="39"/>
  <c r="G952" i="39"/>
  <c r="J952" i="39"/>
  <c r="K952" i="43" l="1"/>
  <c r="J953" i="43"/>
  <c r="C954" i="43"/>
  <c r="G953" i="43"/>
  <c r="H953" i="43"/>
  <c r="K952" i="39"/>
  <c r="G953" i="39"/>
  <c r="J953" i="39"/>
  <c r="C954" i="39"/>
  <c r="H953" i="39"/>
  <c r="K953" i="43" l="1"/>
  <c r="G954" i="43"/>
  <c r="H954" i="43"/>
  <c r="C955" i="43"/>
  <c r="J954" i="43"/>
  <c r="K953" i="39"/>
  <c r="H954" i="39"/>
  <c r="C955" i="39"/>
  <c r="G954" i="39"/>
  <c r="J954" i="39"/>
  <c r="K954" i="43" l="1"/>
  <c r="J955" i="43"/>
  <c r="C956" i="43"/>
  <c r="G955" i="43"/>
  <c r="H955" i="43"/>
  <c r="K954" i="39"/>
  <c r="J955" i="39"/>
  <c r="G955" i="39"/>
  <c r="H955" i="39"/>
  <c r="C956" i="39"/>
  <c r="K955" i="43" l="1"/>
  <c r="G956" i="43"/>
  <c r="H956" i="43"/>
  <c r="C957" i="43"/>
  <c r="J956" i="43"/>
  <c r="K955" i="39"/>
  <c r="H956" i="39"/>
  <c r="C957" i="39"/>
  <c r="J956" i="39"/>
  <c r="G956" i="39"/>
  <c r="K956" i="43" l="1"/>
  <c r="J957" i="43"/>
  <c r="C958" i="43"/>
  <c r="G957" i="43"/>
  <c r="H957" i="43"/>
  <c r="K956" i="39"/>
  <c r="G957" i="39"/>
  <c r="J957" i="39"/>
  <c r="C958" i="39"/>
  <c r="H957" i="39"/>
  <c r="K957" i="43" l="1"/>
  <c r="G958" i="43"/>
  <c r="H958" i="43"/>
  <c r="C959" i="43"/>
  <c r="J958" i="43"/>
  <c r="K957" i="39"/>
  <c r="H958" i="39"/>
  <c r="C959" i="39"/>
  <c r="G958" i="39"/>
  <c r="J958" i="39"/>
  <c r="K958" i="43" l="1"/>
  <c r="J959" i="43"/>
  <c r="C960" i="43"/>
  <c r="G959" i="43"/>
  <c r="H959" i="43"/>
  <c r="K958" i="39"/>
  <c r="J959" i="39"/>
  <c r="G959" i="39"/>
  <c r="C960" i="39"/>
  <c r="H959" i="39"/>
  <c r="K959" i="43" l="1"/>
  <c r="G960" i="43"/>
  <c r="H960" i="43"/>
  <c r="C961" i="43"/>
  <c r="J960" i="43"/>
  <c r="K959" i="39"/>
  <c r="H960" i="39"/>
  <c r="C961" i="39"/>
  <c r="G960" i="39"/>
  <c r="J960" i="39"/>
  <c r="K960" i="43" l="1"/>
  <c r="J961" i="43"/>
  <c r="C962" i="43"/>
  <c r="G961" i="43"/>
  <c r="H961" i="43"/>
  <c r="K960" i="39"/>
  <c r="G961" i="39"/>
  <c r="J961" i="39"/>
  <c r="C962" i="39"/>
  <c r="H961" i="39"/>
  <c r="K961" i="43" l="1"/>
  <c r="G962" i="43"/>
  <c r="H962" i="43"/>
  <c r="C963" i="43"/>
  <c r="J962" i="43"/>
  <c r="K961" i="39"/>
  <c r="H962" i="39"/>
  <c r="C963" i="39"/>
  <c r="G962" i="39"/>
  <c r="J962" i="39"/>
  <c r="K962" i="43" l="1"/>
  <c r="J963" i="43"/>
  <c r="C964" i="43"/>
  <c r="G963" i="43"/>
  <c r="H963" i="43"/>
  <c r="K962" i="39"/>
  <c r="J963" i="39"/>
  <c r="G963" i="39"/>
  <c r="H963" i="39"/>
  <c r="C964" i="39"/>
  <c r="K963" i="43" l="1"/>
  <c r="G964" i="43"/>
  <c r="H964" i="43"/>
  <c r="K964" i="43" s="1"/>
  <c r="C965" i="43"/>
  <c r="J964" i="43"/>
  <c r="K963" i="39"/>
  <c r="H964" i="39"/>
  <c r="C965" i="39"/>
  <c r="J964" i="39"/>
  <c r="G964" i="39"/>
  <c r="J965" i="43" l="1"/>
  <c r="C966" i="43"/>
  <c r="G965" i="43"/>
  <c r="H965" i="43"/>
  <c r="K964" i="39"/>
  <c r="G965" i="39"/>
  <c r="J965" i="39"/>
  <c r="C966" i="39"/>
  <c r="H965" i="39"/>
  <c r="K965" i="43" l="1"/>
  <c r="G966" i="43"/>
  <c r="H966" i="43"/>
  <c r="C967" i="43"/>
  <c r="J966" i="43"/>
  <c r="K965" i="39"/>
  <c r="H966" i="39"/>
  <c r="C967" i="39"/>
  <c r="G966" i="39"/>
  <c r="J966" i="39"/>
  <c r="K966" i="43" l="1"/>
  <c r="J967" i="43"/>
  <c r="G967" i="43"/>
  <c r="H967" i="43"/>
  <c r="C968" i="43"/>
  <c r="K966" i="39"/>
  <c r="J967" i="39"/>
  <c r="G967" i="39"/>
  <c r="C968" i="39"/>
  <c r="H967" i="39"/>
  <c r="K967" i="43" l="1"/>
  <c r="G968" i="43"/>
  <c r="H968" i="43"/>
  <c r="J968" i="43"/>
  <c r="C969" i="43"/>
  <c r="K967" i="39"/>
  <c r="H968" i="39"/>
  <c r="C969" i="39"/>
  <c r="G968" i="39"/>
  <c r="J968" i="39"/>
  <c r="K968" i="43" l="1"/>
  <c r="H969" i="43"/>
  <c r="J969" i="43"/>
  <c r="C970" i="43"/>
  <c r="G969" i="43"/>
  <c r="K968" i="39"/>
  <c r="G969" i="39"/>
  <c r="J969" i="39"/>
  <c r="C970" i="39"/>
  <c r="H969" i="39"/>
  <c r="K969" i="43" l="1"/>
  <c r="G970" i="43"/>
  <c r="H970" i="43"/>
  <c r="J970" i="43"/>
  <c r="C971" i="43"/>
  <c r="K969" i="39"/>
  <c r="H970" i="39"/>
  <c r="C971" i="39"/>
  <c r="G970" i="39"/>
  <c r="J970" i="39"/>
  <c r="K970" i="43" l="1"/>
  <c r="H971" i="43"/>
  <c r="J971" i="43"/>
  <c r="C972" i="43"/>
  <c r="G971" i="43"/>
  <c r="K970" i="39"/>
  <c r="J971" i="39"/>
  <c r="G971" i="39"/>
  <c r="H971" i="39"/>
  <c r="C972" i="39"/>
  <c r="K971" i="43" l="1"/>
  <c r="G972" i="43"/>
  <c r="H972" i="43"/>
  <c r="J972" i="43"/>
  <c r="C973" i="43"/>
  <c r="K971" i="39"/>
  <c r="H972" i="39"/>
  <c r="C973" i="39"/>
  <c r="J972" i="39"/>
  <c r="G972" i="39"/>
  <c r="K972" i="43" l="1"/>
  <c r="H973" i="43"/>
  <c r="J973" i="43"/>
  <c r="C974" i="43"/>
  <c r="G973" i="43"/>
  <c r="K972" i="39"/>
  <c r="G973" i="39"/>
  <c r="J973" i="39"/>
  <c r="C974" i="39"/>
  <c r="H973" i="39"/>
  <c r="K973" i="43" l="1"/>
  <c r="G974" i="43"/>
  <c r="J974" i="43"/>
  <c r="C975" i="43"/>
  <c r="H974" i="43"/>
  <c r="K973" i="39"/>
  <c r="H974" i="39"/>
  <c r="C975" i="39"/>
  <c r="G974" i="39"/>
  <c r="J974" i="39"/>
  <c r="K974" i="43" l="1"/>
  <c r="H975" i="43"/>
  <c r="J975" i="43"/>
  <c r="C976" i="43"/>
  <c r="G975" i="43"/>
  <c r="K974" i="39"/>
  <c r="J975" i="39"/>
  <c r="G975" i="39"/>
  <c r="C976" i="39"/>
  <c r="H975" i="39"/>
  <c r="K975" i="43" l="1"/>
  <c r="G976" i="43"/>
  <c r="J976" i="43"/>
  <c r="C977" i="43"/>
  <c r="H976" i="43"/>
  <c r="K975" i="39"/>
  <c r="H976" i="39"/>
  <c r="C977" i="39"/>
  <c r="G976" i="39"/>
  <c r="J976" i="39"/>
  <c r="K976" i="43" l="1"/>
  <c r="H977" i="43"/>
  <c r="J977" i="43"/>
  <c r="C978" i="43"/>
  <c r="G977" i="43"/>
  <c r="K976" i="39"/>
  <c r="G977" i="39"/>
  <c r="J977" i="39"/>
  <c r="C978" i="39"/>
  <c r="H977" i="39"/>
  <c r="K977" i="43" l="1"/>
  <c r="G978" i="43"/>
  <c r="H978" i="43"/>
  <c r="J978" i="43"/>
  <c r="C979" i="43"/>
  <c r="K977" i="39"/>
  <c r="H978" i="39"/>
  <c r="C979" i="39"/>
  <c r="G978" i="39"/>
  <c r="J978" i="39"/>
  <c r="K978" i="43" l="1"/>
  <c r="H979" i="43"/>
  <c r="J979" i="43"/>
  <c r="C980" i="43"/>
  <c r="G979" i="43"/>
  <c r="K978" i="39"/>
  <c r="J979" i="39"/>
  <c r="G979" i="39"/>
  <c r="H979" i="39"/>
  <c r="C980" i="39"/>
  <c r="K979" i="43" l="1"/>
  <c r="G980" i="43"/>
  <c r="H980" i="43"/>
  <c r="J980" i="43"/>
  <c r="C981" i="43"/>
  <c r="K979" i="39"/>
  <c r="H980" i="39"/>
  <c r="C981" i="39"/>
  <c r="J980" i="39"/>
  <c r="G980" i="39"/>
  <c r="K980" i="43" l="1"/>
  <c r="H981" i="43"/>
  <c r="J981" i="43"/>
  <c r="C982" i="43"/>
  <c r="G981" i="43"/>
  <c r="K980" i="39"/>
  <c r="G981" i="39"/>
  <c r="J981" i="39"/>
  <c r="C982" i="39"/>
  <c r="H981" i="39"/>
  <c r="K981" i="43" l="1"/>
  <c r="G982" i="43"/>
  <c r="J982" i="43"/>
  <c r="C983" i="43"/>
  <c r="H982" i="43"/>
  <c r="K981" i="39"/>
  <c r="H982" i="39"/>
  <c r="G982" i="39"/>
  <c r="J982" i="39"/>
  <c r="C983" i="39"/>
  <c r="K982" i="43" l="1"/>
  <c r="H983" i="43"/>
  <c r="J983" i="43"/>
  <c r="C984" i="43"/>
  <c r="G983" i="43"/>
  <c r="K982" i="39"/>
  <c r="J983" i="39"/>
  <c r="H983" i="39"/>
  <c r="C984" i="39"/>
  <c r="G983" i="39"/>
  <c r="K983" i="43" l="1"/>
  <c r="G984" i="43"/>
  <c r="J984" i="43"/>
  <c r="C985" i="43"/>
  <c r="H984" i="43"/>
  <c r="K983" i="39"/>
  <c r="H984" i="39"/>
  <c r="C985" i="39"/>
  <c r="J984" i="39"/>
  <c r="G984" i="39"/>
  <c r="K984" i="43" l="1"/>
  <c r="H985" i="43"/>
  <c r="J985" i="43"/>
  <c r="C986" i="43"/>
  <c r="G985" i="43"/>
  <c r="K984" i="39"/>
  <c r="G985" i="39"/>
  <c r="H985" i="39"/>
  <c r="C986" i="39"/>
  <c r="J985" i="39"/>
  <c r="K985" i="43" l="1"/>
  <c r="G986" i="43"/>
  <c r="H986" i="43"/>
  <c r="J986" i="43"/>
  <c r="C987" i="43"/>
  <c r="K985" i="39"/>
  <c r="J986" i="39"/>
  <c r="G986" i="39"/>
  <c r="H986" i="39"/>
  <c r="C987" i="39"/>
  <c r="K986" i="43" l="1"/>
  <c r="H987" i="43"/>
  <c r="J987" i="43"/>
  <c r="C988" i="43"/>
  <c r="G987" i="43"/>
  <c r="K986" i="39"/>
  <c r="H987" i="39"/>
  <c r="C988" i="39"/>
  <c r="J987" i="39"/>
  <c r="G987" i="39"/>
  <c r="K987" i="43" l="1"/>
  <c r="G988" i="43"/>
  <c r="H988" i="43"/>
  <c r="J988" i="43"/>
  <c r="C989" i="43"/>
  <c r="K987" i="39"/>
  <c r="G988" i="39"/>
  <c r="H988" i="39"/>
  <c r="C989" i="39"/>
  <c r="J988" i="39"/>
  <c r="K988" i="43" l="1"/>
  <c r="H989" i="43"/>
  <c r="J989" i="43"/>
  <c r="C990" i="43"/>
  <c r="G989" i="43"/>
  <c r="K988" i="39"/>
  <c r="G989" i="39"/>
  <c r="H989" i="39"/>
  <c r="C990" i="39"/>
  <c r="J989" i="39"/>
  <c r="K989" i="43" l="1"/>
  <c r="G990" i="43"/>
  <c r="J990" i="43"/>
  <c r="C991" i="43"/>
  <c r="H990" i="43"/>
  <c r="K989" i="39"/>
  <c r="J990" i="39"/>
  <c r="G990" i="39"/>
  <c r="C991" i="39"/>
  <c r="H990" i="39"/>
  <c r="K990" i="43" l="1"/>
  <c r="H991" i="43"/>
  <c r="J991" i="43"/>
  <c r="C992" i="43"/>
  <c r="G991" i="43"/>
  <c r="K990" i="39"/>
  <c r="H991" i="39"/>
  <c r="C992" i="39"/>
  <c r="G991" i="39"/>
  <c r="J991" i="39"/>
  <c r="K991" i="43" l="1"/>
  <c r="G992" i="43"/>
  <c r="H992" i="43"/>
  <c r="J992" i="43"/>
  <c r="C993" i="43"/>
  <c r="K991" i="39"/>
  <c r="G992" i="39"/>
  <c r="H992" i="39"/>
  <c r="C993" i="39"/>
  <c r="J992" i="39"/>
  <c r="K992" i="43" l="1"/>
  <c r="H993" i="43"/>
  <c r="J993" i="43"/>
  <c r="C994" i="43"/>
  <c r="G993" i="43"/>
  <c r="K992" i="39"/>
  <c r="G993" i="39"/>
  <c r="H993" i="39"/>
  <c r="C994" i="39"/>
  <c r="J993" i="39"/>
  <c r="K993" i="43" l="1"/>
  <c r="G994" i="43"/>
  <c r="J994" i="43"/>
  <c r="C995" i="43"/>
  <c r="H994" i="43"/>
  <c r="K993" i="39"/>
  <c r="J994" i="39"/>
  <c r="G994" i="39"/>
  <c r="H994" i="39"/>
  <c r="C995" i="39"/>
  <c r="K994" i="43" l="1"/>
  <c r="H995" i="43"/>
  <c r="J995" i="43"/>
  <c r="C996" i="43"/>
  <c r="G995" i="43"/>
  <c r="K994" i="39"/>
  <c r="H995" i="39"/>
  <c r="C996" i="39"/>
  <c r="J995" i="39"/>
  <c r="G995" i="39"/>
  <c r="K995" i="43" l="1"/>
  <c r="G996" i="43"/>
  <c r="J996" i="43"/>
  <c r="C997" i="43"/>
  <c r="H996" i="43"/>
  <c r="K995" i="39"/>
  <c r="G996" i="39"/>
  <c r="J996" i="39"/>
  <c r="H996" i="39"/>
  <c r="C997" i="39"/>
  <c r="K996" i="43" l="1"/>
  <c r="H997" i="43"/>
  <c r="J997" i="43"/>
  <c r="C998" i="43"/>
  <c r="G997" i="43"/>
  <c r="K996" i="39"/>
  <c r="G997" i="39"/>
  <c r="H997" i="39"/>
  <c r="C998" i="39"/>
  <c r="J997" i="39"/>
  <c r="K997" i="43" l="1"/>
  <c r="G998" i="43"/>
  <c r="J998" i="43"/>
  <c r="C999" i="43"/>
  <c r="H998" i="43"/>
  <c r="K997" i="39"/>
  <c r="J998" i="39"/>
  <c r="G998" i="39"/>
  <c r="H998" i="39"/>
  <c r="C999" i="39"/>
  <c r="K998" i="43" l="1"/>
  <c r="H999" i="43"/>
  <c r="J999" i="43"/>
  <c r="C1000" i="43"/>
  <c r="G999" i="43"/>
  <c r="K998" i="39"/>
  <c r="H999" i="39"/>
  <c r="C1000" i="39"/>
  <c r="J999" i="39"/>
  <c r="G999" i="39"/>
  <c r="K999" i="43" l="1"/>
  <c r="G1000" i="43"/>
  <c r="H1000" i="43"/>
  <c r="C1001" i="43"/>
  <c r="C1002" i="43" s="1"/>
  <c r="J1000" i="43"/>
  <c r="K999" i="39"/>
  <c r="G1000" i="39"/>
  <c r="H1000" i="39"/>
  <c r="C1001" i="39"/>
  <c r="J1000" i="39"/>
  <c r="J1002" i="43" l="1"/>
  <c r="H1002" i="43"/>
  <c r="D14" i="44" s="1"/>
  <c r="D15" i="44" s="1"/>
  <c r="G1002" i="43"/>
  <c r="K1000" i="43"/>
  <c r="H1001" i="43"/>
  <c r="J1001" i="43"/>
  <c r="G1001" i="43"/>
  <c r="K1000" i="39"/>
  <c r="G1001" i="39"/>
  <c r="H1001" i="39"/>
  <c r="C1002" i="39"/>
  <c r="J1001" i="39"/>
  <c r="K1001" i="43" l="1"/>
  <c r="K1002" i="43"/>
  <c r="C14" i="44"/>
  <c r="K1001" i="39"/>
  <c r="J1002" i="39"/>
  <c r="G1002" i="39"/>
  <c r="H1002" i="39"/>
  <c r="F14" i="44" l="1"/>
  <c r="C15" i="44"/>
  <c r="F15" i="44" s="1"/>
  <c r="K1002"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B6" authorId="0" shapeId="0" xr:uid="{FA4D22CD-9330-4480-AF85-4E6EA01E2743}">
      <text>
        <r>
          <rPr>
            <b/>
            <sz val="9"/>
            <color indexed="81"/>
            <rFont val="Tahoma"/>
            <family val="2"/>
          </rPr>
          <t>Hi!</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E1" authorId="0" shapeId="0" xr:uid="{DDA8D5F2-934A-43B1-8717-C02AA1306DE4}">
      <text>
        <r>
          <rPr>
            <sz val="9"/>
            <color indexed="81"/>
            <rFont val="Tahoma"/>
            <family val="2"/>
          </rPr>
          <t xml:space="preserve">If your business produces finished goods using raw materials and labour, enter the details in columns G and H.
</t>
        </r>
      </text>
    </comment>
    <comment ref="N1" authorId="0" shapeId="0" xr:uid="{4E5CC145-1012-42AA-9EE1-84BE0D0C68D3}">
      <text>
        <r>
          <rPr>
            <sz val="9"/>
            <color indexed="81"/>
            <rFont val="Tahoma"/>
            <family val="2"/>
          </rPr>
          <t>Only enter values where goods are produced/manufactured.</t>
        </r>
      </text>
    </comment>
    <comment ref="P1" authorId="0" shapeId="0" xr:uid="{3DA93DCF-AFEB-4E40-A1FD-A0149465CC3A}">
      <text>
        <r>
          <rPr>
            <sz val="9"/>
            <color indexed="81"/>
            <rFont val="Tahoma"/>
            <family val="2"/>
          </rPr>
          <t>For raw materials not yet used in production during the production process (this can include raw materials purchased in prior years).
This reduces the direct materials cost allocated to each item produced in the average cost per unit calculation.
E.g. if you purchased raw materials during the year, but did not produce any goods, column P would include the entire amount of raw materials purchases for the year (which remain unused).</t>
        </r>
      </text>
    </comment>
    <comment ref="Q1" authorId="0" shapeId="0" xr:uid="{9684BB6A-F91E-4FD5-8AEB-2FAA00CDD94B}">
      <text>
        <r>
          <rPr>
            <sz val="9"/>
            <color indexed="81"/>
            <rFont val="Tahoma"/>
            <family val="2"/>
          </rPr>
          <t>Estimate of raw materials wasted during the production process.</t>
        </r>
      </text>
    </comment>
    <comment ref="W1" authorId="0" shapeId="0" xr:uid="{348EE369-969A-44B0-B539-4987009D670D}">
      <text>
        <r>
          <rPr>
            <sz val="9"/>
            <color indexed="81"/>
            <rFont val="Tahoma"/>
            <family val="2"/>
          </rPr>
          <t>A zero balance of units with a closing cost indicates unused raw materials on hand for produced items.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B17" authorId="0" shapeId="0" xr:uid="{96FFA16D-131D-430F-B0E1-CDB4B0E722E7}">
      <text>
        <r>
          <rPr>
            <b/>
            <sz val="9"/>
            <color indexed="81"/>
            <rFont val="Tahoma"/>
            <family val="2"/>
          </rPr>
          <t>Hi!</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H2" authorId="0" shapeId="0" xr:uid="{881A53CF-6769-44EE-BAF3-846AE0014A5C}">
      <text>
        <r>
          <rPr>
            <sz val="9"/>
            <color indexed="81"/>
            <rFont val="Tahoma"/>
            <family val="2"/>
          </rPr>
          <t xml:space="preserve">If an asset is disposed of in the current year, it should be journalled from the accounts as shown in the Instructions, and the closing balance excluded from the following years' depreciation worksheet.
</t>
        </r>
      </text>
    </comment>
    <comment ref="K2" authorId="0" shapeId="0" xr:uid="{B338DC81-D378-4671-A3A6-4138635673E6}">
      <text>
        <r>
          <rPr>
            <sz val="9"/>
            <color indexed="81"/>
            <rFont val="Tahoma"/>
            <family val="2"/>
          </rPr>
          <t xml:space="preserve">Reducing balance rates are calculated as:
</t>
        </r>
        <r>
          <rPr>
            <b/>
            <sz val="9"/>
            <color indexed="81"/>
            <rFont val="Tahoma"/>
            <family val="2"/>
          </rPr>
          <t xml:space="preserve">200% / Useful Life (years) </t>
        </r>
        <r>
          <rPr>
            <sz val="9"/>
            <color indexed="81"/>
            <rFont val="Tahoma"/>
            <family val="2"/>
          </rPr>
          <t xml:space="preserve">
as per ATO guidance.
The depreciation rate % can be manually entered, but will only affect reducing balance calculations (not straight-line calculations).
</t>
        </r>
      </text>
    </comment>
    <comment ref="L2" authorId="0" shapeId="0" xr:uid="{0C1C55FC-0ADF-4C8C-BCB3-69643A4BA4D1}">
      <text>
        <r>
          <rPr>
            <sz val="9"/>
            <color indexed="81"/>
            <rFont val="Tahoma"/>
            <family val="2"/>
          </rPr>
          <t xml:space="preserve">This entry cannot be blank, or the depreciation calculation will be incorrect.
</t>
        </r>
      </text>
    </comment>
    <comment ref="AW2" authorId="0" shapeId="0" xr:uid="{168ADA79-3F32-4718-A2BA-5E51E038710B}">
      <text>
        <r>
          <rPr>
            <sz val="9"/>
            <color indexed="81"/>
            <rFont val="Tahoma"/>
            <family val="2"/>
          </rPr>
          <t>If there are additions, this will not be zero.</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B6" authorId="0" shapeId="0" xr:uid="{377356AE-5B04-45F3-A5E5-55250EB68586}">
      <text>
        <r>
          <rPr>
            <b/>
            <sz val="9"/>
            <color indexed="81"/>
            <rFont val="Tahoma"/>
            <family val="2"/>
          </rPr>
          <t>Hi!</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B6" authorId="0" shapeId="0" xr:uid="{FEBCA5AD-E442-4129-9B82-5EA16ECEFEEE}">
      <text>
        <r>
          <rPr>
            <b/>
            <sz val="9"/>
            <color indexed="81"/>
            <rFont val="Tahoma"/>
            <family val="2"/>
          </rPr>
          <t>Hi!</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E1" authorId="0" shapeId="0" xr:uid="{757F6AFB-2F34-4899-9425-0F6CAA2C4B24}">
      <text>
        <r>
          <rPr>
            <sz val="9"/>
            <color indexed="81"/>
            <rFont val="Tahoma"/>
            <family val="2"/>
          </rPr>
          <t xml:space="preserve">Enter all values as positive numbers.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G1" authorId="0" shapeId="0" xr:uid="{B6E7FE54-3FB3-47A6-95E4-26F6004B116B}">
      <text>
        <r>
          <rPr>
            <sz val="9"/>
            <color indexed="81"/>
            <rFont val="Tahoma"/>
            <family val="2"/>
          </rPr>
          <t>Select an inventory item from the drop-down menu, or type an entry.</t>
        </r>
      </text>
    </comment>
    <comment ref="H1" authorId="0" shapeId="0" xr:uid="{50D0D50A-72E3-4DBB-ABB1-5D96D4FB674A}">
      <text>
        <r>
          <rPr>
            <sz val="9"/>
            <color indexed="81"/>
            <rFont val="Tahoma"/>
            <family val="2"/>
          </rPr>
          <t>Where applicable (e.g. selling a product), enter the quantity sold ot returned after a customer credit.
Enter all value as positive numbers.
Where there is a Customer Credit on a stock item, it is assumed that item/s is/are returned.</t>
        </r>
      </text>
    </comment>
    <comment ref="K1" authorId="0" shapeId="0" xr:uid="{478C11FD-250B-4FB0-97FC-1A6436473B51}">
      <text>
        <r>
          <rPr>
            <sz val="9"/>
            <color indexed="81"/>
            <rFont val="Tahoma"/>
            <family val="2"/>
          </rPr>
          <t xml:space="preserve">Use this for manual entries of invoices, where not using the inventory price list.
Enter credits as negative values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I1" authorId="0" shapeId="0" xr:uid="{A574C5CF-0F75-404F-8B63-BE6ED07DCB6A}">
      <text>
        <r>
          <rPr>
            <sz val="9"/>
            <color indexed="81"/>
            <rFont val="Tahoma"/>
            <family val="2"/>
          </rPr>
          <t xml:space="preserve">Enter positive values only.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H13" authorId="0" shapeId="0" xr:uid="{E0398C63-E98F-43D1-A9AF-CAF187CEF863}">
      <text>
        <r>
          <rPr>
            <sz val="9"/>
            <color indexed="81"/>
            <rFont val="Tahoma"/>
            <family val="2"/>
          </rPr>
          <t xml:space="preserve">Enter positive values only.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B6" authorId="0" shapeId="0" xr:uid="{147BC4CD-2F11-4922-ADF9-AEBCBD33B794}">
      <text>
        <r>
          <rPr>
            <b/>
            <sz val="9"/>
            <color indexed="81"/>
            <rFont val="Tahoma"/>
            <family val="2"/>
          </rPr>
          <t>Hi!</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J1" authorId="0" shapeId="0" xr:uid="{9188E01B-1C02-41A4-B0F5-A1CD4455A969}">
      <text>
        <r>
          <rPr>
            <sz val="9"/>
            <color indexed="81"/>
            <rFont val="Tahoma"/>
            <family val="2"/>
          </rPr>
          <t xml:space="preserve">Enter a value for finished goods purchased only - not for materials purchased. 
</t>
        </r>
      </text>
    </comment>
    <comment ref="K1" authorId="0" shapeId="0" xr:uid="{64304A15-A0D1-4EAF-ACE4-2D3DCBB23DE5}">
      <text>
        <r>
          <rPr>
            <sz val="9"/>
            <color indexed="81"/>
            <rFont val="Tahoma"/>
            <family val="2"/>
          </rPr>
          <t xml:space="preserve">Enter purchase credits as negative values.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I1" authorId="0" shapeId="0" xr:uid="{FEBEE021-2C96-4087-8420-9B2D25E82662}">
      <text>
        <r>
          <rPr>
            <sz val="9"/>
            <color indexed="81"/>
            <rFont val="Tahoma"/>
            <family val="2"/>
          </rPr>
          <t xml:space="preserve">Enter positive values only.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H13" authorId="0" shapeId="0" xr:uid="{F8800CF0-00A5-4480-B323-35F91B493018}">
      <text>
        <r>
          <rPr>
            <sz val="9"/>
            <color indexed="81"/>
            <rFont val="Tahoma"/>
            <family val="2"/>
          </rPr>
          <t xml:space="preserve">Enter positive values only.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B6" authorId="0" shapeId="0" xr:uid="{DBF56CEF-D035-4C9F-8902-E78F4BE96B77}">
      <text>
        <r>
          <rPr>
            <b/>
            <sz val="9"/>
            <color indexed="81"/>
            <rFont val="Tahoma"/>
            <family val="2"/>
          </rPr>
          <t>Hi!</t>
        </r>
        <r>
          <rPr>
            <sz val="9"/>
            <color indexed="81"/>
            <rFont val="Tahoma"/>
            <family val="2"/>
          </rPr>
          <t xml:space="preserve">
</t>
        </r>
      </text>
    </comment>
  </commentList>
</comments>
</file>

<file path=xl/sharedStrings.xml><?xml version="1.0" encoding="utf-8"?>
<sst xmlns="http://schemas.openxmlformats.org/spreadsheetml/2006/main" count="1313" uniqueCount="606">
  <si>
    <t>Invoice #</t>
  </si>
  <si>
    <t>Invoice date</t>
  </si>
  <si>
    <t>Customer name</t>
  </si>
  <si>
    <t>Customer #</t>
  </si>
  <si>
    <t xml:space="preserve"> </t>
  </si>
  <si>
    <t>Description</t>
  </si>
  <si>
    <t>Sale</t>
  </si>
  <si>
    <t>Credit</t>
  </si>
  <si>
    <t>Transaction type</t>
  </si>
  <si>
    <t>Item sold</t>
  </si>
  <si>
    <t>Unit price</t>
  </si>
  <si>
    <t>GST</t>
  </si>
  <si>
    <t>Debit</t>
  </si>
  <si>
    <t>Total</t>
  </si>
  <si>
    <t>Ken's Carpentry Business</t>
  </si>
  <si>
    <t>Custom table</t>
  </si>
  <si>
    <t>Product #</t>
  </si>
  <si>
    <t>Credit terms</t>
  </si>
  <si>
    <t>30 days</t>
  </si>
  <si>
    <t>7 days</t>
  </si>
  <si>
    <t>14 days</t>
  </si>
  <si>
    <t>Table for Paul</t>
  </si>
  <si>
    <t>Invoice amount (inc. GST)</t>
  </si>
  <si>
    <t>kenscarpentry@gmail.com</t>
  </si>
  <si>
    <t>1 Wood Lane, Forestville, 4873</t>
  </si>
  <si>
    <t>Enter your business details below:</t>
  </si>
  <si>
    <t>Business name:</t>
  </si>
  <si>
    <t>Business e-mail:</t>
  </si>
  <si>
    <t>Business address:</t>
  </si>
  <si>
    <t>To:</t>
  </si>
  <si>
    <t>Description of supply</t>
  </si>
  <si>
    <t>How to make payment:</t>
  </si>
  <si>
    <t>Bank:</t>
  </si>
  <si>
    <t>BSB:</t>
  </si>
  <si>
    <t>Account number:</t>
  </si>
  <si>
    <t>Account name:</t>
  </si>
  <si>
    <t>ANZ</t>
  </si>
  <si>
    <t>045-382</t>
  </si>
  <si>
    <t>7993-2716</t>
  </si>
  <si>
    <t>Ken's Carpentry</t>
  </si>
  <si>
    <t>Payment may be made by direct deposit into our bank account. Please quote this invoice</t>
  </si>
  <si>
    <t xml:space="preserve">number as a payment reference. </t>
  </si>
  <si>
    <t>Thank you for your business!</t>
  </si>
  <si>
    <t>ABN:</t>
  </si>
  <si>
    <t>Total:</t>
  </si>
  <si>
    <t>GST:</t>
  </si>
  <si>
    <t>Dining chair</t>
  </si>
  <si>
    <t>Bed frame</t>
  </si>
  <si>
    <t>Bedside table</t>
  </si>
  <si>
    <t>Desk</t>
  </si>
  <si>
    <t>Green Gardeners</t>
  </si>
  <si>
    <t>Birnings</t>
  </si>
  <si>
    <t>Pete's Plumbing</t>
  </si>
  <si>
    <t>Jack Matthews</t>
  </si>
  <si>
    <t>Jill Smith</t>
  </si>
  <si>
    <t>Paul Daniels</t>
  </si>
  <si>
    <t>Manuel Barros</t>
  </si>
  <si>
    <t>E-mail</t>
  </si>
  <si>
    <t>60 days</t>
  </si>
  <si>
    <t>Address Line 1</t>
  </si>
  <si>
    <t>Address Line 2</t>
  </si>
  <si>
    <t>Paris</t>
  </si>
  <si>
    <t>London</t>
  </si>
  <si>
    <t>Edinburgh</t>
  </si>
  <si>
    <t>Sydney</t>
  </si>
  <si>
    <t>New York</t>
  </si>
  <si>
    <t>Ohio</t>
  </si>
  <si>
    <t>7 Bush Road</t>
  </si>
  <si>
    <t>19 Pin Street</t>
  </si>
  <si>
    <t>89 Pipe Lane</t>
  </si>
  <si>
    <t>34 Dune Road</t>
  </si>
  <si>
    <t>2 Third Avenue</t>
  </si>
  <si>
    <t>55 Sixth Avenue</t>
  </si>
  <si>
    <t>6 Miller Street</t>
  </si>
  <si>
    <t>Barcelona</t>
  </si>
  <si>
    <t>Capital</t>
  </si>
  <si>
    <t>Phone - mobile</t>
  </si>
  <si>
    <t>Phone - landline</t>
  </si>
  <si>
    <t>Operating</t>
  </si>
  <si>
    <t>Supplier #</t>
  </si>
  <si>
    <t>Supplier name</t>
  </si>
  <si>
    <t>XYZ Stationary</t>
  </si>
  <si>
    <t>Wood Supply Ltd</t>
  </si>
  <si>
    <t>Terry's Tools</t>
  </si>
  <si>
    <t>Maker's Auto Repair</t>
  </si>
  <si>
    <t>Carpentry Machines Co.</t>
  </si>
  <si>
    <t>4 Long Lane</t>
  </si>
  <si>
    <t>Budapest</t>
  </si>
  <si>
    <t>64 Harper Road</t>
  </si>
  <si>
    <t>Coventry</t>
  </si>
  <si>
    <t>199 Sailor Way</t>
  </si>
  <si>
    <t>Prague</t>
  </si>
  <si>
    <t>789 Giga Street</t>
  </si>
  <si>
    <t>Upsil</t>
  </si>
  <si>
    <t>82 Perchance Drive</t>
  </si>
  <si>
    <t>Marseille</t>
  </si>
  <si>
    <t>greengardener@email.com</t>
  </si>
  <si>
    <t>birnings@email.com</t>
  </si>
  <si>
    <t>pete@petesmail.com</t>
  </si>
  <si>
    <t>jakem@email.com</t>
  </si>
  <si>
    <t>jsmith@email.com</t>
  </si>
  <si>
    <t>pdaniels@email.com</t>
  </si>
  <si>
    <t>barrosm@email.com</t>
  </si>
  <si>
    <t>xyz@email.com</t>
  </si>
  <si>
    <t>woodsupply@email.com</t>
  </si>
  <si>
    <t>info@terrystools.com</t>
  </si>
  <si>
    <t>info@makersauto.com</t>
  </si>
  <si>
    <t>cm@email.com</t>
  </si>
  <si>
    <t>Stationary</t>
  </si>
  <si>
    <t>New tools</t>
  </si>
  <si>
    <t>Business vehicle repair</t>
  </si>
  <si>
    <t>GL Account</t>
  </si>
  <si>
    <t>Sales</t>
  </si>
  <si>
    <t>Cost of goods sold</t>
  </si>
  <si>
    <t>Other income</t>
  </si>
  <si>
    <t>Account name</t>
  </si>
  <si>
    <t>Income</t>
  </si>
  <si>
    <t>COGS</t>
  </si>
  <si>
    <t>Expense</t>
  </si>
  <si>
    <t>Property, plant &amp; equipment</t>
  </si>
  <si>
    <t>Equity</t>
  </si>
  <si>
    <t>Retained earnings</t>
  </si>
  <si>
    <t>Share capital</t>
  </si>
  <si>
    <t>Non-current assets</t>
  </si>
  <si>
    <t>Accounts receivable</t>
  </si>
  <si>
    <t>Inventory</t>
  </si>
  <si>
    <t>Accounts payable</t>
  </si>
  <si>
    <t>Payroll tax</t>
  </si>
  <si>
    <t>Payroll tax payable</t>
  </si>
  <si>
    <t>Accrued expense</t>
  </si>
  <si>
    <t>Office equipment</t>
  </si>
  <si>
    <t>Computer equipment</t>
  </si>
  <si>
    <t>Non-current asset</t>
  </si>
  <si>
    <t>Current asset</t>
  </si>
  <si>
    <t>Current liability</t>
  </si>
  <si>
    <t>Bank loan</t>
  </si>
  <si>
    <t>Interest income</t>
  </si>
  <si>
    <t>Motor vehicles</t>
  </si>
  <si>
    <t>Bank fees</t>
  </si>
  <si>
    <t>Cleaning</t>
  </si>
  <si>
    <t>General expenses</t>
  </si>
  <si>
    <t>Legal</t>
  </si>
  <si>
    <t>Utilities</t>
  </si>
  <si>
    <t>Motor vehicle expenses</t>
  </si>
  <si>
    <t>Rent</t>
  </si>
  <si>
    <t>Telephone &amp; internet</t>
  </si>
  <si>
    <t>Travel</t>
  </si>
  <si>
    <t>Freight &amp; courier</t>
  </si>
  <si>
    <t>Accounting</t>
  </si>
  <si>
    <t>Advertising</t>
  </si>
  <si>
    <t>Subscriptions</t>
  </si>
  <si>
    <t>Non-current liability</t>
  </si>
  <si>
    <t>Customer credit</t>
  </si>
  <si>
    <t>New lathe</t>
  </si>
  <si>
    <t>Invoice amount - Price List (exc. GST)</t>
  </si>
  <si>
    <t>Dining chair for Sam</t>
  </si>
  <si>
    <t>Chair</t>
  </si>
  <si>
    <t>Bedside table - pine</t>
  </si>
  <si>
    <t>Balance receivable</t>
  </si>
  <si>
    <t>Amounts received</t>
  </si>
  <si>
    <t>Debtor balance formula</t>
  </si>
  <si>
    <t>Customer number</t>
  </si>
  <si>
    <t>Amounts paid</t>
  </si>
  <si>
    <t>Balance payable</t>
  </si>
  <si>
    <t>Contra</t>
  </si>
  <si>
    <t>Total balance payable</t>
  </si>
  <si>
    <t>Supplier number</t>
  </si>
  <si>
    <t>Creditor balance formula</t>
  </si>
  <si>
    <t>Total balance receivable</t>
  </si>
  <si>
    <t>XYZ127</t>
  </si>
  <si>
    <t>Wood33</t>
  </si>
  <si>
    <t>TTMar301</t>
  </si>
  <si>
    <t>Maker54</t>
  </si>
  <si>
    <t>Employment type</t>
  </si>
  <si>
    <t>Full-time</t>
  </si>
  <si>
    <t>Part-time</t>
  </si>
  <si>
    <t>Casual</t>
  </si>
  <si>
    <t>Contractor</t>
  </si>
  <si>
    <t>Pay frequency</t>
  </si>
  <si>
    <t>Fortnightly</t>
  </si>
  <si>
    <t>Monthly</t>
  </si>
  <si>
    <t>Opening GL balance</t>
  </si>
  <si>
    <t>OPENING BALANCE</t>
  </si>
  <si>
    <t>Director's fees</t>
  </si>
  <si>
    <t>Contractors &amp; consultants</t>
  </si>
  <si>
    <t>GL bank account</t>
  </si>
  <si>
    <t>Reconciliation date</t>
  </si>
  <si>
    <t>Cash received for period</t>
  </si>
  <si>
    <t>Cash paid for period</t>
  </si>
  <si>
    <t>Closing bank balance</t>
  </si>
  <si>
    <t>Date of balance</t>
  </si>
  <si>
    <t>BANK</t>
  </si>
  <si>
    <t>GENERAL LEDGER</t>
  </si>
  <si>
    <t>Adjusted bank balance</t>
  </si>
  <si>
    <t>Adjustment</t>
  </si>
  <si>
    <t>Reconciling difference</t>
  </si>
  <si>
    <t>Populate the orange-coloured cells (i.e. dates and balances)</t>
  </si>
  <si>
    <t>Receipts in GL but not bank</t>
  </si>
  <si>
    <t>Payments in GL but not bank</t>
  </si>
  <si>
    <t>Asset description</t>
  </si>
  <si>
    <t>Purchase date</t>
  </si>
  <si>
    <t>Original cost</t>
  </si>
  <si>
    <t>Useful life (years)</t>
  </si>
  <si>
    <t>Depreciation method</t>
  </si>
  <si>
    <t>Asset type</t>
  </si>
  <si>
    <t>Depreciation expense</t>
  </si>
  <si>
    <t>Additions</t>
  </si>
  <si>
    <t>Reducing balance</t>
  </si>
  <si>
    <t>Straight-line</t>
  </si>
  <si>
    <t>Tools</t>
  </si>
  <si>
    <t>Drill</t>
  </si>
  <si>
    <t>Desktop computer</t>
  </si>
  <si>
    <t>Monitor</t>
  </si>
  <si>
    <t>Utility vehicle</t>
  </si>
  <si>
    <t>Opening net book value</t>
  </si>
  <si>
    <t>Closing net book value</t>
  </si>
  <si>
    <t>Depreciation rate %</t>
  </si>
  <si>
    <t>Asset #</t>
  </si>
  <si>
    <t>Adjusted GL balance</t>
  </si>
  <si>
    <t>Disposal date</t>
  </si>
  <si>
    <t>Financial period end date</t>
  </si>
  <si>
    <t>First period end date</t>
  </si>
  <si>
    <t>RB</t>
  </si>
  <si>
    <t>SL</t>
  </si>
  <si>
    <t>ABB</t>
  </si>
  <si>
    <t>IF($E5&gt;$D$1,"",</t>
  </si>
  <si>
    <t>IF(AND(ROUNDUP(YEARFRAC($D$1,$G5),0)=$M4,M$2&lt;=$I5),$H5/($I5*365)*(DATE(YEAR($G5),MONTH($G5),DAY($G5))-DATE(YEAR(G5)-(MONTH(G5)&lt;=6),7,1)),</t>
  </si>
  <si>
    <t>First year depreciation formula:</t>
  </si>
  <si>
    <r>
      <rPr>
        <sz val="11"/>
        <color rgb="FFFF0000"/>
        <rFont val="Calibri"/>
        <family val="2"/>
        <scheme val="minor"/>
      </rPr>
      <t xml:space="preserve">Red text </t>
    </r>
    <r>
      <rPr>
        <sz val="11"/>
        <color theme="1"/>
        <rFont val="Calibri"/>
        <family val="2"/>
        <scheme val="minor"/>
      </rPr>
      <t>= the difference between 2 dates in Excel using a minus formula is NOT INCLUSIVE. So, when there is a leap year, it counts only 365 days.</t>
    </r>
  </si>
  <si>
    <t>So, a normal year will be 364 days, a leap year will show 365 days. The normal year is 1 day short.</t>
  </si>
  <si>
    <t>This is why I have included a "+1" to capture the total number of days in the period.</t>
  </si>
  <si>
    <r>
      <t>IFERROR(IF(AND(M$2&lt;=$I5,</t>
    </r>
    <r>
      <rPr>
        <sz val="11"/>
        <color rgb="FFFF0000"/>
        <rFont val="Calibri"/>
        <family val="2"/>
        <scheme val="minor"/>
      </rPr>
      <t>$F5-$E5+1</t>
    </r>
    <r>
      <rPr>
        <sz val="11"/>
        <color theme="1"/>
        <rFont val="Calibri"/>
        <family val="2"/>
        <scheme val="minor"/>
      </rPr>
      <t>&lt;366),$H5/($I5*365)*</t>
    </r>
    <r>
      <rPr>
        <sz val="11"/>
        <color rgb="FFFF0000"/>
        <rFont val="Calibri"/>
        <family val="2"/>
        <scheme val="minor"/>
      </rPr>
      <t>($F5-$E5+1)</t>
    </r>
    <r>
      <rPr>
        <sz val="11"/>
        <color theme="1"/>
        <rFont val="Calibri"/>
        <family val="2"/>
        <scheme val="minor"/>
      </rPr>
      <t>,$H5/($I5*365)*(</t>
    </r>
    <r>
      <rPr>
        <sz val="11"/>
        <color rgb="FFFF0000"/>
        <rFont val="Calibri"/>
        <family val="2"/>
        <scheme val="minor"/>
      </rPr>
      <t>$F5-$E5+1</t>
    </r>
    <r>
      <rPr>
        <sz val="11"/>
        <color theme="1"/>
        <rFont val="Calibri"/>
        <family val="2"/>
        <scheme val="minor"/>
      </rPr>
      <t>)),"")))</t>
    </r>
  </si>
  <si>
    <t>Base value</t>
  </si>
  <si>
    <t>Days held</t>
  </si>
  <si>
    <t>x</t>
  </si>
  <si>
    <t>Asset's useful life</t>
  </si>
  <si>
    <t>The remainder of the asset's value at the end of it's useful life is taken as it's residual value/salvage value/estimated market value.</t>
  </si>
  <si>
    <t>E.g. if the asset was purchased on 1/7/2021, enter the disposal date as 1/7/2021 also.</t>
  </si>
  <si>
    <t>The effect of a Leap Year (i.e. an extra day every 4 years) have been 'smoothed' so that annual depreciation expense is the same each year.</t>
  </si>
  <si>
    <t>Asset net book value</t>
  </si>
  <si>
    <t>Cash at bank</t>
  </si>
  <si>
    <t>Profit or loss on disposal</t>
  </si>
  <si>
    <t>Closing Net book value/residual value</t>
  </si>
  <si>
    <t>Accumulated depreciation (opening)</t>
  </si>
  <si>
    <t>Accumulated depreciation (closing)</t>
  </si>
  <si>
    <t>Opening Net book value/residual value</t>
  </si>
  <si>
    <t>Total fixed assets</t>
  </si>
  <si>
    <t>NBV check (opening)</t>
  </si>
  <si>
    <t>NBV check (closing)</t>
  </si>
  <si>
    <t>Fixed assets summary as at</t>
  </si>
  <si>
    <t>TOTAL</t>
  </si>
  <si>
    <t>Balance type</t>
  </si>
  <si>
    <t>Period-end balance</t>
  </si>
  <si>
    <t>COST OF GOODS SOLD (COGS)</t>
  </si>
  <si>
    <t>Opening balance (units) @</t>
  </si>
  <si>
    <t>Closing balance (units) @</t>
  </si>
  <si>
    <t>Description of adjustments</t>
  </si>
  <si>
    <t>CURRENT ASSETS</t>
  </si>
  <si>
    <t>NON-CURRENT ASSETS</t>
  </si>
  <si>
    <t>CURRENT LIABILITIES</t>
  </si>
  <si>
    <t>NON-CURRENT LIABILITIES</t>
  </si>
  <si>
    <t>EQUITY</t>
  </si>
  <si>
    <t>Inventory item (finished goods)</t>
  </si>
  <si>
    <t>EXPENSES</t>
  </si>
  <si>
    <t>Unit sale price $
(sales invoice)</t>
  </si>
  <si>
    <t>Purchases $</t>
  </si>
  <si>
    <t>Materials - custom table</t>
  </si>
  <si>
    <t>Item purchased or produced?</t>
  </si>
  <si>
    <t>Purchased</t>
  </si>
  <si>
    <t>Produced</t>
  </si>
  <si>
    <t>Materials - custom chair</t>
  </si>
  <si>
    <t>Custom chair</t>
  </si>
  <si>
    <t>Inventory - Dining chair</t>
  </si>
  <si>
    <t>Inventory - item</t>
  </si>
  <si>
    <t>Wood35</t>
  </si>
  <si>
    <t>Inventory - Bed frame</t>
  </si>
  <si>
    <t>Inventory - Bedside table</t>
  </si>
  <si>
    <t>Inventory - Desk</t>
  </si>
  <si>
    <t>Dining chairs for sale</t>
  </si>
  <si>
    <t>Qty sold / returned</t>
  </si>
  <si>
    <t>Cost 
(opening)</t>
  </si>
  <si>
    <t>Wood36</t>
  </si>
  <si>
    <t>Total invoice amount (exc. GST)</t>
  </si>
  <si>
    <t>Total invoice amount (inc. GST)</t>
  </si>
  <si>
    <t>Table inventory</t>
  </si>
  <si>
    <t>Wood37</t>
  </si>
  <si>
    <t>Bed frames for inventory</t>
  </si>
  <si>
    <t>Labour rate $ (per hour)</t>
  </si>
  <si>
    <r>
      <t xml:space="preserve">Enter your business banking details below </t>
    </r>
    <r>
      <rPr>
        <sz val="11"/>
        <rFont val="Calibri"/>
        <family val="2"/>
        <scheme val="minor"/>
      </rPr>
      <t>(to populate the sales invoice template):</t>
    </r>
  </si>
  <si>
    <t>Bank fee</t>
  </si>
  <si>
    <t>Opening balances</t>
  </si>
  <si>
    <t>Materials - item</t>
  </si>
  <si>
    <t>Expense type</t>
  </si>
  <si>
    <t>Purchases
 (units)</t>
  </si>
  <si>
    <t xml:space="preserve">Average unit cost $
</t>
  </si>
  <si>
    <t>Profit this period</t>
  </si>
  <si>
    <t>Depreciation</t>
  </si>
  <si>
    <t>Addition/
disposal</t>
  </si>
  <si>
    <t>PPE asset write off on disposal</t>
  </si>
  <si>
    <t>Cost 
(closing)</t>
  </si>
  <si>
    <t>Wood38</t>
  </si>
  <si>
    <t>Desks for inventory</t>
  </si>
  <si>
    <t>Wood supplies for custom tables</t>
  </si>
  <si>
    <t>Wood39</t>
  </si>
  <si>
    <t>Wood for custom chairs</t>
  </si>
  <si>
    <t>O</t>
  </si>
  <si>
    <t>P</t>
  </si>
  <si>
    <t>C</t>
  </si>
  <si>
    <t>S</t>
  </si>
  <si>
    <t>GROSS MARGIN</t>
  </si>
  <si>
    <t>GROSS MARGIN %</t>
  </si>
  <si>
    <t>Revenue</t>
  </si>
  <si>
    <t>REVENUE</t>
  </si>
  <si>
    <t>Profit on asset disposal</t>
  </si>
  <si>
    <t>Loss on asset disposal</t>
  </si>
  <si>
    <t>Account #</t>
  </si>
  <si>
    <t>PROFIT FOR PERIOD</t>
  </si>
  <si>
    <t>this should be at the cost, not sales unit value</t>
  </si>
  <si>
    <t>Sales $ 
(at avg cost)</t>
  </si>
  <si>
    <t>Sales 
(units sold)</t>
  </si>
  <si>
    <t>COGS Reconciliation</t>
  </si>
  <si>
    <t>Example</t>
  </si>
  <si>
    <t>Actual</t>
  </si>
  <si>
    <t>COGS calc does not work if I use NRV, so remove the option; NRV generally assumed higher anyway</t>
  </si>
  <si>
    <t>except in cases of obselescence anyway.</t>
  </si>
  <si>
    <t>Working capital</t>
  </si>
  <si>
    <t>NET ASSETS</t>
  </si>
  <si>
    <t>check closing NBV</t>
  </si>
  <si>
    <t>Sale of table</t>
  </si>
  <si>
    <t>SALES</t>
  </si>
  <si>
    <t>Amounts owing to creditors</t>
  </si>
  <si>
    <t>Amounts owed by debtors</t>
  </si>
  <si>
    <t>Net assets</t>
  </si>
  <si>
    <t>PROFIT</t>
  </si>
  <si>
    <t>Cash balance</t>
  </si>
  <si>
    <t>diff</t>
  </si>
  <si>
    <t>Labour allocated $</t>
  </si>
  <si>
    <t>COST OF SALES</t>
  </si>
  <si>
    <t>For items produced / manufactured:</t>
  </si>
  <si>
    <t>Units produced 
(this year)</t>
  </si>
  <si>
    <t>Financial year ending</t>
  </si>
  <si>
    <t>Accounting fees</t>
  </si>
  <si>
    <t>Acc. depreciation - PPE</t>
  </si>
  <si>
    <t>Acc. depreciation - office equipment</t>
  </si>
  <si>
    <t>Acc. depreciation - computer equipment</t>
  </si>
  <si>
    <t>Acc. depreciation - motor vehicles</t>
  </si>
  <si>
    <t>Other receivables</t>
  </si>
  <si>
    <t>Accrued income</t>
  </si>
  <si>
    <t>Other payables</t>
  </si>
  <si>
    <t>Owner's contribution</t>
  </si>
  <si>
    <t>AP</t>
  </si>
  <si>
    <t>Dr</t>
  </si>
  <si>
    <t>Cr</t>
  </si>
  <si>
    <t>Labour payable</t>
  </si>
  <si>
    <t>Diff</t>
  </si>
  <si>
    <t>Cash rec'd</t>
  </si>
  <si>
    <t>Opening balance</t>
  </si>
  <si>
    <t>Retained earnings - recognised prior period sales</t>
  </si>
  <si>
    <t>Opening balance - sales</t>
  </si>
  <si>
    <t>Opening balance - asset</t>
  </si>
  <si>
    <t>Cash paid</t>
  </si>
  <si>
    <t>Opening balance - liability</t>
  </si>
  <si>
    <t>Opening balance - purchases</t>
  </si>
  <si>
    <t>Inventory purchases</t>
  </si>
  <si>
    <t>Opening balance cash</t>
  </si>
  <si>
    <t>Purchases (exc. Inventory)</t>
  </si>
  <si>
    <t>Salaries &amp; wages payable - direct</t>
  </si>
  <si>
    <t>Opening balance - Accounts receivable</t>
  </si>
  <si>
    <t>Opening balance - Accounts payable</t>
  </si>
  <si>
    <t>Opening balance - Inventory</t>
  </si>
  <si>
    <t>Opening balance - Fixed assets</t>
  </si>
  <si>
    <t>Opening balance - Other</t>
  </si>
  <si>
    <t>Equity opening balance</t>
  </si>
  <si>
    <t xml:space="preserve">Business bank account </t>
  </si>
  <si>
    <t>Account type</t>
  </si>
  <si>
    <t>Transactions in bank but not GL:</t>
  </si>
  <si>
    <t>Sam Olsin</t>
  </si>
  <si>
    <t>4 Due Street</t>
  </si>
  <si>
    <t>Adelaide</t>
  </si>
  <si>
    <t>Sundry expenses</t>
  </si>
  <si>
    <t>Purchases</t>
  </si>
  <si>
    <t>XYZ312</t>
  </si>
  <si>
    <t>XYZ127a</t>
  </si>
  <si>
    <t>Credit/refund on stationary XYZ127</t>
  </si>
  <si>
    <t>Disposals (closing NBV)</t>
  </si>
  <si>
    <t>Profit on disposal</t>
  </si>
  <si>
    <t>Examples:</t>
  </si>
  <si>
    <t>Use the Journal entry worksheet to account for fixed asset disposals/sales/write-offs.</t>
  </si>
  <si>
    <t>IF($M3="SL",</t>
  </si>
  <si>
    <t>IF(OR($E3&gt;$D$1,ROUNDUP(YEARFRAC($E3,$H3,3),0)&lt;O$2),"",</t>
  </si>
  <si>
    <t>IF(AND(ROUNDUP(YEARFRAC($E3,$H3,3),0)=O$2,SUM($N3:N3)&lt;$I3),$I3/($J3*365)*(DATE(YEAR($H3),MONTH($H3),DAY($H3))-DATE(YEAR($H3)-(MONTH($H3)&lt;=6),7,1)),</t>
  </si>
  <si>
    <t>IF(AND(SUM($N3:N3)&lt;$I3,O$2&lt;=$J3),$I3/($J3*365)*MROUND((EDATE($E3,12*O$2))-(EDATE($E3,12*N$2)),5),</t>
  </si>
  <si>
    <t>IF(AND(SUM($N3:N3)&lt;$I3,O$2&gt;$J3),$I3/($J3*365)*(EDATE($E3,12*W$2)-DATE(YEAR(EDATE($E3,12*W$2))-(MONTH($E3)&lt;=6),7,1)),"")))),</t>
  </si>
  <si>
    <t>IF(AND(ROUNDUP(YEARFRAC($E3,$H3,3),0)=O$2,O$2&lt;=$J3),$K3*($I3-SUM($N3:N3))*((DATE(YEAR($H3),MONTH($H3),DAY($H3))-DATE(YEAR($H3)-(MONTH($H3)&lt;=6),7,1))/365),</t>
  </si>
  <si>
    <t>IF(O$2&lt;=$J3,$K3*($I3-SUM($N3:N3))*MROUND((EDATE($E3,12*O$2))-(EDATE($E3,12*N$2)),5)/365,""))))</t>
  </si>
  <si>
    <t>Depn formula (after year 1)</t>
  </si>
  <si>
    <t>Line 2</t>
  </si>
  <si>
    <t>Line 3</t>
  </si>
  <si>
    <t>Line 4</t>
  </si>
  <si>
    <t>Line 5</t>
  </si>
  <si>
    <t>Line 7</t>
  </si>
  <si>
    <t>Line 8</t>
  </si>
  <si>
    <t>Line 9</t>
  </si>
  <si>
    <t>if asset purchased after Y/E date, or disposed before current year, ""</t>
  </si>
  <si>
    <t>Disposal formula</t>
  </si>
  <si>
    <t>Reducing balance section</t>
  </si>
  <si>
    <t>Straight line</t>
  </si>
  <si>
    <t>Full year of depreciation, smoothes leap year/366 days</t>
  </si>
  <si>
    <t>where asset depreciates longer than useful life year (i.e. purcased</t>
  </si>
  <si>
    <t>after 1 July in first year)</t>
  </si>
  <si>
    <t>Business bank account</t>
  </si>
  <si>
    <t>Opening accumulated depreciation</t>
  </si>
  <si>
    <t>difference</t>
  </si>
  <si>
    <t>Closing accumulated depreciation</t>
  </si>
  <si>
    <t>Closing NBV</t>
  </si>
  <si>
    <t>Reconciliation of NBV:</t>
  </si>
  <si>
    <t>LESS: Closing Acc. Depn.</t>
  </si>
  <si>
    <t>Closing NBV per schedule</t>
  </si>
  <si>
    <t>Mround is ok, because it only applies to full years of depreciation.</t>
  </si>
  <si>
    <t>The reducing balance depreciation rate uses the calculation provided in guidance issued by the ATO:</t>
  </si>
  <si>
    <t>To recognise the disposal of an asset through sale:</t>
  </si>
  <si>
    <t>Transactions/
 balances</t>
  </si>
  <si>
    <t>Opening balance - TOTAL PRIOR YEARS</t>
  </si>
  <si>
    <t>ADD: Original cost of additions during the year</t>
  </si>
  <si>
    <t>Purchase of computer equipment</t>
  </si>
  <si>
    <t>check total</t>
  </si>
  <si>
    <t>Instructions for Purchases</t>
  </si>
  <si>
    <t>Instructions for Sales</t>
  </si>
  <si>
    <t>Income or Expense</t>
  </si>
  <si>
    <t>Description: Loss on sale of PPE disposal</t>
  </si>
  <si>
    <t>Description: Profit on sale of an asset</t>
  </si>
  <si>
    <t>Description: Loss on sale of an asset</t>
  </si>
  <si>
    <t>a</t>
  </si>
  <si>
    <t>b</t>
  </si>
  <si>
    <t>Enter your supplier details in the Supplier List worksheet.</t>
  </si>
  <si>
    <t>Enter purchases in the Purchases Input worksheet:</t>
  </si>
  <si>
    <t>If you purchase a new fixed asset, enter the purchase in the Purchases Input worksheet AND in the Depreciation Input worksheet.</t>
  </si>
  <si>
    <t>Cells that look like this require user input (check for a drop-down menu by clicking on the cell).</t>
  </si>
  <si>
    <t>c</t>
  </si>
  <si>
    <t>Enter your customer details in the Customer List worksheet.</t>
  </si>
  <si>
    <t>Select the Customer Name (column B) and GL Account (column C) from the drop-down menu by clicking on the cell.</t>
  </si>
  <si>
    <t>Select the Supplier Name (column B) and GL Account (column C) from the drop-down menu by clicking on the cell.</t>
  </si>
  <si>
    <t>Sale of bed frame</t>
  </si>
  <si>
    <t>Sale of custom chair</t>
  </si>
  <si>
    <t>Proceeds from sale of drill</t>
  </si>
  <si>
    <t>In the 'GL Account' column, select either sales, customer credit, or other income.</t>
  </si>
  <si>
    <t>Purchases recorded will appear in the 'Accounts Payable' worksheet where cash payments to suppliers can also be recorded.</t>
  </si>
  <si>
    <t>Sales, credits, and other income recorded will appear in the 'Accounts Receivable' worksheet where cash receipts from customers can also be recorded.</t>
  </si>
  <si>
    <t>d</t>
  </si>
  <si>
    <t xml:space="preserve">If you are not selling an inventory item, type the name of the item sold in column G and type the price in column K </t>
  </si>
  <si>
    <t>(the list price can always be overriden by typing a price in column K).</t>
  </si>
  <si>
    <t>Bank: ANZ</t>
  </si>
  <si>
    <t>BSB: 045-382</t>
  </si>
  <si>
    <t>Account number: 7993-2716</t>
  </si>
  <si>
    <t>Account name: Ken's Carpentry</t>
  </si>
  <si>
    <t>Invoice number: KCB108</t>
  </si>
  <si>
    <t>Date: 03 Apr 2021</t>
  </si>
  <si>
    <t>Terms: 7 days</t>
  </si>
  <si>
    <t>Due date: 10 Apr 2021</t>
  </si>
  <si>
    <t>TAX INVOICE</t>
  </si>
  <si>
    <t>ABN 748396738</t>
  </si>
  <si>
    <t>Cash received</t>
  </si>
  <si>
    <t>Terms of use</t>
  </si>
  <si>
    <t>Totals:</t>
  </si>
  <si>
    <t>Reconciliation:</t>
  </si>
  <si>
    <t>difference to closing NBV</t>
  </si>
  <si>
    <t>OTHER INCOME</t>
  </si>
  <si>
    <t>Balance sheet:</t>
  </si>
  <si>
    <t>Profit &amp; Loss:</t>
  </si>
  <si>
    <t>GST collected/payable</t>
  </si>
  <si>
    <t>GST paid/receivable</t>
  </si>
  <si>
    <t>Instructions for Accounts</t>
  </si>
  <si>
    <t>Instructions for Fixed assets</t>
  </si>
  <si>
    <t>Cells that look like this may require user input for opening balances or end-of-period adjustments</t>
  </si>
  <si>
    <t>Cells that look like this may require user input.</t>
  </si>
  <si>
    <r>
      <t xml:space="preserve">Period-end adjustments
</t>
    </r>
    <r>
      <rPr>
        <sz val="12"/>
        <color theme="1"/>
        <rFont val="Calibri"/>
        <family val="2"/>
        <scheme val="minor"/>
      </rPr>
      <t>(journal format - Dr/Cr)</t>
    </r>
  </si>
  <si>
    <t>All dates should be entered in the format DD/MM/YYYY.</t>
  </si>
  <si>
    <t>Cells that look like this contain formulas and update automatically.</t>
  </si>
  <si>
    <t>Superannuation</t>
  </si>
  <si>
    <t>Fines &amp; penalties</t>
  </si>
  <si>
    <t>Salaries &amp; wages</t>
  </si>
  <si>
    <t>PAYG withholding</t>
  </si>
  <si>
    <t>Payrun 1</t>
  </si>
  <si>
    <t>PR1</t>
  </si>
  <si>
    <t>Annual leave payable</t>
  </si>
  <si>
    <t>Sick leave</t>
  </si>
  <si>
    <t>Annual leave</t>
  </si>
  <si>
    <t>Sick leave payable</t>
  </si>
  <si>
    <t>Direct labour adjustment (reduction to avoid double-counting labour in COGS)</t>
  </si>
  <si>
    <t>Enter annual leave liability in columns I &amp; J (from the Payroll Module)</t>
  </si>
  <si>
    <t>Enter sick leave liability in columns I &amp; J (from the Payroll Module)</t>
  </si>
  <si>
    <t>Sales chart (month)</t>
  </si>
  <si>
    <t>Months</t>
  </si>
  <si>
    <t>Monthly sales</t>
  </si>
  <si>
    <t>Monthly purchases</t>
  </si>
  <si>
    <t>January</t>
  </si>
  <si>
    <t>February</t>
  </si>
  <si>
    <t>March</t>
  </si>
  <si>
    <t>April</t>
  </si>
  <si>
    <t>May</t>
  </si>
  <si>
    <t>June</t>
  </si>
  <si>
    <t>July</t>
  </si>
  <si>
    <t>August</t>
  </si>
  <si>
    <t>September</t>
  </si>
  <si>
    <t>October</t>
  </si>
  <si>
    <t>November</t>
  </si>
  <si>
    <t>December</t>
  </si>
  <si>
    <t>FBT</t>
  </si>
  <si>
    <t>Not FBT</t>
  </si>
  <si>
    <t>FBT payable</t>
  </si>
  <si>
    <t>Salaries and wages</t>
  </si>
  <si>
    <t>Hours worked (per unit)</t>
  </si>
  <si>
    <t>Small Biz Accounting System</t>
  </si>
  <si>
    <t>Enter sales, customer credits, or other income (such as the sale of a fixed asset) in the Sales Input worksheet:</t>
  </si>
  <si>
    <t>Fixed asset</t>
  </si>
  <si>
    <t>If you issue a customer credit, enter the credit as a new transaction. If using manual entry in column K, enter a negative value; if you select an inventory item as a credit it will automatically assign a negative value.  
Do not change an existing sale transaction to a credit.</t>
  </si>
  <si>
    <t>A sales invoice template (linked here) is automatically created for the latest entry in the Sales Input worksheet.</t>
  </si>
  <si>
    <t>Or, if you'd prefer to create your own sales invoice manually, there is an editable copy at the end of the tabs (linked here).</t>
  </si>
  <si>
    <t>If you are selling an inventory item, select the item from the dropdown menu in column G.</t>
  </si>
  <si>
    <t>Invoice amount - Manual entry 
(exc. GST)</t>
  </si>
  <si>
    <t>The Total formula for row 3 is different from the other rows below. This is done intentionally - can't remember why</t>
  </si>
  <si>
    <t>Check your reconciling difference (GL versus bank balance) in cell J40</t>
  </si>
  <si>
    <t>Instructions for Bank Reconciliation</t>
  </si>
  <si>
    <t>Cells that look like this require user input.</t>
  </si>
  <si>
    <r>
      <t xml:space="preserve">If cell J40 is </t>
    </r>
    <r>
      <rPr>
        <b/>
        <sz val="11"/>
        <color theme="1"/>
        <rFont val="Calibri"/>
        <family val="2"/>
        <scheme val="minor"/>
      </rPr>
      <t>not zero</t>
    </r>
    <r>
      <rPr>
        <sz val="11"/>
        <color theme="1"/>
        <rFont val="Calibri"/>
        <family val="2"/>
        <scheme val="minor"/>
      </rPr>
      <t>, find any transactions in the bank statement that are not in the GL, record them in the GL (e.g. as sales or purchases), and noted any reconciling adjustments for items that are the result of timing differences (as noted above) on the bank reconciliation.</t>
    </r>
  </si>
  <si>
    <t>GL account #</t>
  </si>
  <si>
    <r>
      <t xml:space="preserve">Units purchased
</t>
    </r>
    <r>
      <rPr>
        <b/>
        <u/>
        <sz val="11"/>
        <color theme="1"/>
        <rFont val="Calibri"/>
        <family val="2"/>
        <scheme val="minor"/>
      </rPr>
      <t>(finished goods only)</t>
    </r>
  </si>
  <si>
    <t>Enter quantity of finished goods purchased in column J (only if you have purchased finished goods for resale).</t>
  </si>
  <si>
    <t>In the 'GL Account' column, select either an expense account, an inventory account (finished good or material) or a fixed asset account. (Note: some GL expense accounts types can be edited - go to the 'Accounts' worksheet and find the orange-coloured cells).</t>
  </si>
  <si>
    <t>Wood40</t>
  </si>
  <si>
    <t>Wastage</t>
  </si>
  <si>
    <t>Unused raw materials on hand</t>
  </si>
  <si>
    <t>Raw materials wastage</t>
  </si>
  <si>
    <t>Instructions for Inventory</t>
  </si>
  <si>
    <t>For items that you produce, enter the hours it takes to complete each unit and the labour cost per hour in columns G and H.</t>
  </si>
  <si>
    <r>
      <rPr>
        <b/>
        <sz val="11"/>
        <color theme="1"/>
        <rFont val="Calibri"/>
        <family val="2"/>
        <scheme val="minor"/>
      </rPr>
      <t>Opening balances:</t>
    </r>
    <r>
      <rPr>
        <sz val="11"/>
        <color theme="1"/>
        <rFont val="Calibri"/>
        <family val="2"/>
        <scheme val="minor"/>
      </rPr>
      <t xml:space="preserve">
Enter opening balances for balance sheet accounts in columns E and F. Ensure that debits are balanced with credits for each entry. Check cell E125 for any discrepancies; if this is not zero, check your opening balance entries for errors.
The opening balance entries in Retained Earnings are the other side of the asset or liability opening balance entries. These can be entered seperately (as shown in the examples of the original Excel file), or as a net number/one line.</t>
    </r>
  </si>
  <si>
    <r>
      <rPr>
        <b/>
        <sz val="11"/>
        <color theme="1"/>
        <rFont val="Calibri"/>
        <family val="2"/>
        <scheme val="minor"/>
      </rPr>
      <t>Period-end adjustments</t>
    </r>
    <r>
      <rPr>
        <sz val="11"/>
        <color theme="1"/>
        <rFont val="Calibri"/>
        <family val="2"/>
        <scheme val="minor"/>
      </rPr>
      <t xml:space="preserve">
Adjustments should be entered in a journal format (debit and credit) in columns I and J. The Journal Entry worksheet can be used to record journal entries that are entered into the Accounts.</t>
    </r>
  </si>
  <si>
    <r>
      <rPr>
        <b/>
        <sz val="11"/>
        <color theme="1"/>
        <rFont val="Calibri"/>
        <family val="2"/>
        <scheme val="minor"/>
      </rPr>
      <t>Salaries &amp; wages, PAYG Withholding, and superannuation</t>
    </r>
    <r>
      <rPr>
        <sz val="11"/>
        <color theme="1"/>
        <rFont val="Calibri"/>
        <family val="2"/>
        <scheme val="minor"/>
      </rPr>
      <t xml:space="preserve">
Payrun totals transferred from the Payroll Module should be entered as purchases in the Purchases input worksheet </t>
    </r>
    <r>
      <rPr>
        <u/>
        <sz val="11"/>
        <color theme="1"/>
        <rFont val="Calibri"/>
        <family val="2"/>
        <scheme val="minor"/>
      </rPr>
      <t>(this includes salaries &amp; wages, PAYG withholding, and superannuation only</t>
    </r>
    <r>
      <rPr>
        <sz val="11"/>
        <color theme="1"/>
        <rFont val="Calibri"/>
        <family val="2"/>
        <scheme val="minor"/>
      </rPr>
      <t>) and are then processed through Accounts Payable. 
To check the balances of Salaries &amp; Wages, PAYG, and superannuation payable, use the 'Creditor balance enquiry' worksheet in the Accounting System file.</t>
    </r>
  </si>
  <si>
    <r>
      <t xml:space="preserve">Transferring payroll expenses &amp; liabilities to the Accounts
</t>
    </r>
    <r>
      <rPr>
        <sz val="11"/>
        <color theme="1"/>
        <rFont val="Calibri"/>
        <family val="2"/>
        <scheme val="minor"/>
      </rPr>
      <t xml:space="preserve">If you are also using the Payroll Module Excel file, you must manually enter the year-to-date liability totals from the PAYG Worksheet for annual leave and sick leave to ensure the Accounts are complete and up-to-date.
The correct entry is as follows:
</t>
    </r>
    <r>
      <rPr>
        <b/>
        <sz val="11"/>
        <color theme="1"/>
        <rFont val="Calibri"/>
        <family val="2"/>
        <scheme val="minor"/>
      </rPr>
      <t>Debit</t>
    </r>
    <r>
      <rPr>
        <sz val="11"/>
        <color theme="1"/>
        <rFont val="Calibri"/>
        <family val="2"/>
        <scheme val="minor"/>
      </rPr>
      <t xml:space="preserve"> GL account 325 (Annual leave expense) - cell Y34 of the Employee Information worksheet
</t>
    </r>
    <r>
      <rPr>
        <b/>
        <sz val="11"/>
        <color theme="1"/>
        <rFont val="Calibri"/>
        <family val="2"/>
        <scheme val="minor"/>
      </rPr>
      <t>Credit</t>
    </r>
    <r>
      <rPr>
        <sz val="11"/>
        <color theme="1"/>
        <rFont val="Calibri"/>
        <family val="2"/>
        <scheme val="minor"/>
      </rPr>
      <t xml:space="preserve"> GL account 608 (Annual leave liability) - cell Y34 of the Employee Information worksheet
</t>
    </r>
    <r>
      <rPr>
        <b/>
        <sz val="11"/>
        <color theme="1"/>
        <rFont val="Calibri"/>
        <family val="2"/>
        <scheme val="minor"/>
      </rPr>
      <t xml:space="preserve">Debit </t>
    </r>
    <r>
      <rPr>
        <sz val="11"/>
        <color theme="1"/>
        <rFont val="Calibri"/>
        <family val="2"/>
        <scheme val="minor"/>
      </rPr>
      <t xml:space="preserve">GL account 326 (Sick leave expense) - cell AE34 of the Employee Information worksheet
</t>
    </r>
    <r>
      <rPr>
        <b/>
        <sz val="11"/>
        <color theme="1"/>
        <rFont val="Calibri"/>
        <family val="2"/>
        <scheme val="minor"/>
      </rPr>
      <t>Credit</t>
    </r>
    <r>
      <rPr>
        <sz val="11"/>
        <color theme="1"/>
        <rFont val="Calibri"/>
        <family val="2"/>
        <scheme val="minor"/>
      </rPr>
      <t xml:space="preserve"> GL account 609 (Sick leave liability) - cell AE34 of the Employee Information worksheet
Salaries &amp; wages, PAYG, and superannuation are all entered into the 'Purchases Input worksheet' and paid through Accounts Payable (see example in the original download file).
</t>
    </r>
    <r>
      <rPr>
        <b/>
        <sz val="11"/>
        <color theme="1"/>
        <rFont val="Calibri"/>
        <family val="2"/>
        <scheme val="minor"/>
      </rPr>
      <t xml:space="preserve">
</t>
    </r>
  </si>
  <si>
    <r>
      <rPr>
        <b/>
        <sz val="11"/>
        <color theme="1"/>
        <rFont val="Calibri"/>
        <family val="2"/>
        <scheme val="minor"/>
      </rPr>
      <t>Direct labour &amp; Payroll Module</t>
    </r>
    <r>
      <rPr>
        <sz val="11"/>
        <color theme="1"/>
        <rFont val="Calibri"/>
        <family val="2"/>
        <scheme val="minor"/>
      </rPr>
      <t xml:space="preserve">
Direct labour is included as an expense through COGS in the Accounts (in GL account 200). The same direct labour recorded as COGS in the Accounts worksheet must be recorded in the Payroll Module - either as part of the ordinary hours of an existing employee (and therefore paid through their ordinary hours), or entered into the timesheet hours column (column F of the PAYG worksheet).
However, the total labour cost recognised in the Accounts must be adjusted to reduce the Salaries &amp; Wages expense for GL account 322 when transferring the cost from the Payroll Module (</t>
    </r>
    <r>
      <rPr>
        <u/>
        <sz val="11"/>
        <color theme="1"/>
        <rFont val="Calibri"/>
        <family val="2"/>
        <scheme val="minor"/>
      </rPr>
      <t>this only applies if you are using the Payroll Module</t>
    </r>
    <r>
      <rPr>
        <sz val="11"/>
        <color theme="1"/>
        <rFont val="Calibri"/>
        <family val="2"/>
        <scheme val="minor"/>
      </rPr>
      <t xml:space="preserve">). This will ensure the total Salaries &amp; Wages expense (that is, GL account 322 plus the labour allocated to GL account 200) is not overstated by double-counting direct labour. PAYG and superannuation are not affected by this.
</t>
    </r>
    <r>
      <rPr>
        <b/>
        <sz val="11"/>
        <color theme="1"/>
        <rFont val="Calibri"/>
        <family val="2"/>
        <scheme val="minor"/>
      </rPr>
      <t xml:space="preserve">
</t>
    </r>
    <r>
      <rPr>
        <u/>
        <sz val="11"/>
        <color theme="1"/>
        <rFont val="Calibri"/>
        <family val="2"/>
        <scheme val="minor"/>
      </rPr>
      <t>This will not be done automatically</t>
    </r>
    <r>
      <rPr>
        <b/>
        <sz val="11"/>
        <color theme="1"/>
        <rFont val="Calibri"/>
        <family val="2"/>
        <scheme val="minor"/>
      </rPr>
      <t xml:space="preserve">, </t>
    </r>
    <r>
      <rPr>
        <sz val="11"/>
        <color theme="1"/>
        <rFont val="Calibri"/>
        <family val="2"/>
        <scheme val="minor"/>
      </rPr>
      <t xml:space="preserve">so you must ensure that this adjustment is carried out when transferring Salaries &amp; Wages expense from the Payroll Module to the Accounts. The entry required is as follows:
- </t>
    </r>
    <r>
      <rPr>
        <b/>
        <sz val="11"/>
        <color theme="1"/>
        <rFont val="Calibri"/>
        <family val="2"/>
        <scheme val="minor"/>
      </rPr>
      <t xml:space="preserve">Debit </t>
    </r>
    <r>
      <rPr>
        <sz val="11"/>
        <color theme="1"/>
        <rFont val="Calibri"/>
        <family val="2"/>
        <scheme val="minor"/>
      </rPr>
      <t xml:space="preserve">GL account 607 (Salaries &amp; wages payable - direct) - $ amount of direct labour in Inventory Management worksheet (cell R34)
- </t>
    </r>
    <r>
      <rPr>
        <b/>
        <sz val="11"/>
        <color theme="1"/>
        <rFont val="Calibri"/>
        <family val="2"/>
        <scheme val="minor"/>
      </rPr>
      <t>Credit</t>
    </r>
    <r>
      <rPr>
        <sz val="11"/>
        <color theme="1"/>
        <rFont val="Calibri"/>
        <family val="2"/>
        <scheme val="minor"/>
      </rPr>
      <t xml:space="preserve"> GL account 322 (Salaries &amp; Wages expense) - $ amount of direct labour in Inventory Management worksheet (cell R34)
Refer to the original Excel file 'Accounts' worksheet for an example of the journal entry.
</t>
    </r>
  </si>
  <si>
    <t>Instructions for Accounting System File Rollover</t>
  </si>
  <si>
    <t>Wood41</t>
  </si>
  <si>
    <t>Materials for chairs</t>
  </si>
  <si>
    <r>
      <t xml:space="preserve">At the date of reconciliation, the balance of the business bank account noted on the bank statement must equal the equivalent GL account (GL 401).
Cash received or paid entered into Accounts Receivable or Accounts Payable will appear in the bank reconciliation, but other transactions may occur that:
</t>
    </r>
    <r>
      <rPr>
        <b/>
        <sz val="11"/>
        <color theme="1"/>
        <rFont val="Calibri"/>
        <family val="2"/>
        <scheme val="minor"/>
      </rPr>
      <t xml:space="preserve">a) </t>
    </r>
    <r>
      <rPr>
        <sz val="11"/>
        <color theme="1"/>
        <rFont val="Calibri"/>
        <family val="2"/>
        <scheme val="minor"/>
      </rPr>
      <t xml:space="preserve">do not appear in the GL and bank statement at the same time (e.g. money from a sale coming through the bank before it's recorded in the GL, or a cash received from a debtor before it appears in the bank statement)
</t>
    </r>
    <r>
      <rPr>
        <b/>
        <sz val="11"/>
        <color theme="1"/>
        <rFont val="Calibri"/>
        <family val="2"/>
        <scheme val="minor"/>
      </rPr>
      <t>b)</t>
    </r>
    <r>
      <rPr>
        <sz val="11"/>
        <color theme="1"/>
        <rFont val="Calibri"/>
        <family val="2"/>
        <scheme val="minor"/>
      </rPr>
      <t xml:space="preserve"> transactions that are not sales or purchases, such as bank fees, or fines &amp; penalties
For transactions that are found on the bank statement and are not recorded in the GL, these should be entered as either sales, purchases, or possibly journal entries in the Accounts. If they are entered as journals, they will not appear on the bank reconciliation and should be noted as reconciling adjustments.
Differences between the bank and GL may be the result of timing differences, these transactions may be entered in cells I8 and I9.</t>
    </r>
  </si>
  <si>
    <t>Original cost (Opening NBV + Opening Acc. Depn)</t>
  </si>
  <si>
    <t>Closing original cost</t>
  </si>
  <si>
    <t>Opening original cost</t>
  </si>
  <si>
    <r>
      <t xml:space="preserve">For further information on depreciating assets, refer to the ATO Guide to Depreciating Assets:
</t>
    </r>
    <r>
      <rPr>
        <u/>
        <sz val="11"/>
        <color theme="4"/>
        <rFont val="Calibri"/>
        <family val="2"/>
        <scheme val="minor"/>
      </rPr>
      <t>https://www.ato.gov.au/Forms/Guide-to-depreciating-assets-2020/</t>
    </r>
  </si>
  <si>
    <t>The residual value should be accounted for upon sale or disposal of the asset at the end of its useful life period (see example journal entries below), or re-entered as original cost</t>
  </si>
  <si>
    <t>in a subsequent financial year/schedule until fully depreciated.</t>
  </si>
  <si>
    <t>For instant asset write-offs using the ATO's Simplified Depreciation Rules, enter a Disposal Date the same date as the Purchase Date (i.e. disposed of on the day of purchase)</t>
  </si>
  <si>
    <t>Some header rows have comments and specific instructions (as shown in the cell to the left) - keep an eye out for them!</t>
  </si>
  <si>
    <t>Cabinets</t>
  </si>
  <si>
    <r>
      <rPr>
        <b/>
        <sz val="11"/>
        <color theme="1"/>
        <rFont val="Calibri"/>
        <family val="2"/>
        <scheme val="minor"/>
      </rPr>
      <t>Purchase of assets</t>
    </r>
    <r>
      <rPr>
        <sz val="11"/>
        <color theme="1"/>
        <rFont val="Calibri"/>
        <family val="2"/>
        <scheme val="minor"/>
      </rPr>
      <t xml:space="preserve">
If you purchase a fixed asset, ensure that it is correctly recorded in the Depreciation Input Worksheet and ALSO the Purchases Input Worksheet, otherwise the Accounts will not balance.</t>
    </r>
  </si>
  <si>
    <t>TTOct302</t>
  </si>
  <si>
    <t>PPE purchase</t>
  </si>
  <si>
    <t>TTOct303</t>
  </si>
  <si>
    <t>Office equipment purchase</t>
  </si>
  <si>
    <t>The local TAFE</t>
  </si>
  <si>
    <t>33 Schule Street</t>
  </si>
  <si>
    <t>Namibia</t>
  </si>
  <si>
    <t>Teaching fees</t>
  </si>
  <si>
    <t>Annual teaching fees from TAFE</t>
  </si>
  <si>
    <t>Teaching fees - additional</t>
  </si>
  <si>
    <t>Qtr TAFE fees</t>
  </si>
  <si>
    <t>GL a/c</t>
  </si>
  <si>
    <t>104 or 320</t>
  </si>
  <si>
    <t>Reduce Other Income by amounts recognised in Accounts Receivable/Other Income through the Sales Input Worksheet.</t>
  </si>
  <si>
    <t>Fixed asset a/c</t>
  </si>
  <si>
    <r>
      <rPr>
        <b/>
        <sz val="11"/>
        <color theme="1"/>
        <rFont val="Calibri"/>
        <family val="2"/>
        <scheme val="minor"/>
      </rPr>
      <t>Profit and Loss / balance sheet view</t>
    </r>
    <r>
      <rPr>
        <b/>
        <u/>
        <sz val="11"/>
        <color theme="1"/>
        <rFont val="Calibri"/>
        <family val="2"/>
        <scheme val="minor"/>
      </rPr>
      <t xml:space="preserve">
</t>
    </r>
    <r>
      <rPr>
        <sz val="11"/>
        <color theme="1"/>
        <rFont val="Calibri"/>
        <family val="2"/>
        <scheme val="minor"/>
      </rPr>
      <t>To view the profit and loss and balance sheet, click the boxes on the left and top of the screen that contain a '+' symbol.</t>
    </r>
  </si>
  <si>
    <r>
      <rPr>
        <b/>
        <sz val="11"/>
        <color theme="1"/>
        <rFont val="Calibri"/>
        <family val="2"/>
        <scheme val="minor"/>
      </rPr>
      <t>Inventory GL account names</t>
    </r>
    <r>
      <rPr>
        <sz val="11"/>
        <color theme="1"/>
        <rFont val="Calibri"/>
        <family val="2"/>
        <scheme val="minor"/>
      </rPr>
      <t xml:space="preserve">
The account balances for Inventory GL accounts (406 onward) in the Accounts Worksheet are linked to the names entered in the Inventory Management worksheet. Custom names entered into the Accounts worksheet for inventory accounts must follow the default naming convention as below:
</t>
    </r>
    <r>
      <rPr>
        <b/>
        <sz val="11"/>
        <color theme="1"/>
        <rFont val="Calibri"/>
        <family val="2"/>
        <scheme val="minor"/>
      </rPr>
      <t>For finished goods</t>
    </r>
    <r>
      <rPr>
        <sz val="11"/>
        <color theme="1"/>
        <rFont val="Calibri"/>
        <family val="2"/>
        <scheme val="minor"/>
      </rPr>
      <t xml:space="preserve"> - "Inventory - your inventory item name" 
</t>
    </r>
    <r>
      <rPr>
        <b/>
        <sz val="11"/>
        <color theme="1"/>
        <rFont val="Calibri"/>
        <family val="2"/>
        <scheme val="minor"/>
      </rPr>
      <t xml:space="preserve">For raw materials </t>
    </r>
    <r>
      <rPr>
        <sz val="11"/>
        <color theme="1"/>
        <rFont val="Calibri"/>
        <family val="2"/>
        <scheme val="minor"/>
      </rPr>
      <t xml:space="preserve"> - "Materials - your inventory item name" 
That is, finished goods start with "Inventory - " and raw materials start with "Materials - ", as in the original download file.</t>
    </r>
  </si>
  <si>
    <r>
      <t xml:space="preserve">Enter each type of finished good for re-sale in column B. This includes items you purchase from a supplier as finished goods, and those you produce using raw materials and labour.
Note that </t>
    </r>
    <r>
      <rPr>
        <u/>
        <sz val="11"/>
        <color theme="1"/>
        <rFont val="Calibri"/>
        <family val="2"/>
        <scheme val="minor"/>
      </rPr>
      <t xml:space="preserve">each finished good entered into the Inventory Management sheet must have a corresponding GL account in the Accounts Worksheet </t>
    </r>
    <r>
      <rPr>
        <sz val="11"/>
        <color theme="1"/>
        <rFont val="Calibri"/>
        <family val="2"/>
        <scheme val="minor"/>
      </rPr>
      <t>(see GL account 406 onward in the Accounts Worksheet - the names are editable); this is how the balances in the Inventory Management sheet are transferred to the Accounts. You can edit the names / add new inventory GL accounts in the Accounts Worksheet.
Refer also Note 2 regarding naming inventory GL accounts.</t>
    </r>
  </si>
  <si>
    <r>
      <rPr>
        <b/>
        <sz val="11"/>
        <color theme="1"/>
        <rFont val="Calibri"/>
        <family val="2"/>
        <scheme val="minor"/>
      </rPr>
      <t>Inventory GL account names</t>
    </r>
    <r>
      <rPr>
        <sz val="11"/>
        <color theme="1"/>
        <rFont val="Calibri"/>
        <family val="2"/>
        <scheme val="minor"/>
      </rPr>
      <t xml:space="preserve">
The account balances for Inventory GL accounts (406 onward) in the Accounts Worksheet are linked to the names entered in the Inventory Management worksheet. Custom names entered into the Accounts worksheet for inventory accounts must follow the default naming convention as below:
</t>
    </r>
    <r>
      <rPr>
        <b/>
        <sz val="11"/>
        <color theme="1"/>
        <rFont val="Calibri"/>
        <family val="2"/>
        <scheme val="minor"/>
      </rPr>
      <t>For finished goods</t>
    </r>
    <r>
      <rPr>
        <sz val="11"/>
        <color theme="1"/>
        <rFont val="Calibri"/>
        <family val="2"/>
        <scheme val="minor"/>
      </rPr>
      <t xml:space="preserve"> - "Inventory - your inventory item name" 
</t>
    </r>
    <r>
      <rPr>
        <b/>
        <sz val="11"/>
        <color theme="1"/>
        <rFont val="Calibri"/>
        <family val="2"/>
        <scheme val="minor"/>
      </rPr>
      <t xml:space="preserve">For raw materials </t>
    </r>
    <r>
      <rPr>
        <sz val="11"/>
        <color theme="1"/>
        <rFont val="Calibri"/>
        <family val="2"/>
        <scheme val="minor"/>
      </rPr>
      <t xml:space="preserve"> - "Materials - your inventory item name" 
That is, finished goods start with "Inventory - " and raw materials start with "Materials - ", as shown in the contents of the original download file.</t>
    </r>
  </si>
  <si>
    <r>
      <t xml:space="preserve">The Small Biz Accounting System is an easy-to-use tool for sole-traders and small businesses to maintain their financial records, and provides everything you need to get up and running.
</t>
    </r>
    <r>
      <rPr>
        <sz val="11"/>
        <rFont val="Calibri"/>
        <family val="2"/>
        <scheme val="minor"/>
      </rPr>
      <t>You will still need to consult an accountant/tax advisor to complete your tax return and other tax obligations and submissions (such as a BAS and GST), and may wish to submit your accounting records to your accountant annually, or more frequently depending on your requirements.
The Accounting System is not intended to replace professional advice in preparing your financial records, so please consult a professional when in doubt!</t>
    </r>
  </si>
  <si>
    <t/>
  </si>
  <si>
    <t>KCB102</t>
  </si>
  <si>
    <t>KCB103</t>
  </si>
  <si>
    <t>KCB104</t>
  </si>
  <si>
    <t>KCB105</t>
  </si>
  <si>
    <t>KCB106</t>
  </si>
  <si>
    <t>KCBO100</t>
  </si>
  <si>
    <t>KCB108</t>
  </si>
  <si>
    <t>KCB109</t>
  </si>
  <si>
    <t>KCB110</t>
  </si>
  <si>
    <t>KCBO101</t>
  </si>
  <si>
    <t>KCBO102</t>
  </si>
  <si>
    <t>KCBO103</t>
  </si>
  <si>
    <t>KCBO104</t>
  </si>
  <si>
    <t>KCBO105</t>
  </si>
  <si>
    <t>Cash received in current year</t>
  </si>
  <si>
    <r>
      <t xml:space="preserve">At the end of your reporting period (e.g. 30 June), it is recommended that you make a copy of the file and re-name it </t>
    </r>
    <r>
      <rPr>
        <i/>
        <sz val="11"/>
        <color theme="1"/>
        <rFont val="Calibri"/>
        <family val="2"/>
        <scheme val="minor"/>
      </rPr>
      <t>"Business Name - Year ended 30 June 20XX"</t>
    </r>
    <r>
      <rPr>
        <sz val="11"/>
        <color theme="1"/>
        <rFont val="Calibri"/>
        <family val="2"/>
        <scheme val="minor"/>
      </rPr>
      <t xml:space="preserve"> or similar. 
The file is intended to be used for a 12-month period (e.g. 1 July to 30 June), however, once you have made a copy you might choose to continue using the same file for the following financial year if you do not want to re-enter opening balances, but this is not recommended*.
Whenever you start a new file (e.g. for a new financial year) you will need to re-enter opening balances in the Accounts Worksheet (refer to the Instructions for Accounts), and also in the inventory, fixed assets, and accounts receivable and payable worksheets.
</t>
    </r>
    <r>
      <rPr>
        <b/>
        <sz val="11"/>
        <color theme="1"/>
        <rFont val="Calibri"/>
        <family val="2"/>
        <scheme val="minor"/>
      </rPr>
      <t>Accounts receivable and accounts payable</t>
    </r>
    <r>
      <rPr>
        <sz val="11"/>
        <color theme="1"/>
        <rFont val="Calibri"/>
        <family val="2"/>
        <scheme val="minor"/>
      </rPr>
      <t xml:space="preserve">
The balances in the AR and AP worksheets are copied from the Sales Input and Purchases Input worksheets using a formula (that is, it picks up sales and purchase transactions). 
When you start a new file you will normally clear all the previous years' transations for sales and purchases. This will also clear the Accounts Receivable and Accounts Payable worksheets. If you have balances in AR and AP that are not received or paid at year-end, you may use the 'AR opening balance' and 'AP opening balance worksheets' to track these balances.
During the current financial year, you will enter cash received/paid against the outstanding balances ('AR opening balance' and 'AP opening balance') and also enter cash received/paid against the opening balance (in cell I2 of the AR and AP worksheets). Once all prior year/opening balances are cleared these worksheets are no longer needed in the current year.
</t>
    </r>
    <r>
      <rPr>
        <i/>
        <sz val="11"/>
        <color theme="1"/>
        <rFont val="Calibri"/>
        <family val="2"/>
        <scheme val="minor"/>
      </rPr>
      <t>*Note that if the file is used for more than one 12-month financial period, the Dashboard monthly chart will include multiple years of transactions.</t>
    </r>
  </si>
  <si>
    <t>Accounts Payable - opening balance</t>
  </si>
  <si>
    <t>Accounts Receivable - opening balance</t>
  </si>
  <si>
    <r>
      <rPr>
        <b/>
        <sz val="11"/>
        <color theme="1"/>
        <rFont val="Calibri"/>
        <family val="2"/>
        <scheme val="minor"/>
      </rPr>
      <t>This worksheet is provided to keep track of outstanding prior year creditor balances (i.e. the opening balance of Accounts Payable)
Instructions</t>
    </r>
    <r>
      <rPr>
        <sz val="11"/>
        <color theme="1"/>
        <rFont val="Calibri"/>
        <family val="2"/>
        <scheme val="minor"/>
      </rPr>
      <t xml:space="preserve">
- When creating a new file for the current financial year, copy any outstanding payable balances from the Accounts Payable worksheet and paste them into the space below. 
- Enter the closing balance of prior year outstanding creditors into cell K2 of the Accounts Payable worksheet (as the current year opening balance)
- Enter cash paid in the current year for prior year balances in the in column H against the relevant transactions, and ALSO in cell I2 of the Accounts Payable worksheet (this will ensure the bank reconciliation is correct). Cell I2 of Accounts Payable is the total cash received against the opening balance.
- Once all prior year debts have been collected (that is, when cell K2 of the Accounts Payable worksheet equals cell I2), this worksheet is no longer required. If creditor balances remain outstanding at the end of the current year, repeat the process above for outstanding amounts in a new financial year file.</t>
    </r>
  </si>
  <si>
    <r>
      <rPr>
        <b/>
        <sz val="11"/>
        <color theme="1"/>
        <rFont val="Calibri"/>
        <family val="2"/>
        <scheme val="minor"/>
      </rPr>
      <t>This worksheet is provided to keep track of outstanding prior year debtor balances (i.e. the opening balance of Accounts Receivable)
Instructions</t>
    </r>
    <r>
      <rPr>
        <sz val="11"/>
        <color theme="1"/>
        <rFont val="Calibri"/>
        <family val="2"/>
        <scheme val="minor"/>
      </rPr>
      <t xml:space="preserve">
- When creating a new file for the current financial year, copy any outstanding debtor balances from the Accounts Receivable worksheet and paste them into the space below. 
- Enter the closing balance of prior year outstanding debtors into cell K2 of the Accounts Receivable worksheet (as the current year opening balance)
- Enter cash received in the current year for prior year balances in the in column H against the relevant transactions, and ALSO in cell I2 of the Accounts Receivable worksheet (this will ensure the bank reconciliation is correct). Cell I2 of Accounts Receivable is the total cash received against the opening balance.
- Once all prior year debts have been collected (that is, when cell K2 of the Accounts Receivable worksheet equals cell I2), this worksheet is no longer required. If debtors remain outstanding at the end of the current year, repeat the process above for the closing balance of all outstanding amounts in a new financial year file.</t>
    </r>
  </si>
  <si>
    <r>
      <t xml:space="preserve">Unused raw materials and wastage
</t>
    </r>
    <r>
      <rPr>
        <sz val="11"/>
        <color theme="1"/>
        <rFont val="Calibri"/>
        <family val="2"/>
        <scheme val="minor"/>
      </rPr>
      <t>Columns P &amp; Q are included to record the amount of raw materials purchased that were either unused at the end of the period, or wasted during the production process (e.g. from mistakes). The totals of columns P can include unused raw materials from prior years.
The amount of materials wasted should be expensed / written off to GL account 328 as a journal entry in the Accounts, otherwise the closing balance of inventory will be overstated.
The correct entry is as follows:</t>
    </r>
    <r>
      <rPr>
        <b/>
        <sz val="11"/>
        <color theme="1"/>
        <rFont val="Calibri"/>
        <family val="2"/>
        <scheme val="minor"/>
      </rPr>
      <t xml:space="preserve">
Debit </t>
    </r>
    <r>
      <rPr>
        <sz val="11"/>
        <color theme="1"/>
        <rFont val="Calibri"/>
        <family val="2"/>
        <scheme val="minor"/>
      </rPr>
      <t xml:space="preserve">GL a/c 328 (Raw Material Wastage) </t>
    </r>
    <r>
      <rPr>
        <b/>
        <sz val="11"/>
        <color theme="1"/>
        <rFont val="Calibri"/>
        <family val="2"/>
        <scheme val="minor"/>
      </rPr>
      <t xml:space="preserve">- </t>
    </r>
    <r>
      <rPr>
        <sz val="11"/>
        <color theme="1"/>
        <rFont val="Calibri"/>
        <family val="2"/>
        <scheme val="minor"/>
      </rPr>
      <t xml:space="preserve">$ amount of wastage in column Q
</t>
    </r>
    <r>
      <rPr>
        <b/>
        <sz val="11"/>
        <color theme="1"/>
        <rFont val="Calibri"/>
        <family val="2"/>
        <scheme val="minor"/>
      </rPr>
      <t>Credit</t>
    </r>
    <r>
      <rPr>
        <sz val="11"/>
        <color theme="1"/>
        <rFont val="Calibri"/>
        <family val="2"/>
        <scheme val="minor"/>
      </rPr>
      <t xml:space="preserve"> GL a/c 406 to 440 (the relevant inventory asset account) - $ amount of wastage in column Q</t>
    </r>
  </si>
  <si>
    <t xml:space="preserve">The proceeds from a sale should be recorded in the Sales Input Worksheet and then Accounts Receivable updated for cash received, as normal. </t>
  </si>
  <si>
    <t xml:space="preserve">There is a debit to Other Income because revenue is being recognised through the Sales Input entry (for the amount you will invoice the buyer, where applicable). </t>
  </si>
  <si>
    <t>This revenue is removed and the profit/loss on sale in the journal entry included instead.</t>
  </si>
  <si>
    <t>*When reducing the asset's NBV as a journal entry (and as an alternative to the above method), you may enter a debit against accumulated depreciation and a credit against cost for</t>
  </si>
  <si>
    <t>the amounts shown in the Depreciation Schedule for the disposed asset, though on a total asset category basis the result will be the same as using the above method.</t>
  </si>
  <si>
    <t>If you disposed of an asset for zero dollars, enter Other Income as zero and loss on disposal as the asset's closing net book value (unless it is fully written down, in which case</t>
  </si>
  <si>
    <t xml:space="preserve">you may either simply exclude the asset from the following years' Depreciation Schedule as the net impact on the accounts Is zero in the current year, or debit the accumulated </t>
  </si>
  <si>
    <t>depreciation and credit the cost of the asset disposed of/given away).</t>
  </si>
  <si>
    <t>Exclude the closing balance of any disposed assets (cost and accumulated depreciation) from the opening balances in the following year's depreciation schedule.</t>
  </si>
  <si>
    <t>Loss on disposal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</si>
</sst>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164" formatCode="_-&quot;$&quot;* #,##0_-;\-&quot;$&quot;* #,##0_-;_-&quot;$&quot;* &quot;-&quot;??_-;_-@_-"/>
    <numFmt numFmtId="165" formatCode="0000\ 000\ 000"/>
    <numFmt numFmtId="166" formatCode="dd\ mmmm\ yyyy"/>
    <numFmt numFmtId="167" formatCode="&quot;$&quot;#,##0.00"/>
    <numFmt numFmtId="168" formatCode="&quot;$&quot;#,##0"/>
    <numFmt numFmtId="169" formatCode="0.0"/>
    <numFmt numFmtId="170" formatCode="0.0%"/>
  </numFmts>
  <fonts count="40"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sz val="11"/>
      <color rgb="FFFF0000"/>
      <name val="Calibri"/>
      <family val="2"/>
      <scheme val="minor"/>
    </font>
    <font>
      <b/>
      <sz val="18"/>
      <color theme="1"/>
      <name val="Arial"/>
      <family val="2"/>
    </font>
    <font>
      <sz val="11"/>
      <color theme="1"/>
      <name val="Arial"/>
      <family val="2"/>
    </font>
    <font>
      <sz val="11"/>
      <name val="Calibri"/>
      <family val="2"/>
      <scheme val="minor"/>
    </font>
    <font>
      <u/>
      <sz val="11"/>
      <color theme="10"/>
      <name val="Calibri"/>
      <family val="2"/>
      <scheme val="minor"/>
    </font>
    <font>
      <b/>
      <sz val="11"/>
      <color theme="1"/>
      <name val="Arial"/>
      <family val="2"/>
    </font>
    <font>
      <sz val="12"/>
      <color theme="1"/>
      <name val="Arial"/>
      <family val="2"/>
    </font>
    <font>
      <sz val="11"/>
      <name val="Arial"/>
      <family val="2"/>
    </font>
    <font>
      <b/>
      <sz val="14"/>
      <color theme="9"/>
      <name val="Arial"/>
      <family val="2"/>
    </font>
    <font>
      <u/>
      <sz val="11"/>
      <color theme="8" tint="-0.249977111117893"/>
      <name val="Arial"/>
      <family val="2"/>
    </font>
    <font>
      <b/>
      <sz val="11"/>
      <name val="Calibri"/>
      <family val="2"/>
      <scheme val="minor"/>
    </font>
    <font>
      <sz val="12"/>
      <color theme="1"/>
      <name val="Calibri"/>
      <family val="2"/>
      <scheme val="minor"/>
    </font>
    <font>
      <sz val="8"/>
      <name val="Calibri"/>
      <family val="2"/>
      <scheme val="minor"/>
    </font>
    <font>
      <sz val="11"/>
      <color rgb="FF272727"/>
      <name val="Calibri"/>
      <family val="2"/>
    </font>
    <font>
      <sz val="10"/>
      <color theme="1"/>
      <name val="Calibri"/>
      <family val="2"/>
      <scheme val="minor"/>
    </font>
    <font>
      <i/>
      <sz val="10"/>
      <color theme="1"/>
      <name val="Calibri"/>
      <family val="2"/>
      <scheme val="minor"/>
    </font>
    <font>
      <i/>
      <sz val="11"/>
      <color theme="1"/>
      <name val="Calibri"/>
      <family val="2"/>
      <scheme val="minor"/>
    </font>
    <font>
      <b/>
      <sz val="12"/>
      <color theme="1"/>
      <name val="Calibri"/>
      <family val="2"/>
      <scheme val="minor"/>
    </font>
    <font>
      <sz val="9"/>
      <color indexed="81"/>
      <name val="Tahoma"/>
      <family val="2"/>
    </font>
    <font>
      <b/>
      <sz val="11"/>
      <color rgb="FFFF0000"/>
      <name val="Calibri"/>
      <family val="2"/>
      <scheme val="minor"/>
    </font>
    <font>
      <sz val="12"/>
      <color rgb="FF3F3F76"/>
      <name val="Calibri"/>
      <family val="2"/>
      <scheme val="minor"/>
    </font>
    <font>
      <sz val="11"/>
      <color theme="4" tint="-0.499984740745262"/>
      <name val="Calibri"/>
      <family val="2"/>
      <scheme val="minor"/>
    </font>
    <font>
      <b/>
      <u/>
      <sz val="11"/>
      <color theme="1"/>
      <name val="Calibri"/>
      <family val="2"/>
      <scheme val="minor"/>
    </font>
    <font>
      <sz val="10"/>
      <name val="Calibri"/>
      <family val="2"/>
      <scheme val="minor"/>
    </font>
    <font>
      <b/>
      <sz val="9"/>
      <color indexed="81"/>
      <name val="Tahoma"/>
      <family val="2"/>
    </font>
    <font>
      <b/>
      <i/>
      <sz val="10"/>
      <color theme="1"/>
      <name val="Calibri"/>
      <family val="2"/>
      <scheme val="minor"/>
    </font>
    <font>
      <sz val="10"/>
      <color rgb="FFC00000"/>
      <name val="Calibri"/>
      <family val="2"/>
      <scheme val="minor"/>
    </font>
    <font>
      <b/>
      <sz val="14"/>
      <color theme="1"/>
      <name val="Calibri"/>
      <family val="2"/>
      <scheme val="minor"/>
    </font>
    <font>
      <sz val="12"/>
      <name val="Calibri"/>
      <family val="2"/>
      <scheme val="minor"/>
    </font>
    <font>
      <b/>
      <sz val="12"/>
      <name val="Calibri"/>
      <family val="2"/>
      <scheme val="minor"/>
    </font>
    <font>
      <b/>
      <i/>
      <sz val="12"/>
      <color theme="1"/>
      <name val="Calibri"/>
      <family val="2"/>
      <scheme val="minor"/>
    </font>
    <font>
      <b/>
      <sz val="14"/>
      <color theme="9" tint="-0.249977111117893"/>
      <name val="Calibri"/>
      <family val="2"/>
      <scheme val="minor"/>
    </font>
    <font>
      <u/>
      <sz val="11"/>
      <color theme="1"/>
      <name val="Calibri"/>
      <family val="2"/>
      <scheme val="minor"/>
    </font>
    <font>
      <u/>
      <sz val="11"/>
      <color theme="4"/>
      <name val="Calibri"/>
      <family val="2"/>
      <scheme val="minor"/>
    </font>
    <font>
      <b/>
      <i/>
      <sz val="11"/>
      <color theme="1"/>
      <name val="Calibri"/>
      <family val="2"/>
      <scheme val="minor"/>
    </font>
  </fonts>
  <fills count="17">
    <fill>
      <patternFill patternType="none"/>
    </fill>
    <fill>
      <patternFill patternType="gray125"/>
    </fill>
    <fill>
      <patternFill patternType="solid">
        <fgColor rgb="FFFFCC99"/>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gray0625">
        <bgColor auto="1"/>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9" tint="0.39997558519241921"/>
        <bgColor indexed="64"/>
      </patternFill>
    </fill>
  </fills>
  <borders count="102">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
      <left/>
      <right/>
      <top/>
      <bottom style="thin">
        <color theme="0" tint="-0.14996795556505021"/>
      </bottom>
      <diagonal/>
    </border>
    <border>
      <left/>
      <right style="thin">
        <color theme="0" tint="-0.14993743705557422"/>
      </right>
      <top style="thin">
        <color theme="0" tint="-0.14993743705557422"/>
      </top>
      <bottom/>
      <diagonal/>
    </border>
    <border>
      <left style="thin">
        <color theme="0" tint="-0.14996795556505021"/>
      </left>
      <right/>
      <top/>
      <bottom style="thin">
        <color theme="0" tint="-0.14996795556505021"/>
      </bottom>
      <diagonal/>
    </border>
    <border>
      <left/>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
      <left/>
      <right/>
      <top style="thin">
        <color theme="0" tint="-0.14990691854609822"/>
      </top>
      <bottom style="thin">
        <color theme="0" tint="-0.14990691854609822"/>
      </bottom>
      <diagonal/>
    </border>
    <border>
      <left/>
      <right style="thin">
        <color theme="0" tint="-0.1498764000366222"/>
      </right>
      <top style="thin">
        <color theme="0" tint="-0.1498764000366222"/>
      </top>
      <bottom style="thin">
        <color theme="0" tint="-0.1498764000366222"/>
      </bottom>
      <diagonal/>
    </border>
    <border>
      <left/>
      <right style="thin">
        <color theme="0" tint="-0.14996795556505021"/>
      </right>
      <top style="thin">
        <color theme="0" tint="-0.14996795556505021"/>
      </top>
      <bottom style="thin">
        <color theme="0" tint="-0.14996795556505021"/>
      </bottom>
      <diagonal/>
    </border>
    <border>
      <left/>
      <right style="thin">
        <color theme="0" tint="-0.14990691854609822"/>
      </right>
      <top/>
      <bottom style="thin">
        <color theme="0" tint="-0.14990691854609822"/>
      </bottom>
      <diagonal/>
    </border>
    <border>
      <left style="thin">
        <color indexed="64"/>
      </left>
      <right/>
      <top/>
      <bottom/>
      <diagonal/>
    </border>
    <border>
      <left style="thin">
        <color indexed="64"/>
      </left>
      <right/>
      <top/>
      <bottom style="thin">
        <color indexed="64"/>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top/>
      <bottom style="thin">
        <color rgb="FF7F7F7F"/>
      </bottom>
      <diagonal/>
    </border>
    <border>
      <left/>
      <right style="thin">
        <color theme="0" tint="-0.14996795556505021"/>
      </right>
      <top/>
      <bottom/>
      <diagonal/>
    </border>
    <border>
      <left style="thin">
        <color theme="0" tint="-0.14996795556505021"/>
      </left>
      <right/>
      <top/>
      <bottom/>
      <diagonal/>
    </border>
    <border>
      <left/>
      <right style="thin">
        <color rgb="FF7F7F7F"/>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indexed="64"/>
      </top>
      <bottom style="double">
        <color indexed="64"/>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style="thin">
        <color theme="0" tint="-0.14993743705557422"/>
      </right>
      <top/>
      <bottom/>
      <diagonal/>
    </border>
    <border>
      <left style="thin">
        <color theme="0" tint="-0.14996795556505021"/>
      </left>
      <right style="thin">
        <color rgb="FF7F7F7F"/>
      </right>
      <top style="thin">
        <color rgb="FF7F7F7F"/>
      </top>
      <bottom style="thin">
        <color rgb="FF7F7F7F"/>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top/>
      <bottom style="thin">
        <color theme="0" tint="-0.14993743705557422"/>
      </bottom>
      <diagonal/>
    </border>
    <border>
      <left/>
      <right style="thin">
        <color theme="0" tint="-0.14993743705557422"/>
      </right>
      <top/>
      <bottom style="thin">
        <color theme="0" tint="-0.14993743705557422"/>
      </bottom>
      <diagonal/>
    </border>
    <border>
      <left/>
      <right style="thin">
        <color theme="0" tint="-0.1498764000366222"/>
      </right>
      <top/>
      <bottom style="thin">
        <color theme="0" tint="-0.1498764000366222"/>
      </bottom>
      <diagonal/>
    </border>
    <border>
      <left style="thin">
        <color theme="0" tint="-0.1498764000366222"/>
      </left>
      <right style="thin">
        <color theme="0" tint="-0.1498764000366222"/>
      </right>
      <top/>
      <bottom style="thin">
        <color theme="0" tint="-0.14987640003662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right style="thin">
        <color rgb="FF7F7F7F"/>
      </right>
      <top style="thin">
        <color theme="0" tint="-0.14993743705557422"/>
      </top>
      <bottom style="thin">
        <color theme="0" tint="-0.14993743705557422"/>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style="thin">
        <color theme="0" tint="-0.1498764000366222"/>
      </right>
      <top style="thin">
        <color theme="0" tint="-0.1498764000366222"/>
      </top>
      <bottom/>
      <diagonal/>
    </border>
    <border>
      <left style="thin">
        <color theme="0" tint="-0.1498764000366222"/>
      </left>
      <right/>
      <top/>
      <bottom/>
      <diagonal/>
    </border>
    <border>
      <left/>
      <right style="thin">
        <color theme="0" tint="-0.1498764000366222"/>
      </right>
      <top/>
      <bottom/>
      <diagonal/>
    </border>
    <border>
      <left style="thin">
        <color theme="0" tint="-0.1498764000366222"/>
      </left>
      <right/>
      <top/>
      <bottom style="thin">
        <color theme="0" tint="-0.1498764000366222"/>
      </bottom>
      <diagonal/>
    </border>
    <border>
      <left/>
      <right/>
      <top/>
      <bottom style="thin">
        <color theme="0" tint="-0.1498764000366222"/>
      </bottom>
      <diagonal/>
    </border>
    <border>
      <left style="thin">
        <color theme="0" tint="-0.14990691854609822"/>
      </left>
      <right style="thin">
        <color theme="0" tint="-0.14990691854609822"/>
      </right>
      <top style="thin">
        <color theme="0" tint="-0.14990691854609822"/>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top/>
      <bottom/>
      <diagonal/>
    </border>
    <border>
      <left/>
      <right style="thin">
        <color theme="0" tint="-0.14990691854609822"/>
      </right>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style="thin">
        <color theme="0" tint="-0.1498458815271462"/>
      </left>
      <right/>
      <top style="thin">
        <color theme="0" tint="-0.149845881527146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8458815271462"/>
      </left>
      <right/>
      <top/>
      <bottom/>
      <diagonal/>
    </border>
    <border>
      <left/>
      <right style="thin">
        <color theme="0" tint="-0.1498458815271462"/>
      </right>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s>
  <cellStyleXfs count="4">
    <xf numFmtId="0" fontId="0" fillId="0" borderId="0"/>
    <xf numFmtId="9" fontId="1" fillId="0" borderId="0" applyFont="0" applyFill="0" applyBorder="0" applyAlignment="0" applyProtection="0"/>
    <xf numFmtId="0" fontId="2" fillId="2" borderId="1" applyNumberFormat="0" applyAlignment="0" applyProtection="0"/>
    <xf numFmtId="0" fontId="9" fillId="0" borderId="0" applyNumberFormat="0" applyFill="0" applyBorder="0" applyAlignment="0" applyProtection="0"/>
  </cellStyleXfs>
  <cellXfs count="573">
    <xf numFmtId="0" fontId="0" fillId="0" borderId="0" xfId="0"/>
    <xf numFmtId="0" fontId="0" fillId="0" borderId="0" xfId="0" applyAlignment="1">
      <alignment horizontal="center"/>
    </xf>
    <xf numFmtId="0" fontId="3" fillId="0" borderId="0" xfId="0" applyFont="1"/>
    <xf numFmtId="0" fontId="0" fillId="0" borderId="0" xfId="0" applyAlignment="1">
      <alignment horizontal="left"/>
    </xf>
    <xf numFmtId="0" fontId="3" fillId="0" borderId="0" xfId="0" applyFont="1" applyAlignment="1">
      <alignment horizontal="left"/>
    </xf>
    <xf numFmtId="44" fontId="0" fillId="0" borderId="0" xfId="0" applyNumberFormat="1" applyAlignment="1">
      <alignment horizontal="center"/>
    </xf>
    <xf numFmtId="0" fontId="3" fillId="0" borderId="2" xfId="0" applyFont="1" applyBorder="1" applyAlignment="1">
      <alignment horizontal="left"/>
    </xf>
    <xf numFmtId="0" fontId="3" fillId="0" borderId="2" xfId="0" applyFont="1" applyBorder="1" applyAlignment="1">
      <alignment horizontal="left" vertical="center" wrapText="1"/>
    </xf>
    <xf numFmtId="0" fontId="0" fillId="0" borderId="0" xfId="0" applyAlignment="1">
      <alignment horizontal="left" vertical="center" wrapText="1"/>
    </xf>
    <xf numFmtId="9" fontId="0" fillId="0" borderId="0" xfId="0" applyNumberFormat="1" applyAlignment="1">
      <alignment horizontal="left"/>
    </xf>
    <xf numFmtId="0" fontId="0" fillId="0" borderId="3" xfId="0" applyBorder="1"/>
    <xf numFmtId="0" fontId="7" fillId="0" borderId="0" xfId="0" applyFont="1"/>
    <xf numFmtId="0" fontId="10" fillId="0" borderId="0" xfId="0" applyFont="1"/>
    <xf numFmtId="0" fontId="10" fillId="0" borderId="12" xfId="0" applyFont="1" applyBorder="1"/>
    <xf numFmtId="0" fontId="7" fillId="0" borderId="12" xfId="0" applyFont="1" applyBorder="1"/>
    <xf numFmtId="0" fontId="7" fillId="0" borderId="10" xfId="0" applyFont="1" applyBorder="1"/>
    <xf numFmtId="0" fontId="10" fillId="4" borderId="10" xfId="0" applyFont="1" applyFill="1" applyBorder="1"/>
    <xf numFmtId="0" fontId="10" fillId="4" borderId="11" xfId="0" applyFont="1" applyFill="1" applyBorder="1"/>
    <xf numFmtId="0" fontId="10" fillId="4" borderId="12" xfId="0" applyFont="1" applyFill="1" applyBorder="1"/>
    <xf numFmtId="0" fontId="10" fillId="0" borderId="0" xfId="0" applyFont="1" applyAlignment="1">
      <alignment vertical="center"/>
    </xf>
    <xf numFmtId="0" fontId="7" fillId="0" borderId="0" xfId="0" applyFont="1" applyAlignment="1">
      <alignment vertical="center"/>
    </xf>
    <xf numFmtId="0" fontId="13" fillId="0" borderId="0" xfId="0" applyFont="1"/>
    <xf numFmtId="0" fontId="14" fillId="0" borderId="0" xfId="0" applyFont="1"/>
    <xf numFmtId="0" fontId="7" fillId="0" borderId="0" xfId="0" applyFont="1" applyAlignment="1">
      <alignment horizontal="left"/>
    </xf>
    <xf numFmtId="0" fontId="12" fillId="0" borderId="0" xfId="0" applyFont="1"/>
    <xf numFmtId="14" fontId="12" fillId="0" borderId="0" xfId="0" applyNumberFormat="1" applyFont="1"/>
    <xf numFmtId="0" fontId="11" fillId="0" borderId="0" xfId="0" applyFont="1"/>
    <xf numFmtId="44" fontId="7" fillId="0" borderId="11" xfId="0" applyNumberFormat="1" applyFont="1" applyBorder="1"/>
    <xf numFmtId="0" fontId="7" fillId="0" borderId="11" xfId="0" applyFont="1" applyBorder="1"/>
    <xf numFmtId="44" fontId="10" fillId="0" borderId="11" xfId="0" applyNumberFormat="1" applyFont="1" applyBorder="1"/>
    <xf numFmtId="0" fontId="0" fillId="4" borderId="0" xfId="0" applyFill="1"/>
    <xf numFmtId="0" fontId="16" fillId="0" borderId="0" xfId="0" applyFont="1"/>
    <xf numFmtId="0" fontId="9" fillId="0" borderId="0" xfId="3"/>
    <xf numFmtId="44" fontId="0" fillId="0" borderId="3" xfId="0" applyNumberFormat="1" applyBorder="1" applyAlignment="1">
      <alignment horizontal="center"/>
    </xf>
    <xf numFmtId="44" fontId="0" fillId="0" borderId="0" xfId="0" applyNumberFormat="1"/>
    <xf numFmtId="0" fontId="0" fillId="5" borderId="0" xfId="0" applyFill="1"/>
    <xf numFmtId="0" fontId="0" fillId="0" borderId="2" xfId="0" applyBorder="1"/>
    <xf numFmtId="0" fontId="21" fillId="0" borderId="0" xfId="0" applyFont="1"/>
    <xf numFmtId="0" fontId="0" fillId="0" borderId="2" xfId="0" applyBorder="1" applyAlignment="1">
      <alignment horizontal="center"/>
    </xf>
    <xf numFmtId="0" fontId="3" fillId="0" borderId="0" xfId="0" applyFont="1" applyAlignment="1">
      <alignment horizontal="center"/>
    </xf>
    <xf numFmtId="0" fontId="3" fillId="5" borderId="0" xfId="0" applyFont="1" applyFill="1"/>
    <xf numFmtId="0" fontId="15" fillId="6" borderId="0" xfId="0" applyFont="1" applyFill="1" applyAlignment="1">
      <alignment horizontal="center"/>
    </xf>
    <xf numFmtId="0" fontId="8" fillId="6" borderId="0" xfId="0" applyFont="1" applyFill="1"/>
    <xf numFmtId="9" fontId="0" fillId="0" borderId="2" xfId="0" applyNumberFormat="1" applyBorder="1" applyAlignment="1">
      <alignment horizontal="center"/>
    </xf>
    <xf numFmtId="0" fontId="3" fillId="4" borderId="0" xfId="0" applyFont="1" applyFill="1"/>
    <xf numFmtId="0" fontId="0" fillId="5" borderId="0" xfId="0" applyFill="1" applyAlignment="1">
      <alignment horizontal="center"/>
    </xf>
    <xf numFmtId="0" fontId="8" fillId="6" borderId="0" xfId="0" applyFont="1" applyFill="1" applyAlignment="1">
      <alignment horizontal="center"/>
    </xf>
    <xf numFmtId="0" fontId="3" fillId="4" borderId="0" xfId="0" applyFont="1" applyFill="1" applyAlignment="1">
      <alignment horizontal="center"/>
    </xf>
    <xf numFmtId="14" fontId="21" fillId="0" borderId="0" xfId="0" applyNumberFormat="1" applyFont="1"/>
    <xf numFmtId="14" fontId="21" fillId="0" borderId="0" xfId="0" applyNumberFormat="1" applyFont="1" applyAlignment="1">
      <alignment horizontal="center"/>
    </xf>
    <xf numFmtId="0" fontId="3" fillId="0" borderId="0" xfId="0" applyFont="1" applyAlignment="1">
      <alignment horizontal="center" vertical="center" wrapText="1"/>
    </xf>
    <xf numFmtId="0" fontId="0" fillId="0" borderId="14" xfId="0" applyBorder="1" applyAlignment="1">
      <alignment horizontal="center"/>
    </xf>
    <xf numFmtId="0" fontId="0" fillId="0" borderId="20" xfId="0" applyBorder="1" applyAlignment="1">
      <alignment horizontal="center"/>
    </xf>
    <xf numFmtId="164" fontId="0" fillId="0" borderId="0" xfId="0" applyNumberFormat="1"/>
    <xf numFmtId="0" fontId="0" fillId="0" borderId="50" xfId="0" applyBorder="1"/>
    <xf numFmtId="0" fontId="0" fillId="0" borderId="30" xfId="0" applyBorder="1" applyAlignment="1">
      <alignment horizontal="center"/>
    </xf>
    <xf numFmtId="0" fontId="20" fillId="0" borderId="0" xfId="0" applyFont="1"/>
    <xf numFmtId="167" fontId="0" fillId="0" borderId="0" xfId="0" applyNumberFormat="1"/>
    <xf numFmtId="168" fontId="0" fillId="0" borderId="0" xfId="0" applyNumberFormat="1"/>
    <xf numFmtId="168" fontId="3" fillId="0" borderId="0" xfId="0" applyNumberFormat="1" applyFont="1"/>
    <xf numFmtId="167" fontId="3" fillId="0" borderId="50" xfId="0" applyNumberFormat="1" applyFont="1" applyBorder="1"/>
    <xf numFmtId="0" fontId="0" fillId="9" borderId="0" xfId="0" applyFill="1"/>
    <xf numFmtId="167" fontId="0" fillId="9" borderId="0" xfId="0" applyNumberFormat="1" applyFill="1"/>
    <xf numFmtId="167" fontId="3" fillId="9" borderId="0" xfId="0" applyNumberFormat="1" applyFont="1" applyFill="1"/>
    <xf numFmtId="168" fontId="0" fillId="9" borderId="0" xfId="0" applyNumberFormat="1" applyFill="1"/>
    <xf numFmtId="0" fontId="3" fillId="9" borderId="0" xfId="0" applyFont="1" applyFill="1"/>
    <xf numFmtId="44" fontId="20" fillId="0" borderId="0" xfId="0" applyNumberFormat="1" applyFont="1"/>
    <xf numFmtId="0" fontId="32" fillId="0" borderId="0" xfId="0" applyFont="1" applyAlignment="1">
      <alignment horizontal="left"/>
    </xf>
    <xf numFmtId="0" fontId="0" fillId="0" borderId="53" xfId="0" applyBorder="1"/>
    <xf numFmtId="0" fontId="0" fillId="0" borderId="49" xfId="0" applyBorder="1"/>
    <xf numFmtId="0" fontId="0" fillId="0" borderId="51" xfId="0" applyBorder="1"/>
    <xf numFmtId="0" fontId="0" fillId="0" borderId="52" xfId="0" applyBorder="1"/>
    <xf numFmtId="0" fontId="0" fillId="0" borderId="31" xfId="0" applyBorder="1"/>
    <xf numFmtId="0" fontId="0" fillId="0" borderId="61" xfId="0" applyBorder="1"/>
    <xf numFmtId="0" fontId="0" fillId="4" borderId="30" xfId="0" applyFill="1" applyBorder="1"/>
    <xf numFmtId="0" fontId="0" fillId="0" borderId="30" xfId="0" applyBorder="1"/>
    <xf numFmtId="0" fontId="9" fillId="0" borderId="0" xfId="3" applyAlignment="1">
      <alignment horizontal="left"/>
    </xf>
    <xf numFmtId="167" fontId="0" fillId="0" borderId="0" xfId="0" applyNumberFormat="1" applyAlignment="1">
      <alignment horizontal="center" vertical="center"/>
    </xf>
    <xf numFmtId="0" fontId="32" fillId="0" borderId="0" xfId="0" applyFont="1" applyAlignment="1">
      <alignment horizontal="center"/>
    </xf>
    <xf numFmtId="0" fontId="2" fillId="2" borderId="1" xfId="2"/>
    <xf numFmtId="0" fontId="3" fillId="0" borderId="56" xfId="0" applyFont="1" applyBorder="1" applyAlignment="1">
      <alignment horizontal="center"/>
    </xf>
    <xf numFmtId="44" fontId="3" fillId="0" borderId="56" xfId="0" applyNumberFormat="1" applyFont="1" applyBorder="1"/>
    <xf numFmtId="0" fontId="3" fillId="0" borderId="56" xfId="0" applyFont="1" applyBorder="1" applyAlignment="1">
      <alignment horizontal="left"/>
    </xf>
    <xf numFmtId="0" fontId="36" fillId="0" borderId="0" xfId="0" applyFont="1" applyAlignment="1">
      <alignment horizontal="left"/>
    </xf>
    <xf numFmtId="0" fontId="0" fillId="0" borderId="0" xfId="0" applyAlignment="1">
      <alignment vertical="top" wrapText="1"/>
    </xf>
    <xf numFmtId="0" fontId="0" fillId="0" borderId="5" xfId="0" applyBorder="1" applyAlignment="1">
      <alignment horizontal="left"/>
    </xf>
    <xf numFmtId="0" fontId="0" fillId="0" borderId="66" xfId="0" applyBorder="1"/>
    <xf numFmtId="0" fontId="0" fillId="0" borderId="67" xfId="0" applyBorder="1"/>
    <xf numFmtId="0" fontId="0" fillId="0" borderId="68" xfId="0" applyBorder="1"/>
    <xf numFmtId="0" fontId="0" fillId="0" borderId="45" xfId="0" applyBorder="1"/>
    <xf numFmtId="0" fontId="0" fillId="0" borderId="44" xfId="0" applyBorder="1"/>
    <xf numFmtId="0" fontId="0" fillId="0" borderId="45" xfId="0" applyBorder="1" applyAlignment="1">
      <alignment horizontal="center"/>
    </xf>
    <xf numFmtId="0" fontId="0" fillId="0" borderId="20" xfId="0" applyBorder="1"/>
    <xf numFmtId="0" fontId="0" fillId="0" borderId="8" xfId="0" applyBorder="1"/>
    <xf numFmtId="0" fontId="0" fillId="0" borderId="5" xfId="0" applyBorder="1"/>
    <xf numFmtId="0" fontId="0" fillId="0" borderId="42" xfId="0" applyBorder="1"/>
    <xf numFmtId="0" fontId="0" fillId="0" borderId="28" xfId="0" applyBorder="1"/>
    <xf numFmtId="0" fontId="9" fillId="0" borderId="5" xfId="3" applyBorder="1" applyAlignment="1">
      <alignment horizontal="left"/>
    </xf>
    <xf numFmtId="0" fontId="9" fillId="0" borderId="5" xfId="3" applyBorder="1"/>
    <xf numFmtId="44" fontId="3" fillId="3" borderId="0" xfId="0" applyNumberFormat="1" applyFont="1" applyFill="1" applyAlignment="1">
      <alignment horizontal="center" vertical="center" wrapText="1"/>
    </xf>
    <xf numFmtId="44" fontId="3" fillId="3" borderId="0" xfId="0" applyNumberFormat="1" applyFont="1" applyFill="1" applyAlignment="1">
      <alignment horizontal="left" vertical="center" wrapText="1"/>
    </xf>
    <xf numFmtId="0" fontId="0" fillId="0" borderId="69" xfId="0" applyBorder="1"/>
    <xf numFmtId="0" fontId="0" fillId="0" borderId="70" xfId="0" applyBorder="1"/>
    <xf numFmtId="0" fontId="0" fillId="0" borderId="21" xfId="0" applyBorder="1"/>
    <xf numFmtId="0" fontId="0" fillId="0" borderId="17" xfId="0" applyBorder="1"/>
    <xf numFmtId="0" fontId="0" fillId="0" borderId="59" xfId="0" applyBorder="1"/>
    <xf numFmtId="0" fontId="0" fillId="0" borderId="17" xfId="0" applyBorder="1" applyAlignment="1">
      <alignment horizontal="center"/>
    </xf>
    <xf numFmtId="0" fontId="0" fillId="0" borderId="71" xfId="0" applyBorder="1"/>
    <xf numFmtId="0" fontId="0" fillId="0" borderId="72" xfId="0" applyBorder="1"/>
    <xf numFmtId="0" fontId="0" fillId="0" borderId="22" xfId="0" applyBorder="1" applyAlignment="1">
      <alignment horizontal="center"/>
    </xf>
    <xf numFmtId="0" fontId="3" fillId="14" borderId="0" xfId="0" applyFont="1" applyFill="1"/>
    <xf numFmtId="0" fontId="3" fillId="5" borderId="0" xfId="0" applyFont="1" applyFill="1" applyAlignment="1">
      <alignment horizontal="left" vertical="center" wrapText="1"/>
    </xf>
    <xf numFmtId="0" fontId="27" fillId="0" borderId="0" xfId="0" applyFont="1" applyAlignment="1">
      <alignment horizontal="left"/>
    </xf>
    <xf numFmtId="0" fontId="0" fillId="0" borderId="67" xfId="0" applyBorder="1" applyAlignment="1">
      <alignment horizontal="center"/>
    </xf>
    <xf numFmtId="0" fontId="0" fillId="0" borderId="22" xfId="0" applyBorder="1"/>
    <xf numFmtId="0" fontId="0" fillId="0" borderId="70" xfId="0" applyBorder="1" applyAlignment="1">
      <alignment horizontal="center"/>
    </xf>
    <xf numFmtId="0" fontId="0" fillId="0" borderId="14" xfId="0" applyBorder="1"/>
    <xf numFmtId="0" fontId="0" fillId="0" borderId="71" xfId="0" applyBorder="1" applyAlignment="1">
      <alignment horizontal="center"/>
    </xf>
    <xf numFmtId="0" fontId="9" fillId="0" borderId="45" xfId="3" applyBorder="1"/>
    <xf numFmtId="0" fontId="27" fillId="0" borderId="45" xfId="0" applyFont="1" applyBorder="1"/>
    <xf numFmtId="0" fontId="3" fillId="0" borderId="45" xfId="0" applyFont="1" applyBorder="1" applyAlignment="1">
      <alignment wrapText="1"/>
    </xf>
    <xf numFmtId="0" fontId="3" fillId="0" borderId="45" xfId="0" applyFont="1" applyBorder="1"/>
    <xf numFmtId="0" fontId="0" fillId="0" borderId="42" xfId="0" applyBorder="1" applyAlignment="1">
      <alignment horizontal="center"/>
    </xf>
    <xf numFmtId="14" fontId="0" fillId="0" borderId="0" xfId="0" applyNumberFormat="1" applyAlignment="1">
      <alignment horizontal="left"/>
    </xf>
    <xf numFmtId="0" fontId="39" fillId="0" borderId="0" xfId="0" applyFont="1"/>
    <xf numFmtId="0" fontId="32" fillId="0" borderId="0" xfId="0" applyFont="1" applyProtection="1">
      <protection hidden="1"/>
    </xf>
    <xf numFmtId="0" fontId="0" fillId="0" borderId="0" xfId="0" applyProtection="1">
      <protection hidden="1"/>
    </xf>
    <xf numFmtId="167" fontId="0" fillId="0" borderId="0" xfId="0" applyNumberFormat="1" applyAlignment="1" applyProtection="1">
      <alignment horizontal="center" vertical="center"/>
      <protection hidden="1"/>
    </xf>
    <xf numFmtId="0" fontId="22" fillId="0" borderId="0" xfId="0" applyFont="1" applyProtection="1">
      <protection hidden="1"/>
    </xf>
    <xf numFmtId="0" fontId="3" fillId="0" borderId="0" xfId="0" applyFont="1" applyProtection="1">
      <protection hidden="1"/>
    </xf>
    <xf numFmtId="168" fontId="0" fillId="0" borderId="0" xfId="0" applyNumberFormat="1" applyProtection="1">
      <protection hidden="1"/>
    </xf>
    <xf numFmtId="0" fontId="3" fillId="0" borderId="2"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0" fillId="0" borderId="4" xfId="0" applyBorder="1" applyAlignment="1" applyProtection="1">
      <alignment horizontal="center"/>
      <protection hidden="1"/>
    </xf>
    <xf numFmtId="0" fontId="0" fillId="0" borderId="0" xfId="0" applyAlignment="1" applyProtection="1">
      <alignment horizontal="center"/>
      <protection hidden="1"/>
    </xf>
    <xf numFmtId="0" fontId="0" fillId="0" borderId="20" xfId="0" applyBorder="1" applyAlignment="1" applyProtection="1">
      <alignment horizontal="center"/>
      <protection hidden="1"/>
    </xf>
    <xf numFmtId="164" fontId="0" fillId="0" borderId="4" xfId="0" applyNumberFormat="1" applyBorder="1" applyAlignment="1" applyProtection="1">
      <alignment horizontal="center"/>
      <protection hidden="1"/>
    </xf>
    <xf numFmtId="44" fontId="0" fillId="0" borderId="4" xfId="0" applyNumberFormat="1" applyBorder="1" applyAlignment="1" applyProtection="1">
      <alignment horizontal="center"/>
      <protection hidden="1"/>
    </xf>
    <xf numFmtId="164" fontId="0" fillId="0" borderId="4" xfId="0" applyNumberFormat="1" applyBorder="1" applyAlignment="1" applyProtection="1">
      <alignment horizontal="left"/>
      <protection hidden="1"/>
    </xf>
    <xf numFmtId="0" fontId="7" fillId="0" borderId="0" xfId="0" applyFont="1" applyProtection="1">
      <protection hidden="1"/>
    </xf>
    <xf numFmtId="0" fontId="12" fillId="0" borderId="0" xfId="0" applyFont="1" applyProtection="1">
      <protection hidden="1"/>
    </xf>
    <xf numFmtId="14" fontId="12" fillId="0" borderId="0" xfId="0" applyNumberFormat="1" applyFont="1" applyProtection="1">
      <protection hidden="1"/>
    </xf>
    <xf numFmtId="0" fontId="14" fillId="0" borderId="0" xfId="0" applyFont="1" applyProtection="1">
      <protection hidden="1"/>
    </xf>
    <xf numFmtId="0" fontId="7" fillId="0" borderId="0" xfId="0" applyFont="1" applyAlignment="1" applyProtection="1">
      <alignment horizontal="left"/>
      <protection hidden="1"/>
    </xf>
    <xf numFmtId="0" fontId="11" fillId="0" borderId="0" xfId="0" applyFont="1" applyProtection="1">
      <protection hidden="1"/>
    </xf>
    <xf numFmtId="0" fontId="10" fillId="0" borderId="0" xfId="0" applyFont="1" applyProtection="1">
      <protection hidden="1"/>
    </xf>
    <xf numFmtId="0" fontId="10" fillId="4" borderId="12" xfId="0" applyFont="1" applyFill="1" applyBorder="1" applyProtection="1">
      <protection hidden="1"/>
    </xf>
    <xf numFmtId="0" fontId="10" fillId="4" borderId="10" xfId="0" applyFont="1" applyFill="1" applyBorder="1" applyProtection="1">
      <protection hidden="1"/>
    </xf>
    <xf numFmtId="0" fontId="10" fillId="4" borderId="11" xfId="0" applyFont="1" applyFill="1" applyBorder="1" applyProtection="1">
      <protection hidden="1"/>
    </xf>
    <xf numFmtId="0" fontId="7" fillId="0" borderId="12" xfId="0" applyFont="1" applyBorder="1" applyAlignment="1" applyProtection="1">
      <alignment horizontal="left"/>
      <protection hidden="1"/>
    </xf>
    <xf numFmtId="0" fontId="7" fillId="0" borderId="10" xfId="0" applyFont="1" applyBorder="1" applyProtection="1">
      <protection hidden="1"/>
    </xf>
    <xf numFmtId="44" fontId="7" fillId="0" borderId="11" xfId="0" applyNumberFormat="1" applyFont="1" applyBorder="1" applyProtection="1">
      <protection hidden="1"/>
    </xf>
    <xf numFmtId="0" fontId="7" fillId="0" borderId="12" xfId="0" applyFont="1" applyBorder="1" applyProtection="1">
      <protection hidden="1"/>
    </xf>
    <xf numFmtId="0" fontId="7" fillId="0" borderId="11" xfId="0" applyFont="1" applyBorder="1" applyProtection="1">
      <protection hidden="1"/>
    </xf>
    <xf numFmtId="0" fontId="10" fillId="0" borderId="12" xfId="0" applyFont="1" applyBorder="1" applyProtection="1">
      <protection hidden="1"/>
    </xf>
    <xf numFmtId="44" fontId="10" fillId="0" borderId="11" xfId="0" applyNumberFormat="1" applyFont="1" applyBorder="1" applyProtection="1">
      <protection hidden="1"/>
    </xf>
    <xf numFmtId="0" fontId="10" fillId="0" borderId="0" xfId="0" applyFont="1" applyAlignment="1" applyProtection="1">
      <alignment vertical="center"/>
      <protection hidden="1"/>
    </xf>
    <xf numFmtId="0" fontId="7" fillId="0" borderId="0" xfId="0" applyFont="1" applyAlignment="1" applyProtection="1">
      <alignment vertical="center"/>
      <protection hidden="1"/>
    </xf>
    <xf numFmtId="0" fontId="13" fillId="0" borderId="0" xfId="0" applyFont="1" applyAlignment="1" applyProtection="1">
      <alignment horizontal="left" indent="3"/>
      <protection hidden="1"/>
    </xf>
    <xf numFmtId="0" fontId="0" fillId="0" borderId="0" xfId="0" applyAlignment="1" applyProtection="1">
      <alignment horizontal="center" vertical="center" wrapText="1"/>
      <protection hidden="1"/>
    </xf>
    <xf numFmtId="0" fontId="0" fillId="0" borderId="2" xfId="0" applyBorder="1" applyAlignment="1" applyProtection="1">
      <alignment horizontal="left" vertical="center" wrapText="1"/>
      <protection hidden="1"/>
    </xf>
    <xf numFmtId="9" fontId="0" fillId="0" borderId="0" xfId="1" applyFont="1" applyFill="1" applyBorder="1" applyAlignment="1" applyProtection="1">
      <alignment horizontal="left" vertical="center" wrapText="1"/>
      <protection hidden="1"/>
    </xf>
    <xf numFmtId="14" fontId="0" fillId="0" borderId="2" xfId="0" applyNumberFormat="1" applyBorder="1" applyAlignment="1" applyProtection="1">
      <alignment horizontal="left" vertical="center" wrapText="1"/>
      <protection hidden="1"/>
    </xf>
    <xf numFmtId="44" fontId="0" fillId="0" borderId="0" xfId="0" applyNumberFormat="1" applyAlignment="1" applyProtection="1">
      <alignment horizontal="left" vertical="center" wrapText="1"/>
      <protection hidden="1"/>
    </xf>
    <xf numFmtId="0" fontId="0" fillId="7" borderId="3" xfId="0" applyFill="1" applyBorder="1" applyAlignment="1" applyProtection="1">
      <alignment horizontal="center" vertical="center" wrapText="1"/>
      <protection hidden="1"/>
    </xf>
    <xf numFmtId="0" fontId="4" fillId="0" borderId="0" xfId="0" applyFont="1" applyAlignment="1" applyProtection="1">
      <alignment horizontal="left" vertical="center" wrapText="1"/>
      <protection hidden="1"/>
    </xf>
    <xf numFmtId="9" fontId="4" fillId="0" borderId="0" xfId="1" applyFont="1" applyFill="1" applyBorder="1" applyAlignment="1" applyProtection="1">
      <alignment horizontal="left" vertical="center" wrapText="1"/>
      <protection hidden="1"/>
    </xf>
    <xf numFmtId="14" fontId="4" fillId="0" borderId="0" xfId="0" applyNumberFormat="1" applyFont="1" applyAlignment="1" applyProtection="1">
      <alignment horizontal="left" vertical="center" wrapText="1"/>
      <protection hidden="1"/>
    </xf>
    <xf numFmtId="44" fontId="4" fillId="0" borderId="0" xfId="0" applyNumberFormat="1" applyFont="1" applyAlignment="1" applyProtection="1">
      <alignment horizontal="left" vertical="center" wrapText="1"/>
      <protection hidden="1"/>
    </xf>
    <xf numFmtId="0" fontId="0" fillId="0" borderId="4" xfId="0" applyBorder="1" applyAlignment="1" applyProtection="1">
      <alignment horizontal="left"/>
      <protection hidden="1"/>
    </xf>
    <xf numFmtId="0" fontId="0" fillId="0" borderId="22" xfId="0" applyBorder="1" applyAlignment="1" applyProtection="1">
      <alignment horizontal="left"/>
      <protection hidden="1"/>
    </xf>
    <xf numFmtId="14" fontId="0" fillId="0" borderId="22" xfId="0" applyNumberFormat="1" applyBorder="1" applyAlignment="1" applyProtection="1">
      <alignment horizontal="left"/>
      <protection hidden="1"/>
    </xf>
    <xf numFmtId="44" fontId="0" fillId="0" borderId="18" xfId="0" applyNumberFormat="1" applyBorder="1" applyAlignment="1" applyProtection="1">
      <alignment horizontal="left"/>
      <protection hidden="1"/>
    </xf>
    <xf numFmtId="0" fontId="0" fillId="0" borderId="0" xfId="0" applyAlignment="1" applyProtection="1">
      <alignment horizontal="left"/>
      <protection hidden="1"/>
    </xf>
    <xf numFmtId="9" fontId="0" fillId="0" borderId="0" xfId="1" applyFont="1" applyAlignment="1" applyProtection="1">
      <alignment horizontal="left"/>
      <protection hidden="1"/>
    </xf>
    <xf numFmtId="44" fontId="0" fillId="0" borderId="0" xfId="0" applyNumberFormat="1" applyAlignment="1" applyProtection="1">
      <alignment horizontal="left"/>
      <protection hidden="1"/>
    </xf>
    <xf numFmtId="44" fontId="0" fillId="0" borderId="13" xfId="0" applyNumberFormat="1" applyBorder="1" applyAlignment="1" applyProtection="1">
      <alignment horizontal="left"/>
      <protection hidden="1"/>
    </xf>
    <xf numFmtId="44" fontId="0" fillId="0" borderId="26" xfId="0" applyNumberFormat="1" applyBorder="1" applyAlignment="1" applyProtection="1">
      <alignment horizontal="left"/>
      <protection hidden="1"/>
    </xf>
    <xf numFmtId="0" fontId="0" fillId="0" borderId="25" xfId="0" applyBorder="1" applyAlignment="1" applyProtection="1">
      <alignment horizontal="left"/>
      <protection hidden="1"/>
    </xf>
    <xf numFmtId="44" fontId="0" fillId="0" borderId="0" xfId="0" applyNumberFormat="1" applyAlignment="1" applyProtection="1">
      <alignment horizontal="center" vertical="center" wrapText="1"/>
      <protection hidden="1"/>
    </xf>
    <xf numFmtId="0" fontId="4" fillId="15" borderId="0" xfId="0" applyFont="1" applyFill="1" applyAlignment="1" applyProtection="1">
      <alignment horizontal="left" vertical="center" wrapText="1"/>
      <protection hidden="1"/>
    </xf>
    <xf numFmtId="44" fontId="0" fillId="15" borderId="0" xfId="0" applyNumberFormat="1" applyFill="1" applyAlignment="1" applyProtection="1">
      <alignment horizontal="center" vertical="center" wrapText="1"/>
      <protection hidden="1"/>
    </xf>
    <xf numFmtId="0" fontId="0" fillId="0" borderId="3" xfId="0" applyBorder="1" applyAlignment="1" applyProtection="1">
      <alignment horizontal="center"/>
      <protection hidden="1"/>
    </xf>
    <xf numFmtId="44" fontId="0" fillId="0" borderId="3" xfId="0" applyNumberFormat="1" applyBorder="1" applyAlignment="1" applyProtection="1">
      <alignment horizontal="center"/>
      <protection hidden="1"/>
    </xf>
    <xf numFmtId="0" fontId="0" fillId="0" borderId="6" xfId="0" applyBorder="1" applyAlignment="1" applyProtection="1">
      <alignment horizontal="center"/>
      <protection hidden="1"/>
    </xf>
    <xf numFmtId="0" fontId="0" fillId="0" borderId="19" xfId="0" applyBorder="1" applyAlignment="1" applyProtection="1">
      <alignment horizontal="left"/>
      <protection hidden="1"/>
    </xf>
    <xf numFmtId="0" fontId="0" fillId="0" borderId="6" xfId="0" applyBorder="1" applyAlignment="1" applyProtection="1">
      <alignment horizontal="left"/>
      <protection hidden="1"/>
    </xf>
    <xf numFmtId="44" fontId="3" fillId="0" borderId="2" xfId="0" applyNumberFormat="1" applyFont="1" applyBorder="1" applyAlignment="1" applyProtection="1">
      <alignment horizontal="center" vertical="center" wrapText="1"/>
      <protection hidden="1"/>
    </xf>
    <xf numFmtId="44" fontId="0" fillId="0" borderId="4" xfId="0" applyNumberFormat="1" applyBorder="1" applyAlignment="1" applyProtection="1">
      <alignment horizontal="left"/>
      <protection hidden="1"/>
    </xf>
    <xf numFmtId="0" fontId="16" fillId="0" borderId="0" xfId="0" applyFont="1" applyAlignment="1" applyProtection="1">
      <alignment horizontal="center" vertical="center" wrapText="1"/>
      <protection hidden="1"/>
    </xf>
    <xf numFmtId="0" fontId="16" fillId="0" borderId="0" xfId="0" applyFont="1" applyAlignment="1" applyProtection="1">
      <alignment vertical="center" wrapText="1"/>
      <protection hidden="1"/>
    </xf>
    <xf numFmtId="9" fontId="16" fillId="0" borderId="0" xfId="1" applyFont="1" applyFill="1" applyBorder="1" applyAlignment="1" applyProtection="1">
      <alignment vertical="center" wrapText="1"/>
      <protection hidden="1"/>
    </xf>
    <xf numFmtId="0" fontId="16" fillId="0" borderId="0" xfId="0" applyFont="1" applyAlignment="1" applyProtection="1">
      <alignment horizontal="left" vertical="center" wrapText="1"/>
      <protection hidden="1"/>
    </xf>
    <xf numFmtId="44" fontId="16" fillId="0" borderId="0" xfId="0" applyNumberFormat="1" applyFont="1" applyAlignment="1" applyProtection="1">
      <alignment vertical="center" wrapText="1"/>
      <protection hidden="1"/>
    </xf>
    <xf numFmtId="0" fontId="0" fillId="7" borderId="75" xfId="0" applyFill="1" applyBorder="1" applyAlignment="1" applyProtection="1">
      <alignment horizontal="center" vertical="center" wrapText="1"/>
      <protection hidden="1"/>
    </xf>
    <xf numFmtId="0" fontId="4" fillId="0" borderId="23" xfId="0" applyFont="1" applyBorder="1" applyAlignment="1" applyProtection="1">
      <alignment vertical="center" wrapText="1"/>
      <protection hidden="1"/>
    </xf>
    <xf numFmtId="9" fontId="0" fillId="0" borderId="23" xfId="1" applyFont="1" applyFill="1" applyBorder="1" applyAlignment="1" applyProtection="1">
      <alignment vertical="center" wrapText="1"/>
      <protection hidden="1"/>
    </xf>
    <xf numFmtId="0" fontId="0" fillId="0" borderId="23" xfId="0" applyBorder="1" applyAlignment="1" applyProtection="1">
      <alignment horizontal="left" vertical="center" wrapText="1"/>
      <protection hidden="1"/>
    </xf>
    <xf numFmtId="0" fontId="0" fillId="0" borderId="23" xfId="0" applyBorder="1" applyAlignment="1" applyProtection="1">
      <alignment vertical="center" wrapText="1"/>
      <protection hidden="1"/>
    </xf>
    <xf numFmtId="44" fontId="4" fillId="0" borderId="23" xfId="0" applyNumberFormat="1" applyFont="1" applyBorder="1" applyAlignment="1" applyProtection="1">
      <alignment vertical="center" wrapText="1"/>
      <protection hidden="1"/>
    </xf>
    <xf numFmtId="44" fontId="8" fillId="0" borderId="76" xfId="0" applyNumberFormat="1" applyFont="1" applyBorder="1" applyAlignment="1" applyProtection="1">
      <alignment vertical="center" wrapText="1"/>
      <protection hidden="1"/>
    </xf>
    <xf numFmtId="0" fontId="0" fillId="0" borderId="4" xfId="0" applyBorder="1" applyProtection="1">
      <protection hidden="1"/>
    </xf>
    <xf numFmtId="14" fontId="0" fillId="0" borderId="22" xfId="0" applyNumberFormat="1" applyBorder="1" applyProtection="1">
      <protection hidden="1"/>
    </xf>
    <xf numFmtId="44" fontId="0" fillId="0" borderId="73" xfId="0" applyNumberFormat="1" applyBorder="1" applyProtection="1">
      <protection hidden="1"/>
    </xf>
    <xf numFmtId="44" fontId="8" fillId="0" borderId="74" xfId="0" applyNumberFormat="1" applyFont="1" applyBorder="1" applyProtection="1">
      <protection hidden="1"/>
    </xf>
    <xf numFmtId="44" fontId="0" fillId="0" borderId="27" xfId="0" applyNumberFormat="1" applyBorder="1" applyProtection="1">
      <protection hidden="1"/>
    </xf>
    <xf numFmtId="44" fontId="8" fillId="0" borderId="18" xfId="0" applyNumberFormat="1" applyFont="1" applyBorder="1" applyProtection="1">
      <protection hidden="1"/>
    </xf>
    <xf numFmtId="9" fontId="0" fillId="0" borderId="0" xfId="1" applyFont="1" applyAlignment="1" applyProtection="1">
      <protection hidden="1"/>
    </xf>
    <xf numFmtId="44" fontId="0" fillId="0" borderId="0" xfId="0" applyNumberFormat="1" applyProtection="1">
      <protection hidden="1"/>
    </xf>
    <xf numFmtId="44" fontId="16" fillId="0" borderId="0" xfId="0" applyNumberFormat="1" applyFont="1" applyAlignment="1" applyProtection="1">
      <alignment horizontal="left" vertical="center" wrapText="1"/>
      <protection hidden="1"/>
    </xf>
    <xf numFmtId="44" fontId="0" fillId="0" borderId="0" xfId="0" applyNumberFormat="1" applyAlignment="1" applyProtection="1">
      <alignment vertical="center" wrapText="1"/>
      <protection hidden="1"/>
    </xf>
    <xf numFmtId="44" fontId="0" fillId="0" borderId="13" xfId="0" applyNumberFormat="1" applyBorder="1" applyProtection="1">
      <protection hidden="1"/>
    </xf>
    <xf numFmtId="44" fontId="0" fillId="0" borderId="29" xfId="0" applyNumberFormat="1" applyBorder="1" applyProtection="1">
      <protection hidden="1"/>
    </xf>
    <xf numFmtId="0" fontId="4" fillId="15" borderId="23" xfId="0" applyFont="1" applyFill="1" applyBorder="1" applyAlignment="1" applyProtection="1">
      <alignment horizontal="left" vertical="center" wrapText="1"/>
      <protection hidden="1"/>
    </xf>
    <xf numFmtId="44" fontId="0" fillId="15" borderId="23" xfId="0" applyNumberFormat="1" applyFill="1" applyBorder="1" applyAlignment="1" applyProtection="1">
      <alignment horizontal="center" vertical="center" wrapText="1"/>
      <protection hidden="1"/>
    </xf>
    <xf numFmtId="0" fontId="0" fillId="0" borderId="8" xfId="0" applyBorder="1" applyAlignment="1" applyProtection="1">
      <alignment horizontal="center"/>
      <protection hidden="1"/>
    </xf>
    <xf numFmtId="0" fontId="0" fillId="0" borderId="41" xfId="0" applyBorder="1" applyAlignment="1" applyProtection="1">
      <alignment horizontal="center"/>
      <protection hidden="1"/>
    </xf>
    <xf numFmtId="44" fontId="0" fillId="0" borderId="41" xfId="0" applyNumberFormat="1" applyBorder="1" applyAlignment="1" applyProtection="1">
      <alignment horizontal="center"/>
      <protection hidden="1"/>
    </xf>
    <xf numFmtId="44" fontId="0" fillId="0" borderId="84" xfId="0" applyNumberFormat="1" applyBorder="1" applyAlignment="1" applyProtection="1">
      <alignment horizontal="center"/>
      <protection hidden="1"/>
    </xf>
    <xf numFmtId="44" fontId="0" fillId="0" borderId="85" xfId="0" applyNumberFormat="1" applyBorder="1" applyAlignment="1" applyProtection="1">
      <alignment horizontal="center"/>
      <protection hidden="1"/>
    </xf>
    <xf numFmtId="44" fontId="0" fillId="0" borderId="86" xfId="0" applyNumberFormat="1" applyBorder="1" applyAlignment="1" applyProtection="1">
      <alignment horizontal="center"/>
      <protection hidden="1"/>
    </xf>
    <xf numFmtId="44" fontId="0" fillId="0" borderId="6" xfId="0" applyNumberFormat="1" applyBorder="1" applyAlignment="1" applyProtection="1">
      <alignment horizontal="center"/>
      <protection hidden="1"/>
    </xf>
    <xf numFmtId="44" fontId="22" fillId="0" borderId="3" xfId="0" applyNumberFormat="1" applyFont="1" applyBorder="1" applyAlignment="1" applyProtection="1">
      <alignment horizontal="center"/>
      <protection hidden="1"/>
    </xf>
    <xf numFmtId="0" fontId="22" fillId="0" borderId="5" xfId="0" applyFont="1" applyBorder="1" applyAlignment="1" applyProtection="1">
      <alignment horizontal="center"/>
      <protection hidden="1"/>
    </xf>
    <xf numFmtId="44" fontId="22" fillId="0" borderId="28" xfId="0" applyNumberFormat="1" applyFont="1" applyBorder="1" applyAlignment="1" applyProtection="1">
      <alignment horizontal="center"/>
      <protection hidden="1"/>
    </xf>
    <xf numFmtId="0" fontId="22" fillId="0" borderId="28" xfId="0" applyFont="1" applyBorder="1" applyAlignment="1" applyProtection="1">
      <alignment horizontal="center"/>
      <protection hidden="1"/>
    </xf>
    <xf numFmtId="44" fontId="22" fillId="0" borderId="6" xfId="0" applyNumberFormat="1" applyFont="1" applyBorder="1" applyAlignment="1" applyProtection="1">
      <alignment horizontal="center"/>
      <protection hidden="1"/>
    </xf>
    <xf numFmtId="44" fontId="22" fillId="0" borderId="6" xfId="0" applyNumberFormat="1" applyFont="1" applyBorder="1" applyProtection="1">
      <protection hidden="1"/>
    </xf>
    <xf numFmtId="14" fontId="0" fillId="0" borderId="3" xfId="0" applyNumberFormat="1" applyBorder="1" applyAlignment="1" applyProtection="1">
      <alignment horizontal="center"/>
      <protection hidden="1"/>
    </xf>
    <xf numFmtId="44" fontId="3" fillId="0" borderId="3" xfId="0" applyNumberFormat="1" applyFont="1" applyBorder="1" applyProtection="1">
      <protection hidden="1"/>
    </xf>
    <xf numFmtId="44" fontId="3" fillId="5" borderId="3" xfId="0" applyNumberFormat="1" applyFont="1" applyFill="1" applyBorder="1" applyAlignment="1" applyProtection="1">
      <alignment horizontal="center"/>
      <protection hidden="1"/>
    </xf>
    <xf numFmtId="44" fontId="3" fillId="5" borderId="3" xfId="0" applyNumberFormat="1" applyFont="1" applyFill="1" applyBorder="1" applyProtection="1">
      <protection hidden="1"/>
    </xf>
    <xf numFmtId="44" fontId="0" fillId="0" borderId="47" xfId="0" applyNumberFormat="1" applyBorder="1" applyAlignment="1" applyProtection="1">
      <alignment horizontal="center"/>
      <protection hidden="1"/>
    </xf>
    <xf numFmtId="44" fontId="0" fillId="0" borderId="48" xfId="0" applyNumberFormat="1" applyBorder="1" applyAlignment="1" applyProtection="1">
      <alignment horizontal="center"/>
      <protection hidden="1"/>
    </xf>
    <xf numFmtId="0" fontId="0" fillId="0" borderId="3" xfId="0" applyBorder="1" applyProtection="1">
      <protection hidden="1"/>
    </xf>
    <xf numFmtId="44" fontId="3" fillId="5" borderId="24" xfId="0" applyNumberFormat="1" applyFont="1" applyFill="1" applyBorder="1" applyAlignment="1" applyProtection="1">
      <alignment horizontal="center"/>
      <protection hidden="1"/>
    </xf>
    <xf numFmtId="0" fontId="0" fillId="14" borderId="0" xfId="0" applyFill="1" applyProtection="1">
      <protection hidden="1"/>
    </xf>
    <xf numFmtId="44" fontId="0" fillId="0" borderId="6" xfId="0" applyNumberFormat="1" applyBorder="1" applyProtection="1">
      <protection hidden="1"/>
    </xf>
    <xf numFmtId="44" fontId="3" fillId="0" borderId="3" xfId="0" applyNumberFormat="1" applyFont="1" applyBorder="1" applyAlignment="1" applyProtection="1">
      <alignment horizontal="center"/>
      <protection hidden="1"/>
    </xf>
    <xf numFmtId="44" fontId="20" fillId="0" borderId="3" xfId="0" applyNumberFormat="1" applyFont="1" applyBorder="1" applyAlignment="1" applyProtection="1">
      <alignment horizontal="center"/>
      <protection hidden="1"/>
    </xf>
    <xf numFmtId="0" fontId="20" fillId="0" borderId="0" xfId="0" applyFont="1" applyProtection="1">
      <protection hidden="1"/>
    </xf>
    <xf numFmtId="44" fontId="30" fillId="0" borderId="3" xfId="0" applyNumberFormat="1" applyFont="1" applyBorder="1" applyProtection="1">
      <protection hidden="1"/>
    </xf>
    <xf numFmtId="44" fontId="20" fillId="0" borderId="0" xfId="0" applyNumberFormat="1" applyFont="1" applyProtection="1">
      <protection hidden="1"/>
    </xf>
    <xf numFmtId="44" fontId="21" fillId="0" borderId="0" xfId="0" applyNumberFormat="1" applyFont="1" applyProtection="1">
      <protection hidden="1"/>
    </xf>
    <xf numFmtId="0" fontId="0" fillId="0" borderId="3" xfId="0" applyBorder="1" applyAlignment="1" applyProtection="1">
      <alignment horizontal="left"/>
      <protection hidden="1"/>
    </xf>
    <xf numFmtId="14" fontId="2" fillId="2" borderId="1" xfId="2" applyNumberFormat="1" applyAlignment="1" applyProtection="1">
      <alignment horizontal="left"/>
      <protection hidden="1"/>
    </xf>
    <xf numFmtId="14" fontId="18" fillId="0" borderId="6" xfId="0" applyNumberFormat="1" applyFont="1" applyBorder="1" applyAlignment="1" applyProtection="1">
      <alignment horizontal="left" vertical="center" indent="1"/>
      <protection hidden="1"/>
    </xf>
    <xf numFmtId="9" fontId="0" fillId="0" borderId="3" xfId="1" applyFont="1" applyBorder="1" applyAlignment="1" applyProtection="1">
      <alignment horizontal="left"/>
      <protection hidden="1"/>
    </xf>
    <xf numFmtId="44" fontId="22" fillId="0" borderId="0" xfId="0" applyNumberFormat="1" applyFont="1" applyProtection="1">
      <protection hidden="1"/>
    </xf>
    <xf numFmtId="44" fontId="0" fillId="0" borderId="0" xfId="0" applyNumberFormat="1" applyAlignment="1" applyProtection="1">
      <alignment horizontal="center"/>
      <protection hidden="1"/>
    </xf>
    <xf numFmtId="44" fontId="0" fillId="0" borderId="3" xfId="0" applyNumberFormat="1" applyBorder="1" applyAlignment="1" applyProtection="1">
      <alignment horizontal="left"/>
      <protection hidden="1"/>
    </xf>
    <xf numFmtId="44" fontId="3" fillId="0" borderId="2" xfId="0" applyNumberFormat="1" applyFont="1" applyBorder="1" applyProtection="1">
      <protection hidden="1"/>
    </xf>
    <xf numFmtId="44" fontId="0" fillId="0" borderId="2" xfId="0" applyNumberFormat="1" applyBorder="1" applyProtection="1">
      <protection hidden="1"/>
    </xf>
    <xf numFmtId="14" fontId="2" fillId="2" borderId="1" xfId="2" applyNumberFormat="1" applyProtection="1">
      <protection hidden="1"/>
    </xf>
    <xf numFmtId="44" fontId="0" fillId="0" borderId="3" xfId="0" applyNumberFormat="1" applyBorder="1" applyProtection="1">
      <protection hidden="1"/>
    </xf>
    <xf numFmtId="44" fontId="8" fillId="5" borderId="40" xfId="0" applyNumberFormat="1" applyFont="1" applyFill="1" applyBorder="1" applyAlignment="1" applyProtection="1">
      <alignment horizontal="left"/>
      <protection hidden="1"/>
    </xf>
    <xf numFmtId="44" fontId="8" fillId="5" borderId="40" xfId="2" applyNumberFormat="1" applyFont="1" applyFill="1" applyBorder="1" applyAlignment="1" applyProtection="1">
      <alignment horizontal="left"/>
      <protection hidden="1"/>
    </xf>
    <xf numFmtId="164" fontId="16" fillId="5" borderId="3" xfId="0" applyNumberFormat="1" applyFont="1" applyFill="1" applyBorder="1" applyAlignment="1" applyProtection="1">
      <alignment horizontal="left"/>
      <protection hidden="1"/>
    </xf>
    <xf numFmtId="44" fontId="33" fillId="5" borderId="40" xfId="0" applyNumberFormat="1" applyFont="1" applyFill="1" applyBorder="1" applyAlignment="1" applyProtection="1">
      <alignment horizontal="left"/>
      <protection hidden="1"/>
    </xf>
    <xf numFmtId="164" fontId="22" fillId="5" borderId="0" xfId="0" applyNumberFormat="1" applyFont="1" applyFill="1" applyAlignment="1" applyProtection="1">
      <alignment horizontal="left"/>
      <protection hidden="1"/>
    </xf>
    <xf numFmtId="170" fontId="22" fillId="5" borderId="0" xfId="1" applyNumberFormat="1" applyFont="1" applyFill="1" applyAlignment="1" applyProtection="1">
      <alignment horizontal="right"/>
      <protection hidden="1"/>
    </xf>
    <xf numFmtId="164" fontId="34" fillId="5" borderId="56" xfId="0" applyNumberFormat="1" applyFont="1" applyFill="1" applyBorder="1" applyAlignment="1" applyProtection="1">
      <alignment horizontal="left"/>
      <protection hidden="1"/>
    </xf>
    <xf numFmtId="44" fontId="8" fillId="5" borderId="66" xfId="0" applyNumberFormat="1" applyFont="1" applyFill="1" applyBorder="1" applyAlignment="1" applyProtection="1">
      <alignment horizontal="left"/>
      <protection hidden="1"/>
    </xf>
    <xf numFmtId="44" fontId="8" fillId="5" borderId="28" xfId="0" applyNumberFormat="1" applyFont="1" applyFill="1" applyBorder="1" applyAlignment="1" applyProtection="1">
      <alignment horizontal="left"/>
      <protection hidden="1"/>
    </xf>
    <xf numFmtId="44" fontId="8" fillId="5" borderId="62" xfId="2" applyNumberFormat="1" applyFont="1" applyFill="1" applyBorder="1" applyAlignment="1" applyProtection="1">
      <alignment horizontal="left"/>
      <protection hidden="1"/>
    </xf>
    <xf numFmtId="164" fontId="33" fillId="5" borderId="40" xfId="0" applyNumberFormat="1" applyFont="1" applyFill="1" applyBorder="1" applyAlignment="1" applyProtection="1">
      <alignment horizontal="left"/>
      <protection hidden="1"/>
    </xf>
    <xf numFmtId="44" fontId="8" fillId="5" borderId="63" xfId="0" applyNumberFormat="1" applyFont="1" applyFill="1" applyBorder="1" applyAlignment="1" applyProtection="1">
      <alignment horizontal="left"/>
      <protection hidden="1"/>
    </xf>
    <xf numFmtId="44" fontId="8" fillId="5" borderId="54" xfId="0" applyNumberFormat="1" applyFont="1" applyFill="1" applyBorder="1" applyAlignment="1" applyProtection="1">
      <alignment horizontal="left"/>
      <protection hidden="1"/>
    </xf>
    <xf numFmtId="44" fontId="8" fillId="5" borderId="54" xfId="2" applyNumberFormat="1" applyFont="1" applyFill="1" applyBorder="1" applyAlignment="1" applyProtection="1">
      <alignment horizontal="left"/>
      <protection hidden="1"/>
    </xf>
    <xf numFmtId="44" fontId="33" fillId="5" borderId="3" xfId="0" applyNumberFormat="1" applyFont="1" applyFill="1" applyBorder="1" applyAlignment="1" applyProtection="1">
      <alignment horizontal="left"/>
      <protection hidden="1"/>
    </xf>
    <xf numFmtId="44" fontId="33" fillId="5" borderId="62" xfId="0" applyNumberFormat="1" applyFont="1" applyFill="1" applyBorder="1" applyAlignment="1" applyProtection="1">
      <alignment horizontal="left"/>
      <protection hidden="1"/>
    </xf>
    <xf numFmtId="44" fontId="15" fillId="5" borderId="3" xfId="0" applyNumberFormat="1" applyFont="1" applyFill="1" applyBorder="1" applyAlignment="1" applyProtection="1">
      <alignment horizontal="left"/>
      <protection hidden="1"/>
    </xf>
    <xf numFmtId="44" fontId="15" fillId="5" borderId="40" xfId="0" applyNumberFormat="1" applyFont="1" applyFill="1" applyBorder="1" applyAlignment="1" applyProtection="1">
      <alignment horizontal="left"/>
      <protection hidden="1"/>
    </xf>
    <xf numFmtId="44" fontId="8" fillId="5" borderId="40" xfId="0" applyNumberFormat="1" applyFont="1" applyFill="1" applyBorder="1" applyProtection="1">
      <protection hidden="1"/>
    </xf>
    <xf numFmtId="44" fontId="15" fillId="5" borderId="40" xfId="0" applyNumberFormat="1" applyFont="1" applyFill="1" applyBorder="1" applyProtection="1">
      <protection hidden="1"/>
    </xf>
    <xf numFmtId="164" fontId="34" fillId="5" borderId="3" xfId="0" applyNumberFormat="1" applyFont="1" applyFill="1" applyBorder="1" applyAlignment="1" applyProtection="1">
      <alignment horizontal="left"/>
      <protection hidden="1"/>
    </xf>
    <xf numFmtId="44" fontId="8" fillId="5" borderId="62" xfId="0" applyNumberFormat="1" applyFont="1" applyFill="1" applyBorder="1" applyAlignment="1" applyProtection="1">
      <alignment horizontal="left"/>
      <protection hidden="1"/>
    </xf>
    <xf numFmtId="44" fontId="21" fillId="0" borderId="0" xfId="0" applyNumberFormat="1" applyFont="1" applyAlignment="1" applyProtection="1">
      <alignment horizontal="left"/>
      <protection hidden="1"/>
    </xf>
    <xf numFmtId="0" fontId="0" fillId="0" borderId="0" xfId="0" applyAlignment="1">
      <alignment horizontal="left" vertical="top" wrapText="1"/>
    </xf>
    <xf numFmtId="0" fontId="32" fillId="0" borderId="0" xfId="0" applyFont="1" applyAlignment="1" applyProtection="1">
      <alignment horizontal="left"/>
      <protection hidden="1"/>
    </xf>
    <xf numFmtId="0" fontId="0" fillId="0" borderId="2" xfId="0" applyBorder="1" applyAlignment="1" applyProtection="1">
      <alignment horizontal="center" vertical="center" wrapText="1"/>
      <protection hidden="1"/>
    </xf>
    <xf numFmtId="9" fontId="0" fillId="0" borderId="2" xfId="1" applyFont="1" applyFill="1" applyBorder="1" applyAlignment="1" applyProtection="1">
      <alignment horizontal="left" vertical="center" wrapText="1"/>
      <protection hidden="1"/>
    </xf>
    <xf numFmtId="44" fontId="0" fillId="0" borderId="2" xfId="0" applyNumberFormat="1" applyBorder="1" applyAlignment="1" applyProtection="1">
      <alignment horizontal="left" vertical="center" wrapText="1"/>
      <protection hidden="1"/>
    </xf>
    <xf numFmtId="44" fontId="0" fillId="16" borderId="2" xfId="0" applyNumberFormat="1" applyFill="1" applyBorder="1" applyAlignment="1" applyProtection="1">
      <alignment horizontal="left" vertical="center" wrapText="1"/>
      <protection hidden="1"/>
    </xf>
    <xf numFmtId="166" fontId="26" fillId="0" borderId="3" xfId="0" applyNumberFormat="1" applyFont="1" applyBorder="1" applyAlignment="1" applyProtection="1">
      <alignment horizontal="left"/>
      <protection hidden="1"/>
    </xf>
    <xf numFmtId="0" fontId="4" fillId="0" borderId="0" xfId="0" applyFont="1" applyProtection="1">
      <protection hidden="1"/>
    </xf>
    <xf numFmtId="0" fontId="2" fillId="0" borderId="3" xfId="2" applyFill="1" applyBorder="1" applyProtection="1">
      <protection hidden="1"/>
    </xf>
    <xf numFmtId="0" fontId="8" fillId="0" borderId="0" xfId="0" applyFont="1" applyProtection="1">
      <protection hidden="1"/>
    </xf>
    <xf numFmtId="0" fontId="9" fillId="0" borderId="3" xfId="3" applyFill="1" applyBorder="1" applyProtection="1">
      <protection hidden="1"/>
    </xf>
    <xf numFmtId="0" fontId="2" fillId="0" borderId="3" xfId="2" applyFill="1" applyBorder="1" applyAlignment="1" applyProtection="1">
      <alignment horizontal="left"/>
      <protection hidden="1"/>
    </xf>
    <xf numFmtId="0" fontId="5" fillId="0" borderId="0" xfId="0" applyFont="1" applyProtection="1">
      <protection hidden="1"/>
    </xf>
    <xf numFmtId="0" fontId="15" fillId="0" borderId="0" xfId="0" applyFont="1" applyProtection="1">
      <protection hidden="1"/>
    </xf>
    <xf numFmtId="0" fontId="3" fillId="0" borderId="2" xfId="0" applyFont="1" applyBorder="1" applyAlignment="1" applyProtection="1">
      <alignment horizontal="left"/>
      <protection hidden="1"/>
    </xf>
    <xf numFmtId="0" fontId="3" fillId="0" borderId="2" xfId="0" applyFont="1" applyBorder="1" applyProtection="1">
      <protection hidden="1"/>
    </xf>
    <xf numFmtId="0" fontId="3" fillId="0" borderId="0" xfId="0" applyFont="1" applyAlignment="1" applyProtection="1">
      <alignment horizontal="left"/>
      <protection hidden="1"/>
    </xf>
    <xf numFmtId="165" fontId="0" fillId="0" borderId="3" xfId="0" applyNumberFormat="1" applyBorder="1" applyProtection="1">
      <protection hidden="1"/>
    </xf>
    <xf numFmtId="0" fontId="9" fillId="0" borderId="3" xfId="3" applyBorder="1" applyProtection="1">
      <protection hidden="1"/>
    </xf>
    <xf numFmtId="0" fontId="0" fillId="0" borderId="5" xfId="0" applyBorder="1" applyAlignment="1" applyProtection="1">
      <alignment horizontal="left"/>
      <protection hidden="1"/>
    </xf>
    <xf numFmtId="9" fontId="3" fillId="0" borderId="0" xfId="1" applyFont="1" applyFill="1" applyBorder="1" applyAlignment="1" applyProtection="1">
      <alignment horizontal="center" vertical="center" wrapText="1"/>
      <protection hidden="1"/>
    </xf>
    <xf numFmtId="14" fontId="3" fillId="0" borderId="2" xfId="0" applyNumberFormat="1" applyFont="1" applyBorder="1" applyAlignment="1" applyProtection="1">
      <alignment horizontal="center" vertical="center" wrapText="1"/>
      <protection hidden="1"/>
    </xf>
    <xf numFmtId="9" fontId="3" fillId="0" borderId="0" xfId="1" applyFont="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44" fontId="3" fillId="3" borderId="0" xfId="0" applyNumberFormat="1" applyFont="1" applyFill="1" applyAlignment="1" applyProtection="1">
      <alignment horizontal="center" vertical="center" wrapText="1"/>
      <protection hidden="1"/>
    </xf>
    <xf numFmtId="44" fontId="3" fillId="3" borderId="0" xfId="0" applyNumberFormat="1" applyFont="1" applyFill="1" applyAlignment="1" applyProtection="1">
      <alignment horizontal="left" vertical="center" wrapText="1"/>
      <protection hidden="1"/>
    </xf>
    <xf numFmtId="0" fontId="0" fillId="0" borderId="14" xfId="0" applyBorder="1" applyAlignment="1" applyProtection="1">
      <alignment horizontal="center"/>
      <protection hidden="1"/>
    </xf>
    <xf numFmtId="9" fontId="0" fillId="0" borderId="19" xfId="1" applyFont="1" applyBorder="1" applyAlignment="1" applyProtection="1">
      <alignment horizontal="center"/>
      <protection hidden="1"/>
    </xf>
    <xf numFmtId="14" fontId="0" fillId="0" borderId="8" xfId="0" applyNumberFormat="1" applyBorder="1" applyAlignment="1" applyProtection="1">
      <alignment horizontal="center"/>
      <protection hidden="1"/>
    </xf>
    <xf numFmtId="9" fontId="0" fillId="0" borderId="6" xfId="1" applyFont="1" applyBorder="1" applyAlignment="1" applyProtection="1">
      <alignment horizontal="center"/>
      <protection hidden="1"/>
    </xf>
    <xf numFmtId="14" fontId="0" fillId="0" borderId="15" xfId="0" applyNumberFormat="1" applyBorder="1" applyAlignment="1" applyProtection="1">
      <alignment horizontal="center"/>
      <protection hidden="1"/>
    </xf>
    <xf numFmtId="0" fontId="0" fillId="0" borderId="7" xfId="0" applyBorder="1" applyAlignment="1" applyProtection="1">
      <alignment horizontal="center"/>
      <protection hidden="1"/>
    </xf>
    <xf numFmtId="0" fontId="0" fillId="0" borderId="7" xfId="0" applyBorder="1" applyAlignment="1" applyProtection="1">
      <alignment horizontal="left"/>
      <protection hidden="1"/>
    </xf>
    <xf numFmtId="0" fontId="3" fillId="0" borderId="56" xfId="0" applyFont="1" applyBorder="1" applyAlignment="1" applyProtection="1">
      <alignment horizontal="center"/>
      <protection hidden="1"/>
    </xf>
    <xf numFmtId="0" fontId="3" fillId="0" borderId="56" xfId="0" applyFont="1" applyBorder="1" applyAlignment="1" applyProtection="1">
      <alignment horizontal="left"/>
      <protection hidden="1"/>
    </xf>
    <xf numFmtId="44" fontId="3" fillId="0" borderId="56" xfId="0" applyNumberFormat="1" applyFont="1" applyBorder="1" applyProtection="1">
      <protection hidden="1"/>
    </xf>
    <xf numFmtId="9" fontId="0" fillId="0" borderId="0" xfId="1" applyFont="1" applyAlignment="1" applyProtection="1">
      <alignment horizontal="center"/>
      <protection hidden="1"/>
    </xf>
    <xf numFmtId="14" fontId="0" fillId="0" borderId="0" xfId="0" applyNumberFormat="1" applyAlignment="1" applyProtection="1">
      <alignment horizontal="center"/>
      <protection hidden="1"/>
    </xf>
    <xf numFmtId="0" fontId="0" fillId="3" borderId="0" xfId="0" applyFill="1" applyAlignment="1" applyProtection="1">
      <alignment horizontal="center" vertical="center" wrapText="1"/>
      <protection hidden="1"/>
    </xf>
    <xf numFmtId="44" fontId="2" fillId="2" borderId="1" xfId="2" applyNumberFormat="1" applyAlignment="1" applyProtection="1">
      <alignment horizontal="left" vertical="center" wrapText="1"/>
      <protection hidden="1"/>
    </xf>
    <xf numFmtId="0" fontId="0" fillId="0" borderId="18" xfId="0" applyBorder="1" applyAlignment="1" applyProtection="1">
      <alignment horizontal="center"/>
      <protection hidden="1"/>
    </xf>
    <xf numFmtId="44" fontId="0" fillId="0" borderId="23" xfId="0" applyNumberFormat="1" applyBorder="1" applyAlignment="1" applyProtection="1">
      <alignment horizontal="left"/>
      <protection hidden="1"/>
    </xf>
    <xf numFmtId="0" fontId="0" fillId="0" borderId="24" xfId="0" applyBorder="1" applyAlignment="1" applyProtection="1">
      <alignment horizontal="left"/>
      <protection hidden="1"/>
    </xf>
    <xf numFmtId="44" fontId="2" fillId="2" borderId="1" xfId="2" applyNumberFormat="1" applyAlignment="1" applyProtection="1">
      <alignment horizontal="center" vertical="center" wrapText="1"/>
      <protection hidden="1"/>
    </xf>
    <xf numFmtId="0" fontId="0" fillId="5" borderId="3" xfId="0" applyFill="1" applyBorder="1" applyProtection="1">
      <protection hidden="1"/>
    </xf>
    <xf numFmtId="165" fontId="0" fillId="5" borderId="3" xfId="0" applyNumberFormat="1" applyFill="1" applyBorder="1" applyProtection="1">
      <protection hidden="1"/>
    </xf>
    <xf numFmtId="0" fontId="9" fillId="5" borderId="3" xfId="3" applyFill="1" applyBorder="1" applyProtection="1">
      <protection hidden="1"/>
    </xf>
    <xf numFmtId="0" fontId="3" fillId="0" borderId="0" xfId="0" applyFont="1" applyAlignment="1" applyProtection="1">
      <alignment horizontal="center" vertical="center"/>
      <protection hidden="1"/>
    </xf>
    <xf numFmtId="14" fontId="3" fillId="0" borderId="0" xfId="0" applyNumberFormat="1" applyFont="1" applyAlignment="1" applyProtection="1">
      <alignment horizontal="center" vertical="center" wrapText="1"/>
      <protection hidden="1"/>
    </xf>
    <xf numFmtId="0" fontId="3" fillId="0" borderId="0" xfId="1" applyNumberFormat="1" applyFont="1" applyBorder="1" applyAlignment="1" applyProtection="1">
      <alignment horizontal="center" vertical="center" wrapText="1"/>
      <protection hidden="1"/>
    </xf>
    <xf numFmtId="0" fontId="3" fillId="3" borderId="0" xfId="0" applyFont="1" applyFill="1" applyAlignment="1" applyProtection="1">
      <alignment horizontal="center" vertical="center" wrapText="1"/>
      <protection hidden="1"/>
    </xf>
    <xf numFmtId="0" fontId="0" fillId="0" borderId="14" xfId="0" applyBorder="1" applyAlignment="1" applyProtection="1">
      <alignment horizontal="left"/>
      <protection hidden="1"/>
    </xf>
    <xf numFmtId="0" fontId="0" fillId="0" borderId="13" xfId="0" applyBorder="1" applyAlignment="1" applyProtection="1">
      <alignment horizontal="left"/>
      <protection hidden="1"/>
    </xf>
    <xf numFmtId="0" fontId="0" fillId="0" borderId="28" xfId="0" applyBorder="1" applyAlignment="1" applyProtection="1">
      <alignment horizontal="left"/>
      <protection hidden="1"/>
    </xf>
    <xf numFmtId="14" fontId="0" fillId="0" borderId="20" xfId="0" applyNumberFormat="1" applyBorder="1" applyAlignment="1" applyProtection="1">
      <alignment horizontal="left"/>
      <protection hidden="1"/>
    </xf>
    <xf numFmtId="14" fontId="0" fillId="0" borderId="13" xfId="0" applyNumberFormat="1" applyBorder="1" applyAlignment="1" applyProtection="1">
      <alignment horizontal="left"/>
      <protection hidden="1"/>
    </xf>
    <xf numFmtId="9" fontId="0" fillId="0" borderId="15" xfId="1" applyFont="1" applyBorder="1" applyAlignment="1" applyProtection="1">
      <alignment horizontal="left"/>
      <protection hidden="1"/>
    </xf>
    <xf numFmtId="0" fontId="0" fillId="0" borderId="6" xfId="1" applyNumberFormat="1" applyFont="1" applyBorder="1" applyAlignment="1" applyProtection="1">
      <alignment horizontal="center"/>
      <protection hidden="1"/>
    </xf>
    <xf numFmtId="14" fontId="0" fillId="0" borderId="23" xfId="0" applyNumberFormat="1" applyBorder="1" applyAlignment="1" applyProtection="1">
      <alignment horizontal="left"/>
      <protection hidden="1"/>
    </xf>
    <xf numFmtId="14" fontId="0" fillId="0" borderId="70" xfId="0" applyNumberFormat="1" applyBorder="1" applyAlignment="1" applyProtection="1">
      <alignment horizontal="left"/>
      <protection hidden="1"/>
    </xf>
    <xf numFmtId="44" fontId="0" fillId="0" borderId="9" xfId="0" applyNumberFormat="1" applyBorder="1" applyAlignment="1" applyProtection="1">
      <alignment horizontal="left"/>
      <protection hidden="1"/>
    </xf>
    <xf numFmtId="0" fontId="0" fillId="0" borderId="16" xfId="0" applyBorder="1" applyAlignment="1" applyProtection="1">
      <alignment horizontal="left"/>
      <protection hidden="1"/>
    </xf>
    <xf numFmtId="44" fontId="0" fillId="0" borderId="6" xfId="0" applyNumberFormat="1" applyBorder="1" applyAlignment="1" applyProtection="1">
      <alignment horizontal="left"/>
      <protection hidden="1"/>
    </xf>
    <xf numFmtId="9" fontId="0" fillId="0" borderId="15" xfId="1" applyFont="1" applyFill="1" applyBorder="1" applyAlignment="1" applyProtection="1">
      <alignment horizontal="left"/>
      <protection hidden="1"/>
    </xf>
    <xf numFmtId="0" fontId="0" fillId="0" borderId="6" xfId="1" applyNumberFormat="1" applyFont="1" applyFill="1" applyBorder="1" applyAlignment="1" applyProtection="1">
      <alignment horizontal="center"/>
      <protection hidden="1"/>
    </xf>
    <xf numFmtId="14" fontId="0" fillId="0" borderId="0" xfId="0" applyNumberFormat="1" applyAlignment="1" applyProtection="1">
      <alignment horizontal="left"/>
      <protection hidden="1"/>
    </xf>
    <xf numFmtId="0" fontId="0" fillId="0" borderId="0" xfId="1" applyNumberFormat="1" applyFont="1" applyAlignment="1" applyProtection="1">
      <alignment horizontal="center"/>
      <protection hidden="1"/>
    </xf>
    <xf numFmtId="0" fontId="16" fillId="3" borderId="0" xfId="0" applyFont="1" applyFill="1" applyAlignment="1" applyProtection="1">
      <alignment horizontal="center" vertical="center" wrapText="1"/>
      <protection hidden="1"/>
    </xf>
    <xf numFmtId="44" fontId="2" fillId="2" borderId="1" xfId="2" applyNumberFormat="1" applyAlignment="1" applyProtection="1">
      <protection hidden="1"/>
    </xf>
    <xf numFmtId="44" fontId="0" fillId="0" borderId="23" xfId="0" applyNumberFormat="1" applyBorder="1" applyProtection="1">
      <protection hidden="1"/>
    </xf>
    <xf numFmtId="0" fontId="16" fillId="0" borderId="0" xfId="0" applyFont="1" applyProtection="1">
      <protection hidden="1"/>
    </xf>
    <xf numFmtId="44" fontId="16" fillId="0" borderId="0" xfId="0" applyNumberFormat="1" applyFont="1" applyAlignment="1" applyProtection="1">
      <alignment horizontal="center" vertical="center" wrapText="1"/>
      <protection hidden="1"/>
    </xf>
    <xf numFmtId="0" fontId="16" fillId="0" borderId="0" xfId="0" applyFont="1" applyAlignment="1" applyProtection="1">
      <alignment horizontal="center"/>
      <protection hidden="1"/>
    </xf>
    <xf numFmtId="44" fontId="3" fillId="0" borderId="0" xfId="0" applyNumberFormat="1" applyFont="1" applyAlignment="1" applyProtection="1">
      <alignment horizontal="center" vertical="center" wrapText="1"/>
      <protection hidden="1"/>
    </xf>
    <xf numFmtId="0" fontId="3" fillId="0" borderId="43" xfId="0" applyFont="1" applyBorder="1" applyAlignment="1" applyProtection="1">
      <alignment horizontal="center" vertical="center" wrapText="1"/>
      <protection hidden="1"/>
    </xf>
    <xf numFmtId="44" fontId="3" fillId="0" borderId="44" xfId="0" applyNumberFormat="1"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3" fillId="0" borderId="44" xfId="0" applyFont="1" applyBorder="1" applyAlignment="1" applyProtection="1">
      <alignment horizontal="center" vertical="center" wrapText="1"/>
      <protection hidden="1"/>
    </xf>
    <xf numFmtId="0" fontId="3" fillId="0" borderId="45" xfId="0" applyFont="1" applyBorder="1" applyAlignment="1" applyProtection="1">
      <alignment horizontal="center" vertical="center" wrapText="1"/>
      <protection hidden="1"/>
    </xf>
    <xf numFmtId="0" fontId="3" fillId="0" borderId="0" xfId="0" applyFont="1" applyAlignment="1" applyProtection="1">
      <alignment horizontal="left" vertical="center"/>
      <protection hidden="1"/>
    </xf>
    <xf numFmtId="44" fontId="3" fillId="0" borderId="0" xfId="0" applyNumberFormat="1" applyFont="1" applyAlignment="1" applyProtection="1">
      <alignment horizontal="left" vertical="center"/>
      <protection hidden="1"/>
    </xf>
    <xf numFmtId="44" fontId="3" fillId="0" borderId="0" xfId="0" applyNumberFormat="1" applyFont="1" applyAlignment="1" applyProtection="1">
      <alignment vertical="center"/>
      <protection hidden="1"/>
    </xf>
    <xf numFmtId="0" fontId="0" fillId="0" borderId="0" xfId="0" applyAlignment="1" applyProtection="1">
      <alignment vertical="center"/>
      <protection hidden="1"/>
    </xf>
    <xf numFmtId="0" fontId="20" fillId="0" borderId="45" xfId="0" applyFont="1" applyBorder="1" applyAlignment="1" applyProtection="1">
      <alignment vertical="center" wrapText="1"/>
      <protection hidden="1"/>
    </xf>
    <xf numFmtId="0" fontId="20" fillId="0" borderId="44" xfId="0" applyFont="1" applyBorder="1" applyAlignment="1" applyProtection="1">
      <alignment vertical="center" wrapText="1"/>
      <protection hidden="1"/>
    </xf>
    <xf numFmtId="14" fontId="2" fillId="2" borderId="60" xfId="2" applyNumberFormat="1" applyBorder="1" applyAlignment="1" applyProtection="1">
      <alignment horizontal="left" vertical="center" wrapText="1"/>
      <protection hidden="1"/>
    </xf>
    <xf numFmtId="44" fontId="24" fillId="0" borderId="44" xfId="0" applyNumberFormat="1"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59" xfId="0" applyFont="1" applyBorder="1" applyAlignment="1" applyProtection="1">
      <alignment horizontal="center" vertical="center"/>
      <protection hidden="1"/>
    </xf>
    <xf numFmtId="0" fontId="3" fillId="0" borderId="44" xfId="0" applyFont="1" applyBorder="1" applyAlignment="1" applyProtection="1">
      <alignment horizontal="center" vertical="center"/>
      <protection hidden="1"/>
    </xf>
    <xf numFmtId="14" fontId="2" fillId="2" borderId="1" xfId="2" applyNumberFormat="1" applyAlignment="1" applyProtection="1">
      <alignment horizontal="left" vertical="center" wrapText="1"/>
      <protection hidden="1"/>
    </xf>
    <xf numFmtId="0" fontId="3" fillId="0" borderId="0" xfId="0" applyFont="1" applyAlignment="1" applyProtection="1">
      <alignment vertical="center"/>
      <protection hidden="1"/>
    </xf>
    <xf numFmtId="44" fontId="0" fillId="0" borderId="22" xfId="0" applyNumberFormat="1" applyBorder="1" applyAlignment="1" applyProtection="1">
      <alignment horizontal="left"/>
      <protection hidden="1"/>
    </xf>
    <xf numFmtId="44" fontId="0" fillId="0" borderId="5" xfId="0" applyNumberFormat="1" applyBorder="1" applyAlignment="1" applyProtection="1">
      <alignment horizontal="left"/>
      <protection hidden="1"/>
    </xf>
    <xf numFmtId="0" fontId="22" fillId="0" borderId="0" xfId="0" applyFont="1" applyAlignment="1" applyProtection="1">
      <alignment horizontal="center"/>
      <protection hidden="1"/>
    </xf>
    <xf numFmtId="44" fontId="22" fillId="0" borderId="0" xfId="0" applyNumberFormat="1" applyFont="1" applyAlignment="1" applyProtection="1">
      <alignment horizontal="center"/>
      <protection hidden="1"/>
    </xf>
    <xf numFmtId="0" fontId="22" fillId="0" borderId="3" xfId="0" applyFont="1" applyBorder="1" applyAlignment="1" applyProtection="1">
      <alignment horizontal="left"/>
      <protection hidden="1"/>
    </xf>
    <xf numFmtId="0" fontId="3" fillId="0" borderId="49" xfId="0" applyFont="1" applyBorder="1" applyAlignment="1" applyProtection="1">
      <alignment horizontal="left"/>
      <protection hidden="1"/>
    </xf>
    <xf numFmtId="0" fontId="0" fillId="0" borderId="50" xfId="0" applyBorder="1" applyAlignment="1" applyProtection="1">
      <alignment horizontal="center"/>
      <protection hidden="1"/>
    </xf>
    <xf numFmtId="44" fontId="0" fillId="0" borderId="50" xfId="0" applyNumberFormat="1" applyBorder="1" applyAlignment="1" applyProtection="1">
      <alignment horizontal="center"/>
      <protection hidden="1"/>
    </xf>
    <xf numFmtId="0" fontId="0" fillId="0" borderId="50" xfId="0" applyBorder="1" applyProtection="1">
      <protection hidden="1"/>
    </xf>
    <xf numFmtId="0" fontId="0" fillId="0" borderId="51" xfId="0" applyBorder="1" applyAlignment="1" applyProtection="1">
      <alignment horizontal="center"/>
      <protection hidden="1"/>
    </xf>
    <xf numFmtId="0" fontId="0" fillId="0" borderId="31" xfId="0" applyBorder="1" applyAlignment="1" applyProtection="1">
      <alignment horizontal="center"/>
      <protection hidden="1"/>
    </xf>
    <xf numFmtId="0" fontId="0" fillId="0" borderId="2" xfId="0" applyBorder="1" applyAlignment="1" applyProtection="1">
      <alignment horizontal="center"/>
      <protection hidden="1"/>
    </xf>
    <xf numFmtId="44" fontId="0" fillId="0" borderId="2" xfId="0" applyNumberFormat="1" applyBorder="1" applyAlignment="1" applyProtection="1">
      <alignment horizontal="center"/>
      <protection hidden="1"/>
    </xf>
    <xf numFmtId="0" fontId="0" fillId="0" borderId="2" xfId="0" applyBorder="1" applyProtection="1">
      <protection hidden="1"/>
    </xf>
    <xf numFmtId="0" fontId="0" fillId="0" borderId="53"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52" xfId="0" applyBorder="1" applyAlignment="1" applyProtection="1">
      <alignment horizontal="center"/>
      <protection hidden="1"/>
    </xf>
    <xf numFmtId="0" fontId="0" fillId="8" borderId="30" xfId="0" applyFill="1" applyBorder="1" applyAlignment="1" applyProtection="1">
      <alignment horizontal="center"/>
      <protection hidden="1"/>
    </xf>
    <xf numFmtId="44" fontId="0" fillId="8" borderId="0" xfId="0" applyNumberFormat="1" applyFill="1" applyAlignment="1" applyProtection="1">
      <alignment horizontal="center"/>
      <protection hidden="1"/>
    </xf>
    <xf numFmtId="0" fontId="0" fillId="8" borderId="0" xfId="0" applyFill="1" applyAlignment="1" applyProtection="1">
      <alignment horizontal="left"/>
      <protection hidden="1"/>
    </xf>
    <xf numFmtId="0" fontId="0" fillId="8" borderId="52" xfId="0" applyFill="1" applyBorder="1" applyAlignment="1" applyProtection="1">
      <alignment horizontal="center"/>
      <protection hidden="1"/>
    </xf>
    <xf numFmtId="0" fontId="0" fillId="8" borderId="0" xfId="0" applyFill="1" applyAlignment="1" applyProtection="1">
      <alignment horizontal="center"/>
      <protection hidden="1"/>
    </xf>
    <xf numFmtId="0" fontId="0" fillId="8" borderId="0" xfId="0" applyFill="1" applyProtection="1">
      <protection hidden="1"/>
    </xf>
    <xf numFmtId="0" fontId="21" fillId="0" borderId="0" xfId="0" applyFont="1" applyProtection="1">
      <protection hidden="1"/>
    </xf>
    <xf numFmtId="0" fontId="21" fillId="0" borderId="30" xfId="0" applyFont="1" applyBorder="1" applyAlignment="1" applyProtection="1">
      <alignment horizontal="center"/>
      <protection hidden="1"/>
    </xf>
    <xf numFmtId="0" fontId="0" fillId="0" borderId="30" xfId="0" applyBorder="1" applyAlignment="1" applyProtection="1">
      <alignment horizontal="left"/>
      <protection hidden="1"/>
    </xf>
    <xf numFmtId="0" fontId="0" fillId="0" borderId="31" xfId="0" applyBorder="1" applyAlignment="1" applyProtection="1">
      <alignment horizontal="left"/>
      <protection hidden="1"/>
    </xf>
    <xf numFmtId="2" fontId="0" fillId="0" borderId="0" xfId="0" applyNumberFormat="1" applyAlignment="1" applyProtection="1">
      <alignment horizontal="left"/>
      <protection hidden="1"/>
    </xf>
    <xf numFmtId="0" fontId="5" fillId="0" borderId="0" xfId="0" applyFont="1" applyAlignment="1" applyProtection="1">
      <alignment horizontal="left"/>
      <protection hidden="1"/>
    </xf>
    <xf numFmtId="169" fontId="0" fillId="0" borderId="0" xfId="0" applyNumberFormat="1" applyAlignment="1" applyProtection="1">
      <alignment horizontal="center"/>
      <protection hidden="1"/>
    </xf>
    <xf numFmtId="44" fontId="5" fillId="0" borderId="0" xfId="0" applyNumberFormat="1" applyFont="1" applyAlignment="1" applyProtection="1">
      <alignment horizontal="left"/>
      <protection hidden="1"/>
    </xf>
    <xf numFmtId="0" fontId="0" fillId="0" borderId="0" xfId="0" applyAlignment="1" applyProtection="1">
      <alignment horizontal="left" vertical="center" wrapText="1"/>
      <protection hidden="1"/>
    </xf>
    <xf numFmtId="0" fontId="19" fillId="0" borderId="0" xfId="0" applyFont="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0" fillId="0" borderId="0" xfId="0" applyAlignment="1" applyProtection="1">
      <alignment vertical="center" wrapText="1"/>
      <protection hidden="1"/>
    </xf>
    <xf numFmtId="0" fontId="20" fillId="0" borderId="0" xfId="0" applyFont="1" applyAlignment="1" applyProtection="1">
      <alignment horizontal="center" vertical="center" wrapText="1"/>
      <protection hidden="1"/>
    </xf>
    <xf numFmtId="14" fontId="0" fillId="0" borderId="5" xfId="0" applyNumberFormat="1" applyBorder="1" applyAlignment="1" applyProtection="1">
      <alignment horizontal="left"/>
      <protection hidden="1"/>
    </xf>
    <xf numFmtId="14" fontId="0" fillId="0" borderId="28" xfId="0" applyNumberFormat="1" applyBorder="1" applyAlignment="1" applyProtection="1">
      <alignment horizontal="left"/>
      <protection hidden="1"/>
    </xf>
    <xf numFmtId="0" fontId="0" fillId="0" borderId="6" xfId="0" applyBorder="1" applyProtection="1">
      <protection hidden="1"/>
    </xf>
    <xf numFmtId="0" fontId="22" fillId="0" borderId="0" xfId="0" applyFont="1" applyAlignment="1" applyProtection="1">
      <alignment horizontal="left"/>
      <protection hidden="1"/>
    </xf>
    <xf numFmtId="0" fontId="18" fillId="0" borderId="0" xfId="0" applyFont="1" applyAlignment="1" applyProtection="1">
      <alignment horizontal="left" vertical="center" indent="1"/>
      <protection hidden="1"/>
    </xf>
    <xf numFmtId="2" fontId="18" fillId="0" borderId="0" xfId="0" applyNumberFormat="1" applyFont="1" applyAlignment="1" applyProtection="1">
      <alignment horizontal="left" vertical="center" indent="1"/>
      <protection hidden="1"/>
    </xf>
    <xf numFmtId="2" fontId="0" fillId="0" borderId="0" xfId="0" applyNumberFormat="1" applyAlignment="1" applyProtection="1">
      <alignment horizontal="center"/>
      <protection hidden="1"/>
    </xf>
    <xf numFmtId="9" fontId="5" fillId="0" borderId="0" xfId="1" applyFont="1" applyFill="1" applyAlignment="1" applyProtection="1">
      <alignment horizontal="left"/>
      <protection hidden="1"/>
    </xf>
    <xf numFmtId="14" fontId="0" fillId="0" borderId="0" xfId="0" applyNumberFormat="1" applyProtection="1">
      <protection hidden="1"/>
    </xf>
    <xf numFmtId="14" fontId="16" fillId="0" borderId="0" xfId="0" applyNumberFormat="1" applyFont="1" applyProtection="1">
      <protection hidden="1"/>
    </xf>
    <xf numFmtId="0" fontId="35" fillId="0" borderId="0" xfId="0" applyFont="1" applyProtection="1">
      <protection hidden="1"/>
    </xf>
    <xf numFmtId="0" fontId="3" fillId="0" borderId="11" xfId="0" applyFont="1" applyBorder="1" applyAlignment="1" applyProtection="1">
      <alignment horizontal="left"/>
      <protection hidden="1"/>
    </xf>
    <xf numFmtId="0" fontId="0" fillId="0" borderId="2" xfId="0" applyBorder="1" applyAlignment="1" applyProtection="1">
      <alignment horizontal="left"/>
      <protection hidden="1"/>
    </xf>
    <xf numFmtId="44" fontId="2" fillId="2" borderId="1" xfId="2" applyNumberFormat="1" applyProtection="1">
      <protection hidden="1"/>
    </xf>
    <xf numFmtId="0" fontId="20" fillId="0" borderId="0" xfId="0" applyFont="1" applyAlignment="1" applyProtection="1">
      <alignment horizontal="left"/>
      <protection hidden="1"/>
    </xf>
    <xf numFmtId="0" fontId="22" fillId="0" borderId="0" xfId="0" applyFont="1" applyAlignment="1" applyProtection="1">
      <alignment vertical="center" wrapText="1"/>
      <protection hidden="1"/>
    </xf>
    <xf numFmtId="0" fontId="22" fillId="0" borderId="0" xfId="0" applyFont="1" applyAlignment="1" applyProtection="1">
      <alignment horizontal="left" vertical="center" wrapText="1"/>
      <protection hidden="1"/>
    </xf>
    <xf numFmtId="44" fontId="22" fillId="0" borderId="2" xfId="0" applyNumberFormat="1" applyFont="1" applyBorder="1" applyAlignment="1" applyProtection="1">
      <alignment vertical="center" wrapText="1"/>
      <protection hidden="1"/>
    </xf>
    <xf numFmtId="44" fontId="16" fillId="0" borderId="0" xfId="0" applyNumberFormat="1" applyFont="1" applyAlignment="1" applyProtection="1">
      <alignment horizontal="left"/>
      <protection hidden="1"/>
    </xf>
    <xf numFmtId="44" fontId="22" fillId="0" borderId="2" xfId="0" applyNumberFormat="1" applyFont="1" applyBorder="1" applyAlignment="1" applyProtection="1">
      <alignment horizontal="center" vertical="center" wrapText="1"/>
      <protection hidden="1"/>
    </xf>
    <xf numFmtId="168" fontId="22" fillId="0" borderId="0" xfId="0" applyNumberFormat="1" applyFont="1" applyAlignment="1" applyProtection="1">
      <alignment vertical="center" wrapText="1"/>
      <protection hidden="1"/>
    </xf>
    <xf numFmtId="44" fontId="0" fillId="0" borderId="0" xfId="0" applyNumberFormat="1" applyAlignment="1" applyProtection="1">
      <alignment horizontal="center" wrapText="1"/>
      <protection hidden="1"/>
    </xf>
    <xf numFmtId="44" fontId="3" fillId="0" borderId="0" xfId="0" applyNumberFormat="1" applyFont="1" applyAlignment="1" applyProtection="1">
      <alignment horizontal="left"/>
      <protection hidden="1"/>
    </xf>
    <xf numFmtId="44" fontId="8" fillId="10" borderId="0" xfId="0" applyNumberFormat="1" applyFont="1" applyFill="1" applyAlignment="1" applyProtection="1">
      <alignment horizontal="left"/>
      <protection hidden="1"/>
    </xf>
    <xf numFmtId="44" fontId="8" fillId="0" borderId="40" xfId="2" applyNumberFormat="1" applyFont="1" applyFill="1" applyBorder="1" applyAlignment="1" applyProtection="1">
      <alignment horizontal="left"/>
      <protection hidden="1"/>
    </xf>
    <xf numFmtId="44" fontId="8" fillId="0" borderId="0" xfId="0" applyNumberFormat="1" applyFont="1" applyAlignment="1" applyProtection="1">
      <alignment horizontal="left"/>
      <protection hidden="1"/>
    </xf>
    <xf numFmtId="0" fontId="0" fillId="0" borderId="40" xfId="0" applyBorder="1" applyProtection="1">
      <protection hidden="1"/>
    </xf>
    <xf numFmtId="44" fontId="0" fillId="10" borderId="0" xfId="0" applyNumberFormat="1" applyFill="1" applyAlignment="1" applyProtection="1">
      <alignment horizontal="left"/>
      <protection hidden="1"/>
    </xf>
    <xf numFmtId="44" fontId="16" fillId="0" borderId="2" xfId="0" applyNumberFormat="1" applyFont="1" applyBorder="1" applyAlignment="1" applyProtection="1">
      <alignment horizontal="left"/>
      <protection hidden="1"/>
    </xf>
    <xf numFmtId="164" fontId="0" fillId="0" borderId="0" xfId="0" applyNumberFormat="1" applyProtection="1">
      <protection hidden="1"/>
    </xf>
    <xf numFmtId="44" fontId="33" fillId="0" borderId="0" xfId="0" applyNumberFormat="1" applyFont="1" applyAlignment="1" applyProtection="1">
      <alignment horizontal="left"/>
      <protection hidden="1"/>
    </xf>
    <xf numFmtId="44" fontId="8" fillId="10" borderId="0" xfId="2" applyNumberFormat="1" applyFont="1" applyFill="1" applyBorder="1" applyAlignment="1" applyProtection="1">
      <alignment horizontal="left"/>
      <protection hidden="1"/>
    </xf>
    <xf numFmtId="0" fontId="25" fillId="2" borderId="1" xfId="2" applyFont="1" applyProtection="1">
      <protection hidden="1"/>
    </xf>
    <xf numFmtId="0" fontId="22" fillId="6" borderId="0" xfId="0" applyFont="1" applyFill="1" applyProtection="1">
      <protection hidden="1"/>
    </xf>
    <xf numFmtId="0" fontId="0" fillId="4" borderId="0" xfId="0" applyFill="1" applyAlignment="1" applyProtection="1">
      <alignment horizontal="left"/>
      <protection hidden="1"/>
    </xf>
    <xf numFmtId="0" fontId="16" fillId="4" borderId="0" xfId="0" applyFont="1" applyFill="1" applyProtection="1">
      <protection hidden="1"/>
    </xf>
    <xf numFmtId="0" fontId="0" fillId="4" borderId="0" xfId="0" applyFill="1" applyProtection="1">
      <protection hidden="1"/>
    </xf>
    <xf numFmtId="0" fontId="16" fillId="6" borderId="0" xfId="0" applyFont="1" applyFill="1" applyProtection="1">
      <protection hidden="1"/>
    </xf>
    <xf numFmtId="44" fontId="8" fillId="0" borderId="6" xfId="2" applyNumberFormat="1" applyFont="1" applyFill="1" applyBorder="1" applyAlignment="1" applyProtection="1">
      <alignment horizontal="left"/>
      <protection hidden="1"/>
    </xf>
    <xf numFmtId="44" fontId="8" fillId="0" borderId="65" xfId="2" applyNumberFormat="1" applyFont="1" applyFill="1" applyBorder="1" applyAlignment="1" applyProtection="1">
      <alignment horizontal="left"/>
      <protection hidden="1"/>
    </xf>
    <xf numFmtId="44" fontId="8" fillId="0" borderId="54" xfId="2" applyNumberFormat="1" applyFont="1" applyFill="1" applyBorder="1" applyAlignment="1" applyProtection="1">
      <alignment horizontal="left"/>
      <protection hidden="1"/>
    </xf>
    <xf numFmtId="44" fontId="8" fillId="0" borderId="55" xfId="2" applyNumberFormat="1" applyFont="1" applyFill="1" applyBorder="1" applyAlignment="1" applyProtection="1">
      <alignment horizontal="left"/>
      <protection hidden="1"/>
    </xf>
    <xf numFmtId="44" fontId="8" fillId="0" borderId="64" xfId="0" applyNumberFormat="1" applyFont="1" applyBorder="1" applyAlignment="1" applyProtection="1">
      <alignment horizontal="left"/>
      <protection hidden="1"/>
    </xf>
    <xf numFmtId="44" fontId="15" fillId="0" borderId="0" xfId="0" applyNumberFormat="1" applyFont="1" applyAlignment="1" applyProtection="1">
      <alignment horizontal="left"/>
      <protection hidden="1"/>
    </xf>
    <xf numFmtId="44" fontId="8" fillId="0" borderId="62" xfId="2" applyNumberFormat="1" applyFont="1" applyFill="1" applyBorder="1" applyAlignment="1" applyProtection="1">
      <alignment horizontal="left"/>
      <protection hidden="1"/>
    </xf>
    <xf numFmtId="44" fontId="15" fillId="0" borderId="40" xfId="2" applyNumberFormat="1" applyFont="1" applyFill="1" applyBorder="1" applyAlignment="1" applyProtection="1">
      <alignment horizontal="left"/>
      <protection hidden="1"/>
    </xf>
    <xf numFmtId="0" fontId="0" fillId="0" borderId="0" xfId="0" applyAlignment="1" applyProtection="1">
      <alignment horizontal="left" indent="1"/>
      <protection hidden="1"/>
    </xf>
    <xf numFmtId="0" fontId="2" fillId="2" borderId="1" xfId="2" applyAlignment="1" applyProtection="1">
      <alignment horizontal="left" indent="1"/>
      <protection hidden="1"/>
    </xf>
    <xf numFmtId="0" fontId="0" fillId="0" borderId="11" xfId="0" applyBorder="1" applyProtection="1">
      <protection hidden="1"/>
    </xf>
    <xf numFmtId="0" fontId="0" fillId="0" borderId="35" xfId="0" applyBorder="1" applyProtection="1">
      <protection hidden="1"/>
    </xf>
    <xf numFmtId="0" fontId="0" fillId="0" borderId="36" xfId="0" applyBorder="1" applyProtection="1">
      <protection hidden="1"/>
    </xf>
    <xf numFmtId="0" fontId="0" fillId="0" borderId="37" xfId="0" applyBorder="1" applyProtection="1">
      <protection hidden="1"/>
    </xf>
    <xf numFmtId="0" fontId="0" fillId="0" borderId="38" xfId="0" applyBorder="1" applyProtection="1">
      <protection hidden="1"/>
    </xf>
    <xf numFmtId="0" fontId="0" fillId="0" borderId="23" xfId="0" applyBorder="1" applyProtection="1">
      <protection hidden="1"/>
    </xf>
    <xf numFmtId="0" fontId="0" fillId="0" borderId="39" xfId="0" applyBorder="1" applyProtection="1">
      <protection hidden="1"/>
    </xf>
    <xf numFmtId="0" fontId="0" fillId="0" borderId="32" xfId="0" applyBorder="1" applyProtection="1">
      <protection hidden="1"/>
    </xf>
    <xf numFmtId="0" fontId="0" fillId="0" borderId="33" xfId="0" applyBorder="1" applyProtection="1">
      <protection hidden="1"/>
    </xf>
    <xf numFmtId="0" fontId="0" fillId="0" borderId="34" xfId="0" applyBorder="1" applyProtection="1">
      <protection hidden="1"/>
    </xf>
    <xf numFmtId="0" fontId="21" fillId="0" borderId="45" xfId="0" applyFont="1" applyBorder="1"/>
    <xf numFmtId="0" fontId="15" fillId="0" borderId="0" xfId="0" applyFont="1" applyAlignment="1">
      <alignment horizontal="left" vertical="top" wrapText="1"/>
    </xf>
    <xf numFmtId="0" fontId="15" fillId="0" borderId="0" xfId="0" applyFont="1" applyAlignment="1">
      <alignment horizontal="left" vertical="top"/>
    </xf>
    <xf numFmtId="168" fontId="0" fillId="0" borderId="55" xfId="0" applyNumberFormat="1" applyBorder="1" applyAlignment="1" applyProtection="1">
      <alignment horizontal="center" vertical="center"/>
      <protection hidden="1"/>
    </xf>
    <xf numFmtId="168" fontId="0" fillId="0" borderId="62" xfId="0" applyNumberFormat="1" applyBorder="1" applyAlignment="1" applyProtection="1">
      <alignment horizontal="center" vertical="center"/>
      <protection hidden="1"/>
    </xf>
    <xf numFmtId="0" fontId="3" fillId="14" borderId="57" xfId="0" applyFont="1" applyFill="1" applyBorder="1" applyAlignment="1" applyProtection="1">
      <alignment horizontal="center" vertical="center"/>
      <protection hidden="1"/>
    </xf>
    <xf numFmtId="0" fontId="3" fillId="14" borderId="58" xfId="0" applyFont="1" applyFill="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62" xfId="0" applyFont="1" applyBorder="1" applyAlignment="1" applyProtection="1">
      <alignment horizontal="center" vertical="center"/>
      <protection hidden="1"/>
    </xf>
    <xf numFmtId="0" fontId="3" fillId="0" borderId="57"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12" borderId="57" xfId="0" applyFont="1" applyFill="1" applyBorder="1" applyAlignment="1" applyProtection="1">
      <alignment horizontal="center" vertical="center"/>
      <protection hidden="1"/>
    </xf>
    <xf numFmtId="0" fontId="3" fillId="12" borderId="58" xfId="0" applyFont="1" applyFill="1" applyBorder="1" applyAlignment="1" applyProtection="1">
      <alignment horizontal="center" vertical="center"/>
      <protection hidden="1"/>
    </xf>
    <xf numFmtId="0" fontId="3" fillId="11" borderId="55" xfId="0" applyFont="1" applyFill="1" applyBorder="1" applyAlignment="1" applyProtection="1">
      <alignment horizontal="center" vertical="center"/>
      <protection hidden="1"/>
    </xf>
    <xf numFmtId="0" fontId="3" fillId="11" borderId="62" xfId="0" applyFont="1" applyFill="1" applyBorder="1" applyAlignment="1" applyProtection="1">
      <alignment horizontal="center" vertical="center"/>
      <protection hidden="1"/>
    </xf>
    <xf numFmtId="0" fontId="3" fillId="13" borderId="55" xfId="0" applyFont="1" applyFill="1" applyBorder="1" applyAlignment="1" applyProtection="1">
      <alignment horizontal="center" vertical="center"/>
      <protection hidden="1"/>
    </xf>
    <xf numFmtId="0" fontId="3" fillId="13" borderId="62" xfId="0" applyFont="1" applyFill="1" applyBorder="1" applyAlignment="1" applyProtection="1">
      <alignment horizontal="center" vertical="center"/>
      <protection hidden="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68" xfId="0" applyBorder="1" applyAlignment="1">
      <alignment horizontal="left" vertical="top" wrapText="1"/>
    </xf>
    <xf numFmtId="0" fontId="0" fillId="0" borderId="45" xfId="0" applyBorder="1" applyAlignment="1">
      <alignment horizontal="left" vertical="top" wrapText="1"/>
    </xf>
    <xf numFmtId="0" fontId="0" fillId="0" borderId="0" xfId="0" applyAlignment="1">
      <alignment horizontal="left" vertical="top" wrapText="1"/>
    </xf>
    <xf numFmtId="0" fontId="0" fillId="0" borderId="44" xfId="0" applyBorder="1" applyAlignment="1">
      <alignment horizontal="left" vertical="top" wrapText="1"/>
    </xf>
    <xf numFmtId="0" fontId="0" fillId="0" borderId="22" xfId="0" applyBorder="1" applyAlignment="1">
      <alignment horizontal="left" vertical="top" wrapText="1"/>
    </xf>
    <xf numFmtId="0" fontId="0" fillId="0" borderId="20" xfId="0" applyBorder="1" applyAlignment="1">
      <alignment horizontal="left" vertical="top" wrapText="1"/>
    </xf>
    <xf numFmtId="0" fontId="0" fillId="0" borderId="8" xfId="0" applyBorder="1" applyAlignment="1">
      <alignment horizontal="left" vertical="top" wrapText="1"/>
    </xf>
    <xf numFmtId="0" fontId="6" fillId="4" borderId="0" xfId="0" applyFont="1" applyFill="1" applyAlignment="1" applyProtection="1">
      <alignment horizontal="center" vertical="center"/>
      <protection hidden="1"/>
    </xf>
    <xf numFmtId="0" fontId="0" fillId="0" borderId="69" xfId="0" applyBorder="1" applyAlignment="1" applyProtection="1">
      <alignment horizontal="left" vertical="top" wrapText="1"/>
      <protection hidden="1"/>
    </xf>
    <xf numFmtId="0" fontId="0" fillId="0" borderId="70" xfId="0"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0" fillId="0" borderId="17"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59"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71" xfId="0" applyBorder="1" applyAlignment="1" applyProtection="1">
      <alignment horizontal="left" vertical="top" wrapText="1"/>
      <protection hidden="1"/>
    </xf>
    <xf numFmtId="0" fontId="0" fillId="0" borderId="72" xfId="0" applyBorder="1" applyAlignment="1" applyProtection="1">
      <alignment horizontal="left" vertical="top" wrapText="1"/>
      <protection hidden="1"/>
    </xf>
    <xf numFmtId="0" fontId="0" fillId="0" borderId="0" xfId="0" applyAlignment="1">
      <alignment horizontal="left" vertical="top"/>
    </xf>
    <xf numFmtId="0" fontId="0" fillId="0" borderId="44" xfId="0" applyBorder="1" applyAlignment="1">
      <alignment horizontal="left" vertical="top"/>
    </xf>
    <xf numFmtId="0" fontId="3" fillId="0" borderId="66" xfId="0" applyFont="1" applyBorder="1" applyAlignment="1">
      <alignment horizontal="left" vertical="top" wrapText="1"/>
    </xf>
    <xf numFmtId="0" fontId="3" fillId="0" borderId="67" xfId="0" applyFont="1" applyBorder="1" applyAlignment="1">
      <alignment horizontal="left" vertical="top" wrapText="1"/>
    </xf>
    <xf numFmtId="0" fontId="3" fillId="0" borderId="68" xfId="0" applyFont="1" applyBorder="1" applyAlignment="1">
      <alignment horizontal="left" vertical="top" wrapText="1"/>
    </xf>
    <xf numFmtId="0" fontId="3" fillId="0" borderId="45" xfId="0" applyFont="1" applyBorder="1" applyAlignment="1">
      <alignment horizontal="left" vertical="top" wrapText="1"/>
    </xf>
    <xf numFmtId="0" fontId="3" fillId="0" borderId="0" xfId="0" applyFont="1" applyAlignment="1">
      <alignment horizontal="left" vertical="top" wrapText="1"/>
    </xf>
    <xf numFmtId="0" fontId="3" fillId="0" borderId="44"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Border="1" applyAlignment="1">
      <alignment horizontal="left" vertical="top" wrapText="1"/>
    </xf>
    <xf numFmtId="0" fontId="3" fillId="0" borderId="8" xfId="0" applyFont="1" applyBorder="1" applyAlignment="1">
      <alignment horizontal="left" vertical="top" wrapText="1"/>
    </xf>
    <xf numFmtId="0" fontId="0" fillId="0" borderId="87" xfId="0" applyBorder="1" applyAlignment="1">
      <alignment horizontal="left" vertical="top" wrapText="1"/>
    </xf>
    <xf numFmtId="0" fontId="0" fillId="0" borderId="88" xfId="0" applyBorder="1" applyAlignment="1">
      <alignment horizontal="left" vertical="top" wrapText="1"/>
    </xf>
    <xf numFmtId="0" fontId="0" fillId="0" borderId="89" xfId="0" applyBorder="1" applyAlignment="1">
      <alignment horizontal="left" vertical="top" wrapText="1"/>
    </xf>
    <xf numFmtId="0" fontId="0" fillId="0" borderId="90" xfId="0" applyBorder="1" applyAlignment="1">
      <alignment horizontal="left" vertical="top" wrapText="1"/>
    </xf>
    <xf numFmtId="0" fontId="0" fillId="0" borderId="91" xfId="0" applyBorder="1" applyAlignment="1">
      <alignment horizontal="left" vertical="top" wrapText="1"/>
    </xf>
    <xf numFmtId="0" fontId="0" fillId="0" borderId="92" xfId="0" applyBorder="1" applyAlignment="1">
      <alignment horizontal="left" vertical="top" wrapText="1"/>
    </xf>
    <xf numFmtId="0" fontId="0" fillId="0" borderId="93" xfId="0" applyBorder="1" applyAlignment="1">
      <alignment horizontal="left" vertical="top" wrapText="1"/>
    </xf>
    <xf numFmtId="0" fontId="0" fillId="0" borderId="29" xfId="0" applyBorder="1" applyAlignment="1">
      <alignment horizontal="left" vertical="top" wrapText="1"/>
    </xf>
    <xf numFmtId="0" fontId="3" fillId="0" borderId="45" xfId="0" applyFont="1" applyBorder="1" applyAlignment="1" applyProtection="1">
      <alignment horizontal="center" vertical="center"/>
      <protection hidden="1"/>
    </xf>
    <xf numFmtId="0" fontId="3" fillId="0" borderId="44" xfId="0" applyFont="1" applyBorder="1" applyAlignment="1" applyProtection="1">
      <alignment horizontal="center" vertical="center"/>
      <protection hidden="1"/>
    </xf>
    <xf numFmtId="0" fontId="0" fillId="0" borderId="67" xfId="0" applyBorder="1" applyAlignment="1">
      <alignment horizontal="left" vertical="top"/>
    </xf>
    <xf numFmtId="0" fontId="0" fillId="0" borderId="68" xfId="0" applyBorder="1" applyAlignment="1">
      <alignment horizontal="left" vertical="top"/>
    </xf>
    <xf numFmtId="0" fontId="0" fillId="0" borderId="45" xfId="0" applyBorder="1" applyAlignment="1">
      <alignment horizontal="left" vertical="top"/>
    </xf>
    <xf numFmtId="0" fontId="0" fillId="0" borderId="22" xfId="0" applyBorder="1" applyAlignment="1">
      <alignment horizontal="left" vertical="top"/>
    </xf>
    <xf numFmtId="0" fontId="0" fillId="0" borderId="20" xfId="0" applyBorder="1" applyAlignment="1">
      <alignment horizontal="left" vertical="top"/>
    </xf>
    <xf numFmtId="0" fontId="0" fillId="0" borderId="8" xfId="0" applyBorder="1" applyAlignment="1">
      <alignment horizontal="left" vertical="top"/>
    </xf>
    <xf numFmtId="44" fontId="31" fillId="0" borderId="0" xfId="0" applyNumberFormat="1" applyFont="1" applyAlignment="1" applyProtection="1">
      <alignment horizontal="left" vertical="top" wrapText="1"/>
      <protection hidden="1"/>
    </xf>
    <xf numFmtId="0" fontId="8" fillId="0" borderId="0" xfId="0" applyFont="1" applyAlignment="1" applyProtection="1">
      <alignment horizontal="left" vertical="top" wrapText="1"/>
      <protection hidden="1"/>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21" xfId="0" applyBorder="1" applyAlignment="1">
      <alignment horizontal="left" vertical="top" wrapText="1"/>
    </xf>
    <xf numFmtId="0" fontId="0" fillId="0" borderId="17" xfId="0" applyBorder="1" applyAlignment="1">
      <alignment horizontal="left" vertical="top" wrapText="1"/>
    </xf>
    <xf numFmtId="0" fontId="0" fillId="0" borderId="59" xfId="0" applyBorder="1" applyAlignment="1">
      <alignment horizontal="left" vertical="top" wrapText="1"/>
    </xf>
    <xf numFmtId="0" fontId="0" fillId="0" borderId="14" xfId="0" applyBorder="1" applyAlignment="1">
      <alignment horizontal="left" vertical="top" wrapText="1"/>
    </xf>
    <xf numFmtId="0" fontId="0" fillId="0" borderId="71" xfId="0" applyBorder="1" applyAlignment="1">
      <alignment horizontal="left" vertical="top" wrapText="1"/>
    </xf>
    <xf numFmtId="0" fontId="0" fillId="0" borderId="72" xfId="0" applyBorder="1" applyAlignment="1">
      <alignment horizontal="left" vertical="top" wrapText="1"/>
    </xf>
    <xf numFmtId="0" fontId="0" fillId="0" borderId="5" xfId="0" applyBorder="1" applyAlignment="1">
      <alignment horizontal="left" vertical="top" wrapText="1"/>
    </xf>
    <xf numFmtId="0" fontId="0" fillId="0" borderId="42" xfId="0" applyBorder="1" applyAlignment="1">
      <alignment horizontal="left" vertical="top" wrapText="1"/>
    </xf>
    <xf numFmtId="0" fontId="0" fillId="0" borderId="28" xfId="0" applyBorder="1" applyAlignment="1">
      <alignment horizontal="left" vertical="top" wrapText="1"/>
    </xf>
    <xf numFmtId="0" fontId="0" fillId="5" borderId="30" xfId="0" applyFill="1" applyBorder="1" applyAlignment="1" applyProtection="1">
      <alignment horizontal="center" vertical="center"/>
      <protection hidden="1"/>
    </xf>
    <xf numFmtId="0" fontId="0" fillId="5" borderId="31" xfId="0" applyFill="1" applyBorder="1" applyAlignment="1" applyProtection="1">
      <alignment horizontal="center" vertical="center"/>
      <protection hidden="1"/>
    </xf>
    <xf numFmtId="0" fontId="0" fillId="0" borderId="5" xfId="0" applyBorder="1" applyAlignment="1" applyProtection="1">
      <alignment horizontal="left"/>
      <protection hidden="1"/>
    </xf>
    <xf numFmtId="0" fontId="0" fillId="0" borderId="42" xfId="0" applyBorder="1" applyAlignment="1" applyProtection="1">
      <alignment horizontal="left"/>
      <protection hidden="1"/>
    </xf>
    <xf numFmtId="0" fontId="0" fillId="0" borderId="46" xfId="0" applyBorder="1" applyAlignment="1" applyProtection="1">
      <alignment horizontal="left"/>
      <protection hidden="1"/>
    </xf>
    <xf numFmtId="0" fontId="0" fillId="0" borderId="94" xfId="0" applyBorder="1" applyAlignment="1">
      <alignment horizontal="left" vertical="top" wrapText="1"/>
    </xf>
    <xf numFmtId="0" fontId="0" fillId="0" borderId="95" xfId="0" applyBorder="1" applyAlignment="1">
      <alignment horizontal="left" vertical="top" wrapText="1"/>
    </xf>
    <xf numFmtId="0" fontId="0" fillId="0" borderId="96"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99" xfId="0" applyBorder="1" applyAlignment="1">
      <alignment horizontal="left" vertical="top" wrapText="1"/>
    </xf>
    <xf numFmtId="0" fontId="0" fillId="0" borderId="100" xfId="0" applyBorder="1" applyAlignment="1">
      <alignment horizontal="left" vertical="top" wrapText="1"/>
    </xf>
    <xf numFmtId="0" fontId="0" fillId="0" borderId="101" xfId="0" applyBorder="1" applyAlignment="1">
      <alignment horizontal="left" vertical="top" wrapText="1"/>
    </xf>
    <xf numFmtId="0" fontId="27" fillId="0" borderId="66" xfId="0" applyFont="1" applyBorder="1" applyAlignment="1">
      <alignment horizontal="left" vertical="top" wrapText="1"/>
    </xf>
    <xf numFmtId="0" fontId="27" fillId="0" borderId="67" xfId="0" applyFont="1" applyBorder="1" applyAlignment="1">
      <alignment horizontal="left" vertical="top" wrapText="1"/>
    </xf>
    <xf numFmtId="0" fontId="27" fillId="0" borderId="68" xfId="0" applyFont="1" applyBorder="1" applyAlignment="1">
      <alignment horizontal="left" vertical="top" wrapText="1"/>
    </xf>
    <xf numFmtId="0" fontId="27" fillId="0" borderId="45" xfId="0" applyFont="1" applyBorder="1" applyAlignment="1">
      <alignment horizontal="left" vertical="top" wrapText="1"/>
    </xf>
    <xf numFmtId="0" fontId="27" fillId="0" borderId="0" xfId="0" applyFont="1" applyAlignment="1">
      <alignment horizontal="left" vertical="top" wrapText="1"/>
    </xf>
    <xf numFmtId="0" fontId="27" fillId="0" borderId="44" xfId="0" applyFont="1" applyBorder="1" applyAlignment="1">
      <alignment horizontal="left" vertical="top" wrapText="1"/>
    </xf>
    <xf numFmtId="0" fontId="27" fillId="0" borderId="22" xfId="0" applyFont="1" applyBorder="1" applyAlignment="1">
      <alignment horizontal="left" vertical="top" wrapText="1"/>
    </xf>
    <xf numFmtId="0" fontId="27" fillId="0" borderId="20" xfId="0" applyFont="1" applyBorder="1" applyAlignment="1">
      <alignment horizontal="left" vertical="top" wrapText="1"/>
    </xf>
    <xf numFmtId="0" fontId="27" fillId="0" borderId="8" xfId="0" applyFont="1" applyBorder="1" applyAlignment="1">
      <alignment horizontal="left" vertical="top" wrapText="1"/>
    </xf>
    <xf numFmtId="0" fontId="3" fillId="0" borderId="77" xfId="0" applyFont="1" applyBorder="1" applyAlignment="1">
      <alignment horizontal="left" vertical="top" wrapText="1"/>
    </xf>
    <xf numFmtId="0" fontId="3" fillId="0" borderId="78" xfId="0" applyFont="1" applyBorder="1" applyAlignment="1">
      <alignment horizontal="left" vertical="top" wrapText="1"/>
    </xf>
    <xf numFmtId="0" fontId="3" fillId="0" borderId="79" xfId="0" applyFont="1" applyBorder="1" applyAlignment="1">
      <alignment horizontal="left" vertical="top" wrapText="1"/>
    </xf>
    <xf numFmtId="0" fontId="3" fillId="0" borderId="80" xfId="0" applyFont="1" applyBorder="1" applyAlignment="1">
      <alignment horizontal="left" vertical="top" wrapText="1"/>
    </xf>
    <xf numFmtId="0" fontId="3" fillId="0" borderId="81" xfId="0" applyFont="1" applyBorder="1" applyAlignment="1">
      <alignment horizontal="left" vertical="top" wrapText="1"/>
    </xf>
    <xf numFmtId="0" fontId="3" fillId="0" borderId="82" xfId="0" applyFont="1" applyBorder="1" applyAlignment="1">
      <alignment horizontal="left" vertical="top" wrapText="1"/>
    </xf>
    <xf numFmtId="0" fontId="3" fillId="0" borderId="83" xfId="0" applyFont="1" applyBorder="1" applyAlignment="1">
      <alignment horizontal="left" vertical="top" wrapText="1"/>
    </xf>
    <xf numFmtId="0" fontId="3" fillId="0" borderId="73" xfId="0" applyFont="1" applyBorder="1" applyAlignment="1">
      <alignment horizontal="left" vertical="top" wrapText="1"/>
    </xf>
    <xf numFmtId="44" fontId="22" fillId="0" borderId="2" xfId="0" applyNumberFormat="1" applyFont="1" applyBorder="1" applyAlignment="1" applyProtection="1">
      <alignment horizontal="center" vertical="center" wrapText="1"/>
      <protection hidden="1"/>
    </xf>
    <xf numFmtId="0" fontId="6" fillId="4" borderId="0" xfId="0" applyFont="1" applyFill="1" applyAlignment="1">
      <alignment horizontal="center" vertical="center"/>
    </xf>
  </cellXfs>
  <cellStyles count="4">
    <cellStyle name="Hyperlink" xfId="3" builtinId="8"/>
    <cellStyle name="Input" xfId="2" builtinId="20"/>
    <cellStyle name="Normal" xfId="0" builtinId="0"/>
    <cellStyle name="Percent" xfId="1" builtinId="5"/>
  </cellStyles>
  <dxfs count="75">
    <dxf>
      <fill>
        <patternFill>
          <bgColor theme="0" tint="-4.9989318521683403E-2"/>
        </patternFill>
      </fill>
    </dxf>
    <dxf>
      <font>
        <color rgb="FFC00000"/>
      </font>
      <border>
        <left style="thin">
          <color rgb="FFC00000"/>
        </left>
        <right style="thin">
          <color rgb="FFC00000"/>
        </right>
        <top style="thin">
          <color rgb="FFC00000"/>
        </top>
        <bottom style="thin">
          <color rgb="FFC00000"/>
        </bottom>
        <vertical/>
        <horizontal/>
      </border>
    </dxf>
    <dxf>
      <font>
        <color rgb="FFFF0000"/>
      </font>
    </dxf>
    <dxf>
      <fill>
        <patternFill>
          <bgColor theme="0" tint="-4.9989318521683403E-2"/>
        </patternFill>
      </fill>
    </dxf>
    <dxf>
      <fill>
        <patternFill>
          <bgColor theme="0" tint="-4.9989318521683403E-2"/>
        </patternFill>
      </fill>
    </dxf>
    <dxf>
      <fill>
        <patternFill>
          <bgColor theme="0" tint="-4.9989318521683403E-2"/>
        </patternFill>
      </fill>
    </dxf>
    <dxf>
      <font>
        <color rgb="FFC00000"/>
      </font>
      <fill>
        <patternFill patternType="none">
          <bgColor auto="1"/>
        </patternFill>
      </fill>
      <border>
        <left style="thin">
          <color rgb="FFC00000"/>
        </left>
        <right style="thin">
          <color rgb="FFC00000"/>
        </right>
        <top style="thin">
          <color rgb="FFC00000"/>
        </top>
        <bottom style="thin">
          <color rgb="FFC00000"/>
        </bottom>
        <vertical/>
        <horizontal/>
      </border>
    </dxf>
    <dxf>
      <font>
        <color rgb="FFC00000"/>
      </font>
      <border>
        <left style="thin">
          <color rgb="FFC00000"/>
        </left>
        <right style="thin">
          <color rgb="FFC00000"/>
        </right>
        <top style="thin">
          <color rgb="FFC00000"/>
        </top>
        <bottom style="thin">
          <color rgb="FFC00000"/>
        </bottom>
        <vertical/>
        <horizontal/>
      </border>
    </dxf>
    <dxf>
      <font>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ont>
        <color rgb="FFFF0000"/>
      </font>
    </dxf>
    <dxf>
      <font>
        <color theme="0"/>
      </font>
      <fill>
        <patternFill>
          <bgColor theme="0" tint="-0.499984740745262"/>
        </patternFill>
      </fill>
    </dxf>
    <dxf>
      <font>
        <color theme="0"/>
      </font>
      <fill>
        <patternFill>
          <bgColor theme="0" tint="-0.499984740745262"/>
        </patternFill>
      </fill>
    </dxf>
    <dxf>
      <fill>
        <patternFill>
          <bgColor theme="0" tint="-4.9989318521683403E-2"/>
        </patternFill>
      </fill>
    </dxf>
    <dxf>
      <font>
        <color rgb="FFFF0000"/>
      </font>
    </dxf>
    <dxf>
      <font>
        <color theme="0"/>
      </font>
      <fill>
        <patternFill>
          <bgColor theme="0" tint="-0.499984740745262"/>
        </patternFill>
      </fill>
    </dxf>
    <dxf>
      <fill>
        <patternFill>
          <bgColor theme="0" tint="-4.9989318521683403E-2"/>
        </patternFill>
      </fill>
    </dxf>
    <dxf>
      <font>
        <color rgb="FFFF0000"/>
      </font>
    </dxf>
    <dxf>
      <font>
        <color theme="0"/>
      </font>
      <fill>
        <patternFill>
          <bgColor theme="0" tint="-0.499984740745262"/>
        </patternFill>
      </fill>
    </dxf>
    <dxf>
      <fill>
        <patternFill>
          <bgColor theme="0" tint="-4.9989318521683403E-2"/>
        </patternFill>
      </fill>
    </dxf>
    <dxf>
      <font>
        <color theme="0"/>
      </font>
      <fill>
        <patternFill>
          <bgColor theme="0" tint="-0.499984740745262"/>
        </patternFill>
      </fill>
    </dxf>
    <dxf>
      <fill>
        <patternFill patternType="solid">
          <bgColor theme="0" tint="-4.9989318521683403E-2"/>
        </patternFill>
      </fill>
    </dxf>
    <dxf>
      <font>
        <color theme="0"/>
      </font>
      <fill>
        <patternFill>
          <bgColor theme="0" tint="-0.499984740745262"/>
        </patternFill>
      </fill>
    </dxf>
    <dxf>
      <fill>
        <patternFill>
          <bgColor theme="0" tint="-4.9989318521683403E-2"/>
        </patternFill>
      </fill>
    </dxf>
    <dxf>
      <font>
        <color theme="0"/>
      </font>
      <fill>
        <patternFill>
          <bgColor theme="0" tint="-0.499984740745262"/>
        </patternFill>
      </fill>
    </dxf>
    <dxf>
      <fill>
        <patternFill patternType="solid">
          <bgColor theme="0" tint="-4.9989318521683403E-2"/>
        </patternFill>
      </fill>
    </dxf>
    <dxf>
      <font>
        <color theme="0"/>
      </font>
      <fill>
        <patternFill>
          <bgColor theme="0" tint="-0.499984740745262"/>
        </patternFill>
      </fill>
    </dxf>
    <dxf>
      <font>
        <color theme="0"/>
      </font>
      <fill>
        <patternFill>
          <bgColor theme="0" tint="-0.499984740745262"/>
        </patternFill>
      </fill>
    </dxf>
    <dxf>
      <fill>
        <patternFill patternType="solid">
          <bgColor theme="0" tint="-4.9989318521683403E-2"/>
        </patternFill>
      </fill>
    </dxf>
    <dxf>
      <font>
        <color rgb="FFFF0000"/>
      </font>
    </dxf>
    <dxf>
      <fill>
        <patternFill>
          <bgColor theme="0" tint="-4.9989318521683403E-2"/>
        </patternFill>
      </fill>
    </dxf>
    <dxf>
      <font>
        <color theme="0"/>
      </font>
      <fill>
        <patternFill>
          <bgColor theme="0" tint="-0.499984740745262"/>
        </patternFill>
      </fill>
    </dxf>
    <dxf>
      <fill>
        <patternFill patternType="solid">
          <bgColor theme="0" tint="-4.9989318521683403E-2"/>
        </patternFill>
      </fill>
    </dxf>
    <dxf>
      <font>
        <color theme="0"/>
      </font>
      <fill>
        <patternFill>
          <bgColor theme="0" tint="-0.499984740745262"/>
        </patternFill>
      </fill>
    </dxf>
    <dxf>
      <font>
        <color theme="0"/>
      </font>
      <fill>
        <patternFill>
          <bgColor theme="0" tint="-0.499984740745262"/>
        </patternFill>
      </fill>
    </dxf>
    <dxf>
      <fill>
        <patternFill patternType="solid">
          <bgColor theme="0" tint="-4.9989318521683403E-2"/>
        </patternFill>
      </fill>
    </dxf>
    <dxf>
      <font>
        <color rgb="FFFF0000"/>
      </font>
    </dxf>
    <dxf>
      <fill>
        <patternFill patternType="solid">
          <bgColor theme="0" tint="-4.9989318521683403E-2"/>
        </patternFill>
      </fill>
    </dxf>
    <dxf>
      <fill>
        <patternFill>
          <bgColor theme="0" tint="-4.9989318521683403E-2"/>
        </patternFill>
      </fill>
    </dxf>
    <dxf>
      <font>
        <color rgb="FFFF0000"/>
      </font>
    </dxf>
    <dxf>
      <fill>
        <patternFill>
          <bgColor theme="0" tint="-4.9989318521683403E-2"/>
        </patternFill>
      </fill>
    </dxf>
    <dxf>
      <font>
        <color theme="0"/>
      </font>
      <fill>
        <patternFill>
          <bgColor theme="0" tint="-0.499984740745262"/>
        </patternFill>
      </fill>
    </dxf>
    <dxf>
      <fill>
        <patternFill>
          <bgColor theme="0" tint="-4.9989318521683403E-2"/>
        </patternFill>
      </fill>
    </dxf>
    <dxf>
      <font>
        <color rgb="FFFF0000"/>
      </font>
    </dxf>
    <dxf>
      <font>
        <color theme="0"/>
      </font>
      <fill>
        <patternFill>
          <bgColor theme="0" tint="-0.499984740745262"/>
        </patternFill>
      </fill>
    </dxf>
    <dxf>
      <fill>
        <patternFill>
          <bgColor theme="0" tint="-4.9989318521683403E-2"/>
        </patternFill>
      </fill>
    </dxf>
    <dxf>
      <font>
        <color rgb="FFFF0000"/>
      </font>
    </dxf>
    <dxf>
      <font>
        <color theme="0"/>
      </font>
      <fill>
        <patternFill>
          <bgColor theme="0" tint="-0.499984740745262"/>
        </patternFill>
      </fill>
    </dxf>
    <dxf>
      <fill>
        <patternFill>
          <bgColor theme="0" tint="-4.9989318521683403E-2"/>
        </patternFill>
      </fill>
    </dxf>
    <dxf>
      <font>
        <color theme="0"/>
      </font>
      <fill>
        <patternFill>
          <bgColor theme="0" tint="-0.499984740745262"/>
        </patternFill>
      </fill>
    </dxf>
    <dxf>
      <fill>
        <patternFill patternType="solid">
          <bgColor theme="0" tint="-4.9989318521683403E-2"/>
        </patternFill>
      </fill>
    </dxf>
    <dxf>
      <font>
        <color theme="0"/>
      </font>
      <fill>
        <patternFill>
          <bgColor theme="0" tint="-0.499984740745262"/>
        </patternFill>
      </fill>
    </dxf>
    <dxf>
      <font>
        <color theme="0"/>
      </font>
      <fill>
        <patternFill>
          <bgColor theme="0" tint="-0.499984740745262"/>
        </patternFill>
      </fill>
    </dxf>
    <dxf>
      <fill>
        <patternFill patternType="solid">
          <bgColor theme="0" tint="-4.9989318521683403E-2"/>
        </patternFill>
      </fill>
    </dxf>
    <dxf>
      <font>
        <color rgb="FFFF0000"/>
      </font>
    </dxf>
    <dxf>
      <fill>
        <patternFill>
          <bgColor theme="0" tint="-4.9989318521683403E-2"/>
        </patternFill>
      </fill>
    </dxf>
    <dxf>
      <font>
        <color theme="0"/>
      </font>
      <fill>
        <patternFill>
          <bgColor theme="0" tint="-0.499984740745262"/>
        </patternFill>
      </fill>
    </dxf>
    <dxf>
      <fill>
        <patternFill patternType="solid">
          <bgColor theme="0" tint="-4.9989318521683403E-2"/>
        </patternFill>
      </fill>
    </dxf>
    <dxf>
      <font>
        <color theme="0"/>
      </font>
      <fill>
        <patternFill>
          <bgColor theme="0" tint="-0.499984740745262"/>
        </patternFill>
      </fill>
    </dxf>
    <dxf>
      <font>
        <color theme="0"/>
      </font>
      <fill>
        <patternFill>
          <bgColor theme="0" tint="-0.499984740745262"/>
        </patternFill>
      </fill>
    </dxf>
    <dxf>
      <fill>
        <patternFill>
          <bgColor theme="0" tint="-4.9989318521683403E-2"/>
        </patternFill>
      </fill>
    </dxf>
    <dxf>
      <font>
        <color rgb="FFFF0000"/>
      </font>
    </dxf>
    <dxf>
      <fill>
        <patternFill patternType="solid">
          <bgColor theme="0" tint="-4.9989318521683403E-2"/>
        </patternFill>
      </fill>
    </dxf>
    <dxf>
      <font>
        <color rgb="FFFF0000"/>
      </font>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ont>
        <color rgb="FF00B050"/>
      </font>
      <border>
        <left style="thin">
          <color rgb="FF00B050"/>
        </left>
        <right style="thin">
          <color rgb="FF00B050"/>
        </right>
        <top style="thin">
          <color rgb="FF00B050"/>
        </top>
        <bottom style="thin">
          <color rgb="FF00B05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00B050"/>
      </font>
      <border>
        <left style="thin">
          <color rgb="FF00B050"/>
        </left>
        <right style="thin">
          <color rgb="FF00B050"/>
        </right>
        <top style="thin">
          <color rgb="FF00B050"/>
        </top>
        <bottom style="thin">
          <color rgb="FF00B050"/>
        </bottom>
        <vertical/>
        <horizontal/>
      </border>
    </dxf>
    <dxf>
      <font>
        <color rgb="FFFF0000"/>
      </font>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Sales &amp; Purchases by</a:t>
            </a:r>
            <a:r>
              <a:rPr lang="en-US" baseline="0"/>
              <a:t> month</a:t>
            </a: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Charts!$I$1</c:f>
              <c:strCache>
                <c:ptCount val="1"/>
                <c:pt idx="0">
                  <c:v> Monthly sales </c:v>
                </c:pt>
              </c:strCache>
            </c:strRef>
          </c:tx>
          <c:spPr>
            <a:solidFill>
              <a:schemeClr val="accent2"/>
            </a:solidFill>
            <a:ln>
              <a:noFill/>
            </a:ln>
            <a:effectLst/>
          </c:spPr>
          <c:invertIfNegative val="0"/>
          <c:cat>
            <c:strRef>
              <c:f>Charts!$H$2:$H$13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Charts!$I$2:$I$13</c:f>
              <c:numCache>
                <c:formatCode>_("$"* #,##0.00_);_("$"* \(#,##0.00\);_("$"* "-"??_);_(@_)</c:formatCode>
                <c:ptCount val="12"/>
                <c:pt idx="0">
                  <c:v>10375</c:v>
                </c:pt>
                <c:pt idx="1">
                  <c:v>0</c:v>
                </c:pt>
                <c:pt idx="2">
                  <c:v>0</c:v>
                </c:pt>
                <c:pt idx="3">
                  <c:v>15000</c:v>
                </c:pt>
                <c:pt idx="4">
                  <c:v>10120</c:v>
                </c:pt>
                <c:pt idx="5">
                  <c:v>920</c:v>
                </c:pt>
                <c:pt idx="6">
                  <c:v>10000</c:v>
                </c:pt>
                <c:pt idx="7">
                  <c:v>130</c:v>
                </c:pt>
                <c:pt idx="8">
                  <c:v>440</c:v>
                </c:pt>
                <c:pt idx="9">
                  <c:v>10365</c:v>
                </c:pt>
                <c:pt idx="10">
                  <c:v>-50</c:v>
                </c:pt>
                <c:pt idx="11">
                  <c:v>350</c:v>
                </c:pt>
              </c:numCache>
            </c:numRef>
          </c:val>
          <c:extLst>
            <c:ext xmlns:c16="http://schemas.microsoft.com/office/drawing/2014/chart" uri="{C3380CC4-5D6E-409C-BE32-E72D297353CC}">
              <c16:uniqueId val="{00000001-03E6-4435-B6CB-69DB9DAA7A3C}"/>
            </c:ext>
          </c:extLst>
        </c:ser>
        <c:ser>
          <c:idx val="0"/>
          <c:order val="1"/>
          <c:tx>
            <c:v>Monthly purchases</c:v>
          </c:tx>
          <c:spPr>
            <a:solidFill>
              <a:schemeClr val="accent1"/>
            </a:solidFill>
            <a:ln>
              <a:noFill/>
            </a:ln>
            <a:effectLst/>
          </c:spPr>
          <c:invertIfNegative val="0"/>
          <c:cat>
            <c:strRef>
              <c:f>Charts!$H$2:$H$13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Charts!$N$2:$N$13</c:f>
              <c:numCache>
                <c:formatCode>_("$"* #,##0.00_);_("$"* \(#,##0.00\);_("$"* "-"??_);_(@_)</c:formatCode>
                <c:ptCount val="12"/>
                <c:pt idx="0">
                  <c:v>0</c:v>
                </c:pt>
                <c:pt idx="1">
                  <c:v>0</c:v>
                </c:pt>
                <c:pt idx="2">
                  <c:v>0</c:v>
                </c:pt>
                <c:pt idx="3">
                  <c:v>0</c:v>
                </c:pt>
                <c:pt idx="4">
                  <c:v>0</c:v>
                </c:pt>
                <c:pt idx="5">
                  <c:v>0</c:v>
                </c:pt>
                <c:pt idx="6">
                  <c:v>1000</c:v>
                </c:pt>
                <c:pt idx="7">
                  <c:v>0</c:v>
                </c:pt>
                <c:pt idx="8">
                  <c:v>0</c:v>
                </c:pt>
                <c:pt idx="9">
                  <c:v>890</c:v>
                </c:pt>
                <c:pt idx="10">
                  <c:v>0</c:v>
                </c:pt>
                <c:pt idx="11">
                  <c:v>300</c:v>
                </c:pt>
              </c:numCache>
            </c:numRef>
          </c:val>
          <c:extLst>
            <c:ext xmlns:c16="http://schemas.microsoft.com/office/drawing/2014/chart" uri="{C3380CC4-5D6E-409C-BE32-E72D297353CC}">
              <c16:uniqueId val="{00000001-991E-48B9-A8A5-04B6E4BF554E}"/>
            </c:ext>
          </c:extLst>
        </c:ser>
        <c:dLbls>
          <c:showLegendKey val="0"/>
          <c:showVal val="0"/>
          <c:showCatName val="0"/>
          <c:showSerName val="0"/>
          <c:showPercent val="0"/>
          <c:showBubbleSize val="0"/>
        </c:dLbls>
        <c:gapWidth val="150"/>
        <c:axId val="2074054271"/>
        <c:axId val="1796338431"/>
      </c:barChart>
      <c:catAx>
        <c:axId val="207405427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6338431"/>
        <c:crosses val="autoZero"/>
        <c:auto val="1"/>
        <c:lblAlgn val="ctr"/>
        <c:lblOffset val="100"/>
        <c:noMultiLvlLbl val="0"/>
      </c:catAx>
      <c:valAx>
        <c:axId val="1796338431"/>
        <c:scaling>
          <c:orientation val="minMax"/>
        </c:scaling>
        <c:delete val="0"/>
        <c:axPos val="l"/>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4054271"/>
        <c:crosses val="autoZero"/>
        <c:crossBetween val="between"/>
      </c:valAx>
      <c:spPr>
        <a:noFill/>
        <a:ln>
          <a:noFill/>
        </a:ln>
        <a:effectLst/>
      </c:spPr>
    </c:plotArea>
    <c:legend>
      <c:legendPos val="t"/>
      <c:layout>
        <c:manualLayout>
          <c:xMode val="edge"/>
          <c:yMode val="edge"/>
          <c:x val="2.1400978931687617E-2"/>
          <c:y val="5.0500000000000024E-2"/>
          <c:w val="0.25060957650563948"/>
          <c:h val="6.85980410985212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Purchases by type (exc. depn.,</a:t>
            </a:r>
            <a:r>
              <a:rPr lang="en-AU" baseline="0"/>
              <a:t> payroll, inventory)</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Purchases</c:v>
          </c:tx>
          <c:spPr>
            <a:solidFill>
              <a:schemeClr val="accent2"/>
            </a:solidFill>
            <a:ln>
              <a:solidFill>
                <a:schemeClr val="accent2"/>
              </a:solidFill>
            </a:ln>
            <a:effectLst/>
          </c:spPr>
          <c:invertIfNegative val="0"/>
          <c:cat>
            <c:strRef>
              <c:f>Charts!$B$1:$B$25</c:f>
              <c:strCache>
                <c:ptCount val="25"/>
                <c:pt idx="0">
                  <c:v>Stationary</c:v>
                </c:pt>
                <c:pt idx="1">
                  <c:v>Bank fees</c:v>
                </c:pt>
                <c:pt idx="2">
                  <c:v>Cleaning</c:v>
                </c:pt>
                <c:pt idx="3">
                  <c:v>General expenses</c:v>
                </c:pt>
                <c:pt idx="4">
                  <c:v>Legal</c:v>
                </c:pt>
                <c:pt idx="5">
                  <c:v>Accounting</c:v>
                </c:pt>
                <c:pt idx="6">
                  <c:v>Utilities</c:v>
                </c:pt>
                <c:pt idx="7">
                  <c:v>Motor vehicle expenses</c:v>
                </c:pt>
                <c:pt idx="8">
                  <c:v>FBT</c:v>
                </c:pt>
                <c:pt idx="9">
                  <c:v>Contractors &amp; consultants</c:v>
                </c:pt>
                <c:pt idx="10">
                  <c:v>Rent</c:v>
                </c:pt>
                <c:pt idx="11">
                  <c:v>Telephone &amp; internet</c:v>
                </c:pt>
                <c:pt idx="12">
                  <c:v>Travel</c:v>
                </c:pt>
                <c:pt idx="13">
                  <c:v>Freight &amp; courier</c:v>
                </c:pt>
                <c:pt idx="14">
                  <c:v>Advertising</c:v>
                </c:pt>
                <c:pt idx="15">
                  <c:v>Subscriptions</c:v>
                </c:pt>
                <c:pt idx="16">
                  <c:v>Director's fees</c:v>
                </c:pt>
                <c:pt idx="17">
                  <c:v>Fines &amp; penalties</c:v>
                </c:pt>
                <c:pt idx="18">
                  <c:v>Loss on asset disposal</c:v>
                </c:pt>
                <c:pt idx="19">
                  <c:v>Sundry expenses</c:v>
                </c:pt>
                <c:pt idx="20">
                  <c:v>Expense type</c:v>
                </c:pt>
                <c:pt idx="21">
                  <c:v>Expense type</c:v>
                </c:pt>
                <c:pt idx="22">
                  <c:v>Expense type</c:v>
                </c:pt>
                <c:pt idx="23">
                  <c:v>Expense type</c:v>
                </c:pt>
                <c:pt idx="24">
                  <c:v>Expense type</c:v>
                </c:pt>
              </c:strCache>
            </c:strRef>
          </c:cat>
          <c:val>
            <c:numRef>
              <c:f>Charts!$C$1:$C$25</c:f>
              <c:numCache>
                <c:formatCode>_-"$"* #,##0_-;\-"$"* #,##0_-;_-"$"* "-"??_-;_-@_-</c:formatCode>
                <c:ptCount val="25"/>
                <c:pt idx="0">
                  <c:v>1000</c:v>
                </c:pt>
                <c:pt idx="1">
                  <c:v>0</c:v>
                </c:pt>
                <c:pt idx="2">
                  <c:v>0</c:v>
                </c:pt>
                <c:pt idx="3">
                  <c:v>0</c:v>
                </c:pt>
                <c:pt idx="4">
                  <c:v>0</c:v>
                </c:pt>
                <c:pt idx="5">
                  <c:v>300</c:v>
                </c:pt>
                <c:pt idx="6">
                  <c:v>0</c:v>
                </c:pt>
                <c:pt idx="7">
                  <c:v>890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F521-4BF8-BB24-5E8D9D3D2D63}"/>
            </c:ext>
          </c:extLst>
        </c:ser>
        <c:dLbls>
          <c:showLegendKey val="0"/>
          <c:showVal val="0"/>
          <c:showCatName val="0"/>
          <c:showSerName val="0"/>
          <c:showPercent val="0"/>
          <c:showBubbleSize val="0"/>
        </c:dLbls>
        <c:gapWidth val="150"/>
        <c:axId val="197128511"/>
        <c:axId val="198541039"/>
      </c:barChart>
      <c:catAx>
        <c:axId val="19712851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541039"/>
        <c:crosses val="autoZero"/>
        <c:auto val="1"/>
        <c:lblAlgn val="ctr"/>
        <c:lblOffset val="100"/>
        <c:noMultiLvlLbl val="0"/>
      </c:catAx>
      <c:valAx>
        <c:axId val="198541039"/>
        <c:scaling>
          <c:orientation val="minMax"/>
        </c:scaling>
        <c:delete val="0"/>
        <c:axPos val="l"/>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1285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148167</xdr:colOff>
      <xdr:row>1</xdr:row>
      <xdr:rowOff>52915</xdr:rowOff>
    </xdr:from>
    <xdr:to>
      <xdr:col>18</xdr:col>
      <xdr:colOff>190501</xdr:colOff>
      <xdr:row>45</xdr:row>
      <xdr:rowOff>38100</xdr:rowOff>
    </xdr:to>
    <xdr:sp macro="" textlink="">
      <xdr:nvSpPr>
        <xdr:cNvPr id="2" name="TextBox 1">
          <a:extLst>
            <a:ext uri="{FF2B5EF4-FFF2-40B4-BE49-F238E27FC236}">
              <a16:creationId xmlns:a16="http://schemas.microsoft.com/office/drawing/2014/main" id="{F8D469EC-6DF1-4941-BAE6-8C13FBDB59E9}"/>
            </a:ext>
          </a:extLst>
        </xdr:cNvPr>
        <xdr:cNvSpPr txBox="1"/>
      </xdr:nvSpPr>
      <xdr:spPr>
        <a:xfrm>
          <a:off x="148167" y="291040"/>
          <a:ext cx="10824634" cy="10462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These disclaimers, waivers and warning conditions (“Disclaimer Conditions”) must be read in conjunction with the Seller’s terms of use (“Terms”) and the Seller’s Privacy Policy (“Policy”). </a:t>
          </a:r>
          <a:endParaRPr lang="en-AU" sz="1100"/>
        </a:p>
        <a:p>
          <a:endParaRPr lang="en-AU" sz="1100"/>
        </a:p>
        <a:p>
          <a:r>
            <a:rPr lang="en-AU" sz="1100"/>
            <a:t>These</a:t>
          </a:r>
          <a:r>
            <a:rPr lang="en-AU" sz="1100" baseline="0"/>
            <a:t> terms </a:t>
          </a:r>
          <a:r>
            <a:rPr lang="en-AU" sz="1100"/>
            <a:t>apply</a:t>
          </a:r>
          <a:r>
            <a:rPr lang="en-AU" sz="1100" baseline="0"/>
            <a:t> to</a:t>
          </a:r>
          <a:r>
            <a:rPr lang="en-AU" sz="1100"/>
            <a:t> the Small Biz Accounting System file. By downloading and/or using the template, you agree to abide by the following terms:</a:t>
          </a:r>
        </a:p>
        <a:p>
          <a:endParaRPr lang="en-AU" sz="1200" b="1"/>
        </a:p>
        <a:p>
          <a:r>
            <a:rPr lang="en-AU" sz="1100" b="0"/>
            <a:t>1. Limited</a:t>
          </a:r>
          <a:r>
            <a:rPr lang="en-AU" sz="1100" b="0" baseline="0"/>
            <a:t> use: </a:t>
          </a:r>
          <a:r>
            <a:rPr lang="en-AU" sz="1100"/>
            <a:t>You may download the template (the "Software"), make archival copies, and customize the template only for your personal use or use within your company or organization and not for resale or public sharing.</a:t>
          </a:r>
        </a:p>
        <a:p>
          <a:endParaRPr lang="en-AU" sz="1100"/>
        </a:p>
        <a:p>
          <a:r>
            <a:rPr lang="en-AU" sz="1100"/>
            <a:t>You may not remove or alter any trademarked material, copyright, disclaimer, brand, terms of use, attribution, or other proprietary notices or marks within the template.</a:t>
          </a:r>
        </a:p>
        <a:p>
          <a:endParaRPr lang="en-AU" sz="1100"/>
        </a:p>
        <a:p>
          <a:r>
            <a:rPr lang="en-AU" sz="1100"/>
            <a:t>The template and any file, document, or other work including or derived from the template may NOT be sold, distributed, published to an online gallery, hosted on a website, or placed on any server in a way that makes it available to the general public.</a:t>
          </a:r>
        </a:p>
        <a:p>
          <a:endParaRPr lang="en-AU" sz="1100"/>
        </a:p>
        <a:p>
          <a:r>
            <a:rPr lang="en-AU" sz="1100" b="0" i="0">
              <a:solidFill>
                <a:schemeClr val="dk1"/>
              </a:solidFill>
              <a:effectLst/>
              <a:latin typeface="+mn-lt"/>
              <a:ea typeface="+mn-ea"/>
              <a:cs typeface="+mn-cs"/>
            </a:rPr>
            <a:t>You are not permitted to share the template or a modified version of the template with Facebook friends, an email list, Google+ Circles, or other social network or document sharing service that includes people who are not within your "immediate family, household, team, or company" and/or do not require access to it.</a:t>
          </a:r>
        </a:p>
        <a:p>
          <a:endParaRPr lang="en-AU" sz="1100" b="0" i="0">
            <a:solidFill>
              <a:schemeClr val="dk1"/>
            </a:solidFill>
            <a:effectLst/>
            <a:latin typeface="+mn-lt"/>
            <a:ea typeface="+mn-ea"/>
            <a:cs typeface="+mn-cs"/>
          </a:endParaRPr>
        </a:p>
        <a:p>
          <a:r>
            <a:rPr lang="en-AU" sz="1100" b="0" i="0">
              <a:solidFill>
                <a:schemeClr val="dk1"/>
              </a:solidFill>
              <a:effectLst/>
              <a:latin typeface="+mn-lt"/>
              <a:ea typeface="+mn-ea"/>
              <a:cs typeface="+mn-cs"/>
            </a:rPr>
            <a:t>Google Drive: If you are using the template via Google Drive or a similar product, Link Sharing must be turned OFF, meaning that you may only share the document with specific people that require access. (Choosing either "public on the web" or "anyone with the link" is not allowed).</a:t>
          </a:r>
          <a:endParaRPr lang="en-AU" sz="1100"/>
        </a:p>
        <a:p>
          <a:endParaRPr lang="en-AU" sz="1100"/>
        </a:p>
        <a:p>
          <a:r>
            <a:rPr lang="en-AU" sz="1100" b="0"/>
            <a:t>2. </a:t>
          </a:r>
          <a:r>
            <a:rPr lang="en-AU" sz="1100"/>
            <a:t>Before downloading, purchasing or using the Products, you should obtain professional advice relevant to your particular circumstances as to whether the Products are suitable for you and your intended use. The Seller makes no representations or warranties regarding the Products or that the Products are suitable for your use or any particular purpose.   </a:t>
          </a:r>
        </a:p>
        <a:p>
          <a:endParaRPr lang="en-AU" sz="1100"/>
        </a:p>
        <a:p>
          <a:r>
            <a:rPr lang="en-AU" sz="1100"/>
            <a:t>The Small Biz Accounting System is a tool to assist you in the preparation of your financial accounts and records. It does not constitute financial advice and is not intended to replace professional guidance in preparing your financial records. You are responsible for ensuring the accuracy of your financial information and performing due diligence in understanding all relevant legislative</a:t>
          </a:r>
          <a:r>
            <a:rPr lang="en-AU" sz="1100" baseline="0"/>
            <a:t> requirements.</a:t>
          </a:r>
          <a:endParaRPr lang="en-AU" sz="1100"/>
        </a:p>
        <a:p>
          <a:endParaRPr lang="en-AU" sz="1100"/>
        </a:p>
        <a:p>
          <a:r>
            <a:rPr lang="en-AU" sz="1100"/>
            <a:t>3. You acknowledge and agree:</a:t>
          </a:r>
        </a:p>
        <a:p>
          <a:r>
            <a:rPr lang="en-AU" sz="1100"/>
            <a:t>- you have conducted your own enquiries regarding the Products before using the Products;</a:t>
          </a:r>
        </a:p>
        <a:p>
          <a:r>
            <a:rPr lang="en-AU" sz="1100"/>
            <a:t>regardless of any brochures, pamphlets, tutorials, advertisements or any other material relating to the Products provided to you, your use of the Products is at your own risk and you assume full responsibility and risk for any loss or damage resulting from the use or information you create using the Products;</a:t>
          </a:r>
        </a:p>
        <a:p>
          <a:r>
            <a:rPr lang="en-AU" sz="1100"/>
            <a:t>- while the Products may contain features to assist you in complying with the requirements of legislation, the Seller does not give any advice to you whatsoever including but not limited to any legal, financial, accounting, taxation, superannuation, wealth management or financial product advice or any other professional advice;</a:t>
          </a:r>
        </a:p>
        <a:p>
          <a:r>
            <a:rPr lang="en-AU" sz="1100"/>
            <a:t>- your use of the Products does not in any way constitute compliance with any legal requirements which may be applicable to you. You acknowledge you are solely responsible for obtaining your own professional advice regarding your particular circumstances and any laws which may be applicable you;</a:t>
          </a:r>
        </a:p>
        <a:p>
          <a:r>
            <a:rPr lang="en-AU" sz="1100"/>
            <a:t>- the Seller does not provide any services to you;</a:t>
          </a:r>
        </a:p>
        <a:p>
          <a:r>
            <a:rPr lang="en-AU" sz="1100"/>
            <a:t>- the Products are supplied to you on an “as is” basis and without any representations regarding the use, performance or results obtained from use of the Products. You acknowledge you are solely responsible for any results obtained from your use of the Products and you rely on these results at your sole risk;</a:t>
          </a:r>
        </a:p>
        <a:p>
          <a:r>
            <a:rPr lang="en-AU" sz="1100"/>
            <a:t>- information provided on the Website and in the Products may be in the form of summaries and generalisations. You have obtained your own professional advice for your circumstances;</a:t>
          </a:r>
        </a:p>
        <a:p>
          <a:r>
            <a:rPr lang="en-AU" sz="1100"/>
            <a:t>- you must maintain copies or conduct regular back-ups of all information or data uploaded on the Products by you. The Seller expressly excludes all liability for any loss of - your data and/or information; and</a:t>
          </a:r>
        </a:p>
        <a:p>
          <a:r>
            <a:rPr lang="en-AU" sz="1100"/>
            <a:t>- you are solely responsible for using appropriate and up to date firewall and antivirus software to protect your computer systems.</a:t>
          </a:r>
        </a:p>
        <a:p>
          <a:endParaRPr lang="en-AU" sz="1100"/>
        </a:p>
        <a:p>
          <a:r>
            <a:rPr lang="en-AU" sz="1100"/>
            <a:t>4. To the maximum extent permitted by law:</a:t>
          </a:r>
        </a:p>
        <a:p>
          <a:r>
            <a:rPr lang="en-AU" sz="1100"/>
            <a:t>- the Seller excludes all guarantees, conditions or warranties regarding the Products or their use which may be implied or imposed by law including (without limitation) warranties of merchantability, fitness for purpose, title and non-infringement;</a:t>
          </a:r>
        </a:p>
        <a:p>
          <a:r>
            <a:rPr lang="en-AU" sz="1100"/>
            <a:t>- if liability for breach of any guarantees, implied conditions or warranties cannot be excluded, the Seller’s liability is limited, to repair of the Product, or the cost of repairing the Product, to replacing or re-supplying the Product or its equivalent again or the payment of the cost of having the Product or its equivalent replaced or supplied again. You acknowledge this clause, and any reliance on it by the Seller, is fair and reasonable;</a:t>
          </a:r>
        </a:p>
        <a:p>
          <a:r>
            <a:rPr lang="en-AU" sz="1100"/>
            <a:t>- the Seller excludes all liability and responsibility to you or any other person for any direct or indirect loss, damage, liability, cost or expense suffered which results from any use of, or reliance on, the Products;</a:t>
          </a:r>
        </a:p>
        <a:p>
          <a:r>
            <a:rPr lang="en-AU" sz="1100"/>
            <a:t>- the Seller and its employees, agents and contractors exclude any and all liability regarding all or any part of the content, recommendations or help contained in the Website or the Products; </a:t>
          </a:r>
        </a:p>
        <a:p>
          <a:r>
            <a:rPr lang="en-AU" sz="1100"/>
            <a:t>- without limiting the generality of any other conditions, the Seller does not guarantee or make any warranty:</a:t>
          </a:r>
        </a:p>
        <a:p>
          <a:r>
            <a:rPr lang="en-AU" sz="1100" baseline="0"/>
            <a:t>  - </a:t>
          </a:r>
          <a:r>
            <a:rPr lang="en-AU" sz="1100"/>
            <a:t>the Products will work on all computer hardware platforms or configurations;</a:t>
          </a:r>
        </a:p>
        <a:p>
          <a:r>
            <a:rPr lang="en-AU" sz="1100" baseline="0"/>
            <a:t>  -</a:t>
          </a:r>
          <a:r>
            <a:rPr lang="en-AU" sz="1100"/>
            <a:t> the Products are free from errors.</a:t>
          </a:r>
        </a:p>
        <a:p>
          <a:r>
            <a:rPr lang="en-AU" sz="1100"/>
            <a:t> </a:t>
          </a:r>
        </a:p>
        <a:p>
          <a:r>
            <a:rPr lang="en-AU" sz="1100"/>
            <a:t>5. Any material relating to the Products provided by or on behalf of the Seller or any agent of the Seller are provided in good faith and believed to be correct at the date of publishing. Material is provided to you on the sole basis you have no right of recourse against the Seller or any agent of the Seller in the event of any error in or omission from such material.</a:t>
          </a:r>
        </a:p>
        <a:p>
          <a:endParaRPr lang="en-AU" sz="1100"/>
        </a:p>
        <a:p>
          <a:r>
            <a:rPr lang="en-AU" sz="1100"/>
            <a:t>6. The Seller makes no representations the content of the Website complies with the laws (including intellectual property laws) of any country outside Australia. If you access the Website from outside Australia, you do so at your own risk and are responsible for complying with the laws in the place where you access the Website.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609599</xdr:colOff>
      <xdr:row>20</xdr:row>
      <xdr:rowOff>19050</xdr:rowOff>
    </xdr:from>
    <xdr:to>
      <xdr:col>9</xdr:col>
      <xdr:colOff>28574</xdr:colOff>
      <xdr:row>36</xdr:row>
      <xdr:rowOff>95250</xdr:rowOff>
    </xdr:to>
    <xdr:graphicFrame macro="">
      <xdr:nvGraphicFramePr>
        <xdr:cNvPr id="4" name="Chart 3">
          <a:extLst>
            <a:ext uri="{FF2B5EF4-FFF2-40B4-BE49-F238E27FC236}">
              <a16:creationId xmlns:a16="http://schemas.microsoft.com/office/drawing/2014/main" id="{A1CFD155-2397-4160-8927-E83092B6C1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609599</xdr:colOff>
      <xdr:row>37</xdr:row>
      <xdr:rowOff>42020</xdr:rowOff>
    </xdr:from>
    <xdr:to>
      <xdr:col>9</xdr:col>
      <xdr:colOff>27149</xdr:colOff>
      <xdr:row>55</xdr:row>
      <xdr:rowOff>104775</xdr:rowOff>
    </xdr:to>
    <xdr:graphicFrame macro="">
      <xdr:nvGraphicFramePr>
        <xdr:cNvPr id="6" name="Chart 5">
          <a:extLst>
            <a:ext uri="{FF2B5EF4-FFF2-40B4-BE49-F238E27FC236}">
              <a16:creationId xmlns:a16="http://schemas.microsoft.com/office/drawing/2014/main" id="{F2AABF45-AFB1-4545-A753-2E0F2A947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xdr:row>
      <xdr:rowOff>38100</xdr:rowOff>
    </xdr:from>
    <xdr:to>
      <xdr:col>6</xdr:col>
      <xdr:colOff>276225</xdr:colOff>
      <xdr:row>4</xdr:row>
      <xdr:rowOff>9525</xdr:rowOff>
    </xdr:to>
    <xdr:sp macro="" textlink="'Business Info'!B6">
      <xdr:nvSpPr>
        <xdr:cNvPr id="2" name="Rectangle: Rounded Corners 1">
          <a:extLst>
            <a:ext uri="{FF2B5EF4-FFF2-40B4-BE49-F238E27FC236}">
              <a16:creationId xmlns:a16="http://schemas.microsoft.com/office/drawing/2014/main" id="{B2EEA103-6774-44E4-BBC5-33E527F6D828}"/>
            </a:ext>
          </a:extLst>
        </xdr:cNvPr>
        <xdr:cNvSpPr/>
      </xdr:nvSpPr>
      <xdr:spPr>
        <a:xfrm>
          <a:off x="390525" y="219075"/>
          <a:ext cx="3371850" cy="5143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fld id="{DA8831D9-B334-4472-A230-7B84B20BB9FE}" type="TxLink">
            <a:rPr lang="en-US" sz="1600" b="0" i="0" u="none" strike="noStrike">
              <a:solidFill>
                <a:schemeClr val="accent6"/>
              </a:solidFill>
              <a:latin typeface="Arial" panose="020B0604020202020204" pitchFamily="34" charset="0"/>
              <a:cs typeface="Arial" panose="020B0604020202020204" pitchFamily="34" charset="0"/>
            </a:rPr>
            <a:pPr algn="ctr"/>
            <a:t>Ken's Carpentry Business</a:t>
          </a:fld>
          <a:endParaRPr lang="en-AU" sz="1600">
            <a:solidFill>
              <a:schemeClr val="accent6"/>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38100</xdr:rowOff>
    </xdr:from>
    <xdr:to>
      <xdr:col>6</xdr:col>
      <xdr:colOff>276225</xdr:colOff>
      <xdr:row>4</xdr:row>
      <xdr:rowOff>9525</xdr:rowOff>
    </xdr:to>
    <xdr:sp macro="" textlink="">
      <xdr:nvSpPr>
        <xdr:cNvPr id="2" name="Rectangle: Rounded Corners 1">
          <a:extLst>
            <a:ext uri="{FF2B5EF4-FFF2-40B4-BE49-F238E27FC236}">
              <a16:creationId xmlns:a16="http://schemas.microsoft.com/office/drawing/2014/main" id="{E844A62B-878A-4ADF-BF43-039FC9243A67}"/>
            </a:ext>
          </a:extLst>
        </xdr:cNvPr>
        <xdr:cNvSpPr/>
      </xdr:nvSpPr>
      <xdr:spPr>
        <a:xfrm>
          <a:off x="390525" y="219075"/>
          <a:ext cx="3390900" cy="5143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0" i="0" u="none" strike="noStrike">
              <a:solidFill>
                <a:schemeClr val="accent6"/>
              </a:solidFill>
              <a:latin typeface="Arial" panose="020B0604020202020204" pitchFamily="34" charset="0"/>
              <a:cs typeface="Arial" panose="020B0604020202020204" pitchFamily="34" charset="0"/>
            </a:rPr>
            <a:t>Ken's Carpentry Business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enscarpentry@gmail.com" TargetMode="Externa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hyperlink" Target="mailto:pete@petesmail.com" TargetMode="External"/><Relationship Id="rId7" Type="http://schemas.openxmlformats.org/officeDocument/2006/relationships/hyperlink" Target="mailto:barrosm@email.com" TargetMode="External"/><Relationship Id="rId2" Type="http://schemas.openxmlformats.org/officeDocument/2006/relationships/hyperlink" Target="mailto:birnings@email.com" TargetMode="External"/><Relationship Id="rId1" Type="http://schemas.openxmlformats.org/officeDocument/2006/relationships/hyperlink" Target="mailto:greengardener@email.com" TargetMode="External"/><Relationship Id="rId6" Type="http://schemas.openxmlformats.org/officeDocument/2006/relationships/hyperlink" Target="mailto:pdaniels@email.com" TargetMode="External"/><Relationship Id="rId5" Type="http://schemas.openxmlformats.org/officeDocument/2006/relationships/hyperlink" Target="mailto:jsmith@email.com" TargetMode="External"/><Relationship Id="rId4" Type="http://schemas.openxmlformats.org/officeDocument/2006/relationships/hyperlink" Target="mailto:jakem@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D61B8-B934-48E7-BBB9-04E8CAF67FF6}">
  <dimension ref="A1:Q43"/>
  <sheetViews>
    <sheetView showGridLines="0" workbookViewId="0">
      <selection activeCell="A5" sqref="A5"/>
    </sheetView>
  </sheetViews>
  <sheetFormatPr defaultColWidth="0" defaultRowHeight="14.5" zeroHeight="1" x14ac:dyDescent="0.35"/>
  <cols>
    <col min="1" max="1" width="5.453125" style="4" customWidth="1"/>
    <col min="2" max="16" width="9.1796875" customWidth="1"/>
    <col min="17" max="17" width="4.26953125" customWidth="1"/>
    <col min="18" max="16384" width="9.1796875" hidden="1"/>
  </cols>
  <sheetData>
    <row r="1" spans="1:16" ht="18.5" x14ac:dyDescent="0.45">
      <c r="A1" s="83" t="s">
        <v>512</v>
      </c>
    </row>
    <row r="2" spans="1:16" ht="6.75" customHeight="1" x14ac:dyDescent="0.35"/>
    <row r="3" spans="1:16" x14ac:dyDescent="0.35">
      <c r="B3" s="466" t="s">
        <v>573</v>
      </c>
      <c r="C3" s="467"/>
      <c r="D3" s="467"/>
      <c r="E3" s="467"/>
      <c r="F3" s="467"/>
      <c r="G3" s="467"/>
      <c r="H3" s="467"/>
      <c r="I3" s="467"/>
      <c r="J3" s="467"/>
      <c r="K3" s="467"/>
      <c r="L3" s="467"/>
      <c r="M3" s="467"/>
      <c r="N3" s="467"/>
      <c r="O3" s="467"/>
      <c r="P3" s="467"/>
    </row>
    <row r="4" spans="1:16" x14ac:dyDescent="0.35">
      <c r="A4" s="32"/>
      <c r="B4" s="467"/>
      <c r="C4" s="467"/>
      <c r="D4" s="467"/>
      <c r="E4" s="467"/>
      <c r="F4" s="467"/>
      <c r="G4" s="467"/>
      <c r="H4" s="467"/>
      <c r="I4" s="467"/>
      <c r="J4" s="467"/>
      <c r="K4" s="467"/>
      <c r="L4" s="467"/>
      <c r="M4" s="467"/>
      <c r="N4" s="467"/>
      <c r="O4" s="467"/>
      <c r="P4" s="467"/>
    </row>
    <row r="5" spans="1:16" x14ac:dyDescent="0.35">
      <c r="B5" s="467"/>
      <c r="C5" s="467"/>
      <c r="D5" s="467"/>
      <c r="E5" s="467"/>
      <c r="F5" s="467"/>
      <c r="G5" s="467"/>
      <c r="H5" s="467"/>
      <c r="I5" s="467"/>
      <c r="J5" s="467"/>
      <c r="K5" s="467"/>
      <c r="L5" s="467"/>
      <c r="M5" s="467"/>
      <c r="N5" s="467"/>
      <c r="O5" s="467"/>
      <c r="P5" s="467"/>
    </row>
    <row r="6" spans="1:16" x14ac:dyDescent="0.35">
      <c r="B6" s="467"/>
      <c r="C6" s="467"/>
      <c r="D6" s="467"/>
      <c r="E6" s="467"/>
      <c r="F6" s="467"/>
      <c r="G6" s="467"/>
      <c r="H6" s="467"/>
      <c r="I6" s="467"/>
      <c r="J6" s="467"/>
      <c r="K6" s="467"/>
      <c r="L6" s="467"/>
      <c r="M6" s="467"/>
      <c r="N6" s="467"/>
      <c r="O6" s="467"/>
      <c r="P6" s="467"/>
    </row>
    <row r="7" spans="1:16" x14ac:dyDescent="0.35">
      <c r="B7" s="467"/>
      <c r="C7" s="467"/>
      <c r="D7" s="467"/>
      <c r="E7" s="467"/>
      <c r="F7" s="467"/>
      <c r="G7" s="467"/>
      <c r="H7" s="467"/>
      <c r="I7" s="467"/>
      <c r="J7" s="467"/>
      <c r="K7" s="467"/>
      <c r="L7" s="467"/>
      <c r="M7" s="467"/>
      <c r="N7" s="467"/>
      <c r="O7" s="467"/>
      <c r="P7" s="467"/>
    </row>
    <row r="8" spans="1:16" x14ac:dyDescent="0.35">
      <c r="B8" s="467"/>
      <c r="C8" s="467"/>
      <c r="D8" s="467"/>
      <c r="E8" s="467"/>
      <c r="F8" s="467"/>
      <c r="G8" s="467"/>
      <c r="H8" s="467"/>
      <c r="I8" s="467"/>
      <c r="J8" s="467"/>
      <c r="K8" s="467"/>
      <c r="L8" s="467"/>
      <c r="M8" s="467"/>
      <c r="N8" s="467"/>
      <c r="O8" s="467"/>
      <c r="P8" s="467"/>
    </row>
    <row r="9" spans="1:16" x14ac:dyDescent="0.35">
      <c r="B9" s="467"/>
      <c r="C9" s="467"/>
      <c r="D9" s="467"/>
      <c r="E9" s="467"/>
      <c r="F9" s="467"/>
      <c r="G9" s="467"/>
      <c r="H9" s="467"/>
      <c r="I9" s="467"/>
      <c r="J9" s="467"/>
      <c r="K9" s="467"/>
      <c r="L9" s="467"/>
      <c r="M9" s="467"/>
      <c r="N9" s="467"/>
      <c r="O9" s="467"/>
      <c r="P9" s="467"/>
    </row>
    <row r="10" spans="1:16" x14ac:dyDescent="0.35">
      <c r="B10" s="467"/>
      <c r="C10" s="467"/>
      <c r="D10" s="467"/>
      <c r="E10" s="467"/>
      <c r="F10" s="467"/>
      <c r="G10" s="467"/>
      <c r="H10" s="467"/>
      <c r="I10" s="467"/>
      <c r="J10" s="467"/>
      <c r="K10" s="467"/>
      <c r="L10" s="467"/>
      <c r="M10" s="467"/>
      <c r="N10" s="467"/>
      <c r="O10" s="467"/>
      <c r="P10" s="467"/>
    </row>
    <row r="11" spans="1:16" hidden="1" x14ac:dyDescent="0.35">
      <c r="B11" s="467"/>
      <c r="C11" s="467"/>
      <c r="D11" s="467"/>
      <c r="E11" s="467"/>
      <c r="F11" s="467"/>
      <c r="G11" s="467"/>
      <c r="H11" s="467"/>
      <c r="I11" s="467"/>
      <c r="J11" s="467"/>
      <c r="K11" s="467"/>
      <c r="L11" s="467"/>
      <c r="M11" s="467"/>
      <c r="N11" s="467"/>
      <c r="O11" s="467"/>
      <c r="P11" s="467"/>
    </row>
    <row r="12" spans="1:16" ht="15" hidden="1" customHeight="1" x14ac:dyDescent="0.35">
      <c r="B12" s="84"/>
      <c r="C12" s="84"/>
      <c r="D12" s="84"/>
      <c r="E12" s="84"/>
      <c r="F12" s="84"/>
      <c r="G12" s="84"/>
      <c r="H12" s="84"/>
      <c r="I12" s="84"/>
      <c r="J12" s="84"/>
      <c r="K12" s="84"/>
      <c r="L12" s="84"/>
      <c r="M12" s="84"/>
      <c r="N12" s="84"/>
      <c r="O12" s="84"/>
      <c r="P12" s="84"/>
    </row>
    <row r="13" spans="1:16" hidden="1" x14ac:dyDescent="0.35">
      <c r="B13" s="84"/>
      <c r="C13" s="84"/>
      <c r="D13" s="84"/>
      <c r="E13" s="84"/>
      <c r="F13" s="84"/>
      <c r="G13" s="84"/>
      <c r="H13" s="84"/>
      <c r="I13" s="84"/>
      <c r="J13" s="84"/>
      <c r="K13" s="84"/>
      <c r="L13" s="84"/>
      <c r="M13" s="84"/>
      <c r="N13" s="84"/>
      <c r="O13" s="84"/>
      <c r="P13" s="84"/>
    </row>
    <row r="14" spans="1:16" hidden="1" x14ac:dyDescent="0.35">
      <c r="B14" s="84"/>
      <c r="C14" s="84"/>
      <c r="D14" s="84"/>
      <c r="E14" s="84"/>
      <c r="F14" s="84"/>
      <c r="G14" s="84"/>
      <c r="H14" s="84"/>
      <c r="I14" s="84"/>
      <c r="J14" s="84"/>
      <c r="K14" s="84"/>
      <c r="L14" s="84"/>
      <c r="M14" s="84"/>
      <c r="N14" s="84"/>
      <c r="O14" s="84"/>
      <c r="P14" s="84"/>
    </row>
    <row r="15" spans="1:16" hidden="1" x14ac:dyDescent="0.35">
      <c r="B15" s="84"/>
      <c r="C15" s="84"/>
      <c r="D15" s="84"/>
      <c r="E15" s="84"/>
      <c r="F15" s="84"/>
      <c r="G15" s="84"/>
      <c r="H15" s="84"/>
      <c r="I15" s="84"/>
      <c r="J15" s="84"/>
      <c r="K15" s="84"/>
      <c r="L15" s="84"/>
      <c r="M15" s="84"/>
      <c r="N15" s="84"/>
      <c r="O15" s="84"/>
      <c r="P15" s="84"/>
    </row>
    <row r="16" spans="1:16" hidden="1" x14ac:dyDescent="0.35">
      <c r="B16" s="84"/>
      <c r="C16" s="84"/>
      <c r="D16" s="84"/>
      <c r="E16" s="84"/>
      <c r="F16" s="84"/>
      <c r="G16" s="84"/>
      <c r="H16" s="84"/>
      <c r="I16" s="84"/>
      <c r="J16" s="84"/>
      <c r="K16" s="84"/>
      <c r="L16" s="84"/>
      <c r="M16" s="84"/>
      <c r="N16" s="84"/>
      <c r="O16" s="84"/>
      <c r="P16" s="84"/>
    </row>
    <row r="17" spans="1:16" hidden="1" x14ac:dyDescent="0.35">
      <c r="B17" s="84"/>
      <c r="C17" s="84"/>
      <c r="D17" s="84"/>
      <c r="E17" s="84"/>
      <c r="F17" s="84"/>
      <c r="G17" s="84"/>
      <c r="H17" s="84"/>
      <c r="I17" s="84"/>
      <c r="J17" s="84"/>
      <c r="K17" s="84"/>
      <c r="L17" s="84"/>
      <c r="M17" s="84"/>
      <c r="N17" s="84"/>
      <c r="O17" s="84"/>
      <c r="P17" s="84"/>
    </row>
    <row r="18" spans="1:16" hidden="1" x14ac:dyDescent="0.35">
      <c r="B18" s="84"/>
      <c r="C18" s="84"/>
      <c r="D18" s="84"/>
      <c r="E18" s="84"/>
      <c r="F18" s="84"/>
      <c r="G18" s="84"/>
      <c r="H18" s="84"/>
      <c r="I18" s="84"/>
      <c r="J18" s="84"/>
      <c r="K18" s="84"/>
      <c r="L18" s="84"/>
      <c r="M18" s="84"/>
      <c r="N18" s="84"/>
      <c r="O18" s="84"/>
      <c r="P18" s="84"/>
    </row>
    <row r="19" spans="1:16" hidden="1" x14ac:dyDescent="0.35">
      <c r="B19" s="84"/>
      <c r="C19" s="84"/>
      <c r="D19" s="84"/>
      <c r="E19" s="84"/>
      <c r="F19" s="84"/>
      <c r="G19" s="84"/>
      <c r="H19" s="84"/>
      <c r="I19" s="84"/>
      <c r="J19" s="84"/>
      <c r="K19" s="84"/>
      <c r="L19" s="84"/>
      <c r="M19" s="84"/>
      <c r="N19" s="84"/>
      <c r="O19" s="84"/>
      <c r="P19" s="84"/>
    </row>
    <row r="20" spans="1:16" hidden="1" x14ac:dyDescent="0.35">
      <c r="B20" s="84"/>
      <c r="C20" s="84"/>
      <c r="D20" s="84"/>
      <c r="E20" s="84"/>
      <c r="F20" s="84"/>
      <c r="G20" s="84"/>
      <c r="H20" s="84"/>
      <c r="I20" s="84"/>
      <c r="J20" s="84"/>
      <c r="K20" s="84"/>
      <c r="L20" s="84"/>
      <c r="M20" s="84"/>
      <c r="N20" s="84"/>
      <c r="O20" s="84"/>
      <c r="P20" s="84"/>
    </row>
    <row r="21" spans="1:16" hidden="1" x14ac:dyDescent="0.35">
      <c r="B21" s="84"/>
      <c r="C21" s="84"/>
      <c r="D21" s="84"/>
      <c r="E21" s="84"/>
      <c r="F21" s="84"/>
      <c r="G21" s="84"/>
      <c r="H21" s="84"/>
      <c r="I21" s="84"/>
      <c r="J21" s="84"/>
      <c r="K21" s="84"/>
      <c r="L21" s="84"/>
      <c r="M21" s="84"/>
      <c r="N21" s="84"/>
      <c r="O21" s="84"/>
      <c r="P21" s="84"/>
    </row>
    <row r="22" spans="1:16" hidden="1" x14ac:dyDescent="0.35">
      <c r="B22" s="84"/>
      <c r="C22" s="84"/>
      <c r="D22" s="84"/>
      <c r="E22" s="84"/>
      <c r="F22" s="84"/>
      <c r="G22" s="84"/>
      <c r="H22" s="84"/>
      <c r="I22" s="84"/>
      <c r="J22" s="84"/>
      <c r="K22" s="84"/>
      <c r="L22" s="84"/>
      <c r="M22" s="84"/>
      <c r="N22" s="84"/>
      <c r="O22" s="84"/>
      <c r="P22" s="84"/>
    </row>
    <row r="23" spans="1:16" hidden="1" x14ac:dyDescent="0.35">
      <c r="B23" s="84"/>
      <c r="C23" s="84"/>
      <c r="D23" s="84"/>
      <c r="E23" s="84"/>
      <c r="F23" s="84"/>
      <c r="G23" s="84"/>
      <c r="H23" s="84"/>
      <c r="I23" s="84"/>
      <c r="J23" s="84"/>
      <c r="K23" s="84"/>
      <c r="L23" s="84"/>
      <c r="M23" s="84"/>
      <c r="N23" s="84"/>
      <c r="O23" s="84"/>
      <c r="P23" s="84"/>
    </row>
    <row r="24" spans="1:16" hidden="1" x14ac:dyDescent="0.35">
      <c r="B24" s="84"/>
      <c r="C24" s="84"/>
      <c r="D24" s="84"/>
      <c r="E24" s="84"/>
      <c r="F24" s="84"/>
      <c r="G24" s="84"/>
      <c r="H24" s="84"/>
      <c r="I24" s="84"/>
      <c r="J24" s="84"/>
      <c r="K24" s="84"/>
      <c r="L24" s="84"/>
      <c r="M24" s="84"/>
      <c r="N24" s="84"/>
      <c r="O24" s="84"/>
      <c r="P24" s="84"/>
    </row>
    <row r="25" spans="1:16" hidden="1" x14ac:dyDescent="0.35">
      <c r="B25" s="84"/>
      <c r="C25" s="84"/>
      <c r="D25" s="84"/>
      <c r="E25" s="84"/>
      <c r="F25" s="84"/>
      <c r="G25" s="84"/>
      <c r="H25" s="84"/>
      <c r="I25" s="84"/>
      <c r="J25" s="84"/>
      <c r="K25" s="84"/>
      <c r="L25" s="84"/>
      <c r="M25" s="84"/>
      <c r="N25" s="84"/>
      <c r="O25" s="84"/>
      <c r="P25" s="84"/>
    </row>
    <row r="26" spans="1:16" hidden="1" x14ac:dyDescent="0.35">
      <c r="B26" s="84"/>
      <c r="C26" s="84"/>
      <c r="D26" s="84"/>
      <c r="E26" s="84"/>
      <c r="F26" s="84"/>
      <c r="G26" s="84"/>
      <c r="H26" s="84"/>
      <c r="I26" s="84"/>
      <c r="J26" s="84"/>
      <c r="K26" s="84"/>
      <c r="L26" s="84"/>
      <c r="M26" s="84"/>
      <c r="N26" s="84"/>
      <c r="O26" s="84"/>
      <c r="P26" s="84"/>
    </row>
    <row r="27" spans="1:16" hidden="1" x14ac:dyDescent="0.35">
      <c r="B27" s="84"/>
      <c r="C27" s="84"/>
      <c r="D27" s="84"/>
      <c r="E27" s="84"/>
      <c r="F27" s="84"/>
      <c r="G27" s="84"/>
      <c r="H27" s="84"/>
      <c r="I27" s="84"/>
      <c r="J27" s="84"/>
      <c r="K27" s="84"/>
      <c r="L27" s="84"/>
      <c r="M27" s="84"/>
      <c r="N27" s="84"/>
      <c r="O27" s="84"/>
      <c r="P27" s="84"/>
    </row>
    <row r="28" spans="1:16" hidden="1" x14ac:dyDescent="0.35">
      <c r="A28"/>
      <c r="B28" s="84"/>
      <c r="C28" s="84"/>
      <c r="D28" s="84"/>
      <c r="E28" s="84"/>
      <c r="F28" s="84"/>
      <c r="G28" s="84"/>
      <c r="H28" s="84"/>
      <c r="I28" s="84"/>
      <c r="J28" s="84"/>
      <c r="K28" s="84"/>
      <c r="L28" s="84"/>
      <c r="M28" s="84"/>
      <c r="N28" s="84"/>
      <c r="O28" s="84"/>
      <c r="P28" s="84"/>
    </row>
    <row r="29" spans="1:16" hidden="1" x14ac:dyDescent="0.35">
      <c r="A29"/>
      <c r="B29" s="84"/>
      <c r="C29" s="84"/>
      <c r="D29" s="84"/>
      <c r="E29" s="84"/>
      <c r="F29" s="84"/>
      <c r="G29" s="84"/>
      <c r="H29" s="84"/>
      <c r="I29" s="84"/>
      <c r="J29" s="84"/>
      <c r="K29" s="84"/>
      <c r="L29" s="84"/>
      <c r="M29" s="84"/>
      <c r="N29" s="84"/>
      <c r="O29" s="84"/>
      <c r="P29" s="84"/>
    </row>
    <row r="30" spans="1:16" hidden="1" x14ac:dyDescent="0.35">
      <c r="A30"/>
    </row>
    <row r="31" spans="1:16" hidden="1" x14ac:dyDescent="0.35">
      <c r="A31"/>
    </row>
    <row r="32" spans="1:16" hidden="1" x14ac:dyDescent="0.35">
      <c r="A32"/>
    </row>
    <row r="33" spans="1:2" hidden="1" x14ac:dyDescent="0.35">
      <c r="A33"/>
    </row>
    <row r="34" spans="1:2" hidden="1" x14ac:dyDescent="0.35">
      <c r="A34"/>
    </row>
    <row r="35" spans="1:2" hidden="1" x14ac:dyDescent="0.35">
      <c r="A35"/>
    </row>
    <row r="36" spans="1:2" hidden="1" x14ac:dyDescent="0.35">
      <c r="A36"/>
    </row>
    <row r="37" spans="1:2" hidden="1" x14ac:dyDescent="0.35">
      <c r="A37"/>
    </row>
    <row r="38" spans="1:2" hidden="1" x14ac:dyDescent="0.35">
      <c r="A38"/>
    </row>
    <row r="39" spans="1:2" hidden="1" x14ac:dyDescent="0.35">
      <c r="A39"/>
      <c r="B39" s="2"/>
    </row>
    <row r="40" spans="1:2" hidden="1" x14ac:dyDescent="0.35">
      <c r="A40"/>
    </row>
    <row r="41" spans="1:2" hidden="1" x14ac:dyDescent="0.35">
      <c r="A41"/>
      <c r="B41" s="2"/>
    </row>
    <row r="42" spans="1:2" hidden="1" x14ac:dyDescent="0.35">
      <c r="A42" s="39"/>
    </row>
    <row r="43" spans="1:2" hidden="1" x14ac:dyDescent="0.35">
      <c r="A43" s="39"/>
    </row>
  </sheetData>
  <sheetProtection algorithmName="SHA-512" hashValue="8GjPC9z9MYMZrLG4Wr+KB9uZECcF7GIVBBvTWlIbUODsAjiK/OYsW/gxkAsdDfmj95eXQcKLf9yQcTQJQA682w==" saltValue="w5A+pL1+qcTpaHcIhIB7Tg==" spinCount="100000" sheet="1" objects="1" scenarios="1"/>
  <mergeCells count="1">
    <mergeCell ref="B3:P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ECC1B-AC88-43D4-89F9-2F5908D4EC75}">
  <dimension ref="A1:R1001"/>
  <sheetViews>
    <sheetView showGridLines="0" zoomScale="85" zoomScaleNormal="85" workbookViewId="0">
      <pane xSplit="1" ySplit="1" topLeftCell="B2" activePane="bottomRight" state="frozen"/>
      <selection activeCell="F18" sqref="F18"/>
      <selection pane="topRight" activeCell="F18" sqref="F18"/>
      <selection pane="bottomLeft" activeCell="F18" sqref="F18"/>
      <selection pane="bottomRight" activeCell="G13" sqref="G13"/>
    </sheetView>
  </sheetViews>
  <sheetFormatPr defaultColWidth="9.1796875" defaultRowHeight="14.5" x14ac:dyDescent="0.35"/>
  <cols>
    <col min="1" max="1" width="11" style="134" bestFit="1" customWidth="1"/>
    <col min="2" max="2" width="25" style="134" customWidth="1"/>
    <col min="3" max="3" width="16.54296875" style="314" bestFit="1" customWidth="1"/>
    <col min="4" max="4" width="10.1796875" style="134" customWidth="1"/>
    <col min="5" max="5" width="14.54296875" style="315" customWidth="1"/>
    <col min="6" max="6" width="6.26953125" style="314" customWidth="1"/>
    <col min="7" max="7" width="28.81640625" style="173" customWidth="1"/>
    <col min="8" max="8" width="14" style="134" customWidth="1"/>
    <col min="9" max="9" width="9.54296875" style="175" bestFit="1" customWidth="1"/>
    <col min="10" max="11" width="21" style="175" customWidth="1"/>
    <col min="12" max="12" width="20.26953125" style="175" customWidth="1"/>
    <col min="13" max="13" width="19.81640625" style="175" customWidth="1"/>
    <col min="14" max="14" width="30.81640625" style="173" bestFit="1" customWidth="1"/>
    <col min="15" max="15" width="10.453125" style="134" hidden="1" customWidth="1"/>
    <col min="16" max="16" width="8.26953125" style="134" hidden="1" customWidth="1"/>
    <col min="17" max="17" width="11" style="173" hidden="1" customWidth="1"/>
    <col min="18" max="18" width="14" style="126" hidden="1" customWidth="1"/>
    <col min="19" max="16384" width="9.1796875" style="126"/>
  </cols>
  <sheetData>
    <row r="1" spans="1:18" s="132" customFormat="1" ht="42.75" customHeight="1" x14ac:dyDescent="0.35">
      <c r="A1" s="131" t="s">
        <v>3</v>
      </c>
      <c r="B1" s="131" t="s">
        <v>2</v>
      </c>
      <c r="C1" s="298" t="s">
        <v>111</v>
      </c>
      <c r="D1" s="131" t="s">
        <v>0</v>
      </c>
      <c r="E1" s="299" t="s">
        <v>1</v>
      </c>
      <c r="F1" s="300" t="s">
        <v>11</v>
      </c>
      <c r="G1" s="131" t="s">
        <v>9</v>
      </c>
      <c r="H1" s="131" t="s">
        <v>279</v>
      </c>
      <c r="I1" s="187" t="s">
        <v>10</v>
      </c>
      <c r="J1" s="187" t="s">
        <v>154</v>
      </c>
      <c r="K1" s="187" t="s">
        <v>519</v>
      </c>
      <c r="L1" s="187" t="s">
        <v>11</v>
      </c>
      <c r="M1" s="187" t="s">
        <v>22</v>
      </c>
      <c r="N1" s="301" t="s">
        <v>5</v>
      </c>
      <c r="O1" s="132" t="s">
        <v>491</v>
      </c>
      <c r="P1" s="302" t="s">
        <v>492</v>
      </c>
      <c r="Q1" s="303"/>
      <c r="R1" s="302" t="s">
        <v>493</v>
      </c>
    </row>
    <row r="2" spans="1:18" x14ac:dyDescent="0.35">
      <c r="A2" s="133">
        <f>IF(B2="","",
IFERROR(
INDEX('Customer List'!$A:$A,MATCH('Sales input worksheet'!$B2,'Customer List'!$B:$B,0)),
""))</f>
        <v>1</v>
      </c>
      <c r="B2" s="304" t="s">
        <v>50</v>
      </c>
      <c r="C2" s="305" t="s">
        <v>112</v>
      </c>
      <c r="D2" s="135" t="str">
        <f>IF($C2="","",
IF($C2="Customer credit","CR"&amp;100+COUNTIFS($C$1:$C1,"Customer credit"),
IF($C2="Sales",'Business Info'!$A$3&amp;100+COUNTIFS($C$1:$C1,"Sales"),
IF($C2="Other Income",'Business Info'!$A$3&amp;"O"&amp;100+COUNTIFS($C$1:$C1,"Other Income")
))))</f>
        <v>KCB100</v>
      </c>
      <c r="E2" s="306">
        <v>43739</v>
      </c>
      <c r="F2" s="307">
        <v>0.1</v>
      </c>
      <c r="G2" s="169" t="s">
        <v>46</v>
      </c>
      <c r="H2" s="133">
        <v>5</v>
      </c>
      <c r="I2" s="136">
        <f>IFERROR(VLOOKUP($G2,'Inventory management'!$B:$D,3,0),"")</f>
        <v>60</v>
      </c>
      <c r="J2" s="137">
        <f>IFERROR(
IF($K2&lt;&gt;"","",
IF($G2="","",
IF($C2="Customer credit",-$H2*VLOOKUP($G2,'Inventory management'!$B:$D,3,0),
$H2*VLOOKUP($G2,'Inventory management'!$B:$D,3,0)))),
"")</f>
        <v>300</v>
      </c>
      <c r="K2" s="137"/>
      <c r="L2" s="137">
        <f>IF(AND($J2="",$K2=""),"",
IF($K2="",$J2*$F2,
$K2*$F2))</f>
        <v>30</v>
      </c>
      <c r="M2" s="137">
        <f>IF($K2="",IF($J2="","",$J2*(1+$F2)),$K2*(1+$F2))</f>
        <v>330</v>
      </c>
      <c r="N2" s="169" t="s">
        <v>155</v>
      </c>
      <c r="O2" s="134">
        <f>IF($E2="","",MONTH($E2))</f>
        <v>10</v>
      </c>
      <c r="P2" s="134">
        <v>1</v>
      </c>
      <c r="Q2" s="173" t="s">
        <v>495</v>
      </c>
      <c r="R2" s="208">
        <f t="shared" ref="R2:R13" si="0">SUMIFS($J:$J,$O:$O,$P2)+SUMIFS($K:$K,$O:$O,$P2)</f>
        <v>10375</v>
      </c>
    </row>
    <row r="3" spans="1:18" x14ac:dyDescent="0.35">
      <c r="A3" s="133">
        <f>IF(B3="","",
IFERROR(
INDEX('Customer List'!$A:$A,MATCH('Sales input worksheet'!$B3,'Customer List'!$B:$B,0)),
""))</f>
        <v>1</v>
      </c>
      <c r="B3" s="304" t="s">
        <v>50</v>
      </c>
      <c r="C3" s="305" t="s">
        <v>152</v>
      </c>
      <c r="D3" s="135" t="str">
        <f>IF($C3="","",
IF($C3="Customer credit","CR"&amp;100+COUNTIFS($C$1:$C2,"Customer credit"),
IF($C3="Sales",'Business Info'!$A$3&amp;100+COUNTIFS($C$1:$C2,"Sales"),
IF($C3="Other Income",'Business Info'!$A$3&amp;"O"&amp;100+COUNTIFS($C$1:$C2,"Other Income")
))))</f>
        <v>CR100</v>
      </c>
      <c r="E3" s="308">
        <v>43778</v>
      </c>
      <c r="F3" s="307">
        <v>0.1</v>
      </c>
      <c r="G3" s="169" t="s">
        <v>46</v>
      </c>
      <c r="H3" s="309">
        <v>5</v>
      </c>
      <c r="I3" s="136">
        <f>IFERROR(VLOOKUP($G3,'Inventory management'!$B:$D,3,0),"")</f>
        <v>60</v>
      </c>
      <c r="J3" s="137">
        <f>IFERROR(
IF($K3&lt;&gt;"","",
IF($G3="","",
IF($C3="Customer credit",-$H3*VLOOKUP($G3,'Inventory management'!$B:$D,3,0),
$H3*VLOOKUP($G3,'Inventory management'!$B:$D,3,0)))),
"")</f>
        <v>-300</v>
      </c>
      <c r="K3" s="137"/>
      <c r="L3" s="137">
        <f t="shared" ref="L3:L66" si="1">IF(AND($J3="",$K3=""),"",
IF($K3="",$J3*$F3,
$K3*$F3))</f>
        <v>-30</v>
      </c>
      <c r="M3" s="137">
        <f t="shared" ref="M3:M66" si="2">IF($K3="",IF($J3="","",$J3*(1+$F3)),$K3*(1+$F3))</f>
        <v>-330</v>
      </c>
      <c r="N3" s="310" t="s">
        <v>46</v>
      </c>
      <c r="O3" s="134">
        <f t="shared" ref="O3:O66" si="3">IF($E3="","",MONTH($E3))</f>
        <v>11</v>
      </c>
      <c r="P3" s="134">
        <v>2</v>
      </c>
      <c r="Q3" s="173" t="s">
        <v>496</v>
      </c>
      <c r="R3" s="208">
        <f t="shared" si="0"/>
        <v>0</v>
      </c>
    </row>
    <row r="4" spans="1:18" x14ac:dyDescent="0.35">
      <c r="A4" s="133">
        <f>IF(B4="","",
IFERROR(
INDEX('Customer List'!$A:$A,MATCH('Sales input worksheet'!$B4,'Customer List'!$B:$B,0)),
""))</f>
        <v>2</v>
      </c>
      <c r="B4" s="304" t="s">
        <v>51</v>
      </c>
      <c r="C4" s="305" t="s">
        <v>112</v>
      </c>
      <c r="D4" s="135" t="str">
        <f>IF($C4="","",
IF($C4="Customer credit","CR"&amp;100+COUNTIFS($C$1:$C3,"Customer credit"),
IF($C4="Sales",'Business Info'!$A$3&amp;100+COUNTIFS($C$1:$C3,"Sales"),
IF($C4="Other Income",'Business Info'!$A$3&amp;"O"&amp;100+COUNTIFS($C$1:$C3,"Other Income")
))))</f>
        <v>KCB101</v>
      </c>
      <c r="E4" s="308">
        <v>43954</v>
      </c>
      <c r="F4" s="307">
        <v>0.1</v>
      </c>
      <c r="G4" s="169" t="s">
        <v>46</v>
      </c>
      <c r="H4" s="184">
        <v>1</v>
      </c>
      <c r="I4" s="136">
        <f>IFERROR(VLOOKUP($G4,'Inventory management'!$B:$D,3,0),"")</f>
        <v>60</v>
      </c>
      <c r="J4" s="137">
        <f>IFERROR(
IF($K4&lt;&gt;"","",
IF($G4="","",
IF($C4="Customer credit",-$H4*VLOOKUP($G4,'Inventory management'!$B:$D,3,0),
$H4*VLOOKUP($G4,'Inventory management'!$B:$D,3,0)))),
"")</f>
        <v>60</v>
      </c>
      <c r="K4" s="137"/>
      <c r="L4" s="137">
        <f t="shared" si="1"/>
        <v>6</v>
      </c>
      <c r="M4" s="137">
        <f t="shared" si="2"/>
        <v>66</v>
      </c>
      <c r="N4" s="186" t="s">
        <v>156</v>
      </c>
      <c r="O4" s="134">
        <f t="shared" si="3"/>
        <v>5</v>
      </c>
      <c r="P4" s="134">
        <v>3</v>
      </c>
      <c r="Q4" s="173" t="s">
        <v>497</v>
      </c>
      <c r="R4" s="208">
        <f t="shared" si="0"/>
        <v>0</v>
      </c>
    </row>
    <row r="5" spans="1:18" x14ac:dyDescent="0.35">
      <c r="A5" s="133">
        <f>IF(B5="","",
IFERROR(
INDEX('Customer List'!$A:$A,MATCH('Sales input worksheet'!$B5,'Customer List'!$B:$B,0)),
""))</f>
        <v>3</v>
      </c>
      <c r="B5" s="304" t="s">
        <v>52</v>
      </c>
      <c r="C5" s="305" t="s">
        <v>112</v>
      </c>
      <c r="D5" s="135" t="str">
        <f>IF($C5="","",
IF($C5="Customer credit","CR"&amp;100+COUNTIFS($C$1:$C4,"Customer credit"),
IF($C5="Sales",'Business Info'!$A$3&amp;100+COUNTIFS($C$1:$C4,"Sales"),
IF($C5="Other Income",'Business Info'!$A$3&amp;"O"&amp;100+COUNTIFS($C$1:$C4,"Other Income")
))))</f>
        <v>KCB102</v>
      </c>
      <c r="E5" s="308">
        <v>44049</v>
      </c>
      <c r="F5" s="307">
        <v>0.1</v>
      </c>
      <c r="G5" s="169" t="s">
        <v>47</v>
      </c>
      <c r="H5" s="184">
        <v>2</v>
      </c>
      <c r="I5" s="136">
        <f>IFERROR(VLOOKUP($G5,'Inventory management'!$B:$D,3,0),"")</f>
        <v>65</v>
      </c>
      <c r="J5" s="137">
        <f>IFERROR(
IF($K5&lt;&gt;"","",
IF($G5="","",
IF($C5="Customer credit",-$H5*VLOOKUP($G5,'Inventory management'!$B:$D,3,0),
$H5*VLOOKUP($G5,'Inventory management'!$B:$D,3,0)))),
"")</f>
        <v>130</v>
      </c>
      <c r="K5" s="137"/>
      <c r="L5" s="137">
        <f t="shared" si="1"/>
        <v>13</v>
      </c>
      <c r="M5" s="137">
        <f t="shared" si="2"/>
        <v>143</v>
      </c>
      <c r="N5" s="186" t="s">
        <v>442</v>
      </c>
      <c r="O5" s="134">
        <f t="shared" si="3"/>
        <v>8</v>
      </c>
      <c r="P5" s="134">
        <v>4</v>
      </c>
      <c r="Q5" s="173" t="s">
        <v>498</v>
      </c>
      <c r="R5" s="208">
        <f t="shared" si="0"/>
        <v>15000</v>
      </c>
    </row>
    <row r="6" spans="1:18" x14ac:dyDescent="0.35">
      <c r="A6" s="133">
        <f>IF(B6="","",
IFERROR(
INDEX('Customer List'!$A:$A,MATCH('Sales input worksheet'!$B6,'Customer List'!$B:$B,0)),
""))</f>
        <v>4</v>
      </c>
      <c r="B6" s="304" t="s">
        <v>53</v>
      </c>
      <c r="C6" s="305" t="s">
        <v>112</v>
      </c>
      <c r="D6" s="135" t="str">
        <f>IF($C6="","",
IF($C6="Customer credit","CR"&amp;100+COUNTIFS($C$1:$C5,"Customer credit"),
IF($C6="Sales",'Business Info'!$A$3&amp;100+COUNTIFS($C$1:$C5,"Sales"),
IF($C6="Other Income",'Business Info'!$A$3&amp;"O"&amp;100+COUNTIFS($C$1:$C5,"Other Income")
))))</f>
        <v>KCB103</v>
      </c>
      <c r="E6" s="308">
        <v>44089</v>
      </c>
      <c r="F6" s="307">
        <v>0.1</v>
      </c>
      <c r="G6" s="169" t="s">
        <v>49</v>
      </c>
      <c r="H6" s="184">
        <v>1</v>
      </c>
      <c r="I6" s="136">
        <f>IFERROR(VLOOKUP($G6,'Inventory management'!$B:$D,3,0),"")</f>
        <v>65</v>
      </c>
      <c r="J6" s="137">
        <f>IFERROR(
IF($K6&lt;&gt;"","",
IF($G6="","",
IF($C6="Customer credit",-$H6*VLOOKUP($G6,'Inventory management'!$B:$D,3,0),
$H6*VLOOKUP($G6,'Inventory management'!$B:$D,3,0)))),
"")</f>
        <v>65</v>
      </c>
      <c r="K6" s="137"/>
      <c r="L6" s="137">
        <f t="shared" si="1"/>
        <v>6.5</v>
      </c>
      <c r="M6" s="137">
        <f t="shared" si="2"/>
        <v>71.5</v>
      </c>
      <c r="N6" s="186" t="s">
        <v>49</v>
      </c>
      <c r="O6" s="134">
        <f t="shared" si="3"/>
        <v>9</v>
      </c>
      <c r="P6" s="134">
        <v>5</v>
      </c>
      <c r="Q6" s="173" t="s">
        <v>499</v>
      </c>
      <c r="R6" s="208">
        <f t="shared" si="0"/>
        <v>10120</v>
      </c>
    </row>
    <row r="7" spans="1:18" x14ac:dyDescent="0.35">
      <c r="A7" s="133">
        <f>IF(B7="","",
IFERROR(
INDEX('Customer List'!$A:$A,MATCH('Sales input worksheet'!$B7,'Customer List'!$B:$B,0)),
""))</f>
        <v>5</v>
      </c>
      <c r="B7" s="304" t="s">
        <v>54</v>
      </c>
      <c r="C7" s="305" t="s">
        <v>112</v>
      </c>
      <c r="D7" s="135" t="str">
        <f>IF($C7="","",
IF($C7="Customer credit","CR"&amp;100+COUNTIFS($C$1:$C6,"Customer credit"),
IF($C7="Sales",'Business Info'!$A$3&amp;100+COUNTIFS($C$1:$C6,"Sales"),
IF($C7="Other Income",'Business Info'!$A$3&amp;"O"&amp;100+COUNTIFS($C$1:$C6,"Other Income")
))))</f>
        <v>KCB104</v>
      </c>
      <c r="E7" s="308">
        <v>44091</v>
      </c>
      <c r="F7" s="307">
        <v>0.1</v>
      </c>
      <c r="G7" s="169" t="s">
        <v>48</v>
      </c>
      <c r="H7" s="184">
        <v>3</v>
      </c>
      <c r="I7" s="136">
        <f>IFERROR(VLOOKUP($G7,'Inventory management'!$B:$D,3,0),"")</f>
        <v>125</v>
      </c>
      <c r="J7" s="137">
        <f>IFERROR(
IF($K7&lt;&gt;"","",
IF($G7="","",
IF($C7="Customer credit",-$H7*VLOOKUP($G7,'Inventory management'!$B:$D,3,0),
$H7*VLOOKUP($G7,'Inventory management'!$B:$D,3,0)))),
"")</f>
        <v>375</v>
      </c>
      <c r="K7" s="137"/>
      <c r="L7" s="137">
        <f t="shared" si="1"/>
        <v>37.5</v>
      </c>
      <c r="M7" s="137">
        <f t="shared" si="2"/>
        <v>412.50000000000006</v>
      </c>
      <c r="N7" s="186" t="s">
        <v>157</v>
      </c>
      <c r="O7" s="134">
        <f t="shared" si="3"/>
        <v>9</v>
      </c>
      <c r="P7" s="134">
        <v>6</v>
      </c>
      <c r="Q7" s="173" t="s">
        <v>500</v>
      </c>
      <c r="R7" s="208">
        <f t="shared" si="0"/>
        <v>920</v>
      </c>
    </row>
    <row r="8" spans="1:18" x14ac:dyDescent="0.35">
      <c r="A8" s="133">
        <f>IF(B8="","",
IFERROR(
INDEX('Customer List'!$A:$A,MATCH('Sales input worksheet'!$B8,'Customer List'!$B:$B,0)),
""))</f>
        <v>6</v>
      </c>
      <c r="B8" s="304" t="s">
        <v>55</v>
      </c>
      <c r="C8" s="305" t="s">
        <v>112</v>
      </c>
      <c r="D8" s="135" t="str">
        <f>IF($C8="","",
IF($C8="Customer credit","CR"&amp;100+COUNTIFS($C$1:$C7,"Customer credit"),
IF($C8="Sales",'Business Info'!$A$3&amp;100+COUNTIFS($C$1:$C7,"Sales"),
IF($C8="Other Income",'Business Info'!$A$3&amp;"O"&amp;100+COUNTIFS($C$1:$C7,"Other Income")
))))</f>
        <v>KCB105</v>
      </c>
      <c r="E8" s="308">
        <v>44108</v>
      </c>
      <c r="F8" s="307">
        <v>0.1</v>
      </c>
      <c r="G8" s="169" t="s">
        <v>47</v>
      </c>
      <c r="H8" s="184">
        <v>1</v>
      </c>
      <c r="I8" s="136">
        <f>IFERROR(VLOOKUP($G8,'Inventory management'!$B:$D,3,0),"")</f>
        <v>65</v>
      </c>
      <c r="J8" s="137">
        <f>IFERROR(
IF($K8&lt;&gt;"","",
IF($G8="","",
IF($C8="Customer credit",-$H8*VLOOKUP($G8,'Inventory management'!$B:$D,3,0),
$H8*VLOOKUP($G8,'Inventory management'!$B:$D,3,0)))),
"")</f>
        <v>65</v>
      </c>
      <c r="K8" s="137"/>
      <c r="L8" s="137">
        <f t="shared" si="1"/>
        <v>6.5</v>
      </c>
      <c r="M8" s="137">
        <f t="shared" si="2"/>
        <v>71.5</v>
      </c>
      <c r="N8" s="186" t="s">
        <v>21</v>
      </c>
      <c r="O8" s="134">
        <f t="shared" si="3"/>
        <v>10</v>
      </c>
      <c r="P8" s="134">
        <v>7</v>
      </c>
      <c r="Q8" s="173" t="s">
        <v>501</v>
      </c>
      <c r="R8" s="208">
        <f t="shared" si="0"/>
        <v>10000</v>
      </c>
    </row>
    <row r="9" spans="1:18" x14ac:dyDescent="0.35">
      <c r="A9" s="133">
        <f>IF(B9="","",
IFERROR(
INDEX('Customer List'!$A:$A,MATCH('Sales input worksheet'!$B9,'Customer List'!$B:$B,0)),
""))</f>
        <v>6</v>
      </c>
      <c r="B9" s="304" t="s">
        <v>55</v>
      </c>
      <c r="C9" s="305" t="s">
        <v>112</v>
      </c>
      <c r="D9" s="135" t="str">
        <f>IF($C9="","",
IF($C9="Customer credit","CR"&amp;100+COUNTIFS($C$1:$C8,"Customer credit"),
IF($C9="Sales",'Business Info'!$A$3&amp;100+COUNTIFS($C$1:$C8,"Sales"),
IF($C9="Other Income",'Business Info'!$A$3&amp;"O"&amp;100+COUNTIFS($C$1:$C8,"Other Income")
))))</f>
        <v>KCB106</v>
      </c>
      <c r="E9" s="308">
        <v>44136</v>
      </c>
      <c r="F9" s="307">
        <v>0.1</v>
      </c>
      <c r="G9" s="169" t="s">
        <v>271</v>
      </c>
      <c r="H9" s="184">
        <v>1</v>
      </c>
      <c r="I9" s="136">
        <f>IFERROR(VLOOKUP($G9,'Inventory management'!$B:$D,3,0),"")</f>
        <v>250</v>
      </c>
      <c r="J9" s="137">
        <f>IFERROR(
IF($K9&lt;&gt;"","",
IF($G9="","",
IF($C9="Customer credit",-$H9*VLOOKUP($G9,'Inventory management'!$B:$D,3,0),
$H9*VLOOKUP($G9,'Inventory management'!$B:$D,3,0)))),
"")</f>
        <v>250</v>
      </c>
      <c r="K9" s="137"/>
      <c r="L9" s="137">
        <f t="shared" si="1"/>
        <v>25</v>
      </c>
      <c r="M9" s="137">
        <f t="shared" si="2"/>
        <v>275</v>
      </c>
      <c r="N9" s="186" t="s">
        <v>443</v>
      </c>
      <c r="O9" s="134">
        <f t="shared" si="3"/>
        <v>11</v>
      </c>
      <c r="P9" s="134">
        <v>8</v>
      </c>
      <c r="Q9" s="173" t="s">
        <v>502</v>
      </c>
      <c r="R9" s="208">
        <f t="shared" si="0"/>
        <v>130</v>
      </c>
    </row>
    <row r="10" spans="1:18" x14ac:dyDescent="0.35">
      <c r="A10" s="133">
        <f>IF(B10="","",
IFERROR(
INDEX('Customer List'!$A:$A,MATCH('Sales input worksheet'!$B10,'Customer List'!$B:$B,0)),
""))</f>
        <v>7</v>
      </c>
      <c r="B10" s="304" t="s">
        <v>56</v>
      </c>
      <c r="C10" s="305" t="s">
        <v>112</v>
      </c>
      <c r="D10" s="135" t="str">
        <f>IF($C10="","",
IF($C10="Customer credit","CR"&amp;100+COUNTIFS($C$1:$C9,"Customer credit"),
IF($C10="Sales",'Business Info'!$A$3&amp;100+COUNTIFS($C$1:$C9,"Sales"),
IF($C10="Other Income",'Business Info'!$A$3&amp;"O"&amp;100+COUNTIFS($C$1:$C9,"Other Income")
))))</f>
        <v>KCB107</v>
      </c>
      <c r="E10" s="308">
        <v>44166</v>
      </c>
      <c r="F10" s="307">
        <v>0.1</v>
      </c>
      <c r="G10" s="169" t="s">
        <v>15</v>
      </c>
      <c r="H10" s="184">
        <v>1</v>
      </c>
      <c r="I10" s="138">
        <f>IFERROR(VLOOKUP($G10,'Inventory management'!$B:$D,3,0),"")</f>
        <v>350</v>
      </c>
      <c r="J10" s="137">
        <f>IFERROR(
IF($K10&lt;&gt;"","",
IF($G10="","",
IF($C10="Customer credit",-$H10*VLOOKUP($G10,'Inventory management'!$B:$D,3,0),
$H10*VLOOKUP($G10,'Inventory management'!$B:$D,3,0)))),
"")</f>
        <v>350</v>
      </c>
      <c r="K10" s="137"/>
      <c r="L10" s="137">
        <f t="shared" si="1"/>
        <v>35</v>
      </c>
      <c r="M10" s="137">
        <f t="shared" si="2"/>
        <v>385.00000000000006</v>
      </c>
      <c r="N10" s="186" t="s">
        <v>328</v>
      </c>
      <c r="O10" s="134">
        <f t="shared" si="3"/>
        <v>12</v>
      </c>
      <c r="P10" s="134">
        <v>9</v>
      </c>
      <c r="Q10" s="173" t="s">
        <v>503</v>
      </c>
      <c r="R10" s="208">
        <f t="shared" si="0"/>
        <v>440</v>
      </c>
    </row>
    <row r="11" spans="1:18" x14ac:dyDescent="0.35">
      <c r="A11" s="133">
        <f>IF(B11="","",
IFERROR(
INDEX('Customer List'!$A:$A,MATCH('Sales input worksheet'!$B11,'Customer List'!$B:$B,0)),
""))</f>
        <v>8</v>
      </c>
      <c r="B11" s="304" t="s">
        <v>376</v>
      </c>
      <c r="C11" s="305" t="s">
        <v>114</v>
      </c>
      <c r="D11" s="135" t="str">
        <f>IF($C11="","",
IF($C11="Customer credit","CR"&amp;100+COUNTIFS($C$1:$C10,"Customer credit"),
IF($C11="Sales",'Business Info'!$A$3&amp;100+COUNTIFS($C$1:$C10,"Sales"),
IF($C11="Other Income",'Business Info'!$A$3&amp;"O"&amp;100+COUNTIFS($C$1:$C10,"Other Income")
))))</f>
        <v>KCBO100</v>
      </c>
      <c r="E11" s="308">
        <v>44319</v>
      </c>
      <c r="F11" s="307">
        <v>0.1</v>
      </c>
      <c r="G11" s="169" t="s">
        <v>514</v>
      </c>
      <c r="H11" s="184">
        <v>1</v>
      </c>
      <c r="I11" s="138" t="str">
        <f>IFERROR(VLOOKUP($G11,'Inventory management'!$B:$D,3,0),"")</f>
        <v/>
      </c>
      <c r="J11" s="137" t="str">
        <f>IFERROR(
IF($K11&lt;&gt;"","",
IF($G11="","",
IF($C11="Customer credit",-$H11*VLOOKUP($G11,'Inventory management'!$B:$D,3,0),
$H11*VLOOKUP($G11,'Inventory management'!$B:$D,3,0)))),
"")</f>
        <v/>
      </c>
      <c r="K11" s="137">
        <v>10000</v>
      </c>
      <c r="L11" s="137">
        <f t="shared" si="1"/>
        <v>1000</v>
      </c>
      <c r="M11" s="137">
        <f t="shared" si="2"/>
        <v>11000</v>
      </c>
      <c r="N11" s="186" t="s">
        <v>444</v>
      </c>
      <c r="O11" s="134">
        <f t="shared" si="3"/>
        <v>5</v>
      </c>
      <c r="P11" s="134">
        <v>10</v>
      </c>
      <c r="Q11" s="173" t="s">
        <v>504</v>
      </c>
      <c r="R11" s="208">
        <f t="shared" si="0"/>
        <v>10365</v>
      </c>
    </row>
    <row r="12" spans="1:18" x14ac:dyDescent="0.35">
      <c r="A12" s="133">
        <f>IF(B12="","",
IFERROR(
INDEX('Customer List'!$A:$A,MATCH('Sales input worksheet'!$B12,'Customer List'!$B:$B,0)),
""))</f>
        <v>4</v>
      </c>
      <c r="B12" s="304" t="s">
        <v>53</v>
      </c>
      <c r="C12" s="305" t="s">
        <v>112</v>
      </c>
      <c r="D12" s="135" t="str">
        <f>IF($C12="","",
IF($C12="Customer credit","CR"&amp;100+COUNTIFS($C$1:$C11,"Customer credit"),
IF($C12="Sales",'Business Info'!$A$3&amp;100+COUNTIFS($C$1:$C11,"Sales"),
IF($C12="Other Income",'Business Info'!$A$3&amp;"O"&amp;100+COUNTIFS($C$1:$C11,"Other Income")
))))</f>
        <v>KCB108</v>
      </c>
      <c r="E12" s="308">
        <v>44352</v>
      </c>
      <c r="F12" s="307">
        <v>0.1</v>
      </c>
      <c r="G12" s="169" t="s">
        <v>46</v>
      </c>
      <c r="H12" s="184">
        <v>2</v>
      </c>
      <c r="I12" s="138">
        <f>IFERROR(VLOOKUP($G12,'Inventory management'!$B:$D,3,0),"")</f>
        <v>60</v>
      </c>
      <c r="J12" s="137">
        <f>IFERROR(
IF($K12&lt;&gt;"","",
IF($G12="","",
IF($C12="Customer credit",-$H12*VLOOKUP($G12,'Inventory management'!$B:$D,3,0),
$H12*VLOOKUP($G12,'Inventory management'!$B:$D,3,0)))),
"")</f>
        <v>120</v>
      </c>
      <c r="K12" s="137"/>
      <c r="L12" s="137">
        <f t="shared" si="1"/>
        <v>12</v>
      </c>
      <c r="M12" s="137">
        <f t="shared" si="2"/>
        <v>132</v>
      </c>
      <c r="N12" s="186"/>
      <c r="O12" s="134">
        <f t="shared" si="3"/>
        <v>6</v>
      </c>
      <c r="P12" s="134">
        <v>11</v>
      </c>
      <c r="Q12" s="173" t="s">
        <v>505</v>
      </c>
      <c r="R12" s="208">
        <f t="shared" si="0"/>
        <v>-50</v>
      </c>
    </row>
    <row r="13" spans="1:18" x14ac:dyDescent="0.35">
      <c r="A13" s="133">
        <f>IF(B13="","",
IFERROR(
INDEX('Customer List'!$A:$A,MATCH('Sales input worksheet'!$B13,'Customer List'!$B:$B,0)),
""))</f>
        <v>7</v>
      </c>
      <c r="B13" s="304" t="s">
        <v>56</v>
      </c>
      <c r="C13" s="305" t="s">
        <v>112</v>
      </c>
      <c r="D13" s="135" t="str">
        <f>IF($C13="","",
IF($C13="Customer credit","CR"&amp;100+COUNTIFS($C$1:$C12,"Customer credit"),
IF($C13="Sales",'Business Info'!$A$3&amp;100+COUNTIFS($C$1:$C12,"Sales"),
IF($C13="Other Income",'Business Info'!$A$3&amp;"O"&amp;100+COUNTIFS($C$1:$C12,"Other Income")
))))</f>
        <v>KCB109</v>
      </c>
      <c r="E13" s="308">
        <v>44353</v>
      </c>
      <c r="F13" s="307">
        <v>0.1</v>
      </c>
      <c r="G13" s="169" t="s">
        <v>49</v>
      </c>
      <c r="H13" s="184">
        <v>7</v>
      </c>
      <c r="I13" s="138">
        <f>IFERROR(VLOOKUP($G13,'Inventory management'!$B:$D,3,0),"")</f>
        <v>65</v>
      </c>
      <c r="J13" s="137" t="str">
        <f>IFERROR(
IF($K13&lt;&gt;"","",
IF($G13="","",
IF($C13="Customer credit",-$H13*VLOOKUP($G13,'Inventory management'!$B:$D,3,0),
$H13*VLOOKUP($G13,'Inventory management'!$B:$D,3,0)))),
"")</f>
        <v/>
      </c>
      <c r="K13" s="137">
        <v>450</v>
      </c>
      <c r="L13" s="137">
        <f t="shared" si="1"/>
        <v>45</v>
      </c>
      <c r="M13" s="137">
        <f t="shared" si="2"/>
        <v>495.00000000000006</v>
      </c>
      <c r="N13" s="186"/>
      <c r="O13" s="134">
        <f t="shared" si="3"/>
        <v>6</v>
      </c>
      <c r="P13" s="134">
        <v>12</v>
      </c>
      <c r="Q13" s="173" t="s">
        <v>506</v>
      </c>
      <c r="R13" s="208">
        <f t="shared" si="0"/>
        <v>350</v>
      </c>
    </row>
    <row r="14" spans="1:18" ht="15" thickBot="1" x14ac:dyDescent="0.4">
      <c r="A14" s="133">
        <f>IF(B14="","",
IFERROR(
INDEX('Customer List'!$A:$A,MATCH('Sales input worksheet'!$B14,'Customer List'!$B:$B,0)),
""))</f>
        <v>2</v>
      </c>
      <c r="B14" s="304" t="s">
        <v>51</v>
      </c>
      <c r="C14" s="305" t="s">
        <v>112</v>
      </c>
      <c r="D14" s="135" t="str">
        <f>IF($C14="","",
IF($C14="Customer credit","CR"&amp;100+COUNTIFS($C$1:$C13,"Customer credit"),
IF($C14="Sales",'Business Info'!$A$3&amp;100+COUNTIFS($C$1:$C13,"Sales"),
IF($C14="Other Income",'Business Info'!$A$3&amp;"O"&amp;100+COUNTIFS($C$1:$C13,"Other Income")
))))</f>
        <v>KCB110</v>
      </c>
      <c r="E14" s="308">
        <v>44321</v>
      </c>
      <c r="F14" s="307">
        <v>0.1</v>
      </c>
      <c r="G14" s="169" t="s">
        <v>46</v>
      </c>
      <c r="H14" s="184">
        <v>1</v>
      </c>
      <c r="I14" s="138">
        <f>IFERROR(VLOOKUP($G14,'Inventory management'!$B:$D,3,0),"")</f>
        <v>60</v>
      </c>
      <c r="J14" s="137">
        <f>IFERROR(
IF($K14&lt;&gt;"","",
IF($G14="","",
IF($C14="Customer credit",-$H14*VLOOKUP($G14,'Inventory management'!$B:$D,3,0),
$H14*VLOOKUP($G14,'Inventory management'!$B:$D,3,0)))),
"")</f>
        <v>60</v>
      </c>
      <c r="K14" s="137"/>
      <c r="L14" s="137">
        <f t="shared" si="1"/>
        <v>6</v>
      </c>
      <c r="M14" s="137">
        <f t="shared" si="2"/>
        <v>66</v>
      </c>
      <c r="N14" s="186"/>
      <c r="O14" s="134">
        <f t="shared" si="3"/>
        <v>5</v>
      </c>
      <c r="P14" s="311" t="s">
        <v>250</v>
      </c>
      <c r="Q14" s="312"/>
      <c r="R14" s="313">
        <f>SUM(R2:R13)</f>
        <v>57650</v>
      </c>
    </row>
    <row r="15" spans="1:18" ht="15" thickTop="1" x14ac:dyDescent="0.35">
      <c r="A15" s="133">
        <f>IF(B15="","",
IFERROR(
INDEX('Customer List'!$A:$A,MATCH('Sales input worksheet'!$B15,'Customer List'!$B:$B,0)),
""))</f>
        <v>7</v>
      </c>
      <c r="B15" s="304" t="s">
        <v>56</v>
      </c>
      <c r="C15" s="305" t="s">
        <v>112</v>
      </c>
      <c r="D15" s="135" t="str">
        <f>IF($C15="","",
IF($C15="Customer credit","CR"&amp;100+COUNTIFS($C$1:$C14,"Customer credit"),
IF($C15="Sales",'Business Info'!$A$3&amp;100+COUNTIFS($C$1:$C14,"Sales"),
IF($C15="Other Income",'Business Info'!$A$3&amp;"O"&amp;100+COUNTIFS($C$1:$C14,"Other Income")
))))</f>
        <v>KCB111</v>
      </c>
      <c r="E15" s="308">
        <v>44351</v>
      </c>
      <c r="F15" s="307">
        <v>0.1</v>
      </c>
      <c r="G15" s="169" t="s">
        <v>15</v>
      </c>
      <c r="H15" s="184">
        <v>2</v>
      </c>
      <c r="I15" s="138">
        <f>IFERROR(VLOOKUP($G15,'Inventory management'!$B:$D,3,0),"")</f>
        <v>350</v>
      </c>
      <c r="J15" s="137">
        <f>IFERROR(
IF($K15&lt;&gt;"","",
IF($G15="","",
IF($C15="Customer credit",-$H15*VLOOKUP($G15,'Inventory management'!$B:$D,3,0),
$H15*VLOOKUP($G15,'Inventory management'!$B:$D,3,0)))),
"")</f>
        <v>700</v>
      </c>
      <c r="K15" s="137"/>
      <c r="L15" s="137">
        <f t="shared" si="1"/>
        <v>70</v>
      </c>
      <c r="M15" s="137">
        <f t="shared" si="2"/>
        <v>770.00000000000011</v>
      </c>
      <c r="N15" s="186"/>
      <c r="O15" s="134">
        <f t="shared" si="3"/>
        <v>6</v>
      </c>
    </row>
    <row r="16" spans="1:18" x14ac:dyDescent="0.35">
      <c r="A16" s="133">
        <f>IF(B16="","",
IFERROR(
INDEX('Customer List'!$A:$A,MATCH('Sales input worksheet'!$B16,'Customer List'!$B:$B,0)),
""))</f>
        <v>7</v>
      </c>
      <c r="B16" s="304" t="s">
        <v>56</v>
      </c>
      <c r="C16" s="305" t="s">
        <v>152</v>
      </c>
      <c r="D16" s="135" t="str">
        <f>IF($C16="","",
IF($C16="Customer credit","CR"&amp;100+COUNTIFS($C$1:$C15,"Customer credit"),
IF($C16="Sales",'Business Info'!$A$3&amp;100+COUNTIFS($C$1:$C15,"Sales"),
IF($C16="Other Income",'Business Info'!$A$3&amp;"O"&amp;100+COUNTIFS($C$1:$C15,"Other Income")
))))</f>
        <v>CR101</v>
      </c>
      <c r="E16" s="308">
        <v>44354</v>
      </c>
      <c r="F16" s="307">
        <v>0.1</v>
      </c>
      <c r="G16" s="169" t="s">
        <v>15</v>
      </c>
      <c r="H16" s="184">
        <v>1</v>
      </c>
      <c r="I16" s="138">
        <f>IFERROR(VLOOKUP($G16,'Inventory management'!$B:$D,3,0),"")</f>
        <v>350</v>
      </c>
      <c r="J16" s="137">
        <f>IFERROR(
IF($K16&lt;&gt;"","",
IF($G16="","",
IF($C16="Customer credit",-$H16*VLOOKUP($G16,'Inventory management'!$B:$D,3,0),
$H16*VLOOKUP($G16,'Inventory management'!$B:$D,3,0)))),
"")</f>
        <v>-350</v>
      </c>
      <c r="K16" s="137"/>
      <c r="L16" s="137">
        <f t="shared" si="1"/>
        <v>-35</v>
      </c>
      <c r="M16" s="137">
        <f t="shared" si="2"/>
        <v>-385.00000000000006</v>
      </c>
      <c r="N16" s="186"/>
      <c r="O16" s="134">
        <f t="shared" si="3"/>
        <v>6</v>
      </c>
    </row>
    <row r="17" spans="1:15" x14ac:dyDescent="0.35">
      <c r="A17" s="133">
        <f>IF(B17="","",
IFERROR(
INDEX('Customer List'!$A:$A,MATCH('Sales input worksheet'!$B17,'Customer List'!$B:$B,0)),
""))</f>
        <v>1</v>
      </c>
      <c r="B17" s="304" t="s">
        <v>50</v>
      </c>
      <c r="C17" s="305" t="s">
        <v>112</v>
      </c>
      <c r="D17" s="135" t="str">
        <f>IF($C17="","",
IF($C17="Customer credit","CR"&amp;100+COUNTIFS($C$1:$C16,"Customer credit"),
IF($C17="Sales",'Business Info'!$A$3&amp;100+COUNTIFS($C$1:$C16,"Sales"),
IF($C17="Other Income",'Business Info'!$A$3&amp;"O"&amp;100+COUNTIFS($C$1:$C16,"Other Income")
))))</f>
        <v>KCB112</v>
      </c>
      <c r="E17" s="308">
        <v>44197</v>
      </c>
      <c r="F17" s="307">
        <v>0.1</v>
      </c>
      <c r="G17" s="169" t="s">
        <v>48</v>
      </c>
      <c r="H17" s="184">
        <v>3</v>
      </c>
      <c r="I17" s="138">
        <f>IFERROR(VLOOKUP($G17,'Inventory management'!$B:$D,3,0),"")</f>
        <v>125</v>
      </c>
      <c r="J17" s="137">
        <f>IFERROR(
IF($K17&lt;&gt;"","",
IF($G17="","",
IF($C17="Customer credit",-$H17*VLOOKUP($G17,'Inventory management'!$B:$D,3,0),
$H17*VLOOKUP($G17,'Inventory management'!$B:$D,3,0)))),
"")</f>
        <v>375</v>
      </c>
      <c r="K17" s="137"/>
      <c r="L17" s="137">
        <f t="shared" si="1"/>
        <v>37.5</v>
      </c>
      <c r="M17" s="137">
        <f t="shared" si="2"/>
        <v>412.50000000000006</v>
      </c>
      <c r="N17" s="186" t="s">
        <v>6</v>
      </c>
      <c r="O17" s="134">
        <f t="shared" si="3"/>
        <v>1</v>
      </c>
    </row>
    <row r="18" spans="1:15" x14ac:dyDescent="0.35">
      <c r="A18" s="133">
        <f>IF(B18="","",
IFERROR(
INDEX('Customer List'!$A:$A,MATCH('Sales input worksheet'!$B18,'Customer List'!$B:$B,0)),
""))</f>
        <v>9</v>
      </c>
      <c r="B18" s="304" t="s">
        <v>558</v>
      </c>
      <c r="C18" s="305" t="s">
        <v>114</v>
      </c>
      <c r="D18" s="135" t="str">
        <f>IF($C18="","",
IF($C18="Customer credit","CR"&amp;100+COUNTIFS($C$1:$C17,"Customer credit"),
IF($C18="Sales",'Business Info'!$A$3&amp;100+COUNTIFS($C$1:$C17,"Sales"),
IF($C18="Other Income",'Business Info'!$A$3&amp;"O"&amp;100+COUNTIFS($C$1:$C17,"Other Income")
))))</f>
        <v>KCBO101</v>
      </c>
      <c r="E18" s="308">
        <v>44297</v>
      </c>
      <c r="F18" s="307">
        <v>0.1</v>
      </c>
      <c r="G18" s="169" t="s">
        <v>563</v>
      </c>
      <c r="H18" s="184"/>
      <c r="I18" s="138" t="str">
        <f>IFERROR(VLOOKUP($G18,'Inventory management'!$B:$D,3,0),"")</f>
        <v/>
      </c>
      <c r="J18" s="137" t="str">
        <f>IFERROR(
IF($K18&lt;&gt;"","",
IF($G18="","",
IF($C18="Customer credit",-$H18*VLOOKUP($G18,'Inventory management'!$B:$D,3,0),
$H18*VLOOKUP($G18,'Inventory management'!$B:$D,3,0)))),
"")</f>
        <v/>
      </c>
      <c r="K18" s="137">
        <v>5000</v>
      </c>
      <c r="L18" s="137">
        <f t="shared" si="1"/>
        <v>500</v>
      </c>
      <c r="M18" s="137">
        <f t="shared" si="2"/>
        <v>5500</v>
      </c>
      <c r="N18" s="186" t="s">
        <v>562</v>
      </c>
      <c r="O18" s="134">
        <f t="shared" si="3"/>
        <v>4</v>
      </c>
    </row>
    <row r="19" spans="1:15" x14ac:dyDescent="0.35">
      <c r="A19" s="133">
        <f>IF(B19="","",
IFERROR(
INDEX('Customer List'!$A:$A,MATCH('Sales input worksheet'!$B19,'Customer List'!$B:$B,0)),
""))</f>
        <v>9</v>
      </c>
      <c r="B19" s="304" t="s">
        <v>558</v>
      </c>
      <c r="C19" s="305" t="s">
        <v>114</v>
      </c>
      <c r="D19" s="135" t="str">
        <f>IF($C19="","",
IF($C19="Customer credit","CR"&amp;100+COUNTIFS($C$1:$C18,"Customer credit"),
IF($C19="Sales",'Business Info'!$A$3&amp;100+COUNTIFS($C$1:$C18,"Sales"),
IF($C19="Other Income",'Business Info'!$A$3&amp;"O"&amp;100+COUNTIFS($C$1:$C18,"Other Income")
))))</f>
        <v>KCBO102</v>
      </c>
      <c r="E19" s="308">
        <v>44013</v>
      </c>
      <c r="F19" s="307">
        <v>0.1</v>
      </c>
      <c r="G19" s="169" t="s">
        <v>561</v>
      </c>
      <c r="H19" s="184"/>
      <c r="I19" s="138" t="str">
        <f>IFERROR(VLOOKUP($G19,'Inventory management'!$B:$D,3,0),"")</f>
        <v/>
      </c>
      <c r="J19" s="137" t="str">
        <f>IFERROR(
IF($K19&lt;&gt;"","",
IF($G19="","",
IF($C19="Customer credit",-$H19*VLOOKUP($G19,'Inventory management'!$B:$D,3,0),
$H19*VLOOKUP($G19,'Inventory management'!$B:$D,3,0)))),
"")</f>
        <v/>
      </c>
      <c r="K19" s="137">
        <v>10000</v>
      </c>
      <c r="L19" s="137">
        <f t="shared" si="1"/>
        <v>1000</v>
      </c>
      <c r="M19" s="137">
        <f t="shared" si="2"/>
        <v>11000</v>
      </c>
      <c r="N19" s="186" t="s">
        <v>564</v>
      </c>
      <c r="O19" s="134">
        <f t="shared" si="3"/>
        <v>7</v>
      </c>
    </row>
    <row r="20" spans="1:15" x14ac:dyDescent="0.35">
      <c r="A20" s="133">
        <f>IF(B20="","",
IFERROR(
INDEX('Customer List'!$A:$A,MATCH('Sales input worksheet'!$B20,'Customer List'!$B:$B,0)),
""))</f>
        <v>9</v>
      </c>
      <c r="B20" s="304" t="s">
        <v>558</v>
      </c>
      <c r="C20" s="305" t="s">
        <v>114</v>
      </c>
      <c r="D20" s="135" t="str">
        <f>IF($C20="","",
IF($C20="Customer credit","CR"&amp;100+COUNTIFS($C$1:$C19,"Customer credit"),
IF($C20="Sales",'Business Info'!$A$3&amp;100+COUNTIFS($C$1:$C19,"Sales"),
IF($C20="Other Income",'Business Info'!$A$3&amp;"O"&amp;100+COUNTIFS($C$1:$C19,"Other Income")
))))</f>
        <v>KCBO103</v>
      </c>
      <c r="E20" s="308">
        <v>44105</v>
      </c>
      <c r="F20" s="307">
        <v>0.1</v>
      </c>
      <c r="G20" s="169" t="s">
        <v>561</v>
      </c>
      <c r="H20" s="184"/>
      <c r="I20" s="138" t="str">
        <f>IFERROR(VLOOKUP($G20,'Inventory management'!$B:$D,3,0),"")</f>
        <v/>
      </c>
      <c r="J20" s="137" t="str">
        <f>IFERROR(
IF($K20&lt;&gt;"","",
IF($G20="","",
IF($C20="Customer credit",-$H20*VLOOKUP($G20,'Inventory management'!$B:$D,3,0),
$H20*VLOOKUP($G20,'Inventory management'!$B:$D,3,0)))),
"")</f>
        <v/>
      </c>
      <c r="K20" s="137">
        <v>10000</v>
      </c>
      <c r="L20" s="137">
        <f t="shared" si="1"/>
        <v>1000</v>
      </c>
      <c r="M20" s="137">
        <f t="shared" si="2"/>
        <v>11000</v>
      </c>
      <c r="N20" s="186" t="s">
        <v>564</v>
      </c>
      <c r="O20" s="134">
        <f t="shared" si="3"/>
        <v>10</v>
      </c>
    </row>
    <row r="21" spans="1:15" x14ac:dyDescent="0.35">
      <c r="A21" s="133">
        <f>IF(B21="","",
IFERROR(
INDEX('Customer List'!$A:$A,MATCH('Sales input worksheet'!$B21,'Customer List'!$B:$B,0)),
""))</f>
        <v>9</v>
      </c>
      <c r="B21" s="304" t="s">
        <v>558</v>
      </c>
      <c r="C21" s="305" t="s">
        <v>114</v>
      </c>
      <c r="D21" s="135" t="str">
        <f>IF($C21="","",
IF($C21="Customer credit","CR"&amp;100+COUNTIFS($C$1:$C20,"Customer credit"),
IF($C21="Sales",'Business Info'!$A$3&amp;100+COUNTIFS($C$1:$C20,"Sales"),
IF($C21="Other Income",'Business Info'!$A$3&amp;"O"&amp;100+COUNTIFS($C$1:$C20,"Other Income")
))))</f>
        <v>KCBO104</v>
      </c>
      <c r="E21" s="308">
        <v>44197</v>
      </c>
      <c r="F21" s="307">
        <v>0.1</v>
      </c>
      <c r="G21" s="169" t="s">
        <v>561</v>
      </c>
      <c r="H21" s="184"/>
      <c r="I21" s="138" t="str">
        <f>IFERROR(VLOOKUP($G21,'Inventory management'!$B:$D,3,0),"")</f>
        <v/>
      </c>
      <c r="J21" s="137" t="str">
        <f>IFERROR(
IF($K21&lt;&gt;"","",
IF($G21="","",
IF($C21="Customer credit",-$H21*VLOOKUP($G21,'Inventory management'!$B:$D,3,0),
$H21*VLOOKUP($G21,'Inventory management'!$B:$D,3,0)))),
"")</f>
        <v/>
      </c>
      <c r="K21" s="137">
        <v>10000</v>
      </c>
      <c r="L21" s="137">
        <f t="shared" si="1"/>
        <v>1000</v>
      </c>
      <c r="M21" s="137">
        <f t="shared" si="2"/>
        <v>11000</v>
      </c>
      <c r="N21" s="186" t="s">
        <v>564</v>
      </c>
      <c r="O21" s="134">
        <f t="shared" si="3"/>
        <v>1</v>
      </c>
    </row>
    <row r="22" spans="1:15" x14ac:dyDescent="0.35">
      <c r="A22" s="133">
        <f>IF(B22="","",
IFERROR(
INDEX('Customer List'!$A:$A,MATCH('Sales input worksheet'!$B22,'Customer List'!$B:$B,0)),
""))</f>
        <v>9</v>
      </c>
      <c r="B22" s="304" t="s">
        <v>558</v>
      </c>
      <c r="C22" s="305" t="s">
        <v>114</v>
      </c>
      <c r="D22" s="135" t="str">
        <f>IF($C22="","",
IF($C22="Customer credit","CR"&amp;100+COUNTIFS($C$1:$C21,"Customer credit"),
IF($C22="Sales",'Business Info'!$A$3&amp;100+COUNTIFS($C$1:$C21,"Sales"),
IF($C22="Other Income",'Business Info'!$A$3&amp;"O"&amp;100+COUNTIFS($C$1:$C21,"Other Income")
))))</f>
        <v>KCBO105</v>
      </c>
      <c r="E22" s="308">
        <v>44287</v>
      </c>
      <c r="F22" s="307">
        <v>0.1</v>
      </c>
      <c r="G22" s="169" t="s">
        <v>561</v>
      </c>
      <c r="H22" s="184"/>
      <c r="I22" s="138" t="str">
        <f>IFERROR(VLOOKUP($G22,'Inventory management'!$B:$D,3,0),"")</f>
        <v/>
      </c>
      <c r="J22" s="137" t="str">
        <f>IFERROR(
IF($K22&lt;&gt;"","",
IF($G22="","",
IF($C22="Customer credit",-$H22*VLOOKUP($G22,'Inventory management'!$B:$D,3,0),
$H22*VLOOKUP($G22,'Inventory management'!$B:$D,3,0)))),
"")</f>
        <v/>
      </c>
      <c r="K22" s="137">
        <v>10000</v>
      </c>
      <c r="L22" s="137">
        <f t="shared" si="1"/>
        <v>1000</v>
      </c>
      <c r="M22" s="137">
        <f t="shared" si="2"/>
        <v>11000</v>
      </c>
      <c r="N22" s="186" t="s">
        <v>564</v>
      </c>
      <c r="O22" s="134">
        <f t="shared" si="3"/>
        <v>4</v>
      </c>
    </row>
    <row r="23" spans="1:15" x14ac:dyDescent="0.35">
      <c r="A23" s="133" t="str">
        <f>IF(B23="","",
IFERROR(
INDEX('Customer List'!$A:$A,MATCH('Sales input worksheet'!$B23,'Customer List'!$B:$B,0)),
""))</f>
        <v/>
      </c>
      <c r="B23" s="304"/>
      <c r="C23" s="305"/>
      <c r="D23" s="135" t="str">
        <f>IF($C23="","",
IF($C23="Customer credit","CR"&amp;100+COUNTIFS($C$1:$C22,"Customer credit"),
IF($C23="Sales",'Business Info'!$A$3&amp;100+COUNTIFS($C$1:$C22,"Sales"),
IF($C23="Other Income",'Business Info'!$A$3&amp;"O"&amp;100+COUNTIFS($C$1:$C22,"Other Income")
))))</f>
        <v/>
      </c>
      <c r="E23" s="308"/>
      <c r="F23" s="307"/>
      <c r="G23" s="169"/>
      <c r="H23" s="184"/>
      <c r="I23" s="138" t="str">
        <f>IFERROR(VLOOKUP($G23,'Inventory management'!$B:$D,3,0),"")</f>
        <v/>
      </c>
      <c r="J23" s="137" t="str">
        <f>IFERROR(
IF($K23&lt;&gt;"","",
IF($G23="","",
IF($C23="Customer credit",-$H23*VLOOKUP($G23,'Inventory management'!$B:$D,3,0),
$H23*VLOOKUP($G23,'Inventory management'!$B:$D,3,0)))),
"")</f>
        <v/>
      </c>
      <c r="K23" s="137"/>
      <c r="L23" s="137" t="str">
        <f t="shared" si="1"/>
        <v/>
      </c>
      <c r="M23" s="137" t="str">
        <f t="shared" si="2"/>
        <v/>
      </c>
      <c r="N23" s="186"/>
      <c r="O23" s="134" t="str">
        <f t="shared" si="3"/>
        <v/>
      </c>
    </row>
    <row r="24" spans="1:15" x14ac:dyDescent="0.35">
      <c r="A24" s="133" t="str">
        <f>IF(B24="","",
IFERROR(
INDEX('Customer List'!$A:$A,MATCH('Sales input worksheet'!$B24,'Customer List'!$B:$B,0)),
""))</f>
        <v/>
      </c>
      <c r="B24" s="304"/>
      <c r="C24" s="305"/>
      <c r="D24" s="135" t="str">
        <f>IF($C24="","",
IF($C24="Customer credit","CR"&amp;100+COUNTIFS($C$1:$C23,"Customer credit"),
IF($C24="Sales",'Business Info'!$A$3&amp;100+COUNTIFS($C$1:$C23,"Sales"),
IF($C24="Other Income",'Business Info'!$A$3&amp;"O"&amp;100+COUNTIFS($C$1:$C23,"Other Income")
))))</f>
        <v/>
      </c>
      <c r="E24" s="308"/>
      <c r="F24" s="307"/>
      <c r="G24" s="169"/>
      <c r="H24" s="184"/>
      <c r="I24" s="138" t="str">
        <f>IFERROR(VLOOKUP($G24,'Inventory management'!$B:$D,3,0),"")</f>
        <v/>
      </c>
      <c r="J24" s="137" t="str">
        <f>IFERROR(
IF($K24&lt;&gt;"","",
IF($G24="","",
IF($C24="Customer credit",-$H24*VLOOKUP($G24,'Inventory management'!$B:$D,3,0),
$H24*VLOOKUP($G24,'Inventory management'!$B:$D,3,0)))),
"")</f>
        <v/>
      </c>
      <c r="K24" s="137"/>
      <c r="L24" s="137" t="str">
        <f t="shared" si="1"/>
        <v/>
      </c>
      <c r="M24" s="137" t="str">
        <f t="shared" si="2"/>
        <v/>
      </c>
      <c r="N24" s="186"/>
      <c r="O24" s="134" t="str">
        <f t="shared" si="3"/>
        <v/>
      </c>
    </row>
    <row r="25" spans="1:15" x14ac:dyDescent="0.35">
      <c r="A25" s="133" t="str">
        <f>IF(B25="","",
IFERROR(
INDEX('Customer List'!$A:$A,MATCH('Sales input worksheet'!$B25,'Customer List'!$B:$B,0)),
""))</f>
        <v/>
      </c>
      <c r="B25" s="304"/>
      <c r="C25" s="305"/>
      <c r="D25" s="135" t="str">
        <f>IF($C25="","",
IF($C25="Customer credit","CR"&amp;100+COUNTIFS($C$1:$C24,"Customer credit"),
IF($C25="Sales",'Business Info'!$A$3&amp;100+COUNTIFS($C$1:$C24,"Sales"),
IF($C25="Other Income",'Business Info'!$A$3&amp;"O"&amp;100+COUNTIFS($C$1:$C24,"Other Income")
))))</f>
        <v/>
      </c>
      <c r="E25" s="308"/>
      <c r="F25" s="307"/>
      <c r="G25" s="169"/>
      <c r="H25" s="184"/>
      <c r="I25" s="138" t="str">
        <f>IFERROR(VLOOKUP($G25,'Inventory management'!$B:$D,3,0),"")</f>
        <v/>
      </c>
      <c r="J25" s="137" t="str">
        <f>IFERROR(
IF($K25&lt;&gt;"","",
IF($G25="","",
IF($C25="Customer credit",-$H25*VLOOKUP($G25,'Inventory management'!$B:$D,3,0),
$H25*VLOOKUP($G25,'Inventory management'!$B:$D,3,0)))),
"")</f>
        <v/>
      </c>
      <c r="K25" s="137"/>
      <c r="L25" s="137" t="str">
        <f t="shared" si="1"/>
        <v/>
      </c>
      <c r="M25" s="137" t="str">
        <f t="shared" si="2"/>
        <v/>
      </c>
      <c r="N25" s="186"/>
      <c r="O25" s="134" t="str">
        <f t="shared" si="3"/>
        <v/>
      </c>
    </row>
    <row r="26" spans="1:15" x14ac:dyDescent="0.35">
      <c r="A26" s="133" t="str">
        <f>IF(B26="","",
IFERROR(
INDEX('Customer List'!$A:$A,MATCH('Sales input worksheet'!$B26,'Customer List'!$B:$B,0)),
""))</f>
        <v/>
      </c>
      <c r="B26" s="304"/>
      <c r="C26" s="305"/>
      <c r="D26" s="135" t="str">
        <f>IF($C26="","",
IF($C26="Customer credit","CR"&amp;100+COUNTIFS($C$1:$C25,"Customer credit"),
IF($C26="Sales",'Business Info'!$A$3&amp;100+COUNTIFS($C$1:$C25,"Sales"),
IF($C26="Other Income",'Business Info'!$A$3&amp;"O"&amp;100+COUNTIFS($C$1:$C25,"Other Income")
))))</f>
        <v/>
      </c>
      <c r="E26" s="308"/>
      <c r="F26" s="307"/>
      <c r="G26" s="169"/>
      <c r="H26" s="184"/>
      <c r="I26" s="138" t="str">
        <f>IFERROR(VLOOKUP($G26,'Inventory management'!$B:$D,3,0),"")</f>
        <v/>
      </c>
      <c r="J26" s="137" t="str">
        <f>IFERROR(
IF($K26&lt;&gt;"","",
IF($G26="","",
IF($C26="Customer credit",-$H26*VLOOKUP($G26,'Inventory management'!$B:$D,3,0),
$H26*VLOOKUP($G26,'Inventory management'!$B:$D,3,0)))),
"")</f>
        <v/>
      </c>
      <c r="K26" s="137"/>
      <c r="L26" s="137" t="str">
        <f t="shared" si="1"/>
        <v/>
      </c>
      <c r="M26" s="137" t="str">
        <f t="shared" si="2"/>
        <v/>
      </c>
      <c r="N26" s="186"/>
      <c r="O26" s="134" t="str">
        <f t="shared" si="3"/>
        <v/>
      </c>
    </row>
    <row r="27" spans="1:15" x14ac:dyDescent="0.35">
      <c r="A27" s="133" t="str">
        <f>IF(B27="","",
IFERROR(
INDEX('Customer List'!$A:$A,MATCH('Sales input worksheet'!$B27,'Customer List'!$B:$B,0)),
""))</f>
        <v/>
      </c>
      <c r="B27" s="304"/>
      <c r="C27" s="305"/>
      <c r="D27" s="135" t="str">
        <f>IF($C27="","",
IF($C27="Customer credit","CR"&amp;100+COUNTIFS($C$1:$C26,"Customer credit"),
IF($C27="Sales",'Business Info'!$A$3&amp;100+COUNTIFS($C$1:$C26,"Sales"),
IF($C27="Other Income",'Business Info'!$A$3&amp;"O"&amp;100+COUNTIFS($C$1:$C26,"Other Income")
))))</f>
        <v/>
      </c>
      <c r="E27" s="308"/>
      <c r="F27" s="307"/>
      <c r="G27" s="169"/>
      <c r="H27" s="184"/>
      <c r="I27" s="138" t="str">
        <f>IFERROR(VLOOKUP($G27,'Inventory management'!$B:$D,3,0),"")</f>
        <v/>
      </c>
      <c r="J27" s="137" t="str">
        <f>IFERROR(
IF($K27&lt;&gt;"","",
IF($G27="","",
IF($C27="Customer credit",-$H27*VLOOKUP($G27,'Inventory management'!$B:$D,3,0),
$H27*VLOOKUP($G27,'Inventory management'!$B:$D,3,0)))),
"")</f>
        <v/>
      </c>
      <c r="K27" s="137"/>
      <c r="L27" s="137" t="str">
        <f t="shared" si="1"/>
        <v/>
      </c>
      <c r="M27" s="137" t="str">
        <f t="shared" si="2"/>
        <v/>
      </c>
      <c r="N27" s="186"/>
      <c r="O27" s="134" t="str">
        <f t="shared" si="3"/>
        <v/>
      </c>
    </row>
    <row r="28" spans="1:15" x14ac:dyDescent="0.35">
      <c r="A28" s="133" t="str">
        <f>IF(B28="","",
IFERROR(
INDEX('Customer List'!$A:$A,MATCH('Sales input worksheet'!$B28,'Customer List'!$B:$B,0)),
""))</f>
        <v/>
      </c>
      <c r="B28" s="304"/>
      <c r="C28" s="305"/>
      <c r="D28" s="135" t="str">
        <f>IF($C28="","",
IF($C28="Customer credit","CR"&amp;100+COUNTIFS($C$1:$C27,"Customer credit"),
IF($C28="Sales",'Business Info'!$A$3&amp;100+COUNTIFS($C$1:$C27,"Sales"),
IF($C28="Other Income",'Business Info'!$A$3&amp;"O"&amp;100+COUNTIFS($C$1:$C27,"Other Income")
))))</f>
        <v/>
      </c>
      <c r="E28" s="308"/>
      <c r="F28" s="307"/>
      <c r="G28" s="169"/>
      <c r="H28" s="184"/>
      <c r="I28" s="138" t="str">
        <f>IFERROR(VLOOKUP($G28,'Inventory management'!$B:$D,3,0),"")</f>
        <v/>
      </c>
      <c r="J28" s="137" t="str">
        <f>IFERROR(
IF($K28&lt;&gt;"","",
IF($G28="","",
IF($C28="Customer credit",-$H28*VLOOKUP($G28,'Inventory management'!$B:$D,3,0),
$H28*VLOOKUP($G28,'Inventory management'!$B:$D,3,0)))),
"")</f>
        <v/>
      </c>
      <c r="K28" s="137"/>
      <c r="L28" s="137" t="str">
        <f t="shared" si="1"/>
        <v/>
      </c>
      <c r="M28" s="137" t="str">
        <f t="shared" si="2"/>
        <v/>
      </c>
      <c r="N28" s="186"/>
      <c r="O28" s="134" t="str">
        <f t="shared" si="3"/>
        <v/>
      </c>
    </row>
    <row r="29" spans="1:15" x14ac:dyDescent="0.35">
      <c r="A29" s="133" t="str">
        <f>IF(B29="","",
IFERROR(
INDEX('Customer List'!$A:$A,MATCH('Sales input worksheet'!$B29,'Customer List'!$B:$B,0)),
""))</f>
        <v/>
      </c>
      <c r="B29" s="304"/>
      <c r="C29" s="305"/>
      <c r="D29" s="135" t="str">
        <f>IF($C29="","",
IF($C29="Customer credit","CR"&amp;100+COUNTIFS($C$1:$C28,"Customer credit"),
IF($C29="Sales",'Business Info'!$A$3&amp;100+COUNTIFS($C$1:$C28,"Sales"),
IF($C29="Other Income",'Business Info'!$A$3&amp;"O"&amp;100+COUNTIFS($C$1:$C28,"Other Income")
))))</f>
        <v/>
      </c>
      <c r="E29" s="308"/>
      <c r="F29" s="307"/>
      <c r="G29" s="169"/>
      <c r="H29" s="184"/>
      <c r="I29" s="138" t="str">
        <f>IFERROR(VLOOKUP($G29,'Inventory management'!$B:$D,3,0),"")</f>
        <v/>
      </c>
      <c r="J29" s="137" t="str">
        <f>IFERROR(
IF($K29&lt;&gt;"","",
IF($G29="","",
IF($C29="Customer credit",-$H29*VLOOKUP($G29,'Inventory management'!$B:$D,3,0),
$H29*VLOOKUP($G29,'Inventory management'!$B:$D,3,0)))),
"")</f>
        <v/>
      </c>
      <c r="K29" s="137"/>
      <c r="L29" s="137" t="str">
        <f t="shared" si="1"/>
        <v/>
      </c>
      <c r="M29" s="137" t="str">
        <f t="shared" si="2"/>
        <v/>
      </c>
      <c r="N29" s="186"/>
      <c r="O29" s="134" t="str">
        <f t="shared" si="3"/>
        <v/>
      </c>
    </row>
    <row r="30" spans="1:15" x14ac:dyDescent="0.35">
      <c r="A30" s="133" t="str">
        <f>IF(B30="","",
IFERROR(
INDEX('Customer List'!$A:$A,MATCH('Sales input worksheet'!$B30,'Customer List'!$B:$B,0)),
""))</f>
        <v/>
      </c>
      <c r="B30" s="304"/>
      <c r="C30" s="305"/>
      <c r="D30" s="135" t="str">
        <f>IF($C30="","",
IF($C30="Customer credit","CR"&amp;100+COUNTIFS($C$1:$C29,"Customer credit"),
IF($C30="Sales",'Business Info'!$A$3&amp;100+COUNTIFS($C$1:$C29,"Sales"),
IF($C30="Other Income",'Business Info'!$A$3&amp;"O"&amp;100+COUNTIFS($C$1:$C29,"Other Income")
))))</f>
        <v/>
      </c>
      <c r="E30" s="308"/>
      <c r="F30" s="307"/>
      <c r="G30" s="169"/>
      <c r="H30" s="184"/>
      <c r="I30" s="138" t="str">
        <f>IFERROR(VLOOKUP($G30,'Inventory management'!$B:$D,3,0),"")</f>
        <v/>
      </c>
      <c r="J30" s="137" t="str">
        <f>IFERROR(
IF($K30&lt;&gt;"","",
IF($G30="","",
IF($C30="Customer credit",-$H30*VLOOKUP($G30,'Inventory management'!$B:$D,3,0),
$H30*VLOOKUP($G30,'Inventory management'!$B:$D,3,0)))),
"")</f>
        <v/>
      </c>
      <c r="K30" s="137"/>
      <c r="L30" s="137" t="str">
        <f t="shared" si="1"/>
        <v/>
      </c>
      <c r="M30" s="137" t="str">
        <f t="shared" si="2"/>
        <v/>
      </c>
      <c r="N30" s="186"/>
      <c r="O30" s="134" t="str">
        <f t="shared" si="3"/>
        <v/>
      </c>
    </row>
    <row r="31" spans="1:15" x14ac:dyDescent="0.35">
      <c r="A31" s="133" t="str">
        <f>IF(B31="","",
IFERROR(
INDEX('Customer List'!$A:$A,MATCH('Sales input worksheet'!$B31,'Customer List'!$B:$B,0)),
""))</f>
        <v/>
      </c>
      <c r="B31" s="304"/>
      <c r="C31" s="305"/>
      <c r="D31" s="135" t="str">
        <f>IF($C31="","",
IF($C31="Customer credit","CR"&amp;100+COUNTIFS($C$1:$C30,"Customer credit"),
IF($C31="Sales",'Business Info'!$A$3&amp;100+COUNTIFS($C$1:$C30,"Sales"),
IF($C31="Other Income",'Business Info'!$A$3&amp;"O"&amp;100+COUNTIFS($C$1:$C30,"Other Income")
))))</f>
        <v/>
      </c>
      <c r="E31" s="308"/>
      <c r="F31" s="307"/>
      <c r="G31" s="169"/>
      <c r="H31" s="184"/>
      <c r="I31" s="138" t="str">
        <f>IFERROR(VLOOKUP($G31,'Inventory management'!$B:$D,3,0),"")</f>
        <v/>
      </c>
      <c r="J31" s="137" t="str">
        <f>IFERROR(
IF($K31&lt;&gt;"","",
IF($G31="","",
IF($C31="Customer credit",-$H31*VLOOKUP($G31,'Inventory management'!$B:$D,3,0),
$H31*VLOOKUP($G31,'Inventory management'!$B:$D,3,0)))),
"")</f>
        <v/>
      </c>
      <c r="K31" s="137"/>
      <c r="L31" s="137" t="str">
        <f t="shared" si="1"/>
        <v/>
      </c>
      <c r="M31" s="137" t="str">
        <f t="shared" si="2"/>
        <v/>
      </c>
      <c r="N31" s="186"/>
      <c r="O31" s="134" t="str">
        <f t="shared" si="3"/>
        <v/>
      </c>
    </row>
    <row r="32" spans="1:15" x14ac:dyDescent="0.35">
      <c r="A32" s="133" t="str">
        <f>IF(B32="","",
IFERROR(
INDEX('Customer List'!$A:$A,MATCH('Sales input worksheet'!$B32,'Customer List'!$B:$B,0)),
""))</f>
        <v/>
      </c>
      <c r="B32" s="304"/>
      <c r="C32" s="305"/>
      <c r="D32" s="135" t="str">
        <f>IF($C32="","",
IF($C32="Customer credit","CR"&amp;100+COUNTIFS($C$1:$C31,"Customer credit"),
IF($C32="Sales",'Business Info'!$A$3&amp;100+COUNTIFS($C$1:$C31,"Sales"),
IF($C32="Other Income",'Business Info'!$A$3&amp;"O"&amp;100+COUNTIFS($C$1:$C31,"Other Income")
))))</f>
        <v/>
      </c>
      <c r="E32" s="308"/>
      <c r="F32" s="307"/>
      <c r="G32" s="169"/>
      <c r="H32" s="184"/>
      <c r="I32" s="138" t="str">
        <f>IFERROR(VLOOKUP($G32,'Inventory management'!$B:$D,3,0),"")</f>
        <v/>
      </c>
      <c r="J32" s="137" t="str">
        <f>IFERROR(
IF($K32&lt;&gt;"","",
IF($G32="","",
IF($C32="Customer credit",-$H32*VLOOKUP($G32,'Inventory management'!$B:$D,3,0),
$H32*VLOOKUP($G32,'Inventory management'!$B:$D,3,0)))),
"")</f>
        <v/>
      </c>
      <c r="K32" s="137"/>
      <c r="L32" s="137" t="str">
        <f t="shared" si="1"/>
        <v/>
      </c>
      <c r="M32" s="137" t="str">
        <f t="shared" si="2"/>
        <v/>
      </c>
      <c r="N32" s="186"/>
      <c r="O32" s="134" t="str">
        <f t="shared" si="3"/>
        <v/>
      </c>
    </row>
    <row r="33" spans="1:15" x14ac:dyDescent="0.35">
      <c r="A33" s="133" t="str">
        <f>IF(B33="","",
IFERROR(
INDEX('Customer List'!$A:$A,MATCH('Sales input worksheet'!$B33,'Customer List'!$B:$B,0)),
""))</f>
        <v/>
      </c>
      <c r="B33" s="304"/>
      <c r="C33" s="305"/>
      <c r="D33" s="135" t="str">
        <f>IF($C33="","",
IF($C33="Customer credit","CR"&amp;100+COUNTIFS($C$1:$C32,"Customer credit"),
IF($C33="Sales",'Business Info'!$A$3&amp;100+COUNTIFS($C$1:$C32,"Sales"),
IF($C33="Other Income",'Business Info'!$A$3&amp;"O"&amp;100+COUNTIFS($C$1:$C32,"Other Income")
))))</f>
        <v/>
      </c>
      <c r="E33" s="308"/>
      <c r="F33" s="307"/>
      <c r="G33" s="169"/>
      <c r="H33" s="184"/>
      <c r="I33" s="138" t="str">
        <f>IFERROR(VLOOKUP($G33,'Inventory management'!$B:$D,3,0),"")</f>
        <v/>
      </c>
      <c r="J33" s="137" t="str">
        <f>IFERROR(
IF($K33&lt;&gt;"","",
IF($G33="","",
IF($C33="Customer credit",-$H33*VLOOKUP($G33,'Inventory management'!$B:$D,3,0),
$H33*VLOOKUP($G33,'Inventory management'!$B:$D,3,0)))),
"")</f>
        <v/>
      </c>
      <c r="K33" s="137"/>
      <c r="L33" s="137" t="str">
        <f t="shared" si="1"/>
        <v/>
      </c>
      <c r="M33" s="137" t="str">
        <f t="shared" si="2"/>
        <v/>
      </c>
      <c r="N33" s="186"/>
      <c r="O33" s="134" t="str">
        <f t="shared" si="3"/>
        <v/>
      </c>
    </row>
    <row r="34" spans="1:15" x14ac:dyDescent="0.35">
      <c r="A34" s="133" t="str">
        <f>IF(B34="","",
IFERROR(
INDEX('Customer List'!$A:$A,MATCH('Sales input worksheet'!$B34,'Customer List'!$B:$B,0)),
""))</f>
        <v/>
      </c>
      <c r="B34" s="304"/>
      <c r="C34" s="305"/>
      <c r="D34" s="135" t="str">
        <f>IF($C34="","",
IF($C34="Customer credit","CR"&amp;100+COUNTIFS($C$1:$C33,"Customer credit"),
IF($C34="Sales",'Business Info'!$A$3&amp;100+COUNTIFS($C$1:$C33,"Sales"),
IF($C34="Other Income",'Business Info'!$A$3&amp;"O"&amp;100+COUNTIFS($C$1:$C33,"Other Income")
))))</f>
        <v/>
      </c>
      <c r="E34" s="308"/>
      <c r="F34" s="307"/>
      <c r="G34" s="169"/>
      <c r="H34" s="184"/>
      <c r="I34" s="138" t="str">
        <f>IFERROR(VLOOKUP($G34,'Inventory management'!$B:$D,3,0),"")</f>
        <v/>
      </c>
      <c r="J34" s="137" t="str">
        <f>IFERROR(
IF($K34&lt;&gt;"","",
IF($G34="","",
IF($C34="Customer credit",-$H34*VLOOKUP($G34,'Inventory management'!$B:$D,3,0),
$H34*VLOOKUP($G34,'Inventory management'!$B:$D,3,0)))),
"")</f>
        <v/>
      </c>
      <c r="K34" s="137"/>
      <c r="L34" s="137" t="str">
        <f t="shared" si="1"/>
        <v/>
      </c>
      <c r="M34" s="137" t="str">
        <f t="shared" si="2"/>
        <v/>
      </c>
      <c r="N34" s="186"/>
      <c r="O34" s="134" t="str">
        <f t="shared" si="3"/>
        <v/>
      </c>
    </row>
    <row r="35" spans="1:15" x14ac:dyDescent="0.35">
      <c r="A35" s="133" t="str">
        <f>IF(B35="","",
IFERROR(
INDEX('Customer List'!$A:$A,MATCH('Sales input worksheet'!$B35,'Customer List'!$B:$B,0)),
""))</f>
        <v/>
      </c>
      <c r="B35" s="304"/>
      <c r="C35" s="305"/>
      <c r="D35" s="135" t="str">
        <f>IF($C35="","",
IF($C35="Customer credit","CR"&amp;100+COUNTIFS($C$1:$C34,"Customer credit"),
IF($C35="Sales",'Business Info'!$A$3&amp;100+COUNTIFS($C$1:$C34,"Sales"),
IF($C35="Other Income",'Business Info'!$A$3&amp;"O"&amp;100+COUNTIFS($C$1:$C34,"Other Income")
))))</f>
        <v/>
      </c>
      <c r="E35" s="308"/>
      <c r="F35" s="307"/>
      <c r="G35" s="169"/>
      <c r="H35" s="184"/>
      <c r="I35" s="138" t="str">
        <f>IFERROR(VLOOKUP($G35,'Inventory management'!$B:$D,3,0),"")</f>
        <v/>
      </c>
      <c r="J35" s="137" t="str">
        <f>IFERROR(
IF($K35&lt;&gt;"","",
IF($G35="","",
IF($C35="Customer credit",-$H35*VLOOKUP($G35,'Inventory management'!$B:$D,3,0),
$H35*VLOOKUP($G35,'Inventory management'!$B:$D,3,0)))),
"")</f>
        <v/>
      </c>
      <c r="K35" s="137"/>
      <c r="L35" s="137" t="str">
        <f t="shared" si="1"/>
        <v/>
      </c>
      <c r="M35" s="137" t="str">
        <f t="shared" si="2"/>
        <v/>
      </c>
      <c r="N35" s="186"/>
      <c r="O35" s="134" t="str">
        <f t="shared" si="3"/>
        <v/>
      </c>
    </row>
    <row r="36" spans="1:15" x14ac:dyDescent="0.35">
      <c r="A36" s="133" t="str">
        <f>IF(B36="","",
IFERROR(
INDEX('Customer List'!$A:$A,MATCH('Sales input worksheet'!$B36,'Customer List'!$B:$B,0)),
""))</f>
        <v/>
      </c>
      <c r="B36" s="304"/>
      <c r="C36" s="305"/>
      <c r="D36" s="135" t="str">
        <f>IF($C36="","",
IF($C36="Customer credit","CR"&amp;100+COUNTIFS($C$1:$C35,"Customer credit"),
IF($C36="Sales",'Business Info'!$A$3&amp;100+COUNTIFS($C$1:$C35,"Sales"),
IF($C36="Other Income",'Business Info'!$A$3&amp;"O"&amp;100+COUNTIFS($C$1:$C35,"Other Income")
))))</f>
        <v/>
      </c>
      <c r="E36" s="308"/>
      <c r="F36" s="307"/>
      <c r="G36" s="169"/>
      <c r="H36" s="184"/>
      <c r="I36" s="138" t="str">
        <f>IFERROR(VLOOKUP($G36,'Inventory management'!$B:$D,3,0),"")</f>
        <v/>
      </c>
      <c r="J36" s="137" t="str">
        <f>IFERROR(
IF($K36&lt;&gt;"","",
IF($G36="","",
IF($C36="Customer credit",-$H36*VLOOKUP($G36,'Inventory management'!$B:$D,3,0),
$H36*VLOOKUP($G36,'Inventory management'!$B:$D,3,0)))),
"")</f>
        <v/>
      </c>
      <c r="K36" s="137"/>
      <c r="L36" s="137" t="str">
        <f t="shared" si="1"/>
        <v/>
      </c>
      <c r="M36" s="137" t="str">
        <f t="shared" si="2"/>
        <v/>
      </c>
      <c r="N36" s="186"/>
      <c r="O36" s="134" t="str">
        <f t="shared" si="3"/>
        <v/>
      </c>
    </row>
    <row r="37" spans="1:15" x14ac:dyDescent="0.35">
      <c r="A37" s="133" t="str">
        <f>IF(B37="","",
IFERROR(
INDEX('Customer List'!$A:$A,MATCH('Sales input worksheet'!$B37,'Customer List'!$B:$B,0)),
""))</f>
        <v/>
      </c>
      <c r="B37" s="304"/>
      <c r="C37" s="305"/>
      <c r="D37" s="135" t="str">
        <f>IF($C37="","",
IF($C37="Customer credit","CR"&amp;100+COUNTIFS($C$1:$C36,"Customer credit"),
IF($C37="Sales",'Business Info'!$A$3&amp;100+COUNTIFS($C$1:$C36,"Sales"),
IF($C37="Other Income",'Business Info'!$A$3&amp;"O"&amp;100+COUNTIFS($C$1:$C36,"Other Income")
))))</f>
        <v/>
      </c>
      <c r="E37" s="308"/>
      <c r="F37" s="307"/>
      <c r="G37" s="169"/>
      <c r="H37" s="184"/>
      <c r="I37" s="138" t="str">
        <f>IFERROR(VLOOKUP($G37,'Inventory management'!$B:$D,3,0),"")</f>
        <v/>
      </c>
      <c r="J37" s="137" t="str">
        <f>IFERROR(
IF($K37&lt;&gt;"","",
IF($G37="","",
IF($C37="Customer credit",-$H37*VLOOKUP($G37,'Inventory management'!$B:$D,3,0),
$H37*VLOOKUP($G37,'Inventory management'!$B:$D,3,0)))),
"")</f>
        <v/>
      </c>
      <c r="K37" s="137"/>
      <c r="L37" s="137" t="str">
        <f t="shared" si="1"/>
        <v/>
      </c>
      <c r="M37" s="137" t="str">
        <f t="shared" si="2"/>
        <v/>
      </c>
      <c r="N37" s="186"/>
      <c r="O37" s="134" t="str">
        <f t="shared" si="3"/>
        <v/>
      </c>
    </row>
    <row r="38" spans="1:15" x14ac:dyDescent="0.35">
      <c r="A38" s="133" t="str">
        <f>IF(B38="","",
IFERROR(
INDEX('Customer List'!$A:$A,MATCH('Sales input worksheet'!$B38,'Customer List'!$B:$B,0)),
""))</f>
        <v/>
      </c>
      <c r="B38" s="304"/>
      <c r="C38" s="305"/>
      <c r="D38" s="135" t="str">
        <f>IF($C38="","",
IF($C38="Customer credit","CR"&amp;100+COUNTIFS($C$1:$C37,"Customer credit"),
IF($C38="Sales",'Business Info'!$A$3&amp;100+COUNTIFS($C$1:$C37,"Sales"),
IF($C38="Other Income",'Business Info'!$A$3&amp;"O"&amp;100+COUNTIFS($C$1:$C37,"Other Income")
))))</f>
        <v/>
      </c>
      <c r="E38" s="308"/>
      <c r="F38" s="307"/>
      <c r="G38" s="169"/>
      <c r="H38" s="184"/>
      <c r="I38" s="138" t="str">
        <f>IFERROR(VLOOKUP($G38,'Inventory management'!$B:$D,3,0),"")</f>
        <v/>
      </c>
      <c r="J38" s="137" t="str">
        <f>IFERROR(
IF($K38&lt;&gt;"","",
IF($G38="","",
IF($C38="Customer credit",-$H38*VLOOKUP($G38,'Inventory management'!$B:$D,3,0),
$H38*VLOOKUP($G38,'Inventory management'!$B:$D,3,0)))),
"")</f>
        <v/>
      </c>
      <c r="K38" s="137"/>
      <c r="L38" s="137" t="str">
        <f t="shared" si="1"/>
        <v/>
      </c>
      <c r="M38" s="137" t="str">
        <f t="shared" si="2"/>
        <v/>
      </c>
      <c r="N38" s="186"/>
      <c r="O38" s="134" t="str">
        <f t="shared" si="3"/>
        <v/>
      </c>
    </row>
    <row r="39" spans="1:15" x14ac:dyDescent="0.35">
      <c r="A39" s="133" t="str">
        <f>IF(B39="","",
IFERROR(
INDEX('Customer List'!$A:$A,MATCH('Sales input worksheet'!$B39,'Customer List'!$B:$B,0)),
""))</f>
        <v/>
      </c>
      <c r="B39" s="304"/>
      <c r="C39" s="305"/>
      <c r="D39" s="135" t="str">
        <f>IF($C39="","",
IF($C39="Customer credit","CR"&amp;100+COUNTIFS($C$1:$C38,"Customer credit"),
IF($C39="Sales",'Business Info'!$A$3&amp;100+COUNTIFS($C$1:$C38,"Sales"),
IF($C39="Other Income",'Business Info'!$A$3&amp;"O"&amp;100+COUNTIFS($C$1:$C38,"Other Income")
))))</f>
        <v/>
      </c>
      <c r="E39" s="308"/>
      <c r="F39" s="307"/>
      <c r="G39" s="169"/>
      <c r="H39" s="184"/>
      <c r="I39" s="138" t="str">
        <f>IFERROR(VLOOKUP($G39,'Inventory management'!$B:$D,3,0),"")</f>
        <v/>
      </c>
      <c r="J39" s="137" t="str">
        <f>IFERROR(
IF($K39&lt;&gt;"","",
IF($G39="","",
IF($C39="Customer credit",-$H39*VLOOKUP($G39,'Inventory management'!$B:$D,3,0),
$H39*VLOOKUP($G39,'Inventory management'!$B:$D,3,0)))),
"")</f>
        <v/>
      </c>
      <c r="K39" s="137"/>
      <c r="L39" s="137" t="str">
        <f t="shared" si="1"/>
        <v/>
      </c>
      <c r="M39" s="137" t="str">
        <f t="shared" si="2"/>
        <v/>
      </c>
      <c r="N39" s="186"/>
      <c r="O39" s="134" t="str">
        <f t="shared" si="3"/>
        <v/>
      </c>
    </row>
    <row r="40" spans="1:15" x14ac:dyDescent="0.35">
      <c r="A40" s="133" t="str">
        <f>IF(B40="","",
IFERROR(
INDEX('Customer List'!$A:$A,MATCH('Sales input worksheet'!$B40,'Customer List'!$B:$B,0)),
""))</f>
        <v/>
      </c>
      <c r="B40" s="304"/>
      <c r="C40" s="305"/>
      <c r="D40" s="135" t="str">
        <f>IF($C40="","",
IF($C40="Customer credit","CR"&amp;100+COUNTIFS($C$1:$C39,"Customer credit"),
IF($C40="Sales",'Business Info'!$A$3&amp;100+COUNTIFS($C$1:$C39,"Sales"),
IF($C40="Other Income",'Business Info'!$A$3&amp;"O"&amp;100+COUNTIFS($C$1:$C39,"Other Income")
))))</f>
        <v/>
      </c>
      <c r="E40" s="308"/>
      <c r="F40" s="307"/>
      <c r="G40" s="169"/>
      <c r="H40" s="184"/>
      <c r="I40" s="138" t="str">
        <f>IFERROR(VLOOKUP($G40,'Inventory management'!$B:$D,3,0),"")</f>
        <v/>
      </c>
      <c r="J40" s="137" t="str">
        <f>IFERROR(
IF($K40&lt;&gt;"","",
IF($G40="","",
IF($C40="Customer credit",-$H40*VLOOKUP($G40,'Inventory management'!$B:$D,3,0),
$H40*VLOOKUP($G40,'Inventory management'!$B:$D,3,0)))),
"")</f>
        <v/>
      </c>
      <c r="K40" s="137"/>
      <c r="L40" s="137" t="str">
        <f t="shared" si="1"/>
        <v/>
      </c>
      <c r="M40" s="137" t="str">
        <f t="shared" si="2"/>
        <v/>
      </c>
      <c r="N40" s="186"/>
      <c r="O40" s="134" t="str">
        <f t="shared" si="3"/>
        <v/>
      </c>
    </row>
    <row r="41" spans="1:15" x14ac:dyDescent="0.35">
      <c r="A41" s="133" t="str">
        <f>IF(B41="","",
IFERROR(
INDEX('Customer List'!$A:$A,MATCH('Sales input worksheet'!$B41,'Customer List'!$B:$B,0)),
""))</f>
        <v/>
      </c>
      <c r="B41" s="304"/>
      <c r="C41" s="305"/>
      <c r="D41" s="135" t="str">
        <f>IF($C41="","",
IF($C41="Customer credit","CR"&amp;100+COUNTIFS($C$1:$C40,"Customer credit"),
IF($C41="Sales",'Business Info'!$A$3&amp;100+COUNTIFS($C$1:$C40,"Sales"),
IF($C41="Other Income",'Business Info'!$A$3&amp;"O"&amp;100+COUNTIFS($C$1:$C40,"Other Income")
))))</f>
        <v/>
      </c>
      <c r="E41" s="308"/>
      <c r="F41" s="307"/>
      <c r="G41" s="169"/>
      <c r="H41" s="184"/>
      <c r="I41" s="138" t="str">
        <f>IFERROR(VLOOKUP($G41,'Inventory management'!$B:$D,3,0),"")</f>
        <v/>
      </c>
      <c r="J41" s="137" t="str">
        <f>IFERROR(
IF($K41&lt;&gt;"","",
IF($G41="","",
IF($C41="Customer credit",-$H41*VLOOKUP($G41,'Inventory management'!$B:$D,3,0),
$H41*VLOOKUP($G41,'Inventory management'!$B:$D,3,0)))),
"")</f>
        <v/>
      </c>
      <c r="K41" s="137"/>
      <c r="L41" s="137" t="str">
        <f t="shared" si="1"/>
        <v/>
      </c>
      <c r="M41" s="137" t="str">
        <f t="shared" si="2"/>
        <v/>
      </c>
      <c r="N41" s="186"/>
      <c r="O41" s="134" t="str">
        <f t="shared" si="3"/>
        <v/>
      </c>
    </row>
    <row r="42" spans="1:15" x14ac:dyDescent="0.35">
      <c r="A42" s="133" t="str">
        <f>IF(B42="","",
IFERROR(
INDEX('Customer List'!$A:$A,MATCH('Sales input worksheet'!$B42,'Customer List'!$B:$B,0)),
""))</f>
        <v/>
      </c>
      <c r="B42" s="304"/>
      <c r="C42" s="305"/>
      <c r="D42" s="135" t="str">
        <f>IF($C42="","",
IF($C42="Customer credit","CR"&amp;100+COUNTIFS($C$1:$C41,"Customer credit"),
IF($C42="Sales",'Business Info'!$A$3&amp;100+COUNTIFS($C$1:$C41,"Sales"),
IF($C42="Other Income",'Business Info'!$A$3&amp;"O"&amp;100+COUNTIFS($C$1:$C41,"Other Income")
))))</f>
        <v/>
      </c>
      <c r="E42" s="308"/>
      <c r="F42" s="307"/>
      <c r="G42" s="169"/>
      <c r="H42" s="184"/>
      <c r="I42" s="138" t="str">
        <f>IFERROR(VLOOKUP($G42,'Inventory management'!$B:$D,3,0),"")</f>
        <v/>
      </c>
      <c r="J42" s="137" t="str">
        <f>IFERROR(
IF($K42&lt;&gt;"","",
IF($G42="","",
IF($C42="Customer credit",-$H42*VLOOKUP($G42,'Inventory management'!$B:$D,3,0),
$H42*VLOOKUP($G42,'Inventory management'!$B:$D,3,0)))),
"")</f>
        <v/>
      </c>
      <c r="K42" s="137"/>
      <c r="L42" s="137" t="str">
        <f t="shared" si="1"/>
        <v/>
      </c>
      <c r="M42" s="137" t="str">
        <f t="shared" si="2"/>
        <v/>
      </c>
      <c r="N42" s="186"/>
      <c r="O42" s="134" t="str">
        <f t="shared" si="3"/>
        <v/>
      </c>
    </row>
    <row r="43" spans="1:15" x14ac:dyDescent="0.35">
      <c r="A43" s="133" t="str">
        <f>IF(B43="","",
IFERROR(
INDEX('Customer List'!$A:$A,MATCH('Sales input worksheet'!$B43,'Customer List'!$B:$B,0)),
""))</f>
        <v/>
      </c>
      <c r="B43" s="304"/>
      <c r="C43" s="305"/>
      <c r="D43" s="135" t="str">
        <f>IF($C43="","",
IF($C43="Customer credit","CR"&amp;100+COUNTIFS($C$1:$C42,"Customer credit"),
IF($C43="Sales",'Business Info'!$A$3&amp;100+COUNTIFS($C$1:$C42,"Sales"),
IF($C43="Other Income",'Business Info'!$A$3&amp;"O"&amp;100+COUNTIFS($C$1:$C42,"Other Income")
))))</f>
        <v/>
      </c>
      <c r="E43" s="308"/>
      <c r="F43" s="307"/>
      <c r="G43" s="169"/>
      <c r="H43" s="184"/>
      <c r="I43" s="138" t="str">
        <f>IFERROR(VLOOKUP($G43,'Inventory management'!$B:$D,3,0),"")</f>
        <v/>
      </c>
      <c r="J43" s="137" t="str">
        <f>IFERROR(
IF($K43&lt;&gt;"","",
IF($G43="","",
IF($C43="Customer credit",-$H43*VLOOKUP($G43,'Inventory management'!$B:$D,3,0),
$H43*VLOOKUP($G43,'Inventory management'!$B:$D,3,0)))),
"")</f>
        <v/>
      </c>
      <c r="K43" s="137"/>
      <c r="L43" s="137" t="str">
        <f t="shared" si="1"/>
        <v/>
      </c>
      <c r="M43" s="137" t="str">
        <f t="shared" si="2"/>
        <v/>
      </c>
      <c r="N43" s="186"/>
      <c r="O43" s="134" t="str">
        <f t="shared" si="3"/>
        <v/>
      </c>
    </row>
    <row r="44" spans="1:15" x14ac:dyDescent="0.35">
      <c r="A44" s="133" t="str">
        <f>IF(B44="","",
IFERROR(
INDEX('Customer List'!$A:$A,MATCH('Sales input worksheet'!$B44,'Customer List'!$B:$B,0)),
""))</f>
        <v/>
      </c>
      <c r="B44" s="304"/>
      <c r="C44" s="305"/>
      <c r="D44" s="135" t="str">
        <f>IF($C44="","",
IF($C44="Customer credit","CR"&amp;100+COUNTIFS($C$1:$C43,"Customer credit"),
IF($C44="Sales",'Business Info'!$A$3&amp;100+COUNTIFS($C$1:$C43,"Sales"),
IF($C44="Other Income",'Business Info'!$A$3&amp;"O"&amp;100+COUNTIFS($C$1:$C43,"Other Income")
))))</f>
        <v/>
      </c>
      <c r="E44" s="308"/>
      <c r="F44" s="307"/>
      <c r="G44" s="169"/>
      <c r="H44" s="184"/>
      <c r="I44" s="138" t="str">
        <f>IFERROR(VLOOKUP($G44,'Inventory management'!$B:$D,3,0),"")</f>
        <v/>
      </c>
      <c r="J44" s="137" t="str">
        <f>IFERROR(
IF($K44&lt;&gt;"","",
IF($G44="","",
IF($C44="Customer credit",-$H44*VLOOKUP($G44,'Inventory management'!$B:$D,3,0),
$H44*VLOOKUP($G44,'Inventory management'!$B:$D,3,0)))),
"")</f>
        <v/>
      </c>
      <c r="K44" s="137"/>
      <c r="L44" s="137" t="str">
        <f t="shared" si="1"/>
        <v/>
      </c>
      <c r="M44" s="137" t="str">
        <f t="shared" si="2"/>
        <v/>
      </c>
      <c r="N44" s="186"/>
      <c r="O44" s="134" t="str">
        <f t="shared" si="3"/>
        <v/>
      </c>
    </row>
    <row r="45" spans="1:15" x14ac:dyDescent="0.35">
      <c r="A45" s="133" t="str">
        <f>IF(B45="","",
IFERROR(
INDEX('Customer List'!$A:$A,MATCH('Sales input worksheet'!$B45,'Customer List'!$B:$B,0)),
""))</f>
        <v/>
      </c>
      <c r="B45" s="304"/>
      <c r="C45" s="305"/>
      <c r="D45" s="135" t="str">
        <f>IF($C45="","",
IF($C45="Customer credit","CR"&amp;100+COUNTIFS($C$1:$C44,"Customer credit"),
IF($C45="Sales",'Business Info'!$A$3&amp;100+COUNTIFS($C$1:$C44,"Sales"),
IF($C45="Other Income",'Business Info'!$A$3&amp;"O"&amp;100+COUNTIFS($C$1:$C44,"Other Income")
))))</f>
        <v/>
      </c>
      <c r="E45" s="308"/>
      <c r="F45" s="307"/>
      <c r="G45" s="169"/>
      <c r="H45" s="184"/>
      <c r="I45" s="138" t="str">
        <f>IFERROR(VLOOKUP($G45,'Inventory management'!$B:$D,3,0),"")</f>
        <v/>
      </c>
      <c r="J45" s="137" t="str">
        <f>IFERROR(
IF($K45&lt;&gt;"","",
IF($G45="","",
IF($C45="Customer credit",-$H45*VLOOKUP($G45,'Inventory management'!$B:$D,3,0),
$H45*VLOOKUP($G45,'Inventory management'!$B:$D,3,0)))),
"")</f>
        <v/>
      </c>
      <c r="K45" s="137"/>
      <c r="L45" s="137" t="str">
        <f t="shared" si="1"/>
        <v/>
      </c>
      <c r="M45" s="137" t="str">
        <f t="shared" si="2"/>
        <v/>
      </c>
      <c r="N45" s="186"/>
      <c r="O45" s="134" t="str">
        <f t="shared" si="3"/>
        <v/>
      </c>
    </row>
    <row r="46" spans="1:15" x14ac:dyDescent="0.35">
      <c r="A46" s="133" t="str">
        <f>IF(B46="","",
IFERROR(
INDEX('Customer List'!$A:$A,MATCH('Sales input worksheet'!$B46,'Customer List'!$B:$B,0)),
""))</f>
        <v/>
      </c>
      <c r="B46" s="304"/>
      <c r="C46" s="305"/>
      <c r="D46" s="135" t="str">
        <f>IF($C46="","",
IF($C46="Customer credit","CR"&amp;100+COUNTIFS($C$1:$C45,"Customer credit"),
IF($C46="Sales",'Business Info'!$A$3&amp;100+COUNTIFS($C$1:$C45,"Sales"),
IF($C46="Other Income",'Business Info'!$A$3&amp;"O"&amp;100+COUNTIFS($C$1:$C45,"Other Income")
))))</f>
        <v/>
      </c>
      <c r="E46" s="308"/>
      <c r="F46" s="307"/>
      <c r="G46" s="169"/>
      <c r="H46" s="184"/>
      <c r="I46" s="138" t="str">
        <f>IFERROR(VLOOKUP($G46,'Inventory management'!$B:$D,3,0),"")</f>
        <v/>
      </c>
      <c r="J46" s="137" t="str">
        <f>IFERROR(
IF($K46&lt;&gt;"","",
IF($G46="","",
IF($C46="Customer credit",-$H46*VLOOKUP($G46,'Inventory management'!$B:$D,3,0),
$H46*VLOOKUP($G46,'Inventory management'!$B:$D,3,0)))),
"")</f>
        <v/>
      </c>
      <c r="K46" s="137"/>
      <c r="L46" s="137" t="str">
        <f t="shared" si="1"/>
        <v/>
      </c>
      <c r="M46" s="137" t="str">
        <f t="shared" si="2"/>
        <v/>
      </c>
      <c r="N46" s="186"/>
      <c r="O46" s="134" t="str">
        <f t="shared" si="3"/>
        <v/>
      </c>
    </row>
    <row r="47" spans="1:15" x14ac:dyDescent="0.35">
      <c r="A47" s="133" t="str">
        <f>IF(B47="","",
IFERROR(
INDEX('Customer List'!$A:$A,MATCH('Sales input worksheet'!$B47,'Customer List'!$B:$B,0)),
""))</f>
        <v/>
      </c>
      <c r="B47" s="304"/>
      <c r="C47" s="305"/>
      <c r="D47" s="135" t="str">
        <f>IF($C47="","",
IF($C47="Customer credit","CR"&amp;100+COUNTIFS($C$1:$C46,"Customer credit"),
IF($C47="Sales",'Business Info'!$A$3&amp;100+COUNTIFS($C$1:$C46,"Sales"),
IF($C47="Other Income",'Business Info'!$A$3&amp;"O"&amp;100+COUNTIFS($C$1:$C46,"Other Income")
))))</f>
        <v/>
      </c>
      <c r="E47" s="308"/>
      <c r="F47" s="307"/>
      <c r="G47" s="169"/>
      <c r="H47" s="184"/>
      <c r="I47" s="138" t="str">
        <f>IFERROR(VLOOKUP($G47,'Inventory management'!$B:$D,3,0),"")</f>
        <v/>
      </c>
      <c r="J47" s="137" t="str">
        <f>IFERROR(
IF($K47&lt;&gt;"","",
IF($G47="","",
IF($C47="Customer credit",-$H47*VLOOKUP($G47,'Inventory management'!$B:$D,3,0),
$H47*VLOOKUP($G47,'Inventory management'!$B:$D,3,0)))),
"")</f>
        <v/>
      </c>
      <c r="K47" s="137"/>
      <c r="L47" s="137" t="str">
        <f t="shared" si="1"/>
        <v/>
      </c>
      <c r="M47" s="137" t="str">
        <f t="shared" si="2"/>
        <v/>
      </c>
      <c r="N47" s="186"/>
      <c r="O47" s="134" t="str">
        <f t="shared" si="3"/>
        <v/>
      </c>
    </row>
    <row r="48" spans="1:15" x14ac:dyDescent="0.35">
      <c r="A48" s="133" t="str">
        <f>IF(B48="","",
IFERROR(
INDEX('Customer List'!$A:$A,MATCH('Sales input worksheet'!$B48,'Customer List'!$B:$B,0)),
""))</f>
        <v/>
      </c>
      <c r="B48" s="304"/>
      <c r="C48" s="305"/>
      <c r="D48" s="135" t="str">
        <f>IF($C48="","",
IF($C48="Customer credit","CR"&amp;100+COUNTIFS($C$1:$C47,"Customer credit"),
IF($C48="Sales",'Business Info'!$A$3&amp;100+COUNTIFS($C$1:$C47,"Sales"),
IF($C48="Other Income",'Business Info'!$A$3&amp;"O"&amp;100+COUNTIFS($C$1:$C47,"Other Income")
))))</f>
        <v/>
      </c>
      <c r="E48" s="308"/>
      <c r="F48" s="307"/>
      <c r="G48" s="169"/>
      <c r="H48" s="184"/>
      <c r="I48" s="138" t="str">
        <f>IFERROR(VLOOKUP($G48,'Inventory management'!$B:$D,3,0),"")</f>
        <v/>
      </c>
      <c r="J48" s="137" t="str">
        <f>IFERROR(
IF($K48&lt;&gt;"","",
IF($G48="","",
IF($C48="Customer credit",-$H48*VLOOKUP($G48,'Inventory management'!$B:$D,3,0),
$H48*VLOOKUP($G48,'Inventory management'!$B:$D,3,0)))),
"")</f>
        <v/>
      </c>
      <c r="K48" s="137"/>
      <c r="L48" s="137" t="str">
        <f t="shared" si="1"/>
        <v/>
      </c>
      <c r="M48" s="137" t="str">
        <f t="shared" si="2"/>
        <v/>
      </c>
      <c r="N48" s="186"/>
      <c r="O48" s="134" t="str">
        <f t="shared" si="3"/>
        <v/>
      </c>
    </row>
    <row r="49" spans="1:15" x14ac:dyDescent="0.35">
      <c r="A49" s="133" t="str">
        <f>IF(B49="","",
IFERROR(
INDEX('Customer List'!$A:$A,MATCH('Sales input worksheet'!$B49,'Customer List'!$B:$B,0)),
""))</f>
        <v/>
      </c>
      <c r="B49" s="304"/>
      <c r="C49" s="305"/>
      <c r="D49" s="135" t="str">
        <f>IF($C49="","",
IF($C49="Customer credit","CR"&amp;100+COUNTIFS($C$1:$C48,"Customer credit"),
IF($C49="Sales",'Business Info'!$A$3&amp;100+COUNTIFS($C$1:$C48,"Sales"),
IF($C49="Other Income",'Business Info'!$A$3&amp;"O"&amp;100+COUNTIFS($C$1:$C48,"Other Income")
))))</f>
        <v/>
      </c>
      <c r="E49" s="308"/>
      <c r="F49" s="307"/>
      <c r="G49" s="169"/>
      <c r="H49" s="184"/>
      <c r="I49" s="138" t="str">
        <f>IFERROR(VLOOKUP($G49,'Inventory management'!$B:$D,3,0),"")</f>
        <v/>
      </c>
      <c r="J49" s="137" t="str">
        <f>IFERROR(
IF($K49&lt;&gt;"","",
IF($G49="","",
IF($C49="Customer credit",-$H49*VLOOKUP($G49,'Inventory management'!$B:$D,3,0),
$H49*VLOOKUP($G49,'Inventory management'!$B:$D,3,0)))),
"")</f>
        <v/>
      </c>
      <c r="K49" s="137"/>
      <c r="L49" s="137" t="str">
        <f t="shared" si="1"/>
        <v/>
      </c>
      <c r="M49" s="137" t="str">
        <f t="shared" si="2"/>
        <v/>
      </c>
      <c r="N49" s="186"/>
      <c r="O49" s="134" t="str">
        <f t="shared" si="3"/>
        <v/>
      </c>
    </row>
    <row r="50" spans="1:15" x14ac:dyDescent="0.35">
      <c r="A50" s="133" t="str">
        <f>IF(B50="","",
IFERROR(
INDEX('Customer List'!$A:$A,MATCH('Sales input worksheet'!$B50,'Customer List'!$B:$B,0)),
""))</f>
        <v/>
      </c>
      <c r="B50" s="304"/>
      <c r="C50" s="305"/>
      <c r="D50" s="135" t="str">
        <f>IF($C50="","",
IF($C50="Customer credit","CR"&amp;100+COUNTIFS($C$1:$C49,"Customer credit"),
IF($C50="Sales",'Business Info'!$A$3&amp;100+COUNTIFS($C$1:$C49,"Sales"),
IF($C50="Other Income",'Business Info'!$A$3&amp;"O"&amp;100+COUNTIFS($C$1:$C49,"Other Income")
))))</f>
        <v/>
      </c>
      <c r="E50" s="308"/>
      <c r="F50" s="307"/>
      <c r="G50" s="169"/>
      <c r="H50" s="184"/>
      <c r="I50" s="138" t="str">
        <f>IFERROR(VLOOKUP($G50,'Inventory management'!$B:$D,3,0),"")</f>
        <v/>
      </c>
      <c r="J50" s="137" t="str">
        <f>IFERROR(
IF($K50&lt;&gt;"","",
IF($G50="","",
IF($C50="Customer credit",-$H50*VLOOKUP($G50,'Inventory management'!$B:$D,3,0),
$H50*VLOOKUP($G50,'Inventory management'!$B:$D,3,0)))),
"")</f>
        <v/>
      </c>
      <c r="K50" s="137"/>
      <c r="L50" s="137" t="str">
        <f t="shared" si="1"/>
        <v/>
      </c>
      <c r="M50" s="137" t="str">
        <f t="shared" si="2"/>
        <v/>
      </c>
      <c r="N50" s="186"/>
      <c r="O50" s="134" t="str">
        <f t="shared" si="3"/>
        <v/>
      </c>
    </row>
    <row r="51" spans="1:15" x14ac:dyDescent="0.35">
      <c r="A51" s="133" t="str">
        <f>IF(B51="","",
IFERROR(
INDEX('Customer List'!$A:$A,MATCH('Sales input worksheet'!$B51,'Customer List'!$B:$B,0)),
""))</f>
        <v/>
      </c>
      <c r="B51" s="304"/>
      <c r="C51" s="305"/>
      <c r="D51" s="135" t="str">
        <f>IF($C51="","",
IF($C51="Customer credit","CR"&amp;100+COUNTIFS($C$1:$C50,"Customer credit"),
IF($C51="Sales",'Business Info'!$A$3&amp;100+COUNTIFS($C$1:$C50,"Sales"),
IF($C51="Other Income",'Business Info'!$A$3&amp;"O"&amp;100+COUNTIFS($C$1:$C50,"Other Income")
))))</f>
        <v/>
      </c>
      <c r="E51" s="308"/>
      <c r="F51" s="307"/>
      <c r="G51" s="169"/>
      <c r="H51" s="184"/>
      <c r="I51" s="138" t="str">
        <f>IFERROR(VLOOKUP($G51,'Inventory management'!$B:$D,3,0),"")</f>
        <v/>
      </c>
      <c r="J51" s="137" t="str">
        <f>IFERROR(
IF($K51&lt;&gt;"","",
IF($G51="","",
IF($C51="Customer credit",-$H51*VLOOKUP($G51,'Inventory management'!$B:$D,3,0),
$H51*VLOOKUP($G51,'Inventory management'!$B:$D,3,0)))),
"")</f>
        <v/>
      </c>
      <c r="K51" s="137"/>
      <c r="L51" s="137" t="str">
        <f t="shared" si="1"/>
        <v/>
      </c>
      <c r="M51" s="137" t="str">
        <f t="shared" si="2"/>
        <v/>
      </c>
      <c r="N51" s="186"/>
      <c r="O51" s="134" t="str">
        <f t="shared" si="3"/>
        <v/>
      </c>
    </row>
    <row r="52" spans="1:15" x14ac:dyDescent="0.35">
      <c r="A52" s="133" t="str">
        <f>IF(B52="","",
IFERROR(
INDEX('Customer List'!$A:$A,MATCH('Sales input worksheet'!$B52,'Customer List'!$B:$B,0)),
""))</f>
        <v/>
      </c>
      <c r="B52" s="304"/>
      <c r="C52" s="305"/>
      <c r="D52" s="135" t="str">
        <f>IF($C52="","",
IF($C52="Customer credit","CR"&amp;100+COUNTIFS($C$1:$C51,"Customer credit"),
IF($C52="Sales",'Business Info'!$A$3&amp;100+COUNTIFS($C$1:$C51,"Sales"),
IF($C52="Other Income",'Business Info'!$A$3&amp;"O"&amp;100+COUNTIFS($C$1:$C51,"Other Income")
))))</f>
        <v/>
      </c>
      <c r="E52" s="308"/>
      <c r="F52" s="307"/>
      <c r="G52" s="169"/>
      <c r="H52" s="184"/>
      <c r="I52" s="138" t="str">
        <f>IFERROR(VLOOKUP($G52,'Inventory management'!$B:$D,3,0),"")</f>
        <v/>
      </c>
      <c r="J52" s="137" t="str">
        <f>IFERROR(
IF($K52&lt;&gt;"","",
IF($G52="","",
IF($C52="Customer credit",-$H52*VLOOKUP($G52,'Inventory management'!$B:$D,3,0),
$H52*VLOOKUP($G52,'Inventory management'!$B:$D,3,0)))),
"")</f>
        <v/>
      </c>
      <c r="K52" s="137"/>
      <c r="L52" s="137" t="str">
        <f t="shared" si="1"/>
        <v/>
      </c>
      <c r="M52" s="137" t="str">
        <f t="shared" si="2"/>
        <v/>
      </c>
      <c r="N52" s="186"/>
      <c r="O52" s="134" t="str">
        <f t="shared" si="3"/>
        <v/>
      </c>
    </row>
    <row r="53" spans="1:15" x14ac:dyDescent="0.35">
      <c r="A53" s="133" t="str">
        <f>IF(B53="","",
IFERROR(
INDEX('Customer List'!$A:$A,MATCH('Sales input worksheet'!$B53,'Customer List'!$B:$B,0)),
""))</f>
        <v/>
      </c>
      <c r="B53" s="304"/>
      <c r="C53" s="305"/>
      <c r="D53" s="135" t="str">
        <f>IF($C53="","",
IF($C53="Customer credit","CR"&amp;100+COUNTIFS($C$1:$C52,"Customer credit"),
IF($C53="Sales",'Business Info'!$A$3&amp;100+COUNTIFS($C$1:$C52,"Sales"),
IF($C53="Other Income",'Business Info'!$A$3&amp;"O"&amp;100+COUNTIFS($C$1:$C52,"Other Income")
))))</f>
        <v/>
      </c>
      <c r="E53" s="308"/>
      <c r="F53" s="307"/>
      <c r="G53" s="169"/>
      <c r="H53" s="184"/>
      <c r="I53" s="138" t="str">
        <f>IFERROR(VLOOKUP($G53,'Inventory management'!$B:$D,3,0),"")</f>
        <v/>
      </c>
      <c r="J53" s="137" t="str">
        <f>IFERROR(
IF($K53&lt;&gt;"","",
IF($G53="","",
IF($C53="Customer credit",-$H53*VLOOKUP($G53,'Inventory management'!$B:$D,3,0),
$H53*VLOOKUP($G53,'Inventory management'!$B:$D,3,0)))),
"")</f>
        <v/>
      </c>
      <c r="K53" s="137"/>
      <c r="L53" s="137" t="str">
        <f t="shared" si="1"/>
        <v/>
      </c>
      <c r="M53" s="137" t="str">
        <f t="shared" si="2"/>
        <v/>
      </c>
      <c r="N53" s="186"/>
      <c r="O53" s="134" t="str">
        <f t="shared" si="3"/>
        <v/>
      </c>
    </row>
    <row r="54" spans="1:15" x14ac:dyDescent="0.35">
      <c r="A54" s="133" t="str">
        <f>IF(B54="","",
IFERROR(
INDEX('Customer List'!$A:$A,MATCH('Sales input worksheet'!$B54,'Customer List'!$B:$B,0)),
""))</f>
        <v/>
      </c>
      <c r="B54" s="304"/>
      <c r="C54" s="305"/>
      <c r="D54" s="135" t="str">
        <f>IF($C54="","",
IF($C54="Customer credit","CR"&amp;100+COUNTIFS($C$1:$C53,"Customer credit"),
IF($C54="Sales",'Business Info'!$A$3&amp;100+COUNTIFS($C$1:$C53,"Sales"),
IF($C54="Other Income",'Business Info'!$A$3&amp;"O"&amp;100+COUNTIFS($C$1:$C53,"Other Income")
))))</f>
        <v/>
      </c>
      <c r="E54" s="308"/>
      <c r="F54" s="307"/>
      <c r="G54" s="169"/>
      <c r="H54" s="184"/>
      <c r="I54" s="138" t="str">
        <f>IFERROR(VLOOKUP($G54,'Inventory management'!$B:$D,3,0),"")</f>
        <v/>
      </c>
      <c r="J54" s="137" t="str">
        <f>IFERROR(
IF($K54&lt;&gt;"","",
IF($G54="","",
IF($C54="Customer credit",-$H54*VLOOKUP($G54,'Inventory management'!$B:$D,3,0),
$H54*VLOOKUP($G54,'Inventory management'!$B:$D,3,0)))),
"")</f>
        <v/>
      </c>
      <c r="K54" s="137"/>
      <c r="L54" s="137" t="str">
        <f t="shared" si="1"/>
        <v/>
      </c>
      <c r="M54" s="137" t="str">
        <f t="shared" si="2"/>
        <v/>
      </c>
      <c r="N54" s="186"/>
      <c r="O54" s="134" t="str">
        <f t="shared" si="3"/>
        <v/>
      </c>
    </row>
    <row r="55" spans="1:15" x14ac:dyDescent="0.35">
      <c r="A55" s="133" t="str">
        <f>IF(B55="","",
IFERROR(
INDEX('Customer List'!$A:$A,MATCH('Sales input worksheet'!$B55,'Customer List'!$B:$B,0)),
""))</f>
        <v/>
      </c>
      <c r="B55" s="304"/>
      <c r="C55" s="305"/>
      <c r="D55" s="135" t="str">
        <f>IF($C55="","",
IF($C55="Customer credit","CR"&amp;100+COUNTIFS($C$1:$C54,"Customer credit"),
IF($C55="Sales",'Business Info'!$A$3&amp;100+COUNTIFS($C$1:$C54,"Sales"),
IF($C55="Other Income",'Business Info'!$A$3&amp;"O"&amp;100+COUNTIFS($C$1:$C54,"Other Income")
))))</f>
        <v/>
      </c>
      <c r="E55" s="308"/>
      <c r="F55" s="307"/>
      <c r="G55" s="169"/>
      <c r="H55" s="184"/>
      <c r="I55" s="138" t="str">
        <f>IFERROR(VLOOKUP($G55,'Inventory management'!$B:$D,3,0),"")</f>
        <v/>
      </c>
      <c r="J55" s="137" t="str">
        <f>IFERROR(
IF($K55&lt;&gt;"","",
IF($G55="","",
IF($C55="Customer credit",-$H55*VLOOKUP($G55,'Inventory management'!$B:$D,3,0),
$H55*VLOOKUP($G55,'Inventory management'!$B:$D,3,0)))),
"")</f>
        <v/>
      </c>
      <c r="K55" s="137"/>
      <c r="L55" s="137" t="str">
        <f t="shared" si="1"/>
        <v/>
      </c>
      <c r="M55" s="137" t="str">
        <f t="shared" si="2"/>
        <v/>
      </c>
      <c r="N55" s="186"/>
      <c r="O55" s="134" t="str">
        <f t="shared" si="3"/>
        <v/>
      </c>
    </row>
    <row r="56" spans="1:15" x14ac:dyDescent="0.35">
      <c r="A56" s="133" t="str">
        <f>IF(B56="","",
IFERROR(
INDEX('Customer List'!$A:$A,MATCH('Sales input worksheet'!$B56,'Customer List'!$B:$B,0)),
""))</f>
        <v/>
      </c>
      <c r="B56" s="304"/>
      <c r="C56" s="305"/>
      <c r="D56" s="135" t="str">
        <f>IF($C56="","",
IF($C56="Customer credit","CR"&amp;100+COUNTIFS($C$1:$C55,"Customer credit"),
IF($C56="Sales",'Business Info'!$A$3&amp;100+COUNTIFS($C$1:$C55,"Sales"),
IF($C56="Other Income",'Business Info'!$A$3&amp;"O"&amp;100+COUNTIFS($C$1:$C55,"Other Income")
))))</f>
        <v/>
      </c>
      <c r="E56" s="308"/>
      <c r="F56" s="307"/>
      <c r="G56" s="169"/>
      <c r="H56" s="184"/>
      <c r="I56" s="138" t="str">
        <f>IFERROR(VLOOKUP($G56,'Inventory management'!$B:$D,3,0),"")</f>
        <v/>
      </c>
      <c r="J56" s="137" t="str">
        <f>IFERROR(
IF($K56&lt;&gt;"","",
IF($G56="","",
IF($C56="Customer credit",-$H56*VLOOKUP($G56,'Inventory management'!$B:$D,3,0),
$H56*VLOOKUP($G56,'Inventory management'!$B:$D,3,0)))),
"")</f>
        <v/>
      </c>
      <c r="K56" s="137"/>
      <c r="L56" s="137" t="str">
        <f t="shared" si="1"/>
        <v/>
      </c>
      <c r="M56" s="137" t="str">
        <f t="shared" si="2"/>
        <v/>
      </c>
      <c r="N56" s="186"/>
      <c r="O56" s="134" t="str">
        <f t="shared" si="3"/>
        <v/>
      </c>
    </row>
    <row r="57" spans="1:15" x14ac:dyDescent="0.35">
      <c r="A57" s="133" t="str">
        <f>IF(B57="","",
IFERROR(
INDEX('Customer List'!$A:$A,MATCH('Sales input worksheet'!$B57,'Customer List'!$B:$B,0)),
""))</f>
        <v/>
      </c>
      <c r="B57" s="304"/>
      <c r="C57" s="305"/>
      <c r="D57" s="135" t="str">
        <f>IF($C57="","",
IF($C57="Customer credit","CR"&amp;100+COUNTIFS($C$1:$C56,"Customer credit"),
IF($C57="Sales",'Business Info'!$A$3&amp;100+COUNTIFS($C$1:$C56,"Sales"),
IF($C57="Other Income",'Business Info'!$A$3&amp;"O"&amp;100+COUNTIFS($C$1:$C56,"Other Income")
))))</f>
        <v/>
      </c>
      <c r="E57" s="308"/>
      <c r="F57" s="307"/>
      <c r="G57" s="169"/>
      <c r="H57" s="184"/>
      <c r="I57" s="138" t="str">
        <f>IFERROR(VLOOKUP($G57,'Inventory management'!$B:$D,3,0),"")</f>
        <v/>
      </c>
      <c r="J57" s="137" t="str">
        <f>IFERROR(
IF($K57&lt;&gt;"","",
IF($G57="","",
IF($C57="Customer credit",-$H57*VLOOKUP($G57,'Inventory management'!$B:$D,3,0),
$H57*VLOOKUP($G57,'Inventory management'!$B:$D,3,0)))),
"")</f>
        <v/>
      </c>
      <c r="K57" s="137"/>
      <c r="L57" s="137" t="str">
        <f t="shared" si="1"/>
        <v/>
      </c>
      <c r="M57" s="137" t="str">
        <f t="shared" si="2"/>
        <v/>
      </c>
      <c r="N57" s="186"/>
      <c r="O57" s="134" t="str">
        <f t="shared" si="3"/>
        <v/>
      </c>
    </row>
    <row r="58" spans="1:15" x14ac:dyDescent="0.35">
      <c r="A58" s="133" t="str">
        <f>IF(B58="","",
IFERROR(
INDEX('Customer List'!$A:$A,MATCH('Sales input worksheet'!$B58,'Customer List'!$B:$B,0)),
""))</f>
        <v/>
      </c>
      <c r="B58" s="304"/>
      <c r="C58" s="305"/>
      <c r="D58" s="135" t="str">
        <f>IF($C58="","",
IF($C58="Customer credit","CR"&amp;100+COUNTIFS($C$1:$C57,"Customer credit"),
IF($C58="Sales",'Business Info'!$A$3&amp;100+COUNTIFS($C$1:$C57,"Sales"),
IF($C58="Other Income",'Business Info'!$A$3&amp;"O"&amp;100+COUNTIFS($C$1:$C57,"Other Income")
))))</f>
        <v/>
      </c>
      <c r="E58" s="308"/>
      <c r="F58" s="307"/>
      <c r="G58" s="169"/>
      <c r="H58" s="184"/>
      <c r="I58" s="138" t="str">
        <f>IFERROR(VLOOKUP($G58,'Inventory management'!$B:$D,3,0),"")</f>
        <v/>
      </c>
      <c r="J58" s="137" t="str">
        <f>IFERROR(
IF($K58&lt;&gt;"","",
IF($G58="","",
IF($C58="Customer credit",-$H58*VLOOKUP($G58,'Inventory management'!$B:$D,3,0),
$H58*VLOOKUP($G58,'Inventory management'!$B:$D,3,0)))),
"")</f>
        <v/>
      </c>
      <c r="K58" s="137"/>
      <c r="L58" s="137" t="str">
        <f t="shared" si="1"/>
        <v/>
      </c>
      <c r="M58" s="137" t="str">
        <f t="shared" si="2"/>
        <v/>
      </c>
      <c r="N58" s="186"/>
      <c r="O58" s="134" t="str">
        <f t="shared" si="3"/>
        <v/>
      </c>
    </row>
    <row r="59" spans="1:15" x14ac:dyDescent="0.35">
      <c r="A59" s="133" t="str">
        <f>IF(B59="","",
IFERROR(
INDEX('Customer List'!$A:$A,MATCH('Sales input worksheet'!$B59,'Customer List'!$B:$B,0)),
""))</f>
        <v/>
      </c>
      <c r="B59" s="304"/>
      <c r="C59" s="305"/>
      <c r="D59" s="135" t="str">
        <f>IF($C59="","",
IF($C59="Customer credit","CR"&amp;100+COUNTIFS($C$1:$C58,"Customer credit"),
IF($C59="Sales",'Business Info'!$A$3&amp;100+COUNTIFS($C$1:$C58,"Sales"),
IF($C59="Other Income",'Business Info'!$A$3&amp;"O"&amp;100+COUNTIFS($C$1:$C58,"Other Income")
))))</f>
        <v/>
      </c>
      <c r="E59" s="308"/>
      <c r="F59" s="307"/>
      <c r="G59" s="169"/>
      <c r="H59" s="184"/>
      <c r="I59" s="138" t="str">
        <f>IFERROR(VLOOKUP($G59,'Inventory management'!$B:$D,3,0),"")</f>
        <v/>
      </c>
      <c r="J59" s="137" t="str">
        <f>IFERROR(
IF($K59&lt;&gt;"","",
IF($G59="","",
IF($C59="Customer credit",-$H59*VLOOKUP($G59,'Inventory management'!$B:$D,3,0),
$H59*VLOOKUP($G59,'Inventory management'!$B:$D,3,0)))),
"")</f>
        <v/>
      </c>
      <c r="K59" s="137"/>
      <c r="L59" s="137" t="str">
        <f t="shared" si="1"/>
        <v/>
      </c>
      <c r="M59" s="137" t="str">
        <f t="shared" si="2"/>
        <v/>
      </c>
      <c r="N59" s="186"/>
      <c r="O59" s="134" t="str">
        <f t="shared" si="3"/>
        <v/>
      </c>
    </row>
    <row r="60" spans="1:15" x14ac:dyDescent="0.35">
      <c r="A60" s="133" t="str">
        <f>IF(B60="","",
IFERROR(
INDEX('Customer List'!$A:$A,MATCH('Sales input worksheet'!$B60,'Customer List'!$B:$B,0)),
""))</f>
        <v/>
      </c>
      <c r="B60" s="304"/>
      <c r="C60" s="305"/>
      <c r="D60" s="135" t="str">
        <f>IF($C60="","",
IF($C60="Customer credit","CR"&amp;100+COUNTIFS($C$1:$C59,"Customer credit"),
IF($C60="Sales",'Business Info'!$A$3&amp;100+COUNTIFS($C$1:$C59,"Sales"),
IF($C60="Other Income",'Business Info'!$A$3&amp;"O"&amp;100+COUNTIFS($C$1:$C59,"Other Income")
))))</f>
        <v/>
      </c>
      <c r="E60" s="308"/>
      <c r="F60" s="307"/>
      <c r="G60" s="169"/>
      <c r="H60" s="184"/>
      <c r="I60" s="138" t="str">
        <f>IFERROR(VLOOKUP($G60,'Inventory management'!$B:$D,3,0),"")</f>
        <v/>
      </c>
      <c r="J60" s="137" t="str">
        <f>IFERROR(
IF($K60&lt;&gt;"","",
IF($G60="","",
IF($C60="Customer credit",-$H60*VLOOKUP($G60,'Inventory management'!$B:$D,3,0),
$H60*VLOOKUP($G60,'Inventory management'!$B:$D,3,0)))),
"")</f>
        <v/>
      </c>
      <c r="K60" s="137"/>
      <c r="L60" s="137" t="str">
        <f t="shared" si="1"/>
        <v/>
      </c>
      <c r="M60" s="137" t="str">
        <f t="shared" si="2"/>
        <v/>
      </c>
      <c r="N60" s="186"/>
      <c r="O60" s="134" t="str">
        <f t="shared" si="3"/>
        <v/>
      </c>
    </row>
    <row r="61" spans="1:15" x14ac:dyDescent="0.35">
      <c r="A61" s="133" t="str">
        <f>IF(B61="","",
IFERROR(
INDEX('Customer List'!$A:$A,MATCH('Sales input worksheet'!$B61,'Customer List'!$B:$B,0)),
""))</f>
        <v/>
      </c>
      <c r="B61" s="304"/>
      <c r="C61" s="305"/>
      <c r="D61" s="135" t="str">
        <f>IF($C61="","",
IF($C61="Customer credit","CR"&amp;100+COUNTIFS($C$1:$C60,"Customer credit"),
IF($C61="Sales",'Business Info'!$A$3&amp;100+COUNTIFS($C$1:$C60,"Sales"),
IF($C61="Other Income",'Business Info'!$A$3&amp;"O"&amp;100+COUNTIFS($C$1:$C60,"Other Income")
))))</f>
        <v/>
      </c>
      <c r="E61" s="308"/>
      <c r="F61" s="307"/>
      <c r="G61" s="169"/>
      <c r="H61" s="184"/>
      <c r="I61" s="138" t="str">
        <f>IFERROR(VLOOKUP($G61,'Inventory management'!$B:$D,3,0),"")</f>
        <v/>
      </c>
      <c r="J61" s="137" t="str">
        <f>IFERROR(
IF($K61&lt;&gt;"","",
IF($G61="","",
IF($C61="Customer credit",-$H61*VLOOKUP($G61,'Inventory management'!$B:$D,3,0),
$H61*VLOOKUP($G61,'Inventory management'!$B:$D,3,0)))),
"")</f>
        <v/>
      </c>
      <c r="K61" s="137"/>
      <c r="L61" s="137" t="str">
        <f t="shared" si="1"/>
        <v/>
      </c>
      <c r="M61" s="137" t="str">
        <f t="shared" si="2"/>
        <v/>
      </c>
      <c r="N61" s="186"/>
      <c r="O61" s="134" t="str">
        <f t="shared" si="3"/>
        <v/>
      </c>
    </row>
    <row r="62" spans="1:15" x14ac:dyDescent="0.35">
      <c r="A62" s="133" t="str">
        <f>IF(B62="","",
IFERROR(
INDEX('Customer List'!$A:$A,MATCH('Sales input worksheet'!$B62,'Customer List'!$B:$B,0)),
""))</f>
        <v/>
      </c>
      <c r="B62" s="304"/>
      <c r="C62" s="305"/>
      <c r="D62" s="135" t="str">
        <f>IF($C62="","",
IF($C62="Customer credit","CR"&amp;100+COUNTIFS($C$1:$C61,"Customer credit"),
IF($C62="Sales",'Business Info'!$A$3&amp;100+COUNTIFS($C$1:$C61,"Sales"),
IF($C62="Other Income",'Business Info'!$A$3&amp;"O"&amp;100+COUNTIFS($C$1:$C61,"Other Income")
))))</f>
        <v/>
      </c>
      <c r="E62" s="308"/>
      <c r="F62" s="307"/>
      <c r="G62" s="169"/>
      <c r="H62" s="184"/>
      <c r="I62" s="138" t="str">
        <f>IFERROR(VLOOKUP($G62,'Inventory management'!$B:$D,3,0),"")</f>
        <v/>
      </c>
      <c r="J62" s="137" t="str">
        <f>IFERROR(
IF($K62&lt;&gt;"","",
IF($G62="","",
IF($C62="Customer credit",-$H62*VLOOKUP($G62,'Inventory management'!$B:$D,3,0),
$H62*VLOOKUP($G62,'Inventory management'!$B:$D,3,0)))),
"")</f>
        <v/>
      </c>
      <c r="K62" s="137"/>
      <c r="L62" s="137" t="str">
        <f t="shared" si="1"/>
        <v/>
      </c>
      <c r="M62" s="137" t="str">
        <f t="shared" si="2"/>
        <v/>
      </c>
      <c r="N62" s="186"/>
      <c r="O62" s="134" t="str">
        <f t="shared" si="3"/>
        <v/>
      </c>
    </row>
    <row r="63" spans="1:15" x14ac:dyDescent="0.35">
      <c r="A63" s="133" t="str">
        <f>IF(B63="","",
IFERROR(
INDEX('Customer List'!$A:$A,MATCH('Sales input worksheet'!$B63,'Customer List'!$B:$B,0)),
""))</f>
        <v/>
      </c>
      <c r="B63" s="304"/>
      <c r="C63" s="305"/>
      <c r="D63" s="135" t="str">
        <f>IF($C63="","",
IF($C63="Customer credit","CR"&amp;100+COUNTIFS($C$1:$C62,"Customer credit"),
IF($C63="Sales",'Business Info'!$A$3&amp;100+COUNTIFS($C$1:$C62,"Sales"),
IF($C63="Other Income",'Business Info'!$A$3&amp;"O"&amp;100+COUNTIFS($C$1:$C62,"Other Income")
))))</f>
        <v/>
      </c>
      <c r="E63" s="308"/>
      <c r="F63" s="307"/>
      <c r="G63" s="169"/>
      <c r="H63" s="184"/>
      <c r="I63" s="138" t="str">
        <f>IFERROR(VLOOKUP($G63,'Inventory management'!$B:$D,3,0),"")</f>
        <v/>
      </c>
      <c r="J63" s="137" t="str">
        <f>IFERROR(
IF($K63&lt;&gt;"","",
IF($G63="","",
IF($C63="Customer credit",-$H63*VLOOKUP($G63,'Inventory management'!$B:$D,3,0),
$H63*VLOOKUP($G63,'Inventory management'!$B:$D,3,0)))),
"")</f>
        <v/>
      </c>
      <c r="K63" s="137"/>
      <c r="L63" s="137" t="str">
        <f t="shared" si="1"/>
        <v/>
      </c>
      <c r="M63" s="137" t="str">
        <f t="shared" si="2"/>
        <v/>
      </c>
      <c r="N63" s="186"/>
      <c r="O63" s="134" t="str">
        <f t="shared" si="3"/>
        <v/>
      </c>
    </row>
    <row r="64" spans="1:15" x14ac:dyDescent="0.35">
      <c r="A64" s="133" t="str">
        <f>IF(B64="","",
IFERROR(
INDEX('Customer List'!$A:$A,MATCH('Sales input worksheet'!$B64,'Customer List'!$B:$B,0)),
""))</f>
        <v/>
      </c>
      <c r="B64" s="304"/>
      <c r="C64" s="305"/>
      <c r="D64" s="135" t="str">
        <f>IF($C64="","",
IF($C64="Customer credit","CR"&amp;100+COUNTIFS($C$1:$C63,"Customer credit"),
IF($C64="Sales",'Business Info'!$A$3&amp;100+COUNTIFS($C$1:$C63,"Sales"),
IF($C64="Other Income",'Business Info'!$A$3&amp;"O"&amp;100+COUNTIFS($C$1:$C63,"Other Income")
))))</f>
        <v/>
      </c>
      <c r="E64" s="308"/>
      <c r="F64" s="307"/>
      <c r="G64" s="169"/>
      <c r="H64" s="184"/>
      <c r="I64" s="138" t="str">
        <f>IFERROR(VLOOKUP($G64,'Inventory management'!$B:$D,3,0),"")</f>
        <v/>
      </c>
      <c r="J64" s="137" t="str">
        <f>IFERROR(
IF($K64&lt;&gt;"","",
IF($G64="","",
IF($C64="Customer credit",-$H64*VLOOKUP($G64,'Inventory management'!$B:$D,3,0),
$H64*VLOOKUP($G64,'Inventory management'!$B:$D,3,0)))),
"")</f>
        <v/>
      </c>
      <c r="K64" s="137"/>
      <c r="L64" s="137" t="str">
        <f t="shared" si="1"/>
        <v/>
      </c>
      <c r="M64" s="137" t="str">
        <f t="shared" si="2"/>
        <v/>
      </c>
      <c r="N64" s="186"/>
      <c r="O64" s="134" t="str">
        <f t="shared" si="3"/>
        <v/>
      </c>
    </row>
    <row r="65" spans="1:15" x14ac:dyDescent="0.35">
      <c r="A65" s="133" t="str">
        <f>IF(B65="","",
IFERROR(
INDEX('Customer List'!$A:$A,MATCH('Sales input worksheet'!$B65,'Customer List'!$B:$B,0)),
""))</f>
        <v/>
      </c>
      <c r="B65" s="304"/>
      <c r="C65" s="305"/>
      <c r="D65" s="135" t="str">
        <f>IF($C65="","",
IF($C65="Customer credit","CR"&amp;100+COUNTIFS($C$1:$C64,"Customer credit"),
IF($C65="Sales",'Business Info'!$A$3&amp;100+COUNTIFS($C$1:$C64,"Sales"),
IF($C65="Other Income",'Business Info'!$A$3&amp;"O"&amp;100+COUNTIFS($C$1:$C64,"Other Income")
))))</f>
        <v/>
      </c>
      <c r="E65" s="308"/>
      <c r="F65" s="307"/>
      <c r="G65" s="169"/>
      <c r="H65" s="184"/>
      <c r="I65" s="138" t="str">
        <f>IFERROR(VLOOKUP($G65,'Inventory management'!$B:$D,3,0),"")</f>
        <v/>
      </c>
      <c r="J65" s="137" t="str">
        <f>IFERROR(
IF($K65&lt;&gt;"","",
IF($G65="","",
IF($C65="Customer credit",-$H65*VLOOKUP($G65,'Inventory management'!$B:$D,3,0),
$H65*VLOOKUP($G65,'Inventory management'!$B:$D,3,0)))),
"")</f>
        <v/>
      </c>
      <c r="K65" s="137"/>
      <c r="L65" s="137" t="str">
        <f t="shared" si="1"/>
        <v/>
      </c>
      <c r="M65" s="137" t="str">
        <f t="shared" si="2"/>
        <v/>
      </c>
      <c r="N65" s="186"/>
      <c r="O65" s="134" t="str">
        <f t="shared" si="3"/>
        <v/>
      </c>
    </row>
    <row r="66" spans="1:15" x14ac:dyDescent="0.35">
      <c r="A66" s="133" t="str">
        <f>IF(B66="","",
IFERROR(
INDEX('Customer List'!$A:$A,MATCH('Sales input worksheet'!$B66,'Customer List'!$B:$B,0)),
""))</f>
        <v/>
      </c>
      <c r="B66" s="304"/>
      <c r="C66" s="305"/>
      <c r="D66" s="135" t="str">
        <f>IF($C66="","",
IF($C66="Customer credit","CR"&amp;100+COUNTIFS($C$1:$C65,"Customer credit"),
IF($C66="Sales",'Business Info'!$A$3&amp;100+COUNTIFS($C$1:$C65,"Sales"),
IF($C66="Other Income",'Business Info'!$A$3&amp;"O"&amp;100+COUNTIFS($C$1:$C65,"Other Income")
))))</f>
        <v/>
      </c>
      <c r="E66" s="308"/>
      <c r="F66" s="307"/>
      <c r="G66" s="169"/>
      <c r="H66" s="184"/>
      <c r="I66" s="138" t="str">
        <f>IFERROR(VLOOKUP($G66,'Inventory management'!$B:$D,3,0),"")</f>
        <v/>
      </c>
      <c r="J66" s="137" t="str">
        <f>IFERROR(
IF($K66&lt;&gt;"","",
IF($G66="","",
IF($C66="Customer credit",-$H66*VLOOKUP($G66,'Inventory management'!$B:$D,3,0),
$H66*VLOOKUP($G66,'Inventory management'!$B:$D,3,0)))),
"")</f>
        <v/>
      </c>
      <c r="K66" s="137"/>
      <c r="L66" s="137" t="str">
        <f t="shared" si="1"/>
        <v/>
      </c>
      <c r="M66" s="137" t="str">
        <f t="shared" si="2"/>
        <v/>
      </c>
      <c r="N66" s="186"/>
      <c r="O66" s="134" t="str">
        <f t="shared" si="3"/>
        <v/>
      </c>
    </row>
    <row r="67" spans="1:15" x14ac:dyDescent="0.35">
      <c r="A67" s="133" t="str">
        <f>IF(B67="","",
IFERROR(
INDEX('Customer List'!$A:$A,MATCH('Sales input worksheet'!$B67,'Customer List'!$B:$B,0)),
""))</f>
        <v/>
      </c>
      <c r="B67" s="304"/>
      <c r="C67" s="305"/>
      <c r="D67" s="135" t="str">
        <f>IF($C67="","",
IF($C67="Customer credit","CR"&amp;100+COUNTIFS($C$1:$C66,"Customer credit"),
IF($C67="Sales",'Business Info'!$A$3&amp;100+COUNTIFS($C$1:$C66,"Sales"),
IF($C67="Other Income",'Business Info'!$A$3&amp;"O"&amp;100+COUNTIFS($C$1:$C66,"Other Income")
))))</f>
        <v/>
      </c>
      <c r="E67" s="308"/>
      <c r="F67" s="307"/>
      <c r="G67" s="169"/>
      <c r="H67" s="184"/>
      <c r="I67" s="138" t="str">
        <f>IFERROR(VLOOKUP($G67,'Inventory management'!$B:$D,3,0),"")</f>
        <v/>
      </c>
      <c r="J67" s="137" t="str">
        <f>IFERROR(
IF($K67&lt;&gt;"","",
IF($G67="","",
IF($C67="Customer credit",-$H67*VLOOKUP($G67,'Inventory management'!$B:$D,3,0),
$H67*VLOOKUP($G67,'Inventory management'!$B:$D,3,0)))),
"")</f>
        <v/>
      </c>
      <c r="K67" s="137"/>
      <c r="L67" s="137" t="str">
        <f t="shared" ref="L67:L130" si="4">IF(AND($J67="",$K67=""),"",
IF($K67="",$J67*$F67,
$K67*$F67))</f>
        <v/>
      </c>
      <c r="M67" s="137" t="str">
        <f t="shared" ref="M67:M130" si="5">IF($K67="",IF($J67="","",$J67*(1+$F67)),$K67*(1+$F67))</f>
        <v/>
      </c>
      <c r="N67" s="186"/>
      <c r="O67" s="134" t="str">
        <f t="shared" ref="O67:O130" si="6">IF($E67="","",MONTH($E67))</f>
        <v/>
      </c>
    </row>
    <row r="68" spans="1:15" x14ac:dyDescent="0.35">
      <c r="A68" s="133" t="str">
        <f>IF(B68="","",
IFERROR(
INDEX('Customer List'!$A:$A,MATCH('Sales input worksheet'!$B68,'Customer List'!$B:$B,0)),
""))</f>
        <v/>
      </c>
      <c r="B68" s="304"/>
      <c r="C68" s="305"/>
      <c r="D68" s="135" t="str">
        <f>IF($C68="","",
IF($C68="Customer credit","CR"&amp;100+COUNTIFS($C$1:$C67,"Customer credit"),
IF($C68="Sales",'Business Info'!$A$3&amp;100+COUNTIFS($C$1:$C67,"Sales"),
IF($C68="Other Income",'Business Info'!$A$3&amp;"O"&amp;100+COUNTIFS($C$1:$C67,"Other Income")
))))</f>
        <v/>
      </c>
      <c r="E68" s="308"/>
      <c r="F68" s="307"/>
      <c r="G68" s="169"/>
      <c r="H68" s="184"/>
      <c r="I68" s="138" t="str">
        <f>IFERROR(VLOOKUP($G68,'Inventory management'!$B:$D,3,0),"")</f>
        <v/>
      </c>
      <c r="J68" s="137" t="str">
        <f>IFERROR(
IF($K68&lt;&gt;"","",
IF($G68="","",
IF($C68="Customer credit",-$H68*VLOOKUP($G68,'Inventory management'!$B:$D,3,0),
$H68*VLOOKUP($G68,'Inventory management'!$B:$D,3,0)))),
"")</f>
        <v/>
      </c>
      <c r="K68" s="137"/>
      <c r="L68" s="137" t="str">
        <f t="shared" si="4"/>
        <v/>
      </c>
      <c r="M68" s="137" t="str">
        <f t="shared" si="5"/>
        <v/>
      </c>
      <c r="N68" s="186"/>
      <c r="O68" s="134" t="str">
        <f t="shared" si="6"/>
        <v/>
      </c>
    </row>
    <row r="69" spans="1:15" x14ac:dyDescent="0.35">
      <c r="A69" s="133" t="str">
        <f>IF(B69="","",
IFERROR(
INDEX('Customer List'!$A:$A,MATCH('Sales input worksheet'!$B69,'Customer List'!$B:$B,0)),
""))</f>
        <v/>
      </c>
      <c r="B69" s="304"/>
      <c r="C69" s="305"/>
      <c r="D69" s="135" t="str">
        <f>IF($C69="","",
IF($C69="Customer credit","CR"&amp;100+COUNTIFS($C$1:$C68,"Customer credit"),
IF($C69="Sales",'Business Info'!$A$3&amp;100+COUNTIFS($C$1:$C68,"Sales"),
IF($C69="Other Income",'Business Info'!$A$3&amp;"O"&amp;100+COUNTIFS($C$1:$C68,"Other Income")
))))</f>
        <v/>
      </c>
      <c r="E69" s="308"/>
      <c r="F69" s="307"/>
      <c r="G69" s="169"/>
      <c r="H69" s="184"/>
      <c r="I69" s="138" t="str">
        <f>IFERROR(VLOOKUP($G69,'Inventory management'!$B:$D,3,0),"")</f>
        <v/>
      </c>
      <c r="J69" s="137" t="str">
        <f>IFERROR(
IF($K69&lt;&gt;"","",
IF($G69="","",
IF($C69="Customer credit",-$H69*VLOOKUP($G69,'Inventory management'!$B:$D,3,0),
$H69*VLOOKUP($G69,'Inventory management'!$B:$D,3,0)))),
"")</f>
        <v/>
      </c>
      <c r="K69" s="137"/>
      <c r="L69" s="137" t="str">
        <f t="shared" si="4"/>
        <v/>
      </c>
      <c r="M69" s="137" t="str">
        <f t="shared" si="5"/>
        <v/>
      </c>
      <c r="N69" s="186"/>
      <c r="O69" s="134" t="str">
        <f t="shared" si="6"/>
        <v/>
      </c>
    </row>
    <row r="70" spans="1:15" x14ac:dyDescent="0.35">
      <c r="A70" s="133" t="str">
        <f>IF(B70="","",
IFERROR(
INDEX('Customer List'!$A:$A,MATCH('Sales input worksheet'!$B70,'Customer List'!$B:$B,0)),
""))</f>
        <v/>
      </c>
      <c r="B70" s="304"/>
      <c r="C70" s="305"/>
      <c r="D70" s="135" t="str">
        <f>IF($C70="","",
IF($C70="Customer credit","CR"&amp;100+COUNTIFS($C$1:$C69,"Customer credit"),
IF($C70="Sales",'Business Info'!$A$3&amp;100+COUNTIFS($C$1:$C69,"Sales"),
IF($C70="Other Income",'Business Info'!$A$3&amp;"O"&amp;100+COUNTIFS($C$1:$C69,"Other Income")
))))</f>
        <v/>
      </c>
      <c r="E70" s="308"/>
      <c r="F70" s="307"/>
      <c r="G70" s="169"/>
      <c r="H70" s="184"/>
      <c r="I70" s="138" t="str">
        <f>IFERROR(VLOOKUP($G70,'Inventory management'!$B:$D,3,0),"")</f>
        <v/>
      </c>
      <c r="J70" s="137" t="str">
        <f>IFERROR(
IF($K70&lt;&gt;"","",
IF($G70="","",
IF($C70="Customer credit",-$H70*VLOOKUP($G70,'Inventory management'!$B:$D,3,0),
$H70*VLOOKUP($G70,'Inventory management'!$B:$D,3,0)))),
"")</f>
        <v/>
      </c>
      <c r="K70" s="137"/>
      <c r="L70" s="137" t="str">
        <f t="shared" si="4"/>
        <v/>
      </c>
      <c r="M70" s="137" t="str">
        <f t="shared" si="5"/>
        <v/>
      </c>
      <c r="N70" s="186"/>
      <c r="O70" s="134" t="str">
        <f t="shared" si="6"/>
        <v/>
      </c>
    </row>
    <row r="71" spans="1:15" x14ac:dyDescent="0.35">
      <c r="A71" s="133" t="str">
        <f>IF(B71="","",
IFERROR(
INDEX('Customer List'!$A:$A,MATCH('Sales input worksheet'!$B71,'Customer List'!$B:$B,0)),
""))</f>
        <v/>
      </c>
      <c r="B71" s="304"/>
      <c r="C71" s="305"/>
      <c r="D71" s="135" t="str">
        <f>IF($C71="","",
IF($C71="Customer credit","CR"&amp;100+COUNTIFS($C$1:$C70,"Customer credit"),
IF($C71="Sales",'Business Info'!$A$3&amp;100+COUNTIFS($C$1:$C70,"Sales"),
IF($C71="Other Income",'Business Info'!$A$3&amp;"O"&amp;100+COUNTIFS($C$1:$C70,"Other Income")
))))</f>
        <v/>
      </c>
      <c r="E71" s="308"/>
      <c r="F71" s="307"/>
      <c r="G71" s="169"/>
      <c r="H71" s="184"/>
      <c r="I71" s="138" t="str">
        <f>IFERROR(VLOOKUP($G71,'Inventory management'!$B:$D,3,0),"")</f>
        <v/>
      </c>
      <c r="J71" s="137" t="str">
        <f>IFERROR(
IF($K71&lt;&gt;"","",
IF($G71="","",
IF($C71="Customer credit",-$H71*VLOOKUP($G71,'Inventory management'!$B:$D,3,0),
$H71*VLOOKUP($G71,'Inventory management'!$B:$D,3,0)))),
"")</f>
        <v/>
      </c>
      <c r="K71" s="137"/>
      <c r="L71" s="137" t="str">
        <f t="shared" si="4"/>
        <v/>
      </c>
      <c r="M71" s="137" t="str">
        <f t="shared" si="5"/>
        <v/>
      </c>
      <c r="N71" s="186"/>
      <c r="O71" s="134" t="str">
        <f t="shared" si="6"/>
        <v/>
      </c>
    </row>
    <row r="72" spans="1:15" x14ac:dyDescent="0.35">
      <c r="A72" s="133" t="str">
        <f>IF(B72="","",
IFERROR(
INDEX('Customer List'!$A:$A,MATCH('Sales input worksheet'!$B72,'Customer List'!$B:$B,0)),
""))</f>
        <v/>
      </c>
      <c r="B72" s="304"/>
      <c r="C72" s="305"/>
      <c r="D72" s="135" t="str">
        <f>IF($C72="","",
IF($C72="Customer credit","CR"&amp;100+COUNTIFS($C$1:$C71,"Customer credit"),
IF($C72="Sales",'Business Info'!$A$3&amp;100+COUNTIFS($C$1:$C71,"Sales"),
IF($C72="Other Income",'Business Info'!$A$3&amp;"O"&amp;100+COUNTIFS($C$1:$C71,"Other Income")
))))</f>
        <v/>
      </c>
      <c r="E72" s="308"/>
      <c r="F72" s="307"/>
      <c r="G72" s="169"/>
      <c r="H72" s="184"/>
      <c r="I72" s="138" t="str">
        <f>IFERROR(VLOOKUP($G72,'Inventory management'!$B:$D,3,0),"")</f>
        <v/>
      </c>
      <c r="J72" s="137" t="str">
        <f>IFERROR(
IF($K72&lt;&gt;"","",
IF($G72="","",
IF($C72="Customer credit",-$H72*VLOOKUP($G72,'Inventory management'!$B:$D,3,0),
$H72*VLOOKUP($G72,'Inventory management'!$B:$D,3,0)))),
"")</f>
        <v/>
      </c>
      <c r="K72" s="137"/>
      <c r="L72" s="137" t="str">
        <f t="shared" si="4"/>
        <v/>
      </c>
      <c r="M72" s="137" t="str">
        <f t="shared" si="5"/>
        <v/>
      </c>
      <c r="N72" s="186"/>
      <c r="O72" s="134" t="str">
        <f t="shared" si="6"/>
        <v/>
      </c>
    </row>
    <row r="73" spans="1:15" x14ac:dyDescent="0.35">
      <c r="A73" s="133" t="str">
        <f>IF(B73="","",
IFERROR(
INDEX('Customer List'!$A:$A,MATCH('Sales input worksheet'!$B73,'Customer List'!$B:$B,0)),
""))</f>
        <v/>
      </c>
      <c r="B73" s="304"/>
      <c r="C73" s="305"/>
      <c r="D73" s="135" t="str">
        <f>IF($C73="","",
IF($C73="Customer credit","CR"&amp;100+COUNTIFS($C$1:$C72,"Customer credit"),
IF($C73="Sales",'Business Info'!$A$3&amp;100+COUNTIFS($C$1:$C72,"Sales"),
IF($C73="Other Income",'Business Info'!$A$3&amp;"O"&amp;100+COUNTIFS($C$1:$C72,"Other Income")
))))</f>
        <v/>
      </c>
      <c r="E73" s="308"/>
      <c r="F73" s="307"/>
      <c r="G73" s="169"/>
      <c r="H73" s="184"/>
      <c r="I73" s="138" t="str">
        <f>IFERROR(VLOOKUP($G73,'Inventory management'!$B:$D,3,0),"")</f>
        <v/>
      </c>
      <c r="J73" s="137" t="str">
        <f>IFERROR(
IF($K73&lt;&gt;"","",
IF($G73="","",
IF($C73="Customer credit",-$H73*VLOOKUP($G73,'Inventory management'!$B:$D,3,0),
$H73*VLOOKUP($G73,'Inventory management'!$B:$D,3,0)))),
"")</f>
        <v/>
      </c>
      <c r="K73" s="137"/>
      <c r="L73" s="137" t="str">
        <f t="shared" si="4"/>
        <v/>
      </c>
      <c r="M73" s="137" t="str">
        <f t="shared" si="5"/>
        <v/>
      </c>
      <c r="N73" s="186"/>
      <c r="O73" s="134" t="str">
        <f t="shared" si="6"/>
        <v/>
      </c>
    </row>
    <row r="74" spans="1:15" x14ac:dyDescent="0.35">
      <c r="A74" s="133" t="str">
        <f>IF(B74="","",
IFERROR(
INDEX('Customer List'!$A:$A,MATCH('Sales input worksheet'!$B74,'Customer List'!$B:$B,0)),
""))</f>
        <v/>
      </c>
      <c r="B74" s="304"/>
      <c r="C74" s="305"/>
      <c r="D74" s="135" t="str">
        <f>IF($C74="","",
IF($C74="Customer credit","CR"&amp;100+COUNTIFS($C$1:$C73,"Customer credit"),
IF($C74="Sales",'Business Info'!$A$3&amp;100+COUNTIFS($C$1:$C73,"Sales"),
IF($C74="Other Income",'Business Info'!$A$3&amp;"O"&amp;100+COUNTIFS($C$1:$C73,"Other Income")
))))</f>
        <v/>
      </c>
      <c r="E74" s="308"/>
      <c r="F74" s="307"/>
      <c r="G74" s="169"/>
      <c r="H74" s="184"/>
      <c r="I74" s="138" t="str">
        <f>IFERROR(VLOOKUP($G74,'Inventory management'!$B:$D,3,0),"")</f>
        <v/>
      </c>
      <c r="J74" s="137" t="str">
        <f>IFERROR(
IF($K74&lt;&gt;"","",
IF($G74="","",
IF($C74="Customer credit",-$H74*VLOOKUP($G74,'Inventory management'!$B:$D,3,0),
$H74*VLOOKUP($G74,'Inventory management'!$B:$D,3,0)))),
"")</f>
        <v/>
      </c>
      <c r="K74" s="137"/>
      <c r="L74" s="137" t="str">
        <f t="shared" si="4"/>
        <v/>
      </c>
      <c r="M74" s="137" t="str">
        <f t="shared" si="5"/>
        <v/>
      </c>
      <c r="N74" s="186"/>
      <c r="O74" s="134" t="str">
        <f t="shared" si="6"/>
        <v/>
      </c>
    </row>
    <row r="75" spans="1:15" x14ac:dyDescent="0.35">
      <c r="A75" s="133" t="str">
        <f>IF(B75="","",
IFERROR(
INDEX('Customer List'!$A:$A,MATCH('Sales input worksheet'!$B75,'Customer List'!$B:$B,0)),
""))</f>
        <v/>
      </c>
      <c r="B75" s="304"/>
      <c r="C75" s="305"/>
      <c r="D75" s="135" t="str">
        <f>IF($C75="","",
IF($C75="Customer credit","CR"&amp;100+COUNTIFS($C$1:$C74,"Customer credit"),
IF($C75="Sales",'Business Info'!$A$3&amp;100+COUNTIFS($C$1:$C74,"Sales"),
IF($C75="Other Income",'Business Info'!$A$3&amp;"O"&amp;100+COUNTIFS($C$1:$C74,"Other Income")
))))</f>
        <v/>
      </c>
      <c r="E75" s="308"/>
      <c r="F75" s="307"/>
      <c r="G75" s="169"/>
      <c r="H75" s="184"/>
      <c r="I75" s="138" t="str">
        <f>IFERROR(VLOOKUP($G75,'Inventory management'!$B:$D,3,0),"")</f>
        <v/>
      </c>
      <c r="J75" s="137" t="str">
        <f>IFERROR(
IF($K75&lt;&gt;"","",
IF($G75="","",
IF($C75="Customer credit",-$H75*VLOOKUP($G75,'Inventory management'!$B:$D,3,0),
$H75*VLOOKUP($G75,'Inventory management'!$B:$D,3,0)))),
"")</f>
        <v/>
      </c>
      <c r="K75" s="137"/>
      <c r="L75" s="137" t="str">
        <f t="shared" si="4"/>
        <v/>
      </c>
      <c r="M75" s="137" t="str">
        <f t="shared" si="5"/>
        <v/>
      </c>
      <c r="N75" s="186"/>
      <c r="O75" s="134" t="str">
        <f t="shared" si="6"/>
        <v/>
      </c>
    </row>
    <row r="76" spans="1:15" x14ac:dyDescent="0.35">
      <c r="A76" s="133" t="str">
        <f>IF(B76="","",
IFERROR(
INDEX('Customer List'!$A:$A,MATCH('Sales input worksheet'!$B76,'Customer List'!$B:$B,0)),
""))</f>
        <v/>
      </c>
      <c r="B76" s="304"/>
      <c r="C76" s="305"/>
      <c r="D76" s="135" t="str">
        <f>IF($C76="","",
IF($C76="Customer credit","CR"&amp;100+COUNTIFS($C$1:$C75,"Customer credit"),
IF($C76="Sales",'Business Info'!$A$3&amp;100+COUNTIFS($C$1:$C75,"Sales"),
IF($C76="Other Income",'Business Info'!$A$3&amp;"O"&amp;100+COUNTIFS($C$1:$C75,"Other Income")
))))</f>
        <v/>
      </c>
      <c r="E76" s="308"/>
      <c r="F76" s="307"/>
      <c r="G76" s="169"/>
      <c r="H76" s="184"/>
      <c r="I76" s="138" t="str">
        <f>IFERROR(VLOOKUP($G76,'Inventory management'!$B:$D,3,0),"")</f>
        <v/>
      </c>
      <c r="J76" s="137" t="str">
        <f>IFERROR(
IF($K76&lt;&gt;"","",
IF($G76="","",
IF($C76="Customer credit",-$H76*VLOOKUP($G76,'Inventory management'!$B:$D,3,0),
$H76*VLOOKUP($G76,'Inventory management'!$B:$D,3,0)))),
"")</f>
        <v/>
      </c>
      <c r="K76" s="137"/>
      <c r="L76" s="137" t="str">
        <f t="shared" si="4"/>
        <v/>
      </c>
      <c r="M76" s="137" t="str">
        <f t="shared" si="5"/>
        <v/>
      </c>
      <c r="N76" s="186"/>
      <c r="O76" s="134" t="str">
        <f t="shared" si="6"/>
        <v/>
      </c>
    </row>
    <row r="77" spans="1:15" x14ac:dyDescent="0.35">
      <c r="A77" s="133" t="str">
        <f>IF(B77="","",
IFERROR(
INDEX('Customer List'!$A:$A,MATCH('Sales input worksheet'!$B77,'Customer List'!$B:$B,0)),
""))</f>
        <v/>
      </c>
      <c r="B77" s="304"/>
      <c r="C77" s="305"/>
      <c r="D77" s="135" t="str">
        <f>IF($C77="","",
IF($C77="Customer credit","CR"&amp;100+COUNTIFS($C$1:$C76,"Customer credit"),
IF($C77="Sales",'Business Info'!$A$3&amp;100+COUNTIFS($C$1:$C76,"Sales"),
IF($C77="Other Income",'Business Info'!$A$3&amp;"O"&amp;100+COUNTIFS($C$1:$C76,"Other Income")
))))</f>
        <v/>
      </c>
      <c r="E77" s="308"/>
      <c r="F77" s="307"/>
      <c r="G77" s="169"/>
      <c r="H77" s="184"/>
      <c r="I77" s="138" t="str">
        <f>IFERROR(VLOOKUP($G77,'Inventory management'!$B:$D,3,0),"")</f>
        <v/>
      </c>
      <c r="J77" s="137" t="str">
        <f>IFERROR(
IF($K77&lt;&gt;"","",
IF($G77="","",
IF($C77="Customer credit",-$H77*VLOOKUP($G77,'Inventory management'!$B:$D,3,0),
$H77*VLOOKUP($G77,'Inventory management'!$B:$D,3,0)))),
"")</f>
        <v/>
      </c>
      <c r="K77" s="137"/>
      <c r="L77" s="137" t="str">
        <f t="shared" si="4"/>
        <v/>
      </c>
      <c r="M77" s="137" t="str">
        <f t="shared" si="5"/>
        <v/>
      </c>
      <c r="N77" s="186"/>
      <c r="O77" s="134" t="str">
        <f t="shared" si="6"/>
        <v/>
      </c>
    </row>
    <row r="78" spans="1:15" x14ac:dyDescent="0.35">
      <c r="A78" s="133" t="str">
        <f>IF(B78="","",
IFERROR(
INDEX('Customer List'!$A:$A,MATCH('Sales input worksheet'!$B78,'Customer List'!$B:$B,0)),
""))</f>
        <v/>
      </c>
      <c r="B78" s="304"/>
      <c r="C78" s="305"/>
      <c r="D78" s="135" t="str">
        <f>IF($C78="","",
IF($C78="Customer credit","CR"&amp;100+COUNTIFS($C$1:$C77,"Customer credit"),
IF($C78="Sales",'Business Info'!$A$3&amp;100+COUNTIFS($C$1:$C77,"Sales"),
IF($C78="Other Income",'Business Info'!$A$3&amp;"O"&amp;100+COUNTIFS($C$1:$C77,"Other Income")
))))</f>
        <v/>
      </c>
      <c r="E78" s="308"/>
      <c r="F78" s="307"/>
      <c r="G78" s="169"/>
      <c r="H78" s="184"/>
      <c r="I78" s="138" t="str">
        <f>IFERROR(VLOOKUP($G78,'Inventory management'!$B:$D,3,0),"")</f>
        <v/>
      </c>
      <c r="J78" s="137" t="str">
        <f>IFERROR(
IF($K78&lt;&gt;"","",
IF($G78="","",
IF($C78="Customer credit",-$H78*VLOOKUP($G78,'Inventory management'!$B:$D,3,0),
$H78*VLOOKUP($G78,'Inventory management'!$B:$D,3,0)))),
"")</f>
        <v/>
      </c>
      <c r="K78" s="137"/>
      <c r="L78" s="137" t="str">
        <f t="shared" si="4"/>
        <v/>
      </c>
      <c r="M78" s="137" t="str">
        <f t="shared" si="5"/>
        <v/>
      </c>
      <c r="N78" s="186"/>
      <c r="O78" s="134" t="str">
        <f t="shared" si="6"/>
        <v/>
      </c>
    </row>
    <row r="79" spans="1:15" x14ac:dyDescent="0.35">
      <c r="A79" s="133" t="str">
        <f>IF(B79="","",
IFERROR(
INDEX('Customer List'!$A:$A,MATCH('Sales input worksheet'!$B79,'Customer List'!$B:$B,0)),
""))</f>
        <v/>
      </c>
      <c r="B79" s="304"/>
      <c r="C79" s="305"/>
      <c r="D79" s="135" t="str">
        <f>IF($C79="","",
IF($C79="Customer credit","CR"&amp;100+COUNTIFS($C$1:$C78,"Customer credit"),
IF($C79="Sales",'Business Info'!$A$3&amp;100+COUNTIFS($C$1:$C78,"Sales"),
IF($C79="Other Income",'Business Info'!$A$3&amp;"O"&amp;100+COUNTIFS($C$1:$C78,"Other Income")
))))</f>
        <v/>
      </c>
      <c r="E79" s="308"/>
      <c r="F79" s="307"/>
      <c r="G79" s="169"/>
      <c r="H79" s="184"/>
      <c r="I79" s="138" t="str">
        <f>IFERROR(VLOOKUP($G79,'Inventory management'!$B:$D,3,0),"")</f>
        <v/>
      </c>
      <c r="J79" s="137" t="str">
        <f>IFERROR(
IF($K79&lt;&gt;"","",
IF($G79="","",
IF($C79="Customer credit",-$H79*VLOOKUP($G79,'Inventory management'!$B:$D,3,0),
$H79*VLOOKUP($G79,'Inventory management'!$B:$D,3,0)))),
"")</f>
        <v/>
      </c>
      <c r="K79" s="137"/>
      <c r="L79" s="137" t="str">
        <f t="shared" si="4"/>
        <v/>
      </c>
      <c r="M79" s="137" t="str">
        <f t="shared" si="5"/>
        <v/>
      </c>
      <c r="N79" s="186"/>
      <c r="O79" s="134" t="str">
        <f t="shared" si="6"/>
        <v/>
      </c>
    </row>
    <row r="80" spans="1:15" x14ac:dyDescent="0.35">
      <c r="A80" s="133" t="str">
        <f>IF(B80="","",
IFERROR(
INDEX('Customer List'!$A:$A,MATCH('Sales input worksheet'!$B80,'Customer List'!$B:$B,0)),
""))</f>
        <v/>
      </c>
      <c r="B80" s="304"/>
      <c r="C80" s="305"/>
      <c r="D80" s="135" t="str">
        <f>IF($C80="","",
IF($C80="Customer credit","CR"&amp;100+COUNTIFS($C$1:$C79,"Customer credit"),
IF($C80="Sales",'Business Info'!$A$3&amp;100+COUNTIFS($C$1:$C79,"Sales"),
IF($C80="Other Income",'Business Info'!$A$3&amp;"O"&amp;100+COUNTIFS($C$1:$C79,"Other Income")
))))</f>
        <v/>
      </c>
      <c r="E80" s="308"/>
      <c r="F80" s="307"/>
      <c r="G80" s="169"/>
      <c r="H80" s="184"/>
      <c r="I80" s="138" t="str">
        <f>IFERROR(VLOOKUP($G80,'Inventory management'!$B:$D,3,0),"")</f>
        <v/>
      </c>
      <c r="J80" s="137" t="str">
        <f>IFERROR(
IF($K80&lt;&gt;"","",
IF($G80="","",
IF($C80="Customer credit",-$H80*VLOOKUP($G80,'Inventory management'!$B:$D,3,0),
$H80*VLOOKUP($G80,'Inventory management'!$B:$D,3,0)))),
"")</f>
        <v/>
      </c>
      <c r="K80" s="137"/>
      <c r="L80" s="137" t="str">
        <f t="shared" si="4"/>
        <v/>
      </c>
      <c r="M80" s="137" t="str">
        <f t="shared" si="5"/>
        <v/>
      </c>
      <c r="N80" s="186"/>
      <c r="O80" s="134" t="str">
        <f t="shared" si="6"/>
        <v/>
      </c>
    </row>
    <row r="81" spans="1:15" x14ac:dyDescent="0.35">
      <c r="A81" s="133" t="str">
        <f>IF(B81="","",
IFERROR(
INDEX('Customer List'!$A:$A,MATCH('Sales input worksheet'!$B81,'Customer List'!$B:$B,0)),
""))</f>
        <v/>
      </c>
      <c r="B81" s="304"/>
      <c r="C81" s="305"/>
      <c r="D81" s="135" t="str">
        <f>IF($C81="","",
IF($C81="Customer credit","CR"&amp;100+COUNTIFS($C$1:$C80,"Customer credit"),
IF($C81="Sales",'Business Info'!$A$3&amp;100+COUNTIFS($C$1:$C80,"Sales"),
IF($C81="Other Income",'Business Info'!$A$3&amp;"O"&amp;100+COUNTIFS($C$1:$C80,"Other Income")
))))</f>
        <v/>
      </c>
      <c r="E81" s="308"/>
      <c r="F81" s="307"/>
      <c r="G81" s="169"/>
      <c r="H81" s="184"/>
      <c r="I81" s="138" t="str">
        <f>IFERROR(VLOOKUP($G81,'Inventory management'!$B:$D,3,0),"")</f>
        <v/>
      </c>
      <c r="J81" s="137" t="str">
        <f>IFERROR(
IF($K81&lt;&gt;"","",
IF($G81="","",
IF($C81="Customer credit",-$H81*VLOOKUP($G81,'Inventory management'!$B:$D,3,0),
$H81*VLOOKUP($G81,'Inventory management'!$B:$D,3,0)))),
"")</f>
        <v/>
      </c>
      <c r="K81" s="137"/>
      <c r="L81" s="137" t="str">
        <f t="shared" si="4"/>
        <v/>
      </c>
      <c r="M81" s="137" t="str">
        <f t="shared" si="5"/>
        <v/>
      </c>
      <c r="N81" s="186"/>
      <c r="O81" s="134" t="str">
        <f t="shared" si="6"/>
        <v/>
      </c>
    </row>
    <row r="82" spans="1:15" x14ac:dyDescent="0.35">
      <c r="A82" s="133" t="str">
        <f>IF(B82="","",
IFERROR(
INDEX('Customer List'!$A:$A,MATCH('Sales input worksheet'!$B82,'Customer List'!$B:$B,0)),
""))</f>
        <v/>
      </c>
      <c r="B82" s="304"/>
      <c r="C82" s="305"/>
      <c r="D82" s="135" t="str">
        <f>IF($C82="","",
IF($C82="Customer credit","CR"&amp;100+COUNTIFS($C$1:$C81,"Customer credit"),
IF($C82="Sales",'Business Info'!$A$3&amp;100+COUNTIFS($C$1:$C81,"Sales"),
IF($C82="Other Income",'Business Info'!$A$3&amp;"O"&amp;100+COUNTIFS($C$1:$C81,"Other Income")
))))</f>
        <v/>
      </c>
      <c r="E82" s="308"/>
      <c r="F82" s="307"/>
      <c r="G82" s="169"/>
      <c r="H82" s="184"/>
      <c r="I82" s="138" t="str">
        <f>IFERROR(VLOOKUP($G82,'Inventory management'!$B:$D,3,0),"")</f>
        <v/>
      </c>
      <c r="J82" s="137" t="str">
        <f>IFERROR(
IF($K82&lt;&gt;"","",
IF($G82="","",
IF($C82="Customer credit",-$H82*VLOOKUP($G82,'Inventory management'!$B:$D,3,0),
$H82*VLOOKUP($G82,'Inventory management'!$B:$D,3,0)))),
"")</f>
        <v/>
      </c>
      <c r="K82" s="137"/>
      <c r="L82" s="137" t="str">
        <f t="shared" si="4"/>
        <v/>
      </c>
      <c r="M82" s="137" t="str">
        <f t="shared" si="5"/>
        <v/>
      </c>
      <c r="N82" s="186"/>
      <c r="O82" s="134" t="str">
        <f t="shared" si="6"/>
        <v/>
      </c>
    </row>
    <row r="83" spans="1:15" x14ac:dyDescent="0.35">
      <c r="A83" s="133" t="str">
        <f>IF(B83="","",
IFERROR(
INDEX('Customer List'!$A:$A,MATCH('Sales input worksheet'!$B83,'Customer List'!$B:$B,0)),
""))</f>
        <v/>
      </c>
      <c r="B83" s="304"/>
      <c r="C83" s="305"/>
      <c r="D83" s="135" t="str">
        <f>IF($C83="","",
IF($C83="Customer credit","CR"&amp;100+COUNTIFS($C$1:$C82,"Customer credit"),
IF($C83="Sales",'Business Info'!$A$3&amp;100+COUNTIFS($C$1:$C82,"Sales"),
IF($C83="Other Income",'Business Info'!$A$3&amp;"O"&amp;100+COUNTIFS($C$1:$C82,"Other Income")
))))</f>
        <v/>
      </c>
      <c r="E83" s="308"/>
      <c r="F83" s="307"/>
      <c r="G83" s="169"/>
      <c r="H83" s="184"/>
      <c r="I83" s="138" t="str">
        <f>IFERROR(VLOOKUP($G83,'Inventory management'!$B:$D,3,0),"")</f>
        <v/>
      </c>
      <c r="J83" s="137" t="str">
        <f>IFERROR(
IF($K83&lt;&gt;"","",
IF($G83="","",
IF($C83="Customer credit",-$H83*VLOOKUP($G83,'Inventory management'!$B:$D,3,0),
$H83*VLOOKUP($G83,'Inventory management'!$B:$D,3,0)))),
"")</f>
        <v/>
      </c>
      <c r="K83" s="137"/>
      <c r="L83" s="137" t="str">
        <f t="shared" si="4"/>
        <v/>
      </c>
      <c r="M83" s="137" t="str">
        <f t="shared" si="5"/>
        <v/>
      </c>
      <c r="N83" s="186"/>
      <c r="O83" s="134" t="str">
        <f t="shared" si="6"/>
        <v/>
      </c>
    </row>
    <row r="84" spans="1:15" x14ac:dyDescent="0.35">
      <c r="A84" s="133" t="str">
        <f>IF(B84="","",
IFERROR(
INDEX('Customer List'!$A:$A,MATCH('Sales input worksheet'!$B84,'Customer List'!$B:$B,0)),
""))</f>
        <v/>
      </c>
      <c r="B84" s="304"/>
      <c r="C84" s="305"/>
      <c r="D84" s="135" t="str">
        <f>IF($C84="","",
IF($C84="Customer credit","CR"&amp;100+COUNTIFS($C$1:$C83,"Customer credit"),
IF($C84="Sales",'Business Info'!$A$3&amp;100+COUNTIFS($C$1:$C83,"Sales"),
IF($C84="Other Income",'Business Info'!$A$3&amp;"O"&amp;100+COUNTIFS($C$1:$C83,"Other Income")
))))</f>
        <v/>
      </c>
      <c r="E84" s="308"/>
      <c r="F84" s="307"/>
      <c r="G84" s="169"/>
      <c r="H84" s="184"/>
      <c r="I84" s="138" t="str">
        <f>IFERROR(VLOOKUP($G84,'Inventory management'!$B:$D,3,0),"")</f>
        <v/>
      </c>
      <c r="J84" s="137" t="str">
        <f>IFERROR(
IF($K84&lt;&gt;"","",
IF($G84="","",
IF($C84="Customer credit",-$H84*VLOOKUP($G84,'Inventory management'!$B:$D,3,0),
$H84*VLOOKUP($G84,'Inventory management'!$B:$D,3,0)))),
"")</f>
        <v/>
      </c>
      <c r="K84" s="137"/>
      <c r="L84" s="137" t="str">
        <f t="shared" si="4"/>
        <v/>
      </c>
      <c r="M84" s="137" t="str">
        <f t="shared" si="5"/>
        <v/>
      </c>
      <c r="N84" s="186"/>
      <c r="O84" s="134" t="str">
        <f t="shared" si="6"/>
        <v/>
      </c>
    </row>
    <row r="85" spans="1:15" x14ac:dyDescent="0.35">
      <c r="A85" s="133" t="str">
        <f>IF(B85="","",
IFERROR(
INDEX('Customer List'!$A:$A,MATCH('Sales input worksheet'!$B85,'Customer List'!$B:$B,0)),
""))</f>
        <v/>
      </c>
      <c r="B85" s="304"/>
      <c r="C85" s="305"/>
      <c r="D85" s="135" t="str">
        <f>IF($C85="","",
IF($C85="Customer credit","CR"&amp;100+COUNTIFS($C$1:$C84,"Customer credit"),
IF($C85="Sales",'Business Info'!$A$3&amp;100+COUNTIFS($C$1:$C84,"Sales"),
IF($C85="Other Income",'Business Info'!$A$3&amp;"O"&amp;100+COUNTIFS($C$1:$C84,"Other Income")
))))</f>
        <v/>
      </c>
      <c r="E85" s="308"/>
      <c r="F85" s="307"/>
      <c r="G85" s="169"/>
      <c r="H85" s="184"/>
      <c r="I85" s="138" t="str">
        <f>IFERROR(VLOOKUP($G85,'Inventory management'!$B:$D,3,0),"")</f>
        <v/>
      </c>
      <c r="J85" s="137" t="str">
        <f>IFERROR(
IF($K85&lt;&gt;"","",
IF($G85="","",
IF($C85="Customer credit",-$H85*VLOOKUP($G85,'Inventory management'!$B:$D,3,0),
$H85*VLOOKUP($G85,'Inventory management'!$B:$D,3,0)))),
"")</f>
        <v/>
      </c>
      <c r="K85" s="137"/>
      <c r="L85" s="137" t="str">
        <f t="shared" si="4"/>
        <v/>
      </c>
      <c r="M85" s="137" t="str">
        <f t="shared" si="5"/>
        <v/>
      </c>
      <c r="N85" s="186"/>
      <c r="O85" s="134" t="str">
        <f t="shared" si="6"/>
        <v/>
      </c>
    </row>
    <row r="86" spans="1:15" x14ac:dyDescent="0.35">
      <c r="A86" s="133" t="str">
        <f>IF(B86="","",
IFERROR(
INDEX('Customer List'!$A:$A,MATCH('Sales input worksheet'!$B86,'Customer List'!$B:$B,0)),
""))</f>
        <v/>
      </c>
      <c r="B86" s="304"/>
      <c r="C86" s="305"/>
      <c r="D86" s="135" t="str">
        <f>IF($C86="","",
IF($C86="Customer credit","CR"&amp;100+COUNTIFS($C$1:$C85,"Customer credit"),
IF($C86="Sales",'Business Info'!$A$3&amp;100+COUNTIFS($C$1:$C85,"Sales"),
IF($C86="Other Income",'Business Info'!$A$3&amp;"O"&amp;100+COUNTIFS($C$1:$C85,"Other Income")
))))</f>
        <v/>
      </c>
      <c r="E86" s="308"/>
      <c r="F86" s="307"/>
      <c r="G86" s="169"/>
      <c r="H86" s="184"/>
      <c r="I86" s="138" t="str">
        <f>IFERROR(VLOOKUP($G86,'Inventory management'!$B:$D,3,0),"")</f>
        <v/>
      </c>
      <c r="J86" s="137" t="str">
        <f>IFERROR(
IF($K86&lt;&gt;"","",
IF($G86="","",
IF($C86="Customer credit",-$H86*VLOOKUP($G86,'Inventory management'!$B:$D,3,0),
$H86*VLOOKUP($G86,'Inventory management'!$B:$D,3,0)))),
"")</f>
        <v/>
      </c>
      <c r="K86" s="137"/>
      <c r="L86" s="137" t="str">
        <f t="shared" si="4"/>
        <v/>
      </c>
      <c r="M86" s="137" t="str">
        <f t="shared" si="5"/>
        <v/>
      </c>
      <c r="N86" s="186"/>
      <c r="O86" s="134" t="str">
        <f t="shared" si="6"/>
        <v/>
      </c>
    </row>
    <row r="87" spans="1:15" x14ac:dyDescent="0.35">
      <c r="A87" s="133" t="str">
        <f>IF(B87="","",
IFERROR(
INDEX('Customer List'!$A:$A,MATCH('Sales input worksheet'!$B87,'Customer List'!$B:$B,0)),
""))</f>
        <v/>
      </c>
      <c r="B87" s="304"/>
      <c r="C87" s="305"/>
      <c r="D87" s="135" t="str">
        <f>IF($C87="","",
IF($C87="Customer credit","CR"&amp;100+COUNTIFS($C$1:$C86,"Customer credit"),
IF($C87="Sales",'Business Info'!$A$3&amp;100+COUNTIFS($C$1:$C86,"Sales"),
IF($C87="Other Income",'Business Info'!$A$3&amp;"O"&amp;100+COUNTIFS($C$1:$C86,"Other Income")
))))</f>
        <v/>
      </c>
      <c r="E87" s="308"/>
      <c r="F87" s="307"/>
      <c r="G87" s="169"/>
      <c r="H87" s="184"/>
      <c r="I87" s="138" t="str">
        <f>IFERROR(VLOOKUP($G87,'Inventory management'!$B:$D,3,0),"")</f>
        <v/>
      </c>
      <c r="J87" s="137" t="str">
        <f>IFERROR(
IF($K87&lt;&gt;"","",
IF($G87="","",
IF($C87="Customer credit",-$H87*VLOOKUP($G87,'Inventory management'!$B:$D,3,0),
$H87*VLOOKUP($G87,'Inventory management'!$B:$D,3,0)))),
"")</f>
        <v/>
      </c>
      <c r="K87" s="137"/>
      <c r="L87" s="137" t="str">
        <f t="shared" si="4"/>
        <v/>
      </c>
      <c r="M87" s="137" t="str">
        <f t="shared" si="5"/>
        <v/>
      </c>
      <c r="N87" s="186"/>
      <c r="O87" s="134" t="str">
        <f t="shared" si="6"/>
        <v/>
      </c>
    </row>
    <row r="88" spans="1:15" x14ac:dyDescent="0.35">
      <c r="A88" s="133" t="str">
        <f>IF(B88="","",
IFERROR(
INDEX('Customer List'!$A:$A,MATCH('Sales input worksheet'!$B88,'Customer List'!$B:$B,0)),
""))</f>
        <v/>
      </c>
      <c r="B88" s="304"/>
      <c r="C88" s="305"/>
      <c r="D88" s="135" t="str">
        <f>IF($C88="","",
IF($C88="Customer credit","CR"&amp;100+COUNTIFS($C$1:$C87,"Customer credit"),
IF($C88="Sales",'Business Info'!$A$3&amp;100+COUNTIFS($C$1:$C87,"Sales"),
IF($C88="Other Income",'Business Info'!$A$3&amp;"O"&amp;100+COUNTIFS($C$1:$C87,"Other Income")
))))</f>
        <v/>
      </c>
      <c r="E88" s="308"/>
      <c r="F88" s="307"/>
      <c r="G88" s="169"/>
      <c r="H88" s="184"/>
      <c r="I88" s="138" t="str">
        <f>IFERROR(VLOOKUP($G88,'Inventory management'!$B:$D,3,0),"")</f>
        <v/>
      </c>
      <c r="J88" s="137" t="str">
        <f>IFERROR(
IF($K88&lt;&gt;"","",
IF($G88="","",
IF($C88="Customer credit",-$H88*VLOOKUP($G88,'Inventory management'!$B:$D,3,0),
$H88*VLOOKUP($G88,'Inventory management'!$B:$D,3,0)))),
"")</f>
        <v/>
      </c>
      <c r="K88" s="137"/>
      <c r="L88" s="137" t="str">
        <f t="shared" si="4"/>
        <v/>
      </c>
      <c r="M88" s="137" t="str">
        <f t="shared" si="5"/>
        <v/>
      </c>
      <c r="N88" s="186"/>
      <c r="O88" s="134" t="str">
        <f t="shared" si="6"/>
        <v/>
      </c>
    </row>
    <row r="89" spans="1:15" x14ac:dyDescent="0.35">
      <c r="A89" s="133" t="str">
        <f>IF(B89="","",
IFERROR(
INDEX('Customer List'!$A:$A,MATCH('Sales input worksheet'!$B89,'Customer List'!$B:$B,0)),
""))</f>
        <v/>
      </c>
      <c r="B89" s="304"/>
      <c r="C89" s="305"/>
      <c r="D89" s="135" t="str">
        <f>IF($C89="","",
IF($C89="Customer credit","CR"&amp;100+COUNTIFS($C$1:$C88,"Customer credit"),
IF($C89="Sales",'Business Info'!$A$3&amp;100+COUNTIFS($C$1:$C88,"Sales"),
IF($C89="Other Income",'Business Info'!$A$3&amp;"O"&amp;100+COUNTIFS($C$1:$C88,"Other Income")
))))</f>
        <v/>
      </c>
      <c r="E89" s="308"/>
      <c r="F89" s="307"/>
      <c r="G89" s="169"/>
      <c r="H89" s="184"/>
      <c r="I89" s="138" t="str">
        <f>IFERROR(VLOOKUP($G89,'Inventory management'!$B:$D,3,0),"")</f>
        <v/>
      </c>
      <c r="J89" s="137" t="str">
        <f>IFERROR(
IF($K89&lt;&gt;"","",
IF($G89="","",
IF($C89="Customer credit",-$H89*VLOOKUP($G89,'Inventory management'!$B:$D,3,0),
$H89*VLOOKUP($G89,'Inventory management'!$B:$D,3,0)))),
"")</f>
        <v/>
      </c>
      <c r="K89" s="137"/>
      <c r="L89" s="137" t="str">
        <f t="shared" si="4"/>
        <v/>
      </c>
      <c r="M89" s="137" t="str">
        <f t="shared" si="5"/>
        <v/>
      </c>
      <c r="N89" s="186"/>
      <c r="O89" s="134" t="str">
        <f t="shared" si="6"/>
        <v/>
      </c>
    </row>
    <row r="90" spans="1:15" x14ac:dyDescent="0.35">
      <c r="A90" s="133" t="str">
        <f>IF(B90="","",
IFERROR(
INDEX('Customer List'!$A:$A,MATCH('Sales input worksheet'!$B90,'Customer List'!$B:$B,0)),
""))</f>
        <v/>
      </c>
      <c r="B90" s="304"/>
      <c r="C90" s="305"/>
      <c r="D90" s="135" t="str">
        <f>IF($C90="","",
IF($C90="Customer credit","CR"&amp;100+COUNTIFS($C$1:$C89,"Customer credit"),
IF($C90="Sales",'Business Info'!$A$3&amp;100+COUNTIFS($C$1:$C89,"Sales"),
IF($C90="Other Income",'Business Info'!$A$3&amp;"O"&amp;100+COUNTIFS($C$1:$C89,"Other Income")
))))</f>
        <v/>
      </c>
      <c r="E90" s="308"/>
      <c r="F90" s="307"/>
      <c r="G90" s="169"/>
      <c r="H90" s="184"/>
      <c r="I90" s="138" t="str">
        <f>IFERROR(VLOOKUP($G90,'Inventory management'!$B:$D,3,0),"")</f>
        <v/>
      </c>
      <c r="J90" s="137" t="str">
        <f>IFERROR(
IF($K90&lt;&gt;"","",
IF($G90="","",
IF($C90="Customer credit",-$H90*VLOOKUP($G90,'Inventory management'!$B:$D,3,0),
$H90*VLOOKUP($G90,'Inventory management'!$B:$D,3,0)))),
"")</f>
        <v/>
      </c>
      <c r="K90" s="137"/>
      <c r="L90" s="137" t="str">
        <f t="shared" si="4"/>
        <v/>
      </c>
      <c r="M90" s="137" t="str">
        <f t="shared" si="5"/>
        <v/>
      </c>
      <c r="N90" s="186"/>
      <c r="O90" s="134" t="str">
        <f t="shared" si="6"/>
        <v/>
      </c>
    </row>
    <row r="91" spans="1:15" x14ac:dyDescent="0.35">
      <c r="A91" s="133" t="str">
        <f>IF(B91="","",
IFERROR(
INDEX('Customer List'!$A:$A,MATCH('Sales input worksheet'!$B91,'Customer List'!$B:$B,0)),
""))</f>
        <v/>
      </c>
      <c r="B91" s="304"/>
      <c r="C91" s="305"/>
      <c r="D91" s="135" t="str">
        <f>IF($C91="","",
IF($C91="Customer credit","CR"&amp;100+COUNTIFS($C$1:$C90,"Customer credit"),
IF($C91="Sales",'Business Info'!$A$3&amp;100+COUNTIFS($C$1:$C90,"Sales"),
IF($C91="Other Income",'Business Info'!$A$3&amp;"O"&amp;100+COUNTIFS($C$1:$C90,"Other Income")
))))</f>
        <v/>
      </c>
      <c r="E91" s="308"/>
      <c r="F91" s="307"/>
      <c r="G91" s="169"/>
      <c r="H91" s="184"/>
      <c r="I91" s="138" t="str">
        <f>IFERROR(VLOOKUP($G91,'Inventory management'!$B:$D,3,0),"")</f>
        <v/>
      </c>
      <c r="J91" s="137" t="str">
        <f>IFERROR(
IF($K91&lt;&gt;"","",
IF($G91="","",
IF($C91="Customer credit",-$H91*VLOOKUP($G91,'Inventory management'!$B:$D,3,0),
$H91*VLOOKUP($G91,'Inventory management'!$B:$D,3,0)))),
"")</f>
        <v/>
      </c>
      <c r="K91" s="137"/>
      <c r="L91" s="137" t="str">
        <f t="shared" si="4"/>
        <v/>
      </c>
      <c r="M91" s="137" t="str">
        <f t="shared" si="5"/>
        <v/>
      </c>
      <c r="N91" s="186"/>
      <c r="O91" s="134" t="str">
        <f t="shared" si="6"/>
        <v/>
      </c>
    </row>
    <row r="92" spans="1:15" x14ac:dyDescent="0.35">
      <c r="A92" s="133" t="str">
        <f>IF(B92="","",
IFERROR(
INDEX('Customer List'!$A:$A,MATCH('Sales input worksheet'!$B92,'Customer List'!$B:$B,0)),
""))</f>
        <v/>
      </c>
      <c r="B92" s="304"/>
      <c r="C92" s="305"/>
      <c r="D92" s="135" t="str">
        <f>IF($C92="","",
IF($C92="Customer credit","CR"&amp;100+COUNTIFS($C$1:$C91,"Customer credit"),
IF($C92="Sales",'Business Info'!$A$3&amp;100+COUNTIFS($C$1:$C91,"Sales"),
IF($C92="Other Income",'Business Info'!$A$3&amp;"O"&amp;100+COUNTIFS($C$1:$C91,"Other Income")
))))</f>
        <v/>
      </c>
      <c r="E92" s="308"/>
      <c r="F92" s="307"/>
      <c r="G92" s="169"/>
      <c r="H92" s="184"/>
      <c r="I92" s="138" t="str">
        <f>IFERROR(VLOOKUP($G92,'Inventory management'!$B:$D,3,0),"")</f>
        <v/>
      </c>
      <c r="J92" s="137" t="str">
        <f>IFERROR(
IF($K92&lt;&gt;"","",
IF($G92="","",
IF($C92="Customer credit",-$H92*VLOOKUP($G92,'Inventory management'!$B:$D,3,0),
$H92*VLOOKUP($G92,'Inventory management'!$B:$D,3,0)))),
"")</f>
        <v/>
      </c>
      <c r="K92" s="137"/>
      <c r="L92" s="137" t="str">
        <f t="shared" si="4"/>
        <v/>
      </c>
      <c r="M92" s="137" t="str">
        <f t="shared" si="5"/>
        <v/>
      </c>
      <c r="N92" s="186"/>
      <c r="O92" s="134" t="str">
        <f t="shared" si="6"/>
        <v/>
      </c>
    </row>
    <row r="93" spans="1:15" x14ac:dyDescent="0.35">
      <c r="A93" s="133" t="str">
        <f>IF(B93="","",
IFERROR(
INDEX('Customer List'!$A:$A,MATCH('Sales input worksheet'!$B93,'Customer List'!$B:$B,0)),
""))</f>
        <v/>
      </c>
      <c r="B93" s="304"/>
      <c r="C93" s="305"/>
      <c r="D93" s="135" t="str">
        <f>IF($C93="","",
IF($C93="Customer credit","CR"&amp;100+COUNTIFS($C$1:$C92,"Customer credit"),
IF($C93="Sales",'Business Info'!$A$3&amp;100+COUNTIFS($C$1:$C92,"Sales"),
IF($C93="Other Income",'Business Info'!$A$3&amp;"O"&amp;100+COUNTIFS($C$1:$C92,"Other Income")
))))</f>
        <v/>
      </c>
      <c r="E93" s="308"/>
      <c r="F93" s="307"/>
      <c r="G93" s="169"/>
      <c r="H93" s="184"/>
      <c r="I93" s="138" t="str">
        <f>IFERROR(VLOOKUP($G93,'Inventory management'!$B:$D,3,0),"")</f>
        <v/>
      </c>
      <c r="J93" s="137" t="str">
        <f>IFERROR(
IF($K93&lt;&gt;"","",
IF($G93="","",
IF($C93="Customer credit",-$H93*VLOOKUP($G93,'Inventory management'!$B:$D,3,0),
$H93*VLOOKUP($G93,'Inventory management'!$B:$D,3,0)))),
"")</f>
        <v/>
      </c>
      <c r="K93" s="137"/>
      <c r="L93" s="137" t="str">
        <f t="shared" si="4"/>
        <v/>
      </c>
      <c r="M93" s="137" t="str">
        <f t="shared" si="5"/>
        <v/>
      </c>
      <c r="N93" s="186"/>
      <c r="O93" s="134" t="str">
        <f t="shared" si="6"/>
        <v/>
      </c>
    </row>
    <row r="94" spans="1:15" x14ac:dyDescent="0.35">
      <c r="A94" s="133" t="str">
        <f>IF(B94="","",
IFERROR(
INDEX('Customer List'!$A:$A,MATCH('Sales input worksheet'!$B94,'Customer List'!$B:$B,0)),
""))</f>
        <v/>
      </c>
      <c r="B94" s="304"/>
      <c r="C94" s="305"/>
      <c r="D94" s="135" t="str">
        <f>IF($C94="","",
IF($C94="Customer credit","CR"&amp;100+COUNTIFS($C$1:$C93,"Customer credit"),
IF($C94="Sales",'Business Info'!$A$3&amp;100+COUNTIFS($C$1:$C93,"Sales"),
IF($C94="Other Income",'Business Info'!$A$3&amp;"O"&amp;100+COUNTIFS($C$1:$C93,"Other Income")
))))</f>
        <v/>
      </c>
      <c r="E94" s="308"/>
      <c r="F94" s="307"/>
      <c r="G94" s="169"/>
      <c r="H94" s="184"/>
      <c r="I94" s="138" t="str">
        <f>IFERROR(VLOOKUP($G94,'Inventory management'!$B:$D,3,0),"")</f>
        <v/>
      </c>
      <c r="J94" s="137" t="str">
        <f>IFERROR(
IF($K94&lt;&gt;"","",
IF($G94="","",
IF($C94="Customer credit",-$H94*VLOOKUP($G94,'Inventory management'!$B:$D,3,0),
$H94*VLOOKUP($G94,'Inventory management'!$B:$D,3,0)))),
"")</f>
        <v/>
      </c>
      <c r="K94" s="137"/>
      <c r="L94" s="137" t="str">
        <f t="shared" si="4"/>
        <v/>
      </c>
      <c r="M94" s="137" t="str">
        <f t="shared" si="5"/>
        <v/>
      </c>
      <c r="N94" s="186"/>
      <c r="O94" s="134" t="str">
        <f t="shared" si="6"/>
        <v/>
      </c>
    </row>
    <row r="95" spans="1:15" x14ac:dyDescent="0.35">
      <c r="A95" s="133" t="str">
        <f>IF(B95="","",
IFERROR(
INDEX('Customer List'!$A:$A,MATCH('Sales input worksheet'!$B95,'Customer List'!$B:$B,0)),
""))</f>
        <v/>
      </c>
      <c r="B95" s="304"/>
      <c r="C95" s="305"/>
      <c r="D95" s="135" t="str">
        <f>IF($C95="","",
IF($C95="Customer credit","CR"&amp;100+COUNTIFS($C$1:$C94,"Customer credit"),
IF($C95="Sales",'Business Info'!$A$3&amp;100+COUNTIFS($C$1:$C94,"Sales"),
IF($C95="Other Income",'Business Info'!$A$3&amp;"O"&amp;100+COUNTIFS($C$1:$C94,"Other Income")
))))</f>
        <v/>
      </c>
      <c r="E95" s="308"/>
      <c r="F95" s="307"/>
      <c r="G95" s="169"/>
      <c r="H95" s="184"/>
      <c r="I95" s="138" t="str">
        <f>IFERROR(VLOOKUP($G95,'Inventory management'!$B:$D,3,0),"")</f>
        <v/>
      </c>
      <c r="J95" s="137" t="str">
        <f>IFERROR(
IF($K95&lt;&gt;"","",
IF($G95="","",
IF($C95="Customer credit",-$H95*VLOOKUP($G95,'Inventory management'!$B:$D,3,0),
$H95*VLOOKUP($G95,'Inventory management'!$B:$D,3,0)))),
"")</f>
        <v/>
      </c>
      <c r="K95" s="137"/>
      <c r="L95" s="137" t="str">
        <f t="shared" si="4"/>
        <v/>
      </c>
      <c r="M95" s="137" t="str">
        <f t="shared" si="5"/>
        <v/>
      </c>
      <c r="N95" s="186"/>
      <c r="O95" s="134" t="str">
        <f t="shared" si="6"/>
        <v/>
      </c>
    </row>
    <row r="96" spans="1:15" x14ac:dyDescent="0.35">
      <c r="A96" s="133" t="str">
        <f>IF(B96="","",
IFERROR(
INDEX('Customer List'!$A:$A,MATCH('Sales input worksheet'!$B96,'Customer List'!$B:$B,0)),
""))</f>
        <v/>
      </c>
      <c r="B96" s="304"/>
      <c r="C96" s="305"/>
      <c r="D96" s="135" t="str">
        <f>IF($C96="","",
IF($C96="Customer credit","CR"&amp;100+COUNTIFS($C$1:$C95,"Customer credit"),
IF($C96="Sales",'Business Info'!$A$3&amp;100+COUNTIFS($C$1:$C95,"Sales"),
IF($C96="Other Income",'Business Info'!$A$3&amp;"O"&amp;100+COUNTIFS($C$1:$C95,"Other Income")
))))</f>
        <v/>
      </c>
      <c r="E96" s="308"/>
      <c r="F96" s="307"/>
      <c r="G96" s="169"/>
      <c r="H96" s="184"/>
      <c r="I96" s="138" t="str">
        <f>IFERROR(VLOOKUP($G96,'Inventory management'!$B:$D,3,0),"")</f>
        <v/>
      </c>
      <c r="J96" s="137" t="str">
        <f>IFERROR(
IF($K96&lt;&gt;"","",
IF($G96="","",
IF($C96="Customer credit",-$H96*VLOOKUP($G96,'Inventory management'!$B:$D,3,0),
$H96*VLOOKUP($G96,'Inventory management'!$B:$D,3,0)))),
"")</f>
        <v/>
      </c>
      <c r="K96" s="137"/>
      <c r="L96" s="137" t="str">
        <f t="shared" si="4"/>
        <v/>
      </c>
      <c r="M96" s="137" t="str">
        <f t="shared" si="5"/>
        <v/>
      </c>
      <c r="N96" s="186"/>
      <c r="O96" s="134" t="str">
        <f t="shared" si="6"/>
        <v/>
      </c>
    </row>
    <row r="97" spans="1:15" x14ac:dyDescent="0.35">
      <c r="A97" s="133" t="str">
        <f>IF(B97="","",
IFERROR(
INDEX('Customer List'!$A:$A,MATCH('Sales input worksheet'!$B97,'Customer List'!$B:$B,0)),
""))</f>
        <v/>
      </c>
      <c r="B97" s="304"/>
      <c r="C97" s="305"/>
      <c r="D97" s="135" t="str">
        <f>IF($C97="","",
IF($C97="Customer credit","CR"&amp;100+COUNTIFS($C$1:$C96,"Customer credit"),
IF($C97="Sales",'Business Info'!$A$3&amp;100+COUNTIFS($C$1:$C96,"Sales"),
IF($C97="Other Income",'Business Info'!$A$3&amp;"O"&amp;100+COUNTIFS($C$1:$C96,"Other Income")
))))</f>
        <v/>
      </c>
      <c r="E97" s="308"/>
      <c r="F97" s="307"/>
      <c r="G97" s="169"/>
      <c r="H97" s="184"/>
      <c r="I97" s="138" t="str">
        <f>IFERROR(VLOOKUP($G97,'Inventory management'!$B:$D,3,0),"")</f>
        <v/>
      </c>
      <c r="J97" s="137" t="str">
        <f>IFERROR(
IF($K97&lt;&gt;"","",
IF($G97="","",
IF($C97="Customer credit",-$H97*VLOOKUP($G97,'Inventory management'!$B:$D,3,0),
$H97*VLOOKUP($G97,'Inventory management'!$B:$D,3,0)))),
"")</f>
        <v/>
      </c>
      <c r="K97" s="137"/>
      <c r="L97" s="137" t="str">
        <f t="shared" si="4"/>
        <v/>
      </c>
      <c r="M97" s="137" t="str">
        <f t="shared" si="5"/>
        <v/>
      </c>
      <c r="N97" s="186"/>
      <c r="O97" s="134" t="str">
        <f t="shared" si="6"/>
        <v/>
      </c>
    </row>
    <row r="98" spans="1:15" x14ac:dyDescent="0.35">
      <c r="A98" s="133" t="str">
        <f>IF(B98="","",
IFERROR(
INDEX('Customer List'!$A:$A,MATCH('Sales input worksheet'!$B98,'Customer List'!$B:$B,0)),
""))</f>
        <v/>
      </c>
      <c r="B98" s="304"/>
      <c r="C98" s="305"/>
      <c r="D98" s="135" t="str">
        <f>IF($C98="","",
IF($C98="Customer credit","CR"&amp;100+COUNTIFS($C$1:$C97,"Customer credit"),
IF($C98="Sales",'Business Info'!$A$3&amp;100+COUNTIFS($C$1:$C97,"Sales"),
IF($C98="Other Income",'Business Info'!$A$3&amp;"O"&amp;100+COUNTIFS($C$1:$C97,"Other Income")
))))</f>
        <v/>
      </c>
      <c r="E98" s="308"/>
      <c r="F98" s="307"/>
      <c r="G98" s="169"/>
      <c r="H98" s="184"/>
      <c r="I98" s="138" t="str">
        <f>IFERROR(VLOOKUP($G98,'Inventory management'!$B:$D,3,0),"")</f>
        <v/>
      </c>
      <c r="J98" s="137" t="str">
        <f>IFERROR(
IF($K98&lt;&gt;"","",
IF($G98="","",
IF($C98="Customer credit",-$H98*VLOOKUP($G98,'Inventory management'!$B:$D,3,0),
$H98*VLOOKUP($G98,'Inventory management'!$B:$D,3,0)))),
"")</f>
        <v/>
      </c>
      <c r="K98" s="137"/>
      <c r="L98" s="137" t="str">
        <f t="shared" si="4"/>
        <v/>
      </c>
      <c r="M98" s="137" t="str">
        <f t="shared" si="5"/>
        <v/>
      </c>
      <c r="N98" s="186"/>
      <c r="O98" s="134" t="str">
        <f t="shared" si="6"/>
        <v/>
      </c>
    </row>
    <row r="99" spans="1:15" x14ac:dyDescent="0.35">
      <c r="A99" s="133" t="str">
        <f>IF(B99="","",
IFERROR(
INDEX('Customer List'!$A:$A,MATCH('Sales input worksheet'!$B99,'Customer List'!$B:$B,0)),
""))</f>
        <v/>
      </c>
      <c r="B99" s="304"/>
      <c r="C99" s="305"/>
      <c r="D99" s="135" t="str">
        <f>IF($C99="","",
IF($C99="Customer credit","CR"&amp;100+COUNTIFS($C$1:$C98,"Customer credit"),
IF($C99="Sales",'Business Info'!$A$3&amp;100+COUNTIFS($C$1:$C98,"Sales"),
IF($C99="Other Income",'Business Info'!$A$3&amp;"O"&amp;100+COUNTIFS($C$1:$C98,"Other Income")
))))</f>
        <v/>
      </c>
      <c r="E99" s="308"/>
      <c r="F99" s="307"/>
      <c r="G99" s="169"/>
      <c r="H99" s="184"/>
      <c r="I99" s="138" t="str">
        <f>IFERROR(VLOOKUP($G99,'Inventory management'!$B:$D,3,0),"")</f>
        <v/>
      </c>
      <c r="J99" s="137" t="str">
        <f>IFERROR(
IF($K99&lt;&gt;"","",
IF($G99="","",
IF($C99="Customer credit",-$H99*VLOOKUP($G99,'Inventory management'!$B:$D,3,0),
$H99*VLOOKUP($G99,'Inventory management'!$B:$D,3,0)))),
"")</f>
        <v/>
      </c>
      <c r="K99" s="137"/>
      <c r="L99" s="137" t="str">
        <f t="shared" si="4"/>
        <v/>
      </c>
      <c r="M99" s="137" t="str">
        <f t="shared" si="5"/>
        <v/>
      </c>
      <c r="N99" s="186"/>
      <c r="O99" s="134" t="str">
        <f t="shared" si="6"/>
        <v/>
      </c>
    </row>
    <row r="100" spans="1:15" x14ac:dyDescent="0.35">
      <c r="A100" s="133" t="str">
        <f>IF(B100="","",
IFERROR(
INDEX('Customer List'!$A:$A,MATCH('Sales input worksheet'!$B100,'Customer List'!$B:$B,0)),
""))</f>
        <v/>
      </c>
      <c r="B100" s="304"/>
      <c r="C100" s="305"/>
      <c r="D100" s="135" t="str">
        <f>IF($C100="","",
IF($C100="Customer credit","CR"&amp;100+COUNTIFS($C$1:$C99,"Customer credit"),
IF($C100="Sales",'Business Info'!$A$3&amp;100+COUNTIFS($C$1:$C99,"Sales"),
IF($C100="Other Income",'Business Info'!$A$3&amp;"O"&amp;100+COUNTIFS($C$1:$C99,"Other Income")
))))</f>
        <v/>
      </c>
      <c r="E100" s="308"/>
      <c r="F100" s="307"/>
      <c r="G100" s="169"/>
      <c r="H100" s="184"/>
      <c r="I100" s="138" t="str">
        <f>IFERROR(VLOOKUP($G100,'Inventory management'!$B:$D,3,0),"")</f>
        <v/>
      </c>
      <c r="J100" s="137" t="str">
        <f>IFERROR(
IF($K100&lt;&gt;"","",
IF($G100="","",
IF($C100="Customer credit",-$H100*VLOOKUP($G100,'Inventory management'!$B:$D,3,0),
$H100*VLOOKUP($G100,'Inventory management'!$B:$D,3,0)))),
"")</f>
        <v/>
      </c>
      <c r="K100" s="137"/>
      <c r="L100" s="137" t="str">
        <f t="shared" si="4"/>
        <v/>
      </c>
      <c r="M100" s="137" t="str">
        <f t="shared" si="5"/>
        <v/>
      </c>
      <c r="N100" s="186"/>
      <c r="O100" s="134" t="str">
        <f t="shared" si="6"/>
        <v/>
      </c>
    </row>
    <row r="101" spans="1:15" x14ac:dyDescent="0.35">
      <c r="A101" s="133" t="str">
        <f>IF(B101="","",
IFERROR(
INDEX('Customer List'!$A:$A,MATCH('Sales input worksheet'!$B101,'Customer List'!$B:$B,0)),
""))</f>
        <v/>
      </c>
      <c r="B101" s="304"/>
      <c r="C101" s="305"/>
      <c r="D101" s="135" t="str">
        <f>IF($C101="","",
IF($C101="Customer credit","CR"&amp;100+COUNTIFS($C$1:$C100,"Customer credit"),
IF($C101="Sales",'Business Info'!$A$3&amp;100+COUNTIFS($C$1:$C100,"Sales"),
IF($C101="Other Income",'Business Info'!$A$3&amp;"O"&amp;100+COUNTIFS($C$1:$C100,"Other Income")
))))</f>
        <v/>
      </c>
      <c r="E101" s="308"/>
      <c r="F101" s="307"/>
      <c r="G101" s="169"/>
      <c r="H101" s="184"/>
      <c r="I101" s="138" t="str">
        <f>IFERROR(VLOOKUP($G101,'Inventory management'!$B:$D,3,0),"")</f>
        <v/>
      </c>
      <c r="J101" s="137" t="str">
        <f>IFERROR(
IF($K101&lt;&gt;"","",
IF($G101="","",
IF($C101="Customer credit",-$H101*VLOOKUP($G101,'Inventory management'!$B:$D,3,0),
$H101*VLOOKUP($G101,'Inventory management'!$B:$D,3,0)))),
"")</f>
        <v/>
      </c>
      <c r="K101" s="137"/>
      <c r="L101" s="137" t="str">
        <f t="shared" si="4"/>
        <v/>
      </c>
      <c r="M101" s="137" t="str">
        <f t="shared" si="5"/>
        <v/>
      </c>
      <c r="N101" s="186"/>
      <c r="O101" s="134" t="str">
        <f t="shared" si="6"/>
        <v/>
      </c>
    </row>
    <row r="102" spans="1:15" x14ac:dyDescent="0.35">
      <c r="A102" s="133" t="str">
        <f>IF(B102="","",
IFERROR(
INDEX('Customer List'!$A:$A,MATCH('Sales input worksheet'!$B102,'Customer List'!$B:$B,0)),
""))</f>
        <v/>
      </c>
      <c r="B102" s="304"/>
      <c r="C102" s="305"/>
      <c r="D102" s="135" t="str">
        <f>IF($C102="","",
IF($C102="Customer credit","CR"&amp;100+COUNTIFS($C$1:$C101,"Customer credit"),
IF($C102="Sales",'Business Info'!$A$3&amp;100+COUNTIFS($C$1:$C101,"Sales"),
IF($C102="Other Income",'Business Info'!$A$3&amp;"O"&amp;100+COUNTIFS($C$1:$C101,"Other Income")
))))</f>
        <v/>
      </c>
      <c r="E102" s="308"/>
      <c r="F102" s="307"/>
      <c r="G102" s="169"/>
      <c r="H102" s="184"/>
      <c r="I102" s="138" t="str">
        <f>IFERROR(VLOOKUP($G102,'Inventory management'!$B:$D,3,0),"")</f>
        <v/>
      </c>
      <c r="J102" s="137" t="str">
        <f>IFERROR(
IF($K102&lt;&gt;"","",
IF($G102="","",
IF($C102="Customer credit",-$H102*VLOOKUP($G102,'Inventory management'!$B:$D,3,0),
$H102*VLOOKUP($G102,'Inventory management'!$B:$D,3,0)))),
"")</f>
        <v/>
      </c>
      <c r="K102" s="137"/>
      <c r="L102" s="137" t="str">
        <f t="shared" si="4"/>
        <v/>
      </c>
      <c r="M102" s="137" t="str">
        <f t="shared" si="5"/>
        <v/>
      </c>
      <c r="N102" s="186"/>
      <c r="O102" s="134" t="str">
        <f t="shared" si="6"/>
        <v/>
      </c>
    </row>
    <row r="103" spans="1:15" x14ac:dyDescent="0.35">
      <c r="A103" s="133" t="str">
        <f>IF(B103="","",
IFERROR(
INDEX('Customer List'!$A:$A,MATCH('Sales input worksheet'!$B103,'Customer List'!$B:$B,0)),
""))</f>
        <v/>
      </c>
      <c r="B103" s="304"/>
      <c r="C103" s="305"/>
      <c r="D103" s="135" t="str">
        <f>IF($C103="","",
IF($C103="Customer credit","CR"&amp;100+COUNTIFS($C$1:$C102,"Customer credit"),
IF($C103="Sales",'Business Info'!$A$3&amp;100+COUNTIFS($C$1:$C102,"Sales"),
IF($C103="Other Income",'Business Info'!$A$3&amp;"O"&amp;100+COUNTIFS($C$1:$C102,"Other Income")
))))</f>
        <v/>
      </c>
      <c r="E103" s="308"/>
      <c r="F103" s="307"/>
      <c r="G103" s="169"/>
      <c r="H103" s="184"/>
      <c r="I103" s="138" t="str">
        <f>IFERROR(VLOOKUP($G103,'Inventory management'!$B:$D,3,0),"")</f>
        <v/>
      </c>
      <c r="J103" s="137" t="str">
        <f>IFERROR(
IF($K103&lt;&gt;"","",
IF($G103="","",
IF($C103="Customer credit",-$H103*VLOOKUP($G103,'Inventory management'!$B:$D,3,0),
$H103*VLOOKUP($G103,'Inventory management'!$B:$D,3,0)))),
"")</f>
        <v/>
      </c>
      <c r="K103" s="137"/>
      <c r="L103" s="137" t="str">
        <f t="shared" si="4"/>
        <v/>
      </c>
      <c r="M103" s="137" t="str">
        <f t="shared" si="5"/>
        <v/>
      </c>
      <c r="N103" s="186"/>
      <c r="O103" s="134" t="str">
        <f t="shared" si="6"/>
        <v/>
      </c>
    </row>
    <row r="104" spans="1:15" x14ac:dyDescent="0.35">
      <c r="A104" s="133" t="str">
        <f>IF(B104="","",
IFERROR(
INDEX('Customer List'!$A:$A,MATCH('Sales input worksheet'!$B104,'Customer List'!$B:$B,0)),
""))</f>
        <v/>
      </c>
      <c r="B104" s="304"/>
      <c r="C104" s="305"/>
      <c r="D104" s="135" t="str">
        <f>IF($C104="","",
IF($C104="Customer credit","CR"&amp;100+COUNTIFS($C$1:$C103,"Customer credit"),
IF($C104="Sales",'Business Info'!$A$3&amp;100+COUNTIFS($C$1:$C103,"Sales"),
IF($C104="Other Income",'Business Info'!$A$3&amp;"O"&amp;100+COUNTIFS($C$1:$C103,"Other Income")
))))</f>
        <v/>
      </c>
      <c r="E104" s="308"/>
      <c r="F104" s="307"/>
      <c r="G104" s="169"/>
      <c r="H104" s="184"/>
      <c r="I104" s="138" t="str">
        <f>IFERROR(VLOOKUP($G104,'Inventory management'!$B:$D,3,0),"")</f>
        <v/>
      </c>
      <c r="J104" s="137" t="str">
        <f>IFERROR(
IF($K104&lt;&gt;"","",
IF($G104="","",
IF($C104="Customer credit",-$H104*VLOOKUP($G104,'Inventory management'!$B:$D,3,0),
$H104*VLOOKUP($G104,'Inventory management'!$B:$D,3,0)))),
"")</f>
        <v/>
      </c>
      <c r="K104" s="137"/>
      <c r="L104" s="137" t="str">
        <f t="shared" si="4"/>
        <v/>
      </c>
      <c r="M104" s="137" t="str">
        <f t="shared" si="5"/>
        <v/>
      </c>
      <c r="N104" s="186"/>
      <c r="O104" s="134" t="str">
        <f t="shared" si="6"/>
        <v/>
      </c>
    </row>
    <row r="105" spans="1:15" x14ac:dyDescent="0.35">
      <c r="A105" s="133" t="str">
        <f>IF(B105="","",
IFERROR(
INDEX('Customer List'!$A:$A,MATCH('Sales input worksheet'!$B105,'Customer List'!$B:$B,0)),
""))</f>
        <v/>
      </c>
      <c r="B105" s="304"/>
      <c r="C105" s="305"/>
      <c r="D105" s="135" t="str">
        <f>IF($C105="","",
IF($C105="Customer credit","CR"&amp;100+COUNTIFS($C$1:$C104,"Customer credit"),
IF($C105="Sales",'Business Info'!$A$3&amp;100+COUNTIFS($C$1:$C104,"Sales"),
IF($C105="Other Income",'Business Info'!$A$3&amp;"O"&amp;100+COUNTIFS($C$1:$C104,"Other Income")
))))</f>
        <v/>
      </c>
      <c r="E105" s="308"/>
      <c r="F105" s="307"/>
      <c r="G105" s="169"/>
      <c r="H105" s="184"/>
      <c r="I105" s="138" t="str">
        <f>IFERROR(VLOOKUP($G105,'Inventory management'!$B:$D,3,0),"")</f>
        <v/>
      </c>
      <c r="J105" s="137" t="str">
        <f>IFERROR(
IF($K105&lt;&gt;"","",
IF($G105="","",
IF($C105="Customer credit",-$H105*VLOOKUP($G105,'Inventory management'!$B:$D,3,0),
$H105*VLOOKUP($G105,'Inventory management'!$B:$D,3,0)))),
"")</f>
        <v/>
      </c>
      <c r="K105" s="137"/>
      <c r="L105" s="137" t="str">
        <f t="shared" si="4"/>
        <v/>
      </c>
      <c r="M105" s="137" t="str">
        <f t="shared" si="5"/>
        <v/>
      </c>
      <c r="N105" s="186"/>
      <c r="O105" s="134" t="str">
        <f t="shared" si="6"/>
        <v/>
      </c>
    </row>
    <row r="106" spans="1:15" x14ac:dyDescent="0.35">
      <c r="A106" s="133" t="str">
        <f>IF(B106="","",
IFERROR(
INDEX('Customer List'!$A:$A,MATCH('Sales input worksheet'!$B106,'Customer List'!$B:$B,0)),
""))</f>
        <v/>
      </c>
      <c r="B106" s="304"/>
      <c r="C106" s="305"/>
      <c r="D106" s="135" t="str">
        <f>IF($C106="","",
IF($C106="Customer credit","CR"&amp;100+COUNTIFS($C$1:$C105,"Customer credit"),
IF($C106="Sales",'Business Info'!$A$3&amp;100+COUNTIFS($C$1:$C105,"Sales"),
IF($C106="Other Income",'Business Info'!$A$3&amp;"O"&amp;100+COUNTIFS($C$1:$C105,"Other Income")
))))</f>
        <v/>
      </c>
      <c r="E106" s="308"/>
      <c r="F106" s="307"/>
      <c r="G106" s="169"/>
      <c r="H106" s="184"/>
      <c r="I106" s="138" t="str">
        <f>IFERROR(VLOOKUP($G106,'Inventory management'!$B:$D,3,0),"")</f>
        <v/>
      </c>
      <c r="J106" s="137" t="str">
        <f>IFERROR(
IF($K106&lt;&gt;"","",
IF($G106="","",
IF($C106="Customer credit",-$H106*VLOOKUP($G106,'Inventory management'!$B:$D,3,0),
$H106*VLOOKUP($G106,'Inventory management'!$B:$D,3,0)))),
"")</f>
        <v/>
      </c>
      <c r="K106" s="137"/>
      <c r="L106" s="137" t="str">
        <f t="shared" si="4"/>
        <v/>
      </c>
      <c r="M106" s="137" t="str">
        <f t="shared" si="5"/>
        <v/>
      </c>
      <c r="N106" s="186"/>
      <c r="O106" s="134" t="str">
        <f t="shared" si="6"/>
        <v/>
      </c>
    </row>
    <row r="107" spans="1:15" x14ac:dyDescent="0.35">
      <c r="A107" s="133" t="str">
        <f>IF(B107="","",
IFERROR(
INDEX('Customer List'!$A:$A,MATCH('Sales input worksheet'!$B107,'Customer List'!$B:$B,0)),
""))</f>
        <v/>
      </c>
      <c r="B107" s="304"/>
      <c r="C107" s="305"/>
      <c r="D107" s="135" t="str">
        <f>IF($C107="","",
IF($C107="Customer credit","CR"&amp;100+COUNTIFS($C$1:$C106,"Customer credit"),
IF($C107="Sales",'Business Info'!$A$3&amp;100+COUNTIFS($C$1:$C106,"Sales"),
IF($C107="Other Income",'Business Info'!$A$3&amp;"O"&amp;100+COUNTIFS($C$1:$C106,"Other Income")
))))</f>
        <v/>
      </c>
      <c r="E107" s="308"/>
      <c r="F107" s="307"/>
      <c r="G107" s="169"/>
      <c r="H107" s="184"/>
      <c r="I107" s="138" t="str">
        <f>IFERROR(VLOOKUP($G107,'Inventory management'!$B:$D,3,0),"")</f>
        <v/>
      </c>
      <c r="J107" s="137" t="str">
        <f>IFERROR(
IF($K107&lt;&gt;"","",
IF($G107="","",
IF($C107="Customer credit",-$H107*VLOOKUP($G107,'Inventory management'!$B:$D,3,0),
$H107*VLOOKUP($G107,'Inventory management'!$B:$D,3,0)))),
"")</f>
        <v/>
      </c>
      <c r="K107" s="137"/>
      <c r="L107" s="137" t="str">
        <f t="shared" si="4"/>
        <v/>
      </c>
      <c r="M107" s="137" t="str">
        <f t="shared" si="5"/>
        <v/>
      </c>
      <c r="N107" s="186"/>
      <c r="O107" s="134" t="str">
        <f t="shared" si="6"/>
        <v/>
      </c>
    </row>
    <row r="108" spans="1:15" x14ac:dyDescent="0.35">
      <c r="A108" s="133" t="str">
        <f>IF(B108="","",
IFERROR(
INDEX('Customer List'!$A:$A,MATCH('Sales input worksheet'!$B108,'Customer List'!$B:$B,0)),
""))</f>
        <v/>
      </c>
      <c r="B108" s="304"/>
      <c r="C108" s="305"/>
      <c r="D108" s="135" t="str">
        <f>IF($C108="","",
IF($C108="Customer credit","CR"&amp;100+COUNTIFS($C$1:$C107,"Customer credit"),
IF($C108="Sales",'Business Info'!$A$3&amp;100+COUNTIFS($C$1:$C107,"Sales"),
IF($C108="Other Income",'Business Info'!$A$3&amp;"O"&amp;100+COUNTIFS($C$1:$C107,"Other Income")
))))</f>
        <v/>
      </c>
      <c r="E108" s="308"/>
      <c r="F108" s="307"/>
      <c r="G108" s="169"/>
      <c r="H108" s="184"/>
      <c r="I108" s="138" t="str">
        <f>IFERROR(VLOOKUP($G108,'Inventory management'!$B:$D,3,0),"")</f>
        <v/>
      </c>
      <c r="J108" s="137" t="str">
        <f>IFERROR(
IF($K108&lt;&gt;"","",
IF($G108="","",
IF($C108="Customer credit",-$H108*VLOOKUP($G108,'Inventory management'!$B:$D,3,0),
$H108*VLOOKUP($G108,'Inventory management'!$B:$D,3,0)))),
"")</f>
        <v/>
      </c>
      <c r="K108" s="137"/>
      <c r="L108" s="137" t="str">
        <f t="shared" si="4"/>
        <v/>
      </c>
      <c r="M108" s="137" t="str">
        <f t="shared" si="5"/>
        <v/>
      </c>
      <c r="N108" s="186"/>
      <c r="O108" s="134" t="str">
        <f t="shared" si="6"/>
        <v/>
      </c>
    </row>
    <row r="109" spans="1:15" x14ac:dyDescent="0.35">
      <c r="A109" s="133" t="str">
        <f>IF(B109="","",
IFERROR(
INDEX('Customer List'!$A:$A,MATCH('Sales input worksheet'!$B109,'Customer List'!$B:$B,0)),
""))</f>
        <v/>
      </c>
      <c r="B109" s="304"/>
      <c r="C109" s="305"/>
      <c r="D109" s="135" t="str">
        <f>IF($C109="","",
IF($C109="Customer credit","CR"&amp;100+COUNTIFS($C$1:$C108,"Customer credit"),
IF($C109="Sales",'Business Info'!$A$3&amp;100+COUNTIFS($C$1:$C108,"Sales"),
IF($C109="Other Income",'Business Info'!$A$3&amp;"O"&amp;100+COUNTIFS($C$1:$C108,"Other Income")
))))</f>
        <v/>
      </c>
      <c r="E109" s="308"/>
      <c r="F109" s="307"/>
      <c r="G109" s="169"/>
      <c r="H109" s="184"/>
      <c r="I109" s="138" t="str">
        <f>IFERROR(VLOOKUP($G109,'Inventory management'!$B:$D,3,0),"")</f>
        <v/>
      </c>
      <c r="J109" s="137" t="str">
        <f>IFERROR(
IF($K109&lt;&gt;"","",
IF($G109="","",
IF($C109="Customer credit",-$H109*VLOOKUP($G109,'Inventory management'!$B:$D,3,0),
$H109*VLOOKUP($G109,'Inventory management'!$B:$D,3,0)))),
"")</f>
        <v/>
      </c>
      <c r="K109" s="137"/>
      <c r="L109" s="137" t="str">
        <f t="shared" si="4"/>
        <v/>
      </c>
      <c r="M109" s="137" t="str">
        <f t="shared" si="5"/>
        <v/>
      </c>
      <c r="N109" s="186"/>
      <c r="O109" s="134" t="str">
        <f t="shared" si="6"/>
        <v/>
      </c>
    </row>
    <row r="110" spans="1:15" x14ac:dyDescent="0.35">
      <c r="A110" s="133" t="str">
        <f>IF(B110="","",
IFERROR(
INDEX('Customer List'!$A:$A,MATCH('Sales input worksheet'!$B110,'Customer List'!$B:$B,0)),
""))</f>
        <v/>
      </c>
      <c r="B110" s="304"/>
      <c r="C110" s="305"/>
      <c r="D110" s="135" t="str">
        <f>IF($C110="","",
IF($C110="Customer credit","CR"&amp;100+COUNTIFS($C$1:$C109,"Customer credit"),
IF($C110="Sales",'Business Info'!$A$3&amp;100+COUNTIFS($C$1:$C109,"Sales"),
IF($C110="Other Income",'Business Info'!$A$3&amp;"O"&amp;100+COUNTIFS($C$1:$C109,"Other Income")
))))</f>
        <v/>
      </c>
      <c r="E110" s="308"/>
      <c r="F110" s="307"/>
      <c r="G110" s="169"/>
      <c r="H110" s="184"/>
      <c r="I110" s="138" t="str">
        <f>IFERROR(VLOOKUP($G110,'Inventory management'!$B:$D,3,0),"")</f>
        <v/>
      </c>
      <c r="J110" s="137" t="str">
        <f>IFERROR(
IF($K110&lt;&gt;"","",
IF($G110="","",
IF($C110="Customer credit",-$H110*VLOOKUP($G110,'Inventory management'!$B:$D,3,0),
$H110*VLOOKUP($G110,'Inventory management'!$B:$D,3,0)))),
"")</f>
        <v/>
      </c>
      <c r="K110" s="137"/>
      <c r="L110" s="137" t="str">
        <f t="shared" si="4"/>
        <v/>
      </c>
      <c r="M110" s="137" t="str">
        <f t="shared" si="5"/>
        <v/>
      </c>
      <c r="N110" s="186"/>
      <c r="O110" s="134" t="str">
        <f t="shared" si="6"/>
        <v/>
      </c>
    </row>
    <row r="111" spans="1:15" x14ac:dyDescent="0.35">
      <c r="A111" s="133" t="str">
        <f>IF(B111="","",
IFERROR(
INDEX('Customer List'!$A:$A,MATCH('Sales input worksheet'!$B111,'Customer List'!$B:$B,0)),
""))</f>
        <v/>
      </c>
      <c r="B111" s="304"/>
      <c r="C111" s="305"/>
      <c r="D111" s="135" t="str">
        <f>IF($C111="","",
IF($C111="Customer credit","CR"&amp;100+COUNTIFS($C$1:$C110,"Customer credit"),
IF($C111="Sales",'Business Info'!$A$3&amp;100+COUNTIFS($C$1:$C110,"Sales"),
IF($C111="Other Income",'Business Info'!$A$3&amp;"O"&amp;100+COUNTIFS($C$1:$C110,"Other Income")
))))</f>
        <v/>
      </c>
      <c r="E111" s="308"/>
      <c r="F111" s="307"/>
      <c r="G111" s="169"/>
      <c r="H111" s="184"/>
      <c r="I111" s="138" t="str">
        <f>IFERROR(VLOOKUP($G111,'Inventory management'!$B:$D,3,0),"")</f>
        <v/>
      </c>
      <c r="J111" s="137" t="str">
        <f>IFERROR(
IF($K111&lt;&gt;"","",
IF($G111="","",
IF($C111="Customer credit",-$H111*VLOOKUP($G111,'Inventory management'!$B:$D,3,0),
$H111*VLOOKUP($G111,'Inventory management'!$B:$D,3,0)))),
"")</f>
        <v/>
      </c>
      <c r="K111" s="137"/>
      <c r="L111" s="137" t="str">
        <f t="shared" si="4"/>
        <v/>
      </c>
      <c r="M111" s="137" t="str">
        <f t="shared" si="5"/>
        <v/>
      </c>
      <c r="N111" s="186"/>
      <c r="O111" s="134" t="str">
        <f t="shared" si="6"/>
        <v/>
      </c>
    </row>
    <row r="112" spans="1:15" x14ac:dyDescent="0.35">
      <c r="A112" s="133" t="str">
        <f>IF(B112="","",
IFERROR(
INDEX('Customer List'!$A:$A,MATCH('Sales input worksheet'!$B112,'Customer List'!$B:$B,0)),
""))</f>
        <v/>
      </c>
      <c r="B112" s="304"/>
      <c r="C112" s="305"/>
      <c r="D112" s="135" t="str">
        <f>IF($C112="","",
IF($C112="Customer credit","CR"&amp;100+COUNTIFS($C$1:$C111,"Customer credit"),
IF($C112="Sales",'Business Info'!$A$3&amp;100+COUNTIFS($C$1:$C111,"Sales"),
IF($C112="Other Income",'Business Info'!$A$3&amp;"O"&amp;100+COUNTIFS($C$1:$C111,"Other Income")
))))</f>
        <v/>
      </c>
      <c r="E112" s="308"/>
      <c r="F112" s="307"/>
      <c r="G112" s="169"/>
      <c r="H112" s="184"/>
      <c r="I112" s="138" t="str">
        <f>IFERROR(VLOOKUP($G112,'Inventory management'!$B:$D,3,0),"")</f>
        <v/>
      </c>
      <c r="J112" s="137" t="str">
        <f>IFERROR(
IF($K112&lt;&gt;"","",
IF($G112="","",
IF($C112="Customer credit",-$H112*VLOOKUP($G112,'Inventory management'!$B:$D,3,0),
$H112*VLOOKUP($G112,'Inventory management'!$B:$D,3,0)))),
"")</f>
        <v/>
      </c>
      <c r="K112" s="137"/>
      <c r="L112" s="137" t="str">
        <f t="shared" si="4"/>
        <v/>
      </c>
      <c r="M112" s="137" t="str">
        <f t="shared" si="5"/>
        <v/>
      </c>
      <c r="N112" s="186"/>
      <c r="O112" s="134" t="str">
        <f t="shared" si="6"/>
        <v/>
      </c>
    </row>
    <row r="113" spans="1:15" x14ac:dyDescent="0.35">
      <c r="A113" s="133" t="str">
        <f>IF(B113="","",
IFERROR(
INDEX('Customer List'!$A:$A,MATCH('Sales input worksheet'!$B113,'Customer List'!$B:$B,0)),
""))</f>
        <v/>
      </c>
      <c r="B113" s="304"/>
      <c r="C113" s="305"/>
      <c r="D113" s="135" t="str">
        <f>IF($C113="","",
IF($C113="Customer credit","CR"&amp;100+COUNTIFS($C$1:$C112,"Customer credit"),
IF($C113="Sales",'Business Info'!$A$3&amp;100+COUNTIFS($C$1:$C112,"Sales"),
IF($C113="Other Income",'Business Info'!$A$3&amp;"O"&amp;100+COUNTIFS($C$1:$C112,"Other Income")
))))</f>
        <v/>
      </c>
      <c r="E113" s="308"/>
      <c r="F113" s="307"/>
      <c r="G113" s="169"/>
      <c r="H113" s="184"/>
      <c r="I113" s="138" t="str">
        <f>IFERROR(VLOOKUP($G113,'Inventory management'!$B:$D,3,0),"")</f>
        <v/>
      </c>
      <c r="J113" s="137" t="str">
        <f>IFERROR(
IF($K113&lt;&gt;"","",
IF($G113="","",
IF($C113="Customer credit",-$H113*VLOOKUP($G113,'Inventory management'!$B:$D,3,0),
$H113*VLOOKUP($G113,'Inventory management'!$B:$D,3,0)))),
"")</f>
        <v/>
      </c>
      <c r="K113" s="137"/>
      <c r="L113" s="137" t="str">
        <f t="shared" si="4"/>
        <v/>
      </c>
      <c r="M113" s="137" t="str">
        <f t="shared" si="5"/>
        <v/>
      </c>
      <c r="N113" s="186"/>
      <c r="O113" s="134" t="str">
        <f t="shared" si="6"/>
        <v/>
      </c>
    </row>
    <row r="114" spans="1:15" x14ac:dyDescent="0.35">
      <c r="A114" s="133" t="str">
        <f>IF(B114="","",
IFERROR(
INDEX('Customer List'!$A:$A,MATCH('Sales input worksheet'!$B114,'Customer List'!$B:$B,0)),
""))</f>
        <v/>
      </c>
      <c r="B114" s="304"/>
      <c r="C114" s="305"/>
      <c r="D114" s="135" t="str">
        <f>IF($C114="","",
IF($C114="Customer credit","CR"&amp;100+COUNTIFS($C$1:$C113,"Customer credit"),
IF($C114="Sales",'Business Info'!$A$3&amp;100+COUNTIFS($C$1:$C113,"Sales"),
IF($C114="Other Income",'Business Info'!$A$3&amp;"O"&amp;100+COUNTIFS($C$1:$C113,"Other Income")
))))</f>
        <v/>
      </c>
      <c r="E114" s="308"/>
      <c r="F114" s="307"/>
      <c r="G114" s="169"/>
      <c r="H114" s="184"/>
      <c r="I114" s="138" t="str">
        <f>IFERROR(VLOOKUP($G114,'Inventory management'!$B:$D,3,0),"")</f>
        <v/>
      </c>
      <c r="J114" s="137" t="str">
        <f>IFERROR(
IF($K114&lt;&gt;"","",
IF($G114="","",
IF($C114="Customer credit",-$H114*VLOOKUP($G114,'Inventory management'!$B:$D,3,0),
$H114*VLOOKUP($G114,'Inventory management'!$B:$D,3,0)))),
"")</f>
        <v/>
      </c>
      <c r="K114" s="137"/>
      <c r="L114" s="137" t="str">
        <f t="shared" si="4"/>
        <v/>
      </c>
      <c r="M114" s="137" t="str">
        <f t="shared" si="5"/>
        <v/>
      </c>
      <c r="N114" s="186"/>
      <c r="O114" s="134" t="str">
        <f t="shared" si="6"/>
        <v/>
      </c>
    </row>
    <row r="115" spans="1:15" x14ac:dyDescent="0.35">
      <c r="A115" s="133" t="str">
        <f>IF(B115="","",
IFERROR(
INDEX('Customer List'!$A:$A,MATCH('Sales input worksheet'!$B115,'Customer List'!$B:$B,0)),
""))</f>
        <v/>
      </c>
      <c r="B115" s="304"/>
      <c r="C115" s="305"/>
      <c r="D115" s="135" t="str">
        <f>IF($C115="","",
IF($C115="Customer credit","CR"&amp;100+COUNTIFS($C$1:$C114,"Customer credit"),
IF($C115="Sales",'Business Info'!$A$3&amp;100+COUNTIFS($C$1:$C114,"Sales"),
IF($C115="Other Income",'Business Info'!$A$3&amp;"O"&amp;100+COUNTIFS($C$1:$C114,"Other Income")
))))</f>
        <v/>
      </c>
      <c r="E115" s="308"/>
      <c r="F115" s="307"/>
      <c r="G115" s="169"/>
      <c r="H115" s="184"/>
      <c r="I115" s="138" t="str">
        <f>IFERROR(VLOOKUP($G115,'Inventory management'!$B:$D,3,0),"")</f>
        <v/>
      </c>
      <c r="J115" s="137" t="str">
        <f>IFERROR(
IF($K115&lt;&gt;"","",
IF($G115="","",
IF($C115="Customer credit",-$H115*VLOOKUP($G115,'Inventory management'!$B:$D,3,0),
$H115*VLOOKUP($G115,'Inventory management'!$B:$D,3,0)))),
"")</f>
        <v/>
      </c>
      <c r="K115" s="137"/>
      <c r="L115" s="137" t="str">
        <f t="shared" si="4"/>
        <v/>
      </c>
      <c r="M115" s="137" t="str">
        <f t="shared" si="5"/>
        <v/>
      </c>
      <c r="N115" s="186"/>
      <c r="O115" s="134" t="str">
        <f t="shared" si="6"/>
        <v/>
      </c>
    </row>
    <row r="116" spans="1:15" x14ac:dyDescent="0.35">
      <c r="A116" s="133" t="str">
        <f>IF(B116="","",
IFERROR(
INDEX('Customer List'!$A:$A,MATCH('Sales input worksheet'!$B116,'Customer List'!$B:$B,0)),
""))</f>
        <v/>
      </c>
      <c r="B116" s="304"/>
      <c r="C116" s="305"/>
      <c r="D116" s="135" t="str">
        <f>IF($C116="","",
IF($C116="Customer credit","CR"&amp;100+COUNTIFS($C$1:$C115,"Customer credit"),
IF($C116="Sales",'Business Info'!$A$3&amp;100+COUNTIFS($C$1:$C115,"Sales"),
IF($C116="Other Income",'Business Info'!$A$3&amp;"O"&amp;100+COUNTIFS($C$1:$C115,"Other Income")
))))</f>
        <v/>
      </c>
      <c r="E116" s="308"/>
      <c r="F116" s="307"/>
      <c r="G116" s="169"/>
      <c r="H116" s="184"/>
      <c r="I116" s="138" t="str">
        <f>IFERROR(VLOOKUP($G116,'Inventory management'!$B:$D,3,0),"")</f>
        <v/>
      </c>
      <c r="J116" s="137" t="str">
        <f>IFERROR(
IF($K116&lt;&gt;"","",
IF($G116="","",
IF($C116="Customer credit",-$H116*VLOOKUP($G116,'Inventory management'!$B:$D,3,0),
$H116*VLOOKUP($G116,'Inventory management'!$B:$D,3,0)))),
"")</f>
        <v/>
      </c>
      <c r="K116" s="137"/>
      <c r="L116" s="137" t="str">
        <f t="shared" si="4"/>
        <v/>
      </c>
      <c r="M116" s="137" t="str">
        <f t="shared" si="5"/>
        <v/>
      </c>
      <c r="N116" s="186"/>
      <c r="O116" s="134" t="str">
        <f t="shared" si="6"/>
        <v/>
      </c>
    </row>
    <row r="117" spans="1:15" x14ac:dyDescent="0.35">
      <c r="A117" s="133" t="str">
        <f>IF(B117="","",
IFERROR(
INDEX('Customer List'!$A:$A,MATCH('Sales input worksheet'!$B117,'Customer List'!$B:$B,0)),
""))</f>
        <v/>
      </c>
      <c r="B117" s="304"/>
      <c r="C117" s="305"/>
      <c r="D117" s="135" t="str">
        <f>IF($C117="","",
IF($C117="Customer credit","CR"&amp;100+COUNTIFS($C$1:$C116,"Customer credit"),
IF($C117="Sales",'Business Info'!$A$3&amp;100+COUNTIFS($C$1:$C116,"Sales"),
IF($C117="Other Income",'Business Info'!$A$3&amp;"O"&amp;100+COUNTIFS($C$1:$C116,"Other Income")
))))</f>
        <v/>
      </c>
      <c r="E117" s="308"/>
      <c r="F117" s="307"/>
      <c r="G117" s="169"/>
      <c r="H117" s="184"/>
      <c r="I117" s="138" t="str">
        <f>IFERROR(VLOOKUP($G117,'Inventory management'!$B:$D,3,0),"")</f>
        <v/>
      </c>
      <c r="J117" s="137" t="str">
        <f>IFERROR(
IF($K117&lt;&gt;"","",
IF($G117="","",
IF($C117="Customer credit",-$H117*VLOOKUP($G117,'Inventory management'!$B:$D,3,0),
$H117*VLOOKUP($G117,'Inventory management'!$B:$D,3,0)))),
"")</f>
        <v/>
      </c>
      <c r="K117" s="137"/>
      <c r="L117" s="137" t="str">
        <f t="shared" si="4"/>
        <v/>
      </c>
      <c r="M117" s="137" t="str">
        <f t="shared" si="5"/>
        <v/>
      </c>
      <c r="N117" s="186"/>
      <c r="O117" s="134" t="str">
        <f t="shared" si="6"/>
        <v/>
      </c>
    </row>
    <row r="118" spans="1:15" x14ac:dyDescent="0.35">
      <c r="A118" s="133" t="str">
        <f>IF(B118="","",
IFERROR(
INDEX('Customer List'!$A:$A,MATCH('Sales input worksheet'!$B118,'Customer List'!$B:$B,0)),
""))</f>
        <v/>
      </c>
      <c r="B118" s="304"/>
      <c r="C118" s="305"/>
      <c r="D118" s="135" t="str">
        <f>IF($C118="","",
IF($C118="Customer credit","CR"&amp;100+COUNTIFS($C$1:$C117,"Customer credit"),
IF($C118="Sales",'Business Info'!$A$3&amp;100+COUNTIFS($C$1:$C117,"Sales"),
IF($C118="Other Income",'Business Info'!$A$3&amp;"O"&amp;100+COUNTIFS($C$1:$C117,"Other Income")
))))</f>
        <v/>
      </c>
      <c r="E118" s="308"/>
      <c r="F118" s="307"/>
      <c r="G118" s="169"/>
      <c r="H118" s="184"/>
      <c r="I118" s="138" t="str">
        <f>IFERROR(VLOOKUP($G118,'Inventory management'!$B:$D,3,0),"")</f>
        <v/>
      </c>
      <c r="J118" s="137" t="str">
        <f>IFERROR(
IF($K118&lt;&gt;"","",
IF($G118="","",
IF($C118="Customer credit",-$H118*VLOOKUP($G118,'Inventory management'!$B:$D,3,0),
$H118*VLOOKUP($G118,'Inventory management'!$B:$D,3,0)))),
"")</f>
        <v/>
      </c>
      <c r="K118" s="137"/>
      <c r="L118" s="137" t="str">
        <f t="shared" si="4"/>
        <v/>
      </c>
      <c r="M118" s="137" t="str">
        <f t="shared" si="5"/>
        <v/>
      </c>
      <c r="N118" s="186"/>
      <c r="O118" s="134" t="str">
        <f t="shared" si="6"/>
        <v/>
      </c>
    </row>
    <row r="119" spans="1:15" x14ac:dyDescent="0.35">
      <c r="A119" s="133" t="str">
        <f>IF(B119="","",
IFERROR(
INDEX('Customer List'!$A:$A,MATCH('Sales input worksheet'!$B119,'Customer List'!$B:$B,0)),
""))</f>
        <v/>
      </c>
      <c r="B119" s="304"/>
      <c r="C119" s="305"/>
      <c r="D119" s="135" t="str">
        <f>IF($C119="","",
IF($C119="Customer credit","CR"&amp;100+COUNTIFS($C$1:$C118,"Customer credit"),
IF($C119="Sales",'Business Info'!$A$3&amp;100+COUNTIFS($C$1:$C118,"Sales"),
IF($C119="Other Income",'Business Info'!$A$3&amp;"O"&amp;100+COUNTIFS($C$1:$C118,"Other Income")
))))</f>
        <v/>
      </c>
      <c r="E119" s="308"/>
      <c r="F119" s="307"/>
      <c r="G119" s="169"/>
      <c r="H119" s="184"/>
      <c r="I119" s="138" t="str">
        <f>IFERROR(VLOOKUP($G119,'Inventory management'!$B:$D,3,0),"")</f>
        <v/>
      </c>
      <c r="J119" s="137" t="str">
        <f>IFERROR(
IF($K119&lt;&gt;"","",
IF($G119="","",
IF($C119="Customer credit",-$H119*VLOOKUP($G119,'Inventory management'!$B:$D,3,0),
$H119*VLOOKUP($G119,'Inventory management'!$B:$D,3,0)))),
"")</f>
        <v/>
      </c>
      <c r="K119" s="137"/>
      <c r="L119" s="137" t="str">
        <f t="shared" si="4"/>
        <v/>
      </c>
      <c r="M119" s="137" t="str">
        <f t="shared" si="5"/>
        <v/>
      </c>
      <c r="N119" s="186"/>
      <c r="O119" s="134" t="str">
        <f t="shared" si="6"/>
        <v/>
      </c>
    </row>
    <row r="120" spans="1:15" x14ac:dyDescent="0.35">
      <c r="A120" s="133" t="str">
        <f>IF(B120="","",
IFERROR(
INDEX('Customer List'!$A:$A,MATCH('Sales input worksheet'!$B120,'Customer List'!$B:$B,0)),
""))</f>
        <v/>
      </c>
      <c r="B120" s="304"/>
      <c r="C120" s="305"/>
      <c r="D120" s="135" t="str">
        <f>IF($C120="","",
IF($C120="Customer credit","CR"&amp;100+COUNTIFS($C$1:$C119,"Customer credit"),
IF($C120="Sales",'Business Info'!$A$3&amp;100+COUNTIFS($C$1:$C119,"Sales"),
IF($C120="Other Income",'Business Info'!$A$3&amp;"O"&amp;100+COUNTIFS($C$1:$C119,"Other Income")
))))</f>
        <v/>
      </c>
      <c r="E120" s="308"/>
      <c r="F120" s="307"/>
      <c r="G120" s="169"/>
      <c r="H120" s="184"/>
      <c r="I120" s="138" t="str">
        <f>IFERROR(VLOOKUP($G120,'Inventory management'!$B:$D,3,0),"")</f>
        <v/>
      </c>
      <c r="J120" s="137" t="str">
        <f>IFERROR(
IF($K120&lt;&gt;"","",
IF($G120="","",
IF($C120="Customer credit",-$H120*VLOOKUP($G120,'Inventory management'!$B:$D,3,0),
$H120*VLOOKUP($G120,'Inventory management'!$B:$D,3,0)))),
"")</f>
        <v/>
      </c>
      <c r="K120" s="137"/>
      <c r="L120" s="137" t="str">
        <f t="shared" si="4"/>
        <v/>
      </c>
      <c r="M120" s="137" t="str">
        <f t="shared" si="5"/>
        <v/>
      </c>
      <c r="N120" s="186"/>
      <c r="O120" s="134" t="str">
        <f t="shared" si="6"/>
        <v/>
      </c>
    </row>
    <row r="121" spans="1:15" x14ac:dyDescent="0.35">
      <c r="A121" s="133" t="str">
        <f>IF(B121="","",
IFERROR(
INDEX('Customer List'!$A:$A,MATCH('Sales input worksheet'!$B121,'Customer List'!$B:$B,0)),
""))</f>
        <v/>
      </c>
      <c r="B121" s="304"/>
      <c r="C121" s="305"/>
      <c r="D121" s="135" t="str">
        <f>IF($C121="","",
IF($C121="Customer credit","CR"&amp;100+COUNTIFS($C$1:$C120,"Customer credit"),
IF($C121="Sales",'Business Info'!$A$3&amp;100+COUNTIFS($C$1:$C120,"Sales"),
IF($C121="Other Income",'Business Info'!$A$3&amp;"O"&amp;100+COUNTIFS($C$1:$C120,"Other Income")
))))</f>
        <v/>
      </c>
      <c r="E121" s="308"/>
      <c r="F121" s="307"/>
      <c r="G121" s="169"/>
      <c r="H121" s="184"/>
      <c r="I121" s="138" t="str">
        <f>IFERROR(VLOOKUP($G121,'Inventory management'!$B:$D,3,0),"")</f>
        <v/>
      </c>
      <c r="J121" s="137" t="str">
        <f>IFERROR(
IF($K121&lt;&gt;"","",
IF($G121="","",
IF($C121="Customer credit",-$H121*VLOOKUP($G121,'Inventory management'!$B:$D,3,0),
$H121*VLOOKUP($G121,'Inventory management'!$B:$D,3,0)))),
"")</f>
        <v/>
      </c>
      <c r="K121" s="137"/>
      <c r="L121" s="137" t="str">
        <f t="shared" si="4"/>
        <v/>
      </c>
      <c r="M121" s="137" t="str">
        <f t="shared" si="5"/>
        <v/>
      </c>
      <c r="N121" s="186"/>
      <c r="O121" s="134" t="str">
        <f t="shared" si="6"/>
        <v/>
      </c>
    </row>
    <row r="122" spans="1:15" x14ac:dyDescent="0.35">
      <c r="A122" s="133" t="str">
        <f>IF(B122="","",
IFERROR(
INDEX('Customer List'!$A:$A,MATCH('Sales input worksheet'!$B122,'Customer List'!$B:$B,0)),
""))</f>
        <v/>
      </c>
      <c r="B122" s="304"/>
      <c r="C122" s="305"/>
      <c r="D122" s="135" t="str">
        <f>IF($C122="","",
IF($C122="Customer credit","CR"&amp;100+COUNTIFS($C$1:$C121,"Customer credit"),
IF($C122="Sales",'Business Info'!$A$3&amp;100+COUNTIFS($C$1:$C121,"Sales"),
IF($C122="Other Income",'Business Info'!$A$3&amp;"O"&amp;100+COUNTIFS($C$1:$C121,"Other Income")
))))</f>
        <v/>
      </c>
      <c r="E122" s="308"/>
      <c r="F122" s="307"/>
      <c r="G122" s="169"/>
      <c r="H122" s="184"/>
      <c r="I122" s="138" t="str">
        <f>IFERROR(VLOOKUP($G122,'Inventory management'!$B:$D,3,0),"")</f>
        <v/>
      </c>
      <c r="J122" s="137" t="str">
        <f>IFERROR(
IF($K122&lt;&gt;"","",
IF($G122="","",
IF($C122="Customer credit",-$H122*VLOOKUP($G122,'Inventory management'!$B:$D,3,0),
$H122*VLOOKUP($G122,'Inventory management'!$B:$D,3,0)))),
"")</f>
        <v/>
      </c>
      <c r="K122" s="137"/>
      <c r="L122" s="137" t="str">
        <f t="shared" si="4"/>
        <v/>
      </c>
      <c r="M122" s="137" t="str">
        <f t="shared" si="5"/>
        <v/>
      </c>
      <c r="N122" s="186"/>
      <c r="O122" s="134" t="str">
        <f t="shared" si="6"/>
        <v/>
      </c>
    </row>
    <row r="123" spans="1:15" x14ac:dyDescent="0.35">
      <c r="A123" s="133" t="str">
        <f>IF(B123="","",
IFERROR(
INDEX('Customer List'!$A:$A,MATCH('Sales input worksheet'!$B123,'Customer List'!$B:$B,0)),
""))</f>
        <v/>
      </c>
      <c r="B123" s="304"/>
      <c r="C123" s="305"/>
      <c r="D123" s="135" t="str">
        <f>IF($C123="","",
IF($C123="Customer credit","CR"&amp;100+COUNTIFS($C$1:$C122,"Customer credit"),
IF($C123="Sales",'Business Info'!$A$3&amp;100+COUNTIFS($C$1:$C122,"Sales"),
IF($C123="Other Income",'Business Info'!$A$3&amp;"O"&amp;100+COUNTIFS($C$1:$C122,"Other Income")
))))</f>
        <v/>
      </c>
      <c r="E123" s="308"/>
      <c r="F123" s="307"/>
      <c r="G123" s="169"/>
      <c r="H123" s="184"/>
      <c r="I123" s="138" t="str">
        <f>IFERROR(VLOOKUP($G123,'Inventory management'!$B:$D,3,0),"")</f>
        <v/>
      </c>
      <c r="J123" s="137" t="str">
        <f>IFERROR(
IF($K123&lt;&gt;"","",
IF($G123="","",
IF($C123="Customer credit",-$H123*VLOOKUP($G123,'Inventory management'!$B:$D,3,0),
$H123*VLOOKUP($G123,'Inventory management'!$B:$D,3,0)))),
"")</f>
        <v/>
      </c>
      <c r="K123" s="137"/>
      <c r="L123" s="137" t="str">
        <f t="shared" si="4"/>
        <v/>
      </c>
      <c r="M123" s="137" t="str">
        <f t="shared" si="5"/>
        <v/>
      </c>
      <c r="N123" s="186"/>
      <c r="O123" s="134" t="str">
        <f t="shared" si="6"/>
        <v/>
      </c>
    </row>
    <row r="124" spans="1:15" x14ac:dyDescent="0.35">
      <c r="A124" s="133" t="str">
        <f>IF(B124="","",
IFERROR(
INDEX('Customer List'!$A:$A,MATCH('Sales input worksheet'!$B124,'Customer List'!$B:$B,0)),
""))</f>
        <v/>
      </c>
      <c r="B124" s="304"/>
      <c r="C124" s="305"/>
      <c r="D124" s="135" t="str">
        <f>IF($C124="","",
IF($C124="Customer credit","CR"&amp;100+COUNTIFS($C$1:$C123,"Customer credit"),
IF($C124="Sales",'Business Info'!$A$3&amp;100+COUNTIFS($C$1:$C123,"Sales"),
IF($C124="Other Income",'Business Info'!$A$3&amp;"O"&amp;100+COUNTIFS($C$1:$C123,"Other Income")
))))</f>
        <v/>
      </c>
      <c r="E124" s="308"/>
      <c r="F124" s="307"/>
      <c r="G124" s="169"/>
      <c r="H124" s="184"/>
      <c r="I124" s="138" t="str">
        <f>IFERROR(VLOOKUP($G124,'Inventory management'!$B:$D,3,0),"")</f>
        <v/>
      </c>
      <c r="J124" s="137" t="str">
        <f>IFERROR(
IF($K124&lt;&gt;"","",
IF($G124="","",
IF($C124="Customer credit",-$H124*VLOOKUP($G124,'Inventory management'!$B:$D,3,0),
$H124*VLOOKUP($G124,'Inventory management'!$B:$D,3,0)))),
"")</f>
        <v/>
      </c>
      <c r="K124" s="137"/>
      <c r="L124" s="137" t="str">
        <f t="shared" si="4"/>
        <v/>
      </c>
      <c r="M124" s="137" t="str">
        <f t="shared" si="5"/>
        <v/>
      </c>
      <c r="N124" s="186"/>
      <c r="O124" s="134" t="str">
        <f t="shared" si="6"/>
        <v/>
      </c>
    </row>
    <row r="125" spans="1:15" x14ac:dyDescent="0.35">
      <c r="A125" s="133" t="str">
        <f>IF(B125="","",
IFERROR(
INDEX('Customer List'!$A:$A,MATCH('Sales input worksheet'!$B125,'Customer List'!$B:$B,0)),
""))</f>
        <v/>
      </c>
      <c r="B125" s="304"/>
      <c r="C125" s="305"/>
      <c r="D125" s="135" t="str">
        <f>IF($C125="","",
IF($C125="Customer credit","CR"&amp;100+COUNTIFS($C$1:$C124,"Customer credit"),
IF($C125="Sales",'Business Info'!$A$3&amp;100+COUNTIFS($C$1:$C124,"Sales"),
IF($C125="Other Income",'Business Info'!$A$3&amp;"O"&amp;100+COUNTIFS($C$1:$C124,"Other Income")
))))</f>
        <v/>
      </c>
      <c r="E125" s="308"/>
      <c r="F125" s="307"/>
      <c r="G125" s="169"/>
      <c r="H125" s="184"/>
      <c r="I125" s="138" t="str">
        <f>IFERROR(VLOOKUP($G125,'Inventory management'!$B:$D,3,0),"")</f>
        <v/>
      </c>
      <c r="J125" s="137" t="str">
        <f>IFERROR(
IF($K125&lt;&gt;"","",
IF($G125="","",
IF($C125="Customer credit",-$H125*VLOOKUP($G125,'Inventory management'!$B:$D,3,0),
$H125*VLOOKUP($G125,'Inventory management'!$B:$D,3,0)))),
"")</f>
        <v/>
      </c>
      <c r="K125" s="137"/>
      <c r="L125" s="137" t="str">
        <f t="shared" si="4"/>
        <v/>
      </c>
      <c r="M125" s="137" t="str">
        <f t="shared" si="5"/>
        <v/>
      </c>
      <c r="N125" s="186"/>
      <c r="O125" s="134" t="str">
        <f t="shared" si="6"/>
        <v/>
      </c>
    </row>
    <row r="126" spans="1:15" x14ac:dyDescent="0.35">
      <c r="A126" s="133" t="str">
        <f>IF(B126="","",
IFERROR(
INDEX('Customer List'!$A:$A,MATCH('Sales input worksheet'!$B126,'Customer List'!$B:$B,0)),
""))</f>
        <v/>
      </c>
      <c r="B126" s="304"/>
      <c r="C126" s="305"/>
      <c r="D126" s="135" t="str">
        <f>IF($C126="","",
IF($C126="Customer credit","CR"&amp;100+COUNTIFS($C$1:$C125,"Customer credit"),
IF($C126="Sales",'Business Info'!$A$3&amp;100+COUNTIFS($C$1:$C125,"Sales"),
IF($C126="Other Income",'Business Info'!$A$3&amp;"O"&amp;100+COUNTIFS($C$1:$C125,"Other Income")
))))</f>
        <v/>
      </c>
      <c r="E126" s="308"/>
      <c r="F126" s="307"/>
      <c r="G126" s="169"/>
      <c r="H126" s="184"/>
      <c r="I126" s="138" t="str">
        <f>IFERROR(VLOOKUP($G126,'Inventory management'!$B:$D,3,0),"")</f>
        <v/>
      </c>
      <c r="J126" s="137" t="str">
        <f>IFERROR(
IF($K126&lt;&gt;"","",
IF($G126="","",
IF($C126="Customer credit",-$H126*VLOOKUP($G126,'Inventory management'!$B:$D,3,0),
$H126*VLOOKUP($G126,'Inventory management'!$B:$D,3,0)))),
"")</f>
        <v/>
      </c>
      <c r="K126" s="137"/>
      <c r="L126" s="137" t="str">
        <f t="shared" si="4"/>
        <v/>
      </c>
      <c r="M126" s="137" t="str">
        <f t="shared" si="5"/>
        <v/>
      </c>
      <c r="N126" s="186"/>
      <c r="O126" s="134" t="str">
        <f t="shared" si="6"/>
        <v/>
      </c>
    </row>
    <row r="127" spans="1:15" x14ac:dyDescent="0.35">
      <c r="A127" s="133" t="str">
        <f>IF(B127="","",
IFERROR(
INDEX('Customer List'!$A:$A,MATCH('Sales input worksheet'!$B127,'Customer List'!$B:$B,0)),
""))</f>
        <v/>
      </c>
      <c r="B127" s="304"/>
      <c r="C127" s="305"/>
      <c r="D127" s="135" t="str">
        <f>IF($C127="","",
IF($C127="Customer credit","CR"&amp;100+COUNTIFS($C$1:$C126,"Customer credit"),
IF($C127="Sales",'Business Info'!$A$3&amp;100+COUNTIFS($C$1:$C126,"Sales"),
IF($C127="Other Income",'Business Info'!$A$3&amp;"O"&amp;100+COUNTIFS($C$1:$C126,"Other Income")
))))</f>
        <v/>
      </c>
      <c r="E127" s="308"/>
      <c r="F127" s="307"/>
      <c r="G127" s="169"/>
      <c r="H127" s="184"/>
      <c r="I127" s="138" t="str">
        <f>IFERROR(VLOOKUP($G127,'Inventory management'!$B:$D,3,0),"")</f>
        <v/>
      </c>
      <c r="J127" s="137" t="str">
        <f>IFERROR(
IF($K127&lt;&gt;"","",
IF($G127="","",
IF($C127="Customer credit",-$H127*VLOOKUP($G127,'Inventory management'!$B:$D,3,0),
$H127*VLOOKUP($G127,'Inventory management'!$B:$D,3,0)))),
"")</f>
        <v/>
      </c>
      <c r="K127" s="137"/>
      <c r="L127" s="137" t="str">
        <f t="shared" si="4"/>
        <v/>
      </c>
      <c r="M127" s="137" t="str">
        <f t="shared" si="5"/>
        <v/>
      </c>
      <c r="N127" s="186"/>
      <c r="O127" s="134" t="str">
        <f t="shared" si="6"/>
        <v/>
      </c>
    </row>
    <row r="128" spans="1:15" x14ac:dyDescent="0.35">
      <c r="A128" s="133" t="str">
        <f>IF(B128="","",
IFERROR(
INDEX('Customer List'!$A:$A,MATCH('Sales input worksheet'!$B128,'Customer List'!$B:$B,0)),
""))</f>
        <v/>
      </c>
      <c r="B128" s="304"/>
      <c r="C128" s="305"/>
      <c r="D128" s="135" t="str">
        <f>IF($C128="","",
IF($C128="Customer credit","CR"&amp;100+COUNTIFS($C$1:$C127,"Customer credit"),
IF($C128="Sales",'Business Info'!$A$3&amp;100+COUNTIFS($C$1:$C127,"Sales"),
IF($C128="Other Income",'Business Info'!$A$3&amp;"O"&amp;100+COUNTIFS($C$1:$C127,"Other Income")
))))</f>
        <v/>
      </c>
      <c r="E128" s="308"/>
      <c r="F128" s="307"/>
      <c r="G128" s="169"/>
      <c r="H128" s="184"/>
      <c r="I128" s="138" t="str">
        <f>IFERROR(VLOOKUP($G128,'Inventory management'!$B:$D,3,0),"")</f>
        <v/>
      </c>
      <c r="J128" s="137" t="str">
        <f>IFERROR(
IF($K128&lt;&gt;"","",
IF($G128="","",
IF($C128="Customer credit",-$H128*VLOOKUP($G128,'Inventory management'!$B:$D,3,0),
$H128*VLOOKUP($G128,'Inventory management'!$B:$D,3,0)))),
"")</f>
        <v/>
      </c>
      <c r="K128" s="137"/>
      <c r="L128" s="137" t="str">
        <f t="shared" si="4"/>
        <v/>
      </c>
      <c r="M128" s="137" t="str">
        <f t="shared" si="5"/>
        <v/>
      </c>
      <c r="N128" s="186"/>
      <c r="O128" s="134" t="str">
        <f t="shared" si="6"/>
        <v/>
      </c>
    </row>
    <row r="129" spans="1:15" x14ac:dyDescent="0.35">
      <c r="A129" s="133" t="str">
        <f>IF(B129="","",
IFERROR(
INDEX('Customer List'!$A:$A,MATCH('Sales input worksheet'!$B129,'Customer List'!$B:$B,0)),
""))</f>
        <v/>
      </c>
      <c r="B129" s="304"/>
      <c r="C129" s="305"/>
      <c r="D129" s="135" t="str">
        <f>IF($C129="","",
IF($C129="Customer credit","CR"&amp;100+COUNTIFS($C$1:$C128,"Customer credit"),
IF($C129="Sales",'Business Info'!$A$3&amp;100+COUNTIFS($C$1:$C128,"Sales"),
IF($C129="Other Income",'Business Info'!$A$3&amp;"O"&amp;100+COUNTIFS($C$1:$C128,"Other Income")
))))</f>
        <v/>
      </c>
      <c r="E129" s="308"/>
      <c r="F129" s="307"/>
      <c r="G129" s="169"/>
      <c r="H129" s="184"/>
      <c r="I129" s="138" t="str">
        <f>IFERROR(VLOOKUP($G129,'Inventory management'!$B:$D,3,0),"")</f>
        <v/>
      </c>
      <c r="J129" s="137" t="str">
        <f>IFERROR(
IF($K129&lt;&gt;"","",
IF($G129="","",
IF($C129="Customer credit",-$H129*VLOOKUP($G129,'Inventory management'!$B:$D,3,0),
$H129*VLOOKUP($G129,'Inventory management'!$B:$D,3,0)))),
"")</f>
        <v/>
      </c>
      <c r="K129" s="137"/>
      <c r="L129" s="137" t="str">
        <f t="shared" si="4"/>
        <v/>
      </c>
      <c r="M129" s="137" t="str">
        <f t="shared" si="5"/>
        <v/>
      </c>
      <c r="N129" s="186"/>
      <c r="O129" s="134" t="str">
        <f t="shared" si="6"/>
        <v/>
      </c>
    </row>
    <row r="130" spans="1:15" x14ac:dyDescent="0.35">
      <c r="A130" s="133" t="str">
        <f>IF(B130="","",
IFERROR(
INDEX('Customer List'!$A:$A,MATCH('Sales input worksheet'!$B130,'Customer List'!$B:$B,0)),
""))</f>
        <v/>
      </c>
      <c r="B130" s="304"/>
      <c r="C130" s="305"/>
      <c r="D130" s="135" t="str">
        <f>IF($C130="","",
IF($C130="Customer credit","CR"&amp;100+COUNTIFS($C$1:$C129,"Customer credit"),
IF($C130="Sales",'Business Info'!$A$3&amp;100+COUNTIFS($C$1:$C129,"Sales"),
IF($C130="Other Income",'Business Info'!$A$3&amp;"O"&amp;100+COUNTIFS($C$1:$C129,"Other Income")
))))</f>
        <v/>
      </c>
      <c r="E130" s="308"/>
      <c r="F130" s="307"/>
      <c r="G130" s="169"/>
      <c r="H130" s="184"/>
      <c r="I130" s="138" t="str">
        <f>IFERROR(VLOOKUP($G130,'Inventory management'!$B:$D,3,0),"")</f>
        <v/>
      </c>
      <c r="J130" s="137" t="str">
        <f>IFERROR(
IF($K130&lt;&gt;"","",
IF($G130="","",
IF($C130="Customer credit",-$H130*VLOOKUP($G130,'Inventory management'!$B:$D,3,0),
$H130*VLOOKUP($G130,'Inventory management'!$B:$D,3,0)))),
"")</f>
        <v/>
      </c>
      <c r="K130" s="137"/>
      <c r="L130" s="137" t="str">
        <f t="shared" si="4"/>
        <v/>
      </c>
      <c r="M130" s="137" t="str">
        <f t="shared" si="5"/>
        <v/>
      </c>
      <c r="N130" s="186"/>
      <c r="O130" s="134" t="str">
        <f t="shared" si="6"/>
        <v/>
      </c>
    </row>
    <row r="131" spans="1:15" x14ac:dyDescent="0.35">
      <c r="A131" s="133" t="str">
        <f>IF(B131="","",
IFERROR(
INDEX('Customer List'!$A:$A,MATCH('Sales input worksheet'!$B131,'Customer List'!$B:$B,0)),
""))</f>
        <v/>
      </c>
      <c r="B131" s="304"/>
      <c r="C131" s="305"/>
      <c r="D131" s="135" t="str">
        <f>IF($C131="","",
IF($C131="Customer credit","CR"&amp;100+COUNTIFS($C$1:$C130,"Customer credit"),
IF($C131="Sales",'Business Info'!$A$3&amp;100+COUNTIFS($C$1:$C130,"Sales"),
IF($C131="Other Income",'Business Info'!$A$3&amp;"O"&amp;100+COUNTIFS($C$1:$C130,"Other Income")
))))</f>
        <v/>
      </c>
      <c r="E131" s="308"/>
      <c r="F131" s="307"/>
      <c r="G131" s="169"/>
      <c r="H131" s="184"/>
      <c r="I131" s="138" t="str">
        <f>IFERROR(VLOOKUP($G131,'Inventory management'!$B:$D,3,0),"")</f>
        <v/>
      </c>
      <c r="J131" s="137" t="str">
        <f>IFERROR(
IF($K131&lt;&gt;"","",
IF($G131="","",
IF($C131="Customer credit",-$H131*VLOOKUP($G131,'Inventory management'!$B:$D,3,0),
$H131*VLOOKUP($G131,'Inventory management'!$B:$D,3,0)))),
"")</f>
        <v/>
      </c>
      <c r="K131" s="137"/>
      <c r="L131" s="137" t="str">
        <f t="shared" ref="L131:L194" si="7">IF(AND($J131="",$K131=""),"",
IF($K131="",$J131*$F131,
$K131*$F131))</f>
        <v/>
      </c>
      <c r="M131" s="137" t="str">
        <f t="shared" ref="M131:M194" si="8">IF($K131="",IF($J131="","",$J131*(1+$F131)),$K131*(1+$F131))</f>
        <v/>
      </c>
      <c r="N131" s="186"/>
      <c r="O131" s="134" t="str">
        <f t="shared" ref="O131:O194" si="9">IF($E131="","",MONTH($E131))</f>
        <v/>
      </c>
    </row>
    <row r="132" spans="1:15" x14ac:dyDescent="0.35">
      <c r="A132" s="133" t="str">
        <f>IF(B132="","",
IFERROR(
INDEX('Customer List'!$A:$A,MATCH('Sales input worksheet'!$B132,'Customer List'!$B:$B,0)),
""))</f>
        <v/>
      </c>
      <c r="B132" s="304"/>
      <c r="C132" s="305"/>
      <c r="D132" s="135" t="str">
        <f>IF($C132="","",
IF($C132="Customer credit","CR"&amp;100+COUNTIFS($C$1:$C131,"Customer credit"),
IF($C132="Sales",'Business Info'!$A$3&amp;100+COUNTIFS($C$1:$C131,"Sales"),
IF($C132="Other Income",'Business Info'!$A$3&amp;"O"&amp;100+COUNTIFS($C$1:$C131,"Other Income")
))))</f>
        <v/>
      </c>
      <c r="E132" s="308"/>
      <c r="F132" s="307"/>
      <c r="G132" s="169"/>
      <c r="H132" s="184"/>
      <c r="I132" s="138" t="str">
        <f>IFERROR(VLOOKUP($G132,'Inventory management'!$B:$D,3,0),"")</f>
        <v/>
      </c>
      <c r="J132" s="137" t="str">
        <f>IFERROR(
IF($K132&lt;&gt;"","",
IF($G132="","",
IF($C132="Customer credit",-$H132*VLOOKUP($G132,'Inventory management'!$B:$D,3,0),
$H132*VLOOKUP($G132,'Inventory management'!$B:$D,3,0)))),
"")</f>
        <v/>
      </c>
      <c r="K132" s="137"/>
      <c r="L132" s="137" t="str">
        <f t="shared" si="7"/>
        <v/>
      </c>
      <c r="M132" s="137" t="str">
        <f t="shared" si="8"/>
        <v/>
      </c>
      <c r="N132" s="186"/>
      <c r="O132" s="134" t="str">
        <f t="shared" si="9"/>
        <v/>
      </c>
    </row>
    <row r="133" spans="1:15" x14ac:dyDescent="0.35">
      <c r="A133" s="133" t="str">
        <f>IF(B133="","",
IFERROR(
INDEX('Customer List'!$A:$A,MATCH('Sales input worksheet'!$B133,'Customer List'!$B:$B,0)),
""))</f>
        <v/>
      </c>
      <c r="B133" s="304"/>
      <c r="C133" s="305"/>
      <c r="D133" s="135" t="str">
        <f>IF($C133="","",
IF($C133="Customer credit","CR"&amp;100+COUNTIFS($C$1:$C132,"Customer credit"),
IF($C133="Sales",'Business Info'!$A$3&amp;100+COUNTIFS($C$1:$C132,"Sales"),
IF($C133="Other Income",'Business Info'!$A$3&amp;"O"&amp;100+COUNTIFS($C$1:$C132,"Other Income")
))))</f>
        <v/>
      </c>
      <c r="E133" s="308"/>
      <c r="F133" s="307"/>
      <c r="G133" s="169"/>
      <c r="H133" s="184"/>
      <c r="I133" s="138" t="str">
        <f>IFERROR(VLOOKUP($G133,'Inventory management'!$B:$D,3,0),"")</f>
        <v/>
      </c>
      <c r="J133" s="137" t="str">
        <f>IFERROR(
IF($K133&lt;&gt;"","",
IF($G133="","",
IF($C133="Customer credit",-$H133*VLOOKUP($G133,'Inventory management'!$B:$D,3,0),
$H133*VLOOKUP($G133,'Inventory management'!$B:$D,3,0)))),
"")</f>
        <v/>
      </c>
      <c r="K133" s="137"/>
      <c r="L133" s="137" t="str">
        <f t="shared" si="7"/>
        <v/>
      </c>
      <c r="M133" s="137" t="str">
        <f t="shared" si="8"/>
        <v/>
      </c>
      <c r="N133" s="186"/>
      <c r="O133" s="134" t="str">
        <f t="shared" si="9"/>
        <v/>
      </c>
    </row>
    <row r="134" spans="1:15" x14ac:dyDescent="0.35">
      <c r="A134" s="133" t="str">
        <f>IF(B134="","",
IFERROR(
INDEX('Customer List'!$A:$A,MATCH('Sales input worksheet'!$B134,'Customer List'!$B:$B,0)),
""))</f>
        <v/>
      </c>
      <c r="B134" s="304"/>
      <c r="C134" s="305"/>
      <c r="D134" s="135" t="str">
        <f>IF($C134="","",
IF($C134="Customer credit","CR"&amp;100+COUNTIFS($C$1:$C133,"Customer credit"),
IF($C134="Sales",'Business Info'!$A$3&amp;100+COUNTIFS($C$1:$C133,"Sales"),
IF($C134="Other Income",'Business Info'!$A$3&amp;"O"&amp;100+COUNTIFS($C$1:$C133,"Other Income")
))))</f>
        <v/>
      </c>
      <c r="E134" s="308"/>
      <c r="F134" s="307"/>
      <c r="G134" s="169"/>
      <c r="H134" s="184"/>
      <c r="I134" s="138" t="str">
        <f>IFERROR(VLOOKUP($G134,'Inventory management'!$B:$D,3,0),"")</f>
        <v/>
      </c>
      <c r="J134" s="137" t="str">
        <f>IFERROR(
IF($K134&lt;&gt;"","",
IF($G134="","",
IF($C134="Customer credit",-$H134*VLOOKUP($G134,'Inventory management'!$B:$D,3,0),
$H134*VLOOKUP($G134,'Inventory management'!$B:$D,3,0)))),
"")</f>
        <v/>
      </c>
      <c r="K134" s="137"/>
      <c r="L134" s="137" t="str">
        <f t="shared" si="7"/>
        <v/>
      </c>
      <c r="M134" s="137" t="str">
        <f t="shared" si="8"/>
        <v/>
      </c>
      <c r="N134" s="186"/>
      <c r="O134" s="134" t="str">
        <f t="shared" si="9"/>
        <v/>
      </c>
    </row>
    <row r="135" spans="1:15" x14ac:dyDescent="0.35">
      <c r="A135" s="133" t="str">
        <f>IF(B135="","",
IFERROR(
INDEX('Customer List'!$A:$A,MATCH('Sales input worksheet'!$B135,'Customer List'!$B:$B,0)),
""))</f>
        <v/>
      </c>
      <c r="B135" s="304"/>
      <c r="C135" s="305"/>
      <c r="D135" s="135" t="str">
        <f>IF($C135="","",
IF($C135="Customer credit","CR"&amp;100+COUNTIFS($C$1:$C134,"Customer credit"),
IF($C135="Sales",'Business Info'!$A$3&amp;100+COUNTIFS($C$1:$C134,"Sales"),
IF($C135="Other Income",'Business Info'!$A$3&amp;"O"&amp;100+COUNTIFS($C$1:$C134,"Other Income")
))))</f>
        <v/>
      </c>
      <c r="E135" s="308"/>
      <c r="F135" s="307"/>
      <c r="G135" s="169"/>
      <c r="H135" s="184"/>
      <c r="I135" s="138" t="str">
        <f>IFERROR(VLOOKUP($G135,'Inventory management'!$B:$D,3,0),"")</f>
        <v/>
      </c>
      <c r="J135" s="137" t="str">
        <f>IFERROR(
IF($K135&lt;&gt;"","",
IF($G135="","",
IF($C135="Customer credit",-$H135*VLOOKUP($G135,'Inventory management'!$B:$D,3,0),
$H135*VLOOKUP($G135,'Inventory management'!$B:$D,3,0)))),
"")</f>
        <v/>
      </c>
      <c r="K135" s="137"/>
      <c r="L135" s="137" t="str">
        <f t="shared" si="7"/>
        <v/>
      </c>
      <c r="M135" s="137" t="str">
        <f t="shared" si="8"/>
        <v/>
      </c>
      <c r="N135" s="186"/>
      <c r="O135" s="134" t="str">
        <f t="shared" si="9"/>
        <v/>
      </c>
    </row>
    <row r="136" spans="1:15" x14ac:dyDescent="0.35">
      <c r="A136" s="133" t="str">
        <f>IF(B136="","",
IFERROR(
INDEX('Customer List'!$A:$A,MATCH('Sales input worksheet'!$B136,'Customer List'!$B:$B,0)),
""))</f>
        <v/>
      </c>
      <c r="B136" s="304"/>
      <c r="C136" s="305"/>
      <c r="D136" s="135" t="str">
        <f>IF($C136="","",
IF($C136="Customer credit","CR"&amp;100+COUNTIFS($C$1:$C135,"Customer credit"),
IF($C136="Sales",'Business Info'!$A$3&amp;100+COUNTIFS($C$1:$C135,"Sales"),
IF($C136="Other Income",'Business Info'!$A$3&amp;"O"&amp;100+COUNTIFS($C$1:$C135,"Other Income")
))))</f>
        <v/>
      </c>
      <c r="E136" s="308"/>
      <c r="F136" s="307"/>
      <c r="G136" s="169"/>
      <c r="H136" s="184"/>
      <c r="I136" s="138" t="str">
        <f>IFERROR(VLOOKUP($G136,'Inventory management'!$B:$D,3,0),"")</f>
        <v/>
      </c>
      <c r="J136" s="137" t="str">
        <f>IFERROR(
IF($K136&lt;&gt;"","",
IF($G136="","",
IF($C136="Customer credit",-$H136*VLOOKUP($G136,'Inventory management'!$B:$D,3,0),
$H136*VLOOKUP($G136,'Inventory management'!$B:$D,3,0)))),
"")</f>
        <v/>
      </c>
      <c r="K136" s="137"/>
      <c r="L136" s="137" t="str">
        <f t="shared" si="7"/>
        <v/>
      </c>
      <c r="M136" s="137" t="str">
        <f t="shared" si="8"/>
        <v/>
      </c>
      <c r="N136" s="186"/>
      <c r="O136" s="134" t="str">
        <f t="shared" si="9"/>
        <v/>
      </c>
    </row>
    <row r="137" spans="1:15" x14ac:dyDescent="0.35">
      <c r="A137" s="133" t="str">
        <f>IF(B137="","",
IFERROR(
INDEX('Customer List'!$A:$A,MATCH('Sales input worksheet'!$B137,'Customer List'!$B:$B,0)),
""))</f>
        <v/>
      </c>
      <c r="B137" s="304"/>
      <c r="C137" s="305"/>
      <c r="D137" s="135" t="str">
        <f>IF($C137="","",
IF($C137="Customer credit","CR"&amp;100+COUNTIFS($C$1:$C136,"Customer credit"),
IF($C137="Sales",'Business Info'!$A$3&amp;100+COUNTIFS($C$1:$C136,"Sales"),
IF($C137="Other Income",'Business Info'!$A$3&amp;"O"&amp;100+COUNTIFS($C$1:$C136,"Other Income")
))))</f>
        <v/>
      </c>
      <c r="E137" s="308"/>
      <c r="F137" s="307"/>
      <c r="G137" s="169"/>
      <c r="H137" s="184"/>
      <c r="I137" s="138" t="str">
        <f>IFERROR(VLOOKUP($G137,'Inventory management'!$B:$D,3,0),"")</f>
        <v/>
      </c>
      <c r="J137" s="137" t="str">
        <f>IFERROR(
IF($K137&lt;&gt;"","",
IF($G137="","",
IF($C137="Customer credit",-$H137*VLOOKUP($G137,'Inventory management'!$B:$D,3,0),
$H137*VLOOKUP($G137,'Inventory management'!$B:$D,3,0)))),
"")</f>
        <v/>
      </c>
      <c r="K137" s="137"/>
      <c r="L137" s="137" t="str">
        <f t="shared" si="7"/>
        <v/>
      </c>
      <c r="M137" s="137" t="str">
        <f t="shared" si="8"/>
        <v/>
      </c>
      <c r="N137" s="186"/>
      <c r="O137" s="134" t="str">
        <f t="shared" si="9"/>
        <v/>
      </c>
    </row>
    <row r="138" spans="1:15" x14ac:dyDescent="0.35">
      <c r="A138" s="133" t="str">
        <f>IF(B138="","",
IFERROR(
INDEX('Customer List'!$A:$A,MATCH('Sales input worksheet'!$B138,'Customer List'!$B:$B,0)),
""))</f>
        <v/>
      </c>
      <c r="B138" s="304"/>
      <c r="C138" s="305"/>
      <c r="D138" s="135" t="str">
        <f>IF($C138="","",
IF($C138="Customer credit","CR"&amp;100+COUNTIFS($C$1:$C137,"Customer credit"),
IF($C138="Sales",'Business Info'!$A$3&amp;100+COUNTIFS($C$1:$C137,"Sales"),
IF($C138="Other Income",'Business Info'!$A$3&amp;"O"&amp;100+COUNTIFS($C$1:$C137,"Other Income")
))))</f>
        <v/>
      </c>
      <c r="E138" s="308"/>
      <c r="F138" s="307"/>
      <c r="G138" s="169"/>
      <c r="H138" s="184"/>
      <c r="I138" s="138" t="str">
        <f>IFERROR(VLOOKUP($G138,'Inventory management'!$B:$D,3,0),"")</f>
        <v/>
      </c>
      <c r="J138" s="137" t="str">
        <f>IFERROR(
IF($K138&lt;&gt;"","",
IF($G138="","",
IF($C138="Customer credit",-$H138*VLOOKUP($G138,'Inventory management'!$B:$D,3,0),
$H138*VLOOKUP($G138,'Inventory management'!$B:$D,3,0)))),
"")</f>
        <v/>
      </c>
      <c r="K138" s="137"/>
      <c r="L138" s="137" t="str">
        <f t="shared" si="7"/>
        <v/>
      </c>
      <c r="M138" s="137" t="str">
        <f t="shared" si="8"/>
        <v/>
      </c>
      <c r="N138" s="186"/>
      <c r="O138" s="134" t="str">
        <f t="shared" si="9"/>
        <v/>
      </c>
    </row>
    <row r="139" spans="1:15" x14ac:dyDescent="0.35">
      <c r="A139" s="133" t="str">
        <f>IF(B139="","",
IFERROR(
INDEX('Customer List'!$A:$A,MATCH('Sales input worksheet'!$B139,'Customer List'!$B:$B,0)),
""))</f>
        <v/>
      </c>
      <c r="B139" s="304"/>
      <c r="C139" s="305"/>
      <c r="D139" s="135" t="str">
        <f>IF($C139="","",
IF($C139="Customer credit","CR"&amp;100+COUNTIFS($C$1:$C138,"Customer credit"),
IF($C139="Sales",'Business Info'!$A$3&amp;100+COUNTIFS($C$1:$C138,"Sales"),
IF($C139="Other Income",'Business Info'!$A$3&amp;"O"&amp;100+COUNTIFS($C$1:$C138,"Other Income")
))))</f>
        <v/>
      </c>
      <c r="E139" s="308"/>
      <c r="F139" s="307"/>
      <c r="G139" s="169"/>
      <c r="H139" s="184"/>
      <c r="I139" s="138" t="str">
        <f>IFERROR(VLOOKUP($G139,'Inventory management'!$B:$D,3,0),"")</f>
        <v/>
      </c>
      <c r="J139" s="137" t="str">
        <f>IFERROR(
IF($K139&lt;&gt;"","",
IF($G139="","",
IF($C139="Customer credit",-$H139*VLOOKUP($G139,'Inventory management'!$B:$D,3,0),
$H139*VLOOKUP($G139,'Inventory management'!$B:$D,3,0)))),
"")</f>
        <v/>
      </c>
      <c r="K139" s="137"/>
      <c r="L139" s="137" t="str">
        <f t="shared" si="7"/>
        <v/>
      </c>
      <c r="M139" s="137" t="str">
        <f t="shared" si="8"/>
        <v/>
      </c>
      <c r="N139" s="186"/>
      <c r="O139" s="134" t="str">
        <f t="shared" si="9"/>
        <v/>
      </c>
    </row>
    <row r="140" spans="1:15" x14ac:dyDescent="0.35">
      <c r="A140" s="133" t="str">
        <f>IF(B140="","",
IFERROR(
INDEX('Customer List'!$A:$A,MATCH('Sales input worksheet'!$B140,'Customer List'!$B:$B,0)),
""))</f>
        <v/>
      </c>
      <c r="B140" s="304"/>
      <c r="C140" s="305"/>
      <c r="D140" s="135" t="str">
        <f>IF($C140="","",
IF($C140="Customer credit","CR"&amp;100+COUNTIFS($C$1:$C139,"Customer credit"),
IF($C140="Sales",'Business Info'!$A$3&amp;100+COUNTIFS($C$1:$C139,"Sales"),
IF($C140="Other Income",'Business Info'!$A$3&amp;"O"&amp;100+COUNTIFS($C$1:$C139,"Other Income")
))))</f>
        <v/>
      </c>
      <c r="E140" s="308"/>
      <c r="F140" s="307"/>
      <c r="G140" s="169"/>
      <c r="H140" s="184"/>
      <c r="I140" s="138" t="str">
        <f>IFERROR(VLOOKUP($G140,'Inventory management'!$B:$D,3,0),"")</f>
        <v/>
      </c>
      <c r="J140" s="137" t="str">
        <f>IFERROR(
IF($K140&lt;&gt;"","",
IF($G140="","",
IF($C140="Customer credit",-$H140*VLOOKUP($G140,'Inventory management'!$B:$D,3,0),
$H140*VLOOKUP($G140,'Inventory management'!$B:$D,3,0)))),
"")</f>
        <v/>
      </c>
      <c r="K140" s="137"/>
      <c r="L140" s="137" t="str">
        <f t="shared" si="7"/>
        <v/>
      </c>
      <c r="M140" s="137" t="str">
        <f t="shared" si="8"/>
        <v/>
      </c>
      <c r="N140" s="186"/>
      <c r="O140" s="134" t="str">
        <f t="shared" si="9"/>
        <v/>
      </c>
    </row>
    <row r="141" spans="1:15" x14ac:dyDescent="0.35">
      <c r="A141" s="133" t="str">
        <f>IF(B141="","",
IFERROR(
INDEX('Customer List'!$A:$A,MATCH('Sales input worksheet'!$B141,'Customer List'!$B:$B,0)),
""))</f>
        <v/>
      </c>
      <c r="B141" s="304"/>
      <c r="C141" s="305"/>
      <c r="D141" s="135" t="str">
        <f>IF($C141="","",
IF($C141="Customer credit","CR"&amp;100+COUNTIFS($C$1:$C140,"Customer credit"),
IF($C141="Sales",'Business Info'!$A$3&amp;100+COUNTIFS($C$1:$C140,"Sales"),
IF($C141="Other Income",'Business Info'!$A$3&amp;"O"&amp;100+COUNTIFS($C$1:$C140,"Other Income")
))))</f>
        <v/>
      </c>
      <c r="E141" s="308"/>
      <c r="F141" s="307"/>
      <c r="G141" s="169"/>
      <c r="H141" s="184"/>
      <c r="I141" s="138" t="str">
        <f>IFERROR(VLOOKUP($G141,'Inventory management'!$B:$D,3,0),"")</f>
        <v/>
      </c>
      <c r="J141" s="137" t="str">
        <f>IFERROR(
IF($K141&lt;&gt;"","",
IF($G141="","",
IF($C141="Customer credit",-$H141*VLOOKUP($G141,'Inventory management'!$B:$D,3,0),
$H141*VLOOKUP($G141,'Inventory management'!$B:$D,3,0)))),
"")</f>
        <v/>
      </c>
      <c r="K141" s="137"/>
      <c r="L141" s="137" t="str">
        <f t="shared" si="7"/>
        <v/>
      </c>
      <c r="M141" s="137" t="str">
        <f t="shared" si="8"/>
        <v/>
      </c>
      <c r="N141" s="186"/>
      <c r="O141" s="134" t="str">
        <f t="shared" si="9"/>
        <v/>
      </c>
    </row>
    <row r="142" spans="1:15" x14ac:dyDescent="0.35">
      <c r="A142" s="133" t="str">
        <f>IF(B142="","",
IFERROR(
INDEX('Customer List'!$A:$A,MATCH('Sales input worksheet'!$B142,'Customer List'!$B:$B,0)),
""))</f>
        <v/>
      </c>
      <c r="B142" s="304"/>
      <c r="C142" s="305"/>
      <c r="D142" s="135" t="str">
        <f>IF($C142="","",
IF($C142="Customer credit","CR"&amp;100+COUNTIFS($C$1:$C141,"Customer credit"),
IF($C142="Sales",'Business Info'!$A$3&amp;100+COUNTIFS($C$1:$C141,"Sales"),
IF($C142="Other Income",'Business Info'!$A$3&amp;"O"&amp;100+COUNTIFS($C$1:$C141,"Other Income")
))))</f>
        <v/>
      </c>
      <c r="E142" s="308"/>
      <c r="F142" s="307"/>
      <c r="G142" s="169"/>
      <c r="H142" s="184"/>
      <c r="I142" s="138" t="str">
        <f>IFERROR(VLOOKUP($G142,'Inventory management'!$B:$D,3,0),"")</f>
        <v/>
      </c>
      <c r="J142" s="137" t="str">
        <f>IFERROR(
IF($K142&lt;&gt;"","",
IF($G142="","",
IF($C142="Customer credit",-$H142*VLOOKUP($G142,'Inventory management'!$B:$D,3,0),
$H142*VLOOKUP($G142,'Inventory management'!$B:$D,3,0)))),
"")</f>
        <v/>
      </c>
      <c r="K142" s="137"/>
      <c r="L142" s="137" t="str">
        <f t="shared" si="7"/>
        <v/>
      </c>
      <c r="M142" s="137" t="str">
        <f t="shared" si="8"/>
        <v/>
      </c>
      <c r="N142" s="186"/>
      <c r="O142" s="134" t="str">
        <f t="shared" si="9"/>
        <v/>
      </c>
    </row>
    <row r="143" spans="1:15" x14ac:dyDescent="0.35">
      <c r="A143" s="133" t="str">
        <f>IF(B143="","",
IFERROR(
INDEX('Customer List'!$A:$A,MATCH('Sales input worksheet'!$B143,'Customer List'!$B:$B,0)),
""))</f>
        <v/>
      </c>
      <c r="B143" s="304"/>
      <c r="C143" s="305"/>
      <c r="D143" s="135" t="str">
        <f>IF($C143="","",
IF($C143="Customer credit","CR"&amp;100+COUNTIFS($C$1:$C142,"Customer credit"),
IF($C143="Sales",'Business Info'!$A$3&amp;100+COUNTIFS($C$1:$C142,"Sales"),
IF($C143="Other Income",'Business Info'!$A$3&amp;"O"&amp;100+COUNTIFS($C$1:$C142,"Other Income")
))))</f>
        <v/>
      </c>
      <c r="E143" s="308"/>
      <c r="F143" s="307"/>
      <c r="G143" s="169"/>
      <c r="H143" s="184"/>
      <c r="I143" s="138" t="str">
        <f>IFERROR(VLOOKUP($G143,'Inventory management'!$B:$D,3,0),"")</f>
        <v/>
      </c>
      <c r="J143" s="137" t="str">
        <f>IFERROR(
IF($K143&lt;&gt;"","",
IF($G143="","",
IF($C143="Customer credit",-$H143*VLOOKUP($G143,'Inventory management'!$B:$D,3,0),
$H143*VLOOKUP($G143,'Inventory management'!$B:$D,3,0)))),
"")</f>
        <v/>
      </c>
      <c r="K143" s="137"/>
      <c r="L143" s="137" t="str">
        <f t="shared" si="7"/>
        <v/>
      </c>
      <c r="M143" s="137" t="str">
        <f t="shared" si="8"/>
        <v/>
      </c>
      <c r="N143" s="186"/>
      <c r="O143" s="134" t="str">
        <f t="shared" si="9"/>
        <v/>
      </c>
    </row>
    <row r="144" spans="1:15" x14ac:dyDescent="0.35">
      <c r="A144" s="133" t="str">
        <f>IF(B144="","",
IFERROR(
INDEX('Customer List'!$A:$A,MATCH('Sales input worksheet'!$B144,'Customer List'!$B:$B,0)),
""))</f>
        <v/>
      </c>
      <c r="B144" s="304"/>
      <c r="C144" s="305"/>
      <c r="D144" s="135" t="str">
        <f>IF($C144="","",
IF($C144="Customer credit","CR"&amp;100+COUNTIFS($C$1:$C143,"Customer credit"),
IF($C144="Sales",'Business Info'!$A$3&amp;100+COUNTIFS($C$1:$C143,"Sales"),
IF($C144="Other Income",'Business Info'!$A$3&amp;"O"&amp;100+COUNTIFS($C$1:$C143,"Other Income")
))))</f>
        <v/>
      </c>
      <c r="E144" s="308"/>
      <c r="F144" s="307"/>
      <c r="G144" s="169"/>
      <c r="H144" s="184"/>
      <c r="I144" s="138" t="str">
        <f>IFERROR(VLOOKUP($G144,'Inventory management'!$B:$D,3,0),"")</f>
        <v/>
      </c>
      <c r="J144" s="137" t="str">
        <f>IFERROR(
IF($K144&lt;&gt;"","",
IF($G144="","",
IF($C144="Customer credit",-$H144*VLOOKUP($G144,'Inventory management'!$B:$D,3,0),
$H144*VLOOKUP($G144,'Inventory management'!$B:$D,3,0)))),
"")</f>
        <v/>
      </c>
      <c r="K144" s="137"/>
      <c r="L144" s="137" t="str">
        <f t="shared" si="7"/>
        <v/>
      </c>
      <c r="M144" s="137" t="str">
        <f t="shared" si="8"/>
        <v/>
      </c>
      <c r="N144" s="186"/>
      <c r="O144" s="134" t="str">
        <f t="shared" si="9"/>
        <v/>
      </c>
    </row>
    <row r="145" spans="1:15" x14ac:dyDescent="0.35">
      <c r="A145" s="133" t="str">
        <f>IF(B145="","",
IFERROR(
INDEX('Customer List'!$A:$A,MATCH('Sales input worksheet'!$B145,'Customer List'!$B:$B,0)),
""))</f>
        <v/>
      </c>
      <c r="B145" s="304"/>
      <c r="C145" s="305"/>
      <c r="D145" s="135" t="str">
        <f>IF($C145="","",
IF($C145="Customer credit","CR"&amp;100+COUNTIFS($C$1:$C144,"Customer credit"),
IF($C145="Sales",'Business Info'!$A$3&amp;100+COUNTIFS($C$1:$C144,"Sales"),
IF($C145="Other Income",'Business Info'!$A$3&amp;"O"&amp;100+COUNTIFS($C$1:$C144,"Other Income")
))))</f>
        <v/>
      </c>
      <c r="E145" s="308"/>
      <c r="F145" s="307"/>
      <c r="G145" s="169"/>
      <c r="H145" s="184"/>
      <c r="I145" s="138" t="str">
        <f>IFERROR(VLOOKUP($G145,'Inventory management'!$B:$D,3,0),"")</f>
        <v/>
      </c>
      <c r="J145" s="137" t="str">
        <f>IFERROR(
IF($K145&lt;&gt;"","",
IF($G145="","",
IF($C145="Customer credit",-$H145*VLOOKUP($G145,'Inventory management'!$B:$D,3,0),
$H145*VLOOKUP($G145,'Inventory management'!$B:$D,3,0)))),
"")</f>
        <v/>
      </c>
      <c r="K145" s="137"/>
      <c r="L145" s="137" t="str">
        <f t="shared" si="7"/>
        <v/>
      </c>
      <c r="M145" s="137" t="str">
        <f t="shared" si="8"/>
        <v/>
      </c>
      <c r="N145" s="186"/>
      <c r="O145" s="134" t="str">
        <f t="shared" si="9"/>
        <v/>
      </c>
    </row>
    <row r="146" spans="1:15" x14ac:dyDescent="0.35">
      <c r="A146" s="133" t="str">
        <f>IF(B146="","",
IFERROR(
INDEX('Customer List'!$A:$A,MATCH('Sales input worksheet'!$B146,'Customer List'!$B:$B,0)),
""))</f>
        <v/>
      </c>
      <c r="B146" s="304"/>
      <c r="C146" s="305"/>
      <c r="D146" s="135" t="str">
        <f>IF($C146="","",
IF($C146="Customer credit","CR"&amp;100+COUNTIFS($C$1:$C145,"Customer credit"),
IF($C146="Sales",'Business Info'!$A$3&amp;100+COUNTIFS($C$1:$C145,"Sales"),
IF($C146="Other Income",'Business Info'!$A$3&amp;"O"&amp;100+COUNTIFS($C$1:$C145,"Other Income")
))))</f>
        <v/>
      </c>
      <c r="E146" s="308"/>
      <c r="F146" s="307"/>
      <c r="G146" s="169"/>
      <c r="H146" s="184"/>
      <c r="I146" s="138" t="str">
        <f>IFERROR(VLOOKUP($G146,'Inventory management'!$B:$D,3,0),"")</f>
        <v/>
      </c>
      <c r="J146" s="137" t="str">
        <f>IFERROR(
IF($K146&lt;&gt;"","",
IF($G146="","",
IF($C146="Customer credit",-$H146*VLOOKUP($G146,'Inventory management'!$B:$D,3,0),
$H146*VLOOKUP($G146,'Inventory management'!$B:$D,3,0)))),
"")</f>
        <v/>
      </c>
      <c r="K146" s="137"/>
      <c r="L146" s="137" t="str">
        <f t="shared" si="7"/>
        <v/>
      </c>
      <c r="M146" s="137" t="str">
        <f t="shared" si="8"/>
        <v/>
      </c>
      <c r="N146" s="186"/>
      <c r="O146" s="134" t="str">
        <f t="shared" si="9"/>
        <v/>
      </c>
    </row>
    <row r="147" spans="1:15" x14ac:dyDescent="0.35">
      <c r="A147" s="133" t="str">
        <f>IF(B147="","",
IFERROR(
INDEX('Customer List'!$A:$A,MATCH('Sales input worksheet'!$B147,'Customer List'!$B:$B,0)),
""))</f>
        <v/>
      </c>
      <c r="B147" s="304"/>
      <c r="C147" s="305"/>
      <c r="D147" s="135" t="str">
        <f>IF($C147="","",
IF($C147="Customer credit","CR"&amp;100+COUNTIFS($C$1:$C146,"Customer credit"),
IF($C147="Sales",'Business Info'!$A$3&amp;100+COUNTIFS($C$1:$C146,"Sales"),
IF($C147="Other Income",'Business Info'!$A$3&amp;"O"&amp;100+COUNTIFS($C$1:$C146,"Other Income")
))))</f>
        <v/>
      </c>
      <c r="E147" s="308"/>
      <c r="F147" s="307"/>
      <c r="G147" s="169"/>
      <c r="H147" s="184"/>
      <c r="I147" s="138" t="str">
        <f>IFERROR(VLOOKUP($G147,'Inventory management'!$B:$D,3,0),"")</f>
        <v/>
      </c>
      <c r="J147" s="137" t="str">
        <f>IFERROR(
IF($K147&lt;&gt;"","",
IF($G147="","",
IF($C147="Customer credit",-$H147*VLOOKUP($G147,'Inventory management'!$B:$D,3,0),
$H147*VLOOKUP($G147,'Inventory management'!$B:$D,3,0)))),
"")</f>
        <v/>
      </c>
      <c r="K147" s="137"/>
      <c r="L147" s="137" t="str">
        <f t="shared" si="7"/>
        <v/>
      </c>
      <c r="M147" s="137" t="str">
        <f t="shared" si="8"/>
        <v/>
      </c>
      <c r="N147" s="186"/>
      <c r="O147" s="134" t="str">
        <f t="shared" si="9"/>
        <v/>
      </c>
    </row>
    <row r="148" spans="1:15" x14ac:dyDescent="0.35">
      <c r="A148" s="133" t="str">
        <f>IF(B148="","",
IFERROR(
INDEX('Customer List'!$A:$A,MATCH('Sales input worksheet'!$B148,'Customer List'!$B:$B,0)),
""))</f>
        <v/>
      </c>
      <c r="B148" s="304"/>
      <c r="C148" s="305"/>
      <c r="D148" s="135" t="str">
        <f>IF($C148="","",
IF($C148="Customer credit","CR"&amp;100+COUNTIFS($C$1:$C147,"Customer credit"),
IF($C148="Sales",'Business Info'!$A$3&amp;100+COUNTIFS($C$1:$C147,"Sales"),
IF($C148="Other Income",'Business Info'!$A$3&amp;"O"&amp;100+COUNTIFS($C$1:$C147,"Other Income")
))))</f>
        <v/>
      </c>
      <c r="E148" s="308"/>
      <c r="F148" s="307"/>
      <c r="G148" s="169"/>
      <c r="H148" s="184"/>
      <c r="I148" s="138" t="str">
        <f>IFERROR(VLOOKUP($G148,'Inventory management'!$B:$D,3,0),"")</f>
        <v/>
      </c>
      <c r="J148" s="137" t="str">
        <f>IFERROR(
IF($K148&lt;&gt;"","",
IF($G148="","",
IF($C148="Customer credit",-$H148*VLOOKUP($G148,'Inventory management'!$B:$D,3,0),
$H148*VLOOKUP($G148,'Inventory management'!$B:$D,3,0)))),
"")</f>
        <v/>
      </c>
      <c r="K148" s="137"/>
      <c r="L148" s="137" t="str">
        <f t="shared" si="7"/>
        <v/>
      </c>
      <c r="M148" s="137" t="str">
        <f t="shared" si="8"/>
        <v/>
      </c>
      <c r="N148" s="186"/>
      <c r="O148" s="134" t="str">
        <f t="shared" si="9"/>
        <v/>
      </c>
    </row>
    <row r="149" spans="1:15" x14ac:dyDescent="0.35">
      <c r="A149" s="133" t="str">
        <f>IF(B149="","",
IFERROR(
INDEX('Customer List'!$A:$A,MATCH('Sales input worksheet'!$B149,'Customer List'!$B:$B,0)),
""))</f>
        <v/>
      </c>
      <c r="B149" s="304"/>
      <c r="C149" s="305"/>
      <c r="D149" s="135" t="str">
        <f>IF($C149="","",
IF($C149="Customer credit","CR"&amp;100+COUNTIFS($C$1:$C148,"Customer credit"),
IF($C149="Sales",'Business Info'!$A$3&amp;100+COUNTIFS($C$1:$C148,"Sales"),
IF($C149="Other Income",'Business Info'!$A$3&amp;"O"&amp;100+COUNTIFS($C$1:$C148,"Other Income")
))))</f>
        <v/>
      </c>
      <c r="E149" s="308"/>
      <c r="F149" s="307"/>
      <c r="G149" s="169"/>
      <c r="H149" s="184"/>
      <c r="I149" s="138" t="str">
        <f>IFERROR(VLOOKUP($G149,'Inventory management'!$B:$D,3,0),"")</f>
        <v/>
      </c>
      <c r="J149" s="137" t="str">
        <f>IFERROR(
IF($K149&lt;&gt;"","",
IF($G149="","",
IF($C149="Customer credit",-$H149*VLOOKUP($G149,'Inventory management'!$B:$D,3,0),
$H149*VLOOKUP($G149,'Inventory management'!$B:$D,3,0)))),
"")</f>
        <v/>
      </c>
      <c r="K149" s="137"/>
      <c r="L149" s="137" t="str">
        <f t="shared" si="7"/>
        <v/>
      </c>
      <c r="M149" s="137" t="str">
        <f t="shared" si="8"/>
        <v/>
      </c>
      <c r="N149" s="186"/>
      <c r="O149" s="134" t="str">
        <f t="shared" si="9"/>
        <v/>
      </c>
    </row>
    <row r="150" spans="1:15" x14ac:dyDescent="0.35">
      <c r="A150" s="133" t="str">
        <f>IF(B150="","",
IFERROR(
INDEX('Customer List'!$A:$A,MATCH('Sales input worksheet'!$B150,'Customer List'!$B:$B,0)),
""))</f>
        <v/>
      </c>
      <c r="B150" s="304"/>
      <c r="C150" s="305"/>
      <c r="D150" s="135" t="str">
        <f>IF($C150="","",
IF($C150="Customer credit","CR"&amp;100+COUNTIFS($C$1:$C149,"Customer credit"),
IF($C150="Sales",'Business Info'!$A$3&amp;100+COUNTIFS($C$1:$C149,"Sales"),
IF($C150="Other Income",'Business Info'!$A$3&amp;"O"&amp;100+COUNTIFS($C$1:$C149,"Other Income")
))))</f>
        <v/>
      </c>
      <c r="E150" s="308"/>
      <c r="F150" s="307"/>
      <c r="G150" s="169"/>
      <c r="H150" s="184"/>
      <c r="I150" s="138" t="str">
        <f>IFERROR(VLOOKUP($G150,'Inventory management'!$B:$D,3,0),"")</f>
        <v/>
      </c>
      <c r="J150" s="137" t="str">
        <f>IFERROR(
IF($K150&lt;&gt;"","",
IF($G150="","",
IF($C150="Customer credit",-$H150*VLOOKUP($G150,'Inventory management'!$B:$D,3,0),
$H150*VLOOKUP($G150,'Inventory management'!$B:$D,3,0)))),
"")</f>
        <v/>
      </c>
      <c r="K150" s="137"/>
      <c r="L150" s="137" t="str">
        <f t="shared" si="7"/>
        <v/>
      </c>
      <c r="M150" s="137" t="str">
        <f t="shared" si="8"/>
        <v/>
      </c>
      <c r="N150" s="186"/>
      <c r="O150" s="134" t="str">
        <f t="shared" si="9"/>
        <v/>
      </c>
    </row>
    <row r="151" spans="1:15" x14ac:dyDescent="0.35">
      <c r="A151" s="133" t="str">
        <f>IF(B151="","",
IFERROR(
INDEX('Customer List'!$A:$A,MATCH('Sales input worksheet'!$B151,'Customer List'!$B:$B,0)),
""))</f>
        <v/>
      </c>
      <c r="B151" s="304"/>
      <c r="C151" s="305"/>
      <c r="D151" s="135" t="str">
        <f>IF($C151="","",
IF($C151="Customer credit","CR"&amp;100+COUNTIFS($C$1:$C150,"Customer credit"),
IF($C151="Sales",'Business Info'!$A$3&amp;100+COUNTIFS($C$1:$C150,"Sales"),
IF($C151="Other Income",'Business Info'!$A$3&amp;"O"&amp;100+COUNTIFS($C$1:$C150,"Other Income")
))))</f>
        <v/>
      </c>
      <c r="E151" s="308"/>
      <c r="F151" s="307"/>
      <c r="G151" s="169"/>
      <c r="H151" s="184"/>
      <c r="I151" s="138" t="str">
        <f>IFERROR(VLOOKUP($G151,'Inventory management'!$B:$D,3,0),"")</f>
        <v/>
      </c>
      <c r="J151" s="137" t="str">
        <f>IFERROR(
IF($K151&lt;&gt;"","",
IF($G151="","",
IF($C151="Customer credit",-$H151*VLOOKUP($G151,'Inventory management'!$B:$D,3,0),
$H151*VLOOKUP($G151,'Inventory management'!$B:$D,3,0)))),
"")</f>
        <v/>
      </c>
      <c r="K151" s="137"/>
      <c r="L151" s="137" t="str">
        <f t="shared" si="7"/>
        <v/>
      </c>
      <c r="M151" s="137" t="str">
        <f t="shared" si="8"/>
        <v/>
      </c>
      <c r="N151" s="186"/>
      <c r="O151" s="134" t="str">
        <f t="shared" si="9"/>
        <v/>
      </c>
    </row>
    <row r="152" spans="1:15" x14ac:dyDescent="0.35">
      <c r="A152" s="133" t="str">
        <f>IF(B152="","",
IFERROR(
INDEX('Customer List'!$A:$A,MATCH('Sales input worksheet'!$B152,'Customer List'!$B:$B,0)),
""))</f>
        <v/>
      </c>
      <c r="B152" s="304"/>
      <c r="C152" s="305"/>
      <c r="D152" s="135" t="str">
        <f>IF($C152="","",
IF($C152="Customer credit","CR"&amp;100+COUNTIFS($C$1:$C151,"Customer credit"),
IF($C152="Sales",'Business Info'!$A$3&amp;100+COUNTIFS($C$1:$C151,"Sales"),
IF($C152="Other Income",'Business Info'!$A$3&amp;"O"&amp;100+COUNTIFS($C$1:$C151,"Other Income")
))))</f>
        <v/>
      </c>
      <c r="E152" s="308"/>
      <c r="F152" s="307"/>
      <c r="G152" s="169"/>
      <c r="H152" s="184"/>
      <c r="I152" s="138" t="str">
        <f>IFERROR(VLOOKUP($G152,'Inventory management'!$B:$D,3,0),"")</f>
        <v/>
      </c>
      <c r="J152" s="137" t="str">
        <f>IFERROR(
IF($K152&lt;&gt;"","",
IF($G152="","",
IF($C152="Customer credit",-$H152*VLOOKUP($G152,'Inventory management'!$B:$D,3,0),
$H152*VLOOKUP($G152,'Inventory management'!$B:$D,3,0)))),
"")</f>
        <v/>
      </c>
      <c r="K152" s="137"/>
      <c r="L152" s="137" t="str">
        <f t="shared" si="7"/>
        <v/>
      </c>
      <c r="M152" s="137" t="str">
        <f t="shared" si="8"/>
        <v/>
      </c>
      <c r="N152" s="186"/>
      <c r="O152" s="134" t="str">
        <f t="shared" si="9"/>
        <v/>
      </c>
    </row>
    <row r="153" spans="1:15" x14ac:dyDescent="0.35">
      <c r="A153" s="133" t="str">
        <f>IF(B153="","",
IFERROR(
INDEX('Customer List'!$A:$A,MATCH('Sales input worksheet'!$B153,'Customer List'!$B:$B,0)),
""))</f>
        <v/>
      </c>
      <c r="B153" s="304"/>
      <c r="C153" s="305"/>
      <c r="D153" s="135" t="str">
        <f>IF($C153="","",
IF($C153="Customer credit","CR"&amp;100+COUNTIFS($C$1:$C152,"Customer credit"),
IF($C153="Sales",'Business Info'!$A$3&amp;100+COUNTIFS($C$1:$C152,"Sales"),
IF($C153="Other Income",'Business Info'!$A$3&amp;"O"&amp;100+COUNTIFS($C$1:$C152,"Other Income")
))))</f>
        <v/>
      </c>
      <c r="E153" s="308"/>
      <c r="F153" s="307"/>
      <c r="G153" s="169"/>
      <c r="H153" s="184"/>
      <c r="I153" s="138" t="str">
        <f>IFERROR(VLOOKUP($G153,'Inventory management'!$B:$D,3,0),"")</f>
        <v/>
      </c>
      <c r="J153" s="137" t="str">
        <f>IFERROR(
IF($K153&lt;&gt;"","",
IF($G153="","",
IF($C153="Customer credit",-$H153*VLOOKUP($G153,'Inventory management'!$B:$D,3,0),
$H153*VLOOKUP($G153,'Inventory management'!$B:$D,3,0)))),
"")</f>
        <v/>
      </c>
      <c r="K153" s="137"/>
      <c r="L153" s="137" t="str">
        <f t="shared" si="7"/>
        <v/>
      </c>
      <c r="M153" s="137" t="str">
        <f t="shared" si="8"/>
        <v/>
      </c>
      <c r="N153" s="186"/>
      <c r="O153" s="134" t="str">
        <f t="shared" si="9"/>
        <v/>
      </c>
    </row>
    <row r="154" spans="1:15" x14ac:dyDescent="0.35">
      <c r="A154" s="133" t="str">
        <f>IF(B154="","",
IFERROR(
INDEX('Customer List'!$A:$A,MATCH('Sales input worksheet'!$B154,'Customer List'!$B:$B,0)),
""))</f>
        <v/>
      </c>
      <c r="B154" s="304"/>
      <c r="C154" s="305"/>
      <c r="D154" s="135" t="str">
        <f>IF($C154="","",
IF($C154="Customer credit","CR"&amp;100+COUNTIFS($C$1:$C153,"Customer credit"),
IF($C154="Sales",'Business Info'!$A$3&amp;100+COUNTIFS($C$1:$C153,"Sales"),
IF($C154="Other Income",'Business Info'!$A$3&amp;"O"&amp;100+COUNTIFS($C$1:$C153,"Other Income")
))))</f>
        <v/>
      </c>
      <c r="E154" s="308"/>
      <c r="F154" s="307"/>
      <c r="G154" s="169"/>
      <c r="H154" s="184"/>
      <c r="I154" s="138" t="str">
        <f>IFERROR(VLOOKUP($G154,'Inventory management'!$B:$D,3,0),"")</f>
        <v/>
      </c>
      <c r="J154" s="137" t="str">
        <f>IFERROR(
IF($K154&lt;&gt;"","",
IF($G154="","",
IF($C154="Customer credit",-$H154*VLOOKUP($G154,'Inventory management'!$B:$D,3,0),
$H154*VLOOKUP($G154,'Inventory management'!$B:$D,3,0)))),
"")</f>
        <v/>
      </c>
      <c r="K154" s="137"/>
      <c r="L154" s="137" t="str">
        <f t="shared" si="7"/>
        <v/>
      </c>
      <c r="M154" s="137" t="str">
        <f t="shared" si="8"/>
        <v/>
      </c>
      <c r="N154" s="186"/>
      <c r="O154" s="134" t="str">
        <f t="shared" si="9"/>
        <v/>
      </c>
    </row>
    <row r="155" spans="1:15" x14ac:dyDescent="0.35">
      <c r="A155" s="133" t="str">
        <f>IF(B155="","",
IFERROR(
INDEX('Customer List'!$A:$A,MATCH('Sales input worksheet'!$B155,'Customer List'!$B:$B,0)),
""))</f>
        <v/>
      </c>
      <c r="B155" s="304"/>
      <c r="C155" s="305"/>
      <c r="D155" s="135" t="str">
        <f>IF($C155="","",
IF($C155="Customer credit","CR"&amp;100+COUNTIFS($C$1:$C154,"Customer credit"),
IF($C155="Sales",'Business Info'!$A$3&amp;100+COUNTIFS($C$1:$C154,"Sales"),
IF($C155="Other Income",'Business Info'!$A$3&amp;"O"&amp;100+COUNTIFS($C$1:$C154,"Other Income")
))))</f>
        <v/>
      </c>
      <c r="E155" s="308"/>
      <c r="F155" s="307"/>
      <c r="G155" s="169"/>
      <c r="H155" s="184"/>
      <c r="I155" s="138" t="str">
        <f>IFERROR(VLOOKUP($G155,'Inventory management'!$B:$D,3,0),"")</f>
        <v/>
      </c>
      <c r="J155" s="137" t="str">
        <f>IFERROR(
IF($K155&lt;&gt;"","",
IF($G155="","",
IF($C155="Customer credit",-$H155*VLOOKUP($G155,'Inventory management'!$B:$D,3,0),
$H155*VLOOKUP($G155,'Inventory management'!$B:$D,3,0)))),
"")</f>
        <v/>
      </c>
      <c r="K155" s="137"/>
      <c r="L155" s="137" t="str">
        <f t="shared" si="7"/>
        <v/>
      </c>
      <c r="M155" s="137" t="str">
        <f t="shared" si="8"/>
        <v/>
      </c>
      <c r="N155" s="186"/>
      <c r="O155" s="134" t="str">
        <f t="shared" si="9"/>
        <v/>
      </c>
    </row>
    <row r="156" spans="1:15" x14ac:dyDescent="0.35">
      <c r="A156" s="133" t="str">
        <f>IF(B156="","",
IFERROR(
INDEX('Customer List'!$A:$A,MATCH('Sales input worksheet'!$B156,'Customer List'!$B:$B,0)),
""))</f>
        <v/>
      </c>
      <c r="B156" s="304"/>
      <c r="C156" s="305"/>
      <c r="D156" s="135" t="str">
        <f>IF($C156="","",
IF($C156="Customer credit","CR"&amp;100+COUNTIFS($C$1:$C155,"Customer credit"),
IF($C156="Sales",'Business Info'!$A$3&amp;100+COUNTIFS($C$1:$C155,"Sales"),
IF($C156="Other Income",'Business Info'!$A$3&amp;"O"&amp;100+COUNTIFS($C$1:$C155,"Other Income")
))))</f>
        <v/>
      </c>
      <c r="E156" s="308"/>
      <c r="F156" s="307"/>
      <c r="G156" s="169"/>
      <c r="H156" s="184"/>
      <c r="I156" s="138" t="str">
        <f>IFERROR(VLOOKUP($G156,'Inventory management'!$B:$D,3,0),"")</f>
        <v/>
      </c>
      <c r="J156" s="137" t="str">
        <f>IFERROR(
IF($K156&lt;&gt;"","",
IF($G156="","",
IF($C156="Customer credit",-$H156*VLOOKUP($G156,'Inventory management'!$B:$D,3,0),
$H156*VLOOKUP($G156,'Inventory management'!$B:$D,3,0)))),
"")</f>
        <v/>
      </c>
      <c r="K156" s="137"/>
      <c r="L156" s="137" t="str">
        <f t="shared" si="7"/>
        <v/>
      </c>
      <c r="M156" s="137" t="str">
        <f t="shared" si="8"/>
        <v/>
      </c>
      <c r="N156" s="186"/>
      <c r="O156" s="134" t="str">
        <f t="shared" si="9"/>
        <v/>
      </c>
    </row>
    <row r="157" spans="1:15" x14ac:dyDescent="0.35">
      <c r="A157" s="133" t="str">
        <f>IF(B157="","",
IFERROR(
INDEX('Customer List'!$A:$A,MATCH('Sales input worksheet'!$B157,'Customer List'!$B:$B,0)),
""))</f>
        <v/>
      </c>
      <c r="B157" s="304"/>
      <c r="C157" s="305"/>
      <c r="D157" s="135" t="str">
        <f>IF($C157="","",
IF($C157="Customer credit","CR"&amp;100+COUNTIFS($C$1:$C156,"Customer credit"),
IF($C157="Sales",'Business Info'!$A$3&amp;100+COUNTIFS($C$1:$C156,"Sales"),
IF($C157="Other Income",'Business Info'!$A$3&amp;"O"&amp;100+COUNTIFS($C$1:$C156,"Other Income")
))))</f>
        <v/>
      </c>
      <c r="E157" s="308"/>
      <c r="F157" s="307"/>
      <c r="G157" s="169"/>
      <c r="H157" s="184"/>
      <c r="I157" s="138" t="str">
        <f>IFERROR(VLOOKUP($G157,'Inventory management'!$B:$D,3,0),"")</f>
        <v/>
      </c>
      <c r="J157" s="137" t="str">
        <f>IFERROR(
IF($K157&lt;&gt;"","",
IF($G157="","",
IF($C157="Customer credit",-$H157*VLOOKUP($G157,'Inventory management'!$B:$D,3,0),
$H157*VLOOKUP($G157,'Inventory management'!$B:$D,3,0)))),
"")</f>
        <v/>
      </c>
      <c r="K157" s="137"/>
      <c r="L157" s="137" t="str">
        <f t="shared" si="7"/>
        <v/>
      </c>
      <c r="M157" s="137" t="str">
        <f t="shared" si="8"/>
        <v/>
      </c>
      <c r="N157" s="186"/>
      <c r="O157" s="134" t="str">
        <f t="shared" si="9"/>
        <v/>
      </c>
    </row>
    <row r="158" spans="1:15" x14ac:dyDescent="0.35">
      <c r="A158" s="133" t="str">
        <f>IF(B158="","",
IFERROR(
INDEX('Customer List'!$A:$A,MATCH('Sales input worksheet'!$B158,'Customer List'!$B:$B,0)),
""))</f>
        <v/>
      </c>
      <c r="B158" s="304"/>
      <c r="C158" s="305"/>
      <c r="D158" s="135" t="str">
        <f>IF($C158="","",
IF($C158="Customer credit","CR"&amp;100+COUNTIFS($C$1:$C157,"Customer credit"),
IF($C158="Sales",'Business Info'!$A$3&amp;100+COUNTIFS($C$1:$C157,"Sales"),
IF($C158="Other Income",'Business Info'!$A$3&amp;"O"&amp;100+COUNTIFS($C$1:$C157,"Other Income")
))))</f>
        <v/>
      </c>
      <c r="E158" s="308"/>
      <c r="F158" s="307"/>
      <c r="G158" s="169"/>
      <c r="H158" s="184"/>
      <c r="I158" s="138" t="str">
        <f>IFERROR(VLOOKUP($G158,'Inventory management'!$B:$D,3,0),"")</f>
        <v/>
      </c>
      <c r="J158" s="137" t="str">
        <f>IFERROR(
IF($K158&lt;&gt;"","",
IF($G158="","",
IF($C158="Customer credit",-$H158*VLOOKUP($G158,'Inventory management'!$B:$D,3,0),
$H158*VLOOKUP($G158,'Inventory management'!$B:$D,3,0)))),
"")</f>
        <v/>
      </c>
      <c r="K158" s="137"/>
      <c r="L158" s="137" t="str">
        <f t="shared" si="7"/>
        <v/>
      </c>
      <c r="M158" s="137" t="str">
        <f t="shared" si="8"/>
        <v/>
      </c>
      <c r="N158" s="186"/>
      <c r="O158" s="134" t="str">
        <f t="shared" si="9"/>
        <v/>
      </c>
    </row>
    <row r="159" spans="1:15" x14ac:dyDescent="0.35">
      <c r="A159" s="133" t="str">
        <f>IF(B159="","",
IFERROR(
INDEX('Customer List'!$A:$A,MATCH('Sales input worksheet'!$B159,'Customer List'!$B:$B,0)),
""))</f>
        <v/>
      </c>
      <c r="B159" s="304"/>
      <c r="C159" s="305"/>
      <c r="D159" s="135" t="str">
        <f>IF($C159="","",
IF($C159="Customer credit","CR"&amp;100+COUNTIFS($C$1:$C158,"Customer credit"),
IF($C159="Sales",'Business Info'!$A$3&amp;100+COUNTIFS($C$1:$C158,"Sales"),
IF($C159="Other Income",'Business Info'!$A$3&amp;"O"&amp;100+COUNTIFS($C$1:$C158,"Other Income")
))))</f>
        <v/>
      </c>
      <c r="E159" s="308"/>
      <c r="F159" s="307"/>
      <c r="G159" s="169"/>
      <c r="H159" s="184"/>
      <c r="I159" s="138" t="str">
        <f>IFERROR(VLOOKUP($G159,'Inventory management'!$B:$D,3,0),"")</f>
        <v/>
      </c>
      <c r="J159" s="137" t="str">
        <f>IFERROR(
IF($K159&lt;&gt;"","",
IF($G159="","",
IF($C159="Customer credit",-$H159*VLOOKUP($G159,'Inventory management'!$B:$D,3,0),
$H159*VLOOKUP($G159,'Inventory management'!$B:$D,3,0)))),
"")</f>
        <v/>
      </c>
      <c r="K159" s="137"/>
      <c r="L159" s="137" t="str">
        <f t="shared" si="7"/>
        <v/>
      </c>
      <c r="M159" s="137" t="str">
        <f t="shared" si="8"/>
        <v/>
      </c>
      <c r="N159" s="186"/>
      <c r="O159" s="134" t="str">
        <f t="shared" si="9"/>
        <v/>
      </c>
    </row>
    <row r="160" spans="1:15" x14ac:dyDescent="0.35">
      <c r="A160" s="133" t="str">
        <f>IF(B160="","",
IFERROR(
INDEX('Customer List'!$A:$A,MATCH('Sales input worksheet'!$B160,'Customer List'!$B:$B,0)),
""))</f>
        <v/>
      </c>
      <c r="B160" s="304"/>
      <c r="C160" s="305"/>
      <c r="D160" s="135" t="str">
        <f>IF($C160="","",
IF($C160="Customer credit","CR"&amp;100+COUNTIFS($C$1:$C159,"Customer credit"),
IF($C160="Sales",'Business Info'!$A$3&amp;100+COUNTIFS($C$1:$C159,"Sales"),
IF($C160="Other Income",'Business Info'!$A$3&amp;"O"&amp;100+COUNTIFS($C$1:$C159,"Other Income")
))))</f>
        <v/>
      </c>
      <c r="E160" s="308"/>
      <c r="F160" s="307"/>
      <c r="G160" s="169"/>
      <c r="H160" s="184"/>
      <c r="I160" s="138" t="str">
        <f>IFERROR(VLOOKUP($G160,'Inventory management'!$B:$D,3,0),"")</f>
        <v/>
      </c>
      <c r="J160" s="137" t="str">
        <f>IFERROR(
IF($K160&lt;&gt;"","",
IF($G160="","",
IF($C160="Customer credit",-$H160*VLOOKUP($G160,'Inventory management'!$B:$D,3,0),
$H160*VLOOKUP($G160,'Inventory management'!$B:$D,3,0)))),
"")</f>
        <v/>
      </c>
      <c r="K160" s="137"/>
      <c r="L160" s="137" t="str">
        <f t="shared" si="7"/>
        <v/>
      </c>
      <c r="M160" s="137" t="str">
        <f t="shared" si="8"/>
        <v/>
      </c>
      <c r="N160" s="186"/>
      <c r="O160" s="134" t="str">
        <f t="shared" si="9"/>
        <v/>
      </c>
    </row>
    <row r="161" spans="1:15" x14ac:dyDescent="0.35">
      <c r="A161" s="133" t="str">
        <f>IF(B161="","",
IFERROR(
INDEX('Customer List'!$A:$A,MATCH('Sales input worksheet'!$B161,'Customer List'!$B:$B,0)),
""))</f>
        <v/>
      </c>
      <c r="B161" s="304"/>
      <c r="C161" s="305"/>
      <c r="D161" s="135" t="str">
        <f>IF($C161="","",
IF($C161="Customer credit","CR"&amp;100+COUNTIFS($C$1:$C160,"Customer credit"),
IF($C161="Sales",'Business Info'!$A$3&amp;100+COUNTIFS($C$1:$C160,"Sales"),
IF($C161="Other Income",'Business Info'!$A$3&amp;"O"&amp;100+COUNTIFS($C$1:$C160,"Other Income")
))))</f>
        <v/>
      </c>
      <c r="E161" s="308"/>
      <c r="F161" s="307"/>
      <c r="G161" s="169"/>
      <c r="H161" s="184"/>
      <c r="I161" s="138" t="str">
        <f>IFERROR(VLOOKUP($G161,'Inventory management'!$B:$D,3,0),"")</f>
        <v/>
      </c>
      <c r="J161" s="137" t="str">
        <f>IFERROR(
IF($K161&lt;&gt;"","",
IF($G161="","",
IF($C161="Customer credit",-$H161*VLOOKUP($G161,'Inventory management'!$B:$D,3,0),
$H161*VLOOKUP($G161,'Inventory management'!$B:$D,3,0)))),
"")</f>
        <v/>
      </c>
      <c r="K161" s="137"/>
      <c r="L161" s="137" t="str">
        <f t="shared" si="7"/>
        <v/>
      </c>
      <c r="M161" s="137" t="str">
        <f t="shared" si="8"/>
        <v/>
      </c>
      <c r="N161" s="186"/>
      <c r="O161" s="134" t="str">
        <f t="shared" si="9"/>
        <v/>
      </c>
    </row>
    <row r="162" spans="1:15" x14ac:dyDescent="0.35">
      <c r="A162" s="133" t="str">
        <f>IF(B162="","",
IFERROR(
INDEX('Customer List'!$A:$A,MATCH('Sales input worksheet'!$B162,'Customer List'!$B:$B,0)),
""))</f>
        <v/>
      </c>
      <c r="B162" s="304"/>
      <c r="C162" s="305"/>
      <c r="D162" s="135" t="str">
        <f>IF($C162="","",
IF($C162="Customer credit","CR"&amp;100+COUNTIFS($C$1:$C161,"Customer credit"),
IF($C162="Sales",'Business Info'!$A$3&amp;100+COUNTIFS($C$1:$C161,"Sales"),
IF($C162="Other Income",'Business Info'!$A$3&amp;"O"&amp;100+COUNTIFS($C$1:$C161,"Other Income")
))))</f>
        <v/>
      </c>
      <c r="E162" s="308"/>
      <c r="F162" s="307"/>
      <c r="G162" s="169"/>
      <c r="H162" s="184"/>
      <c r="I162" s="138" t="str">
        <f>IFERROR(VLOOKUP($G162,'Inventory management'!$B:$D,3,0),"")</f>
        <v/>
      </c>
      <c r="J162" s="137" t="str">
        <f>IFERROR(
IF($K162&lt;&gt;"","",
IF($G162="","",
IF($C162="Customer credit",-$H162*VLOOKUP($G162,'Inventory management'!$B:$D,3,0),
$H162*VLOOKUP($G162,'Inventory management'!$B:$D,3,0)))),
"")</f>
        <v/>
      </c>
      <c r="K162" s="137"/>
      <c r="L162" s="137" t="str">
        <f t="shared" si="7"/>
        <v/>
      </c>
      <c r="M162" s="137" t="str">
        <f t="shared" si="8"/>
        <v/>
      </c>
      <c r="N162" s="186"/>
      <c r="O162" s="134" t="str">
        <f t="shared" si="9"/>
        <v/>
      </c>
    </row>
    <row r="163" spans="1:15" x14ac:dyDescent="0.35">
      <c r="A163" s="133" t="str">
        <f>IF(B163="","",
IFERROR(
INDEX('Customer List'!$A:$A,MATCH('Sales input worksheet'!$B163,'Customer List'!$B:$B,0)),
""))</f>
        <v/>
      </c>
      <c r="B163" s="304"/>
      <c r="C163" s="305"/>
      <c r="D163" s="135" t="str">
        <f>IF($C163="","",
IF($C163="Customer credit","CR"&amp;100+COUNTIFS($C$1:$C162,"Customer credit"),
IF($C163="Sales",'Business Info'!$A$3&amp;100+COUNTIFS($C$1:$C162,"Sales"),
IF($C163="Other Income",'Business Info'!$A$3&amp;"O"&amp;100+COUNTIFS($C$1:$C162,"Other Income")
))))</f>
        <v/>
      </c>
      <c r="E163" s="308"/>
      <c r="F163" s="307"/>
      <c r="G163" s="169"/>
      <c r="H163" s="184"/>
      <c r="I163" s="138" t="str">
        <f>IFERROR(VLOOKUP($G163,'Inventory management'!$B:$D,3,0),"")</f>
        <v/>
      </c>
      <c r="J163" s="137" t="str">
        <f>IFERROR(
IF($K163&lt;&gt;"","",
IF($G163="","",
IF($C163="Customer credit",-$H163*VLOOKUP($G163,'Inventory management'!$B:$D,3,0),
$H163*VLOOKUP($G163,'Inventory management'!$B:$D,3,0)))),
"")</f>
        <v/>
      </c>
      <c r="K163" s="137"/>
      <c r="L163" s="137" t="str">
        <f t="shared" si="7"/>
        <v/>
      </c>
      <c r="M163" s="137" t="str">
        <f t="shared" si="8"/>
        <v/>
      </c>
      <c r="N163" s="186"/>
      <c r="O163" s="134" t="str">
        <f t="shared" si="9"/>
        <v/>
      </c>
    </row>
    <row r="164" spans="1:15" x14ac:dyDescent="0.35">
      <c r="A164" s="133" t="str">
        <f>IF(B164="","",
IFERROR(
INDEX('Customer List'!$A:$A,MATCH('Sales input worksheet'!$B164,'Customer List'!$B:$B,0)),
""))</f>
        <v/>
      </c>
      <c r="B164" s="304"/>
      <c r="C164" s="305"/>
      <c r="D164" s="135" t="str">
        <f>IF($C164="","",
IF($C164="Customer credit","CR"&amp;100+COUNTIFS($C$1:$C163,"Customer credit"),
IF($C164="Sales",'Business Info'!$A$3&amp;100+COUNTIFS($C$1:$C163,"Sales"),
IF($C164="Other Income",'Business Info'!$A$3&amp;"O"&amp;100+COUNTIFS($C$1:$C163,"Other Income")
))))</f>
        <v/>
      </c>
      <c r="E164" s="308"/>
      <c r="F164" s="307"/>
      <c r="G164" s="169"/>
      <c r="H164" s="184"/>
      <c r="I164" s="138" t="str">
        <f>IFERROR(VLOOKUP($G164,'Inventory management'!$B:$D,3,0),"")</f>
        <v/>
      </c>
      <c r="J164" s="137" t="str">
        <f>IFERROR(
IF($K164&lt;&gt;"","",
IF($G164="","",
IF($C164="Customer credit",-$H164*VLOOKUP($G164,'Inventory management'!$B:$D,3,0),
$H164*VLOOKUP($G164,'Inventory management'!$B:$D,3,0)))),
"")</f>
        <v/>
      </c>
      <c r="K164" s="137"/>
      <c r="L164" s="137" t="str">
        <f t="shared" si="7"/>
        <v/>
      </c>
      <c r="M164" s="137" t="str">
        <f t="shared" si="8"/>
        <v/>
      </c>
      <c r="N164" s="186"/>
      <c r="O164" s="134" t="str">
        <f t="shared" si="9"/>
        <v/>
      </c>
    </row>
    <row r="165" spans="1:15" x14ac:dyDescent="0.35">
      <c r="A165" s="133" t="str">
        <f>IF(B165="","",
IFERROR(
INDEX('Customer List'!$A:$A,MATCH('Sales input worksheet'!$B165,'Customer List'!$B:$B,0)),
""))</f>
        <v/>
      </c>
      <c r="B165" s="304"/>
      <c r="C165" s="305"/>
      <c r="D165" s="135" t="str">
        <f>IF($C165="","",
IF($C165="Customer credit","CR"&amp;100+COUNTIFS($C$1:$C164,"Customer credit"),
IF($C165="Sales",'Business Info'!$A$3&amp;100+COUNTIFS($C$1:$C164,"Sales"),
IF($C165="Other Income",'Business Info'!$A$3&amp;"O"&amp;100+COUNTIFS($C$1:$C164,"Other Income")
))))</f>
        <v/>
      </c>
      <c r="E165" s="308"/>
      <c r="F165" s="307"/>
      <c r="G165" s="169"/>
      <c r="H165" s="184"/>
      <c r="I165" s="138" t="str">
        <f>IFERROR(VLOOKUP($G165,'Inventory management'!$B:$D,3,0),"")</f>
        <v/>
      </c>
      <c r="J165" s="137" t="str">
        <f>IFERROR(
IF($K165&lt;&gt;"","",
IF($G165="","",
IF($C165="Customer credit",-$H165*VLOOKUP($G165,'Inventory management'!$B:$D,3,0),
$H165*VLOOKUP($G165,'Inventory management'!$B:$D,3,0)))),
"")</f>
        <v/>
      </c>
      <c r="K165" s="137"/>
      <c r="L165" s="137" t="str">
        <f t="shared" si="7"/>
        <v/>
      </c>
      <c r="M165" s="137" t="str">
        <f t="shared" si="8"/>
        <v/>
      </c>
      <c r="N165" s="186"/>
      <c r="O165" s="134" t="str">
        <f t="shared" si="9"/>
        <v/>
      </c>
    </row>
    <row r="166" spans="1:15" x14ac:dyDescent="0.35">
      <c r="A166" s="133" t="str">
        <f>IF(B166="","",
IFERROR(
INDEX('Customer List'!$A:$A,MATCH('Sales input worksheet'!$B166,'Customer List'!$B:$B,0)),
""))</f>
        <v/>
      </c>
      <c r="B166" s="304"/>
      <c r="C166" s="305"/>
      <c r="D166" s="135" t="str">
        <f>IF($C166="","",
IF($C166="Customer credit","CR"&amp;100+COUNTIFS($C$1:$C165,"Customer credit"),
IF($C166="Sales",'Business Info'!$A$3&amp;100+COUNTIFS($C$1:$C165,"Sales"),
IF($C166="Other Income",'Business Info'!$A$3&amp;"O"&amp;100+COUNTIFS($C$1:$C165,"Other Income")
))))</f>
        <v/>
      </c>
      <c r="E166" s="308"/>
      <c r="F166" s="307"/>
      <c r="G166" s="169"/>
      <c r="H166" s="184"/>
      <c r="I166" s="138" t="str">
        <f>IFERROR(VLOOKUP($G166,'Inventory management'!$B:$D,3,0),"")</f>
        <v/>
      </c>
      <c r="J166" s="137" t="str">
        <f>IFERROR(
IF($K166&lt;&gt;"","",
IF($G166="","",
IF($C166="Customer credit",-$H166*VLOOKUP($G166,'Inventory management'!$B:$D,3,0),
$H166*VLOOKUP($G166,'Inventory management'!$B:$D,3,0)))),
"")</f>
        <v/>
      </c>
      <c r="K166" s="137"/>
      <c r="L166" s="137" t="str">
        <f t="shared" si="7"/>
        <v/>
      </c>
      <c r="M166" s="137" t="str">
        <f t="shared" si="8"/>
        <v/>
      </c>
      <c r="N166" s="186"/>
      <c r="O166" s="134" t="str">
        <f t="shared" si="9"/>
        <v/>
      </c>
    </row>
    <row r="167" spans="1:15" x14ac:dyDescent="0.35">
      <c r="A167" s="133" t="str">
        <f>IF(B167="","",
IFERROR(
INDEX('Customer List'!$A:$A,MATCH('Sales input worksheet'!$B167,'Customer List'!$B:$B,0)),
""))</f>
        <v/>
      </c>
      <c r="B167" s="304"/>
      <c r="C167" s="305"/>
      <c r="D167" s="135" t="str">
        <f>IF($C167="","",
IF($C167="Customer credit","CR"&amp;100+COUNTIFS($C$1:$C166,"Customer credit"),
IF($C167="Sales",'Business Info'!$A$3&amp;100+COUNTIFS($C$1:$C166,"Sales"),
IF($C167="Other Income",'Business Info'!$A$3&amp;"O"&amp;100+COUNTIFS($C$1:$C166,"Other Income")
))))</f>
        <v/>
      </c>
      <c r="E167" s="308"/>
      <c r="F167" s="307"/>
      <c r="G167" s="169"/>
      <c r="H167" s="184"/>
      <c r="I167" s="138" t="str">
        <f>IFERROR(VLOOKUP($G167,'Inventory management'!$B:$D,3,0),"")</f>
        <v/>
      </c>
      <c r="J167" s="137" t="str">
        <f>IFERROR(
IF($K167&lt;&gt;"","",
IF($G167="","",
IF($C167="Customer credit",-$H167*VLOOKUP($G167,'Inventory management'!$B:$D,3,0),
$H167*VLOOKUP($G167,'Inventory management'!$B:$D,3,0)))),
"")</f>
        <v/>
      </c>
      <c r="K167" s="137"/>
      <c r="L167" s="137" t="str">
        <f t="shared" si="7"/>
        <v/>
      </c>
      <c r="M167" s="137" t="str">
        <f t="shared" si="8"/>
        <v/>
      </c>
      <c r="N167" s="186"/>
      <c r="O167" s="134" t="str">
        <f t="shared" si="9"/>
        <v/>
      </c>
    </row>
    <row r="168" spans="1:15" x14ac:dyDescent="0.35">
      <c r="A168" s="133" t="str">
        <f>IF(B168="","",
IFERROR(
INDEX('Customer List'!$A:$A,MATCH('Sales input worksheet'!$B168,'Customer List'!$B:$B,0)),
""))</f>
        <v/>
      </c>
      <c r="B168" s="304"/>
      <c r="C168" s="305"/>
      <c r="D168" s="135" t="str">
        <f>IF($C168="","",
IF($C168="Customer credit","CR"&amp;100+COUNTIFS($C$1:$C167,"Customer credit"),
IF($C168="Sales",'Business Info'!$A$3&amp;100+COUNTIFS($C$1:$C167,"Sales"),
IF($C168="Other Income",'Business Info'!$A$3&amp;"O"&amp;100+COUNTIFS($C$1:$C167,"Other Income")
))))</f>
        <v/>
      </c>
      <c r="E168" s="308"/>
      <c r="F168" s="307"/>
      <c r="G168" s="169"/>
      <c r="H168" s="184"/>
      <c r="I168" s="138" t="str">
        <f>IFERROR(VLOOKUP($G168,'Inventory management'!$B:$D,3,0),"")</f>
        <v/>
      </c>
      <c r="J168" s="137" t="str">
        <f>IFERROR(
IF($K168&lt;&gt;"","",
IF($G168="","",
IF($C168="Customer credit",-$H168*VLOOKUP($G168,'Inventory management'!$B:$D,3,0),
$H168*VLOOKUP($G168,'Inventory management'!$B:$D,3,0)))),
"")</f>
        <v/>
      </c>
      <c r="K168" s="137"/>
      <c r="L168" s="137" t="str">
        <f t="shared" si="7"/>
        <v/>
      </c>
      <c r="M168" s="137" t="str">
        <f t="shared" si="8"/>
        <v/>
      </c>
      <c r="N168" s="186"/>
      <c r="O168" s="134" t="str">
        <f t="shared" si="9"/>
        <v/>
      </c>
    </row>
    <row r="169" spans="1:15" x14ac:dyDescent="0.35">
      <c r="A169" s="133" t="str">
        <f>IF(B169="","",
IFERROR(
INDEX('Customer List'!$A:$A,MATCH('Sales input worksheet'!$B169,'Customer List'!$B:$B,0)),
""))</f>
        <v/>
      </c>
      <c r="B169" s="304"/>
      <c r="C169" s="305"/>
      <c r="D169" s="135" t="str">
        <f>IF($C169="","",
IF($C169="Customer credit","CR"&amp;100+COUNTIFS($C$1:$C168,"Customer credit"),
IF($C169="Sales",'Business Info'!$A$3&amp;100+COUNTIFS($C$1:$C168,"Sales"),
IF($C169="Other Income",'Business Info'!$A$3&amp;"O"&amp;100+COUNTIFS($C$1:$C168,"Other Income")
))))</f>
        <v/>
      </c>
      <c r="E169" s="308"/>
      <c r="F169" s="307"/>
      <c r="G169" s="169"/>
      <c r="H169" s="184"/>
      <c r="I169" s="138" t="str">
        <f>IFERROR(VLOOKUP($G169,'Inventory management'!$B:$D,3,0),"")</f>
        <v/>
      </c>
      <c r="J169" s="137" t="str">
        <f>IFERROR(
IF($K169&lt;&gt;"","",
IF($G169="","",
IF($C169="Customer credit",-$H169*VLOOKUP($G169,'Inventory management'!$B:$D,3,0),
$H169*VLOOKUP($G169,'Inventory management'!$B:$D,3,0)))),
"")</f>
        <v/>
      </c>
      <c r="K169" s="137"/>
      <c r="L169" s="137" t="str">
        <f t="shared" si="7"/>
        <v/>
      </c>
      <c r="M169" s="137" t="str">
        <f t="shared" si="8"/>
        <v/>
      </c>
      <c r="N169" s="186"/>
      <c r="O169" s="134" t="str">
        <f t="shared" si="9"/>
        <v/>
      </c>
    </row>
    <row r="170" spans="1:15" x14ac:dyDescent="0.35">
      <c r="A170" s="133" t="str">
        <f>IF(B170="","",
IFERROR(
INDEX('Customer List'!$A:$A,MATCH('Sales input worksheet'!$B170,'Customer List'!$B:$B,0)),
""))</f>
        <v/>
      </c>
      <c r="B170" s="304"/>
      <c r="C170" s="305"/>
      <c r="D170" s="135" t="str">
        <f>IF($C170="","",
IF($C170="Customer credit","CR"&amp;100+COUNTIFS($C$1:$C169,"Customer credit"),
IF($C170="Sales",'Business Info'!$A$3&amp;100+COUNTIFS($C$1:$C169,"Sales"),
IF($C170="Other Income",'Business Info'!$A$3&amp;"O"&amp;100+COUNTIFS($C$1:$C169,"Other Income")
))))</f>
        <v/>
      </c>
      <c r="E170" s="308"/>
      <c r="F170" s="307"/>
      <c r="G170" s="169"/>
      <c r="H170" s="184"/>
      <c r="I170" s="138" t="str">
        <f>IFERROR(VLOOKUP($G170,'Inventory management'!$B:$D,3,0),"")</f>
        <v/>
      </c>
      <c r="J170" s="137" t="str">
        <f>IFERROR(
IF($K170&lt;&gt;"","",
IF($G170="","",
IF($C170="Customer credit",-$H170*VLOOKUP($G170,'Inventory management'!$B:$D,3,0),
$H170*VLOOKUP($G170,'Inventory management'!$B:$D,3,0)))),
"")</f>
        <v/>
      </c>
      <c r="K170" s="137"/>
      <c r="L170" s="137" t="str">
        <f t="shared" si="7"/>
        <v/>
      </c>
      <c r="M170" s="137" t="str">
        <f t="shared" si="8"/>
        <v/>
      </c>
      <c r="N170" s="186"/>
      <c r="O170" s="134" t="str">
        <f t="shared" si="9"/>
        <v/>
      </c>
    </row>
    <row r="171" spans="1:15" x14ac:dyDescent="0.35">
      <c r="A171" s="133" t="str">
        <f>IF(B171="","",
IFERROR(
INDEX('Customer List'!$A:$A,MATCH('Sales input worksheet'!$B171,'Customer List'!$B:$B,0)),
""))</f>
        <v/>
      </c>
      <c r="B171" s="304"/>
      <c r="C171" s="305"/>
      <c r="D171" s="135" t="str">
        <f>IF($C171="","",
IF($C171="Customer credit","CR"&amp;100+COUNTIFS($C$1:$C170,"Customer credit"),
IF($C171="Sales",'Business Info'!$A$3&amp;100+COUNTIFS($C$1:$C170,"Sales"),
IF($C171="Other Income",'Business Info'!$A$3&amp;"O"&amp;100+COUNTIFS($C$1:$C170,"Other Income")
))))</f>
        <v/>
      </c>
      <c r="E171" s="308"/>
      <c r="F171" s="307"/>
      <c r="G171" s="169"/>
      <c r="H171" s="184"/>
      <c r="I171" s="138" t="str">
        <f>IFERROR(VLOOKUP($G171,'Inventory management'!$B:$D,3,0),"")</f>
        <v/>
      </c>
      <c r="J171" s="137" t="str">
        <f>IFERROR(
IF($K171&lt;&gt;"","",
IF($G171="","",
IF($C171="Customer credit",-$H171*VLOOKUP($G171,'Inventory management'!$B:$D,3,0),
$H171*VLOOKUP($G171,'Inventory management'!$B:$D,3,0)))),
"")</f>
        <v/>
      </c>
      <c r="K171" s="137"/>
      <c r="L171" s="137" t="str">
        <f t="shared" si="7"/>
        <v/>
      </c>
      <c r="M171" s="137" t="str">
        <f t="shared" si="8"/>
        <v/>
      </c>
      <c r="N171" s="186"/>
      <c r="O171" s="134" t="str">
        <f t="shared" si="9"/>
        <v/>
      </c>
    </row>
    <row r="172" spans="1:15" x14ac:dyDescent="0.35">
      <c r="A172" s="133" t="str">
        <f>IF(B172="","",
IFERROR(
INDEX('Customer List'!$A:$A,MATCH('Sales input worksheet'!$B172,'Customer List'!$B:$B,0)),
""))</f>
        <v/>
      </c>
      <c r="B172" s="304"/>
      <c r="C172" s="305"/>
      <c r="D172" s="135" t="str">
        <f>IF($C172="","",
IF($C172="Customer credit","CR"&amp;100+COUNTIFS($C$1:$C171,"Customer credit"),
IF($C172="Sales",'Business Info'!$A$3&amp;100+COUNTIFS($C$1:$C171,"Sales"),
IF($C172="Other Income",'Business Info'!$A$3&amp;"O"&amp;100+COUNTIFS($C$1:$C171,"Other Income")
))))</f>
        <v/>
      </c>
      <c r="E172" s="308"/>
      <c r="F172" s="307"/>
      <c r="G172" s="169"/>
      <c r="H172" s="184"/>
      <c r="I172" s="138" t="str">
        <f>IFERROR(VLOOKUP($G172,'Inventory management'!$B:$D,3,0),"")</f>
        <v/>
      </c>
      <c r="J172" s="137" t="str">
        <f>IFERROR(
IF($K172&lt;&gt;"","",
IF($G172="","",
IF($C172="Customer credit",-$H172*VLOOKUP($G172,'Inventory management'!$B:$D,3,0),
$H172*VLOOKUP($G172,'Inventory management'!$B:$D,3,0)))),
"")</f>
        <v/>
      </c>
      <c r="K172" s="137"/>
      <c r="L172" s="137" t="str">
        <f t="shared" si="7"/>
        <v/>
      </c>
      <c r="M172" s="137" t="str">
        <f t="shared" si="8"/>
        <v/>
      </c>
      <c r="N172" s="186"/>
      <c r="O172" s="134" t="str">
        <f t="shared" si="9"/>
        <v/>
      </c>
    </row>
    <row r="173" spans="1:15" x14ac:dyDescent="0.35">
      <c r="A173" s="133" t="str">
        <f>IF(B173="","",
IFERROR(
INDEX('Customer List'!$A:$A,MATCH('Sales input worksheet'!$B173,'Customer List'!$B:$B,0)),
""))</f>
        <v/>
      </c>
      <c r="B173" s="304"/>
      <c r="C173" s="305"/>
      <c r="D173" s="135" t="str">
        <f>IF($C173="","",
IF($C173="Customer credit","CR"&amp;100+COUNTIFS($C$1:$C172,"Customer credit"),
IF($C173="Sales",'Business Info'!$A$3&amp;100+COUNTIFS($C$1:$C172,"Sales"),
IF($C173="Other Income",'Business Info'!$A$3&amp;"O"&amp;100+COUNTIFS($C$1:$C172,"Other Income")
))))</f>
        <v/>
      </c>
      <c r="E173" s="308"/>
      <c r="F173" s="307"/>
      <c r="G173" s="169"/>
      <c r="H173" s="184"/>
      <c r="I173" s="138" t="str">
        <f>IFERROR(VLOOKUP($G173,'Inventory management'!$B:$D,3,0),"")</f>
        <v/>
      </c>
      <c r="J173" s="137" t="str">
        <f>IFERROR(
IF($K173&lt;&gt;"","",
IF($G173="","",
IF($C173="Customer credit",-$H173*VLOOKUP($G173,'Inventory management'!$B:$D,3,0),
$H173*VLOOKUP($G173,'Inventory management'!$B:$D,3,0)))),
"")</f>
        <v/>
      </c>
      <c r="K173" s="137"/>
      <c r="L173" s="137" t="str">
        <f t="shared" si="7"/>
        <v/>
      </c>
      <c r="M173" s="137" t="str">
        <f t="shared" si="8"/>
        <v/>
      </c>
      <c r="N173" s="186"/>
      <c r="O173" s="134" t="str">
        <f t="shared" si="9"/>
        <v/>
      </c>
    </row>
    <row r="174" spans="1:15" x14ac:dyDescent="0.35">
      <c r="A174" s="133" t="str">
        <f>IF(B174="","",
IFERROR(
INDEX('Customer List'!$A:$A,MATCH('Sales input worksheet'!$B174,'Customer List'!$B:$B,0)),
""))</f>
        <v/>
      </c>
      <c r="B174" s="304"/>
      <c r="C174" s="305"/>
      <c r="D174" s="135" t="str">
        <f>IF($C174="","",
IF($C174="Customer credit","CR"&amp;100+COUNTIFS($C$1:$C173,"Customer credit"),
IF($C174="Sales",'Business Info'!$A$3&amp;100+COUNTIFS($C$1:$C173,"Sales"),
IF($C174="Other Income",'Business Info'!$A$3&amp;"O"&amp;100+COUNTIFS($C$1:$C173,"Other Income")
))))</f>
        <v/>
      </c>
      <c r="E174" s="308"/>
      <c r="F174" s="307"/>
      <c r="G174" s="169"/>
      <c r="H174" s="184"/>
      <c r="I174" s="138" t="str">
        <f>IFERROR(VLOOKUP($G174,'Inventory management'!$B:$D,3,0),"")</f>
        <v/>
      </c>
      <c r="J174" s="137" t="str">
        <f>IFERROR(
IF($K174&lt;&gt;"","",
IF($G174="","",
IF($C174="Customer credit",-$H174*VLOOKUP($G174,'Inventory management'!$B:$D,3,0),
$H174*VLOOKUP($G174,'Inventory management'!$B:$D,3,0)))),
"")</f>
        <v/>
      </c>
      <c r="K174" s="137"/>
      <c r="L174" s="137" t="str">
        <f t="shared" si="7"/>
        <v/>
      </c>
      <c r="M174" s="137" t="str">
        <f t="shared" si="8"/>
        <v/>
      </c>
      <c r="N174" s="186"/>
      <c r="O174" s="134" t="str">
        <f t="shared" si="9"/>
        <v/>
      </c>
    </row>
    <row r="175" spans="1:15" x14ac:dyDescent="0.35">
      <c r="A175" s="133" t="str">
        <f>IF(B175="","",
IFERROR(
INDEX('Customer List'!$A:$A,MATCH('Sales input worksheet'!$B175,'Customer List'!$B:$B,0)),
""))</f>
        <v/>
      </c>
      <c r="B175" s="304"/>
      <c r="C175" s="305"/>
      <c r="D175" s="135" t="str">
        <f>IF($C175="","",
IF($C175="Customer credit","CR"&amp;100+COUNTIFS($C$1:$C174,"Customer credit"),
IF($C175="Sales",'Business Info'!$A$3&amp;100+COUNTIFS($C$1:$C174,"Sales"),
IF($C175="Other Income",'Business Info'!$A$3&amp;"O"&amp;100+COUNTIFS($C$1:$C174,"Other Income")
))))</f>
        <v/>
      </c>
      <c r="E175" s="308"/>
      <c r="F175" s="307"/>
      <c r="G175" s="169"/>
      <c r="H175" s="184"/>
      <c r="I175" s="138" t="str">
        <f>IFERROR(VLOOKUP($G175,'Inventory management'!$B:$D,3,0),"")</f>
        <v/>
      </c>
      <c r="J175" s="137" t="str">
        <f>IFERROR(
IF($K175&lt;&gt;"","",
IF($G175="","",
IF($C175="Customer credit",-$H175*VLOOKUP($G175,'Inventory management'!$B:$D,3,0),
$H175*VLOOKUP($G175,'Inventory management'!$B:$D,3,0)))),
"")</f>
        <v/>
      </c>
      <c r="K175" s="137"/>
      <c r="L175" s="137" t="str">
        <f t="shared" si="7"/>
        <v/>
      </c>
      <c r="M175" s="137" t="str">
        <f t="shared" si="8"/>
        <v/>
      </c>
      <c r="N175" s="186"/>
      <c r="O175" s="134" t="str">
        <f t="shared" si="9"/>
        <v/>
      </c>
    </row>
    <row r="176" spans="1:15" x14ac:dyDescent="0.35">
      <c r="A176" s="133" t="str">
        <f>IF(B176="","",
IFERROR(
INDEX('Customer List'!$A:$A,MATCH('Sales input worksheet'!$B176,'Customer List'!$B:$B,0)),
""))</f>
        <v/>
      </c>
      <c r="B176" s="304"/>
      <c r="C176" s="305"/>
      <c r="D176" s="135" t="str">
        <f>IF($C176="","",
IF($C176="Customer credit","CR"&amp;100+COUNTIFS($C$1:$C175,"Customer credit"),
IF($C176="Sales",'Business Info'!$A$3&amp;100+COUNTIFS($C$1:$C175,"Sales"),
IF($C176="Other Income",'Business Info'!$A$3&amp;"O"&amp;100+COUNTIFS($C$1:$C175,"Other Income")
))))</f>
        <v/>
      </c>
      <c r="E176" s="308"/>
      <c r="F176" s="307"/>
      <c r="G176" s="169"/>
      <c r="H176" s="184"/>
      <c r="I176" s="138" t="str">
        <f>IFERROR(VLOOKUP($G176,'Inventory management'!$B:$D,3,0),"")</f>
        <v/>
      </c>
      <c r="J176" s="137" t="str">
        <f>IFERROR(
IF($K176&lt;&gt;"","",
IF($G176="","",
IF($C176="Customer credit",-$H176*VLOOKUP($G176,'Inventory management'!$B:$D,3,0),
$H176*VLOOKUP($G176,'Inventory management'!$B:$D,3,0)))),
"")</f>
        <v/>
      </c>
      <c r="K176" s="137"/>
      <c r="L176" s="137" t="str">
        <f t="shared" si="7"/>
        <v/>
      </c>
      <c r="M176" s="137" t="str">
        <f t="shared" si="8"/>
        <v/>
      </c>
      <c r="N176" s="186"/>
      <c r="O176" s="134" t="str">
        <f t="shared" si="9"/>
        <v/>
      </c>
    </row>
    <row r="177" spans="1:15" x14ac:dyDescent="0.35">
      <c r="A177" s="133" t="str">
        <f>IF(B177="","",
IFERROR(
INDEX('Customer List'!$A:$A,MATCH('Sales input worksheet'!$B177,'Customer List'!$B:$B,0)),
""))</f>
        <v/>
      </c>
      <c r="B177" s="304"/>
      <c r="C177" s="305"/>
      <c r="D177" s="135" t="str">
        <f>IF($C177="","",
IF($C177="Customer credit","CR"&amp;100+COUNTIFS($C$1:$C176,"Customer credit"),
IF($C177="Sales",'Business Info'!$A$3&amp;100+COUNTIFS($C$1:$C176,"Sales"),
IF($C177="Other Income",'Business Info'!$A$3&amp;"O"&amp;100+COUNTIFS($C$1:$C176,"Other Income")
))))</f>
        <v/>
      </c>
      <c r="E177" s="308"/>
      <c r="F177" s="307"/>
      <c r="G177" s="169"/>
      <c r="H177" s="184"/>
      <c r="I177" s="138" t="str">
        <f>IFERROR(VLOOKUP($G177,'Inventory management'!$B:$D,3,0),"")</f>
        <v/>
      </c>
      <c r="J177" s="137" t="str">
        <f>IFERROR(
IF($K177&lt;&gt;"","",
IF($G177="","",
IF($C177="Customer credit",-$H177*VLOOKUP($G177,'Inventory management'!$B:$D,3,0),
$H177*VLOOKUP($G177,'Inventory management'!$B:$D,3,0)))),
"")</f>
        <v/>
      </c>
      <c r="K177" s="137"/>
      <c r="L177" s="137" t="str">
        <f t="shared" si="7"/>
        <v/>
      </c>
      <c r="M177" s="137" t="str">
        <f t="shared" si="8"/>
        <v/>
      </c>
      <c r="N177" s="186"/>
      <c r="O177" s="134" t="str">
        <f t="shared" si="9"/>
        <v/>
      </c>
    </row>
    <row r="178" spans="1:15" x14ac:dyDescent="0.35">
      <c r="A178" s="133" t="str">
        <f>IF(B178="","",
IFERROR(
INDEX('Customer List'!$A:$A,MATCH('Sales input worksheet'!$B178,'Customer List'!$B:$B,0)),
""))</f>
        <v/>
      </c>
      <c r="B178" s="304"/>
      <c r="C178" s="305"/>
      <c r="D178" s="135" t="str">
        <f>IF($C178="","",
IF($C178="Customer credit","CR"&amp;100+COUNTIFS($C$1:$C177,"Customer credit"),
IF($C178="Sales",'Business Info'!$A$3&amp;100+COUNTIFS($C$1:$C177,"Sales"),
IF($C178="Other Income",'Business Info'!$A$3&amp;"O"&amp;100+COUNTIFS($C$1:$C177,"Other Income")
))))</f>
        <v/>
      </c>
      <c r="E178" s="308"/>
      <c r="F178" s="307"/>
      <c r="G178" s="169"/>
      <c r="H178" s="184"/>
      <c r="I178" s="138" t="str">
        <f>IFERROR(VLOOKUP($G178,'Inventory management'!$B:$D,3,0),"")</f>
        <v/>
      </c>
      <c r="J178" s="137" t="str">
        <f>IFERROR(
IF($K178&lt;&gt;"","",
IF($G178="","",
IF($C178="Customer credit",-$H178*VLOOKUP($G178,'Inventory management'!$B:$D,3,0),
$H178*VLOOKUP($G178,'Inventory management'!$B:$D,3,0)))),
"")</f>
        <v/>
      </c>
      <c r="K178" s="137"/>
      <c r="L178" s="137" t="str">
        <f t="shared" si="7"/>
        <v/>
      </c>
      <c r="M178" s="137" t="str">
        <f t="shared" si="8"/>
        <v/>
      </c>
      <c r="N178" s="186"/>
      <c r="O178" s="134" t="str">
        <f t="shared" si="9"/>
        <v/>
      </c>
    </row>
    <row r="179" spans="1:15" x14ac:dyDescent="0.35">
      <c r="A179" s="133" t="str">
        <f>IF(B179="","",
IFERROR(
INDEX('Customer List'!$A:$A,MATCH('Sales input worksheet'!$B179,'Customer List'!$B:$B,0)),
""))</f>
        <v/>
      </c>
      <c r="B179" s="304"/>
      <c r="C179" s="305"/>
      <c r="D179" s="135" t="str">
        <f>IF($C179="","",
IF($C179="Customer credit","CR"&amp;100+COUNTIFS($C$1:$C178,"Customer credit"),
IF($C179="Sales",'Business Info'!$A$3&amp;100+COUNTIFS($C$1:$C178,"Sales"),
IF($C179="Other Income",'Business Info'!$A$3&amp;"O"&amp;100+COUNTIFS($C$1:$C178,"Other Income")
))))</f>
        <v/>
      </c>
      <c r="E179" s="308"/>
      <c r="F179" s="307"/>
      <c r="G179" s="169"/>
      <c r="H179" s="184"/>
      <c r="I179" s="138" t="str">
        <f>IFERROR(VLOOKUP($G179,'Inventory management'!$B:$D,3,0),"")</f>
        <v/>
      </c>
      <c r="J179" s="137" t="str">
        <f>IFERROR(
IF($K179&lt;&gt;"","",
IF($G179="","",
IF($C179="Customer credit",-$H179*VLOOKUP($G179,'Inventory management'!$B:$D,3,0),
$H179*VLOOKUP($G179,'Inventory management'!$B:$D,3,0)))),
"")</f>
        <v/>
      </c>
      <c r="K179" s="137"/>
      <c r="L179" s="137" t="str">
        <f t="shared" si="7"/>
        <v/>
      </c>
      <c r="M179" s="137" t="str">
        <f t="shared" si="8"/>
        <v/>
      </c>
      <c r="N179" s="186"/>
      <c r="O179" s="134" t="str">
        <f t="shared" si="9"/>
        <v/>
      </c>
    </row>
    <row r="180" spans="1:15" x14ac:dyDescent="0.35">
      <c r="A180" s="133" t="str">
        <f>IF(B180="","",
IFERROR(
INDEX('Customer List'!$A:$A,MATCH('Sales input worksheet'!$B180,'Customer List'!$B:$B,0)),
""))</f>
        <v/>
      </c>
      <c r="B180" s="304"/>
      <c r="C180" s="305"/>
      <c r="D180" s="135" t="str">
        <f>IF($C180="","",
IF($C180="Customer credit","CR"&amp;100+COUNTIFS($C$1:$C179,"Customer credit"),
IF($C180="Sales",'Business Info'!$A$3&amp;100+COUNTIFS($C$1:$C179,"Sales"),
IF($C180="Other Income",'Business Info'!$A$3&amp;"O"&amp;100+COUNTIFS($C$1:$C179,"Other Income")
))))</f>
        <v/>
      </c>
      <c r="E180" s="308"/>
      <c r="F180" s="307"/>
      <c r="G180" s="169"/>
      <c r="H180" s="184"/>
      <c r="I180" s="138" t="str">
        <f>IFERROR(VLOOKUP($G180,'Inventory management'!$B:$D,3,0),"")</f>
        <v/>
      </c>
      <c r="J180" s="137" t="str">
        <f>IFERROR(
IF($K180&lt;&gt;"","",
IF($G180="","",
IF($C180="Customer credit",-$H180*VLOOKUP($G180,'Inventory management'!$B:$D,3,0),
$H180*VLOOKUP($G180,'Inventory management'!$B:$D,3,0)))),
"")</f>
        <v/>
      </c>
      <c r="K180" s="137"/>
      <c r="L180" s="137" t="str">
        <f t="shared" si="7"/>
        <v/>
      </c>
      <c r="M180" s="137" t="str">
        <f t="shared" si="8"/>
        <v/>
      </c>
      <c r="N180" s="186"/>
      <c r="O180" s="134" t="str">
        <f t="shared" si="9"/>
        <v/>
      </c>
    </row>
    <row r="181" spans="1:15" x14ac:dyDescent="0.35">
      <c r="A181" s="133" t="str">
        <f>IF(B181="","",
IFERROR(
INDEX('Customer List'!$A:$A,MATCH('Sales input worksheet'!$B181,'Customer List'!$B:$B,0)),
""))</f>
        <v/>
      </c>
      <c r="B181" s="304"/>
      <c r="C181" s="305"/>
      <c r="D181" s="135" t="str">
        <f>IF($C181="","",
IF($C181="Customer credit","CR"&amp;100+COUNTIFS($C$1:$C180,"Customer credit"),
IF($C181="Sales",'Business Info'!$A$3&amp;100+COUNTIFS($C$1:$C180,"Sales"),
IF($C181="Other Income",'Business Info'!$A$3&amp;"O"&amp;100+COUNTIFS($C$1:$C180,"Other Income")
))))</f>
        <v/>
      </c>
      <c r="E181" s="308"/>
      <c r="F181" s="307"/>
      <c r="G181" s="169"/>
      <c r="H181" s="184"/>
      <c r="I181" s="138" t="str">
        <f>IFERROR(VLOOKUP($G181,'Inventory management'!$B:$D,3,0),"")</f>
        <v/>
      </c>
      <c r="J181" s="137" t="str">
        <f>IFERROR(
IF($K181&lt;&gt;"","",
IF($G181="","",
IF($C181="Customer credit",-$H181*VLOOKUP($G181,'Inventory management'!$B:$D,3,0),
$H181*VLOOKUP($G181,'Inventory management'!$B:$D,3,0)))),
"")</f>
        <v/>
      </c>
      <c r="K181" s="137"/>
      <c r="L181" s="137" t="str">
        <f t="shared" si="7"/>
        <v/>
      </c>
      <c r="M181" s="137" t="str">
        <f t="shared" si="8"/>
        <v/>
      </c>
      <c r="N181" s="186"/>
      <c r="O181" s="134" t="str">
        <f t="shared" si="9"/>
        <v/>
      </c>
    </row>
    <row r="182" spans="1:15" x14ac:dyDescent="0.35">
      <c r="A182" s="133" t="str">
        <f>IF(B182="","",
IFERROR(
INDEX('Customer List'!$A:$A,MATCH('Sales input worksheet'!$B182,'Customer List'!$B:$B,0)),
""))</f>
        <v/>
      </c>
      <c r="B182" s="304"/>
      <c r="C182" s="305"/>
      <c r="D182" s="135" t="str">
        <f>IF($C182="","",
IF($C182="Customer credit","CR"&amp;100+COUNTIFS($C$1:$C181,"Customer credit"),
IF($C182="Sales",'Business Info'!$A$3&amp;100+COUNTIFS($C$1:$C181,"Sales"),
IF($C182="Other Income",'Business Info'!$A$3&amp;"O"&amp;100+COUNTIFS($C$1:$C181,"Other Income")
))))</f>
        <v/>
      </c>
      <c r="E182" s="308"/>
      <c r="F182" s="307"/>
      <c r="G182" s="169"/>
      <c r="H182" s="184"/>
      <c r="I182" s="138" t="str">
        <f>IFERROR(VLOOKUP($G182,'Inventory management'!$B:$D,3,0),"")</f>
        <v/>
      </c>
      <c r="J182" s="137" t="str">
        <f>IFERROR(
IF($K182&lt;&gt;"","",
IF($G182="","",
IF($C182="Customer credit",-$H182*VLOOKUP($G182,'Inventory management'!$B:$D,3,0),
$H182*VLOOKUP($G182,'Inventory management'!$B:$D,3,0)))),
"")</f>
        <v/>
      </c>
      <c r="K182" s="137"/>
      <c r="L182" s="137" t="str">
        <f t="shared" si="7"/>
        <v/>
      </c>
      <c r="M182" s="137" t="str">
        <f t="shared" si="8"/>
        <v/>
      </c>
      <c r="N182" s="186"/>
      <c r="O182" s="134" t="str">
        <f t="shared" si="9"/>
        <v/>
      </c>
    </row>
    <row r="183" spans="1:15" x14ac:dyDescent="0.35">
      <c r="A183" s="133" t="str">
        <f>IF(B183="","",
IFERROR(
INDEX('Customer List'!$A:$A,MATCH('Sales input worksheet'!$B183,'Customer List'!$B:$B,0)),
""))</f>
        <v/>
      </c>
      <c r="B183" s="304"/>
      <c r="C183" s="305"/>
      <c r="D183" s="135" t="str">
        <f>IF($C183="","",
IF($C183="Customer credit","CR"&amp;100+COUNTIFS($C$1:$C182,"Customer credit"),
IF($C183="Sales",'Business Info'!$A$3&amp;100+COUNTIFS($C$1:$C182,"Sales"),
IF($C183="Other Income",'Business Info'!$A$3&amp;"O"&amp;100+COUNTIFS($C$1:$C182,"Other Income")
))))</f>
        <v/>
      </c>
      <c r="E183" s="308"/>
      <c r="F183" s="307"/>
      <c r="G183" s="169"/>
      <c r="H183" s="184"/>
      <c r="I183" s="138" t="str">
        <f>IFERROR(VLOOKUP($G183,'Inventory management'!$B:$D,3,0),"")</f>
        <v/>
      </c>
      <c r="J183" s="137" t="str">
        <f>IFERROR(
IF($K183&lt;&gt;"","",
IF($G183="","",
IF($C183="Customer credit",-$H183*VLOOKUP($G183,'Inventory management'!$B:$D,3,0),
$H183*VLOOKUP($G183,'Inventory management'!$B:$D,3,0)))),
"")</f>
        <v/>
      </c>
      <c r="K183" s="137"/>
      <c r="L183" s="137" t="str">
        <f t="shared" si="7"/>
        <v/>
      </c>
      <c r="M183" s="137" t="str">
        <f t="shared" si="8"/>
        <v/>
      </c>
      <c r="N183" s="186"/>
      <c r="O183" s="134" t="str">
        <f t="shared" si="9"/>
        <v/>
      </c>
    </row>
    <row r="184" spans="1:15" x14ac:dyDescent="0.35">
      <c r="A184" s="133" t="str">
        <f>IF(B184="","",
IFERROR(
INDEX('Customer List'!$A:$A,MATCH('Sales input worksheet'!$B184,'Customer List'!$B:$B,0)),
""))</f>
        <v/>
      </c>
      <c r="B184" s="304"/>
      <c r="C184" s="305"/>
      <c r="D184" s="135" t="str">
        <f>IF($C184="","",
IF($C184="Customer credit","CR"&amp;100+COUNTIFS($C$1:$C183,"Customer credit"),
IF($C184="Sales",'Business Info'!$A$3&amp;100+COUNTIFS($C$1:$C183,"Sales"),
IF($C184="Other Income",'Business Info'!$A$3&amp;"O"&amp;100+COUNTIFS($C$1:$C183,"Other Income")
))))</f>
        <v/>
      </c>
      <c r="E184" s="308"/>
      <c r="F184" s="307"/>
      <c r="G184" s="169"/>
      <c r="H184" s="184"/>
      <c r="I184" s="138" t="str">
        <f>IFERROR(VLOOKUP($G184,'Inventory management'!$B:$D,3,0),"")</f>
        <v/>
      </c>
      <c r="J184" s="137" t="str">
        <f>IFERROR(
IF($K184&lt;&gt;"","",
IF($G184="","",
IF($C184="Customer credit",-$H184*VLOOKUP($G184,'Inventory management'!$B:$D,3,0),
$H184*VLOOKUP($G184,'Inventory management'!$B:$D,3,0)))),
"")</f>
        <v/>
      </c>
      <c r="K184" s="137"/>
      <c r="L184" s="137" t="str">
        <f t="shared" si="7"/>
        <v/>
      </c>
      <c r="M184" s="137" t="str">
        <f t="shared" si="8"/>
        <v/>
      </c>
      <c r="N184" s="186"/>
      <c r="O184" s="134" t="str">
        <f t="shared" si="9"/>
        <v/>
      </c>
    </row>
    <row r="185" spans="1:15" x14ac:dyDescent="0.35">
      <c r="A185" s="133" t="str">
        <f>IF(B185="","",
IFERROR(
INDEX('Customer List'!$A:$A,MATCH('Sales input worksheet'!$B185,'Customer List'!$B:$B,0)),
""))</f>
        <v/>
      </c>
      <c r="B185" s="304"/>
      <c r="C185" s="305"/>
      <c r="D185" s="135" t="str">
        <f>IF($C185="","",
IF($C185="Customer credit","CR"&amp;100+COUNTIFS($C$1:$C184,"Customer credit"),
IF($C185="Sales",'Business Info'!$A$3&amp;100+COUNTIFS($C$1:$C184,"Sales"),
IF($C185="Other Income",'Business Info'!$A$3&amp;"O"&amp;100+COUNTIFS($C$1:$C184,"Other Income")
))))</f>
        <v/>
      </c>
      <c r="E185" s="308"/>
      <c r="F185" s="307"/>
      <c r="G185" s="169"/>
      <c r="H185" s="184"/>
      <c r="I185" s="138" t="str">
        <f>IFERROR(VLOOKUP($G185,'Inventory management'!$B:$D,3,0),"")</f>
        <v/>
      </c>
      <c r="J185" s="137" t="str">
        <f>IFERROR(
IF($K185&lt;&gt;"","",
IF($G185="","",
IF($C185="Customer credit",-$H185*VLOOKUP($G185,'Inventory management'!$B:$D,3,0),
$H185*VLOOKUP($G185,'Inventory management'!$B:$D,3,0)))),
"")</f>
        <v/>
      </c>
      <c r="K185" s="137"/>
      <c r="L185" s="137" t="str">
        <f t="shared" si="7"/>
        <v/>
      </c>
      <c r="M185" s="137" t="str">
        <f t="shared" si="8"/>
        <v/>
      </c>
      <c r="N185" s="186"/>
      <c r="O185" s="134" t="str">
        <f t="shared" si="9"/>
        <v/>
      </c>
    </row>
    <row r="186" spans="1:15" x14ac:dyDescent="0.35">
      <c r="A186" s="133" t="str">
        <f>IF(B186="","",
IFERROR(
INDEX('Customer List'!$A:$A,MATCH('Sales input worksheet'!$B186,'Customer List'!$B:$B,0)),
""))</f>
        <v/>
      </c>
      <c r="B186" s="304"/>
      <c r="C186" s="305"/>
      <c r="D186" s="135" t="str">
        <f>IF($C186="","",
IF($C186="Customer credit","CR"&amp;100+COUNTIFS($C$1:$C185,"Customer credit"),
IF($C186="Sales",'Business Info'!$A$3&amp;100+COUNTIFS($C$1:$C185,"Sales"),
IF($C186="Other Income",'Business Info'!$A$3&amp;"O"&amp;100+COUNTIFS($C$1:$C185,"Other Income")
))))</f>
        <v/>
      </c>
      <c r="E186" s="308"/>
      <c r="F186" s="307"/>
      <c r="G186" s="169"/>
      <c r="H186" s="184"/>
      <c r="I186" s="138" t="str">
        <f>IFERROR(VLOOKUP($G186,'Inventory management'!$B:$D,3,0),"")</f>
        <v/>
      </c>
      <c r="J186" s="137" t="str">
        <f>IFERROR(
IF($K186&lt;&gt;"","",
IF($G186="","",
IF($C186="Customer credit",-$H186*VLOOKUP($G186,'Inventory management'!$B:$D,3,0),
$H186*VLOOKUP($G186,'Inventory management'!$B:$D,3,0)))),
"")</f>
        <v/>
      </c>
      <c r="K186" s="137"/>
      <c r="L186" s="137" t="str">
        <f t="shared" si="7"/>
        <v/>
      </c>
      <c r="M186" s="137" t="str">
        <f t="shared" si="8"/>
        <v/>
      </c>
      <c r="N186" s="186"/>
      <c r="O186" s="134" t="str">
        <f t="shared" si="9"/>
        <v/>
      </c>
    </row>
    <row r="187" spans="1:15" x14ac:dyDescent="0.35">
      <c r="A187" s="133" t="str">
        <f>IF(B187="","",
IFERROR(
INDEX('Customer List'!$A:$A,MATCH('Sales input worksheet'!$B187,'Customer List'!$B:$B,0)),
""))</f>
        <v/>
      </c>
      <c r="B187" s="304"/>
      <c r="C187" s="305"/>
      <c r="D187" s="135" t="str">
        <f>IF($C187="","",
IF($C187="Customer credit","CR"&amp;100+COUNTIFS($C$1:$C186,"Customer credit"),
IF($C187="Sales",'Business Info'!$A$3&amp;100+COUNTIFS($C$1:$C186,"Sales"),
IF($C187="Other Income",'Business Info'!$A$3&amp;"O"&amp;100+COUNTIFS($C$1:$C186,"Other Income")
))))</f>
        <v/>
      </c>
      <c r="E187" s="308"/>
      <c r="F187" s="307"/>
      <c r="G187" s="169"/>
      <c r="H187" s="184"/>
      <c r="I187" s="138" t="str">
        <f>IFERROR(VLOOKUP($G187,'Inventory management'!$B:$D,3,0),"")</f>
        <v/>
      </c>
      <c r="J187" s="137" t="str">
        <f>IFERROR(
IF($K187&lt;&gt;"","",
IF($G187="","",
IF($C187="Customer credit",-$H187*VLOOKUP($G187,'Inventory management'!$B:$D,3,0),
$H187*VLOOKUP($G187,'Inventory management'!$B:$D,3,0)))),
"")</f>
        <v/>
      </c>
      <c r="K187" s="137"/>
      <c r="L187" s="137" t="str">
        <f t="shared" si="7"/>
        <v/>
      </c>
      <c r="M187" s="137" t="str">
        <f t="shared" si="8"/>
        <v/>
      </c>
      <c r="N187" s="186"/>
      <c r="O187" s="134" t="str">
        <f t="shared" si="9"/>
        <v/>
      </c>
    </row>
    <row r="188" spans="1:15" x14ac:dyDescent="0.35">
      <c r="A188" s="133" t="str">
        <f>IF(B188="","",
IFERROR(
INDEX('Customer List'!$A:$A,MATCH('Sales input worksheet'!$B188,'Customer List'!$B:$B,0)),
""))</f>
        <v/>
      </c>
      <c r="B188" s="304"/>
      <c r="C188" s="305"/>
      <c r="D188" s="135" t="str">
        <f>IF($C188="","",
IF($C188="Customer credit","CR"&amp;100+COUNTIFS($C$1:$C187,"Customer credit"),
IF($C188="Sales",'Business Info'!$A$3&amp;100+COUNTIFS($C$1:$C187,"Sales"),
IF($C188="Other Income",'Business Info'!$A$3&amp;"O"&amp;100+COUNTIFS($C$1:$C187,"Other Income")
))))</f>
        <v/>
      </c>
      <c r="E188" s="308"/>
      <c r="F188" s="307"/>
      <c r="G188" s="169"/>
      <c r="H188" s="184"/>
      <c r="I188" s="138" t="str">
        <f>IFERROR(VLOOKUP($G188,'Inventory management'!$B:$D,3,0),"")</f>
        <v/>
      </c>
      <c r="J188" s="137" t="str">
        <f>IFERROR(
IF($K188&lt;&gt;"","",
IF($G188="","",
IF($C188="Customer credit",-$H188*VLOOKUP($G188,'Inventory management'!$B:$D,3,0),
$H188*VLOOKUP($G188,'Inventory management'!$B:$D,3,0)))),
"")</f>
        <v/>
      </c>
      <c r="K188" s="137"/>
      <c r="L188" s="137" t="str">
        <f t="shared" si="7"/>
        <v/>
      </c>
      <c r="M188" s="137" t="str">
        <f t="shared" si="8"/>
        <v/>
      </c>
      <c r="N188" s="186"/>
      <c r="O188" s="134" t="str">
        <f t="shared" si="9"/>
        <v/>
      </c>
    </row>
    <row r="189" spans="1:15" x14ac:dyDescent="0.35">
      <c r="A189" s="133" t="str">
        <f>IF(B189="","",
IFERROR(
INDEX('Customer List'!$A:$A,MATCH('Sales input worksheet'!$B189,'Customer List'!$B:$B,0)),
""))</f>
        <v/>
      </c>
      <c r="B189" s="304"/>
      <c r="C189" s="305"/>
      <c r="D189" s="135" t="str">
        <f>IF($C189="","",
IF($C189="Customer credit","CR"&amp;100+COUNTIFS($C$1:$C188,"Customer credit"),
IF($C189="Sales",'Business Info'!$A$3&amp;100+COUNTIFS($C$1:$C188,"Sales"),
IF($C189="Other Income",'Business Info'!$A$3&amp;"O"&amp;100+COUNTIFS($C$1:$C188,"Other Income")
))))</f>
        <v/>
      </c>
      <c r="E189" s="308"/>
      <c r="F189" s="307"/>
      <c r="G189" s="169"/>
      <c r="H189" s="184"/>
      <c r="I189" s="138" t="str">
        <f>IFERROR(VLOOKUP($G189,'Inventory management'!$B:$D,3,0),"")</f>
        <v/>
      </c>
      <c r="J189" s="137" t="str">
        <f>IFERROR(
IF($K189&lt;&gt;"","",
IF($G189="","",
IF($C189="Customer credit",-$H189*VLOOKUP($G189,'Inventory management'!$B:$D,3,0),
$H189*VLOOKUP($G189,'Inventory management'!$B:$D,3,0)))),
"")</f>
        <v/>
      </c>
      <c r="K189" s="137"/>
      <c r="L189" s="137" t="str">
        <f t="shared" si="7"/>
        <v/>
      </c>
      <c r="M189" s="137" t="str">
        <f t="shared" si="8"/>
        <v/>
      </c>
      <c r="N189" s="186"/>
      <c r="O189" s="134" t="str">
        <f t="shared" si="9"/>
        <v/>
      </c>
    </row>
    <row r="190" spans="1:15" x14ac:dyDescent="0.35">
      <c r="A190" s="133" t="str">
        <f>IF(B190="","",
IFERROR(
INDEX('Customer List'!$A:$A,MATCH('Sales input worksheet'!$B190,'Customer List'!$B:$B,0)),
""))</f>
        <v/>
      </c>
      <c r="B190" s="304"/>
      <c r="C190" s="305"/>
      <c r="D190" s="135" t="str">
        <f>IF($C190="","",
IF($C190="Customer credit","CR"&amp;100+COUNTIFS($C$1:$C189,"Customer credit"),
IF($C190="Sales",'Business Info'!$A$3&amp;100+COUNTIFS($C$1:$C189,"Sales"),
IF($C190="Other Income",'Business Info'!$A$3&amp;"O"&amp;100+COUNTIFS($C$1:$C189,"Other Income")
))))</f>
        <v/>
      </c>
      <c r="E190" s="308"/>
      <c r="F190" s="307"/>
      <c r="G190" s="169"/>
      <c r="H190" s="184"/>
      <c r="I190" s="138" t="str">
        <f>IFERROR(VLOOKUP($G190,'Inventory management'!$B:$D,3,0),"")</f>
        <v/>
      </c>
      <c r="J190" s="137" t="str">
        <f>IFERROR(
IF($K190&lt;&gt;"","",
IF($G190="","",
IF($C190="Customer credit",-$H190*VLOOKUP($G190,'Inventory management'!$B:$D,3,0),
$H190*VLOOKUP($G190,'Inventory management'!$B:$D,3,0)))),
"")</f>
        <v/>
      </c>
      <c r="K190" s="137"/>
      <c r="L190" s="137" t="str">
        <f t="shared" si="7"/>
        <v/>
      </c>
      <c r="M190" s="137" t="str">
        <f t="shared" si="8"/>
        <v/>
      </c>
      <c r="N190" s="186"/>
      <c r="O190" s="134" t="str">
        <f t="shared" si="9"/>
        <v/>
      </c>
    </row>
    <row r="191" spans="1:15" x14ac:dyDescent="0.35">
      <c r="A191" s="133" t="str">
        <f>IF(B191="","",
IFERROR(
INDEX('Customer List'!$A:$A,MATCH('Sales input worksheet'!$B191,'Customer List'!$B:$B,0)),
""))</f>
        <v/>
      </c>
      <c r="B191" s="304"/>
      <c r="C191" s="305"/>
      <c r="D191" s="135" t="str">
        <f>IF($C191="","",
IF($C191="Customer credit","CR"&amp;100+COUNTIFS($C$1:$C190,"Customer credit"),
IF($C191="Sales",'Business Info'!$A$3&amp;100+COUNTIFS($C$1:$C190,"Sales"),
IF($C191="Other Income",'Business Info'!$A$3&amp;"O"&amp;100+COUNTIFS($C$1:$C190,"Other Income")
))))</f>
        <v/>
      </c>
      <c r="E191" s="308"/>
      <c r="F191" s="307"/>
      <c r="G191" s="169"/>
      <c r="H191" s="184"/>
      <c r="I191" s="138" t="str">
        <f>IFERROR(VLOOKUP($G191,'Inventory management'!$B:$D,3,0),"")</f>
        <v/>
      </c>
      <c r="J191" s="137" t="str">
        <f>IFERROR(
IF($K191&lt;&gt;"","",
IF($G191="","",
IF($C191="Customer credit",-$H191*VLOOKUP($G191,'Inventory management'!$B:$D,3,0),
$H191*VLOOKUP($G191,'Inventory management'!$B:$D,3,0)))),
"")</f>
        <v/>
      </c>
      <c r="K191" s="137"/>
      <c r="L191" s="137" t="str">
        <f t="shared" si="7"/>
        <v/>
      </c>
      <c r="M191" s="137" t="str">
        <f t="shared" si="8"/>
        <v/>
      </c>
      <c r="N191" s="186"/>
      <c r="O191" s="134" t="str">
        <f t="shared" si="9"/>
        <v/>
      </c>
    </row>
    <row r="192" spans="1:15" x14ac:dyDescent="0.35">
      <c r="A192" s="133" t="str">
        <f>IF(B192="","",
IFERROR(
INDEX('Customer List'!$A:$A,MATCH('Sales input worksheet'!$B192,'Customer List'!$B:$B,0)),
""))</f>
        <v/>
      </c>
      <c r="B192" s="304"/>
      <c r="C192" s="305"/>
      <c r="D192" s="135" t="str">
        <f>IF($C192="","",
IF($C192="Customer credit","CR"&amp;100+COUNTIFS($C$1:$C191,"Customer credit"),
IF($C192="Sales",'Business Info'!$A$3&amp;100+COUNTIFS($C$1:$C191,"Sales"),
IF($C192="Other Income",'Business Info'!$A$3&amp;"O"&amp;100+COUNTIFS($C$1:$C191,"Other Income")
))))</f>
        <v/>
      </c>
      <c r="E192" s="308"/>
      <c r="F192" s="307"/>
      <c r="G192" s="169"/>
      <c r="H192" s="184"/>
      <c r="I192" s="138" t="str">
        <f>IFERROR(VLOOKUP($G192,'Inventory management'!$B:$D,3,0),"")</f>
        <v/>
      </c>
      <c r="J192" s="137" t="str">
        <f>IFERROR(
IF($K192&lt;&gt;"","",
IF($G192="","",
IF($C192="Customer credit",-$H192*VLOOKUP($G192,'Inventory management'!$B:$D,3,0),
$H192*VLOOKUP($G192,'Inventory management'!$B:$D,3,0)))),
"")</f>
        <v/>
      </c>
      <c r="K192" s="137"/>
      <c r="L192" s="137" t="str">
        <f t="shared" si="7"/>
        <v/>
      </c>
      <c r="M192" s="137" t="str">
        <f t="shared" si="8"/>
        <v/>
      </c>
      <c r="N192" s="186"/>
      <c r="O192" s="134" t="str">
        <f t="shared" si="9"/>
        <v/>
      </c>
    </row>
    <row r="193" spans="1:15" x14ac:dyDescent="0.35">
      <c r="A193" s="133" t="str">
        <f>IF(B193="","",
IFERROR(
INDEX('Customer List'!$A:$A,MATCH('Sales input worksheet'!$B193,'Customer List'!$B:$B,0)),
""))</f>
        <v/>
      </c>
      <c r="B193" s="304"/>
      <c r="C193" s="305"/>
      <c r="D193" s="135" t="str">
        <f>IF($C193="","",
IF($C193="Customer credit","CR"&amp;100+COUNTIFS($C$1:$C192,"Customer credit"),
IF($C193="Sales",'Business Info'!$A$3&amp;100+COUNTIFS($C$1:$C192,"Sales"),
IF($C193="Other Income",'Business Info'!$A$3&amp;"O"&amp;100+COUNTIFS($C$1:$C192,"Other Income")
))))</f>
        <v/>
      </c>
      <c r="E193" s="308"/>
      <c r="F193" s="307"/>
      <c r="G193" s="169"/>
      <c r="H193" s="184"/>
      <c r="I193" s="138" t="str">
        <f>IFERROR(VLOOKUP($G193,'Inventory management'!$B:$D,3,0),"")</f>
        <v/>
      </c>
      <c r="J193" s="137" t="str">
        <f>IFERROR(
IF($K193&lt;&gt;"","",
IF($G193="","",
IF($C193="Customer credit",-$H193*VLOOKUP($G193,'Inventory management'!$B:$D,3,0),
$H193*VLOOKUP($G193,'Inventory management'!$B:$D,3,0)))),
"")</f>
        <v/>
      </c>
      <c r="K193" s="137"/>
      <c r="L193" s="137" t="str">
        <f t="shared" si="7"/>
        <v/>
      </c>
      <c r="M193" s="137" t="str">
        <f t="shared" si="8"/>
        <v/>
      </c>
      <c r="N193" s="186"/>
      <c r="O193" s="134" t="str">
        <f t="shared" si="9"/>
        <v/>
      </c>
    </row>
    <row r="194" spans="1:15" x14ac:dyDescent="0.35">
      <c r="A194" s="133" t="str">
        <f>IF(B194="","",
IFERROR(
INDEX('Customer List'!$A:$A,MATCH('Sales input worksheet'!$B194,'Customer List'!$B:$B,0)),
""))</f>
        <v/>
      </c>
      <c r="B194" s="304"/>
      <c r="C194" s="305"/>
      <c r="D194" s="135" t="str">
        <f>IF($C194="","",
IF($C194="Customer credit","CR"&amp;100+COUNTIFS($C$1:$C193,"Customer credit"),
IF($C194="Sales",'Business Info'!$A$3&amp;100+COUNTIFS($C$1:$C193,"Sales"),
IF($C194="Other Income",'Business Info'!$A$3&amp;"O"&amp;100+COUNTIFS($C$1:$C193,"Other Income")
))))</f>
        <v/>
      </c>
      <c r="E194" s="308"/>
      <c r="F194" s="307"/>
      <c r="G194" s="169"/>
      <c r="H194" s="184"/>
      <c r="I194" s="138" t="str">
        <f>IFERROR(VLOOKUP($G194,'Inventory management'!$B:$D,3,0),"")</f>
        <v/>
      </c>
      <c r="J194" s="137" t="str">
        <f>IFERROR(
IF($K194&lt;&gt;"","",
IF($G194="","",
IF($C194="Customer credit",-$H194*VLOOKUP($G194,'Inventory management'!$B:$D,3,0),
$H194*VLOOKUP($G194,'Inventory management'!$B:$D,3,0)))),
"")</f>
        <v/>
      </c>
      <c r="K194" s="137"/>
      <c r="L194" s="137" t="str">
        <f t="shared" si="7"/>
        <v/>
      </c>
      <c r="M194" s="137" t="str">
        <f t="shared" si="8"/>
        <v/>
      </c>
      <c r="N194" s="186"/>
      <c r="O194" s="134" t="str">
        <f t="shared" si="9"/>
        <v/>
      </c>
    </row>
    <row r="195" spans="1:15" x14ac:dyDescent="0.35">
      <c r="A195" s="133" t="str">
        <f>IF(B195="","",
IFERROR(
INDEX('Customer List'!$A:$A,MATCH('Sales input worksheet'!$B195,'Customer List'!$B:$B,0)),
""))</f>
        <v/>
      </c>
      <c r="B195" s="304"/>
      <c r="C195" s="305"/>
      <c r="D195" s="135" t="str">
        <f>IF($C195="","",
IF($C195="Customer credit","CR"&amp;100+COUNTIFS($C$1:$C194,"Customer credit"),
IF($C195="Sales",'Business Info'!$A$3&amp;100+COUNTIFS($C$1:$C194,"Sales"),
IF($C195="Other Income",'Business Info'!$A$3&amp;"O"&amp;100+COUNTIFS($C$1:$C194,"Other Income")
))))</f>
        <v/>
      </c>
      <c r="E195" s="308"/>
      <c r="F195" s="307"/>
      <c r="G195" s="169"/>
      <c r="H195" s="184"/>
      <c r="I195" s="138" t="str">
        <f>IFERROR(VLOOKUP($G195,'Inventory management'!$B:$D,3,0),"")</f>
        <v/>
      </c>
      <c r="J195" s="137" t="str">
        <f>IFERROR(
IF($K195&lt;&gt;"","",
IF($G195="","",
IF($C195="Customer credit",-$H195*VLOOKUP($G195,'Inventory management'!$B:$D,3,0),
$H195*VLOOKUP($G195,'Inventory management'!$B:$D,3,0)))),
"")</f>
        <v/>
      </c>
      <c r="K195" s="137"/>
      <c r="L195" s="137" t="str">
        <f t="shared" ref="L195:L258" si="10">IF(AND($J195="",$K195=""),"",
IF($K195="",$J195*$F195,
$K195*$F195))</f>
        <v/>
      </c>
      <c r="M195" s="137" t="str">
        <f t="shared" ref="M195:M258" si="11">IF($K195="",IF($J195="","",$J195*(1+$F195)),$K195*(1+$F195))</f>
        <v/>
      </c>
      <c r="N195" s="186"/>
      <c r="O195" s="134" t="str">
        <f t="shared" ref="O195:O258" si="12">IF($E195="","",MONTH($E195))</f>
        <v/>
      </c>
    </row>
    <row r="196" spans="1:15" x14ac:dyDescent="0.35">
      <c r="A196" s="133" t="str">
        <f>IF(B196="","",
IFERROR(
INDEX('Customer List'!$A:$A,MATCH('Sales input worksheet'!$B196,'Customer List'!$B:$B,0)),
""))</f>
        <v/>
      </c>
      <c r="B196" s="304"/>
      <c r="C196" s="305"/>
      <c r="D196" s="135" t="str">
        <f>IF($C196="","",
IF($C196="Customer credit","CR"&amp;100+COUNTIFS($C$1:$C195,"Customer credit"),
IF($C196="Sales",'Business Info'!$A$3&amp;100+COUNTIFS($C$1:$C195,"Sales"),
IF($C196="Other Income",'Business Info'!$A$3&amp;"O"&amp;100+COUNTIFS($C$1:$C195,"Other Income")
))))</f>
        <v/>
      </c>
      <c r="E196" s="308"/>
      <c r="F196" s="307"/>
      <c r="G196" s="169"/>
      <c r="H196" s="184"/>
      <c r="I196" s="138" t="str">
        <f>IFERROR(VLOOKUP($G196,'Inventory management'!$B:$D,3,0),"")</f>
        <v/>
      </c>
      <c r="J196" s="137" t="str">
        <f>IFERROR(
IF($K196&lt;&gt;"","",
IF($G196="","",
IF($C196="Customer credit",-$H196*VLOOKUP($G196,'Inventory management'!$B:$D,3,0),
$H196*VLOOKUP($G196,'Inventory management'!$B:$D,3,0)))),
"")</f>
        <v/>
      </c>
      <c r="K196" s="137"/>
      <c r="L196" s="137" t="str">
        <f t="shared" si="10"/>
        <v/>
      </c>
      <c r="M196" s="137" t="str">
        <f t="shared" si="11"/>
        <v/>
      </c>
      <c r="N196" s="186"/>
      <c r="O196" s="134" t="str">
        <f t="shared" si="12"/>
        <v/>
      </c>
    </row>
    <row r="197" spans="1:15" x14ac:dyDescent="0.35">
      <c r="A197" s="133" t="str">
        <f>IF(B197="","",
IFERROR(
INDEX('Customer List'!$A:$A,MATCH('Sales input worksheet'!$B197,'Customer List'!$B:$B,0)),
""))</f>
        <v/>
      </c>
      <c r="B197" s="304"/>
      <c r="C197" s="305"/>
      <c r="D197" s="135" t="str">
        <f>IF($C197="","",
IF($C197="Customer credit","CR"&amp;100+COUNTIFS($C$1:$C196,"Customer credit"),
IF($C197="Sales",'Business Info'!$A$3&amp;100+COUNTIFS($C$1:$C196,"Sales"),
IF($C197="Other Income",'Business Info'!$A$3&amp;"O"&amp;100+COUNTIFS($C$1:$C196,"Other Income")
))))</f>
        <v/>
      </c>
      <c r="E197" s="308"/>
      <c r="F197" s="307"/>
      <c r="G197" s="169"/>
      <c r="H197" s="184"/>
      <c r="I197" s="138" t="str">
        <f>IFERROR(VLOOKUP($G197,'Inventory management'!$B:$D,3,0),"")</f>
        <v/>
      </c>
      <c r="J197" s="137" t="str">
        <f>IFERROR(
IF($K197&lt;&gt;"","",
IF($G197="","",
IF($C197="Customer credit",-$H197*VLOOKUP($G197,'Inventory management'!$B:$D,3,0),
$H197*VLOOKUP($G197,'Inventory management'!$B:$D,3,0)))),
"")</f>
        <v/>
      </c>
      <c r="K197" s="137"/>
      <c r="L197" s="137" t="str">
        <f t="shared" si="10"/>
        <v/>
      </c>
      <c r="M197" s="137" t="str">
        <f t="shared" si="11"/>
        <v/>
      </c>
      <c r="N197" s="186"/>
      <c r="O197" s="134" t="str">
        <f t="shared" si="12"/>
        <v/>
      </c>
    </row>
    <row r="198" spans="1:15" x14ac:dyDescent="0.35">
      <c r="A198" s="133" t="str">
        <f>IF(B198="","",
IFERROR(
INDEX('Customer List'!$A:$A,MATCH('Sales input worksheet'!$B198,'Customer List'!$B:$B,0)),
""))</f>
        <v/>
      </c>
      <c r="B198" s="304"/>
      <c r="C198" s="305"/>
      <c r="D198" s="135" t="str">
        <f>IF($C198="","",
IF($C198="Customer credit","CR"&amp;100+COUNTIFS($C$1:$C197,"Customer credit"),
IF($C198="Sales",'Business Info'!$A$3&amp;100+COUNTIFS($C$1:$C197,"Sales"),
IF($C198="Other Income",'Business Info'!$A$3&amp;"O"&amp;100+COUNTIFS($C$1:$C197,"Other Income")
))))</f>
        <v/>
      </c>
      <c r="E198" s="308"/>
      <c r="F198" s="307"/>
      <c r="G198" s="169"/>
      <c r="H198" s="184"/>
      <c r="I198" s="138" t="str">
        <f>IFERROR(VLOOKUP($G198,'Inventory management'!$B:$D,3,0),"")</f>
        <v/>
      </c>
      <c r="J198" s="137" t="str">
        <f>IFERROR(
IF($K198&lt;&gt;"","",
IF($G198="","",
IF($C198="Customer credit",-$H198*VLOOKUP($G198,'Inventory management'!$B:$D,3,0),
$H198*VLOOKUP($G198,'Inventory management'!$B:$D,3,0)))),
"")</f>
        <v/>
      </c>
      <c r="K198" s="137"/>
      <c r="L198" s="137" t="str">
        <f t="shared" si="10"/>
        <v/>
      </c>
      <c r="M198" s="137" t="str">
        <f t="shared" si="11"/>
        <v/>
      </c>
      <c r="N198" s="186"/>
      <c r="O198" s="134" t="str">
        <f t="shared" si="12"/>
        <v/>
      </c>
    </row>
    <row r="199" spans="1:15" x14ac:dyDescent="0.35">
      <c r="A199" s="133" t="str">
        <f>IF(B199="","",
IFERROR(
INDEX('Customer List'!$A:$A,MATCH('Sales input worksheet'!$B199,'Customer List'!$B:$B,0)),
""))</f>
        <v/>
      </c>
      <c r="B199" s="304"/>
      <c r="C199" s="305"/>
      <c r="D199" s="135" t="str">
        <f>IF($C199="","",
IF($C199="Customer credit","CR"&amp;100+COUNTIFS($C$1:$C198,"Customer credit"),
IF($C199="Sales",'Business Info'!$A$3&amp;100+COUNTIFS($C$1:$C198,"Sales"),
IF($C199="Other Income",'Business Info'!$A$3&amp;"O"&amp;100+COUNTIFS($C$1:$C198,"Other Income")
))))</f>
        <v/>
      </c>
      <c r="E199" s="308"/>
      <c r="F199" s="307"/>
      <c r="G199" s="169"/>
      <c r="H199" s="184"/>
      <c r="I199" s="138" t="str">
        <f>IFERROR(VLOOKUP($G199,'Inventory management'!$B:$D,3,0),"")</f>
        <v/>
      </c>
      <c r="J199" s="137" t="str">
        <f>IFERROR(
IF($K199&lt;&gt;"","",
IF($G199="","",
IF($C199="Customer credit",-$H199*VLOOKUP($G199,'Inventory management'!$B:$D,3,0),
$H199*VLOOKUP($G199,'Inventory management'!$B:$D,3,0)))),
"")</f>
        <v/>
      </c>
      <c r="K199" s="137"/>
      <c r="L199" s="137" t="str">
        <f t="shared" si="10"/>
        <v/>
      </c>
      <c r="M199" s="137" t="str">
        <f t="shared" si="11"/>
        <v/>
      </c>
      <c r="N199" s="186"/>
      <c r="O199" s="134" t="str">
        <f t="shared" si="12"/>
        <v/>
      </c>
    </row>
    <row r="200" spans="1:15" x14ac:dyDescent="0.35">
      <c r="A200" s="133" t="str">
        <f>IF(B200="","",
IFERROR(
INDEX('Customer List'!$A:$A,MATCH('Sales input worksheet'!$B200,'Customer List'!$B:$B,0)),
""))</f>
        <v/>
      </c>
      <c r="B200" s="304"/>
      <c r="C200" s="305"/>
      <c r="D200" s="135" t="str">
        <f>IF($C200="","",
IF($C200="Customer credit","CR"&amp;100+COUNTIFS($C$1:$C199,"Customer credit"),
IF($C200="Sales",'Business Info'!$A$3&amp;100+COUNTIFS($C$1:$C199,"Sales"),
IF($C200="Other Income",'Business Info'!$A$3&amp;"O"&amp;100+COUNTIFS($C$1:$C199,"Other Income")
))))</f>
        <v/>
      </c>
      <c r="E200" s="308"/>
      <c r="F200" s="307"/>
      <c r="G200" s="169"/>
      <c r="H200" s="184"/>
      <c r="I200" s="138" t="str">
        <f>IFERROR(VLOOKUP($G200,'Inventory management'!$B:$D,3,0),"")</f>
        <v/>
      </c>
      <c r="J200" s="137" t="str">
        <f>IFERROR(
IF($K200&lt;&gt;"","",
IF($G200="","",
IF($C200="Customer credit",-$H200*VLOOKUP($G200,'Inventory management'!$B:$D,3,0),
$H200*VLOOKUP($G200,'Inventory management'!$B:$D,3,0)))),
"")</f>
        <v/>
      </c>
      <c r="K200" s="137"/>
      <c r="L200" s="137" t="str">
        <f t="shared" si="10"/>
        <v/>
      </c>
      <c r="M200" s="137" t="str">
        <f t="shared" si="11"/>
        <v/>
      </c>
      <c r="N200" s="186"/>
      <c r="O200" s="134" t="str">
        <f t="shared" si="12"/>
        <v/>
      </c>
    </row>
    <row r="201" spans="1:15" x14ac:dyDescent="0.35">
      <c r="A201" s="133" t="str">
        <f>IF(B201="","",
IFERROR(
INDEX('Customer List'!$A:$A,MATCH('Sales input worksheet'!$B201,'Customer List'!$B:$B,0)),
""))</f>
        <v/>
      </c>
      <c r="B201" s="304"/>
      <c r="C201" s="305"/>
      <c r="D201" s="135" t="str">
        <f>IF($C201="","",
IF($C201="Customer credit","CR"&amp;100+COUNTIFS($C$1:$C200,"Customer credit"),
IF($C201="Sales",'Business Info'!$A$3&amp;100+COUNTIFS($C$1:$C200,"Sales"),
IF($C201="Other Income",'Business Info'!$A$3&amp;"O"&amp;100+COUNTIFS($C$1:$C200,"Other Income")
))))</f>
        <v/>
      </c>
      <c r="E201" s="308"/>
      <c r="F201" s="307"/>
      <c r="G201" s="169"/>
      <c r="H201" s="184"/>
      <c r="I201" s="138" t="str">
        <f>IFERROR(VLOOKUP($G201,'Inventory management'!$B:$D,3,0),"")</f>
        <v/>
      </c>
      <c r="J201" s="137" t="str">
        <f>IFERROR(
IF($K201&lt;&gt;"","",
IF($G201="","",
IF($C201="Customer credit",-$H201*VLOOKUP($G201,'Inventory management'!$B:$D,3,0),
$H201*VLOOKUP($G201,'Inventory management'!$B:$D,3,0)))),
"")</f>
        <v/>
      </c>
      <c r="K201" s="137"/>
      <c r="L201" s="137" t="str">
        <f t="shared" si="10"/>
        <v/>
      </c>
      <c r="M201" s="137" t="str">
        <f t="shared" si="11"/>
        <v/>
      </c>
      <c r="N201" s="186"/>
      <c r="O201" s="134" t="str">
        <f t="shared" si="12"/>
        <v/>
      </c>
    </row>
    <row r="202" spans="1:15" x14ac:dyDescent="0.35">
      <c r="A202" s="133" t="str">
        <f>IF(B202="","",
IFERROR(
INDEX('Customer List'!$A:$A,MATCH('Sales input worksheet'!$B202,'Customer List'!$B:$B,0)),
""))</f>
        <v/>
      </c>
      <c r="B202" s="304"/>
      <c r="C202" s="305"/>
      <c r="D202" s="135" t="str">
        <f>IF($C202="","",
IF($C202="Customer credit","CR"&amp;100+COUNTIFS($C$1:$C201,"Customer credit"),
IF($C202="Sales",'Business Info'!$A$3&amp;100+COUNTIFS($C$1:$C201,"Sales"),
IF($C202="Other Income",'Business Info'!$A$3&amp;"O"&amp;100+COUNTIFS($C$1:$C201,"Other Income")
))))</f>
        <v/>
      </c>
      <c r="E202" s="308"/>
      <c r="F202" s="307"/>
      <c r="G202" s="169"/>
      <c r="H202" s="184"/>
      <c r="I202" s="138" t="str">
        <f>IFERROR(VLOOKUP($G202,'Inventory management'!$B:$D,3,0),"")</f>
        <v/>
      </c>
      <c r="J202" s="137" t="str">
        <f>IFERROR(
IF($K202&lt;&gt;"","",
IF($G202="","",
IF($C202="Customer credit",-$H202*VLOOKUP($G202,'Inventory management'!$B:$D,3,0),
$H202*VLOOKUP($G202,'Inventory management'!$B:$D,3,0)))),
"")</f>
        <v/>
      </c>
      <c r="K202" s="137"/>
      <c r="L202" s="137" t="str">
        <f t="shared" si="10"/>
        <v/>
      </c>
      <c r="M202" s="137" t="str">
        <f t="shared" si="11"/>
        <v/>
      </c>
      <c r="N202" s="186"/>
      <c r="O202" s="134" t="str">
        <f t="shared" si="12"/>
        <v/>
      </c>
    </row>
    <row r="203" spans="1:15" x14ac:dyDescent="0.35">
      <c r="A203" s="133" t="str">
        <f>IF(B203="","",
IFERROR(
INDEX('Customer List'!$A:$A,MATCH('Sales input worksheet'!$B203,'Customer List'!$B:$B,0)),
""))</f>
        <v/>
      </c>
      <c r="B203" s="304"/>
      <c r="C203" s="305"/>
      <c r="D203" s="135" t="str">
        <f>IF($C203="","",
IF($C203="Customer credit","CR"&amp;100+COUNTIFS($C$1:$C202,"Customer credit"),
IF($C203="Sales",'Business Info'!$A$3&amp;100+COUNTIFS($C$1:$C202,"Sales"),
IF($C203="Other Income",'Business Info'!$A$3&amp;"O"&amp;100+COUNTIFS($C$1:$C202,"Other Income")
))))</f>
        <v/>
      </c>
      <c r="E203" s="308"/>
      <c r="F203" s="307"/>
      <c r="G203" s="169"/>
      <c r="H203" s="184"/>
      <c r="I203" s="138" t="str">
        <f>IFERROR(VLOOKUP($G203,'Inventory management'!$B:$D,3,0),"")</f>
        <v/>
      </c>
      <c r="J203" s="137" t="str">
        <f>IFERROR(
IF($K203&lt;&gt;"","",
IF($G203="","",
IF($C203="Customer credit",-$H203*VLOOKUP($G203,'Inventory management'!$B:$D,3,0),
$H203*VLOOKUP($G203,'Inventory management'!$B:$D,3,0)))),
"")</f>
        <v/>
      </c>
      <c r="K203" s="137"/>
      <c r="L203" s="137" t="str">
        <f t="shared" si="10"/>
        <v/>
      </c>
      <c r="M203" s="137" t="str">
        <f t="shared" si="11"/>
        <v/>
      </c>
      <c r="N203" s="186"/>
      <c r="O203" s="134" t="str">
        <f t="shared" si="12"/>
        <v/>
      </c>
    </row>
    <row r="204" spans="1:15" x14ac:dyDescent="0.35">
      <c r="A204" s="133" t="str">
        <f>IF(B204="","",
IFERROR(
INDEX('Customer List'!$A:$A,MATCH('Sales input worksheet'!$B204,'Customer List'!$B:$B,0)),
""))</f>
        <v/>
      </c>
      <c r="B204" s="304"/>
      <c r="C204" s="305"/>
      <c r="D204" s="135" t="str">
        <f>IF($C204="","",
IF($C204="Customer credit","CR"&amp;100+COUNTIFS($C$1:$C203,"Customer credit"),
IF($C204="Sales",'Business Info'!$A$3&amp;100+COUNTIFS($C$1:$C203,"Sales"),
IF($C204="Other Income",'Business Info'!$A$3&amp;"O"&amp;100+COUNTIFS($C$1:$C203,"Other Income")
))))</f>
        <v/>
      </c>
      <c r="E204" s="308"/>
      <c r="F204" s="307"/>
      <c r="G204" s="169"/>
      <c r="H204" s="184"/>
      <c r="I204" s="138" t="str">
        <f>IFERROR(VLOOKUP($G204,'Inventory management'!$B:$D,3,0),"")</f>
        <v/>
      </c>
      <c r="J204" s="137" t="str">
        <f>IFERROR(
IF($K204&lt;&gt;"","",
IF($G204="","",
IF($C204="Customer credit",-$H204*VLOOKUP($G204,'Inventory management'!$B:$D,3,0),
$H204*VLOOKUP($G204,'Inventory management'!$B:$D,3,0)))),
"")</f>
        <v/>
      </c>
      <c r="K204" s="137"/>
      <c r="L204" s="137" t="str">
        <f t="shared" si="10"/>
        <v/>
      </c>
      <c r="M204" s="137" t="str">
        <f t="shared" si="11"/>
        <v/>
      </c>
      <c r="N204" s="186"/>
      <c r="O204" s="134" t="str">
        <f t="shared" si="12"/>
        <v/>
      </c>
    </row>
    <row r="205" spans="1:15" x14ac:dyDescent="0.35">
      <c r="A205" s="133" t="str">
        <f>IF(B205="","",
IFERROR(
INDEX('Customer List'!$A:$A,MATCH('Sales input worksheet'!$B205,'Customer List'!$B:$B,0)),
""))</f>
        <v/>
      </c>
      <c r="B205" s="304"/>
      <c r="C205" s="305"/>
      <c r="D205" s="135" t="str">
        <f>IF($C205="","",
IF($C205="Customer credit","CR"&amp;100+COUNTIFS($C$1:$C204,"Customer credit"),
IF($C205="Sales",'Business Info'!$A$3&amp;100+COUNTIFS($C$1:$C204,"Sales"),
IF($C205="Other Income",'Business Info'!$A$3&amp;"O"&amp;100+COUNTIFS($C$1:$C204,"Other Income")
))))</f>
        <v/>
      </c>
      <c r="E205" s="308"/>
      <c r="F205" s="307"/>
      <c r="G205" s="169"/>
      <c r="H205" s="184"/>
      <c r="I205" s="138" t="str">
        <f>IFERROR(VLOOKUP($G205,'Inventory management'!$B:$D,3,0),"")</f>
        <v/>
      </c>
      <c r="J205" s="137" t="str">
        <f>IFERROR(
IF($K205&lt;&gt;"","",
IF($G205="","",
IF($C205="Customer credit",-$H205*VLOOKUP($G205,'Inventory management'!$B:$D,3,0),
$H205*VLOOKUP($G205,'Inventory management'!$B:$D,3,0)))),
"")</f>
        <v/>
      </c>
      <c r="K205" s="137"/>
      <c r="L205" s="137" t="str">
        <f t="shared" si="10"/>
        <v/>
      </c>
      <c r="M205" s="137" t="str">
        <f t="shared" si="11"/>
        <v/>
      </c>
      <c r="N205" s="186"/>
      <c r="O205" s="134" t="str">
        <f t="shared" si="12"/>
        <v/>
      </c>
    </row>
    <row r="206" spans="1:15" x14ac:dyDescent="0.35">
      <c r="A206" s="133" t="str">
        <f>IF(B206="","",
IFERROR(
INDEX('Customer List'!$A:$A,MATCH('Sales input worksheet'!$B206,'Customer List'!$B:$B,0)),
""))</f>
        <v/>
      </c>
      <c r="B206" s="304"/>
      <c r="C206" s="305"/>
      <c r="D206" s="135" t="str">
        <f>IF($C206="","",
IF($C206="Customer credit","CR"&amp;100+COUNTIFS($C$1:$C205,"Customer credit"),
IF($C206="Sales",'Business Info'!$A$3&amp;100+COUNTIFS($C$1:$C205,"Sales"),
IF($C206="Other Income",'Business Info'!$A$3&amp;"O"&amp;100+COUNTIFS($C$1:$C205,"Other Income")
))))</f>
        <v/>
      </c>
      <c r="E206" s="308"/>
      <c r="F206" s="307"/>
      <c r="G206" s="169"/>
      <c r="H206" s="184"/>
      <c r="I206" s="138" t="str">
        <f>IFERROR(VLOOKUP($G206,'Inventory management'!$B:$D,3,0),"")</f>
        <v/>
      </c>
      <c r="J206" s="137" t="str">
        <f>IFERROR(
IF($K206&lt;&gt;"","",
IF($G206="","",
IF($C206="Customer credit",-$H206*VLOOKUP($G206,'Inventory management'!$B:$D,3,0),
$H206*VLOOKUP($G206,'Inventory management'!$B:$D,3,0)))),
"")</f>
        <v/>
      </c>
      <c r="K206" s="137"/>
      <c r="L206" s="137" t="str">
        <f t="shared" si="10"/>
        <v/>
      </c>
      <c r="M206" s="137" t="str">
        <f t="shared" si="11"/>
        <v/>
      </c>
      <c r="N206" s="186"/>
      <c r="O206" s="134" t="str">
        <f t="shared" si="12"/>
        <v/>
      </c>
    </row>
    <row r="207" spans="1:15" x14ac:dyDescent="0.35">
      <c r="A207" s="133" t="str">
        <f>IF(B207="","",
IFERROR(
INDEX('Customer List'!$A:$A,MATCH('Sales input worksheet'!$B207,'Customer List'!$B:$B,0)),
""))</f>
        <v/>
      </c>
      <c r="B207" s="304"/>
      <c r="C207" s="305"/>
      <c r="D207" s="135" t="str">
        <f>IF($C207="","",
IF($C207="Customer credit","CR"&amp;100+COUNTIFS($C$1:$C206,"Customer credit"),
IF($C207="Sales",'Business Info'!$A$3&amp;100+COUNTIFS($C$1:$C206,"Sales"),
IF($C207="Other Income",'Business Info'!$A$3&amp;"O"&amp;100+COUNTIFS($C$1:$C206,"Other Income")
))))</f>
        <v/>
      </c>
      <c r="E207" s="308"/>
      <c r="F207" s="307"/>
      <c r="G207" s="169"/>
      <c r="H207" s="184"/>
      <c r="I207" s="138" t="str">
        <f>IFERROR(VLOOKUP($G207,'Inventory management'!$B:$D,3,0),"")</f>
        <v/>
      </c>
      <c r="J207" s="137" t="str">
        <f>IFERROR(
IF($K207&lt;&gt;"","",
IF($G207="","",
IF($C207="Customer credit",-$H207*VLOOKUP($G207,'Inventory management'!$B:$D,3,0),
$H207*VLOOKUP($G207,'Inventory management'!$B:$D,3,0)))),
"")</f>
        <v/>
      </c>
      <c r="K207" s="137"/>
      <c r="L207" s="137" t="str">
        <f t="shared" si="10"/>
        <v/>
      </c>
      <c r="M207" s="137" t="str">
        <f t="shared" si="11"/>
        <v/>
      </c>
      <c r="N207" s="186"/>
      <c r="O207" s="134" t="str">
        <f t="shared" si="12"/>
        <v/>
      </c>
    </row>
    <row r="208" spans="1:15" x14ac:dyDescent="0.35">
      <c r="A208" s="133" t="str">
        <f>IF(B208="","",
IFERROR(
INDEX('Customer List'!$A:$A,MATCH('Sales input worksheet'!$B208,'Customer List'!$B:$B,0)),
""))</f>
        <v/>
      </c>
      <c r="B208" s="304"/>
      <c r="C208" s="305"/>
      <c r="D208" s="135" t="str">
        <f>IF($C208="","",
IF($C208="Customer credit","CR"&amp;100+COUNTIFS($C$1:$C207,"Customer credit"),
IF($C208="Sales",'Business Info'!$A$3&amp;100+COUNTIFS($C$1:$C207,"Sales"),
IF($C208="Other Income",'Business Info'!$A$3&amp;"O"&amp;100+COUNTIFS($C$1:$C207,"Other Income")
))))</f>
        <v/>
      </c>
      <c r="E208" s="308"/>
      <c r="F208" s="307"/>
      <c r="G208" s="169"/>
      <c r="H208" s="184"/>
      <c r="I208" s="138" t="str">
        <f>IFERROR(VLOOKUP($G208,'Inventory management'!$B:$D,3,0),"")</f>
        <v/>
      </c>
      <c r="J208" s="137" t="str">
        <f>IFERROR(
IF($K208&lt;&gt;"","",
IF($G208="","",
IF($C208="Customer credit",-$H208*VLOOKUP($G208,'Inventory management'!$B:$D,3,0),
$H208*VLOOKUP($G208,'Inventory management'!$B:$D,3,0)))),
"")</f>
        <v/>
      </c>
      <c r="K208" s="137"/>
      <c r="L208" s="137" t="str">
        <f t="shared" si="10"/>
        <v/>
      </c>
      <c r="M208" s="137" t="str">
        <f t="shared" si="11"/>
        <v/>
      </c>
      <c r="N208" s="186"/>
      <c r="O208" s="134" t="str">
        <f t="shared" si="12"/>
        <v/>
      </c>
    </row>
    <row r="209" spans="1:15" x14ac:dyDescent="0.35">
      <c r="A209" s="133" t="str">
        <f>IF(B209="","",
IFERROR(
INDEX('Customer List'!$A:$A,MATCH('Sales input worksheet'!$B209,'Customer List'!$B:$B,0)),
""))</f>
        <v/>
      </c>
      <c r="B209" s="304"/>
      <c r="C209" s="305"/>
      <c r="D209" s="135" t="str">
        <f>IF($C209="","",
IF($C209="Customer credit","CR"&amp;100+COUNTIFS($C$1:$C208,"Customer credit"),
IF($C209="Sales",'Business Info'!$A$3&amp;100+COUNTIFS($C$1:$C208,"Sales"),
IF($C209="Other Income",'Business Info'!$A$3&amp;"O"&amp;100+COUNTIFS($C$1:$C208,"Other Income")
))))</f>
        <v/>
      </c>
      <c r="E209" s="308"/>
      <c r="F209" s="307"/>
      <c r="G209" s="169"/>
      <c r="H209" s="184"/>
      <c r="I209" s="138" t="str">
        <f>IFERROR(VLOOKUP($G209,'Inventory management'!$B:$D,3,0),"")</f>
        <v/>
      </c>
      <c r="J209" s="137" t="str">
        <f>IFERROR(
IF($K209&lt;&gt;"","",
IF($G209="","",
IF($C209="Customer credit",-$H209*VLOOKUP($G209,'Inventory management'!$B:$D,3,0),
$H209*VLOOKUP($G209,'Inventory management'!$B:$D,3,0)))),
"")</f>
        <v/>
      </c>
      <c r="K209" s="137"/>
      <c r="L209" s="137" t="str">
        <f t="shared" si="10"/>
        <v/>
      </c>
      <c r="M209" s="137" t="str">
        <f t="shared" si="11"/>
        <v/>
      </c>
      <c r="N209" s="186"/>
      <c r="O209" s="134" t="str">
        <f t="shared" si="12"/>
        <v/>
      </c>
    </row>
    <row r="210" spans="1:15" x14ac:dyDescent="0.35">
      <c r="A210" s="133" t="str">
        <f>IF(B210="","",
IFERROR(
INDEX('Customer List'!$A:$A,MATCH('Sales input worksheet'!$B210,'Customer List'!$B:$B,0)),
""))</f>
        <v/>
      </c>
      <c r="B210" s="304"/>
      <c r="C210" s="305"/>
      <c r="D210" s="135" t="str">
        <f>IF($C210="","",
IF($C210="Customer credit","CR"&amp;100+COUNTIFS($C$1:$C209,"Customer credit"),
IF($C210="Sales",'Business Info'!$A$3&amp;100+COUNTIFS($C$1:$C209,"Sales"),
IF($C210="Other Income",'Business Info'!$A$3&amp;"O"&amp;100+COUNTIFS($C$1:$C209,"Other Income")
))))</f>
        <v/>
      </c>
      <c r="E210" s="308"/>
      <c r="F210" s="307"/>
      <c r="G210" s="169"/>
      <c r="H210" s="184"/>
      <c r="I210" s="138" t="str">
        <f>IFERROR(VLOOKUP($G210,'Inventory management'!$B:$D,3,0),"")</f>
        <v/>
      </c>
      <c r="J210" s="137" t="str">
        <f>IFERROR(
IF($K210&lt;&gt;"","",
IF($G210="","",
IF($C210="Customer credit",-$H210*VLOOKUP($G210,'Inventory management'!$B:$D,3,0),
$H210*VLOOKUP($G210,'Inventory management'!$B:$D,3,0)))),
"")</f>
        <v/>
      </c>
      <c r="K210" s="137"/>
      <c r="L210" s="137" t="str">
        <f t="shared" si="10"/>
        <v/>
      </c>
      <c r="M210" s="137" t="str">
        <f t="shared" si="11"/>
        <v/>
      </c>
      <c r="N210" s="186"/>
      <c r="O210" s="134" t="str">
        <f t="shared" si="12"/>
        <v/>
      </c>
    </row>
    <row r="211" spans="1:15" x14ac:dyDescent="0.35">
      <c r="A211" s="133" t="str">
        <f>IF(B211="","",
IFERROR(
INDEX('Customer List'!$A:$A,MATCH('Sales input worksheet'!$B211,'Customer List'!$B:$B,0)),
""))</f>
        <v/>
      </c>
      <c r="B211" s="304"/>
      <c r="C211" s="305"/>
      <c r="D211" s="135" t="str">
        <f>IF($C211="","",
IF($C211="Customer credit","CR"&amp;100+COUNTIFS($C$1:$C210,"Customer credit"),
IF($C211="Sales",'Business Info'!$A$3&amp;100+COUNTIFS($C$1:$C210,"Sales"),
IF($C211="Other Income",'Business Info'!$A$3&amp;"O"&amp;100+COUNTIFS($C$1:$C210,"Other Income")
))))</f>
        <v/>
      </c>
      <c r="E211" s="308"/>
      <c r="F211" s="307"/>
      <c r="G211" s="169"/>
      <c r="H211" s="184"/>
      <c r="I211" s="138" t="str">
        <f>IFERROR(VLOOKUP($G211,'Inventory management'!$B:$D,3,0),"")</f>
        <v/>
      </c>
      <c r="J211" s="137" t="str">
        <f>IFERROR(
IF($K211&lt;&gt;"","",
IF($G211="","",
IF($C211="Customer credit",-$H211*VLOOKUP($G211,'Inventory management'!$B:$D,3,0),
$H211*VLOOKUP($G211,'Inventory management'!$B:$D,3,0)))),
"")</f>
        <v/>
      </c>
      <c r="K211" s="137"/>
      <c r="L211" s="137" t="str">
        <f t="shared" si="10"/>
        <v/>
      </c>
      <c r="M211" s="137" t="str">
        <f t="shared" si="11"/>
        <v/>
      </c>
      <c r="N211" s="186"/>
      <c r="O211" s="134" t="str">
        <f t="shared" si="12"/>
        <v/>
      </c>
    </row>
    <row r="212" spans="1:15" x14ac:dyDescent="0.35">
      <c r="A212" s="133" t="str">
        <f>IF(B212="","",
IFERROR(
INDEX('Customer List'!$A:$A,MATCH('Sales input worksheet'!$B212,'Customer List'!$B:$B,0)),
""))</f>
        <v/>
      </c>
      <c r="B212" s="304"/>
      <c r="C212" s="305"/>
      <c r="D212" s="135" t="str">
        <f>IF($C212="","",
IF($C212="Customer credit","CR"&amp;100+COUNTIFS($C$1:$C211,"Customer credit"),
IF($C212="Sales",'Business Info'!$A$3&amp;100+COUNTIFS($C$1:$C211,"Sales"),
IF($C212="Other Income",'Business Info'!$A$3&amp;"O"&amp;100+COUNTIFS($C$1:$C211,"Other Income")
))))</f>
        <v/>
      </c>
      <c r="E212" s="308"/>
      <c r="F212" s="307"/>
      <c r="G212" s="169"/>
      <c r="H212" s="184"/>
      <c r="I212" s="138" t="str">
        <f>IFERROR(VLOOKUP($G212,'Inventory management'!$B:$D,3,0),"")</f>
        <v/>
      </c>
      <c r="J212" s="137" t="str">
        <f>IFERROR(
IF($K212&lt;&gt;"","",
IF($G212="","",
IF($C212="Customer credit",-$H212*VLOOKUP($G212,'Inventory management'!$B:$D,3,0),
$H212*VLOOKUP($G212,'Inventory management'!$B:$D,3,0)))),
"")</f>
        <v/>
      </c>
      <c r="K212" s="137"/>
      <c r="L212" s="137" t="str">
        <f t="shared" si="10"/>
        <v/>
      </c>
      <c r="M212" s="137" t="str">
        <f t="shared" si="11"/>
        <v/>
      </c>
      <c r="N212" s="186"/>
      <c r="O212" s="134" t="str">
        <f t="shared" si="12"/>
        <v/>
      </c>
    </row>
    <row r="213" spans="1:15" x14ac:dyDescent="0.35">
      <c r="A213" s="133" t="str">
        <f>IF(B213="","",
IFERROR(
INDEX('Customer List'!$A:$A,MATCH('Sales input worksheet'!$B213,'Customer List'!$B:$B,0)),
""))</f>
        <v/>
      </c>
      <c r="B213" s="304"/>
      <c r="C213" s="305"/>
      <c r="D213" s="135" t="str">
        <f>IF($C213="","",
IF($C213="Customer credit","CR"&amp;100+COUNTIFS($C$1:$C212,"Customer credit"),
IF($C213="Sales",'Business Info'!$A$3&amp;100+COUNTIFS($C$1:$C212,"Sales"),
IF($C213="Other Income",'Business Info'!$A$3&amp;"O"&amp;100+COUNTIFS($C$1:$C212,"Other Income")
))))</f>
        <v/>
      </c>
      <c r="E213" s="308"/>
      <c r="F213" s="307"/>
      <c r="G213" s="169"/>
      <c r="H213" s="184"/>
      <c r="I213" s="138" t="str">
        <f>IFERROR(VLOOKUP($G213,'Inventory management'!$B:$D,3,0),"")</f>
        <v/>
      </c>
      <c r="J213" s="137" t="str">
        <f>IFERROR(
IF($K213&lt;&gt;"","",
IF($G213="","",
IF($C213="Customer credit",-$H213*VLOOKUP($G213,'Inventory management'!$B:$D,3,0),
$H213*VLOOKUP($G213,'Inventory management'!$B:$D,3,0)))),
"")</f>
        <v/>
      </c>
      <c r="K213" s="137"/>
      <c r="L213" s="137" t="str">
        <f t="shared" si="10"/>
        <v/>
      </c>
      <c r="M213" s="137" t="str">
        <f t="shared" si="11"/>
        <v/>
      </c>
      <c r="N213" s="186"/>
      <c r="O213" s="134" t="str">
        <f t="shared" si="12"/>
        <v/>
      </c>
    </row>
    <row r="214" spans="1:15" x14ac:dyDescent="0.35">
      <c r="A214" s="133" t="str">
        <f>IF(B214="","",
IFERROR(
INDEX('Customer List'!$A:$A,MATCH('Sales input worksheet'!$B214,'Customer List'!$B:$B,0)),
""))</f>
        <v/>
      </c>
      <c r="B214" s="304"/>
      <c r="C214" s="305"/>
      <c r="D214" s="135" t="str">
        <f>IF($C214="","",
IF($C214="Customer credit","CR"&amp;100+COUNTIFS($C$1:$C213,"Customer credit"),
IF($C214="Sales",'Business Info'!$A$3&amp;100+COUNTIFS($C$1:$C213,"Sales"),
IF($C214="Other Income",'Business Info'!$A$3&amp;"O"&amp;100+COUNTIFS($C$1:$C213,"Other Income")
))))</f>
        <v/>
      </c>
      <c r="E214" s="308"/>
      <c r="F214" s="307"/>
      <c r="G214" s="169"/>
      <c r="H214" s="184"/>
      <c r="I214" s="138" t="str">
        <f>IFERROR(VLOOKUP($G214,'Inventory management'!$B:$D,3,0),"")</f>
        <v/>
      </c>
      <c r="J214" s="137" t="str">
        <f>IFERROR(
IF($K214&lt;&gt;"","",
IF($G214="","",
IF($C214="Customer credit",-$H214*VLOOKUP($G214,'Inventory management'!$B:$D,3,0),
$H214*VLOOKUP($G214,'Inventory management'!$B:$D,3,0)))),
"")</f>
        <v/>
      </c>
      <c r="K214" s="137"/>
      <c r="L214" s="137" t="str">
        <f t="shared" si="10"/>
        <v/>
      </c>
      <c r="M214" s="137" t="str">
        <f t="shared" si="11"/>
        <v/>
      </c>
      <c r="N214" s="186"/>
      <c r="O214" s="134" t="str">
        <f t="shared" si="12"/>
        <v/>
      </c>
    </row>
    <row r="215" spans="1:15" x14ac:dyDescent="0.35">
      <c r="A215" s="133" t="str">
        <f>IF(B215="","",
IFERROR(
INDEX('Customer List'!$A:$A,MATCH('Sales input worksheet'!$B215,'Customer List'!$B:$B,0)),
""))</f>
        <v/>
      </c>
      <c r="B215" s="304"/>
      <c r="C215" s="305"/>
      <c r="D215" s="135" t="str">
        <f>IF($C215="","",
IF($C215="Customer credit","CR"&amp;100+COUNTIFS($C$1:$C214,"Customer credit"),
IF($C215="Sales",'Business Info'!$A$3&amp;100+COUNTIFS($C$1:$C214,"Sales"),
IF($C215="Other Income",'Business Info'!$A$3&amp;"O"&amp;100+COUNTIFS($C$1:$C214,"Other Income")
))))</f>
        <v/>
      </c>
      <c r="E215" s="308"/>
      <c r="F215" s="307"/>
      <c r="G215" s="169"/>
      <c r="H215" s="184"/>
      <c r="I215" s="138" t="str">
        <f>IFERROR(VLOOKUP($G215,'Inventory management'!$B:$D,3,0),"")</f>
        <v/>
      </c>
      <c r="J215" s="137" t="str">
        <f>IFERROR(
IF($K215&lt;&gt;"","",
IF($G215="","",
IF($C215="Customer credit",-$H215*VLOOKUP($G215,'Inventory management'!$B:$D,3,0),
$H215*VLOOKUP($G215,'Inventory management'!$B:$D,3,0)))),
"")</f>
        <v/>
      </c>
      <c r="K215" s="137"/>
      <c r="L215" s="137" t="str">
        <f t="shared" si="10"/>
        <v/>
      </c>
      <c r="M215" s="137" t="str">
        <f t="shared" si="11"/>
        <v/>
      </c>
      <c r="N215" s="186"/>
      <c r="O215" s="134" t="str">
        <f t="shared" si="12"/>
        <v/>
      </c>
    </row>
    <row r="216" spans="1:15" x14ac:dyDescent="0.35">
      <c r="A216" s="133" t="str">
        <f>IF(B216="","",
IFERROR(
INDEX('Customer List'!$A:$A,MATCH('Sales input worksheet'!$B216,'Customer List'!$B:$B,0)),
""))</f>
        <v/>
      </c>
      <c r="B216" s="304"/>
      <c r="C216" s="305"/>
      <c r="D216" s="135" t="str">
        <f>IF($C216="","",
IF($C216="Customer credit","CR"&amp;100+COUNTIFS($C$1:$C215,"Customer credit"),
IF($C216="Sales",'Business Info'!$A$3&amp;100+COUNTIFS($C$1:$C215,"Sales"),
IF($C216="Other Income",'Business Info'!$A$3&amp;"O"&amp;100+COUNTIFS($C$1:$C215,"Other Income")
))))</f>
        <v/>
      </c>
      <c r="E216" s="308"/>
      <c r="F216" s="307"/>
      <c r="G216" s="169"/>
      <c r="H216" s="184"/>
      <c r="I216" s="138" t="str">
        <f>IFERROR(VLOOKUP($G216,'Inventory management'!$B:$D,3,0),"")</f>
        <v/>
      </c>
      <c r="J216" s="137" t="str">
        <f>IFERROR(
IF($K216&lt;&gt;"","",
IF($G216="","",
IF($C216="Customer credit",-$H216*VLOOKUP($G216,'Inventory management'!$B:$D,3,0),
$H216*VLOOKUP($G216,'Inventory management'!$B:$D,3,0)))),
"")</f>
        <v/>
      </c>
      <c r="K216" s="137"/>
      <c r="L216" s="137" t="str">
        <f t="shared" si="10"/>
        <v/>
      </c>
      <c r="M216" s="137" t="str">
        <f t="shared" si="11"/>
        <v/>
      </c>
      <c r="N216" s="186"/>
      <c r="O216" s="134" t="str">
        <f t="shared" si="12"/>
        <v/>
      </c>
    </row>
    <row r="217" spans="1:15" x14ac:dyDescent="0.35">
      <c r="A217" s="133" t="str">
        <f>IF(B217="","",
IFERROR(
INDEX('Customer List'!$A:$A,MATCH('Sales input worksheet'!$B217,'Customer List'!$B:$B,0)),
""))</f>
        <v/>
      </c>
      <c r="B217" s="304"/>
      <c r="C217" s="305"/>
      <c r="D217" s="135" t="str">
        <f>IF($C217="","",
IF($C217="Customer credit","CR"&amp;100+COUNTIFS($C$1:$C216,"Customer credit"),
IF($C217="Sales",'Business Info'!$A$3&amp;100+COUNTIFS($C$1:$C216,"Sales"),
IF($C217="Other Income",'Business Info'!$A$3&amp;"O"&amp;100+COUNTIFS($C$1:$C216,"Other Income")
))))</f>
        <v/>
      </c>
      <c r="E217" s="308"/>
      <c r="F217" s="307"/>
      <c r="G217" s="169"/>
      <c r="H217" s="184"/>
      <c r="I217" s="138" t="str">
        <f>IFERROR(VLOOKUP($G217,'Inventory management'!$B:$D,3,0),"")</f>
        <v/>
      </c>
      <c r="J217" s="137" t="str">
        <f>IFERROR(
IF($K217&lt;&gt;"","",
IF($G217="","",
IF($C217="Customer credit",-$H217*VLOOKUP($G217,'Inventory management'!$B:$D,3,0),
$H217*VLOOKUP($G217,'Inventory management'!$B:$D,3,0)))),
"")</f>
        <v/>
      </c>
      <c r="K217" s="137"/>
      <c r="L217" s="137" t="str">
        <f t="shared" si="10"/>
        <v/>
      </c>
      <c r="M217" s="137" t="str">
        <f t="shared" si="11"/>
        <v/>
      </c>
      <c r="N217" s="186"/>
      <c r="O217" s="134" t="str">
        <f t="shared" si="12"/>
        <v/>
      </c>
    </row>
    <row r="218" spans="1:15" x14ac:dyDescent="0.35">
      <c r="A218" s="133" t="str">
        <f>IF(B218="","",
IFERROR(
INDEX('Customer List'!$A:$A,MATCH('Sales input worksheet'!$B218,'Customer List'!$B:$B,0)),
""))</f>
        <v/>
      </c>
      <c r="B218" s="304"/>
      <c r="C218" s="305"/>
      <c r="D218" s="135" t="str">
        <f>IF($C218="","",
IF($C218="Customer credit","CR"&amp;100+COUNTIFS($C$1:$C217,"Customer credit"),
IF($C218="Sales",'Business Info'!$A$3&amp;100+COUNTIFS($C$1:$C217,"Sales"),
IF($C218="Other Income",'Business Info'!$A$3&amp;"O"&amp;100+COUNTIFS($C$1:$C217,"Other Income")
))))</f>
        <v/>
      </c>
      <c r="E218" s="308"/>
      <c r="F218" s="307"/>
      <c r="G218" s="169"/>
      <c r="H218" s="184"/>
      <c r="I218" s="138" t="str">
        <f>IFERROR(VLOOKUP($G218,'Inventory management'!$B:$D,3,0),"")</f>
        <v/>
      </c>
      <c r="J218" s="137" t="str">
        <f>IFERROR(
IF($K218&lt;&gt;"","",
IF($G218="","",
IF($C218="Customer credit",-$H218*VLOOKUP($G218,'Inventory management'!$B:$D,3,0),
$H218*VLOOKUP($G218,'Inventory management'!$B:$D,3,0)))),
"")</f>
        <v/>
      </c>
      <c r="K218" s="137"/>
      <c r="L218" s="137" t="str">
        <f t="shared" si="10"/>
        <v/>
      </c>
      <c r="M218" s="137" t="str">
        <f t="shared" si="11"/>
        <v/>
      </c>
      <c r="N218" s="186"/>
      <c r="O218" s="134" t="str">
        <f t="shared" si="12"/>
        <v/>
      </c>
    </row>
    <row r="219" spans="1:15" x14ac:dyDescent="0.35">
      <c r="A219" s="133" t="str">
        <f>IF(B219="","",
IFERROR(
INDEX('Customer List'!$A:$A,MATCH('Sales input worksheet'!$B219,'Customer List'!$B:$B,0)),
""))</f>
        <v/>
      </c>
      <c r="B219" s="304"/>
      <c r="C219" s="305"/>
      <c r="D219" s="135" t="str">
        <f>IF($C219="","",
IF($C219="Customer credit","CR"&amp;100+COUNTIFS($C$1:$C218,"Customer credit"),
IF($C219="Sales",'Business Info'!$A$3&amp;100+COUNTIFS($C$1:$C218,"Sales"),
IF($C219="Other Income",'Business Info'!$A$3&amp;"O"&amp;100+COUNTIFS($C$1:$C218,"Other Income")
))))</f>
        <v/>
      </c>
      <c r="E219" s="308"/>
      <c r="F219" s="307"/>
      <c r="G219" s="169"/>
      <c r="H219" s="184"/>
      <c r="I219" s="138" t="str">
        <f>IFERROR(VLOOKUP($G219,'Inventory management'!$B:$D,3,0),"")</f>
        <v/>
      </c>
      <c r="J219" s="137" t="str">
        <f>IFERROR(
IF($K219&lt;&gt;"","",
IF($G219="","",
IF($C219="Customer credit",-$H219*VLOOKUP($G219,'Inventory management'!$B:$D,3,0),
$H219*VLOOKUP($G219,'Inventory management'!$B:$D,3,0)))),
"")</f>
        <v/>
      </c>
      <c r="K219" s="137"/>
      <c r="L219" s="137" t="str">
        <f t="shared" si="10"/>
        <v/>
      </c>
      <c r="M219" s="137" t="str">
        <f t="shared" si="11"/>
        <v/>
      </c>
      <c r="N219" s="186"/>
      <c r="O219" s="134" t="str">
        <f t="shared" si="12"/>
        <v/>
      </c>
    </row>
    <row r="220" spans="1:15" x14ac:dyDescent="0.35">
      <c r="A220" s="133" t="str">
        <f>IF(B220="","",
IFERROR(
INDEX('Customer List'!$A:$A,MATCH('Sales input worksheet'!$B220,'Customer List'!$B:$B,0)),
""))</f>
        <v/>
      </c>
      <c r="B220" s="304"/>
      <c r="C220" s="305"/>
      <c r="D220" s="135" t="str">
        <f>IF($C220="","",
IF($C220="Customer credit","CR"&amp;100+COUNTIFS($C$1:$C219,"Customer credit"),
IF($C220="Sales",'Business Info'!$A$3&amp;100+COUNTIFS($C$1:$C219,"Sales"),
IF($C220="Other Income",'Business Info'!$A$3&amp;"O"&amp;100+COUNTIFS($C$1:$C219,"Other Income")
))))</f>
        <v/>
      </c>
      <c r="E220" s="308"/>
      <c r="F220" s="307"/>
      <c r="G220" s="169"/>
      <c r="H220" s="184"/>
      <c r="I220" s="138" t="str">
        <f>IFERROR(VLOOKUP($G220,'Inventory management'!$B:$D,3,0),"")</f>
        <v/>
      </c>
      <c r="J220" s="137" t="str">
        <f>IFERROR(
IF($K220&lt;&gt;"","",
IF($G220="","",
IF($C220="Customer credit",-$H220*VLOOKUP($G220,'Inventory management'!$B:$D,3,0),
$H220*VLOOKUP($G220,'Inventory management'!$B:$D,3,0)))),
"")</f>
        <v/>
      </c>
      <c r="K220" s="137"/>
      <c r="L220" s="137" t="str">
        <f t="shared" si="10"/>
        <v/>
      </c>
      <c r="M220" s="137" t="str">
        <f t="shared" si="11"/>
        <v/>
      </c>
      <c r="N220" s="186"/>
      <c r="O220" s="134" t="str">
        <f t="shared" si="12"/>
        <v/>
      </c>
    </row>
    <row r="221" spans="1:15" x14ac:dyDescent="0.35">
      <c r="A221" s="133" t="str">
        <f>IF(B221="","",
IFERROR(
INDEX('Customer List'!$A:$A,MATCH('Sales input worksheet'!$B221,'Customer List'!$B:$B,0)),
""))</f>
        <v/>
      </c>
      <c r="B221" s="304"/>
      <c r="C221" s="305"/>
      <c r="D221" s="135" t="str">
        <f>IF($C221="","",
IF($C221="Customer credit","CR"&amp;100+COUNTIFS($C$1:$C220,"Customer credit"),
IF($C221="Sales",'Business Info'!$A$3&amp;100+COUNTIFS($C$1:$C220,"Sales"),
IF($C221="Other Income",'Business Info'!$A$3&amp;"O"&amp;100+COUNTIFS($C$1:$C220,"Other Income")
))))</f>
        <v/>
      </c>
      <c r="E221" s="308"/>
      <c r="F221" s="307"/>
      <c r="G221" s="169"/>
      <c r="H221" s="184"/>
      <c r="I221" s="138" t="str">
        <f>IFERROR(VLOOKUP($G221,'Inventory management'!$B:$D,3,0),"")</f>
        <v/>
      </c>
      <c r="J221" s="137" t="str">
        <f>IFERROR(
IF($K221&lt;&gt;"","",
IF($G221="","",
IF($C221="Customer credit",-$H221*VLOOKUP($G221,'Inventory management'!$B:$D,3,0),
$H221*VLOOKUP($G221,'Inventory management'!$B:$D,3,0)))),
"")</f>
        <v/>
      </c>
      <c r="K221" s="137"/>
      <c r="L221" s="137" t="str">
        <f t="shared" si="10"/>
        <v/>
      </c>
      <c r="M221" s="137" t="str">
        <f t="shared" si="11"/>
        <v/>
      </c>
      <c r="N221" s="186"/>
      <c r="O221" s="134" t="str">
        <f t="shared" si="12"/>
        <v/>
      </c>
    </row>
    <row r="222" spans="1:15" x14ac:dyDescent="0.35">
      <c r="A222" s="133" t="str">
        <f>IF(B222="","",
IFERROR(
INDEX('Customer List'!$A:$A,MATCH('Sales input worksheet'!$B222,'Customer List'!$B:$B,0)),
""))</f>
        <v/>
      </c>
      <c r="B222" s="304"/>
      <c r="C222" s="305"/>
      <c r="D222" s="135" t="str">
        <f>IF($C222="","",
IF($C222="Customer credit","CR"&amp;100+COUNTIFS($C$1:$C221,"Customer credit"),
IF($C222="Sales",'Business Info'!$A$3&amp;100+COUNTIFS($C$1:$C221,"Sales"),
IF($C222="Other Income",'Business Info'!$A$3&amp;"O"&amp;100+COUNTIFS($C$1:$C221,"Other Income")
))))</f>
        <v/>
      </c>
      <c r="E222" s="308"/>
      <c r="F222" s="307"/>
      <c r="G222" s="169"/>
      <c r="H222" s="184"/>
      <c r="I222" s="138" t="str">
        <f>IFERROR(VLOOKUP($G222,'Inventory management'!$B:$D,3,0),"")</f>
        <v/>
      </c>
      <c r="J222" s="137" t="str">
        <f>IFERROR(
IF($K222&lt;&gt;"","",
IF($G222="","",
IF($C222="Customer credit",-$H222*VLOOKUP($G222,'Inventory management'!$B:$D,3,0),
$H222*VLOOKUP($G222,'Inventory management'!$B:$D,3,0)))),
"")</f>
        <v/>
      </c>
      <c r="K222" s="137"/>
      <c r="L222" s="137" t="str">
        <f t="shared" si="10"/>
        <v/>
      </c>
      <c r="M222" s="137" t="str">
        <f t="shared" si="11"/>
        <v/>
      </c>
      <c r="N222" s="186"/>
      <c r="O222" s="134" t="str">
        <f t="shared" si="12"/>
        <v/>
      </c>
    </row>
    <row r="223" spans="1:15" x14ac:dyDescent="0.35">
      <c r="A223" s="133" t="str">
        <f>IF(B223="","",
IFERROR(
INDEX('Customer List'!$A:$A,MATCH('Sales input worksheet'!$B223,'Customer List'!$B:$B,0)),
""))</f>
        <v/>
      </c>
      <c r="B223" s="304"/>
      <c r="C223" s="305"/>
      <c r="D223" s="135" t="str">
        <f>IF($C223="","",
IF($C223="Customer credit","CR"&amp;100+COUNTIFS($C$1:$C222,"Customer credit"),
IF($C223="Sales",'Business Info'!$A$3&amp;100+COUNTIFS($C$1:$C222,"Sales"),
IF($C223="Other Income",'Business Info'!$A$3&amp;"O"&amp;100+COUNTIFS($C$1:$C222,"Other Income")
))))</f>
        <v/>
      </c>
      <c r="E223" s="308"/>
      <c r="F223" s="307"/>
      <c r="G223" s="169"/>
      <c r="H223" s="184"/>
      <c r="I223" s="138" t="str">
        <f>IFERROR(VLOOKUP($G223,'Inventory management'!$B:$D,3,0),"")</f>
        <v/>
      </c>
      <c r="J223" s="137" t="str">
        <f>IFERROR(
IF($K223&lt;&gt;"","",
IF($G223="","",
IF($C223="Customer credit",-$H223*VLOOKUP($G223,'Inventory management'!$B:$D,3,0),
$H223*VLOOKUP($G223,'Inventory management'!$B:$D,3,0)))),
"")</f>
        <v/>
      </c>
      <c r="K223" s="137"/>
      <c r="L223" s="137" t="str">
        <f t="shared" si="10"/>
        <v/>
      </c>
      <c r="M223" s="137" t="str">
        <f t="shared" si="11"/>
        <v/>
      </c>
      <c r="N223" s="186"/>
      <c r="O223" s="134" t="str">
        <f t="shared" si="12"/>
        <v/>
      </c>
    </row>
    <row r="224" spans="1:15" x14ac:dyDescent="0.35">
      <c r="A224" s="133" t="str">
        <f>IF(B224="","",
IFERROR(
INDEX('Customer List'!$A:$A,MATCH('Sales input worksheet'!$B224,'Customer List'!$B:$B,0)),
""))</f>
        <v/>
      </c>
      <c r="B224" s="304"/>
      <c r="C224" s="305"/>
      <c r="D224" s="135" t="str">
        <f>IF($C224="","",
IF($C224="Customer credit","CR"&amp;100+COUNTIFS($C$1:$C223,"Customer credit"),
IF($C224="Sales",'Business Info'!$A$3&amp;100+COUNTIFS($C$1:$C223,"Sales"),
IF($C224="Other Income",'Business Info'!$A$3&amp;"O"&amp;100+COUNTIFS($C$1:$C223,"Other Income")
))))</f>
        <v/>
      </c>
      <c r="E224" s="308"/>
      <c r="F224" s="307"/>
      <c r="G224" s="169"/>
      <c r="H224" s="184"/>
      <c r="I224" s="138" t="str">
        <f>IFERROR(VLOOKUP($G224,'Inventory management'!$B:$D,3,0),"")</f>
        <v/>
      </c>
      <c r="J224" s="137" t="str">
        <f>IFERROR(
IF($K224&lt;&gt;"","",
IF($G224="","",
IF($C224="Customer credit",-$H224*VLOOKUP($G224,'Inventory management'!$B:$D,3,0),
$H224*VLOOKUP($G224,'Inventory management'!$B:$D,3,0)))),
"")</f>
        <v/>
      </c>
      <c r="K224" s="137"/>
      <c r="L224" s="137" t="str">
        <f t="shared" si="10"/>
        <v/>
      </c>
      <c r="M224" s="137" t="str">
        <f t="shared" si="11"/>
        <v/>
      </c>
      <c r="N224" s="186"/>
      <c r="O224" s="134" t="str">
        <f t="shared" si="12"/>
        <v/>
      </c>
    </row>
    <row r="225" spans="1:15" x14ac:dyDescent="0.35">
      <c r="A225" s="133" t="str">
        <f>IF(B225="","",
IFERROR(
INDEX('Customer List'!$A:$A,MATCH('Sales input worksheet'!$B225,'Customer List'!$B:$B,0)),
""))</f>
        <v/>
      </c>
      <c r="B225" s="304"/>
      <c r="C225" s="305"/>
      <c r="D225" s="135" t="str">
        <f>IF($C225="","",
IF($C225="Customer credit","CR"&amp;100+COUNTIFS($C$1:$C224,"Customer credit"),
IF($C225="Sales",'Business Info'!$A$3&amp;100+COUNTIFS($C$1:$C224,"Sales"),
IF($C225="Other Income",'Business Info'!$A$3&amp;"O"&amp;100+COUNTIFS($C$1:$C224,"Other Income")
))))</f>
        <v/>
      </c>
      <c r="E225" s="308"/>
      <c r="F225" s="307"/>
      <c r="G225" s="169"/>
      <c r="H225" s="184"/>
      <c r="I225" s="138" t="str">
        <f>IFERROR(VLOOKUP($G225,'Inventory management'!$B:$D,3,0),"")</f>
        <v/>
      </c>
      <c r="J225" s="137" t="str">
        <f>IFERROR(
IF($K225&lt;&gt;"","",
IF($G225="","",
IF($C225="Customer credit",-$H225*VLOOKUP($G225,'Inventory management'!$B:$D,3,0),
$H225*VLOOKUP($G225,'Inventory management'!$B:$D,3,0)))),
"")</f>
        <v/>
      </c>
      <c r="K225" s="137"/>
      <c r="L225" s="137" t="str">
        <f t="shared" si="10"/>
        <v/>
      </c>
      <c r="M225" s="137" t="str">
        <f t="shared" si="11"/>
        <v/>
      </c>
      <c r="N225" s="186"/>
      <c r="O225" s="134" t="str">
        <f t="shared" si="12"/>
        <v/>
      </c>
    </row>
    <row r="226" spans="1:15" x14ac:dyDescent="0.35">
      <c r="A226" s="133" t="str">
        <f>IF(B226="","",
IFERROR(
INDEX('Customer List'!$A:$A,MATCH('Sales input worksheet'!$B226,'Customer List'!$B:$B,0)),
""))</f>
        <v/>
      </c>
      <c r="B226" s="304"/>
      <c r="C226" s="305"/>
      <c r="D226" s="135" t="str">
        <f>IF($C226="","",
IF($C226="Customer credit","CR"&amp;100+COUNTIFS($C$1:$C225,"Customer credit"),
IF($C226="Sales",'Business Info'!$A$3&amp;100+COUNTIFS($C$1:$C225,"Sales"),
IF($C226="Other Income",'Business Info'!$A$3&amp;"O"&amp;100+COUNTIFS($C$1:$C225,"Other Income")
))))</f>
        <v/>
      </c>
      <c r="E226" s="308"/>
      <c r="F226" s="307"/>
      <c r="G226" s="169"/>
      <c r="H226" s="184"/>
      <c r="I226" s="138" t="str">
        <f>IFERROR(VLOOKUP($G226,'Inventory management'!$B:$D,3,0),"")</f>
        <v/>
      </c>
      <c r="J226" s="137" t="str">
        <f>IFERROR(
IF($K226&lt;&gt;"","",
IF($G226="","",
IF($C226="Customer credit",-$H226*VLOOKUP($G226,'Inventory management'!$B:$D,3,0),
$H226*VLOOKUP($G226,'Inventory management'!$B:$D,3,0)))),
"")</f>
        <v/>
      </c>
      <c r="K226" s="137"/>
      <c r="L226" s="137" t="str">
        <f t="shared" si="10"/>
        <v/>
      </c>
      <c r="M226" s="137" t="str">
        <f t="shared" si="11"/>
        <v/>
      </c>
      <c r="N226" s="186"/>
      <c r="O226" s="134" t="str">
        <f t="shared" si="12"/>
        <v/>
      </c>
    </row>
    <row r="227" spans="1:15" x14ac:dyDescent="0.35">
      <c r="A227" s="133" t="str">
        <f>IF(B227="","",
IFERROR(
INDEX('Customer List'!$A:$A,MATCH('Sales input worksheet'!$B227,'Customer List'!$B:$B,0)),
""))</f>
        <v/>
      </c>
      <c r="B227" s="304"/>
      <c r="C227" s="305"/>
      <c r="D227" s="135" t="str">
        <f>IF($C227="","",
IF($C227="Customer credit","CR"&amp;100+COUNTIFS($C$1:$C226,"Customer credit"),
IF($C227="Sales",'Business Info'!$A$3&amp;100+COUNTIFS($C$1:$C226,"Sales"),
IF($C227="Other Income",'Business Info'!$A$3&amp;"O"&amp;100+COUNTIFS($C$1:$C226,"Other Income")
))))</f>
        <v/>
      </c>
      <c r="E227" s="308"/>
      <c r="F227" s="307"/>
      <c r="G227" s="169"/>
      <c r="H227" s="184"/>
      <c r="I227" s="138" t="str">
        <f>IFERROR(VLOOKUP($G227,'Inventory management'!$B:$D,3,0),"")</f>
        <v/>
      </c>
      <c r="J227" s="137" t="str">
        <f>IFERROR(
IF($K227&lt;&gt;"","",
IF($G227="","",
IF($C227="Customer credit",-$H227*VLOOKUP($G227,'Inventory management'!$B:$D,3,0),
$H227*VLOOKUP($G227,'Inventory management'!$B:$D,3,0)))),
"")</f>
        <v/>
      </c>
      <c r="K227" s="137"/>
      <c r="L227" s="137" t="str">
        <f t="shared" si="10"/>
        <v/>
      </c>
      <c r="M227" s="137" t="str">
        <f t="shared" si="11"/>
        <v/>
      </c>
      <c r="N227" s="186"/>
      <c r="O227" s="134" t="str">
        <f t="shared" si="12"/>
        <v/>
      </c>
    </row>
    <row r="228" spans="1:15" x14ac:dyDescent="0.35">
      <c r="A228" s="133" t="str">
        <f>IF(B228="","",
IFERROR(
INDEX('Customer List'!$A:$A,MATCH('Sales input worksheet'!$B228,'Customer List'!$B:$B,0)),
""))</f>
        <v/>
      </c>
      <c r="B228" s="304"/>
      <c r="C228" s="305"/>
      <c r="D228" s="135" t="str">
        <f>IF($C228="","",
IF($C228="Customer credit","CR"&amp;100+COUNTIFS($C$1:$C227,"Customer credit"),
IF($C228="Sales",'Business Info'!$A$3&amp;100+COUNTIFS($C$1:$C227,"Sales"),
IF($C228="Other Income",'Business Info'!$A$3&amp;"O"&amp;100+COUNTIFS($C$1:$C227,"Other Income")
))))</f>
        <v/>
      </c>
      <c r="E228" s="308"/>
      <c r="F228" s="307"/>
      <c r="G228" s="169"/>
      <c r="H228" s="184"/>
      <c r="I228" s="138" t="str">
        <f>IFERROR(VLOOKUP($G228,'Inventory management'!$B:$D,3,0),"")</f>
        <v/>
      </c>
      <c r="J228" s="137" t="str">
        <f>IFERROR(
IF($K228&lt;&gt;"","",
IF($G228="","",
IF($C228="Customer credit",-$H228*VLOOKUP($G228,'Inventory management'!$B:$D,3,0),
$H228*VLOOKUP($G228,'Inventory management'!$B:$D,3,0)))),
"")</f>
        <v/>
      </c>
      <c r="K228" s="137"/>
      <c r="L228" s="137" t="str">
        <f t="shared" si="10"/>
        <v/>
      </c>
      <c r="M228" s="137" t="str">
        <f t="shared" si="11"/>
        <v/>
      </c>
      <c r="N228" s="186"/>
      <c r="O228" s="134" t="str">
        <f t="shared" si="12"/>
        <v/>
      </c>
    </row>
    <row r="229" spans="1:15" x14ac:dyDescent="0.35">
      <c r="A229" s="133" t="str">
        <f>IF(B229="","",
IFERROR(
INDEX('Customer List'!$A:$A,MATCH('Sales input worksheet'!$B229,'Customer List'!$B:$B,0)),
""))</f>
        <v/>
      </c>
      <c r="B229" s="304"/>
      <c r="C229" s="305"/>
      <c r="D229" s="135" t="str">
        <f>IF($C229="","",
IF($C229="Customer credit","CR"&amp;100+COUNTIFS($C$1:$C228,"Customer credit"),
IF($C229="Sales",'Business Info'!$A$3&amp;100+COUNTIFS($C$1:$C228,"Sales"),
IF($C229="Other Income",'Business Info'!$A$3&amp;"O"&amp;100+COUNTIFS($C$1:$C228,"Other Income")
))))</f>
        <v/>
      </c>
      <c r="E229" s="308"/>
      <c r="F229" s="307"/>
      <c r="G229" s="169"/>
      <c r="H229" s="184"/>
      <c r="I229" s="138" t="str">
        <f>IFERROR(VLOOKUP($G229,'Inventory management'!$B:$D,3,0),"")</f>
        <v/>
      </c>
      <c r="J229" s="137" t="str">
        <f>IFERROR(
IF($K229&lt;&gt;"","",
IF($G229="","",
IF($C229="Customer credit",-$H229*VLOOKUP($G229,'Inventory management'!$B:$D,3,0),
$H229*VLOOKUP($G229,'Inventory management'!$B:$D,3,0)))),
"")</f>
        <v/>
      </c>
      <c r="K229" s="137"/>
      <c r="L229" s="137" t="str">
        <f t="shared" si="10"/>
        <v/>
      </c>
      <c r="M229" s="137" t="str">
        <f t="shared" si="11"/>
        <v/>
      </c>
      <c r="N229" s="186"/>
      <c r="O229" s="134" t="str">
        <f t="shared" si="12"/>
        <v/>
      </c>
    </row>
    <row r="230" spans="1:15" x14ac:dyDescent="0.35">
      <c r="A230" s="133" t="str">
        <f>IF(B230="","",
IFERROR(
INDEX('Customer List'!$A:$A,MATCH('Sales input worksheet'!$B230,'Customer List'!$B:$B,0)),
""))</f>
        <v/>
      </c>
      <c r="B230" s="304"/>
      <c r="C230" s="305"/>
      <c r="D230" s="135" t="str">
        <f>IF($C230="","",
IF($C230="Customer credit","CR"&amp;100+COUNTIFS($C$1:$C229,"Customer credit"),
IF($C230="Sales",'Business Info'!$A$3&amp;100+COUNTIFS($C$1:$C229,"Sales"),
IF($C230="Other Income",'Business Info'!$A$3&amp;"O"&amp;100+COUNTIFS($C$1:$C229,"Other Income")
))))</f>
        <v/>
      </c>
      <c r="E230" s="308"/>
      <c r="F230" s="307"/>
      <c r="G230" s="169"/>
      <c r="H230" s="184"/>
      <c r="I230" s="138" t="str">
        <f>IFERROR(VLOOKUP($G230,'Inventory management'!$B:$D,3,0),"")</f>
        <v/>
      </c>
      <c r="J230" s="137" t="str">
        <f>IFERROR(
IF($K230&lt;&gt;"","",
IF($G230="","",
IF($C230="Customer credit",-$H230*VLOOKUP($G230,'Inventory management'!$B:$D,3,0),
$H230*VLOOKUP($G230,'Inventory management'!$B:$D,3,0)))),
"")</f>
        <v/>
      </c>
      <c r="K230" s="137"/>
      <c r="L230" s="137" t="str">
        <f t="shared" si="10"/>
        <v/>
      </c>
      <c r="M230" s="137" t="str">
        <f t="shared" si="11"/>
        <v/>
      </c>
      <c r="N230" s="186"/>
      <c r="O230" s="134" t="str">
        <f t="shared" si="12"/>
        <v/>
      </c>
    </row>
    <row r="231" spans="1:15" x14ac:dyDescent="0.35">
      <c r="A231" s="133" t="str">
        <f>IF(B231="","",
IFERROR(
INDEX('Customer List'!$A:$A,MATCH('Sales input worksheet'!$B231,'Customer List'!$B:$B,0)),
""))</f>
        <v/>
      </c>
      <c r="B231" s="304"/>
      <c r="C231" s="305"/>
      <c r="D231" s="135" t="str">
        <f>IF($C231="","",
IF($C231="Customer credit","CR"&amp;100+COUNTIFS($C$1:$C230,"Customer credit"),
IF($C231="Sales",'Business Info'!$A$3&amp;100+COUNTIFS($C$1:$C230,"Sales"),
IF($C231="Other Income",'Business Info'!$A$3&amp;"O"&amp;100+COUNTIFS($C$1:$C230,"Other Income")
))))</f>
        <v/>
      </c>
      <c r="E231" s="308"/>
      <c r="F231" s="307"/>
      <c r="G231" s="169"/>
      <c r="H231" s="184"/>
      <c r="I231" s="138" t="str">
        <f>IFERROR(VLOOKUP($G231,'Inventory management'!$B:$D,3,0),"")</f>
        <v/>
      </c>
      <c r="J231" s="137" t="str">
        <f>IFERROR(
IF($K231&lt;&gt;"","",
IF($G231="","",
IF($C231="Customer credit",-$H231*VLOOKUP($G231,'Inventory management'!$B:$D,3,0),
$H231*VLOOKUP($G231,'Inventory management'!$B:$D,3,0)))),
"")</f>
        <v/>
      </c>
      <c r="K231" s="137"/>
      <c r="L231" s="137" t="str">
        <f t="shared" si="10"/>
        <v/>
      </c>
      <c r="M231" s="137" t="str">
        <f t="shared" si="11"/>
        <v/>
      </c>
      <c r="N231" s="186"/>
      <c r="O231" s="134" t="str">
        <f t="shared" si="12"/>
        <v/>
      </c>
    </row>
    <row r="232" spans="1:15" x14ac:dyDescent="0.35">
      <c r="A232" s="133" t="str">
        <f>IF(B232="","",
IFERROR(
INDEX('Customer List'!$A:$A,MATCH('Sales input worksheet'!$B232,'Customer List'!$B:$B,0)),
""))</f>
        <v/>
      </c>
      <c r="B232" s="304"/>
      <c r="C232" s="305"/>
      <c r="D232" s="135" t="str">
        <f>IF($C232="","",
IF($C232="Customer credit","CR"&amp;100+COUNTIFS($C$1:$C231,"Customer credit"),
IF($C232="Sales",'Business Info'!$A$3&amp;100+COUNTIFS($C$1:$C231,"Sales"),
IF($C232="Other Income",'Business Info'!$A$3&amp;"O"&amp;100+COUNTIFS($C$1:$C231,"Other Income")
))))</f>
        <v/>
      </c>
      <c r="E232" s="308"/>
      <c r="F232" s="307"/>
      <c r="G232" s="169"/>
      <c r="H232" s="184"/>
      <c r="I232" s="138" t="str">
        <f>IFERROR(VLOOKUP($G232,'Inventory management'!$B:$D,3,0),"")</f>
        <v/>
      </c>
      <c r="J232" s="137" t="str">
        <f>IFERROR(
IF($K232&lt;&gt;"","",
IF($G232="","",
IF($C232="Customer credit",-$H232*VLOOKUP($G232,'Inventory management'!$B:$D,3,0),
$H232*VLOOKUP($G232,'Inventory management'!$B:$D,3,0)))),
"")</f>
        <v/>
      </c>
      <c r="K232" s="137"/>
      <c r="L232" s="137" t="str">
        <f t="shared" si="10"/>
        <v/>
      </c>
      <c r="M232" s="137" t="str">
        <f t="shared" si="11"/>
        <v/>
      </c>
      <c r="N232" s="186"/>
      <c r="O232" s="134" t="str">
        <f t="shared" si="12"/>
        <v/>
      </c>
    </row>
    <row r="233" spans="1:15" x14ac:dyDescent="0.35">
      <c r="A233" s="133" t="str">
        <f>IF(B233="","",
IFERROR(
INDEX('Customer List'!$A:$A,MATCH('Sales input worksheet'!$B233,'Customer List'!$B:$B,0)),
""))</f>
        <v/>
      </c>
      <c r="B233" s="304"/>
      <c r="C233" s="305"/>
      <c r="D233" s="135" t="str">
        <f>IF($C233="","",
IF($C233="Customer credit","CR"&amp;100+COUNTIFS($C$1:$C232,"Customer credit"),
IF($C233="Sales",'Business Info'!$A$3&amp;100+COUNTIFS($C$1:$C232,"Sales"),
IF($C233="Other Income",'Business Info'!$A$3&amp;"O"&amp;100+COUNTIFS($C$1:$C232,"Other Income")
))))</f>
        <v/>
      </c>
      <c r="E233" s="308"/>
      <c r="F233" s="307"/>
      <c r="G233" s="169"/>
      <c r="H233" s="184"/>
      <c r="I233" s="138" t="str">
        <f>IFERROR(VLOOKUP($G233,'Inventory management'!$B:$D,3,0),"")</f>
        <v/>
      </c>
      <c r="J233" s="137" t="str">
        <f>IFERROR(
IF($K233&lt;&gt;"","",
IF($G233="","",
IF($C233="Customer credit",-$H233*VLOOKUP($G233,'Inventory management'!$B:$D,3,0),
$H233*VLOOKUP($G233,'Inventory management'!$B:$D,3,0)))),
"")</f>
        <v/>
      </c>
      <c r="K233" s="137"/>
      <c r="L233" s="137" t="str">
        <f t="shared" si="10"/>
        <v/>
      </c>
      <c r="M233" s="137" t="str">
        <f t="shared" si="11"/>
        <v/>
      </c>
      <c r="N233" s="186"/>
      <c r="O233" s="134" t="str">
        <f t="shared" si="12"/>
        <v/>
      </c>
    </row>
    <row r="234" spans="1:15" x14ac:dyDescent="0.35">
      <c r="A234" s="133" t="str">
        <f>IF(B234="","",
IFERROR(
INDEX('Customer List'!$A:$A,MATCH('Sales input worksheet'!$B234,'Customer List'!$B:$B,0)),
""))</f>
        <v/>
      </c>
      <c r="B234" s="304"/>
      <c r="C234" s="305"/>
      <c r="D234" s="135" t="str">
        <f>IF($C234="","",
IF($C234="Customer credit","CR"&amp;100+COUNTIFS($C$1:$C233,"Customer credit"),
IF($C234="Sales",'Business Info'!$A$3&amp;100+COUNTIFS($C$1:$C233,"Sales"),
IF($C234="Other Income",'Business Info'!$A$3&amp;"O"&amp;100+COUNTIFS($C$1:$C233,"Other Income")
))))</f>
        <v/>
      </c>
      <c r="E234" s="308"/>
      <c r="F234" s="307"/>
      <c r="G234" s="169"/>
      <c r="H234" s="184"/>
      <c r="I234" s="138" t="str">
        <f>IFERROR(VLOOKUP($G234,'Inventory management'!$B:$D,3,0),"")</f>
        <v/>
      </c>
      <c r="J234" s="137" t="str">
        <f>IFERROR(
IF($K234&lt;&gt;"","",
IF($G234="","",
IF($C234="Customer credit",-$H234*VLOOKUP($G234,'Inventory management'!$B:$D,3,0),
$H234*VLOOKUP($G234,'Inventory management'!$B:$D,3,0)))),
"")</f>
        <v/>
      </c>
      <c r="K234" s="137"/>
      <c r="L234" s="137" t="str">
        <f t="shared" si="10"/>
        <v/>
      </c>
      <c r="M234" s="137" t="str">
        <f t="shared" si="11"/>
        <v/>
      </c>
      <c r="N234" s="186"/>
      <c r="O234" s="134" t="str">
        <f t="shared" si="12"/>
        <v/>
      </c>
    </row>
    <row r="235" spans="1:15" x14ac:dyDescent="0.35">
      <c r="A235" s="133" t="str">
        <f>IF(B235="","",
IFERROR(
INDEX('Customer List'!$A:$A,MATCH('Sales input worksheet'!$B235,'Customer List'!$B:$B,0)),
""))</f>
        <v/>
      </c>
      <c r="B235" s="304"/>
      <c r="C235" s="305"/>
      <c r="D235" s="135" t="str">
        <f>IF($C235="","",
IF($C235="Customer credit","CR"&amp;100+COUNTIFS($C$1:$C234,"Customer credit"),
IF($C235="Sales",'Business Info'!$A$3&amp;100+COUNTIFS($C$1:$C234,"Sales"),
IF($C235="Other Income",'Business Info'!$A$3&amp;"O"&amp;100+COUNTIFS($C$1:$C234,"Other Income")
))))</f>
        <v/>
      </c>
      <c r="E235" s="308"/>
      <c r="F235" s="307"/>
      <c r="G235" s="169"/>
      <c r="H235" s="184"/>
      <c r="I235" s="138" t="str">
        <f>IFERROR(VLOOKUP($G235,'Inventory management'!$B:$D,3,0),"")</f>
        <v/>
      </c>
      <c r="J235" s="137" t="str">
        <f>IFERROR(
IF($K235&lt;&gt;"","",
IF($G235="","",
IF($C235="Customer credit",-$H235*VLOOKUP($G235,'Inventory management'!$B:$D,3,0),
$H235*VLOOKUP($G235,'Inventory management'!$B:$D,3,0)))),
"")</f>
        <v/>
      </c>
      <c r="K235" s="137"/>
      <c r="L235" s="137" t="str">
        <f t="shared" si="10"/>
        <v/>
      </c>
      <c r="M235" s="137" t="str">
        <f t="shared" si="11"/>
        <v/>
      </c>
      <c r="N235" s="186"/>
      <c r="O235" s="134" t="str">
        <f t="shared" si="12"/>
        <v/>
      </c>
    </row>
    <row r="236" spans="1:15" x14ac:dyDescent="0.35">
      <c r="A236" s="133" t="str">
        <f>IF(B236="","",
IFERROR(
INDEX('Customer List'!$A:$A,MATCH('Sales input worksheet'!$B236,'Customer List'!$B:$B,0)),
""))</f>
        <v/>
      </c>
      <c r="B236" s="304"/>
      <c r="C236" s="305"/>
      <c r="D236" s="135" t="str">
        <f>IF($C236="","",
IF($C236="Customer credit","CR"&amp;100+COUNTIFS($C$1:$C235,"Customer credit"),
IF($C236="Sales",'Business Info'!$A$3&amp;100+COUNTIFS($C$1:$C235,"Sales"),
IF($C236="Other Income",'Business Info'!$A$3&amp;"O"&amp;100+COUNTIFS($C$1:$C235,"Other Income")
))))</f>
        <v/>
      </c>
      <c r="E236" s="308"/>
      <c r="F236" s="307"/>
      <c r="G236" s="169"/>
      <c r="H236" s="184"/>
      <c r="I236" s="138" t="str">
        <f>IFERROR(VLOOKUP($G236,'Inventory management'!$B:$D,3,0),"")</f>
        <v/>
      </c>
      <c r="J236" s="137" t="str">
        <f>IFERROR(
IF($K236&lt;&gt;"","",
IF($G236="","",
IF($C236="Customer credit",-$H236*VLOOKUP($G236,'Inventory management'!$B:$D,3,0),
$H236*VLOOKUP($G236,'Inventory management'!$B:$D,3,0)))),
"")</f>
        <v/>
      </c>
      <c r="K236" s="137"/>
      <c r="L236" s="137" t="str">
        <f t="shared" si="10"/>
        <v/>
      </c>
      <c r="M236" s="137" t="str">
        <f t="shared" si="11"/>
        <v/>
      </c>
      <c r="N236" s="186"/>
      <c r="O236" s="134" t="str">
        <f t="shared" si="12"/>
        <v/>
      </c>
    </row>
    <row r="237" spans="1:15" x14ac:dyDescent="0.35">
      <c r="A237" s="133" t="str">
        <f>IF(B237="","",
IFERROR(
INDEX('Customer List'!$A:$A,MATCH('Sales input worksheet'!$B237,'Customer List'!$B:$B,0)),
""))</f>
        <v/>
      </c>
      <c r="B237" s="304"/>
      <c r="C237" s="305"/>
      <c r="D237" s="135" t="str">
        <f>IF($C237="","",
IF($C237="Customer credit","CR"&amp;100+COUNTIFS($C$1:$C236,"Customer credit"),
IF($C237="Sales",'Business Info'!$A$3&amp;100+COUNTIFS($C$1:$C236,"Sales"),
IF($C237="Other Income",'Business Info'!$A$3&amp;"O"&amp;100+COUNTIFS($C$1:$C236,"Other Income")
))))</f>
        <v/>
      </c>
      <c r="E237" s="308"/>
      <c r="F237" s="307"/>
      <c r="G237" s="169"/>
      <c r="H237" s="184"/>
      <c r="I237" s="138" t="str">
        <f>IFERROR(VLOOKUP($G237,'Inventory management'!$B:$D,3,0),"")</f>
        <v/>
      </c>
      <c r="J237" s="137" t="str">
        <f>IFERROR(
IF($K237&lt;&gt;"","",
IF($G237="","",
IF($C237="Customer credit",-$H237*VLOOKUP($G237,'Inventory management'!$B:$D,3,0),
$H237*VLOOKUP($G237,'Inventory management'!$B:$D,3,0)))),
"")</f>
        <v/>
      </c>
      <c r="K237" s="137"/>
      <c r="L237" s="137" t="str">
        <f t="shared" si="10"/>
        <v/>
      </c>
      <c r="M237" s="137" t="str">
        <f t="shared" si="11"/>
        <v/>
      </c>
      <c r="N237" s="186"/>
      <c r="O237" s="134" t="str">
        <f t="shared" si="12"/>
        <v/>
      </c>
    </row>
    <row r="238" spans="1:15" x14ac:dyDescent="0.35">
      <c r="A238" s="133" t="str">
        <f>IF(B238="","",
IFERROR(
INDEX('Customer List'!$A:$A,MATCH('Sales input worksheet'!$B238,'Customer List'!$B:$B,0)),
""))</f>
        <v/>
      </c>
      <c r="B238" s="304"/>
      <c r="C238" s="305"/>
      <c r="D238" s="135" t="str">
        <f>IF($C238="","",
IF($C238="Customer credit","CR"&amp;100+COUNTIFS($C$1:$C237,"Customer credit"),
IF($C238="Sales",'Business Info'!$A$3&amp;100+COUNTIFS($C$1:$C237,"Sales"),
IF($C238="Other Income",'Business Info'!$A$3&amp;"O"&amp;100+COUNTIFS($C$1:$C237,"Other Income")
))))</f>
        <v/>
      </c>
      <c r="E238" s="308"/>
      <c r="F238" s="307"/>
      <c r="G238" s="169"/>
      <c r="H238" s="184"/>
      <c r="I238" s="138" t="str">
        <f>IFERROR(VLOOKUP($G238,'Inventory management'!$B:$D,3,0),"")</f>
        <v/>
      </c>
      <c r="J238" s="137" t="str">
        <f>IFERROR(
IF($K238&lt;&gt;"","",
IF($G238="","",
IF($C238="Customer credit",-$H238*VLOOKUP($G238,'Inventory management'!$B:$D,3,0),
$H238*VLOOKUP($G238,'Inventory management'!$B:$D,3,0)))),
"")</f>
        <v/>
      </c>
      <c r="K238" s="137"/>
      <c r="L238" s="137" t="str">
        <f t="shared" si="10"/>
        <v/>
      </c>
      <c r="M238" s="137" t="str">
        <f t="shared" si="11"/>
        <v/>
      </c>
      <c r="N238" s="186"/>
      <c r="O238" s="134" t="str">
        <f t="shared" si="12"/>
        <v/>
      </c>
    </row>
    <row r="239" spans="1:15" x14ac:dyDescent="0.35">
      <c r="A239" s="133" t="str">
        <f>IF(B239="","",
IFERROR(
INDEX('Customer List'!$A:$A,MATCH('Sales input worksheet'!$B239,'Customer List'!$B:$B,0)),
""))</f>
        <v/>
      </c>
      <c r="B239" s="304"/>
      <c r="C239" s="305"/>
      <c r="D239" s="135" t="str">
        <f>IF($C239="","",
IF($C239="Customer credit","CR"&amp;100+COUNTIFS($C$1:$C238,"Customer credit"),
IF($C239="Sales",'Business Info'!$A$3&amp;100+COUNTIFS($C$1:$C238,"Sales"),
IF($C239="Other Income",'Business Info'!$A$3&amp;"O"&amp;100+COUNTIFS($C$1:$C238,"Other Income")
))))</f>
        <v/>
      </c>
      <c r="E239" s="308"/>
      <c r="F239" s="307"/>
      <c r="G239" s="169"/>
      <c r="H239" s="184"/>
      <c r="I239" s="138" t="str">
        <f>IFERROR(VLOOKUP($G239,'Inventory management'!$B:$D,3,0),"")</f>
        <v/>
      </c>
      <c r="J239" s="137" t="str">
        <f>IFERROR(
IF($K239&lt;&gt;"","",
IF($G239="","",
IF($C239="Customer credit",-$H239*VLOOKUP($G239,'Inventory management'!$B:$D,3,0),
$H239*VLOOKUP($G239,'Inventory management'!$B:$D,3,0)))),
"")</f>
        <v/>
      </c>
      <c r="K239" s="137"/>
      <c r="L239" s="137" t="str">
        <f t="shared" si="10"/>
        <v/>
      </c>
      <c r="M239" s="137" t="str">
        <f t="shared" si="11"/>
        <v/>
      </c>
      <c r="N239" s="186"/>
      <c r="O239" s="134" t="str">
        <f t="shared" si="12"/>
        <v/>
      </c>
    </row>
    <row r="240" spans="1:15" x14ac:dyDescent="0.35">
      <c r="A240" s="133" t="str">
        <f>IF(B240="","",
IFERROR(
INDEX('Customer List'!$A:$A,MATCH('Sales input worksheet'!$B240,'Customer List'!$B:$B,0)),
""))</f>
        <v/>
      </c>
      <c r="B240" s="304"/>
      <c r="C240" s="305"/>
      <c r="D240" s="135" t="str">
        <f>IF($C240="","",
IF($C240="Customer credit","CR"&amp;100+COUNTIFS($C$1:$C239,"Customer credit"),
IF($C240="Sales",'Business Info'!$A$3&amp;100+COUNTIFS($C$1:$C239,"Sales"),
IF($C240="Other Income",'Business Info'!$A$3&amp;"O"&amp;100+COUNTIFS($C$1:$C239,"Other Income")
))))</f>
        <v/>
      </c>
      <c r="E240" s="308"/>
      <c r="F240" s="307"/>
      <c r="G240" s="169"/>
      <c r="H240" s="184"/>
      <c r="I240" s="138" t="str">
        <f>IFERROR(VLOOKUP($G240,'Inventory management'!$B:$D,3,0),"")</f>
        <v/>
      </c>
      <c r="J240" s="137" t="str">
        <f>IFERROR(
IF($K240&lt;&gt;"","",
IF($G240="","",
IF($C240="Customer credit",-$H240*VLOOKUP($G240,'Inventory management'!$B:$D,3,0),
$H240*VLOOKUP($G240,'Inventory management'!$B:$D,3,0)))),
"")</f>
        <v/>
      </c>
      <c r="K240" s="137"/>
      <c r="L240" s="137" t="str">
        <f t="shared" si="10"/>
        <v/>
      </c>
      <c r="M240" s="137" t="str">
        <f t="shared" si="11"/>
        <v/>
      </c>
      <c r="N240" s="186"/>
      <c r="O240" s="134" t="str">
        <f t="shared" si="12"/>
        <v/>
      </c>
    </row>
    <row r="241" spans="1:15" x14ac:dyDescent="0.35">
      <c r="A241" s="133" t="str">
        <f>IF(B241="","",
IFERROR(
INDEX('Customer List'!$A:$A,MATCH('Sales input worksheet'!$B241,'Customer List'!$B:$B,0)),
""))</f>
        <v/>
      </c>
      <c r="B241" s="304"/>
      <c r="C241" s="305"/>
      <c r="D241" s="135" t="str">
        <f>IF($C241="","",
IF($C241="Customer credit","CR"&amp;100+COUNTIFS($C$1:$C240,"Customer credit"),
IF($C241="Sales",'Business Info'!$A$3&amp;100+COUNTIFS($C$1:$C240,"Sales"),
IF($C241="Other Income",'Business Info'!$A$3&amp;"O"&amp;100+COUNTIFS($C$1:$C240,"Other Income")
))))</f>
        <v/>
      </c>
      <c r="E241" s="308"/>
      <c r="F241" s="307"/>
      <c r="G241" s="169"/>
      <c r="H241" s="184"/>
      <c r="I241" s="138" t="str">
        <f>IFERROR(VLOOKUP($G241,'Inventory management'!$B:$D,3,0),"")</f>
        <v/>
      </c>
      <c r="J241" s="137" t="str">
        <f>IFERROR(
IF($K241&lt;&gt;"","",
IF($G241="","",
IF($C241="Customer credit",-$H241*VLOOKUP($G241,'Inventory management'!$B:$D,3,0),
$H241*VLOOKUP($G241,'Inventory management'!$B:$D,3,0)))),
"")</f>
        <v/>
      </c>
      <c r="K241" s="137"/>
      <c r="L241" s="137" t="str">
        <f t="shared" si="10"/>
        <v/>
      </c>
      <c r="M241" s="137" t="str">
        <f t="shared" si="11"/>
        <v/>
      </c>
      <c r="N241" s="186"/>
      <c r="O241" s="134" t="str">
        <f t="shared" si="12"/>
        <v/>
      </c>
    </row>
    <row r="242" spans="1:15" x14ac:dyDescent="0.35">
      <c r="A242" s="133" t="str">
        <f>IF(B242="","",
IFERROR(
INDEX('Customer List'!$A:$A,MATCH('Sales input worksheet'!$B242,'Customer List'!$B:$B,0)),
""))</f>
        <v/>
      </c>
      <c r="B242" s="304"/>
      <c r="C242" s="305"/>
      <c r="D242" s="135" t="str">
        <f>IF($C242="","",
IF($C242="Customer credit","CR"&amp;100+COUNTIFS($C$1:$C241,"Customer credit"),
IF($C242="Sales",'Business Info'!$A$3&amp;100+COUNTIFS($C$1:$C241,"Sales"),
IF($C242="Other Income",'Business Info'!$A$3&amp;"O"&amp;100+COUNTIFS($C$1:$C241,"Other Income")
))))</f>
        <v/>
      </c>
      <c r="E242" s="308"/>
      <c r="F242" s="307"/>
      <c r="G242" s="169"/>
      <c r="H242" s="184"/>
      <c r="I242" s="138" t="str">
        <f>IFERROR(VLOOKUP($G242,'Inventory management'!$B:$D,3,0),"")</f>
        <v/>
      </c>
      <c r="J242" s="137" t="str">
        <f>IFERROR(
IF($K242&lt;&gt;"","",
IF($G242="","",
IF($C242="Customer credit",-$H242*VLOOKUP($G242,'Inventory management'!$B:$D,3,0),
$H242*VLOOKUP($G242,'Inventory management'!$B:$D,3,0)))),
"")</f>
        <v/>
      </c>
      <c r="K242" s="137"/>
      <c r="L242" s="137" t="str">
        <f t="shared" si="10"/>
        <v/>
      </c>
      <c r="M242" s="137" t="str">
        <f t="shared" si="11"/>
        <v/>
      </c>
      <c r="N242" s="186"/>
      <c r="O242" s="134" t="str">
        <f t="shared" si="12"/>
        <v/>
      </c>
    </row>
    <row r="243" spans="1:15" x14ac:dyDescent="0.35">
      <c r="A243" s="133" t="str">
        <f>IF(B243="","",
IFERROR(
INDEX('Customer List'!$A:$A,MATCH('Sales input worksheet'!$B243,'Customer List'!$B:$B,0)),
""))</f>
        <v/>
      </c>
      <c r="B243" s="304"/>
      <c r="C243" s="305"/>
      <c r="D243" s="135" t="str">
        <f>IF($C243="","",
IF($C243="Customer credit","CR"&amp;100+COUNTIFS($C$1:$C242,"Customer credit"),
IF($C243="Sales",'Business Info'!$A$3&amp;100+COUNTIFS($C$1:$C242,"Sales"),
IF($C243="Other Income",'Business Info'!$A$3&amp;"O"&amp;100+COUNTIFS($C$1:$C242,"Other Income")
))))</f>
        <v/>
      </c>
      <c r="E243" s="308"/>
      <c r="F243" s="307"/>
      <c r="G243" s="169"/>
      <c r="H243" s="184"/>
      <c r="I243" s="138" t="str">
        <f>IFERROR(VLOOKUP($G243,'Inventory management'!$B:$D,3,0),"")</f>
        <v/>
      </c>
      <c r="J243" s="137" t="str">
        <f>IFERROR(
IF($K243&lt;&gt;"","",
IF($G243="","",
IF($C243="Customer credit",-$H243*VLOOKUP($G243,'Inventory management'!$B:$D,3,0),
$H243*VLOOKUP($G243,'Inventory management'!$B:$D,3,0)))),
"")</f>
        <v/>
      </c>
      <c r="K243" s="137"/>
      <c r="L243" s="137" t="str">
        <f t="shared" si="10"/>
        <v/>
      </c>
      <c r="M243" s="137" t="str">
        <f t="shared" si="11"/>
        <v/>
      </c>
      <c r="N243" s="186"/>
      <c r="O243" s="134" t="str">
        <f t="shared" si="12"/>
        <v/>
      </c>
    </row>
    <row r="244" spans="1:15" x14ac:dyDescent="0.35">
      <c r="A244" s="133" t="str">
        <f>IF(B244="","",
IFERROR(
INDEX('Customer List'!$A:$A,MATCH('Sales input worksheet'!$B244,'Customer List'!$B:$B,0)),
""))</f>
        <v/>
      </c>
      <c r="B244" s="304"/>
      <c r="C244" s="305"/>
      <c r="D244" s="135" t="str">
        <f>IF($C244="","",
IF($C244="Customer credit","CR"&amp;100+COUNTIFS($C$1:$C243,"Customer credit"),
IF($C244="Sales",'Business Info'!$A$3&amp;100+COUNTIFS($C$1:$C243,"Sales"),
IF($C244="Other Income",'Business Info'!$A$3&amp;"O"&amp;100+COUNTIFS($C$1:$C243,"Other Income")
))))</f>
        <v/>
      </c>
      <c r="E244" s="308"/>
      <c r="F244" s="307"/>
      <c r="G244" s="169"/>
      <c r="H244" s="184"/>
      <c r="I244" s="138" t="str">
        <f>IFERROR(VLOOKUP($G244,'Inventory management'!$B:$D,3,0),"")</f>
        <v/>
      </c>
      <c r="J244" s="137" t="str">
        <f>IFERROR(
IF($K244&lt;&gt;"","",
IF($G244="","",
IF($C244="Customer credit",-$H244*VLOOKUP($G244,'Inventory management'!$B:$D,3,0),
$H244*VLOOKUP($G244,'Inventory management'!$B:$D,3,0)))),
"")</f>
        <v/>
      </c>
      <c r="K244" s="137"/>
      <c r="L244" s="137" t="str">
        <f t="shared" si="10"/>
        <v/>
      </c>
      <c r="M244" s="137" t="str">
        <f t="shared" si="11"/>
        <v/>
      </c>
      <c r="N244" s="186"/>
      <c r="O244" s="134" t="str">
        <f t="shared" si="12"/>
        <v/>
      </c>
    </row>
    <row r="245" spans="1:15" x14ac:dyDescent="0.35">
      <c r="A245" s="133" t="str">
        <f>IF(B245="","",
IFERROR(
INDEX('Customer List'!$A:$A,MATCH('Sales input worksheet'!$B245,'Customer List'!$B:$B,0)),
""))</f>
        <v/>
      </c>
      <c r="B245" s="304"/>
      <c r="C245" s="305"/>
      <c r="D245" s="135" t="str">
        <f>IF($C245="","",
IF($C245="Customer credit","CR"&amp;100+COUNTIFS($C$1:$C244,"Customer credit"),
IF($C245="Sales",'Business Info'!$A$3&amp;100+COUNTIFS($C$1:$C244,"Sales"),
IF($C245="Other Income",'Business Info'!$A$3&amp;"O"&amp;100+COUNTIFS($C$1:$C244,"Other Income")
))))</f>
        <v/>
      </c>
      <c r="E245" s="308"/>
      <c r="F245" s="307"/>
      <c r="G245" s="169"/>
      <c r="H245" s="184"/>
      <c r="I245" s="138" t="str">
        <f>IFERROR(VLOOKUP($G245,'Inventory management'!$B:$D,3,0),"")</f>
        <v/>
      </c>
      <c r="J245" s="137" t="str">
        <f>IFERROR(
IF($K245&lt;&gt;"","",
IF($G245="","",
IF($C245="Customer credit",-$H245*VLOOKUP($G245,'Inventory management'!$B:$D,3,0),
$H245*VLOOKUP($G245,'Inventory management'!$B:$D,3,0)))),
"")</f>
        <v/>
      </c>
      <c r="K245" s="137"/>
      <c r="L245" s="137" t="str">
        <f t="shared" si="10"/>
        <v/>
      </c>
      <c r="M245" s="137" t="str">
        <f t="shared" si="11"/>
        <v/>
      </c>
      <c r="N245" s="186"/>
      <c r="O245" s="134" t="str">
        <f t="shared" si="12"/>
        <v/>
      </c>
    </row>
    <row r="246" spans="1:15" x14ac:dyDescent="0.35">
      <c r="A246" s="133" t="str">
        <f>IF(B246="","",
IFERROR(
INDEX('Customer List'!$A:$A,MATCH('Sales input worksheet'!$B246,'Customer List'!$B:$B,0)),
""))</f>
        <v/>
      </c>
      <c r="B246" s="304"/>
      <c r="C246" s="305"/>
      <c r="D246" s="135" t="str">
        <f>IF($C246="","",
IF($C246="Customer credit","CR"&amp;100+COUNTIFS($C$1:$C245,"Customer credit"),
IF($C246="Sales",'Business Info'!$A$3&amp;100+COUNTIFS($C$1:$C245,"Sales"),
IF($C246="Other Income",'Business Info'!$A$3&amp;"O"&amp;100+COUNTIFS($C$1:$C245,"Other Income")
))))</f>
        <v/>
      </c>
      <c r="E246" s="308"/>
      <c r="F246" s="307"/>
      <c r="G246" s="169"/>
      <c r="H246" s="184"/>
      <c r="I246" s="138" t="str">
        <f>IFERROR(VLOOKUP($G246,'Inventory management'!$B:$D,3,0),"")</f>
        <v/>
      </c>
      <c r="J246" s="137" t="str">
        <f>IFERROR(
IF($K246&lt;&gt;"","",
IF($G246="","",
IF($C246="Customer credit",-$H246*VLOOKUP($G246,'Inventory management'!$B:$D,3,0),
$H246*VLOOKUP($G246,'Inventory management'!$B:$D,3,0)))),
"")</f>
        <v/>
      </c>
      <c r="K246" s="137"/>
      <c r="L246" s="137" t="str">
        <f t="shared" si="10"/>
        <v/>
      </c>
      <c r="M246" s="137" t="str">
        <f t="shared" si="11"/>
        <v/>
      </c>
      <c r="N246" s="186"/>
      <c r="O246" s="134" t="str">
        <f t="shared" si="12"/>
        <v/>
      </c>
    </row>
    <row r="247" spans="1:15" x14ac:dyDescent="0.35">
      <c r="A247" s="133" t="str">
        <f>IF(B247="","",
IFERROR(
INDEX('Customer List'!$A:$A,MATCH('Sales input worksheet'!$B247,'Customer List'!$B:$B,0)),
""))</f>
        <v/>
      </c>
      <c r="B247" s="304"/>
      <c r="C247" s="305"/>
      <c r="D247" s="135" t="str">
        <f>IF($C247="","",
IF($C247="Customer credit","CR"&amp;100+COUNTIFS($C$1:$C246,"Customer credit"),
IF($C247="Sales",'Business Info'!$A$3&amp;100+COUNTIFS($C$1:$C246,"Sales"),
IF($C247="Other Income",'Business Info'!$A$3&amp;"O"&amp;100+COUNTIFS($C$1:$C246,"Other Income")
))))</f>
        <v/>
      </c>
      <c r="E247" s="308"/>
      <c r="F247" s="307"/>
      <c r="G247" s="169"/>
      <c r="H247" s="184"/>
      <c r="I247" s="138" t="str">
        <f>IFERROR(VLOOKUP($G247,'Inventory management'!$B:$D,3,0),"")</f>
        <v/>
      </c>
      <c r="J247" s="137" t="str">
        <f>IFERROR(
IF($K247&lt;&gt;"","",
IF($G247="","",
IF($C247="Customer credit",-$H247*VLOOKUP($G247,'Inventory management'!$B:$D,3,0),
$H247*VLOOKUP($G247,'Inventory management'!$B:$D,3,0)))),
"")</f>
        <v/>
      </c>
      <c r="K247" s="137"/>
      <c r="L247" s="137" t="str">
        <f t="shared" si="10"/>
        <v/>
      </c>
      <c r="M247" s="137" t="str">
        <f t="shared" si="11"/>
        <v/>
      </c>
      <c r="N247" s="186"/>
      <c r="O247" s="134" t="str">
        <f t="shared" si="12"/>
        <v/>
      </c>
    </row>
    <row r="248" spans="1:15" x14ac:dyDescent="0.35">
      <c r="A248" s="133" t="str">
        <f>IF(B248="","",
IFERROR(
INDEX('Customer List'!$A:$A,MATCH('Sales input worksheet'!$B248,'Customer List'!$B:$B,0)),
""))</f>
        <v/>
      </c>
      <c r="B248" s="304"/>
      <c r="C248" s="305"/>
      <c r="D248" s="135" t="str">
        <f>IF($C248="","",
IF($C248="Customer credit","CR"&amp;100+COUNTIFS($C$1:$C247,"Customer credit"),
IF($C248="Sales",'Business Info'!$A$3&amp;100+COUNTIFS($C$1:$C247,"Sales"),
IF($C248="Other Income",'Business Info'!$A$3&amp;"O"&amp;100+COUNTIFS($C$1:$C247,"Other Income")
))))</f>
        <v/>
      </c>
      <c r="E248" s="308"/>
      <c r="F248" s="307"/>
      <c r="G248" s="169"/>
      <c r="H248" s="184"/>
      <c r="I248" s="138" t="str">
        <f>IFERROR(VLOOKUP($G248,'Inventory management'!$B:$D,3,0),"")</f>
        <v/>
      </c>
      <c r="J248" s="137" t="str">
        <f>IFERROR(
IF($K248&lt;&gt;"","",
IF($G248="","",
IF($C248="Customer credit",-$H248*VLOOKUP($G248,'Inventory management'!$B:$D,3,0),
$H248*VLOOKUP($G248,'Inventory management'!$B:$D,3,0)))),
"")</f>
        <v/>
      </c>
      <c r="K248" s="137"/>
      <c r="L248" s="137" t="str">
        <f t="shared" si="10"/>
        <v/>
      </c>
      <c r="M248" s="137" t="str">
        <f t="shared" si="11"/>
        <v/>
      </c>
      <c r="N248" s="186"/>
      <c r="O248" s="134" t="str">
        <f t="shared" si="12"/>
        <v/>
      </c>
    </row>
    <row r="249" spans="1:15" x14ac:dyDescent="0.35">
      <c r="A249" s="133" t="str">
        <f>IF(B249="","",
IFERROR(
INDEX('Customer List'!$A:$A,MATCH('Sales input worksheet'!$B249,'Customer List'!$B:$B,0)),
""))</f>
        <v/>
      </c>
      <c r="B249" s="304"/>
      <c r="C249" s="305"/>
      <c r="D249" s="135" t="str">
        <f>IF($C249="","",
IF($C249="Customer credit","CR"&amp;100+COUNTIFS($C$1:$C248,"Customer credit"),
IF($C249="Sales",'Business Info'!$A$3&amp;100+COUNTIFS($C$1:$C248,"Sales"),
IF($C249="Other Income",'Business Info'!$A$3&amp;"O"&amp;100+COUNTIFS($C$1:$C248,"Other Income")
))))</f>
        <v/>
      </c>
      <c r="E249" s="308"/>
      <c r="F249" s="307"/>
      <c r="G249" s="169"/>
      <c r="H249" s="184"/>
      <c r="I249" s="138" t="str">
        <f>IFERROR(VLOOKUP($G249,'Inventory management'!$B:$D,3,0),"")</f>
        <v/>
      </c>
      <c r="J249" s="137" t="str">
        <f>IFERROR(
IF($K249&lt;&gt;"","",
IF($G249="","",
IF($C249="Customer credit",-$H249*VLOOKUP($G249,'Inventory management'!$B:$D,3,0),
$H249*VLOOKUP($G249,'Inventory management'!$B:$D,3,0)))),
"")</f>
        <v/>
      </c>
      <c r="K249" s="137"/>
      <c r="L249" s="137" t="str">
        <f t="shared" si="10"/>
        <v/>
      </c>
      <c r="M249" s="137" t="str">
        <f t="shared" si="11"/>
        <v/>
      </c>
      <c r="N249" s="186"/>
      <c r="O249" s="134" t="str">
        <f t="shared" si="12"/>
        <v/>
      </c>
    </row>
    <row r="250" spans="1:15" x14ac:dyDescent="0.35">
      <c r="A250" s="133" t="str">
        <f>IF(B250="","",
IFERROR(
INDEX('Customer List'!$A:$A,MATCH('Sales input worksheet'!$B250,'Customer List'!$B:$B,0)),
""))</f>
        <v/>
      </c>
      <c r="B250" s="304"/>
      <c r="C250" s="305"/>
      <c r="D250" s="135" t="str">
        <f>IF($C250="","",
IF($C250="Customer credit","CR"&amp;100+COUNTIFS($C$1:$C249,"Customer credit"),
IF($C250="Sales",'Business Info'!$A$3&amp;100+COUNTIFS($C$1:$C249,"Sales"),
IF($C250="Other Income",'Business Info'!$A$3&amp;"O"&amp;100+COUNTIFS($C$1:$C249,"Other Income")
))))</f>
        <v/>
      </c>
      <c r="E250" s="308"/>
      <c r="F250" s="307"/>
      <c r="G250" s="169"/>
      <c r="H250" s="184"/>
      <c r="I250" s="138" t="str">
        <f>IFERROR(VLOOKUP($G250,'Inventory management'!$B:$D,3,0),"")</f>
        <v/>
      </c>
      <c r="J250" s="137" t="str">
        <f>IFERROR(
IF($K250&lt;&gt;"","",
IF($G250="","",
IF($C250="Customer credit",-$H250*VLOOKUP($G250,'Inventory management'!$B:$D,3,0),
$H250*VLOOKUP($G250,'Inventory management'!$B:$D,3,0)))),
"")</f>
        <v/>
      </c>
      <c r="K250" s="137"/>
      <c r="L250" s="137" t="str">
        <f t="shared" si="10"/>
        <v/>
      </c>
      <c r="M250" s="137" t="str">
        <f t="shared" si="11"/>
        <v/>
      </c>
      <c r="N250" s="186"/>
      <c r="O250" s="134" t="str">
        <f t="shared" si="12"/>
        <v/>
      </c>
    </row>
    <row r="251" spans="1:15" x14ac:dyDescent="0.35">
      <c r="A251" s="133" t="str">
        <f>IF(B251="","",
IFERROR(
INDEX('Customer List'!$A:$A,MATCH('Sales input worksheet'!$B251,'Customer List'!$B:$B,0)),
""))</f>
        <v/>
      </c>
      <c r="B251" s="304"/>
      <c r="C251" s="305"/>
      <c r="D251" s="135" t="str">
        <f>IF($C251="","",
IF($C251="Customer credit","CR"&amp;100+COUNTIFS($C$1:$C250,"Customer credit"),
IF($C251="Sales",'Business Info'!$A$3&amp;100+COUNTIFS($C$1:$C250,"Sales"),
IF($C251="Other Income",'Business Info'!$A$3&amp;"O"&amp;100+COUNTIFS($C$1:$C250,"Other Income")
))))</f>
        <v/>
      </c>
      <c r="E251" s="308"/>
      <c r="F251" s="307"/>
      <c r="G251" s="169"/>
      <c r="H251" s="184"/>
      <c r="I251" s="138" t="str">
        <f>IFERROR(VLOOKUP($G251,'Inventory management'!$B:$D,3,0),"")</f>
        <v/>
      </c>
      <c r="J251" s="137" t="str">
        <f>IFERROR(
IF($K251&lt;&gt;"","",
IF($G251="","",
IF($C251="Customer credit",-$H251*VLOOKUP($G251,'Inventory management'!$B:$D,3,0),
$H251*VLOOKUP($G251,'Inventory management'!$B:$D,3,0)))),
"")</f>
        <v/>
      </c>
      <c r="K251" s="137"/>
      <c r="L251" s="137" t="str">
        <f t="shared" si="10"/>
        <v/>
      </c>
      <c r="M251" s="137" t="str">
        <f t="shared" si="11"/>
        <v/>
      </c>
      <c r="N251" s="186"/>
      <c r="O251" s="134" t="str">
        <f t="shared" si="12"/>
        <v/>
      </c>
    </row>
    <row r="252" spans="1:15" x14ac:dyDescent="0.35">
      <c r="A252" s="133" t="str">
        <f>IF(B252="","",
IFERROR(
INDEX('Customer List'!$A:$A,MATCH('Sales input worksheet'!$B252,'Customer List'!$B:$B,0)),
""))</f>
        <v/>
      </c>
      <c r="B252" s="304"/>
      <c r="C252" s="305"/>
      <c r="D252" s="135" t="str">
        <f>IF($C252="","",
IF($C252="Customer credit","CR"&amp;100+COUNTIFS($C$1:$C251,"Customer credit"),
IF($C252="Sales",'Business Info'!$A$3&amp;100+COUNTIFS($C$1:$C251,"Sales"),
IF($C252="Other Income",'Business Info'!$A$3&amp;"O"&amp;100+COUNTIFS($C$1:$C251,"Other Income")
))))</f>
        <v/>
      </c>
      <c r="E252" s="308"/>
      <c r="F252" s="307"/>
      <c r="G252" s="169"/>
      <c r="H252" s="184"/>
      <c r="I252" s="138" t="str">
        <f>IFERROR(VLOOKUP($G252,'Inventory management'!$B:$D,3,0),"")</f>
        <v/>
      </c>
      <c r="J252" s="137" t="str">
        <f>IFERROR(
IF($K252&lt;&gt;"","",
IF($G252="","",
IF($C252="Customer credit",-$H252*VLOOKUP($G252,'Inventory management'!$B:$D,3,0),
$H252*VLOOKUP($G252,'Inventory management'!$B:$D,3,0)))),
"")</f>
        <v/>
      </c>
      <c r="K252" s="137"/>
      <c r="L252" s="137" t="str">
        <f t="shared" si="10"/>
        <v/>
      </c>
      <c r="M252" s="137" t="str">
        <f t="shared" si="11"/>
        <v/>
      </c>
      <c r="N252" s="186"/>
      <c r="O252" s="134" t="str">
        <f t="shared" si="12"/>
        <v/>
      </c>
    </row>
    <row r="253" spans="1:15" x14ac:dyDescent="0.35">
      <c r="A253" s="133" t="str">
        <f>IF(B253="","",
IFERROR(
INDEX('Customer List'!$A:$A,MATCH('Sales input worksheet'!$B253,'Customer List'!$B:$B,0)),
""))</f>
        <v/>
      </c>
      <c r="B253" s="304"/>
      <c r="C253" s="305"/>
      <c r="D253" s="135" t="str">
        <f>IF($C253="","",
IF($C253="Customer credit","CR"&amp;100+COUNTIFS($C$1:$C252,"Customer credit"),
IF($C253="Sales",'Business Info'!$A$3&amp;100+COUNTIFS($C$1:$C252,"Sales"),
IF($C253="Other Income",'Business Info'!$A$3&amp;"O"&amp;100+COUNTIFS($C$1:$C252,"Other Income")
))))</f>
        <v/>
      </c>
      <c r="E253" s="308"/>
      <c r="F253" s="307"/>
      <c r="G253" s="169"/>
      <c r="H253" s="184"/>
      <c r="I253" s="138" t="str">
        <f>IFERROR(VLOOKUP($G253,'Inventory management'!$B:$D,3,0),"")</f>
        <v/>
      </c>
      <c r="J253" s="137" t="str">
        <f>IFERROR(
IF($K253&lt;&gt;"","",
IF($G253="","",
IF($C253="Customer credit",-$H253*VLOOKUP($G253,'Inventory management'!$B:$D,3,0),
$H253*VLOOKUP($G253,'Inventory management'!$B:$D,3,0)))),
"")</f>
        <v/>
      </c>
      <c r="K253" s="137"/>
      <c r="L253" s="137" t="str">
        <f t="shared" si="10"/>
        <v/>
      </c>
      <c r="M253" s="137" t="str">
        <f t="shared" si="11"/>
        <v/>
      </c>
      <c r="N253" s="186"/>
      <c r="O253" s="134" t="str">
        <f t="shared" si="12"/>
        <v/>
      </c>
    </row>
    <row r="254" spans="1:15" x14ac:dyDescent="0.35">
      <c r="A254" s="133" t="str">
        <f>IF(B254="","",
IFERROR(
INDEX('Customer List'!$A:$A,MATCH('Sales input worksheet'!$B254,'Customer List'!$B:$B,0)),
""))</f>
        <v/>
      </c>
      <c r="B254" s="304"/>
      <c r="C254" s="305"/>
      <c r="D254" s="135" t="str">
        <f>IF($C254="","",
IF($C254="Customer credit","CR"&amp;100+COUNTIFS($C$1:$C253,"Customer credit"),
IF($C254="Sales",'Business Info'!$A$3&amp;100+COUNTIFS($C$1:$C253,"Sales"),
IF($C254="Other Income",'Business Info'!$A$3&amp;"O"&amp;100+COUNTIFS($C$1:$C253,"Other Income")
))))</f>
        <v/>
      </c>
      <c r="E254" s="308"/>
      <c r="F254" s="307"/>
      <c r="G254" s="169"/>
      <c r="H254" s="184"/>
      <c r="I254" s="138" t="str">
        <f>IFERROR(VLOOKUP($G254,'Inventory management'!$B:$D,3,0),"")</f>
        <v/>
      </c>
      <c r="J254" s="137" t="str">
        <f>IFERROR(
IF($K254&lt;&gt;"","",
IF($G254="","",
IF($C254="Customer credit",-$H254*VLOOKUP($G254,'Inventory management'!$B:$D,3,0),
$H254*VLOOKUP($G254,'Inventory management'!$B:$D,3,0)))),
"")</f>
        <v/>
      </c>
      <c r="K254" s="137"/>
      <c r="L254" s="137" t="str">
        <f t="shared" si="10"/>
        <v/>
      </c>
      <c r="M254" s="137" t="str">
        <f t="shared" si="11"/>
        <v/>
      </c>
      <c r="N254" s="186"/>
      <c r="O254" s="134" t="str">
        <f t="shared" si="12"/>
        <v/>
      </c>
    </row>
    <row r="255" spans="1:15" x14ac:dyDescent="0.35">
      <c r="A255" s="133" t="str">
        <f>IF(B255="","",
IFERROR(
INDEX('Customer List'!$A:$A,MATCH('Sales input worksheet'!$B255,'Customer List'!$B:$B,0)),
""))</f>
        <v/>
      </c>
      <c r="B255" s="304"/>
      <c r="C255" s="305"/>
      <c r="D255" s="135" t="str">
        <f>IF($C255="","",
IF($C255="Customer credit","CR"&amp;100+COUNTIFS($C$1:$C254,"Customer credit"),
IF($C255="Sales",'Business Info'!$A$3&amp;100+COUNTIFS($C$1:$C254,"Sales"),
IF($C255="Other Income",'Business Info'!$A$3&amp;"O"&amp;100+COUNTIFS($C$1:$C254,"Other Income")
))))</f>
        <v/>
      </c>
      <c r="E255" s="308"/>
      <c r="F255" s="307"/>
      <c r="G255" s="169"/>
      <c r="H255" s="184"/>
      <c r="I255" s="138" t="str">
        <f>IFERROR(VLOOKUP($G255,'Inventory management'!$B:$D,3,0),"")</f>
        <v/>
      </c>
      <c r="J255" s="137" t="str">
        <f>IFERROR(
IF($K255&lt;&gt;"","",
IF($G255="","",
IF($C255="Customer credit",-$H255*VLOOKUP($G255,'Inventory management'!$B:$D,3,0),
$H255*VLOOKUP($G255,'Inventory management'!$B:$D,3,0)))),
"")</f>
        <v/>
      </c>
      <c r="K255" s="137"/>
      <c r="L255" s="137" t="str">
        <f t="shared" si="10"/>
        <v/>
      </c>
      <c r="M255" s="137" t="str">
        <f t="shared" si="11"/>
        <v/>
      </c>
      <c r="N255" s="186"/>
      <c r="O255" s="134" t="str">
        <f t="shared" si="12"/>
        <v/>
      </c>
    </row>
    <row r="256" spans="1:15" x14ac:dyDescent="0.35">
      <c r="A256" s="133" t="str">
        <f>IF(B256="","",
IFERROR(
INDEX('Customer List'!$A:$A,MATCH('Sales input worksheet'!$B256,'Customer List'!$B:$B,0)),
""))</f>
        <v/>
      </c>
      <c r="B256" s="304"/>
      <c r="C256" s="305"/>
      <c r="D256" s="135" t="str">
        <f>IF($C256="","",
IF($C256="Customer credit","CR"&amp;100+COUNTIFS($C$1:$C255,"Customer credit"),
IF($C256="Sales",'Business Info'!$A$3&amp;100+COUNTIFS($C$1:$C255,"Sales"),
IF($C256="Other Income",'Business Info'!$A$3&amp;"O"&amp;100+COUNTIFS($C$1:$C255,"Other Income")
))))</f>
        <v/>
      </c>
      <c r="E256" s="308"/>
      <c r="F256" s="307"/>
      <c r="G256" s="169"/>
      <c r="H256" s="184"/>
      <c r="I256" s="138" t="str">
        <f>IFERROR(VLOOKUP($G256,'Inventory management'!$B:$D,3,0),"")</f>
        <v/>
      </c>
      <c r="J256" s="137" t="str">
        <f>IFERROR(
IF($K256&lt;&gt;"","",
IF($G256="","",
IF($C256="Customer credit",-$H256*VLOOKUP($G256,'Inventory management'!$B:$D,3,0),
$H256*VLOOKUP($G256,'Inventory management'!$B:$D,3,0)))),
"")</f>
        <v/>
      </c>
      <c r="K256" s="137"/>
      <c r="L256" s="137" t="str">
        <f t="shared" si="10"/>
        <v/>
      </c>
      <c r="M256" s="137" t="str">
        <f t="shared" si="11"/>
        <v/>
      </c>
      <c r="N256" s="186"/>
      <c r="O256" s="134" t="str">
        <f t="shared" si="12"/>
        <v/>
      </c>
    </row>
    <row r="257" spans="1:15" x14ac:dyDescent="0.35">
      <c r="A257" s="133" t="str">
        <f>IF(B257="","",
IFERROR(
INDEX('Customer List'!$A:$A,MATCH('Sales input worksheet'!$B257,'Customer List'!$B:$B,0)),
""))</f>
        <v/>
      </c>
      <c r="B257" s="304"/>
      <c r="C257" s="305"/>
      <c r="D257" s="135" t="str">
        <f>IF($C257="","",
IF($C257="Customer credit","CR"&amp;100+COUNTIFS($C$1:$C256,"Customer credit"),
IF($C257="Sales",'Business Info'!$A$3&amp;100+COUNTIFS($C$1:$C256,"Sales"),
IF($C257="Other Income",'Business Info'!$A$3&amp;"O"&amp;100+COUNTIFS($C$1:$C256,"Other Income")
))))</f>
        <v/>
      </c>
      <c r="E257" s="308"/>
      <c r="F257" s="307"/>
      <c r="G257" s="169"/>
      <c r="H257" s="184"/>
      <c r="I257" s="138" t="str">
        <f>IFERROR(VLOOKUP($G257,'Inventory management'!$B:$D,3,0),"")</f>
        <v/>
      </c>
      <c r="J257" s="137" t="str">
        <f>IFERROR(
IF($K257&lt;&gt;"","",
IF($G257="","",
IF($C257="Customer credit",-$H257*VLOOKUP($G257,'Inventory management'!$B:$D,3,0),
$H257*VLOOKUP($G257,'Inventory management'!$B:$D,3,0)))),
"")</f>
        <v/>
      </c>
      <c r="K257" s="137"/>
      <c r="L257" s="137" t="str">
        <f t="shared" si="10"/>
        <v/>
      </c>
      <c r="M257" s="137" t="str">
        <f t="shared" si="11"/>
        <v/>
      </c>
      <c r="N257" s="186"/>
      <c r="O257" s="134" t="str">
        <f t="shared" si="12"/>
        <v/>
      </c>
    </row>
    <row r="258" spans="1:15" x14ac:dyDescent="0.35">
      <c r="A258" s="133" t="str">
        <f>IF(B258="","",
IFERROR(
INDEX('Customer List'!$A:$A,MATCH('Sales input worksheet'!$B258,'Customer List'!$B:$B,0)),
""))</f>
        <v/>
      </c>
      <c r="B258" s="304"/>
      <c r="C258" s="305"/>
      <c r="D258" s="135" t="str">
        <f>IF($C258="","",
IF($C258="Customer credit","CR"&amp;100+COUNTIFS($C$1:$C257,"Customer credit"),
IF($C258="Sales",'Business Info'!$A$3&amp;100+COUNTIFS($C$1:$C257,"Sales"),
IF($C258="Other Income",'Business Info'!$A$3&amp;"O"&amp;100+COUNTIFS($C$1:$C257,"Other Income")
))))</f>
        <v/>
      </c>
      <c r="E258" s="308"/>
      <c r="F258" s="307"/>
      <c r="G258" s="169"/>
      <c r="H258" s="184"/>
      <c r="I258" s="138" t="str">
        <f>IFERROR(VLOOKUP($G258,'Inventory management'!$B:$D,3,0),"")</f>
        <v/>
      </c>
      <c r="J258" s="137" t="str">
        <f>IFERROR(
IF($K258&lt;&gt;"","",
IF($G258="","",
IF($C258="Customer credit",-$H258*VLOOKUP($G258,'Inventory management'!$B:$D,3,0),
$H258*VLOOKUP($G258,'Inventory management'!$B:$D,3,0)))),
"")</f>
        <v/>
      </c>
      <c r="K258" s="137"/>
      <c r="L258" s="137" t="str">
        <f t="shared" si="10"/>
        <v/>
      </c>
      <c r="M258" s="137" t="str">
        <f t="shared" si="11"/>
        <v/>
      </c>
      <c r="N258" s="186"/>
      <c r="O258" s="134" t="str">
        <f t="shared" si="12"/>
        <v/>
      </c>
    </row>
    <row r="259" spans="1:15" x14ac:dyDescent="0.35">
      <c r="A259" s="133" t="str">
        <f>IF(B259="","",
IFERROR(
INDEX('Customer List'!$A:$A,MATCH('Sales input worksheet'!$B259,'Customer List'!$B:$B,0)),
""))</f>
        <v/>
      </c>
      <c r="B259" s="304"/>
      <c r="C259" s="305"/>
      <c r="D259" s="135" t="str">
        <f>IF($C259="","",
IF($C259="Customer credit","CR"&amp;100+COUNTIFS($C$1:$C258,"Customer credit"),
IF($C259="Sales",'Business Info'!$A$3&amp;100+COUNTIFS($C$1:$C258,"Sales"),
IF($C259="Other Income",'Business Info'!$A$3&amp;"O"&amp;100+COUNTIFS($C$1:$C258,"Other Income")
))))</f>
        <v/>
      </c>
      <c r="E259" s="308"/>
      <c r="F259" s="307"/>
      <c r="G259" s="169"/>
      <c r="H259" s="184"/>
      <c r="I259" s="138" t="str">
        <f>IFERROR(VLOOKUP($G259,'Inventory management'!$B:$D,3,0),"")</f>
        <v/>
      </c>
      <c r="J259" s="137" t="str">
        <f>IFERROR(
IF($K259&lt;&gt;"","",
IF($G259="","",
IF($C259="Customer credit",-$H259*VLOOKUP($G259,'Inventory management'!$B:$D,3,0),
$H259*VLOOKUP($G259,'Inventory management'!$B:$D,3,0)))),
"")</f>
        <v/>
      </c>
      <c r="K259" s="137"/>
      <c r="L259" s="137" t="str">
        <f t="shared" ref="L259:L322" si="13">IF(AND($J259="",$K259=""),"",
IF($K259="",$J259*$F259,
$K259*$F259))</f>
        <v/>
      </c>
      <c r="M259" s="137" t="str">
        <f t="shared" ref="M259:M322" si="14">IF($K259="",IF($J259="","",$J259*(1+$F259)),$K259*(1+$F259))</f>
        <v/>
      </c>
      <c r="N259" s="186"/>
      <c r="O259" s="134" t="str">
        <f t="shared" ref="O259:O322" si="15">IF($E259="","",MONTH($E259))</f>
        <v/>
      </c>
    </row>
    <row r="260" spans="1:15" x14ac:dyDescent="0.35">
      <c r="A260" s="133" t="str">
        <f>IF(B260="","",
IFERROR(
INDEX('Customer List'!$A:$A,MATCH('Sales input worksheet'!$B260,'Customer List'!$B:$B,0)),
""))</f>
        <v/>
      </c>
      <c r="B260" s="304"/>
      <c r="C260" s="305"/>
      <c r="D260" s="135" t="str">
        <f>IF($C260="","",
IF($C260="Customer credit","CR"&amp;100+COUNTIFS($C$1:$C259,"Customer credit"),
IF($C260="Sales",'Business Info'!$A$3&amp;100+COUNTIFS($C$1:$C259,"Sales"),
IF($C260="Other Income",'Business Info'!$A$3&amp;"O"&amp;100+COUNTIFS($C$1:$C259,"Other Income")
))))</f>
        <v/>
      </c>
      <c r="E260" s="308"/>
      <c r="F260" s="307"/>
      <c r="G260" s="169"/>
      <c r="H260" s="184"/>
      <c r="I260" s="138" t="str">
        <f>IFERROR(VLOOKUP($G260,'Inventory management'!$B:$D,3,0),"")</f>
        <v/>
      </c>
      <c r="J260" s="137" t="str">
        <f>IFERROR(
IF($K260&lt;&gt;"","",
IF($G260="","",
IF($C260="Customer credit",-$H260*VLOOKUP($G260,'Inventory management'!$B:$D,3,0),
$H260*VLOOKUP($G260,'Inventory management'!$B:$D,3,0)))),
"")</f>
        <v/>
      </c>
      <c r="K260" s="137"/>
      <c r="L260" s="137" t="str">
        <f t="shared" si="13"/>
        <v/>
      </c>
      <c r="M260" s="137" t="str">
        <f t="shared" si="14"/>
        <v/>
      </c>
      <c r="N260" s="186"/>
      <c r="O260" s="134" t="str">
        <f t="shared" si="15"/>
        <v/>
      </c>
    </row>
    <row r="261" spans="1:15" x14ac:dyDescent="0.35">
      <c r="A261" s="133" t="str">
        <f>IF(B261="","",
IFERROR(
INDEX('Customer List'!$A:$A,MATCH('Sales input worksheet'!$B261,'Customer List'!$B:$B,0)),
""))</f>
        <v/>
      </c>
      <c r="B261" s="304"/>
      <c r="C261" s="305"/>
      <c r="D261" s="135" t="str">
        <f>IF($C261="","",
IF($C261="Customer credit","CR"&amp;100+COUNTIFS($C$1:$C260,"Customer credit"),
IF($C261="Sales",'Business Info'!$A$3&amp;100+COUNTIFS($C$1:$C260,"Sales"),
IF($C261="Other Income",'Business Info'!$A$3&amp;"O"&amp;100+COUNTIFS($C$1:$C260,"Other Income")
))))</f>
        <v/>
      </c>
      <c r="E261" s="308"/>
      <c r="F261" s="307"/>
      <c r="G261" s="169"/>
      <c r="H261" s="184"/>
      <c r="I261" s="138" t="str">
        <f>IFERROR(VLOOKUP($G261,'Inventory management'!$B:$D,3,0),"")</f>
        <v/>
      </c>
      <c r="J261" s="137" t="str">
        <f>IFERROR(
IF($K261&lt;&gt;"","",
IF($G261="","",
IF($C261="Customer credit",-$H261*VLOOKUP($G261,'Inventory management'!$B:$D,3,0),
$H261*VLOOKUP($G261,'Inventory management'!$B:$D,3,0)))),
"")</f>
        <v/>
      </c>
      <c r="K261" s="137"/>
      <c r="L261" s="137" t="str">
        <f t="shared" si="13"/>
        <v/>
      </c>
      <c r="M261" s="137" t="str">
        <f t="shared" si="14"/>
        <v/>
      </c>
      <c r="N261" s="186"/>
      <c r="O261" s="134" t="str">
        <f t="shared" si="15"/>
        <v/>
      </c>
    </row>
    <row r="262" spans="1:15" x14ac:dyDescent="0.35">
      <c r="A262" s="133" t="str">
        <f>IF(B262="","",
IFERROR(
INDEX('Customer List'!$A:$A,MATCH('Sales input worksheet'!$B262,'Customer List'!$B:$B,0)),
""))</f>
        <v/>
      </c>
      <c r="B262" s="304"/>
      <c r="C262" s="305"/>
      <c r="D262" s="135" t="str">
        <f>IF($C262="","",
IF($C262="Customer credit","CR"&amp;100+COUNTIFS($C$1:$C261,"Customer credit"),
IF($C262="Sales",'Business Info'!$A$3&amp;100+COUNTIFS($C$1:$C261,"Sales"),
IF($C262="Other Income",'Business Info'!$A$3&amp;"O"&amp;100+COUNTIFS($C$1:$C261,"Other Income")
))))</f>
        <v/>
      </c>
      <c r="E262" s="308"/>
      <c r="F262" s="307"/>
      <c r="G262" s="169"/>
      <c r="H262" s="184"/>
      <c r="I262" s="138" t="str">
        <f>IFERROR(VLOOKUP($G262,'Inventory management'!$B:$D,3,0),"")</f>
        <v/>
      </c>
      <c r="J262" s="137" t="str">
        <f>IFERROR(
IF($K262&lt;&gt;"","",
IF($G262="","",
IF($C262="Customer credit",-$H262*VLOOKUP($G262,'Inventory management'!$B:$D,3,0),
$H262*VLOOKUP($G262,'Inventory management'!$B:$D,3,0)))),
"")</f>
        <v/>
      </c>
      <c r="K262" s="137"/>
      <c r="L262" s="137" t="str">
        <f t="shared" si="13"/>
        <v/>
      </c>
      <c r="M262" s="137" t="str">
        <f t="shared" si="14"/>
        <v/>
      </c>
      <c r="N262" s="186"/>
      <c r="O262" s="134" t="str">
        <f t="shared" si="15"/>
        <v/>
      </c>
    </row>
    <row r="263" spans="1:15" x14ac:dyDescent="0.35">
      <c r="A263" s="133" t="str">
        <f>IF(B263="","",
IFERROR(
INDEX('Customer List'!$A:$A,MATCH('Sales input worksheet'!$B263,'Customer List'!$B:$B,0)),
""))</f>
        <v/>
      </c>
      <c r="B263" s="304"/>
      <c r="C263" s="305"/>
      <c r="D263" s="135" t="str">
        <f>IF($C263="","",
IF($C263="Customer credit","CR"&amp;100+COUNTIFS($C$1:$C262,"Customer credit"),
IF($C263="Sales",'Business Info'!$A$3&amp;100+COUNTIFS($C$1:$C262,"Sales"),
IF($C263="Other Income",'Business Info'!$A$3&amp;"O"&amp;100+COUNTIFS($C$1:$C262,"Other Income")
))))</f>
        <v/>
      </c>
      <c r="E263" s="308"/>
      <c r="F263" s="307"/>
      <c r="G263" s="169"/>
      <c r="H263" s="184"/>
      <c r="I263" s="138" t="str">
        <f>IFERROR(VLOOKUP($G263,'Inventory management'!$B:$D,3,0),"")</f>
        <v/>
      </c>
      <c r="J263" s="137" t="str">
        <f>IFERROR(
IF($K263&lt;&gt;"","",
IF($G263="","",
IF($C263="Customer credit",-$H263*VLOOKUP($G263,'Inventory management'!$B:$D,3,0),
$H263*VLOOKUP($G263,'Inventory management'!$B:$D,3,0)))),
"")</f>
        <v/>
      </c>
      <c r="K263" s="137"/>
      <c r="L263" s="137" t="str">
        <f t="shared" si="13"/>
        <v/>
      </c>
      <c r="M263" s="137" t="str">
        <f t="shared" si="14"/>
        <v/>
      </c>
      <c r="N263" s="186"/>
      <c r="O263" s="134" t="str">
        <f t="shared" si="15"/>
        <v/>
      </c>
    </row>
    <row r="264" spans="1:15" x14ac:dyDescent="0.35">
      <c r="A264" s="133" t="str">
        <f>IF(B264="","",
IFERROR(
INDEX('Customer List'!$A:$A,MATCH('Sales input worksheet'!$B264,'Customer List'!$B:$B,0)),
""))</f>
        <v/>
      </c>
      <c r="B264" s="304"/>
      <c r="C264" s="305"/>
      <c r="D264" s="135" t="str">
        <f>IF($C264="","",
IF($C264="Customer credit","CR"&amp;100+COUNTIFS($C$1:$C263,"Customer credit"),
IF($C264="Sales",'Business Info'!$A$3&amp;100+COUNTIFS($C$1:$C263,"Sales"),
IF($C264="Other Income",'Business Info'!$A$3&amp;"O"&amp;100+COUNTIFS($C$1:$C263,"Other Income")
))))</f>
        <v/>
      </c>
      <c r="E264" s="308"/>
      <c r="F264" s="307"/>
      <c r="G264" s="169"/>
      <c r="H264" s="184"/>
      <c r="I264" s="138" t="str">
        <f>IFERROR(VLOOKUP($G264,'Inventory management'!$B:$D,3,0),"")</f>
        <v/>
      </c>
      <c r="J264" s="137" t="str">
        <f>IFERROR(
IF($K264&lt;&gt;"","",
IF($G264="","",
IF($C264="Customer credit",-$H264*VLOOKUP($G264,'Inventory management'!$B:$D,3,0),
$H264*VLOOKUP($G264,'Inventory management'!$B:$D,3,0)))),
"")</f>
        <v/>
      </c>
      <c r="K264" s="137"/>
      <c r="L264" s="137" t="str">
        <f t="shared" si="13"/>
        <v/>
      </c>
      <c r="M264" s="137" t="str">
        <f t="shared" si="14"/>
        <v/>
      </c>
      <c r="N264" s="186"/>
      <c r="O264" s="134" t="str">
        <f t="shared" si="15"/>
        <v/>
      </c>
    </row>
    <row r="265" spans="1:15" x14ac:dyDescent="0.35">
      <c r="A265" s="133" t="str">
        <f>IF(B265="","",
IFERROR(
INDEX('Customer List'!$A:$A,MATCH('Sales input worksheet'!$B265,'Customer List'!$B:$B,0)),
""))</f>
        <v/>
      </c>
      <c r="B265" s="304"/>
      <c r="C265" s="305"/>
      <c r="D265" s="135" t="str">
        <f>IF($C265="","",
IF($C265="Customer credit","CR"&amp;100+COUNTIFS($C$1:$C264,"Customer credit"),
IF($C265="Sales",'Business Info'!$A$3&amp;100+COUNTIFS($C$1:$C264,"Sales"),
IF($C265="Other Income",'Business Info'!$A$3&amp;"O"&amp;100+COUNTIFS($C$1:$C264,"Other Income")
))))</f>
        <v/>
      </c>
      <c r="E265" s="308"/>
      <c r="F265" s="307"/>
      <c r="G265" s="169"/>
      <c r="H265" s="184"/>
      <c r="I265" s="138" t="str">
        <f>IFERROR(VLOOKUP($G265,'Inventory management'!$B:$D,3,0),"")</f>
        <v/>
      </c>
      <c r="J265" s="137" t="str">
        <f>IFERROR(
IF($K265&lt;&gt;"","",
IF($G265="","",
IF($C265="Customer credit",-$H265*VLOOKUP($G265,'Inventory management'!$B:$D,3,0),
$H265*VLOOKUP($G265,'Inventory management'!$B:$D,3,0)))),
"")</f>
        <v/>
      </c>
      <c r="K265" s="137"/>
      <c r="L265" s="137" t="str">
        <f t="shared" si="13"/>
        <v/>
      </c>
      <c r="M265" s="137" t="str">
        <f t="shared" si="14"/>
        <v/>
      </c>
      <c r="N265" s="186"/>
      <c r="O265" s="134" t="str">
        <f t="shared" si="15"/>
        <v/>
      </c>
    </row>
    <row r="266" spans="1:15" x14ac:dyDescent="0.35">
      <c r="A266" s="133" t="str">
        <f>IF(B266="","",
IFERROR(
INDEX('Customer List'!$A:$A,MATCH('Sales input worksheet'!$B266,'Customer List'!$B:$B,0)),
""))</f>
        <v/>
      </c>
      <c r="B266" s="304"/>
      <c r="C266" s="305"/>
      <c r="D266" s="135" t="str">
        <f>IF($C266="","",
IF($C266="Customer credit","CR"&amp;100+COUNTIFS($C$1:$C265,"Customer credit"),
IF($C266="Sales",'Business Info'!$A$3&amp;100+COUNTIFS($C$1:$C265,"Sales"),
IF($C266="Other Income",'Business Info'!$A$3&amp;"O"&amp;100+COUNTIFS($C$1:$C265,"Other Income")
))))</f>
        <v/>
      </c>
      <c r="E266" s="308"/>
      <c r="F266" s="307"/>
      <c r="G266" s="169"/>
      <c r="H266" s="184"/>
      <c r="I266" s="138" t="str">
        <f>IFERROR(VLOOKUP($G266,'Inventory management'!$B:$D,3,0),"")</f>
        <v/>
      </c>
      <c r="J266" s="137" t="str">
        <f>IFERROR(
IF($K266&lt;&gt;"","",
IF($G266="","",
IF($C266="Customer credit",-$H266*VLOOKUP($G266,'Inventory management'!$B:$D,3,0),
$H266*VLOOKUP($G266,'Inventory management'!$B:$D,3,0)))),
"")</f>
        <v/>
      </c>
      <c r="K266" s="137"/>
      <c r="L266" s="137" t="str">
        <f t="shared" si="13"/>
        <v/>
      </c>
      <c r="M266" s="137" t="str">
        <f t="shared" si="14"/>
        <v/>
      </c>
      <c r="N266" s="186"/>
      <c r="O266" s="134" t="str">
        <f t="shared" si="15"/>
        <v/>
      </c>
    </row>
    <row r="267" spans="1:15" x14ac:dyDescent="0.35">
      <c r="A267" s="133" t="str">
        <f>IF(B267="","",
IFERROR(
INDEX('Customer List'!$A:$A,MATCH('Sales input worksheet'!$B267,'Customer List'!$B:$B,0)),
""))</f>
        <v/>
      </c>
      <c r="B267" s="304"/>
      <c r="C267" s="305"/>
      <c r="D267" s="135" t="str">
        <f>IF($C267="","",
IF($C267="Customer credit","CR"&amp;100+COUNTIFS($C$1:$C266,"Customer credit"),
IF($C267="Sales",'Business Info'!$A$3&amp;100+COUNTIFS($C$1:$C266,"Sales"),
IF($C267="Other Income",'Business Info'!$A$3&amp;"O"&amp;100+COUNTIFS($C$1:$C266,"Other Income")
))))</f>
        <v/>
      </c>
      <c r="E267" s="308"/>
      <c r="F267" s="307"/>
      <c r="G267" s="169"/>
      <c r="H267" s="184"/>
      <c r="I267" s="138" t="str">
        <f>IFERROR(VLOOKUP($G267,'Inventory management'!$B:$D,3,0),"")</f>
        <v/>
      </c>
      <c r="J267" s="137" t="str">
        <f>IFERROR(
IF($K267&lt;&gt;"","",
IF($G267="","",
IF($C267="Customer credit",-$H267*VLOOKUP($G267,'Inventory management'!$B:$D,3,0),
$H267*VLOOKUP($G267,'Inventory management'!$B:$D,3,0)))),
"")</f>
        <v/>
      </c>
      <c r="K267" s="137"/>
      <c r="L267" s="137" t="str">
        <f t="shared" si="13"/>
        <v/>
      </c>
      <c r="M267" s="137" t="str">
        <f t="shared" si="14"/>
        <v/>
      </c>
      <c r="N267" s="186"/>
      <c r="O267" s="134" t="str">
        <f t="shared" si="15"/>
        <v/>
      </c>
    </row>
    <row r="268" spans="1:15" x14ac:dyDescent="0.35">
      <c r="A268" s="133" t="str">
        <f>IF(B268="","",
IFERROR(
INDEX('Customer List'!$A:$A,MATCH('Sales input worksheet'!$B268,'Customer List'!$B:$B,0)),
""))</f>
        <v/>
      </c>
      <c r="B268" s="304"/>
      <c r="C268" s="305"/>
      <c r="D268" s="135" t="str">
        <f>IF($C268="","",
IF($C268="Customer credit","CR"&amp;100+COUNTIFS($C$1:$C267,"Customer credit"),
IF($C268="Sales",'Business Info'!$A$3&amp;100+COUNTIFS($C$1:$C267,"Sales"),
IF($C268="Other Income",'Business Info'!$A$3&amp;"O"&amp;100+COUNTIFS($C$1:$C267,"Other Income")
))))</f>
        <v/>
      </c>
      <c r="E268" s="308"/>
      <c r="F268" s="307"/>
      <c r="G268" s="169"/>
      <c r="H268" s="184"/>
      <c r="I268" s="138" t="str">
        <f>IFERROR(VLOOKUP($G268,'Inventory management'!$B:$D,3,0),"")</f>
        <v/>
      </c>
      <c r="J268" s="137" t="str">
        <f>IFERROR(
IF($K268&lt;&gt;"","",
IF($G268="","",
IF($C268="Customer credit",-$H268*VLOOKUP($G268,'Inventory management'!$B:$D,3,0),
$H268*VLOOKUP($G268,'Inventory management'!$B:$D,3,0)))),
"")</f>
        <v/>
      </c>
      <c r="K268" s="137"/>
      <c r="L268" s="137" t="str">
        <f t="shared" si="13"/>
        <v/>
      </c>
      <c r="M268" s="137" t="str">
        <f t="shared" si="14"/>
        <v/>
      </c>
      <c r="N268" s="186"/>
      <c r="O268" s="134" t="str">
        <f t="shared" si="15"/>
        <v/>
      </c>
    </row>
    <row r="269" spans="1:15" x14ac:dyDescent="0.35">
      <c r="A269" s="133" t="str">
        <f>IF(B269="","",
IFERROR(
INDEX('Customer List'!$A:$A,MATCH('Sales input worksheet'!$B269,'Customer List'!$B:$B,0)),
""))</f>
        <v/>
      </c>
      <c r="B269" s="304"/>
      <c r="C269" s="305"/>
      <c r="D269" s="135" t="str">
        <f>IF($C269="","",
IF($C269="Customer credit","CR"&amp;100+COUNTIFS($C$1:$C268,"Customer credit"),
IF($C269="Sales",'Business Info'!$A$3&amp;100+COUNTIFS($C$1:$C268,"Sales"),
IF($C269="Other Income",'Business Info'!$A$3&amp;"O"&amp;100+COUNTIFS($C$1:$C268,"Other Income")
))))</f>
        <v/>
      </c>
      <c r="E269" s="308"/>
      <c r="F269" s="307"/>
      <c r="G269" s="169"/>
      <c r="H269" s="184"/>
      <c r="I269" s="138" t="str">
        <f>IFERROR(VLOOKUP($G269,'Inventory management'!$B:$D,3,0),"")</f>
        <v/>
      </c>
      <c r="J269" s="137" t="str">
        <f>IFERROR(
IF($K269&lt;&gt;"","",
IF($G269="","",
IF($C269="Customer credit",-$H269*VLOOKUP($G269,'Inventory management'!$B:$D,3,0),
$H269*VLOOKUP($G269,'Inventory management'!$B:$D,3,0)))),
"")</f>
        <v/>
      </c>
      <c r="K269" s="137"/>
      <c r="L269" s="137" t="str">
        <f t="shared" si="13"/>
        <v/>
      </c>
      <c r="M269" s="137" t="str">
        <f t="shared" si="14"/>
        <v/>
      </c>
      <c r="N269" s="186"/>
      <c r="O269" s="134" t="str">
        <f t="shared" si="15"/>
        <v/>
      </c>
    </row>
    <row r="270" spans="1:15" x14ac:dyDescent="0.35">
      <c r="A270" s="133" t="str">
        <f>IF(B270="","",
IFERROR(
INDEX('Customer List'!$A:$A,MATCH('Sales input worksheet'!$B270,'Customer List'!$B:$B,0)),
""))</f>
        <v/>
      </c>
      <c r="B270" s="304"/>
      <c r="C270" s="305"/>
      <c r="D270" s="135" t="str">
        <f>IF($C270="","",
IF($C270="Customer credit","CR"&amp;100+COUNTIFS($C$1:$C269,"Customer credit"),
IF($C270="Sales",'Business Info'!$A$3&amp;100+COUNTIFS($C$1:$C269,"Sales"),
IF($C270="Other Income",'Business Info'!$A$3&amp;"O"&amp;100+COUNTIFS($C$1:$C269,"Other Income")
))))</f>
        <v/>
      </c>
      <c r="E270" s="308"/>
      <c r="F270" s="307"/>
      <c r="G270" s="169"/>
      <c r="H270" s="184"/>
      <c r="I270" s="138" t="str">
        <f>IFERROR(VLOOKUP($G270,'Inventory management'!$B:$D,3,0),"")</f>
        <v/>
      </c>
      <c r="J270" s="137" t="str">
        <f>IFERROR(
IF($K270&lt;&gt;"","",
IF($G270="","",
IF($C270="Customer credit",-$H270*VLOOKUP($G270,'Inventory management'!$B:$D,3,0),
$H270*VLOOKUP($G270,'Inventory management'!$B:$D,3,0)))),
"")</f>
        <v/>
      </c>
      <c r="K270" s="137"/>
      <c r="L270" s="137" t="str">
        <f t="shared" si="13"/>
        <v/>
      </c>
      <c r="M270" s="137" t="str">
        <f t="shared" si="14"/>
        <v/>
      </c>
      <c r="N270" s="186"/>
      <c r="O270" s="134" t="str">
        <f t="shared" si="15"/>
        <v/>
      </c>
    </row>
    <row r="271" spans="1:15" x14ac:dyDescent="0.35">
      <c r="A271" s="133" t="str">
        <f>IF(B271="","",
IFERROR(
INDEX('Customer List'!$A:$A,MATCH('Sales input worksheet'!$B271,'Customer List'!$B:$B,0)),
""))</f>
        <v/>
      </c>
      <c r="B271" s="304"/>
      <c r="C271" s="305"/>
      <c r="D271" s="135" t="str">
        <f>IF($C271="","",
IF($C271="Customer credit","CR"&amp;100+COUNTIFS($C$1:$C270,"Customer credit"),
IF($C271="Sales",'Business Info'!$A$3&amp;100+COUNTIFS($C$1:$C270,"Sales"),
IF($C271="Other Income",'Business Info'!$A$3&amp;"O"&amp;100+COUNTIFS($C$1:$C270,"Other Income")
))))</f>
        <v/>
      </c>
      <c r="E271" s="308"/>
      <c r="F271" s="307"/>
      <c r="G271" s="169"/>
      <c r="H271" s="184"/>
      <c r="I271" s="138" t="str">
        <f>IFERROR(VLOOKUP($G271,'Inventory management'!$B:$D,3,0),"")</f>
        <v/>
      </c>
      <c r="J271" s="137" t="str">
        <f>IFERROR(
IF($K271&lt;&gt;"","",
IF($G271="","",
IF($C271="Customer credit",-$H271*VLOOKUP($G271,'Inventory management'!$B:$D,3,0),
$H271*VLOOKUP($G271,'Inventory management'!$B:$D,3,0)))),
"")</f>
        <v/>
      </c>
      <c r="K271" s="137"/>
      <c r="L271" s="137" t="str">
        <f t="shared" si="13"/>
        <v/>
      </c>
      <c r="M271" s="137" t="str">
        <f t="shared" si="14"/>
        <v/>
      </c>
      <c r="N271" s="186"/>
      <c r="O271" s="134" t="str">
        <f t="shared" si="15"/>
        <v/>
      </c>
    </row>
    <row r="272" spans="1:15" x14ac:dyDescent="0.35">
      <c r="A272" s="133" t="str">
        <f>IF(B272="","",
IFERROR(
INDEX('Customer List'!$A:$A,MATCH('Sales input worksheet'!$B272,'Customer List'!$B:$B,0)),
""))</f>
        <v/>
      </c>
      <c r="B272" s="304"/>
      <c r="C272" s="305"/>
      <c r="D272" s="135" t="str">
        <f>IF($C272="","",
IF($C272="Customer credit","CR"&amp;100+COUNTIFS($C$1:$C271,"Customer credit"),
IF($C272="Sales",'Business Info'!$A$3&amp;100+COUNTIFS($C$1:$C271,"Sales"),
IF($C272="Other Income",'Business Info'!$A$3&amp;"O"&amp;100+COUNTIFS($C$1:$C271,"Other Income")
))))</f>
        <v/>
      </c>
      <c r="E272" s="308"/>
      <c r="F272" s="307"/>
      <c r="G272" s="169"/>
      <c r="H272" s="184"/>
      <c r="I272" s="138" t="str">
        <f>IFERROR(VLOOKUP($G272,'Inventory management'!$B:$D,3,0),"")</f>
        <v/>
      </c>
      <c r="J272" s="137" t="str">
        <f>IFERROR(
IF($K272&lt;&gt;"","",
IF($G272="","",
IF($C272="Customer credit",-$H272*VLOOKUP($G272,'Inventory management'!$B:$D,3,0),
$H272*VLOOKUP($G272,'Inventory management'!$B:$D,3,0)))),
"")</f>
        <v/>
      </c>
      <c r="K272" s="137"/>
      <c r="L272" s="137" t="str">
        <f t="shared" si="13"/>
        <v/>
      </c>
      <c r="M272" s="137" t="str">
        <f t="shared" si="14"/>
        <v/>
      </c>
      <c r="N272" s="186"/>
      <c r="O272" s="134" t="str">
        <f t="shared" si="15"/>
        <v/>
      </c>
    </row>
    <row r="273" spans="1:15" x14ac:dyDescent="0.35">
      <c r="A273" s="133" t="str">
        <f>IF(B273="","",
IFERROR(
INDEX('Customer List'!$A:$A,MATCH('Sales input worksheet'!$B273,'Customer List'!$B:$B,0)),
""))</f>
        <v/>
      </c>
      <c r="B273" s="304"/>
      <c r="C273" s="305"/>
      <c r="D273" s="135" t="str">
        <f>IF($C273="","",
IF($C273="Customer credit","CR"&amp;100+COUNTIFS($C$1:$C272,"Customer credit"),
IF($C273="Sales",'Business Info'!$A$3&amp;100+COUNTIFS($C$1:$C272,"Sales"),
IF($C273="Other Income",'Business Info'!$A$3&amp;"O"&amp;100+COUNTIFS($C$1:$C272,"Other Income")
))))</f>
        <v/>
      </c>
      <c r="E273" s="308"/>
      <c r="F273" s="307"/>
      <c r="G273" s="169"/>
      <c r="H273" s="184"/>
      <c r="I273" s="138" t="str">
        <f>IFERROR(VLOOKUP($G273,'Inventory management'!$B:$D,3,0),"")</f>
        <v/>
      </c>
      <c r="J273" s="137" t="str">
        <f>IFERROR(
IF($K273&lt;&gt;"","",
IF($G273="","",
IF($C273="Customer credit",-$H273*VLOOKUP($G273,'Inventory management'!$B:$D,3,0),
$H273*VLOOKUP($G273,'Inventory management'!$B:$D,3,0)))),
"")</f>
        <v/>
      </c>
      <c r="K273" s="137"/>
      <c r="L273" s="137" t="str">
        <f t="shared" si="13"/>
        <v/>
      </c>
      <c r="M273" s="137" t="str">
        <f t="shared" si="14"/>
        <v/>
      </c>
      <c r="N273" s="186"/>
      <c r="O273" s="134" t="str">
        <f t="shared" si="15"/>
        <v/>
      </c>
    </row>
    <row r="274" spans="1:15" x14ac:dyDescent="0.35">
      <c r="A274" s="133" t="str">
        <f>IF(B274="","",
IFERROR(
INDEX('Customer List'!$A:$A,MATCH('Sales input worksheet'!$B274,'Customer List'!$B:$B,0)),
""))</f>
        <v/>
      </c>
      <c r="B274" s="304"/>
      <c r="C274" s="305"/>
      <c r="D274" s="135" t="str">
        <f>IF($C274="","",
IF($C274="Customer credit","CR"&amp;100+COUNTIFS($C$1:$C273,"Customer credit"),
IF($C274="Sales",'Business Info'!$A$3&amp;100+COUNTIFS($C$1:$C273,"Sales"),
IF($C274="Other Income",'Business Info'!$A$3&amp;"O"&amp;100+COUNTIFS($C$1:$C273,"Other Income")
))))</f>
        <v/>
      </c>
      <c r="E274" s="308"/>
      <c r="F274" s="307"/>
      <c r="G274" s="169"/>
      <c r="H274" s="184"/>
      <c r="I274" s="138" t="str">
        <f>IFERROR(VLOOKUP($G274,'Inventory management'!$B:$D,3,0),"")</f>
        <v/>
      </c>
      <c r="J274" s="137" t="str">
        <f>IFERROR(
IF($K274&lt;&gt;"","",
IF($G274="","",
IF($C274="Customer credit",-$H274*VLOOKUP($G274,'Inventory management'!$B:$D,3,0),
$H274*VLOOKUP($G274,'Inventory management'!$B:$D,3,0)))),
"")</f>
        <v/>
      </c>
      <c r="K274" s="137"/>
      <c r="L274" s="137" t="str">
        <f t="shared" si="13"/>
        <v/>
      </c>
      <c r="M274" s="137" t="str">
        <f t="shared" si="14"/>
        <v/>
      </c>
      <c r="N274" s="186"/>
      <c r="O274" s="134" t="str">
        <f t="shared" si="15"/>
        <v/>
      </c>
    </row>
    <row r="275" spans="1:15" x14ac:dyDescent="0.35">
      <c r="A275" s="133" t="str">
        <f>IF(B275="","",
IFERROR(
INDEX('Customer List'!$A:$A,MATCH('Sales input worksheet'!$B275,'Customer List'!$B:$B,0)),
""))</f>
        <v/>
      </c>
      <c r="B275" s="304"/>
      <c r="C275" s="305"/>
      <c r="D275" s="135" t="str">
        <f>IF($C275="","",
IF($C275="Customer credit","CR"&amp;100+COUNTIFS($C$1:$C274,"Customer credit"),
IF($C275="Sales",'Business Info'!$A$3&amp;100+COUNTIFS($C$1:$C274,"Sales"),
IF($C275="Other Income",'Business Info'!$A$3&amp;"O"&amp;100+COUNTIFS($C$1:$C274,"Other Income")
))))</f>
        <v/>
      </c>
      <c r="E275" s="308"/>
      <c r="F275" s="307"/>
      <c r="G275" s="169"/>
      <c r="H275" s="184"/>
      <c r="I275" s="138" t="str">
        <f>IFERROR(VLOOKUP($G275,'Inventory management'!$B:$D,3,0),"")</f>
        <v/>
      </c>
      <c r="J275" s="137" t="str">
        <f>IFERROR(
IF($K275&lt;&gt;"","",
IF($G275="","",
IF($C275="Customer credit",-$H275*VLOOKUP($G275,'Inventory management'!$B:$D,3,0),
$H275*VLOOKUP($G275,'Inventory management'!$B:$D,3,0)))),
"")</f>
        <v/>
      </c>
      <c r="K275" s="137"/>
      <c r="L275" s="137" t="str">
        <f t="shared" si="13"/>
        <v/>
      </c>
      <c r="M275" s="137" t="str">
        <f t="shared" si="14"/>
        <v/>
      </c>
      <c r="N275" s="186"/>
      <c r="O275" s="134" t="str">
        <f t="shared" si="15"/>
        <v/>
      </c>
    </row>
    <row r="276" spans="1:15" x14ac:dyDescent="0.35">
      <c r="A276" s="133" t="str">
        <f>IF(B276="","",
IFERROR(
INDEX('Customer List'!$A:$A,MATCH('Sales input worksheet'!$B276,'Customer List'!$B:$B,0)),
""))</f>
        <v/>
      </c>
      <c r="B276" s="304"/>
      <c r="C276" s="305"/>
      <c r="D276" s="135" t="str">
        <f>IF($C276="","",
IF($C276="Customer credit","CR"&amp;100+COUNTIFS($C$1:$C275,"Customer credit"),
IF($C276="Sales",'Business Info'!$A$3&amp;100+COUNTIFS($C$1:$C275,"Sales"),
IF($C276="Other Income",'Business Info'!$A$3&amp;"O"&amp;100+COUNTIFS($C$1:$C275,"Other Income")
))))</f>
        <v/>
      </c>
      <c r="E276" s="308"/>
      <c r="F276" s="307"/>
      <c r="G276" s="169"/>
      <c r="H276" s="184"/>
      <c r="I276" s="138" t="str">
        <f>IFERROR(VLOOKUP($G276,'Inventory management'!$B:$D,3,0),"")</f>
        <v/>
      </c>
      <c r="J276" s="137" t="str">
        <f>IFERROR(
IF($K276&lt;&gt;"","",
IF($G276="","",
IF($C276="Customer credit",-$H276*VLOOKUP($G276,'Inventory management'!$B:$D,3,0),
$H276*VLOOKUP($G276,'Inventory management'!$B:$D,3,0)))),
"")</f>
        <v/>
      </c>
      <c r="K276" s="137"/>
      <c r="L276" s="137" t="str">
        <f t="shared" si="13"/>
        <v/>
      </c>
      <c r="M276" s="137" t="str">
        <f t="shared" si="14"/>
        <v/>
      </c>
      <c r="N276" s="186"/>
      <c r="O276" s="134" t="str">
        <f t="shared" si="15"/>
        <v/>
      </c>
    </row>
    <row r="277" spans="1:15" x14ac:dyDescent="0.35">
      <c r="A277" s="133" t="str">
        <f>IF(B277="","",
IFERROR(
INDEX('Customer List'!$A:$A,MATCH('Sales input worksheet'!$B277,'Customer List'!$B:$B,0)),
""))</f>
        <v/>
      </c>
      <c r="B277" s="304"/>
      <c r="C277" s="305"/>
      <c r="D277" s="135" t="str">
        <f>IF($C277="","",
IF($C277="Customer credit","CR"&amp;100+COUNTIFS($C$1:$C276,"Customer credit"),
IF($C277="Sales",'Business Info'!$A$3&amp;100+COUNTIFS($C$1:$C276,"Sales"),
IF($C277="Other Income",'Business Info'!$A$3&amp;"O"&amp;100+COUNTIFS($C$1:$C276,"Other Income")
))))</f>
        <v/>
      </c>
      <c r="E277" s="308"/>
      <c r="F277" s="307"/>
      <c r="G277" s="169"/>
      <c r="H277" s="184"/>
      <c r="I277" s="138" t="str">
        <f>IFERROR(VLOOKUP($G277,'Inventory management'!$B:$D,3,0),"")</f>
        <v/>
      </c>
      <c r="J277" s="137" t="str">
        <f>IFERROR(
IF($K277&lt;&gt;"","",
IF($G277="","",
IF($C277="Customer credit",-$H277*VLOOKUP($G277,'Inventory management'!$B:$D,3,0),
$H277*VLOOKUP($G277,'Inventory management'!$B:$D,3,0)))),
"")</f>
        <v/>
      </c>
      <c r="K277" s="137"/>
      <c r="L277" s="137" t="str">
        <f t="shared" si="13"/>
        <v/>
      </c>
      <c r="M277" s="137" t="str">
        <f t="shared" si="14"/>
        <v/>
      </c>
      <c r="N277" s="186"/>
      <c r="O277" s="134" t="str">
        <f t="shared" si="15"/>
        <v/>
      </c>
    </row>
    <row r="278" spans="1:15" x14ac:dyDescent="0.35">
      <c r="A278" s="133" t="str">
        <f>IF(B278="","",
IFERROR(
INDEX('Customer List'!$A:$A,MATCH('Sales input worksheet'!$B278,'Customer List'!$B:$B,0)),
""))</f>
        <v/>
      </c>
      <c r="B278" s="304"/>
      <c r="C278" s="305"/>
      <c r="D278" s="135" t="str">
        <f>IF($C278="","",
IF($C278="Customer credit","CR"&amp;100+COUNTIFS($C$1:$C277,"Customer credit"),
IF($C278="Sales",'Business Info'!$A$3&amp;100+COUNTIFS($C$1:$C277,"Sales"),
IF($C278="Other Income",'Business Info'!$A$3&amp;"O"&amp;100+COUNTIFS($C$1:$C277,"Other Income")
))))</f>
        <v/>
      </c>
      <c r="E278" s="308"/>
      <c r="F278" s="307"/>
      <c r="G278" s="169"/>
      <c r="H278" s="184"/>
      <c r="I278" s="138" t="str">
        <f>IFERROR(VLOOKUP($G278,'Inventory management'!$B:$D,3,0),"")</f>
        <v/>
      </c>
      <c r="J278" s="137" t="str">
        <f>IFERROR(
IF($K278&lt;&gt;"","",
IF($G278="","",
IF($C278="Customer credit",-$H278*VLOOKUP($G278,'Inventory management'!$B:$D,3,0),
$H278*VLOOKUP($G278,'Inventory management'!$B:$D,3,0)))),
"")</f>
        <v/>
      </c>
      <c r="K278" s="137"/>
      <c r="L278" s="137" t="str">
        <f t="shared" si="13"/>
        <v/>
      </c>
      <c r="M278" s="137" t="str">
        <f t="shared" si="14"/>
        <v/>
      </c>
      <c r="N278" s="186"/>
      <c r="O278" s="134" t="str">
        <f t="shared" si="15"/>
        <v/>
      </c>
    </row>
    <row r="279" spans="1:15" x14ac:dyDescent="0.35">
      <c r="A279" s="133" t="str">
        <f>IF(B279="","",
IFERROR(
INDEX('Customer List'!$A:$A,MATCH('Sales input worksheet'!$B279,'Customer List'!$B:$B,0)),
""))</f>
        <v/>
      </c>
      <c r="B279" s="304"/>
      <c r="C279" s="305"/>
      <c r="D279" s="135" t="str">
        <f>IF($C279="","",
IF($C279="Customer credit","CR"&amp;100+COUNTIFS($C$1:$C278,"Customer credit"),
IF($C279="Sales",'Business Info'!$A$3&amp;100+COUNTIFS($C$1:$C278,"Sales"),
IF($C279="Other Income",'Business Info'!$A$3&amp;"O"&amp;100+COUNTIFS($C$1:$C278,"Other Income")
))))</f>
        <v/>
      </c>
      <c r="E279" s="308"/>
      <c r="F279" s="307"/>
      <c r="G279" s="169"/>
      <c r="H279" s="184"/>
      <c r="I279" s="138" t="str">
        <f>IFERROR(VLOOKUP($G279,'Inventory management'!$B:$D,3,0),"")</f>
        <v/>
      </c>
      <c r="J279" s="137" t="str">
        <f>IFERROR(
IF($K279&lt;&gt;"","",
IF($G279="","",
IF($C279="Customer credit",-$H279*VLOOKUP($G279,'Inventory management'!$B:$D,3,0),
$H279*VLOOKUP($G279,'Inventory management'!$B:$D,3,0)))),
"")</f>
        <v/>
      </c>
      <c r="K279" s="137"/>
      <c r="L279" s="137" t="str">
        <f t="shared" si="13"/>
        <v/>
      </c>
      <c r="M279" s="137" t="str">
        <f t="shared" si="14"/>
        <v/>
      </c>
      <c r="N279" s="186"/>
      <c r="O279" s="134" t="str">
        <f t="shared" si="15"/>
        <v/>
      </c>
    </row>
    <row r="280" spans="1:15" x14ac:dyDescent="0.35">
      <c r="A280" s="133" t="str">
        <f>IF(B280="","",
IFERROR(
INDEX('Customer List'!$A:$A,MATCH('Sales input worksheet'!$B280,'Customer List'!$B:$B,0)),
""))</f>
        <v/>
      </c>
      <c r="B280" s="304"/>
      <c r="C280" s="305"/>
      <c r="D280" s="135" t="str">
        <f>IF($C280="","",
IF($C280="Customer credit","CR"&amp;100+COUNTIFS($C$1:$C279,"Customer credit"),
IF($C280="Sales",'Business Info'!$A$3&amp;100+COUNTIFS($C$1:$C279,"Sales"),
IF($C280="Other Income",'Business Info'!$A$3&amp;"O"&amp;100+COUNTIFS($C$1:$C279,"Other Income")
))))</f>
        <v/>
      </c>
      <c r="E280" s="308"/>
      <c r="F280" s="307"/>
      <c r="G280" s="169"/>
      <c r="H280" s="184"/>
      <c r="I280" s="138" t="str">
        <f>IFERROR(VLOOKUP($G280,'Inventory management'!$B:$D,3,0),"")</f>
        <v/>
      </c>
      <c r="J280" s="137" t="str">
        <f>IFERROR(
IF($K280&lt;&gt;"","",
IF($G280="","",
IF($C280="Customer credit",-$H280*VLOOKUP($G280,'Inventory management'!$B:$D,3,0),
$H280*VLOOKUP($G280,'Inventory management'!$B:$D,3,0)))),
"")</f>
        <v/>
      </c>
      <c r="K280" s="137"/>
      <c r="L280" s="137" t="str">
        <f t="shared" si="13"/>
        <v/>
      </c>
      <c r="M280" s="137" t="str">
        <f t="shared" si="14"/>
        <v/>
      </c>
      <c r="N280" s="186"/>
      <c r="O280" s="134" t="str">
        <f t="shared" si="15"/>
        <v/>
      </c>
    </row>
    <row r="281" spans="1:15" x14ac:dyDescent="0.35">
      <c r="A281" s="133" t="str">
        <f>IF(B281="","",
IFERROR(
INDEX('Customer List'!$A:$A,MATCH('Sales input worksheet'!$B281,'Customer List'!$B:$B,0)),
""))</f>
        <v/>
      </c>
      <c r="B281" s="304"/>
      <c r="C281" s="305"/>
      <c r="D281" s="135" t="str">
        <f>IF($C281="","",
IF($C281="Customer credit","CR"&amp;100+COUNTIFS($C$1:$C280,"Customer credit"),
IF($C281="Sales",'Business Info'!$A$3&amp;100+COUNTIFS($C$1:$C280,"Sales"),
IF($C281="Other Income",'Business Info'!$A$3&amp;"O"&amp;100+COUNTIFS($C$1:$C280,"Other Income")
))))</f>
        <v/>
      </c>
      <c r="E281" s="308"/>
      <c r="F281" s="307"/>
      <c r="G281" s="169"/>
      <c r="H281" s="184"/>
      <c r="I281" s="138" t="str">
        <f>IFERROR(VLOOKUP($G281,'Inventory management'!$B:$D,3,0),"")</f>
        <v/>
      </c>
      <c r="J281" s="137" t="str">
        <f>IFERROR(
IF($K281&lt;&gt;"","",
IF($G281="","",
IF($C281="Customer credit",-$H281*VLOOKUP($G281,'Inventory management'!$B:$D,3,0),
$H281*VLOOKUP($G281,'Inventory management'!$B:$D,3,0)))),
"")</f>
        <v/>
      </c>
      <c r="K281" s="137"/>
      <c r="L281" s="137" t="str">
        <f t="shared" si="13"/>
        <v/>
      </c>
      <c r="M281" s="137" t="str">
        <f t="shared" si="14"/>
        <v/>
      </c>
      <c r="N281" s="186"/>
      <c r="O281" s="134" t="str">
        <f t="shared" si="15"/>
        <v/>
      </c>
    </row>
    <row r="282" spans="1:15" x14ac:dyDescent="0.35">
      <c r="A282" s="133" t="str">
        <f>IF(B282="","",
IFERROR(
INDEX('Customer List'!$A:$A,MATCH('Sales input worksheet'!$B282,'Customer List'!$B:$B,0)),
""))</f>
        <v/>
      </c>
      <c r="B282" s="304"/>
      <c r="C282" s="305"/>
      <c r="D282" s="135" t="str">
        <f>IF($C282="","",
IF($C282="Customer credit","CR"&amp;100+COUNTIFS($C$1:$C281,"Customer credit"),
IF($C282="Sales",'Business Info'!$A$3&amp;100+COUNTIFS($C$1:$C281,"Sales"),
IF($C282="Other Income",'Business Info'!$A$3&amp;"O"&amp;100+COUNTIFS($C$1:$C281,"Other Income")
))))</f>
        <v/>
      </c>
      <c r="E282" s="308"/>
      <c r="F282" s="307"/>
      <c r="G282" s="169"/>
      <c r="H282" s="184"/>
      <c r="I282" s="138" t="str">
        <f>IFERROR(VLOOKUP($G282,'Inventory management'!$B:$D,3,0),"")</f>
        <v/>
      </c>
      <c r="J282" s="137" t="str">
        <f>IFERROR(
IF($K282&lt;&gt;"","",
IF($G282="","",
IF($C282="Customer credit",-$H282*VLOOKUP($G282,'Inventory management'!$B:$D,3,0),
$H282*VLOOKUP($G282,'Inventory management'!$B:$D,3,0)))),
"")</f>
        <v/>
      </c>
      <c r="K282" s="137"/>
      <c r="L282" s="137" t="str">
        <f t="shared" si="13"/>
        <v/>
      </c>
      <c r="M282" s="137" t="str">
        <f t="shared" si="14"/>
        <v/>
      </c>
      <c r="N282" s="186"/>
      <c r="O282" s="134" t="str">
        <f t="shared" si="15"/>
        <v/>
      </c>
    </row>
    <row r="283" spans="1:15" x14ac:dyDescent="0.35">
      <c r="A283" s="133" t="str">
        <f>IF(B283="","",
IFERROR(
INDEX('Customer List'!$A:$A,MATCH('Sales input worksheet'!$B283,'Customer List'!$B:$B,0)),
""))</f>
        <v/>
      </c>
      <c r="B283" s="304"/>
      <c r="C283" s="305"/>
      <c r="D283" s="135" t="str">
        <f>IF($C283="","",
IF($C283="Customer credit","CR"&amp;100+COUNTIFS($C$1:$C282,"Customer credit"),
IF($C283="Sales",'Business Info'!$A$3&amp;100+COUNTIFS($C$1:$C282,"Sales"),
IF($C283="Other Income",'Business Info'!$A$3&amp;"O"&amp;100+COUNTIFS($C$1:$C282,"Other Income")
))))</f>
        <v/>
      </c>
      <c r="E283" s="308"/>
      <c r="F283" s="307"/>
      <c r="G283" s="169"/>
      <c r="H283" s="184"/>
      <c r="I283" s="138" t="str">
        <f>IFERROR(VLOOKUP($G283,'Inventory management'!$B:$D,3,0),"")</f>
        <v/>
      </c>
      <c r="J283" s="137" t="str">
        <f>IFERROR(
IF($K283&lt;&gt;"","",
IF($G283="","",
IF($C283="Customer credit",-$H283*VLOOKUP($G283,'Inventory management'!$B:$D,3,0),
$H283*VLOOKUP($G283,'Inventory management'!$B:$D,3,0)))),
"")</f>
        <v/>
      </c>
      <c r="K283" s="137"/>
      <c r="L283" s="137" t="str">
        <f t="shared" si="13"/>
        <v/>
      </c>
      <c r="M283" s="137" t="str">
        <f t="shared" si="14"/>
        <v/>
      </c>
      <c r="N283" s="186"/>
      <c r="O283" s="134" t="str">
        <f t="shared" si="15"/>
        <v/>
      </c>
    </row>
    <row r="284" spans="1:15" x14ac:dyDescent="0.35">
      <c r="A284" s="133" t="str">
        <f>IF(B284="","",
IFERROR(
INDEX('Customer List'!$A:$A,MATCH('Sales input worksheet'!$B284,'Customer List'!$B:$B,0)),
""))</f>
        <v/>
      </c>
      <c r="B284" s="304"/>
      <c r="C284" s="305"/>
      <c r="D284" s="135" t="str">
        <f>IF($C284="","",
IF($C284="Customer credit","CR"&amp;100+COUNTIFS($C$1:$C283,"Customer credit"),
IF($C284="Sales",'Business Info'!$A$3&amp;100+COUNTIFS($C$1:$C283,"Sales"),
IF($C284="Other Income",'Business Info'!$A$3&amp;"O"&amp;100+COUNTIFS($C$1:$C283,"Other Income")
))))</f>
        <v/>
      </c>
      <c r="E284" s="308"/>
      <c r="F284" s="307"/>
      <c r="G284" s="169"/>
      <c r="H284" s="184"/>
      <c r="I284" s="138" t="str">
        <f>IFERROR(VLOOKUP($G284,'Inventory management'!$B:$D,3,0),"")</f>
        <v/>
      </c>
      <c r="J284" s="137" t="str">
        <f>IFERROR(
IF($K284&lt;&gt;"","",
IF($G284="","",
IF($C284="Customer credit",-$H284*VLOOKUP($G284,'Inventory management'!$B:$D,3,0),
$H284*VLOOKUP($G284,'Inventory management'!$B:$D,3,0)))),
"")</f>
        <v/>
      </c>
      <c r="K284" s="137"/>
      <c r="L284" s="137" t="str">
        <f t="shared" si="13"/>
        <v/>
      </c>
      <c r="M284" s="137" t="str">
        <f t="shared" si="14"/>
        <v/>
      </c>
      <c r="N284" s="186"/>
      <c r="O284" s="134" t="str">
        <f t="shared" si="15"/>
        <v/>
      </c>
    </row>
    <row r="285" spans="1:15" x14ac:dyDescent="0.35">
      <c r="A285" s="133" t="str">
        <f>IF(B285="","",
IFERROR(
INDEX('Customer List'!$A:$A,MATCH('Sales input worksheet'!$B285,'Customer List'!$B:$B,0)),
""))</f>
        <v/>
      </c>
      <c r="B285" s="304"/>
      <c r="C285" s="305"/>
      <c r="D285" s="135" t="str">
        <f>IF($C285="","",
IF($C285="Customer credit","CR"&amp;100+COUNTIFS($C$1:$C284,"Customer credit"),
IF($C285="Sales",'Business Info'!$A$3&amp;100+COUNTIFS($C$1:$C284,"Sales"),
IF($C285="Other Income",'Business Info'!$A$3&amp;"O"&amp;100+COUNTIFS($C$1:$C284,"Other Income")
))))</f>
        <v/>
      </c>
      <c r="E285" s="308"/>
      <c r="F285" s="307"/>
      <c r="G285" s="169"/>
      <c r="H285" s="184"/>
      <c r="I285" s="138" t="str">
        <f>IFERROR(VLOOKUP($G285,'Inventory management'!$B:$D,3,0),"")</f>
        <v/>
      </c>
      <c r="J285" s="137" t="str">
        <f>IFERROR(
IF($K285&lt;&gt;"","",
IF($G285="","",
IF($C285="Customer credit",-$H285*VLOOKUP($G285,'Inventory management'!$B:$D,3,0),
$H285*VLOOKUP($G285,'Inventory management'!$B:$D,3,0)))),
"")</f>
        <v/>
      </c>
      <c r="K285" s="137"/>
      <c r="L285" s="137" t="str">
        <f t="shared" si="13"/>
        <v/>
      </c>
      <c r="M285" s="137" t="str">
        <f t="shared" si="14"/>
        <v/>
      </c>
      <c r="N285" s="186"/>
      <c r="O285" s="134" t="str">
        <f t="shared" si="15"/>
        <v/>
      </c>
    </row>
    <row r="286" spans="1:15" x14ac:dyDescent="0.35">
      <c r="A286" s="133" t="str">
        <f>IF(B286="","",
IFERROR(
INDEX('Customer List'!$A:$A,MATCH('Sales input worksheet'!$B286,'Customer List'!$B:$B,0)),
""))</f>
        <v/>
      </c>
      <c r="B286" s="304"/>
      <c r="C286" s="305"/>
      <c r="D286" s="135" t="str">
        <f>IF($C286="","",
IF($C286="Customer credit","CR"&amp;100+COUNTIFS($C$1:$C285,"Customer credit"),
IF($C286="Sales",'Business Info'!$A$3&amp;100+COUNTIFS($C$1:$C285,"Sales"),
IF($C286="Other Income",'Business Info'!$A$3&amp;"O"&amp;100+COUNTIFS($C$1:$C285,"Other Income")
))))</f>
        <v/>
      </c>
      <c r="E286" s="308"/>
      <c r="F286" s="307"/>
      <c r="G286" s="169"/>
      <c r="H286" s="184"/>
      <c r="I286" s="138" t="str">
        <f>IFERROR(VLOOKUP($G286,'Inventory management'!$B:$D,3,0),"")</f>
        <v/>
      </c>
      <c r="J286" s="137" t="str">
        <f>IFERROR(
IF($K286&lt;&gt;"","",
IF($G286="","",
IF($C286="Customer credit",-$H286*VLOOKUP($G286,'Inventory management'!$B:$D,3,0),
$H286*VLOOKUP($G286,'Inventory management'!$B:$D,3,0)))),
"")</f>
        <v/>
      </c>
      <c r="K286" s="137"/>
      <c r="L286" s="137" t="str">
        <f t="shared" si="13"/>
        <v/>
      </c>
      <c r="M286" s="137" t="str">
        <f t="shared" si="14"/>
        <v/>
      </c>
      <c r="N286" s="186"/>
      <c r="O286" s="134" t="str">
        <f t="shared" si="15"/>
        <v/>
      </c>
    </row>
    <row r="287" spans="1:15" x14ac:dyDescent="0.35">
      <c r="A287" s="133" t="str">
        <f>IF(B287="","",
IFERROR(
INDEX('Customer List'!$A:$A,MATCH('Sales input worksheet'!$B287,'Customer List'!$B:$B,0)),
""))</f>
        <v/>
      </c>
      <c r="B287" s="304"/>
      <c r="C287" s="305"/>
      <c r="D287" s="135" t="str">
        <f>IF($C287="","",
IF($C287="Customer credit","CR"&amp;100+COUNTIFS($C$1:$C286,"Customer credit"),
IF($C287="Sales",'Business Info'!$A$3&amp;100+COUNTIFS($C$1:$C286,"Sales"),
IF($C287="Other Income",'Business Info'!$A$3&amp;"O"&amp;100+COUNTIFS($C$1:$C286,"Other Income")
))))</f>
        <v/>
      </c>
      <c r="E287" s="308"/>
      <c r="F287" s="307"/>
      <c r="G287" s="169"/>
      <c r="H287" s="184"/>
      <c r="I287" s="138" t="str">
        <f>IFERROR(VLOOKUP($G287,'Inventory management'!$B:$D,3,0),"")</f>
        <v/>
      </c>
      <c r="J287" s="137" t="str">
        <f>IFERROR(
IF($K287&lt;&gt;"","",
IF($G287="","",
IF($C287="Customer credit",-$H287*VLOOKUP($G287,'Inventory management'!$B:$D,3,0),
$H287*VLOOKUP($G287,'Inventory management'!$B:$D,3,0)))),
"")</f>
        <v/>
      </c>
      <c r="K287" s="137"/>
      <c r="L287" s="137" t="str">
        <f t="shared" si="13"/>
        <v/>
      </c>
      <c r="M287" s="137" t="str">
        <f t="shared" si="14"/>
        <v/>
      </c>
      <c r="N287" s="186"/>
      <c r="O287" s="134" t="str">
        <f t="shared" si="15"/>
        <v/>
      </c>
    </row>
    <row r="288" spans="1:15" x14ac:dyDescent="0.35">
      <c r="A288" s="133" t="str">
        <f>IF(B288="","",
IFERROR(
INDEX('Customer List'!$A:$A,MATCH('Sales input worksheet'!$B288,'Customer List'!$B:$B,0)),
""))</f>
        <v/>
      </c>
      <c r="B288" s="304"/>
      <c r="C288" s="305"/>
      <c r="D288" s="135" t="str">
        <f>IF($C288="","",
IF($C288="Customer credit","CR"&amp;100+COUNTIFS($C$1:$C287,"Customer credit"),
IF($C288="Sales",'Business Info'!$A$3&amp;100+COUNTIFS($C$1:$C287,"Sales"),
IF($C288="Other Income",'Business Info'!$A$3&amp;"O"&amp;100+COUNTIFS($C$1:$C287,"Other Income")
))))</f>
        <v/>
      </c>
      <c r="E288" s="308"/>
      <c r="F288" s="307"/>
      <c r="G288" s="169"/>
      <c r="H288" s="184"/>
      <c r="I288" s="138" t="str">
        <f>IFERROR(VLOOKUP($G288,'Inventory management'!$B:$D,3,0),"")</f>
        <v/>
      </c>
      <c r="J288" s="137" t="str">
        <f>IFERROR(
IF($K288&lt;&gt;"","",
IF($G288="","",
IF($C288="Customer credit",-$H288*VLOOKUP($G288,'Inventory management'!$B:$D,3,0),
$H288*VLOOKUP($G288,'Inventory management'!$B:$D,3,0)))),
"")</f>
        <v/>
      </c>
      <c r="K288" s="137"/>
      <c r="L288" s="137" t="str">
        <f t="shared" si="13"/>
        <v/>
      </c>
      <c r="M288" s="137" t="str">
        <f t="shared" si="14"/>
        <v/>
      </c>
      <c r="N288" s="186"/>
      <c r="O288" s="134" t="str">
        <f t="shared" si="15"/>
        <v/>
      </c>
    </row>
    <row r="289" spans="1:15" x14ac:dyDescent="0.35">
      <c r="A289" s="133" t="str">
        <f>IF(B289="","",
IFERROR(
INDEX('Customer List'!$A:$A,MATCH('Sales input worksheet'!$B289,'Customer List'!$B:$B,0)),
""))</f>
        <v/>
      </c>
      <c r="B289" s="304"/>
      <c r="C289" s="305"/>
      <c r="D289" s="135" t="str">
        <f>IF($C289="","",
IF($C289="Customer credit","CR"&amp;100+COUNTIFS($C$1:$C288,"Customer credit"),
IF($C289="Sales",'Business Info'!$A$3&amp;100+COUNTIFS($C$1:$C288,"Sales"),
IF($C289="Other Income",'Business Info'!$A$3&amp;"O"&amp;100+COUNTIFS($C$1:$C288,"Other Income")
))))</f>
        <v/>
      </c>
      <c r="E289" s="308"/>
      <c r="F289" s="307"/>
      <c r="G289" s="169"/>
      <c r="H289" s="184"/>
      <c r="I289" s="138" t="str">
        <f>IFERROR(VLOOKUP($G289,'Inventory management'!$B:$D,3,0),"")</f>
        <v/>
      </c>
      <c r="J289" s="137" t="str">
        <f>IFERROR(
IF($K289&lt;&gt;"","",
IF($G289="","",
IF($C289="Customer credit",-$H289*VLOOKUP($G289,'Inventory management'!$B:$D,3,0),
$H289*VLOOKUP($G289,'Inventory management'!$B:$D,3,0)))),
"")</f>
        <v/>
      </c>
      <c r="K289" s="137"/>
      <c r="L289" s="137" t="str">
        <f t="shared" si="13"/>
        <v/>
      </c>
      <c r="M289" s="137" t="str">
        <f t="shared" si="14"/>
        <v/>
      </c>
      <c r="N289" s="186"/>
      <c r="O289" s="134" t="str">
        <f t="shared" si="15"/>
        <v/>
      </c>
    </row>
    <row r="290" spans="1:15" x14ac:dyDescent="0.35">
      <c r="A290" s="133" t="str">
        <f>IF(B290="","",
IFERROR(
INDEX('Customer List'!$A:$A,MATCH('Sales input worksheet'!$B290,'Customer List'!$B:$B,0)),
""))</f>
        <v/>
      </c>
      <c r="B290" s="304"/>
      <c r="C290" s="305"/>
      <c r="D290" s="135" t="str">
        <f>IF($C290="","",
IF($C290="Customer credit","CR"&amp;100+COUNTIFS($C$1:$C289,"Customer credit"),
IF($C290="Sales",'Business Info'!$A$3&amp;100+COUNTIFS($C$1:$C289,"Sales"),
IF($C290="Other Income",'Business Info'!$A$3&amp;"O"&amp;100+COUNTIFS($C$1:$C289,"Other Income")
))))</f>
        <v/>
      </c>
      <c r="E290" s="308"/>
      <c r="F290" s="307"/>
      <c r="G290" s="169"/>
      <c r="H290" s="184"/>
      <c r="I290" s="138" t="str">
        <f>IFERROR(VLOOKUP($G290,'Inventory management'!$B:$D,3,0),"")</f>
        <v/>
      </c>
      <c r="J290" s="137" t="str">
        <f>IFERROR(
IF($K290&lt;&gt;"","",
IF($G290="","",
IF($C290="Customer credit",-$H290*VLOOKUP($G290,'Inventory management'!$B:$D,3,0),
$H290*VLOOKUP($G290,'Inventory management'!$B:$D,3,0)))),
"")</f>
        <v/>
      </c>
      <c r="K290" s="137"/>
      <c r="L290" s="137" t="str">
        <f t="shared" si="13"/>
        <v/>
      </c>
      <c r="M290" s="137" t="str">
        <f t="shared" si="14"/>
        <v/>
      </c>
      <c r="N290" s="186"/>
      <c r="O290" s="134" t="str">
        <f t="shared" si="15"/>
        <v/>
      </c>
    </row>
    <row r="291" spans="1:15" x14ac:dyDescent="0.35">
      <c r="A291" s="133" t="str">
        <f>IF(B291="","",
IFERROR(
INDEX('Customer List'!$A:$A,MATCH('Sales input worksheet'!$B291,'Customer List'!$B:$B,0)),
""))</f>
        <v/>
      </c>
      <c r="B291" s="304"/>
      <c r="C291" s="305"/>
      <c r="D291" s="135" t="str">
        <f>IF($C291="","",
IF($C291="Customer credit","CR"&amp;100+COUNTIFS($C$1:$C290,"Customer credit"),
IF($C291="Sales",'Business Info'!$A$3&amp;100+COUNTIFS($C$1:$C290,"Sales"),
IF($C291="Other Income",'Business Info'!$A$3&amp;"O"&amp;100+COUNTIFS($C$1:$C290,"Other Income")
))))</f>
        <v/>
      </c>
      <c r="E291" s="308"/>
      <c r="F291" s="307"/>
      <c r="G291" s="169"/>
      <c r="H291" s="184"/>
      <c r="I291" s="138" t="str">
        <f>IFERROR(VLOOKUP($G291,'Inventory management'!$B:$D,3,0),"")</f>
        <v/>
      </c>
      <c r="J291" s="137" t="str">
        <f>IFERROR(
IF($K291&lt;&gt;"","",
IF($G291="","",
IF($C291="Customer credit",-$H291*VLOOKUP($G291,'Inventory management'!$B:$D,3,0),
$H291*VLOOKUP($G291,'Inventory management'!$B:$D,3,0)))),
"")</f>
        <v/>
      </c>
      <c r="K291" s="137"/>
      <c r="L291" s="137" t="str">
        <f t="shared" si="13"/>
        <v/>
      </c>
      <c r="M291" s="137" t="str">
        <f t="shared" si="14"/>
        <v/>
      </c>
      <c r="N291" s="186"/>
      <c r="O291" s="134" t="str">
        <f t="shared" si="15"/>
        <v/>
      </c>
    </row>
    <row r="292" spans="1:15" x14ac:dyDescent="0.35">
      <c r="A292" s="133" t="str">
        <f>IF(B292="","",
IFERROR(
INDEX('Customer List'!$A:$A,MATCH('Sales input worksheet'!$B292,'Customer List'!$B:$B,0)),
""))</f>
        <v/>
      </c>
      <c r="B292" s="304"/>
      <c r="C292" s="305"/>
      <c r="D292" s="135" t="str">
        <f>IF($C292="","",
IF($C292="Customer credit","CR"&amp;100+COUNTIFS($C$1:$C291,"Customer credit"),
IF($C292="Sales",'Business Info'!$A$3&amp;100+COUNTIFS($C$1:$C291,"Sales"),
IF($C292="Other Income",'Business Info'!$A$3&amp;"O"&amp;100+COUNTIFS($C$1:$C291,"Other Income")
))))</f>
        <v/>
      </c>
      <c r="E292" s="308"/>
      <c r="F292" s="307"/>
      <c r="G292" s="169"/>
      <c r="H292" s="184"/>
      <c r="I292" s="138" t="str">
        <f>IFERROR(VLOOKUP($G292,'Inventory management'!$B:$D,3,0),"")</f>
        <v/>
      </c>
      <c r="J292" s="137" t="str">
        <f>IFERROR(
IF($K292&lt;&gt;"","",
IF($G292="","",
IF($C292="Customer credit",-$H292*VLOOKUP($G292,'Inventory management'!$B:$D,3,0),
$H292*VLOOKUP($G292,'Inventory management'!$B:$D,3,0)))),
"")</f>
        <v/>
      </c>
      <c r="K292" s="137"/>
      <c r="L292" s="137" t="str">
        <f t="shared" si="13"/>
        <v/>
      </c>
      <c r="M292" s="137" t="str">
        <f t="shared" si="14"/>
        <v/>
      </c>
      <c r="N292" s="186"/>
      <c r="O292" s="134" t="str">
        <f t="shared" si="15"/>
        <v/>
      </c>
    </row>
    <row r="293" spans="1:15" x14ac:dyDescent="0.35">
      <c r="A293" s="133" t="str">
        <f>IF(B293="","",
IFERROR(
INDEX('Customer List'!$A:$A,MATCH('Sales input worksheet'!$B293,'Customer List'!$B:$B,0)),
""))</f>
        <v/>
      </c>
      <c r="B293" s="304"/>
      <c r="C293" s="305"/>
      <c r="D293" s="135" t="str">
        <f>IF($C293="","",
IF($C293="Customer credit","CR"&amp;100+COUNTIFS($C$1:$C292,"Customer credit"),
IF($C293="Sales",'Business Info'!$A$3&amp;100+COUNTIFS($C$1:$C292,"Sales"),
IF($C293="Other Income",'Business Info'!$A$3&amp;"O"&amp;100+COUNTIFS($C$1:$C292,"Other Income")
))))</f>
        <v/>
      </c>
      <c r="E293" s="308"/>
      <c r="F293" s="307"/>
      <c r="G293" s="169"/>
      <c r="H293" s="184"/>
      <c r="I293" s="138" t="str">
        <f>IFERROR(VLOOKUP($G293,'Inventory management'!$B:$D,3,0),"")</f>
        <v/>
      </c>
      <c r="J293" s="137" t="str">
        <f>IFERROR(
IF($K293&lt;&gt;"","",
IF($G293="","",
IF($C293="Customer credit",-$H293*VLOOKUP($G293,'Inventory management'!$B:$D,3,0),
$H293*VLOOKUP($G293,'Inventory management'!$B:$D,3,0)))),
"")</f>
        <v/>
      </c>
      <c r="K293" s="137"/>
      <c r="L293" s="137" t="str">
        <f t="shared" si="13"/>
        <v/>
      </c>
      <c r="M293" s="137" t="str">
        <f t="shared" si="14"/>
        <v/>
      </c>
      <c r="N293" s="186"/>
      <c r="O293" s="134" t="str">
        <f t="shared" si="15"/>
        <v/>
      </c>
    </row>
    <row r="294" spans="1:15" x14ac:dyDescent="0.35">
      <c r="A294" s="133" t="str">
        <f>IF(B294="","",
IFERROR(
INDEX('Customer List'!$A:$A,MATCH('Sales input worksheet'!$B294,'Customer List'!$B:$B,0)),
""))</f>
        <v/>
      </c>
      <c r="B294" s="304"/>
      <c r="C294" s="305"/>
      <c r="D294" s="135" t="str">
        <f>IF($C294="","",
IF($C294="Customer credit","CR"&amp;100+COUNTIFS($C$1:$C293,"Customer credit"),
IF($C294="Sales",'Business Info'!$A$3&amp;100+COUNTIFS($C$1:$C293,"Sales"),
IF($C294="Other Income",'Business Info'!$A$3&amp;"O"&amp;100+COUNTIFS($C$1:$C293,"Other Income")
))))</f>
        <v/>
      </c>
      <c r="E294" s="308"/>
      <c r="F294" s="307"/>
      <c r="G294" s="169"/>
      <c r="H294" s="184"/>
      <c r="I294" s="138" t="str">
        <f>IFERROR(VLOOKUP($G294,'Inventory management'!$B:$D,3,0),"")</f>
        <v/>
      </c>
      <c r="J294" s="137" t="str">
        <f>IFERROR(
IF($K294&lt;&gt;"","",
IF($G294="","",
IF($C294="Customer credit",-$H294*VLOOKUP($G294,'Inventory management'!$B:$D,3,0),
$H294*VLOOKUP($G294,'Inventory management'!$B:$D,3,0)))),
"")</f>
        <v/>
      </c>
      <c r="K294" s="137"/>
      <c r="L294" s="137" t="str">
        <f t="shared" si="13"/>
        <v/>
      </c>
      <c r="M294" s="137" t="str">
        <f t="shared" si="14"/>
        <v/>
      </c>
      <c r="N294" s="186"/>
      <c r="O294" s="134" t="str">
        <f t="shared" si="15"/>
        <v/>
      </c>
    </row>
    <row r="295" spans="1:15" x14ac:dyDescent="0.35">
      <c r="A295" s="133" t="str">
        <f>IF(B295="","",
IFERROR(
INDEX('Customer List'!$A:$A,MATCH('Sales input worksheet'!$B295,'Customer List'!$B:$B,0)),
""))</f>
        <v/>
      </c>
      <c r="B295" s="304"/>
      <c r="C295" s="305"/>
      <c r="D295" s="135" t="str">
        <f>IF($C295="","",
IF($C295="Customer credit","CR"&amp;100+COUNTIFS($C$1:$C294,"Customer credit"),
IF($C295="Sales",'Business Info'!$A$3&amp;100+COUNTIFS($C$1:$C294,"Sales"),
IF($C295="Other Income",'Business Info'!$A$3&amp;"O"&amp;100+COUNTIFS($C$1:$C294,"Other Income")
))))</f>
        <v/>
      </c>
      <c r="E295" s="308"/>
      <c r="F295" s="307"/>
      <c r="G295" s="169"/>
      <c r="H295" s="184"/>
      <c r="I295" s="138" t="str">
        <f>IFERROR(VLOOKUP($G295,'Inventory management'!$B:$D,3,0),"")</f>
        <v/>
      </c>
      <c r="J295" s="137" t="str">
        <f>IFERROR(
IF($K295&lt;&gt;"","",
IF($G295="","",
IF($C295="Customer credit",-$H295*VLOOKUP($G295,'Inventory management'!$B:$D,3,0),
$H295*VLOOKUP($G295,'Inventory management'!$B:$D,3,0)))),
"")</f>
        <v/>
      </c>
      <c r="K295" s="137"/>
      <c r="L295" s="137" t="str">
        <f t="shared" si="13"/>
        <v/>
      </c>
      <c r="M295" s="137" t="str">
        <f t="shared" si="14"/>
        <v/>
      </c>
      <c r="N295" s="186"/>
      <c r="O295" s="134" t="str">
        <f t="shared" si="15"/>
        <v/>
      </c>
    </row>
    <row r="296" spans="1:15" x14ac:dyDescent="0.35">
      <c r="A296" s="133" t="str">
        <f>IF(B296="","",
IFERROR(
INDEX('Customer List'!$A:$A,MATCH('Sales input worksheet'!$B296,'Customer List'!$B:$B,0)),
""))</f>
        <v/>
      </c>
      <c r="B296" s="304"/>
      <c r="C296" s="305"/>
      <c r="D296" s="135" t="str">
        <f>IF($C296="","",
IF($C296="Customer credit","CR"&amp;100+COUNTIFS($C$1:$C295,"Customer credit"),
IF($C296="Sales",'Business Info'!$A$3&amp;100+COUNTIFS($C$1:$C295,"Sales"),
IF($C296="Other Income",'Business Info'!$A$3&amp;"O"&amp;100+COUNTIFS($C$1:$C295,"Other Income")
))))</f>
        <v/>
      </c>
      <c r="E296" s="308"/>
      <c r="F296" s="307"/>
      <c r="G296" s="169"/>
      <c r="H296" s="184"/>
      <c r="I296" s="138" t="str">
        <f>IFERROR(VLOOKUP($G296,'Inventory management'!$B:$D,3,0),"")</f>
        <v/>
      </c>
      <c r="J296" s="137" t="str">
        <f>IFERROR(
IF($K296&lt;&gt;"","",
IF($G296="","",
IF($C296="Customer credit",-$H296*VLOOKUP($G296,'Inventory management'!$B:$D,3,0),
$H296*VLOOKUP($G296,'Inventory management'!$B:$D,3,0)))),
"")</f>
        <v/>
      </c>
      <c r="K296" s="137"/>
      <c r="L296" s="137" t="str">
        <f t="shared" si="13"/>
        <v/>
      </c>
      <c r="M296" s="137" t="str">
        <f t="shared" si="14"/>
        <v/>
      </c>
      <c r="N296" s="186"/>
      <c r="O296" s="134" t="str">
        <f t="shared" si="15"/>
        <v/>
      </c>
    </row>
    <row r="297" spans="1:15" x14ac:dyDescent="0.35">
      <c r="A297" s="133" t="str">
        <f>IF(B297="","",
IFERROR(
INDEX('Customer List'!$A:$A,MATCH('Sales input worksheet'!$B297,'Customer List'!$B:$B,0)),
""))</f>
        <v/>
      </c>
      <c r="B297" s="304"/>
      <c r="C297" s="305"/>
      <c r="D297" s="135" t="str">
        <f>IF($C297="","",
IF($C297="Customer credit","CR"&amp;100+COUNTIFS($C$1:$C296,"Customer credit"),
IF($C297="Sales",'Business Info'!$A$3&amp;100+COUNTIFS($C$1:$C296,"Sales"),
IF($C297="Other Income",'Business Info'!$A$3&amp;"O"&amp;100+COUNTIFS($C$1:$C296,"Other Income")
))))</f>
        <v/>
      </c>
      <c r="E297" s="308"/>
      <c r="F297" s="307"/>
      <c r="G297" s="169"/>
      <c r="H297" s="184"/>
      <c r="I297" s="138" t="str">
        <f>IFERROR(VLOOKUP($G297,'Inventory management'!$B:$D,3,0),"")</f>
        <v/>
      </c>
      <c r="J297" s="137" t="str">
        <f>IFERROR(
IF($K297&lt;&gt;"","",
IF($G297="","",
IF($C297="Customer credit",-$H297*VLOOKUP($G297,'Inventory management'!$B:$D,3,0),
$H297*VLOOKUP($G297,'Inventory management'!$B:$D,3,0)))),
"")</f>
        <v/>
      </c>
      <c r="K297" s="137"/>
      <c r="L297" s="137" t="str">
        <f t="shared" si="13"/>
        <v/>
      </c>
      <c r="M297" s="137" t="str">
        <f t="shared" si="14"/>
        <v/>
      </c>
      <c r="N297" s="186"/>
      <c r="O297" s="134" t="str">
        <f t="shared" si="15"/>
        <v/>
      </c>
    </row>
    <row r="298" spans="1:15" x14ac:dyDescent="0.35">
      <c r="A298" s="133" t="str">
        <f>IF(B298="","",
IFERROR(
INDEX('Customer List'!$A:$A,MATCH('Sales input worksheet'!$B298,'Customer List'!$B:$B,0)),
""))</f>
        <v/>
      </c>
      <c r="B298" s="304"/>
      <c r="C298" s="305"/>
      <c r="D298" s="135" t="str">
        <f>IF($C298="","",
IF($C298="Customer credit","CR"&amp;100+COUNTIFS($C$1:$C297,"Customer credit"),
IF($C298="Sales",'Business Info'!$A$3&amp;100+COUNTIFS($C$1:$C297,"Sales"),
IF($C298="Other Income",'Business Info'!$A$3&amp;"O"&amp;100+COUNTIFS($C$1:$C297,"Other Income")
))))</f>
        <v/>
      </c>
      <c r="E298" s="308"/>
      <c r="F298" s="307"/>
      <c r="G298" s="169"/>
      <c r="H298" s="184"/>
      <c r="I298" s="138" t="str">
        <f>IFERROR(VLOOKUP($G298,'Inventory management'!$B:$D,3,0),"")</f>
        <v/>
      </c>
      <c r="J298" s="137" t="str">
        <f>IFERROR(
IF($K298&lt;&gt;"","",
IF($G298="","",
IF($C298="Customer credit",-$H298*VLOOKUP($G298,'Inventory management'!$B:$D,3,0),
$H298*VLOOKUP($G298,'Inventory management'!$B:$D,3,0)))),
"")</f>
        <v/>
      </c>
      <c r="K298" s="137"/>
      <c r="L298" s="137" t="str">
        <f t="shared" si="13"/>
        <v/>
      </c>
      <c r="M298" s="137" t="str">
        <f t="shared" si="14"/>
        <v/>
      </c>
      <c r="N298" s="186"/>
      <c r="O298" s="134" t="str">
        <f t="shared" si="15"/>
        <v/>
      </c>
    </row>
    <row r="299" spans="1:15" x14ac:dyDescent="0.35">
      <c r="A299" s="133" t="str">
        <f>IF(B299="","",
IFERROR(
INDEX('Customer List'!$A:$A,MATCH('Sales input worksheet'!$B299,'Customer List'!$B:$B,0)),
""))</f>
        <v/>
      </c>
      <c r="B299" s="304"/>
      <c r="C299" s="305"/>
      <c r="D299" s="135" t="str">
        <f>IF($C299="","",
IF($C299="Customer credit","CR"&amp;100+COUNTIFS($C$1:$C298,"Customer credit"),
IF($C299="Sales",'Business Info'!$A$3&amp;100+COUNTIFS($C$1:$C298,"Sales"),
IF($C299="Other Income",'Business Info'!$A$3&amp;"O"&amp;100+COUNTIFS($C$1:$C298,"Other Income")
))))</f>
        <v/>
      </c>
      <c r="E299" s="308"/>
      <c r="F299" s="307"/>
      <c r="G299" s="169"/>
      <c r="H299" s="184"/>
      <c r="I299" s="138" t="str">
        <f>IFERROR(VLOOKUP($G299,'Inventory management'!$B:$D,3,0),"")</f>
        <v/>
      </c>
      <c r="J299" s="137" t="str">
        <f>IFERROR(
IF($K299&lt;&gt;"","",
IF($G299="","",
IF($C299="Customer credit",-$H299*VLOOKUP($G299,'Inventory management'!$B:$D,3,0),
$H299*VLOOKUP($G299,'Inventory management'!$B:$D,3,0)))),
"")</f>
        <v/>
      </c>
      <c r="K299" s="137"/>
      <c r="L299" s="137" t="str">
        <f t="shared" si="13"/>
        <v/>
      </c>
      <c r="M299" s="137" t="str">
        <f t="shared" si="14"/>
        <v/>
      </c>
      <c r="N299" s="186"/>
      <c r="O299" s="134" t="str">
        <f t="shared" si="15"/>
        <v/>
      </c>
    </row>
    <row r="300" spans="1:15" x14ac:dyDescent="0.35">
      <c r="A300" s="133" t="str">
        <f>IF(B300="","",
IFERROR(
INDEX('Customer List'!$A:$A,MATCH('Sales input worksheet'!$B300,'Customer List'!$B:$B,0)),
""))</f>
        <v/>
      </c>
      <c r="B300" s="304"/>
      <c r="C300" s="305"/>
      <c r="D300" s="135" t="str">
        <f>IF($C300="","",
IF($C300="Customer credit","CR"&amp;100+COUNTIFS($C$1:$C299,"Customer credit"),
IF($C300="Sales",'Business Info'!$A$3&amp;100+COUNTIFS($C$1:$C299,"Sales"),
IF($C300="Other Income",'Business Info'!$A$3&amp;"O"&amp;100+COUNTIFS($C$1:$C299,"Other Income")
))))</f>
        <v/>
      </c>
      <c r="E300" s="308"/>
      <c r="F300" s="307"/>
      <c r="G300" s="169"/>
      <c r="H300" s="184"/>
      <c r="I300" s="138" t="str">
        <f>IFERROR(VLOOKUP($G300,'Inventory management'!$B:$D,3,0),"")</f>
        <v/>
      </c>
      <c r="J300" s="137" t="str">
        <f>IFERROR(
IF($K300&lt;&gt;"","",
IF($G300="","",
IF($C300="Customer credit",-$H300*VLOOKUP($G300,'Inventory management'!$B:$D,3,0),
$H300*VLOOKUP($G300,'Inventory management'!$B:$D,3,0)))),
"")</f>
        <v/>
      </c>
      <c r="K300" s="137"/>
      <c r="L300" s="137" t="str">
        <f t="shared" si="13"/>
        <v/>
      </c>
      <c r="M300" s="137" t="str">
        <f t="shared" si="14"/>
        <v/>
      </c>
      <c r="N300" s="186"/>
      <c r="O300" s="134" t="str">
        <f t="shared" si="15"/>
        <v/>
      </c>
    </row>
    <row r="301" spans="1:15" x14ac:dyDescent="0.35">
      <c r="A301" s="133" t="str">
        <f>IF(B301="","",
IFERROR(
INDEX('Customer List'!$A:$A,MATCH('Sales input worksheet'!$B301,'Customer List'!$B:$B,0)),
""))</f>
        <v/>
      </c>
      <c r="B301" s="304"/>
      <c r="C301" s="305"/>
      <c r="D301" s="135" t="str">
        <f>IF($C301="","",
IF($C301="Customer credit","CR"&amp;100+COUNTIFS($C$1:$C300,"Customer credit"),
IF($C301="Sales",'Business Info'!$A$3&amp;100+COUNTIFS($C$1:$C300,"Sales"),
IF($C301="Other Income",'Business Info'!$A$3&amp;"O"&amp;100+COUNTIFS($C$1:$C300,"Other Income")
))))</f>
        <v/>
      </c>
      <c r="E301" s="308"/>
      <c r="F301" s="307"/>
      <c r="G301" s="169"/>
      <c r="H301" s="184"/>
      <c r="I301" s="138" t="str">
        <f>IFERROR(VLOOKUP($G301,'Inventory management'!$B:$D,3,0),"")</f>
        <v/>
      </c>
      <c r="J301" s="137" t="str">
        <f>IFERROR(
IF($K301&lt;&gt;"","",
IF($G301="","",
IF($C301="Customer credit",-$H301*VLOOKUP($G301,'Inventory management'!$B:$D,3,0),
$H301*VLOOKUP($G301,'Inventory management'!$B:$D,3,0)))),
"")</f>
        <v/>
      </c>
      <c r="K301" s="137"/>
      <c r="L301" s="137" t="str">
        <f t="shared" si="13"/>
        <v/>
      </c>
      <c r="M301" s="137" t="str">
        <f t="shared" si="14"/>
        <v/>
      </c>
      <c r="N301" s="186"/>
      <c r="O301" s="134" t="str">
        <f t="shared" si="15"/>
        <v/>
      </c>
    </row>
    <row r="302" spans="1:15" x14ac:dyDescent="0.35">
      <c r="A302" s="133" t="str">
        <f>IF(B302="","",
IFERROR(
INDEX('Customer List'!$A:$A,MATCH('Sales input worksheet'!$B302,'Customer List'!$B:$B,0)),
""))</f>
        <v/>
      </c>
      <c r="B302" s="304"/>
      <c r="C302" s="305"/>
      <c r="D302" s="135" t="str">
        <f>IF($C302="","",
IF($C302="Customer credit","CR"&amp;100+COUNTIFS($C$1:$C301,"Customer credit"),
IF($C302="Sales",'Business Info'!$A$3&amp;100+COUNTIFS($C$1:$C301,"Sales"),
IF($C302="Other Income",'Business Info'!$A$3&amp;"O"&amp;100+COUNTIFS($C$1:$C301,"Other Income")
))))</f>
        <v/>
      </c>
      <c r="E302" s="308"/>
      <c r="F302" s="307"/>
      <c r="G302" s="169"/>
      <c r="H302" s="184"/>
      <c r="I302" s="138" t="str">
        <f>IFERROR(VLOOKUP($G302,'Inventory management'!$B:$D,3,0),"")</f>
        <v/>
      </c>
      <c r="J302" s="137" t="str">
        <f>IFERROR(
IF($K302&lt;&gt;"","",
IF($G302="","",
IF($C302="Customer credit",-$H302*VLOOKUP($G302,'Inventory management'!$B:$D,3,0),
$H302*VLOOKUP($G302,'Inventory management'!$B:$D,3,0)))),
"")</f>
        <v/>
      </c>
      <c r="K302" s="137"/>
      <c r="L302" s="137" t="str">
        <f t="shared" si="13"/>
        <v/>
      </c>
      <c r="M302" s="137" t="str">
        <f t="shared" si="14"/>
        <v/>
      </c>
      <c r="N302" s="186"/>
      <c r="O302" s="134" t="str">
        <f t="shared" si="15"/>
        <v/>
      </c>
    </row>
    <row r="303" spans="1:15" x14ac:dyDescent="0.35">
      <c r="A303" s="133" t="str">
        <f>IF(B303="","",
IFERROR(
INDEX('Customer List'!$A:$A,MATCH('Sales input worksheet'!$B303,'Customer List'!$B:$B,0)),
""))</f>
        <v/>
      </c>
      <c r="B303" s="304"/>
      <c r="C303" s="305"/>
      <c r="D303" s="135" t="str">
        <f>IF($C303="","",
IF($C303="Customer credit","CR"&amp;100+COUNTIFS($C$1:$C302,"Customer credit"),
IF($C303="Sales",'Business Info'!$A$3&amp;100+COUNTIFS($C$1:$C302,"Sales"),
IF($C303="Other Income",'Business Info'!$A$3&amp;"O"&amp;100+COUNTIFS($C$1:$C302,"Other Income")
))))</f>
        <v/>
      </c>
      <c r="E303" s="308"/>
      <c r="F303" s="307"/>
      <c r="G303" s="169"/>
      <c r="H303" s="184"/>
      <c r="I303" s="138" t="str">
        <f>IFERROR(VLOOKUP($G303,'Inventory management'!$B:$D,3,0),"")</f>
        <v/>
      </c>
      <c r="J303" s="137" t="str">
        <f>IFERROR(
IF($K303&lt;&gt;"","",
IF($G303="","",
IF($C303="Customer credit",-$H303*VLOOKUP($G303,'Inventory management'!$B:$D,3,0),
$H303*VLOOKUP($G303,'Inventory management'!$B:$D,3,0)))),
"")</f>
        <v/>
      </c>
      <c r="K303" s="137"/>
      <c r="L303" s="137" t="str">
        <f t="shared" si="13"/>
        <v/>
      </c>
      <c r="M303" s="137" t="str">
        <f t="shared" si="14"/>
        <v/>
      </c>
      <c r="N303" s="186"/>
      <c r="O303" s="134" t="str">
        <f t="shared" si="15"/>
        <v/>
      </c>
    </row>
    <row r="304" spans="1:15" x14ac:dyDescent="0.35">
      <c r="A304" s="133" t="str">
        <f>IF(B304="","",
IFERROR(
INDEX('Customer List'!$A:$A,MATCH('Sales input worksheet'!$B304,'Customer List'!$B:$B,0)),
""))</f>
        <v/>
      </c>
      <c r="B304" s="304"/>
      <c r="C304" s="305"/>
      <c r="D304" s="135" t="str">
        <f>IF($C304="","",
IF($C304="Customer credit","CR"&amp;100+COUNTIFS($C$1:$C303,"Customer credit"),
IF($C304="Sales",'Business Info'!$A$3&amp;100+COUNTIFS($C$1:$C303,"Sales"),
IF($C304="Other Income",'Business Info'!$A$3&amp;"O"&amp;100+COUNTIFS($C$1:$C303,"Other Income")
))))</f>
        <v/>
      </c>
      <c r="E304" s="308"/>
      <c r="F304" s="307"/>
      <c r="G304" s="169"/>
      <c r="H304" s="184"/>
      <c r="I304" s="138" t="str">
        <f>IFERROR(VLOOKUP($G304,'Inventory management'!$B:$D,3,0),"")</f>
        <v/>
      </c>
      <c r="J304" s="137" t="str">
        <f>IFERROR(
IF($K304&lt;&gt;"","",
IF($G304="","",
IF($C304="Customer credit",-$H304*VLOOKUP($G304,'Inventory management'!$B:$D,3,0),
$H304*VLOOKUP($G304,'Inventory management'!$B:$D,3,0)))),
"")</f>
        <v/>
      </c>
      <c r="K304" s="137"/>
      <c r="L304" s="137" t="str">
        <f t="shared" si="13"/>
        <v/>
      </c>
      <c r="M304" s="137" t="str">
        <f t="shared" si="14"/>
        <v/>
      </c>
      <c r="N304" s="186"/>
      <c r="O304" s="134" t="str">
        <f t="shared" si="15"/>
        <v/>
      </c>
    </row>
    <row r="305" spans="1:15" x14ac:dyDescent="0.35">
      <c r="A305" s="133" t="str">
        <f>IF(B305="","",
IFERROR(
INDEX('Customer List'!$A:$A,MATCH('Sales input worksheet'!$B305,'Customer List'!$B:$B,0)),
""))</f>
        <v/>
      </c>
      <c r="B305" s="304"/>
      <c r="C305" s="305"/>
      <c r="D305" s="135" t="str">
        <f>IF($C305="","",
IF($C305="Customer credit","CR"&amp;100+COUNTIFS($C$1:$C304,"Customer credit"),
IF($C305="Sales",'Business Info'!$A$3&amp;100+COUNTIFS($C$1:$C304,"Sales"),
IF($C305="Other Income",'Business Info'!$A$3&amp;"O"&amp;100+COUNTIFS($C$1:$C304,"Other Income")
))))</f>
        <v/>
      </c>
      <c r="E305" s="308"/>
      <c r="F305" s="307"/>
      <c r="G305" s="169"/>
      <c r="H305" s="184"/>
      <c r="I305" s="138" t="str">
        <f>IFERROR(VLOOKUP($G305,'Inventory management'!$B:$D,3,0),"")</f>
        <v/>
      </c>
      <c r="J305" s="137" t="str">
        <f>IFERROR(
IF($K305&lt;&gt;"","",
IF($G305="","",
IF($C305="Customer credit",-$H305*VLOOKUP($G305,'Inventory management'!$B:$D,3,0),
$H305*VLOOKUP($G305,'Inventory management'!$B:$D,3,0)))),
"")</f>
        <v/>
      </c>
      <c r="K305" s="137"/>
      <c r="L305" s="137" t="str">
        <f t="shared" si="13"/>
        <v/>
      </c>
      <c r="M305" s="137" t="str">
        <f t="shared" si="14"/>
        <v/>
      </c>
      <c r="N305" s="186"/>
      <c r="O305" s="134" t="str">
        <f t="shared" si="15"/>
        <v/>
      </c>
    </row>
    <row r="306" spans="1:15" x14ac:dyDescent="0.35">
      <c r="A306" s="133" t="str">
        <f>IF(B306="","",
IFERROR(
INDEX('Customer List'!$A:$A,MATCH('Sales input worksheet'!$B306,'Customer List'!$B:$B,0)),
""))</f>
        <v/>
      </c>
      <c r="B306" s="304"/>
      <c r="C306" s="305"/>
      <c r="D306" s="135" t="str">
        <f>IF($C306="","",
IF($C306="Customer credit","CR"&amp;100+COUNTIFS($C$1:$C305,"Customer credit"),
IF($C306="Sales",'Business Info'!$A$3&amp;100+COUNTIFS($C$1:$C305,"Sales"),
IF($C306="Other Income",'Business Info'!$A$3&amp;"O"&amp;100+COUNTIFS($C$1:$C305,"Other Income")
))))</f>
        <v/>
      </c>
      <c r="E306" s="308"/>
      <c r="F306" s="307"/>
      <c r="G306" s="169"/>
      <c r="H306" s="184"/>
      <c r="I306" s="138" t="str">
        <f>IFERROR(VLOOKUP($G306,'Inventory management'!$B:$D,3,0),"")</f>
        <v/>
      </c>
      <c r="J306" s="137" t="str">
        <f>IFERROR(
IF($K306&lt;&gt;"","",
IF($G306="","",
IF($C306="Customer credit",-$H306*VLOOKUP($G306,'Inventory management'!$B:$D,3,0),
$H306*VLOOKUP($G306,'Inventory management'!$B:$D,3,0)))),
"")</f>
        <v/>
      </c>
      <c r="K306" s="137"/>
      <c r="L306" s="137" t="str">
        <f t="shared" si="13"/>
        <v/>
      </c>
      <c r="M306" s="137" t="str">
        <f t="shared" si="14"/>
        <v/>
      </c>
      <c r="N306" s="186"/>
      <c r="O306" s="134" t="str">
        <f t="shared" si="15"/>
        <v/>
      </c>
    </row>
    <row r="307" spans="1:15" x14ac:dyDescent="0.35">
      <c r="A307" s="133" t="str">
        <f>IF(B307="","",
IFERROR(
INDEX('Customer List'!$A:$A,MATCH('Sales input worksheet'!$B307,'Customer List'!$B:$B,0)),
""))</f>
        <v/>
      </c>
      <c r="B307" s="304"/>
      <c r="C307" s="305"/>
      <c r="D307" s="135" t="str">
        <f>IF($C307="","",
IF($C307="Customer credit","CR"&amp;100+COUNTIFS($C$1:$C306,"Customer credit"),
IF($C307="Sales",'Business Info'!$A$3&amp;100+COUNTIFS($C$1:$C306,"Sales"),
IF($C307="Other Income",'Business Info'!$A$3&amp;"O"&amp;100+COUNTIFS($C$1:$C306,"Other Income")
))))</f>
        <v/>
      </c>
      <c r="E307" s="308"/>
      <c r="F307" s="307"/>
      <c r="G307" s="169"/>
      <c r="H307" s="184"/>
      <c r="I307" s="138" t="str">
        <f>IFERROR(VLOOKUP($G307,'Inventory management'!$B:$D,3,0),"")</f>
        <v/>
      </c>
      <c r="J307" s="137" t="str">
        <f>IFERROR(
IF($K307&lt;&gt;"","",
IF($G307="","",
IF($C307="Customer credit",-$H307*VLOOKUP($G307,'Inventory management'!$B:$D,3,0),
$H307*VLOOKUP($G307,'Inventory management'!$B:$D,3,0)))),
"")</f>
        <v/>
      </c>
      <c r="K307" s="137"/>
      <c r="L307" s="137" t="str">
        <f t="shared" si="13"/>
        <v/>
      </c>
      <c r="M307" s="137" t="str">
        <f t="shared" si="14"/>
        <v/>
      </c>
      <c r="N307" s="186"/>
      <c r="O307" s="134" t="str">
        <f t="shared" si="15"/>
        <v/>
      </c>
    </row>
    <row r="308" spans="1:15" x14ac:dyDescent="0.35">
      <c r="A308" s="133" t="str">
        <f>IF(B308="","",
IFERROR(
INDEX('Customer List'!$A:$A,MATCH('Sales input worksheet'!$B308,'Customer List'!$B:$B,0)),
""))</f>
        <v/>
      </c>
      <c r="B308" s="304"/>
      <c r="C308" s="305"/>
      <c r="D308" s="135" t="str">
        <f>IF($C308="","",
IF($C308="Customer credit","CR"&amp;100+COUNTIFS($C$1:$C307,"Customer credit"),
IF($C308="Sales",'Business Info'!$A$3&amp;100+COUNTIFS($C$1:$C307,"Sales"),
IF($C308="Other Income",'Business Info'!$A$3&amp;"O"&amp;100+COUNTIFS($C$1:$C307,"Other Income")
))))</f>
        <v/>
      </c>
      <c r="E308" s="308"/>
      <c r="F308" s="307"/>
      <c r="G308" s="169"/>
      <c r="H308" s="184"/>
      <c r="I308" s="138" t="str">
        <f>IFERROR(VLOOKUP($G308,'Inventory management'!$B:$D,3,0),"")</f>
        <v/>
      </c>
      <c r="J308" s="137" t="str">
        <f>IFERROR(
IF($K308&lt;&gt;"","",
IF($G308="","",
IF($C308="Customer credit",-$H308*VLOOKUP($G308,'Inventory management'!$B:$D,3,0),
$H308*VLOOKUP($G308,'Inventory management'!$B:$D,3,0)))),
"")</f>
        <v/>
      </c>
      <c r="K308" s="137"/>
      <c r="L308" s="137" t="str">
        <f t="shared" si="13"/>
        <v/>
      </c>
      <c r="M308" s="137" t="str">
        <f t="shared" si="14"/>
        <v/>
      </c>
      <c r="N308" s="186"/>
      <c r="O308" s="134" t="str">
        <f t="shared" si="15"/>
        <v/>
      </c>
    </row>
    <row r="309" spans="1:15" x14ac:dyDescent="0.35">
      <c r="A309" s="133" t="str">
        <f>IF(B309="","",
IFERROR(
INDEX('Customer List'!$A:$A,MATCH('Sales input worksheet'!$B309,'Customer List'!$B:$B,0)),
""))</f>
        <v/>
      </c>
      <c r="B309" s="304"/>
      <c r="C309" s="305"/>
      <c r="D309" s="135" t="str">
        <f>IF($C309="","",
IF($C309="Customer credit","CR"&amp;100+COUNTIFS($C$1:$C308,"Customer credit"),
IF($C309="Sales",'Business Info'!$A$3&amp;100+COUNTIFS($C$1:$C308,"Sales"),
IF($C309="Other Income",'Business Info'!$A$3&amp;"O"&amp;100+COUNTIFS($C$1:$C308,"Other Income")
))))</f>
        <v/>
      </c>
      <c r="E309" s="308"/>
      <c r="F309" s="307"/>
      <c r="G309" s="169"/>
      <c r="H309" s="184"/>
      <c r="I309" s="138" t="str">
        <f>IFERROR(VLOOKUP($G309,'Inventory management'!$B:$D,3,0),"")</f>
        <v/>
      </c>
      <c r="J309" s="137" t="str">
        <f>IFERROR(
IF($K309&lt;&gt;"","",
IF($G309="","",
IF($C309="Customer credit",-$H309*VLOOKUP($G309,'Inventory management'!$B:$D,3,0),
$H309*VLOOKUP($G309,'Inventory management'!$B:$D,3,0)))),
"")</f>
        <v/>
      </c>
      <c r="K309" s="137"/>
      <c r="L309" s="137" t="str">
        <f t="shared" si="13"/>
        <v/>
      </c>
      <c r="M309" s="137" t="str">
        <f t="shared" si="14"/>
        <v/>
      </c>
      <c r="N309" s="186"/>
      <c r="O309" s="134" t="str">
        <f t="shared" si="15"/>
        <v/>
      </c>
    </row>
    <row r="310" spans="1:15" x14ac:dyDescent="0.35">
      <c r="A310" s="133" t="str">
        <f>IF(B310="","",
IFERROR(
INDEX('Customer List'!$A:$A,MATCH('Sales input worksheet'!$B310,'Customer List'!$B:$B,0)),
""))</f>
        <v/>
      </c>
      <c r="B310" s="304"/>
      <c r="C310" s="305"/>
      <c r="D310" s="135" t="str">
        <f>IF($C310="","",
IF($C310="Customer credit","CR"&amp;100+COUNTIFS($C$1:$C309,"Customer credit"),
IF($C310="Sales",'Business Info'!$A$3&amp;100+COUNTIFS($C$1:$C309,"Sales"),
IF($C310="Other Income",'Business Info'!$A$3&amp;"O"&amp;100+COUNTIFS($C$1:$C309,"Other Income")
))))</f>
        <v/>
      </c>
      <c r="E310" s="308"/>
      <c r="F310" s="307"/>
      <c r="G310" s="169"/>
      <c r="H310" s="184"/>
      <c r="I310" s="138" t="str">
        <f>IFERROR(VLOOKUP($G310,'Inventory management'!$B:$D,3,0),"")</f>
        <v/>
      </c>
      <c r="J310" s="137" t="str">
        <f>IFERROR(
IF($K310&lt;&gt;"","",
IF($G310="","",
IF($C310="Customer credit",-$H310*VLOOKUP($G310,'Inventory management'!$B:$D,3,0),
$H310*VLOOKUP($G310,'Inventory management'!$B:$D,3,0)))),
"")</f>
        <v/>
      </c>
      <c r="K310" s="137"/>
      <c r="L310" s="137" t="str">
        <f t="shared" si="13"/>
        <v/>
      </c>
      <c r="M310" s="137" t="str">
        <f t="shared" si="14"/>
        <v/>
      </c>
      <c r="N310" s="186"/>
      <c r="O310" s="134" t="str">
        <f t="shared" si="15"/>
        <v/>
      </c>
    </row>
    <row r="311" spans="1:15" x14ac:dyDescent="0.35">
      <c r="A311" s="133" t="str">
        <f>IF(B311="","",
IFERROR(
INDEX('Customer List'!$A:$A,MATCH('Sales input worksheet'!$B311,'Customer List'!$B:$B,0)),
""))</f>
        <v/>
      </c>
      <c r="B311" s="304"/>
      <c r="C311" s="305"/>
      <c r="D311" s="135" t="str">
        <f>IF($C311="","",
IF($C311="Customer credit","CR"&amp;100+COUNTIFS($C$1:$C310,"Customer credit"),
IF($C311="Sales",'Business Info'!$A$3&amp;100+COUNTIFS($C$1:$C310,"Sales"),
IF($C311="Other Income",'Business Info'!$A$3&amp;"O"&amp;100+COUNTIFS($C$1:$C310,"Other Income")
))))</f>
        <v/>
      </c>
      <c r="E311" s="308"/>
      <c r="F311" s="307"/>
      <c r="G311" s="169"/>
      <c r="H311" s="184"/>
      <c r="I311" s="138" t="str">
        <f>IFERROR(VLOOKUP($G311,'Inventory management'!$B:$D,3,0),"")</f>
        <v/>
      </c>
      <c r="J311" s="137" t="str">
        <f>IFERROR(
IF($K311&lt;&gt;"","",
IF($G311="","",
IF($C311="Customer credit",-$H311*VLOOKUP($G311,'Inventory management'!$B:$D,3,0),
$H311*VLOOKUP($G311,'Inventory management'!$B:$D,3,0)))),
"")</f>
        <v/>
      </c>
      <c r="K311" s="137"/>
      <c r="L311" s="137" t="str">
        <f t="shared" si="13"/>
        <v/>
      </c>
      <c r="M311" s="137" t="str">
        <f t="shared" si="14"/>
        <v/>
      </c>
      <c r="N311" s="186"/>
      <c r="O311" s="134" t="str">
        <f t="shared" si="15"/>
        <v/>
      </c>
    </row>
    <row r="312" spans="1:15" x14ac:dyDescent="0.35">
      <c r="A312" s="133" t="str">
        <f>IF(B312="","",
IFERROR(
INDEX('Customer List'!$A:$A,MATCH('Sales input worksheet'!$B312,'Customer List'!$B:$B,0)),
""))</f>
        <v/>
      </c>
      <c r="B312" s="304"/>
      <c r="C312" s="305"/>
      <c r="D312" s="135" t="str">
        <f>IF($C312="","",
IF($C312="Customer credit","CR"&amp;100+COUNTIFS($C$1:$C311,"Customer credit"),
IF($C312="Sales",'Business Info'!$A$3&amp;100+COUNTIFS($C$1:$C311,"Sales"),
IF($C312="Other Income",'Business Info'!$A$3&amp;"O"&amp;100+COUNTIFS($C$1:$C311,"Other Income")
))))</f>
        <v/>
      </c>
      <c r="E312" s="308"/>
      <c r="F312" s="307"/>
      <c r="G312" s="169"/>
      <c r="H312" s="184"/>
      <c r="I312" s="138" t="str">
        <f>IFERROR(VLOOKUP($G312,'Inventory management'!$B:$D,3,0),"")</f>
        <v/>
      </c>
      <c r="J312" s="137" t="str">
        <f>IFERROR(
IF($K312&lt;&gt;"","",
IF($G312="","",
IF($C312="Customer credit",-$H312*VLOOKUP($G312,'Inventory management'!$B:$D,3,0),
$H312*VLOOKUP($G312,'Inventory management'!$B:$D,3,0)))),
"")</f>
        <v/>
      </c>
      <c r="K312" s="137"/>
      <c r="L312" s="137" t="str">
        <f t="shared" si="13"/>
        <v/>
      </c>
      <c r="M312" s="137" t="str">
        <f t="shared" si="14"/>
        <v/>
      </c>
      <c r="N312" s="186"/>
      <c r="O312" s="134" t="str">
        <f t="shared" si="15"/>
        <v/>
      </c>
    </row>
    <row r="313" spans="1:15" x14ac:dyDescent="0.35">
      <c r="A313" s="133" t="str">
        <f>IF(B313="","",
IFERROR(
INDEX('Customer List'!$A:$A,MATCH('Sales input worksheet'!$B313,'Customer List'!$B:$B,0)),
""))</f>
        <v/>
      </c>
      <c r="B313" s="304"/>
      <c r="C313" s="305"/>
      <c r="D313" s="135" t="str">
        <f>IF($C313="","",
IF($C313="Customer credit","CR"&amp;100+COUNTIFS($C$1:$C312,"Customer credit"),
IF($C313="Sales",'Business Info'!$A$3&amp;100+COUNTIFS($C$1:$C312,"Sales"),
IF($C313="Other Income",'Business Info'!$A$3&amp;"O"&amp;100+COUNTIFS($C$1:$C312,"Other Income")
))))</f>
        <v/>
      </c>
      <c r="E313" s="308"/>
      <c r="F313" s="307"/>
      <c r="G313" s="169"/>
      <c r="H313" s="184"/>
      <c r="I313" s="138" t="str">
        <f>IFERROR(VLOOKUP($G313,'Inventory management'!$B:$D,3,0),"")</f>
        <v/>
      </c>
      <c r="J313" s="137" t="str">
        <f>IFERROR(
IF($K313&lt;&gt;"","",
IF($G313="","",
IF($C313="Customer credit",-$H313*VLOOKUP($G313,'Inventory management'!$B:$D,3,0),
$H313*VLOOKUP($G313,'Inventory management'!$B:$D,3,0)))),
"")</f>
        <v/>
      </c>
      <c r="K313" s="137"/>
      <c r="L313" s="137" t="str">
        <f t="shared" si="13"/>
        <v/>
      </c>
      <c r="M313" s="137" t="str">
        <f t="shared" si="14"/>
        <v/>
      </c>
      <c r="N313" s="186"/>
      <c r="O313" s="134" t="str">
        <f t="shared" si="15"/>
        <v/>
      </c>
    </row>
    <row r="314" spans="1:15" x14ac:dyDescent="0.35">
      <c r="A314" s="133" t="str">
        <f>IF(B314="","",
IFERROR(
INDEX('Customer List'!$A:$A,MATCH('Sales input worksheet'!$B314,'Customer List'!$B:$B,0)),
""))</f>
        <v/>
      </c>
      <c r="B314" s="304"/>
      <c r="C314" s="305"/>
      <c r="D314" s="135" t="str">
        <f>IF($C314="","",
IF($C314="Customer credit","CR"&amp;100+COUNTIFS($C$1:$C313,"Customer credit"),
IF($C314="Sales",'Business Info'!$A$3&amp;100+COUNTIFS($C$1:$C313,"Sales"),
IF($C314="Other Income",'Business Info'!$A$3&amp;"O"&amp;100+COUNTIFS($C$1:$C313,"Other Income")
))))</f>
        <v/>
      </c>
      <c r="E314" s="308"/>
      <c r="F314" s="307"/>
      <c r="G314" s="169"/>
      <c r="H314" s="184"/>
      <c r="I314" s="138" t="str">
        <f>IFERROR(VLOOKUP($G314,'Inventory management'!$B:$D,3,0),"")</f>
        <v/>
      </c>
      <c r="J314" s="137" t="str">
        <f>IFERROR(
IF($K314&lt;&gt;"","",
IF($G314="","",
IF($C314="Customer credit",-$H314*VLOOKUP($G314,'Inventory management'!$B:$D,3,0),
$H314*VLOOKUP($G314,'Inventory management'!$B:$D,3,0)))),
"")</f>
        <v/>
      </c>
      <c r="K314" s="137"/>
      <c r="L314" s="137" t="str">
        <f t="shared" si="13"/>
        <v/>
      </c>
      <c r="M314" s="137" t="str">
        <f t="shared" si="14"/>
        <v/>
      </c>
      <c r="N314" s="186"/>
      <c r="O314" s="134" t="str">
        <f t="shared" si="15"/>
        <v/>
      </c>
    </row>
    <row r="315" spans="1:15" x14ac:dyDescent="0.35">
      <c r="A315" s="133" t="str">
        <f>IF(B315="","",
IFERROR(
INDEX('Customer List'!$A:$A,MATCH('Sales input worksheet'!$B315,'Customer List'!$B:$B,0)),
""))</f>
        <v/>
      </c>
      <c r="B315" s="304"/>
      <c r="C315" s="305"/>
      <c r="D315" s="135" t="str">
        <f>IF($C315="","",
IF($C315="Customer credit","CR"&amp;100+COUNTIFS($C$1:$C314,"Customer credit"),
IF($C315="Sales",'Business Info'!$A$3&amp;100+COUNTIFS($C$1:$C314,"Sales"),
IF($C315="Other Income",'Business Info'!$A$3&amp;"O"&amp;100+COUNTIFS($C$1:$C314,"Other Income")
))))</f>
        <v/>
      </c>
      <c r="E315" s="308"/>
      <c r="F315" s="307"/>
      <c r="G315" s="169"/>
      <c r="H315" s="184"/>
      <c r="I315" s="138" t="str">
        <f>IFERROR(VLOOKUP($G315,'Inventory management'!$B:$D,3,0),"")</f>
        <v/>
      </c>
      <c r="J315" s="137" t="str">
        <f>IFERROR(
IF($K315&lt;&gt;"","",
IF($G315="","",
IF($C315="Customer credit",-$H315*VLOOKUP($G315,'Inventory management'!$B:$D,3,0),
$H315*VLOOKUP($G315,'Inventory management'!$B:$D,3,0)))),
"")</f>
        <v/>
      </c>
      <c r="K315" s="137"/>
      <c r="L315" s="137" t="str">
        <f t="shared" si="13"/>
        <v/>
      </c>
      <c r="M315" s="137" t="str">
        <f t="shared" si="14"/>
        <v/>
      </c>
      <c r="N315" s="186"/>
      <c r="O315" s="134" t="str">
        <f t="shared" si="15"/>
        <v/>
      </c>
    </row>
    <row r="316" spans="1:15" x14ac:dyDescent="0.35">
      <c r="A316" s="133" t="str">
        <f>IF(B316="","",
IFERROR(
INDEX('Customer List'!$A:$A,MATCH('Sales input worksheet'!$B316,'Customer List'!$B:$B,0)),
""))</f>
        <v/>
      </c>
      <c r="B316" s="304"/>
      <c r="C316" s="305"/>
      <c r="D316" s="135" t="str">
        <f>IF($C316="","",
IF($C316="Customer credit","CR"&amp;100+COUNTIFS($C$1:$C315,"Customer credit"),
IF($C316="Sales",'Business Info'!$A$3&amp;100+COUNTIFS($C$1:$C315,"Sales"),
IF($C316="Other Income",'Business Info'!$A$3&amp;"O"&amp;100+COUNTIFS($C$1:$C315,"Other Income")
))))</f>
        <v/>
      </c>
      <c r="E316" s="308"/>
      <c r="F316" s="307"/>
      <c r="G316" s="169"/>
      <c r="H316" s="184"/>
      <c r="I316" s="138" t="str">
        <f>IFERROR(VLOOKUP($G316,'Inventory management'!$B:$D,3,0),"")</f>
        <v/>
      </c>
      <c r="J316" s="137" t="str">
        <f>IFERROR(
IF($K316&lt;&gt;"","",
IF($G316="","",
IF($C316="Customer credit",-$H316*VLOOKUP($G316,'Inventory management'!$B:$D,3,0),
$H316*VLOOKUP($G316,'Inventory management'!$B:$D,3,0)))),
"")</f>
        <v/>
      </c>
      <c r="K316" s="137"/>
      <c r="L316" s="137" t="str">
        <f t="shared" si="13"/>
        <v/>
      </c>
      <c r="M316" s="137" t="str">
        <f t="shared" si="14"/>
        <v/>
      </c>
      <c r="N316" s="186"/>
      <c r="O316" s="134" t="str">
        <f t="shared" si="15"/>
        <v/>
      </c>
    </row>
    <row r="317" spans="1:15" x14ac:dyDescent="0.35">
      <c r="A317" s="133" t="str">
        <f>IF(B317="","",
IFERROR(
INDEX('Customer List'!$A:$A,MATCH('Sales input worksheet'!$B317,'Customer List'!$B:$B,0)),
""))</f>
        <v/>
      </c>
      <c r="B317" s="304"/>
      <c r="C317" s="305"/>
      <c r="D317" s="135" t="str">
        <f>IF($C317="","",
IF($C317="Customer credit","CR"&amp;100+COUNTIFS($C$1:$C316,"Customer credit"),
IF($C317="Sales",'Business Info'!$A$3&amp;100+COUNTIFS($C$1:$C316,"Sales"),
IF($C317="Other Income",'Business Info'!$A$3&amp;"O"&amp;100+COUNTIFS($C$1:$C316,"Other Income")
))))</f>
        <v/>
      </c>
      <c r="E317" s="308"/>
      <c r="F317" s="307"/>
      <c r="G317" s="169"/>
      <c r="H317" s="184"/>
      <c r="I317" s="138" t="str">
        <f>IFERROR(VLOOKUP($G317,'Inventory management'!$B:$D,3,0),"")</f>
        <v/>
      </c>
      <c r="J317" s="137" t="str">
        <f>IFERROR(
IF($K317&lt;&gt;"","",
IF($G317="","",
IF($C317="Customer credit",-$H317*VLOOKUP($G317,'Inventory management'!$B:$D,3,0),
$H317*VLOOKUP($G317,'Inventory management'!$B:$D,3,0)))),
"")</f>
        <v/>
      </c>
      <c r="K317" s="137"/>
      <c r="L317" s="137" t="str">
        <f t="shared" si="13"/>
        <v/>
      </c>
      <c r="M317" s="137" t="str">
        <f t="shared" si="14"/>
        <v/>
      </c>
      <c r="N317" s="186"/>
      <c r="O317" s="134" t="str">
        <f t="shared" si="15"/>
        <v/>
      </c>
    </row>
    <row r="318" spans="1:15" x14ac:dyDescent="0.35">
      <c r="A318" s="133" t="str">
        <f>IF(B318="","",
IFERROR(
INDEX('Customer List'!$A:$A,MATCH('Sales input worksheet'!$B318,'Customer List'!$B:$B,0)),
""))</f>
        <v/>
      </c>
      <c r="B318" s="304"/>
      <c r="C318" s="305"/>
      <c r="D318" s="135" t="str">
        <f>IF($C318="","",
IF($C318="Customer credit","CR"&amp;100+COUNTIFS($C$1:$C317,"Customer credit"),
IF($C318="Sales",'Business Info'!$A$3&amp;100+COUNTIFS($C$1:$C317,"Sales"),
IF($C318="Other Income",'Business Info'!$A$3&amp;"O"&amp;100+COUNTIFS($C$1:$C317,"Other Income")
))))</f>
        <v/>
      </c>
      <c r="E318" s="308"/>
      <c r="F318" s="307"/>
      <c r="G318" s="169"/>
      <c r="H318" s="184"/>
      <c r="I318" s="138" t="str">
        <f>IFERROR(VLOOKUP($G318,'Inventory management'!$B:$D,3,0),"")</f>
        <v/>
      </c>
      <c r="J318" s="137" t="str">
        <f>IFERROR(
IF($K318&lt;&gt;"","",
IF($G318="","",
IF($C318="Customer credit",-$H318*VLOOKUP($G318,'Inventory management'!$B:$D,3,0),
$H318*VLOOKUP($G318,'Inventory management'!$B:$D,3,0)))),
"")</f>
        <v/>
      </c>
      <c r="K318" s="137"/>
      <c r="L318" s="137" t="str">
        <f t="shared" si="13"/>
        <v/>
      </c>
      <c r="M318" s="137" t="str">
        <f t="shared" si="14"/>
        <v/>
      </c>
      <c r="N318" s="186"/>
      <c r="O318" s="134" t="str">
        <f t="shared" si="15"/>
        <v/>
      </c>
    </row>
    <row r="319" spans="1:15" x14ac:dyDescent="0.35">
      <c r="A319" s="133" t="str">
        <f>IF(B319="","",
IFERROR(
INDEX('Customer List'!$A:$A,MATCH('Sales input worksheet'!$B319,'Customer List'!$B:$B,0)),
""))</f>
        <v/>
      </c>
      <c r="B319" s="304"/>
      <c r="C319" s="305"/>
      <c r="D319" s="135" t="str">
        <f>IF($C319="","",
IF($C319="Customer credit","CR"&amp;100+COUNTIFS($C$1:$C318,"Customer credit"),
IF($C319="Sales",'Business Info'!$A$3&amp;100+COUNTIFS($C$1:$C318,"Sales"),
IF($C319="Other Income",'Business Info'!$A$3&amp;"O"&amp;100+COUNTIFS($C$1:$C318,"Other Income")
))))</f>
        <v/>
      </c>
      <c r="E319" s="308"/>
      <c r="F319" s="307"/>
      <c r="G319" s="169"/>
      <c r="H319" s="184"/>
      <c r="I319" s="138" t="str">
        <f>IFERROR(VLOOKUP($G319,'Inventory management'!$B:$D,3,0),"")</f>
        <v/>
      </c>
      <c r="J319" s="137" t="str">
        <f>IFERROR(
IF($K319&lt;&gt;"","",
IF($G319="","",
IF($C319="Customer credit",-$H319*VLOOKUP($G319,'Inventory management'!$B:$D,3,0),
$H319*VLOOKUP($G319,'Inventory management'!$B:$D,3,0)))),
"")</f>
        <v/>
      </c>
      <c r="K319" s="137"/>
      <c r="L319" s="137" t="str">
        <f t="shared" si="13"/>
        <v/>
      </c>
      <c r="M319" s="137" t="str">
        <f t="shared" si="14"/>
        <v/>
      </c>
      <c r="N319" s="186"/>
      <c r="O319" s="134" t="str">
        <f t="shared" si="15"/>
        <v/>
      </c>
    </row>
    <row r="320" spans="1:15" x14ac:dyDescent="0.35">
      <c r="A320" s="133" t="str">
        <f>IF(B320="","",
IFERROR(
INDEX('Customer List'!$A:$A,MATCH('Sales input worksheet'!$B320,'Customer List'!$B:$B,0)),
""))</f>
        <v/>
      </c>
      <c r="B320" s="304"/>
      <c r="C320" s="305"/>
      <c r="D320" s="135" t="str">
        <f>IF($C320="","",
IF($C320="Customer credit","CR"&amp;100+COUNTIFS($C$1:$C319,"Customer credit"),
IF($C320="Sales",'Business Info'!$A$3&amp;100+COUNTIFS($C$1:$C319,"Sales"),
IF($C320="Other Income",'Business Info'!$A$3&amp;"O"&amp;100+COUNTIFS($C$1:$C319,"Other Income")
))))</f>
        <v/>
      </c>
      <c r="E320" s="308"/>
      <c r="F320" s="307"/>
      <c r="G320" s="169"/>
      <c r="H320" s="184"/>
      <c r="I320" s="138" t="str">
        <f>IFERROR(VLOOKUP($G320,'Inventory management'!$B:$D,3,0),"")</f>
        <v/>
      </c>
      <c r="J320" s="137" t="str">
        <f>IFERROR(
IF($K320&lt;&gt;"","",
IF($G320="","",
IF($C320="Customer credit",-$H320*VLOOKUP($G320,'Inventory management'!$B:$D,3,0),
$H320*VLOOKUP($G320,'Inventory management'!$B:$D,3,0)))),
"")</f>
        <v/>
      </c>
      <c r="K320" s="137"/>
      <c r="L320" s="137" t="str">
        <f t="shared" si="13"/>
        <v/>
      </c>
      <c r="M320" s="137" t="str">
        <f t="shared" si="14"/>
        <v/>
      </c>
      <c r="N320" s="186"/>
      <c r="O320" s="134" t="str">
        <f t="shared" si="15"/>
        <v/>
      </c>
    </row>
    <row r="321" spans="1:15" x14ac:dyDescent="0.35">
      <c r="A321" s="133" t="str">
        <f>IF(B321="","",
IFERROR(
INDEX('Customer List'!$A:$A,MATCH('Sales input worksheet'!$B321,'Customer List'!$B:$B,0)),
""))</f>
        <v/>
      </c>
      <c r="B321" s="304"/>
      <c r="C321" s="305"/>
      <c r="D321" s="135" t="str">
        <f>IF($C321="","",
IF($C321="Customer credit","CR"&amp;100+COUNTIFS($C$1:$C320,"Customer credit"),
IF($C321="Sales",'Business Info'!$A$3&amp;100+COUNTIFS($C$1:$C320,"Sales"),
IF($C321="Other Income",'Business Info'!$A$3&amp;"O"&amp;100+COUNTIFS($C$1:$C320,"Other Income")
))))</f>
        <v/>
      </c>
      <c r="E321" s="308"/>
      <c r="F321" s="307"/>
      <c r="G321" s="169"/>
      <c r="H321" s="184"/>
      <c r="I321" s="138" t="str">
        <f>IFERROR(VLOOKUP($G321,'Inventory management'!$B:$D,3,0),"")</f>
        <v/>
      </c>
      <c r="J321" s="137" t="str">
        <f>IFERROR(
IF($K321&lt;&gt;"","",
IF($G321="","",
IF($C321="Customer credit",-$H321*VLOOKUP($G321,'Inventory management'!$B:$D,3,0),
$H321*VLOOKUP($G321,'Inventory management'!$B:$D,3,0)))),
"")</f>
        <v/>
      </c>
      <c r="K321" s="137"/>
      <c r="L321" s="137" t="str">
        <f t="shared" si="13"/>
        <v/>
      </c>
      <c r="M321" s="137" t="str">
        <f t="shared" si="14"/>
        <v/>
      </c>
      <c r="N321" s="186"/>
      <c r="O321" s="134" t="str">
        <f t="shared" si="15"/>
        <v/>
      </c>
    </row>
    <row r="322" spans="1:15" x14ac:dyDescent="0.35">
      <c r="A322" s="133" t="str">
        <f>IF(B322="","",
IFERROR(
INDEX('Customer List'!$A:$A,MATCH('Sales input worksheet'!$B322,'Customer List'!$B:$B,0)),
""))</f>
        <v/>
      </c>
      <c r="B322" s="304"/>
      <c r="C322" s="305"/>
      <c r="D322" s="135" t="str">
        <f>IF($C322="","",
IF($C322="Customer credit","CR"&amp;100+COUNTIFS($C$1:$C321,"Customer credit"),
IF($C322="Sales",'Business Info'!$A$3&amp;100+COUNTIFS($C$1:$C321,"Sales"),
IF($C322="Other Income",'Business Info'!$A$3&amp;"O"&amp;100+COUNTIFS($C$1:$C321,"Other Income")
))))</f>
        <v/>
      </c>
      <c r="E322" s="308"/>
      <c r="F322" s="307"/>
      <c r="G322" s="169"/>
      <c r="H322" s="184"/>
      <c r="I322" s="138" t="str">
        <f>IFERROR(VLOOKUP($G322,'Inventory management'!$B:$D,3,0),"")</f>
        <v/>
      </c>
      <c r="J322" s="137" t="str">
        <f>IFERROR(
IF($K322&lt;&gt;"","",
IF($G322="","",
IF($C322="Customer credit",-$H322*VLOOKUP($G322,'Inventory management'!$B:$D,3,0),
$H322*VLOOKUP($G322,'Inventory management'!$B:$D,3,0)))),
"")</f>
        <v/>
      </c>
      <c r="K322" s="137"/>
      <c r="L322" s="137" t="str">
        <f t="shared" si="13"/>
        <v/>
      </c>
      <c r="M322" s="137" t="str">
        <f t="shared" si="14"/>
        <v/>
      </c>
      <c r="N322" s="186"/>
      <c r="O322" s="134" t="str">
        <f t="shared" si="15"/>
        <v/>
      </c>
    </row>
    <row r="323" spans="1:15" x14ac:dyDescent="0.35">
      <c r="A323" s="133" t="str">
        <f>IF(B323="","",
IFERROR(
INDEX('Customer List'!$A:$A,MATCH('Sales input worksheet'!$B323,'Customer List'!$B:$B,0)),
""))</f>
        <v/>
      </c>
      <c r="B323" s="304"/>
      <c r="C323" s="305"/>
      <c r="D323" s="135" t="str">
        <f>IF($C323="","",
IF($C323="Customer credit","CR"&amp;100+COUNTIFS($C$1:$C322,"Customer credit"),
IF($C323="Sales",'Business Info'!$A$3&amp;100+COUNTIFS($C$1:$C322,"Sales"),
IF($C323="Other Income",'Business Info'!$A$3&amp;"O"&amp;100+COUNTIFS($C$1:$C322,"Other Income")
))))</f>
        <v/>
      </c>
      <c r="E323" s="308"/>
      <c r="F323" s="307"/>
      <c r="G323" s="169"/>
      <c r="H323" s="184"/>
      <c r="I323" s="138" t="str">
        <f>IFERROR(VLOOKUP($G323,'Inventory management'!$B:$D,3,0),"")</f>
        <v/>
      </c>
      <c r="J323" s="137" t="str">
        <f>IFERROR(
IF($K323&lt;&gt;"","",
IF($G323="","",
IF($C323="Customer credit",-$H323*VLOOKUP($G323,'Inventory management'!$B:$D,3,0),
$H323*VLOOKUP($G323,'Inventory management'!$B:$D,3,0)))),
"")</f>
        <v/>
      </c>
      <c r="K323" s="137"/>
      <c r="L323" s="137" t="str">
        <f t="shared" ref="L323:L386" si="16">IF(AND($J323="",$K323=""),"",
IF($K323="",$J323*$F323,
$K323*$F323))</f>
        <v/>
      </c>
      <c r="M323" s="137" t="str">
        <f t="shared" ref="M323:M386" si="17">IF($K323="",IF($J323="","",$J323*(1+$F323)),$K323*(1+$F323))</f>
        <v/>
      </c>
      <c r="N323" s="186"/>
      <c r="O323" s="134" t="str">
        <f t="shared" ref="O323:O386" si="18">IF($E323="","",MONTH($E323))</f>
        <v/>
      </c>
    </row>
    <row r="324" spans="1:15" x14ac:dyDescent="0.35">
      <c r="A324" s="133" t="str">
        <f>IF(B324="","",
IFERROR(
INDEX('Customer List'!$A:$A,MATCH('Sales input worksheet'!$B324,'Customer List'!$B:$B,0)),
""))</f>
        <v/>
      </c>
      <c r="B324" s="304"/>
      <c r="C324" s="305"/>
      <c r="D324" s="135" t="str">
        <f>IF($C324="","",
IF($C324="Customer credit","CR"&amp;100+COUNTIFS($C$1:$C323,"Customer credit"),
IF($C324="Sales",'Business Info'!$A$3&amp;100+COUNTIFS($C$1:$C323,"Sales"),
IF($C324="Other Income",'Business Info'!$A$3&amp;"O"&amp;100+COUNTIFS($C$1:$C323,"Other Income")
))))</f>
        <v/>
      </c>
      <c r="E324" s="308"/>
      <c r="F324" s="307"/>
      <c r="G324" s="169"/>
      <c r="H324" s="184"/>
      <c r="I324" s="138" t="str">
        <f>IFERROR(VLOOKUP($G324,'Inventory management'!$B:$D,3,0),"")</f>
        <v/>
      </c>
      <c r="J324" s="137" t="str">
        <f>IFERROR(
IF($K324&lt;&gt;"","",
IF($G324="","",
IF($C324="Customer credit",-$H324*VLOOKUP($G324,'Inventory management'!$B:$D,3,0),
$H324*VLOOKUP($G324,'Inventory management'!$B:$D,3,0)))),
"")</f>
        <v/>
      </c>
      <c r="K324" s="137"/>
      <c r="L324" s="137" t="str">
        <f t="shared" si="16"/>
        <v/>
      </c>
      <c r="M324" s="137" t="str">
        <f t="shared" si="17"/>
        <v/>
      </c>
      <c r="N324" s="186"/>
      <c r="O324" s="134" t="str">
        <f t="shared" si="18"/>
        <v/>
      </c>
    </row>
    <row r="325" spans="1:15" x14ac:dyDescent="0.35">
      <c r="A325" s="133" t="str">
        <f>IF(B325="","",
IFERROR(
INDEX('Customer List'!$A:$A,MATCH('Sales input worksheet'!$B325,'Customer List'!$B:$B,0)),
""))</f>
        <v/>
      </c>
      <c r="B325" s="304"/>
      <c r="C325" s="305"/>
      <c r="D325" s="135" t="str">
        <f>IF($C325="","",
IF($C325="Customer credit","CR"&amp;100+COUNTIFS($C$1:$C324,"Customer credit"),
IF($C325="Sales",'Business Info'!$A$3&amp;100+COUNTIFS($C$1:$C324,"Sales"),
IF($C325="Other Income",'Business Info'!$A$3&amp;"O"&amp;100+COUNTIFS($C$1:$C324,"Other Income")
))))</f>
        <v/>
      </c>
      <c r="E325" s="308"/>
      <c r="F325" s="307"/>
      <c r="G325" s="169"/>
      <c r="H325" s="184"/>
      <c r="I325" s="138" t="str">
        <f>IFERROR(VLOOKUP($G325,'Inventory management'!$B:$D,3,0),"")</f>
        <v/>
      </c>
      <c r="J325" s="137" t="str">
        <f>IFERROR(
IF($K325&lt;&gt;"","",
IF($G325="","",
IF($C325="Customer credit",-$H325*VLOOKUP($G325,'Inventory management'!$B:$D,3,0),
$H325*VLOOKUP($G325,'Inventory management'!$B:$D,3,0)))),
"")</f>
        <v/>
      </c>
      <c r="K325" s="137"/>
      <c r="L325" s="137" t="str">
        <f t="shared" si="16"/>
        <v/>
      </c>
      <c r="M325" s="137" t="str">
        <f t="shared" si="17"/>
        <v/>
      </c>
      <c r="N325" s="186"/>
      <c r="O325" s="134" t="str">
        <f t="shared" si="18"/>
        <v/>
      </c>
    </row>
    <row r="326" spans="1:15" x14ac:dyDescent="0.35">
      <c r="A326" s="133" t="str">
        <f>IF(B326="","",
IFERROR(
INDEX('Customer List'!$A:$A,MATCH('Sales input worksheet'!$B326,'Customer List'!$B:$B,0)),
""))</f>
        <v/>
      </c>
      <c r="B326" s="304"/>
      <c r="C326" s="305"/>
      <c r="D326" s="135" t="str">
        <f>IF($C326="","",
IF($C326="Customer credit","CR"&amp;100+COUNTIFS($C$1:$C325,"Customer credit"),
IF($C326="Sales",'Business Info'!$A$3&amp;100+COUNTIFS($C$1:$C325,"Sales"),
IF($C326="Other Income",'Business Info'!$A$3&amp;"O"&amp;100+COUNTIFS($C$1:$C325,"Other Income")
))))</f>
        <v/>
      </c>
      <c r="E326" s="308"/>
      <c r="F326" s="307"/>
      <c r="G326" s="169"/>
      <c r="H326" s="184"/>
      <c r="I326" s="138" t="str">
        <f>IFERROR(VLOOKUP($G326,'Inventory management'!$B:$D,3,0),"")</f>
        <v/>
      </c>
      <c r="J326" s="137" t="str">
        <f>IFERROR(
IF($K326&lt;&gt;"","",
IF($G326="","",
IF($C326="Customer credit",-$H326*VLOOKUP($G326,'Inventory management'!$B:$D,3,0),
$H326*VLOOKUP($G326,'Inventory management'!$B:$D,3,0)))),
"")</f>
        <v/>
      </c>
      <c r="K326" s="137"/>
      <c r="L326" s="137" t="str">
        <f t="shared" si="16"/>
        <v/>
      </c>
      <c r="M326" s="137" t="str">
        <f t="shared" si="17"/>
        <v/>
      </c>
      <c r="N326" s="186"/>
      <c r="O326" s="134" t="str">
        <f t="shared" si="18"/>
        <v/>
      </c>
    </row>
    <row r="327" spans="1:15" x14ac:dyDescent="0.35">
      <c r="A327" s="133" t="str">
        <f>IF(B327="","",
IFERROR(
INDEX('Customer List'!$A:$A,MATCH('Sales input worksheet'!$B327,'Customer List'!$B:$B,0)),
""))</f>
        <v/>
      </c>
      <c r="B327" s="304"/>
      <c r="C327" s="305"/>
      <c r="D327" s="135" t="str">
        <f>IF($C327="","",
IF($C327="Customer credit","CR"&amp;100+COUNTIFS($C$1:$C326,"Customer credit"),
IF($C327="Sales",'Business Info'!$A$3&amp;100+COUNTIFS($C$1:$C326,"Sales"),
IF($C327="Other Income",'Business Info'!$A$3&amp;"O"&amp;100+COUNTIFS($C$1:$C326,"Other Income")
))))</f>
        <v/>
      </c>
      <c r="E327" s="308"/>
      <c r="F327" s="307"/>
      <c r="G327" s="169"/>
      <c r="H327" s="184"/>
      <c r="I327" s="138" t="str">
        <f>IFERROR(VLOOKUP($G327,'Inventory management'!$B:$D,3,0),"")</f>
        <v/>
      </c>
      <c r="J327" s="137" t="str">
        <f>IFERROR(
IF($K327&lt;&gt;"","",
IF($G327="","",
IF($C327="Customer credit",-$H327*VLOOKUP($G327,'Inventory management'!$B:$D,3,0),
$H327*VLOOKUP($G327,'Inventory management'!$B:$D,3,0)))),
"")</f>
        <v/>
      </c>
      <c r="K327" s="137"/>
      <c r="L327" s="137" t="str">
        <f t="shared" si="16"/>
        <v/>
      </c>
      <c r="M327" s="137" t="str">
        <f t="shared" si="17"/>
        <v/>
      </c>
      <c r="N327" s="186"/>
      <c r="O327" s="134" t="str">
        <f t="shared" si="18"/>
        <v/>
      </c>
    </row>
    <row r="328" spans="1:15" x14ac:dyDescent="0.35">
      <c r="A328" s="133" t="str">
        <f>IF(B328="","",
IFERROR(
INDEX('Customer List'!$A:$A,MATCH('Sales input worksheet'!$B328,'Customer List'!$B:$B,0)),
""))</f>
        <v/>
      </c>
      <c r="B328" s="304"/>
      <c r="C328" s="305"/>
      <c r="D328" s="135" t="str">
        <f>IF($C328="","",
IF($C328="Customer credit","CR"&amp;100+COUNTIFS($C$1:$C327,"Customer credit"),
IF($C328="Sales",'Business Info'!$A$3&amp;100+COUNTIFS($C$1:$C327,"Sales"),
IF($C328="Other Income",'Business Info'!$A$3&amp;"O"&amp;100+COUNTIFS($C$1:$C327,"Other Income")
))))</f>
        <v/>
      </c>
      <c r="E328" s="308"/>
      <c r="F328" s="307"/>
      <c r="G328" s="169"/>
      <c r="H328" s="184"/>
      <c r="I328" s="138" t="str">
        <f>IFERROR(VLOOKUP($G328,'Inventory management'!$B:$D,3,0),"")</f>
        <v/>
      </c>
      <c r="J328" s="137" t="str">
        <f>IFERROR(
IF($K328&lt;&gt;"","",
IF($G328="","",
IF($C328="Customer credit",-$H328*VLOOKUP($G328,'Inventory management'!$B:$D,3,0),
$H328*VLOOKUP($G328,'Inventory management'!$B:$D,3,0)))),
"")</f>
        <v/>
      </c>
      <c r="K328" s="137"/>
      <c r="L328" s="137" t="str">
        <f t="shared" si="16"/>
        <v/>
      </c>
      <c r="M328" s="137" t="str">
        <f t="shared" si="17"/>
        <v/>
      </c>
      <c r="N328" s="186"/>
      <c r="O328" s="134" t="str">
        <f t="shared" si="18"/>
        <v/>
      </c>
    </row>
    <row r="329" spans="1:15" x14ac:dyDescent="0.35">
      <c r="A329" s="133" t="str">
        <f>IF(B329="","",
IFERROR(
INDEX('Customer List'!$A:$A,MATCH('Sales input worksheet'!$B329,'Customer List'!$B:$B,0)),
""))</f>
        <v/>
      </c>
      <c r="B329" s="304"/>
      <c r="C329" s="305"/>
      <c r="D329" s="135" t="str">
        <f>IF($C329="","",
IF($C329="Customer credit","CR"&amp;100+COUNTIFS($C$1:$C328,"Customer credit"),
IF($C329="Sales",'Business Info'!$A$3&amp;100+COUNTIFS($C$1:$C328,"Sales"),
IF($C329="Other Income",'Business Info'!$A$3&amp;"O"&amp;100+COUNTIFS($C$1:$C328,"Other Income")
))))</f>
        <v/>
      </c>
      <c r="E329" s="308"/>
      <c r="F329" s="307"/>
      <c r="G329" s="169"/>
      <c r="H329" s="184"/>
      <c r="I329" s="138" t="str">
        <f>IFERROR(VLOOKUP($G329,'Inventory management'!$B:$D,3,0),"")</f>
        <v/>
      </c>
      <c r="J329" s="137" t="str">
        <f>IFERROR(
IF($K329&lt;&gt;"","",
IF($G329="","",
IF($C329="Customer credit",-$H329*VLOOKUP($G329,'Inventory management'!$B:$D,3,0),
$H329*VLOOKUP($G329,'Inventory management'!$B:$D,3,0)))),
"")</f>
        <v/>
      </c>
      <c r="K329" s="137"/>
      <c r="L329" s="137" t="str">
        <f t="shared" si="16"/>
        <v/>
      </c>
      <c r="M329" s="137" t="str">
        <f t="shared" si="17"/>
        <v/>
      </c>
      <c r="N329" s="186"/>
      <c r="O329" s="134" t="str">
        <f t="shared" si="18"/>
        <v/>
      </c>
    </row>
    <row r="330" spans="1:15" x14ac:dyDescent="0.35">
      <c r="A330" s="133" t="str">
        <f>IF(B330="","",
IFERROR(
INDEX('Customer List'!$A:$A,MATCH('Sales input worksheet'!$B330,'Customer List'!$B:$B,0)),
""))</f>
        <v/>
      </c>
      <c r="B330" s="304"/>
      <c r="C330" s="305"/>
      <c r="D330" s="135" t="str">
        <f>IF($C330="","",
IF($C330="Customer credit","CR"&amp;100+COUNTIFS($C$1:$C329,"Customer credit"),
IF($C330="Sales",'Business Info'!$A$3&amp;100+COUNTIFS($C$1:$C329,"Sales"),
IF($C330="Other Income",'Business Info'!$A$3&amp;"O"&amp;100+COUNTIFS($C$1:$C329,"Other Income")
))))</f>
        <v/>
      </c>
      <c r="E330" s="308"/>
      <c r="F330" s="307"/>
      <c r="G330" s="169"/>
      <c r="H330" s="184"/>
      <c r="I330" s="138" t="str">
        <f>IFERROR(VLOOKUP($G330,'Inventory management'!$B:$D,3,0),"")</f>
        <v/>
      </c>
      <c r="J330" s="137" t="str">
        <f>IFERROR(
IF($K330&lt;&gt;"","",
IF($G330="","",
IF($C330="Customer credit",-$H330*VLOOKUP($G330,'Inventory management'!$B:$D,3,0),
$H330*VLOOKUP($G330,'Inventory management'!$B:$D,3,0)))),
"")</f>
        <v/>
      </c>
      <c r="K330" s="137"/>
      <c r="L330" s="137" t="str">
        <f t="shared" si="16"/>
        <v/>
      </c>
      <c r="M330" s="137" t="str">
        <f t="shared" si="17"/>
        <v/>
      </c>
      <c r="N330" s="186"/>
      <c r="O330" s="134" t="str">
        <f t="shared" si="18"/>
        <v/>
      </c>
    </row>
    <row r="331" spans="1:15" x14ac:dyDescent="0.35">
      <c r="A331" s="133" t="str">
        <f>IF(B331="","",
IFERROR(
INDEX('Customer List'!$A:$A,MATCH('Sales input worksheet'!$B331,'Customer List'!$B:$B,0)),
""))</f>
        <v/>
      </c>
      <c r="B331" s="304"/>
      <c r="C331" s="305"/>
      <c r="D331" s="135" t="str">
        <f>IF($C331="","",
IF($C331="Customer credit","CR"&amp;100+COUNTIFS($C$1:$C330,"Customer credit"),
IF($C331="Sales",'Business Info'!$A$3&amp;100+COUNTIFS($C$1:$C330,"Sales"),
IF($C331="Other Income",'Business Info'!$A$3&amp;"O"&amp;100+COUNTIFS($C$1:$C330,"Other Income")
))))</f>
        <v/>
      </c>
      <c r="E331" s="308"/>
      <c r="F331" s="307"/>
      <c r="G331" s="169"/>
      <c r="H331" s="184"/>
      <c r="I331" s="138" t="str">
        <f>IFERROR(VLOOKUP($G331,'Inventory management'!$B:$D,3,0),"")</f>
        <v/>
      </c>
      <c r="J331" s="137" t="str">
        <f>IFERROR(
IF($K331&lt;&gt;"","",
IF($G331="","",
IF($C331="Customer credit",-$H331*VLOOKUP($G331,'Inventory management'!$B:$D,3,0),
$H331*VLOOKUP($G331,'Inventory management'!$B:$D,3,0)))),
"")</f>
        <v/>
      </c>
      <c r="K331" s="137"/>
      <c r="L331" s="137" t="str">
        <f t="shared" si="16"/>
        <v/>
      </c>
      <c r="M331" s="137" t="str">
        <f t="shared" si="17"/>
        <v/>
      </c>
      <c r="N331" s="186"/>
      <c r="O331" s="134" t="str">
        <f t="shared" si="18"/>
        <v/>
      </c>
    </row>
    <row r="332" spans="1:15" x14ac:dyDescent="0.35">
      <c r="A332" s="133" t="str">
        <f>IF(B332="","",
IFERROR(
INDEX('Customer List'!$A:$A,MATCH('Sales input worksheet'!$B332,'Customer List'!$B:$B,0)),
""))</f>
        <v/>
      </c>
      <c r="B332" s="304"/>
      <c r="C332" s="305"/>
      <c r="D332" s="135" t="str">
        <f>IF($C332="","",
IF($C332="Customer credit","CR"&amp;100+COUNTIFS($C$1:$C331,"Customer credit"),
IF($C332="Sales",'Business Info'!$A$3&amp;100+COUNTIFS($C$1:$C331,"Sales"),
IF($C332="Other Income",'Business Info'!$A$3&amp;"O"&amp;100+COUNTIFS($C$1:$C331,"Other Income")
))))</f>
        <v/>
      </c>
      <c r="E332" s="308"/>
      <c r="F332" s="307"/>
      <c r="G332" s="169"/>
      <c r="H332" s="184"/>
      <c r="I332" s="138" t="str">
        <f>IFERROR(VLOOKUP($G332,'Inventory management'!$B:$D,3,0),"")</f>
        <v/>
      </c>
      <c r="J332" s="137" t="str">
        <f>IFERROR(
IF($K332&lt;&gt;"","",
IF($G332="","",
IF($C332="Customer credit",-$H332*VLOOKUP($G332,'Inventory management'!$B:$D,3,0),
$H332*VLOOKUP($G332,'Inventory management'!$B:$D,3,0)))),
"")</f>
        <v/>
      </c>
      <c r="K332" s="137"/>
      <c r="L332" s="137" t="str">
        <f t="shared" si="16"/>
        <v/>
      </c>
      <c r="M332" s="137" t="str">
        <f t="shared" si="17"/>
        <v/>
      </c>
      <c r="N332" s="186"/>
      <c r="O332" s="134" t="str">
        <f t="shared" si="18"/>
        <v/>
      </c>
    </row>
    <row r="333" spans="1:15" x14ac:dyDescent="0.35">
      <c r="A333" s="133" t="str">
        <f>IF(B333="","",
IFERROR(
INDEX('Customer List'!$A:$A,MATCH('Sales input worksheet'!$B333,'Customer List'!$B:$B,0)),
""))</f>
        <v/>
      </c>
      <c r="B333" s="304"/>
      <c r="C333" s="305"/>
      <c r="D333" s="135" t="str">
        <f>IF($C333="","",
IF($C333="Customer credit","CR"&amp;100+COUNTIFS($C$1:$C332,"Customer credit"),
IF($C333="Sales",'Business Info'!$A$3&amp;100+COUNTIFS($C$1:$C332,"Sales"),
IF($C333="Other Income",'Business Info'!$A$3&amp;"O"&amp;100+COUNTIFS($C$1:$C332,"Other Income")
))))</f>
        <v/>
      </c>
      <c r="E333" s="308"/>
      <c r="F333" s="307"/>
      <c r="G333" s="169"/>
      <c r="H333" s="184"/>
      <c r="I333" s="138" t="str">
        <f>IFERROR(VLOOKUP($G333,'Inventory management'!$B:$D,3,0),"")</f>
        <v/>
      </c>
      <c r="J333" s="137" t="str">
        <f>IFERROR(
IF($K333&lt;&gt;"","",
IF($G333="","",
IF($C333="Customer credit",-$H333*VLOOKUP($G333,'Inventory management'!$B:$D,3,0),
$H333*VLOOKUP($G333,'Inventory management'!$B:$D,3,0)))),
"")</f>
        <v/>
      </c>
      <c r="K333" s="137"/>
      <c r="L333" s="137" t="str">
        <f t="shared" si="16"/>
        <v/>
      </c>
      <c r="M333" s="137" t="str">
        <f t="shared" si="17"/>
        <v/>
      </c>
      <c r="N333" s="186"/>
      <c r="O333" s="134" t="str">
        <f t="shared" si="18"/>
        <v/>
      </c>
    </row>
    <row r="334" spans="1:15" x14ac:dyDescent="0.35">
      <c r="A334" s="133" t="str">
        <f>IF(B334="","",
IFERROR(
INDEX('Customer List'!$A:$A,MATCH('Sales input worksheet'!$B334,'Customer List'!$B:$B,0)),
""))</f>
        <v/>
      </c>
      <c r="B334" s="304"/>
      <c r="C334" s="305"/>
      <c r="D334" s="135" t="str">
        <f>IF($C334="","",
IF($C334="Customer credit","CR"&amp;100+COUNTIFS($C$1:$C333,"Customer credit"),
IF($C334="Sales",'Business Info'!$A$3&amp;100+COUNTIFS($C$1:$C333,"Sales"),
IF($C334="Other Income",'Business Info'!$A$3&amp;"O"&amp;100+COUNTIFS($C$1:$C333,"Other Income")
))))</f>
        <v/>
      </c>
      <c r="E334" s="308"/>
      <c r="F334" s="307"/>
      <c r="G334" s="169"/>
      <c r="H334" s="184"/>
      <c r="I334" s="138" t="str">
        <f>IFERROR(VLOOKUP($G334,'Inventory management'!$B:$D,3,0),"")</f>
        <v/>
      </c>
      <c r="J334" s="137" t="str">
        <f>IFERROR(
IF($K334&lt;&gt;"","",
IF($G334="","",
IF($C334="Customer credit",-$H334*VLOOKUP($G334,'Inventory management'!$B:$D,3,0),
$H334*VLOOKUP($G334,'Inventory management'!$B:$D,3,0)))),
"")</f>
        <v/>
      </c>
      <c r="K334" s="137"/>
      <c r="L334" s="137" t="str">
        <f t="shared" si="16"/>
        <v/>
      </c>
      <c r="M334" s="137" t="str">
        <f t="shared" si="17"/>
        <v/>
      </c>
      <c r="N334" s="186"/>
      <c r="O334" s="134" t="str">
        <f t="shared" si="18"/>
        <v/>
      </c>
    </row>
    <row r="335" spans="1:15" x14ac:dyDescent="0.35">
      <c r="A335" s="133" t="str">
        <f>IF(B335="","",
IFERROR(
INDEX('Customer List'!$A:$A,MATCH('Sales input worksheet'!$B335,'Customer List'!$B:$B,0)),
""))</f>
        <v/>
      </c>
      <c r="B335" s="304"/>
      <c r="C335" s="305"/>
      <c r="D335" s="135" t="str">
        <f>IF($C335="","",
IF($C335="Customer credit","CR"&amp;100+COUNTIFS($C$1:$C334,"Customer credit"),
IF($C335="Sales",'Business Info'!$A$3&amp;100+COUNTIFS($C$1:$C334,"Sales"),
IF($C335="Other Income",'Business Info'!$A$3&amp;"O"&amp;100+COUNTIFS($C$1:$C334,"Other Income")
))))</f>
        <v/>
      </c>
      <c r="E335" s="308"/>
      <c r="F335" s="307"/>
      <c r="G335" s="169"/>
      <c r="H335" s="184"/>
      <c r="I335" s="138" t="str">
        <f>IFERROR(VLOOKUP($G335,'Inventory management'!$B:$D,3,0),"")</f>
        <v/>
      </c>
      <c r="J335" s="137" t="str">
        <f>IFERROR(
IF($K335&lt;&gt;"","",
IF($G335="","",
IF($C335="Customer credit",-$H335*VLOOKUP($G335,'Inventory management'!$B:$D,3,0),
$H335*VLOOKUP($G335,'Inventory management'!$B:$D,3,0)))),
"")</f>
        <v/>
      </c>
      <c r="K335" s="137"/>
      <c r="L335" s="137" t="str">
        <f t="shared" si="16"/>
        <v/>
      </c>
      <c r="M335" s="137" t="str">
        <f t="shared" si="17"/>
        <v/>
      </c>
      <c r="N335" s="186"/>
      <c r="O335" s="134" t="str">
        <f t="shared" si="18"/>
        <v/>
      </c>
    </row>
    <row r="336" spans="1:15" x14ac:dyDescent="0.35">
      <c r="A336" s="133" t="str">
        <f>IF(B336="","",
IFERROR(
INDEX('Customer List'!$A:$A,MATCH('Sales input worksheet'!$B336,'Customer List'!$B:$B,0)),
""))</f>
        <v/>
      </c>
      <c r="B336" s="304"/>
      <c r="C336" s="305"/>
      <c r="D336" s="135" t="str">
        <f>IF($C336="","",
IF($C336="Customer credit","CR"&amp;100+COUNTIFS($C$1:$C335,"Customer credit"),
IF($C336="Sales",'Business Info'!$A$3&amp;100+COUNTIFS($C$1:$C335,"Sales"),
IF($C336="Other Income",'Business Info'!$A$3&amp;"O"&amp;100+COUNTIFS($C$1:$C335,"Other Income")
))))</f>
        <v/>
      </c>
      <c r="E336" s="308"/>
      <c r="F336" s="307"/>
      <c r="G336" s="169"/>
      <c r="H336" s="184"/>
      <c r="I336" s="138" t="str">
        <f>IFERROR(VLOOKUP($G336,'Inventory management'!$B:$D,3,0),"")</f>
        <v/>
      </c>
      <c r="J336" s="137" t="str">
        <f>IFERROR(
IF($K336&lt;&gt;"","",
IF($G336="","",
IF($C336="Customer credit",-$H336*VLOOKUP($G336,'Inventory management'!$B:$D,3,0),
$H336*VLOOKUP($G336,'Inventory management'!$B:$D,3,0)))),
"")</f>
        <v/>
      </c>
      <c r="K336" s="137"/>
      <c r="L336" s="137" t="str">
        <f t="shared" si="16"/>
        <v/>
      </c>
      <c r="M336" s="137" t="str">
        <f t="shared" si="17"/>
        <v/>
      </c>
      <c r="N336" s="186"/>
      <c r="O336" s="134" t="str">
        <f t="shared" si="18"/>
        <v/>
      </c>
    </row>
    <row r="337" spans="1:15" x14ac:dyDescent="0.35">
      <c r="A337" s="133" t="str">
        <f>IF(B337="","",
IFERROR(
INDEX('Customer List'!$A:$A,MATCH('Sales input worksheet'!$B337,'Customer List'!$B:$B,0)),
""))</f>
        <v/>
      </c>
      <c r="B337" s="304"/>
      <c r="C337" s="305"/>
      <c r="D337" s="135" t="str">
        <f>IF($C337="","",
IF($C337="Customer credit","CR"&amp;100+COUNTIFS($C$1:$C336,"Customer credit"),
IF($C337="Sales",'Business Info'!$A$3&amp;100+COUNTIFS($C$1:$C336,"Sales"),
IF($C337="Other Income",'Business Info'!$A$3&amp;"O"&amp;100+COUNTIFS($C$1:$C336,"Other Income")
))))</f>
        <v/>
      </c>
      <c r="E337" s="308"/>
      <c r="F337" s="307"/>
      <c r="G337" s="169"/>
      <c r="H337" s="184"/>
      <c r="I337" s="138" t="str">
        <f>IFERROR(VLOOKUP($G337,'Inventory management'!$B:$D,3,0),"")</f>
        <v/>
      </c>
      <c r="J337" s="137" t="str">
        <f>IFERROR(
IF($K337&lt;&gt;"","",
IF($G337="","",
IF($C337="Customer credit",-$H337*VLOOKUP($G337,'Inventory management'!$B:$D,3,0),
$H337*VLOOKUP($G337,'Inventory management'!$B:$D,3,0)))),
"")</f>
        <v/>
      </c>
      <c r="K337" s="137"/>
      <c r="L337" s="137" t="str">
        <f t="shared" si="16"/>
        <v/>
      </c>
      <c r="M337" s="137" t="str">
        <f t="shared" si="17"/>
        <v/>
      </c>
      <c r="N337" s="186"/>
      <c r="O337" s="134" t="str">
        <f t="shared" si="18"/>
        <v/>
      </c>
    </row>
    <row r="338" spans="1:15" x14ac:dyDescent="0.35">
      <c r="A338" s="133" t="str">
        <f>IF(B338="","",
IFERROR(
INDEX('Customer List'!$A:$A,MATCH('Sales input worksheet'!$B338,'Customer List'!$B:$B,0)),
""))</f>
        <v/>
      </c>
      <c r="B338" s="304"/>
      <c r="C338" s="305"/>
      <c r="D338" s="135" t="str">
        <f>IF($C338="","",
IF($C338="Customer credit","CR"&amp;100+COUNTIFS($C$1:$C337,"Customer credit"),
IF($C338="Sales",'Business Info'!$A$3&amp;100+COUNTIFS($C$1:$C337,"Sales"),
IF($C338="Other Income",'Business Info'!$A$3&amp;"O"&amp;100+COUNTIFS($C$1:$C337,"Other Income")
))))</f>
        <v/>
      </c>
      <c r="E338" s="308"/>
      <c r="F338" s="307"/>
      <c r="G338" s="169"/>
      <c r="H338" s="184"/>
      <c r="I338" s="138" t="str">
        <f>IFERROR(VLOOKUP($G338,'Inventory management'!$B:$D,3,0),"")</f>
        <v/>
      </c>
      <c r="J338" s="137" t="str">
        <f>IFERROR(
IF($K338&lt;&gt;"","",
IF($G338="","",
IF($C338="Customer credit",-$H338*VLOOKUP($G338,'Inventory management'!$B:$D,3,0),
$H338*VLOOKUP($G338,'Inventory management'!$B:$D,3,0)))),
"")</f>
        <v/>
      </c>
      <c r="K338" s="137"/>
      <c r="L338" s="137" t="str">
        <f t="shared" si="16"/>
        <v/>
      </c>
      <c r="M338" s="137" t="str">
        <f t="shared" si="17"/>
        <v/>
      </c>
      <c r="N338" s="186"/>
      <c r="O338" s="134" t="str">
        <f t="shared" si="18"/>
        <v/>
      </c>
    </row>
    <row r="339" spans="1:15" x14ac:dyDescent="0.35">
      <c r="A339" s="133" t="str">
        <f>IF(B339="","",
IFERROR(
INDEX('Customer List'!$A:$A,MATCH('Sales input worksheet'!$B339,'Customer List'!$B:$B,0)),
""))</f>
        <v/>
      </c>
      <c r="B339" s="304"/>
      <c r="C339" s="305"/>
      <c r="D339" s="135" t="str">
        <f>IF($C339="","",
IF($C339="Customer credit","CR"&amp;100+COUNTIFS($C$1:$C338,"Customer credit"),
IF($C339="Sales",'Business Info'!$A$3&amp;100+COUNTIFS($C$1:$C338,"Sales"),
IF($C339="Other Income",'Business Info'!$A$3&amp;"O"&amp;100+COUNTIFS($C$1:$C338,"Other Income")
))))</f>
        <v/>
      </c>
      <c r="E339" s="308"/>
      <c r="F339" s="307"/>
      <c r="G339" s="169"/>
      <c r="H339" s="184"/>
      <c r="I339" s="138" t="str">
        <f>IFERROR(VLOOKUP($G339,'Inventory management'!$B:$D,3,0),"")</f>
        <v/>
      </c>
      <c r="J339" s="137" t="str">
        <f>IFERROR(
IF($K339&lt;&gt;"","",
IF($G339="","",
IF($C339="Customer credit",-$H339*VLOOKUP($G339,'Inventory management'!$B:$D,3,0),
$H339*VLOOKUP($G339,'Inventory management'!$B:$D,3,0)))),
"")</f>
        <v/>
      </c>
      <c r="K339" s="137"/>
      <c r="L339" s="137" t="str">
        <f t="shared" si="16"/>
        <v/>
      </c>
      <c r="M339" s="137" t="str">
        <f t="shared" si="17"/>
        <v/>
      </c>
      <c r="N339" s="186"/>
      <c r="O339" s="134" t="str">
        <f t="shared" si="18"/>
        <v/>
      </c>
    </row>
    <row r="340" spans="1:15" x14ac:dyDescent="0.35">
      <c r="A340" s="133" t="str">
        <f>IF(B340="","",
IFERROR(
INDEX('Customer List'!$A:$A,MATCH('Sales input worksheet'!$B340,'Customer List'!$B:$B,0)),
""))</f>
        <v/>
      </c>
      <c r="B340" s="304"/>
      <c r="C340" s="305"/>
      <c r="D340" s="135" t="str">
        <f>IF($C340="","",
IF($C340="Customer credit","CR"&amp;100+COUNTIFS($C$1:$C339,"Customer credit"),
IF($C340="Sales",'Business Info'!$A$3&amp;100+COUNTIFS($C$1:$C339,"Sales"),
IF($C340="Other Income",'Business Info'!$A$3&amp;"O"&amp;100+COUNTIFS($C$1:$C339,"Other Income")
))))</f>
        <v/>
      </c>
      <c r="E340" s="308"/>
      <c r="F340" s="307"/>
      <c r="G340" s="169"/>
      <c r="H340" s="184"/>
      <c r="I340" s="138" t="str">
        <f>IFERROR(VLOOKUP($G340,'Inventory management'!$B:$D,3,0),"")</f>
        <v/>
      </c>
      <c r="J340" s="137" t="str">
        <f>IFERROR(
IF($K340&lt;&gt;"","",
IF($G340="","",
IF($C340="Customer credit",-$H340*VLOOKUP($G340,'Inventory management'!$B:$D,3,0),
$H340*VLOOKUP($G340,'Inventory management'!$B:$D,3,0)))),
"")</f>
        <v/>
      </c>
      <c r="K340" s="137"/>
      <c r="L340" s="137" t="str">
        <f t="shared" si="16"/>
        <v/>
      </c>
      <c r="M340" s="137" t="str">
        <f t="shared" si="17"/>
        <v/>
      </c>
      <c r="N340" s="186"/>
      <c r="O340" s="134" t="str">
        <f t="shared" si="18"/>
        <v/>
      </c>
    </row>
    <row r="341" spans="1:15" x14ac:dyDescent="0.35">
      <c r="A341" s="133" t="str">
        <f>IF(B341="","",
IFERROR(
INDEX('Customer List'!$A:$A,MATCH('Sales input worksheet'!$B341,'Customer List'!$B:$B,0)),
""))</f>
        <v/>
      </c>
      <c r="B341" s="304"/>
      <c r="C341" s="305"/>
      <c r="D341" s="135" t="str">
        <f>IF($C341="","",
IF($C341="Customer credit","CR"&amp;100+COUNTIFS($C$1:$C340,"Customer credit"),
IF($C341="Sales",'Business Info'!$A$3&amp;100+COUNTIFS($C$1:$C340,"Sales"),
IF($C341="Other Income",'Business Info'!$A$3&amp;"O"&amp;100+COUNTIFS($C$1:$C340,"Other Income")
))))</f>
        <v/>
      </c>
      <c r="E341" s="308"/>
      <c r="F341" s="307"/>
      <c r="G341" s="169"/>
      <c r="H341" s="184"/>
      <c r="I341" s="138" t="str">
        <f>IFERROR(VLOOKUP($G341,'Inventory management'!$B:$D,3,0),"")</f>
        <v/>
      </c>
      <c r="J341" s="137" t="str">
        <f>IFERROR(
IF($K341&lt;&gt;"","",
IF($G341="","",
IF($C341="Customer credit",-$H341*VLOOKUP($G341,'Inventory management'!$B:$D,3,0),
$H341*VLOOKUP($G341,'Inventory management'!$B:$D,3,0)))),
"")</f>
        <v/>
      </c>
      <c r="K341" s="137"/>
      <c r="L341" s="137" t="str">
        <f t="shared" si="16"/>
        <v/>
      </c>
      <c r="M341" s="137" t="str">
        <f t="shared" si="17"/>
        <v/>
      </c>
      <c r="N341" s="186"/>
      <c r="O341" s="134" t="str">
        <f t="shared" si="18"/>
        <v/>
      </c>
    </row>
    <row r="342" spans="1:15" x14ac:dyDescent="0.35">
      <c r="A342" s="133" t="str">
        <f>IF(B342="","",
IFERROR(
INDEX('Customer List'!$A:$A,MATCH('Sales input worksheet'!$B342,'Customer List'!$B:$B,0)),
""))</f>
        <v/>
      </c>
      <c r="B342" s="304"/>
      <c r="C342" s="305"/>
      <c r="D342" s="135" t="str">
        <f>IF($C342="","",
IF($C342="Customer credit","CR"&amp;100+COUNTIFS($C$1:$C341,"Customer credit"),
IF($C342="Sales",'Business Info'!$A$3&amp;100+COUNTIFS($C$1:$C341,"Sales"),
IF($C342="Other Income",'Business Info'!$A$3&amp;"O"&amp;100+COUNTIFS($C$1:$C341,"Other Income")
))))</f>
        <v/>
      </c>
      <c r="E342" s="308"/>
      <c r="F342" s="307"/>
      <c r="G342" s="169"/>
      <c r="H342" s="184"/>
      <c r="I342" s="138" t="str">
        <f>IFERROR(VLOOKUP($G342,'Inventory management'!$B:$D,3,0),"")</f>
        <v/>
      </c>
      <c r="J342" s="137" t="str">
        <f>IFERROR(
IF($K342&lt;&gt;"","",
IF($G342="","",
IF($C342="Customer credit",-$H342*VLOOKUP($G342,'Inventory management'!$B:$D,3,0),
$H342*VLOOKUP($G342,'Inventory management'!$B:$D,3,0)))),
"")</f>
        <v/>
      </c>
      <c r="K342" s="137"/>
      <c r="L342" s="137" t="str">
        <f t="shared" si="16"/>
        <v/>
      </c>
      <c r="M342" s="137" t="str">
        <f t="shared" si="17"/>
        <v/>
      </c>
      <c r="N342" s="186"/>
      <c r="O342" s="134" t="str">
        <f t="shared" si="18"/>
        <v/>
      </c>
    </row>
    <row r="343" spans="1:15" x14ac:dyDescent="0.35">
      <c r="A343" s="133" t="str">
        <f>IF(B343="","",
IFERROR(
INDEX('Customer List'!$A:$A,MATCH('Sales input worksheet'!$B343,'Customer List'!$B:$B,0)),
""))</f>
        <v/>
      </c>
      <c r="B343" s="304"/>
      <c r="C343" s="305"/>
      <c r="D343" s="135" t="str">
        <f>IF($C343="","",
IF($C343="Customer credit","CR"&amp;100+COUNTIFS($C$1:$C342,"Customer credit"),
IF($C343="Sales",'Business Info'!$A$3&amp;100+COUNTIFS($C$1:$C342,"Sales"),
IF($C343="Other Income",'Business Info'!$A$3&amp;"O"&amp;100+COUNTIFS($C$1:$C342,"Other Income")
))))</f>
        <v/>
      </c>
      <c r="E343" s="308"/>
      <c r="F343" s="307"/>
      <c r="G343" s="169"/>
      <c r="H343" s="184"/>
      <c r="I343" s="138" t="str">
        <f>IFERROR(VLOOKUP($G343,'Inventory management'!$B:$D,3,0),"")</f>
        <v/>
      </c>
      <c r="J343" s="137" t="str">
        <f>IFERROR(
IF($K343&lt;&gt;"","",
IF($G343="","",
IF($C343="Customer credit",-$H343*VLOOKUP($G343,'Inventory management'!$B:$D,3,0),
$H343*VLOOKUP($G343,'Inventory management'!$B:$D,3,0)))),
"")</f>
        <v/>
      </c>
      <c r="K343" s="137"/>
      <c r="L343" s="137" t="str">
        <f t="shared" si="16"/>
        <v/>
      </c>
      <c r="M343" s="137" t="str">
        <f t="shared" si="17"/>
        <v/>
      </c>
      <c r="N343" s="186"/>
      <c r="O343" s="134" t="str">
        <f t="shared" si="18"/>
        <v/>
      </c>
    </row>
    <row r="344" spans="1:15" x14ac:dyDescent="0.35">
      <c r="A344" s="133" t="str">
        <f>IF(B344="","",
IFERROR(
INDEX('Customer List'!$A:$A,MATCH('Sales input worksheet'!$B344,'Customer List'!$B:$B,0)),
""))</f>
        <v/>
      </c>
      <c r="B344" s="304"/>
      <c r="C344" s="305"/>
      <c r="D344" s="135" t="str">
        <f>IF($C344="","",
IF($C344="Customer credit","CR"&amp;100+COUNTIFS($C$1:$C343,"Customer credit"),
IF($C344="Sales",'Business Info'!$A$3&amp;100+COUNTIFS($C$1:$C343,"Sales"),
IF($C344="Other Income",'Business Info'!$A$3&amp;"O"&amp;100+COUNTIFS($C$1:$C343,"Other Income")
))))</f>
        <v/>
      </c>
      <c r="E344" s="308"/>
      <c r="F344" s="307"/>
      <c r="G344" s="169"/>
      <c r="H344" s="184"/>
      <c r="I344" s="138" t="str">
        <f>IFERROR(VLOOKUP($G344,'Inventory management'!$B:$D,3,0),"")</f>
        <v/>
      </c>
      <c r="J344" s="137" t="str">
        <f>IFERROR(
IF($K344&lt;&gt;"","",
IF($G344="","",
IF($C344="Customer credit",-$H344*VLOOKUP($G344,'Inventory management'!$B:$D,3,0),
$H344*VLOOKUP($G344,'Inventory management'!$B:$D,3,0)))),
"")</f>
        <v/>
      </c>
      <c r="K344" s="137"/>
      <c r="L344" s="137" t="str">
        <f t="shared" si="16"/>
        <v/>
      </c>
      <c r="M344" s="137" t="str">
        <f t="shared" si="17"/>
        <v/>
      </c>
      <c r="N344" s="186"/>
      <c r="O344" s="134" t="str">
        <f t="shared" si="18"/>
        <v/>
      </c>
    </row>
    <row r="345" spans="1:15" x14ac:dyDescent="0.35">
      <c r="A345" s="133" t="str">
        <f>IF(B345="","",
IFERROR(
INDEX('Customer List'!$A:$A,MATCH('Sales input worksheet'!$B345,'Customer List'!$B:$B,0)),
""))</f>
        <v/>
      </c>
      <c r="B345" s="304"/>
      <c r="C345" s="305"/>
      <c r="D345" s="135" t="str">
        <f>IF($C345="","",
IF($C345="Customer credit","CR"&amp;100+COUNTIFS($C$1:$C344,"Customer credit"),
IF($C345="Sales",'Business Info'!$A$3&amp;100+COUNTIFS($C$1:$C344,"Sales"),
IF($C345="Other Income",'Business Info'!$A$3&amp;"O"&amp;100+COUNTIFS($C$1:$C344,"Other Income")
))))</f>
        <v/>
      </c>
      <c r="E345" s="308"/>
      <c r="F345" s="307"/>
      <c r="G345" s="169"/>
      <c r="H345" s="184"/>
      <c r="I345" s="138" t="str">
        <f>IFERROR(VLOOKUP($G345,'Inventory management'!$B:$D,3,0),"")</f>
        <v/>
      </c>
      <c r="J345" s="137" t="str">
        <f>IFERROR(
IF($K345&lt;&gt;"","",
IF($G345="","",
IF($C345="Customer credit",-$H345*VLOOKUP($G345,'Inventory management'!$B:$D,3,0),
$H345*VLOOKUP($G345,'Inventory management'!$B:$D,3,0)))),
"")</f>
        <v/>
      </c>
      <c r="K345" s="137"/>
      <c r="L345" s="137" t="str">
        <f t="shared" si="16"/>
        <v/>
      </c>
      <c r="M345" s="137" t="str">
        <f t="shared" si="17"/>
        <v/>
      </c>
      <c r="N345" s="186"/>
      <c r="O345" s="134" t="str">
        <f t="shared" si="18"/>
        <v/>
      </c>
    </row>
    <row r="346" spans="1:15" x14ac:dyDescent="0.35">
      <c r="A346" s="133" t="str">
        <f>IF(B346="","",
IFERROR(
INDEX('Customer List'!$A:$A,MATCH('Sales input worksheet'!$B346,'Customer List'!$B:$B,0)),
""))</f>
        <v/>
      </c>
      <c r="B346" s="304"/>
      <c r="C346" s="305"/>
      <c r="D346" s="135" t="str">
        <f>IF($C346="","",
IF($C346="Customer credit","CR"&amp;100+COUNTIFS($C$1:$C345,"Customer credit"),
IF($C346="Sales",'Business Info'!$A$3&amp;100+COUNTIFS($C$1:$C345,"Sales"),
IF($C346="Other Income",'Business Info'!$A$3&amp;"O"&amp;100+COUNTIFS($C$1:$C345,"Other Income")
))))</f>
        <v/>
      </c>
      <c r="E346" s="308"/>
      <c r="F346" s="307"/>
      <c r="G346" s="169"/>
      <c r="H346" s="184"/>
      <c r="I346" s="138" t="str">
        <f>IFERROR(VLOOKUP($G346,'Inventory management'!$B:$D,3,0),"")</f>
        <v/>
      </c>
      <c r="J346" s="137" t="str">
        <f>IFERROR(
IF($K346&lt;&gt;"","",
IF($G346="","",
IF($C346="Customer credit",-$H346*VLOOKUP($G346,'Inventory management'!$B:$D,3,0),
$H346*VLOOKUP($G346,'Inventory management'!$B:$D,3,0)))),
"")</f>
        <v/>
      </c>
      <c r="K346" s="137"/>
      <c r="L346" s="137" t="str">
        <f t="shared" si="16"/>
        <v/>
      </c>
      <c r="M346" s="137" t="str">
        <f t="shared" si="17"/>
        <v/>
      </c>
      <c r="N346" s="186"/>
      <c r="O346" s="134" t="str">
        <f t="shared" si="18"/>
        <v/>
      </c>
    </row>
    <row r="347" spans="1:15" x14ac:dyDescent="0.35">
      <c r="A347" s="133" t="str">
        <f>IF(B347="","",
IFERROR(
INDEX('Customer List'!$A:$A,MATCH('Sales input worksheet'!$B347,'Customer List'!$B:$B,0)),
""))</f>
        <v/>
      </c>
      <c r="B347" s="304"/>
      <c r="C347" s="305"/>
      <c r="D347" s="135" t="str">
        <f>IF($C347="","",
IF($C347="Customer credit","CR"&amp;100+COUNTIFS($C$1:$C346,"Customer credit"),
IF($C347="Sales",'Business Info'!$A$3&amp;100+COUNTIFS($C$1:$C346,"Sales"),
IF($C347="Other Income",'Business Info'!$A$3&amp;"O"&amp;100+COUNTIFS($C$1:$C346,"Other Income")
))))</f>
        <v/>
      </c>
      <c r="E347" s="308"/>
      <c r="F347" s="307"/>
      <c r="G347" s="169"/>
      <c r="H347" s="184"/>
      <c r="I347" s="138" t="str">
        <f>IFERROR(VLOOKUP($G347,'Inventory management'!$B:$D,3,0),"")</f>
        <v/>
      </c>
      <c r="J347" s="137" t="str">
        <f>IFERROR(
IF($K347&lt;&gt;"","",
IF($G347="","",
IF($C347="Customer credit",-$H347*VLOOKUP($G347,'Inventory management'!$B:$D,3,0),
$H347*VLOOKUP($G347,'Inventory management'!$B:$D,3,0)))),
"")</f>
        <v/>
      </c>
      <c r="K347" s="137"/>
      <c r="L347" s="137" t="str">
        <f t="shared" si="16"/>
        <v/>
      </c>
      <c r="M347" s="137" t="str">
        <f t="shared" si="17"/>
        <v/>
      </c>
      <c r="N347" s="186"/>
      <c r="O347" s="134" t="str">
        <f t="shared" si="18"/>
        <v/>
      </c>
    </row>
    <row r="348" spans="1:15" x14ac:dyDescent="0.35">
      <c r="A348" s="133" t="str">
        <f>IF(B348="","",
IFERROR(
INDEX('Customer List'!$A:$A,MATCH('Sales input worksheet'!$B348,'Customer List'!$B:$B,0)),
""))</f>
        <v/>
      </c>
      <c r="B348" s="304"/>
      <c r="C348" s="305"/>
      <c r="D348" s="135" t="str">
        <f>IF($C348="","",
IF($C348="Customer credit","CR"&amp;100+COUNTIFS($C$1:$C347,"Customer credit"),
IF($C348="Sales",'Business Info'!$A$3&amp;100+COUNTIFS($C$1:$C347,"Sales"),
IF($C348="Other Income",'Business Info'!$A$3&amp;"O"&amp;100+COUNTIFS($C$1:$C347,"Other Income")
))))</f>
        <v/>
      </c>
      <c r="E348" s="308"/>
      <c r="F348" s="307"/>
      <c r="G348" s="169"/>
      <c r="H348" s="184"/>
      <c r="I348" s="138" t="str">
        <f>IFERROR(VLOOKUP($G348,'Inventory management'!$B:$D,3,0),"")</f>
        <v/>
      </c>
      <c r="J348" s="137" t="str">
        <f>IFERROR(
IF($K348&lt;&gt;"","",
IF($G348="","",
IF($C348="Customer credit",-$H348*VLOOKUP($G348,'Inventory management'!$B:$D,3,0),
$H348*VLOOKUP($G348,'Inventory management'!$B:$D,3,0)))),
"")</f>
        <v/>
      </c>
      <c r="K348" s="137"/>
      <c r="L348" s="137" t="str">
        <f t="shared" si="16"/>
        <v/>
      </c>
      <c r="M348" s="137" t="str">
        <f t="shared" si="17"/>
        <v/>
      </c>
      <c r="N348" s="186"/>
      <c r="O348" s="134" t="str">
        <f t="shared" si="18"/>
        <v/>
      </c>
    </row>
    <row r="349" spans="1:15" x14ac:dyDescent="0.35">
      <c r="A349" s="133" t="str">
        <f>IF(B349="","",
IFERROR(
INDEX('Customer List'!$A:$A,MATCH('Sales input worksheet'!$B349,'Customer List'!$B:$B,0)),
""))</f>
        <v/>
      </c>
      <c r="B349" s="304"/>
      <c r="C349" s="305"/>
      <c r="D349" s="135" t="str">
        <f>IF($C349="","",
IF($C349="Customer credit","CR"&amp;100+COUNTIFS($C$1:$C348,"Customer credit"),
IF($C349="Sales",'Business Info'!$A$3&amp;100+COUNTIFS($C$1:$C348,"Sales"),
IF($C349="Other Income",'Business Info'!$A$3&amp;"O"&amp;100+COUNTIFS($C$1:$C348,"Other Income")
))))</f>
        <v/>
      </c>
      <c r="E349" s="308"/>
      <c r="F349" s="307"/>
      <c r="G349" s="169"/>
      <c r="H349" s="184"/>
      <c r="I349" s="138" t="str">
        <f>IFERROR(VLOOKUP($G349,'Inventory management'!$B:$D,3,0),"")</f>
        <v/>
      </c>
      <c r="J349" s="137" t="str">
        <f>IFERROR(
IF($K349&lt;&gt;"","",
IF($G349="","",
IF($C349="Customer credit",-$H349*VLOOKUP($G349,'Inventory management'!$B:$D,3,0),
$H349*VLOOKUP($G349,'Inventory management'!$B:$D,3,0)))),
"")</f>
        <v/>
      </c>
      <c r="K349" s="137"/>
      <c r="L349" s="137" t="str">
        <f t="shared" si="16"/>
        <v/>
      </c>
      <c r="M349" s="137" t="str">
        <f t="shared" si="17"/>
        <v/>
      </c>
      <c r="N349" s="186"/>
      <c r="O349" s="134" t="str">
        <f t="shared" si="18"/>
        <v/>
      </c>
    </row>
    <row r="350" spans="1:15" x14ac:dyDescent="0.35">
      <c r="A350" s="133" t="str">
        <f>IF(B350="","",
IFERROR(
INDEX('Customer List'!$A:$A,MATCH('Sales input worksheet'!$B350,'Customer List'!$B:$B,0)),
""))</f>
        <v/>
      </c>
      <c r="B350" s="304"/>
      <c r="C350" s="305"/>
      <c r="D350" s="135" t="str">
        <f>IF($C350="","",
IF($C350="Customer credit","CR"&amp;100+COUNTIFS($C$1:$C349,"Customer credit"),
IF($C350="Sales",'Business Info'!$A$3&amp;100+COUNTIFS($C$1:$C349,"Sales"),
IF($C350="Other Income",'Business Info'!$A$3&amp;"O"&amp;100+COUNTIFS($C$1:$C349,"Other Income")
))))</f>
        <v/>
      </c>
      <c r="E350" s="308"/>
      <c r="F350" s="307"/>
      <c r="G350" s="169"/>
      <c r="H350" s="184"/>
      <c r="I350" s="138" t="str">
        <f>IFERROR(VLOOKUP($G350,'Inventory management'!$B:$D,3,0),"")</f>
        <v/>
      </c>
      <c r="J350" s="137" t="str">
        <f>IFERROR(
IF($K350&lt;&gt;"","",
IF($G350="","",
IF($C350="Customer credit",-$H350*VLOOKUP($G350,'Inventory management'!$B:$D,3,0),
$H350*VLOOKUP($G350,'Inventory management'!$B:$D,3,0)))),
"")</f>
        <v/>
      </c>
      <c r="K350" s="137"/>
      <c r="L350" s="137" t="str">
        <f t="shared" si="16"/>
        <v/>
      </c>
      <c r="M350" s="137" t="str">
        <f t="shared" si="17"/>
        <v/>
      </c>
      <c r="N350" s="186"/>
      <c r="O350" s="134" t="str">
        <f t="shared" si="18"/>
        <v/>
      </c>
    </row>
    <row r="351" spans="1:15" x14ac:dyDescent="0.35">
      <c r="A351" s="133" t="str">
        <f>IF(B351="","",
IFERROR(
INDEX('Customer List'!$A:$A,MATCH('Sales input worksheet'!$B351,'Customer List'!$B:$B,0)),
""))</f>
        <v/>
      </c>
      <c r="B351" s="304"/>
      <c r="C351" s="305"/>
      <c r="D351" s="135" t="str">
        <f>IF($C351="","",
IF($C351="Customer credit","CR"&amp;100+COUNTIFS($C$1:$C350,"Customer credit"),
IF($C351="Sales",'Business Info'!$A$3&amp;100+COUNTIFS($C$1:$C350,"Sales"),
IF($C351="Other Income",'Business Info'!$A$3&amp;"O"&amp;100+COUNTIFS($C$1:$C350,"Other Income")
))))</f>
        <v/>
      </c>
      <c r="E351" s="308"/>
      <c r="F351" s="307"/>
      <c r="G351" s="169"/>
      <c r="H351" s="184"/>
      <c r="I351" s="138" t="str">
        <f>IFERROR(VLOOKUP($G351,'Inventory management'!$B:$D,3,0),"")</f>
        <v/>
      </c>
      <c r="J351" s="137" t="str">
        <f>IFERROR(
IF($K351&lt;&gt;"","",
IF($G351="","",
IF($C351="Customer credit",-$H351*VLOOKUP($G351,'Inventory management'!$B:$D,3,0),
$H351*VLOOKUP($G351,'Inventory management'!$B:$D,3,0)))),
"")</f>
        <v/>
      </c>
      <c r="K351" s="137"/>
      <c r="L351" s="137" t="str">
        <f t="shared" si="16"/>
        <v/>
      </c>
      <c r="M351" s="137" t="str">
        <f t="shared" si="17"/>
        <v/>
      </c>
      <c r="N351" s="186"/>
      <c r="O351" s="134" t="str">
        <f t="shared" si="18"/>
        <v/>
      </c>
    </row>
    <row r="352" spans="1:15" x14ac:dyDescent="0.35">
      <c r="A352" s="133" t="str">
        <f>IF(B352="","",
IFERROR(
INDEX('Customer List'!$A:$A,MATCH('Sales input worksheet'!$B352,'Customer List'!$B:$B,0)),
""))</f>
        <v/>
      </c>
      <c r="B352" s="304"/>
      <c r="C352" s="305"/>
      <c r="D352" s="135" t="str">
        <f>IF($C352="","",
IF($C352="Customer credit","CR"&amp;100+COUNTIFS($C$1:$C351,"Customer credit"),
IF($C352="Sales",'Business Info'!$A$3&amp;100+COUNTIFS($C$1:$C351,"Sales"),
IF($C352="Other Income",'Business Info'!$A$3&amp;"O"&amp;100+COUNTIFS($C$1:$C351,"Other Income")
))))</f>
        <v/>
      </c>
      <c r="E352" s="308"/>
      <c r="F352" s="307"/>
      <c r="G352" s="169"/>
      <c r="H352" s="184"/>
      <c r="I352" s="138" t="str">
        <f>IFERROR(VLOOKUP($G352,'Inventory management'!$B:$D,3,0),"")</f>
        <v/>
      </c>
      <c r="J352" s="137" t="str">
        <f>IFERROR(
IF($K352&lt;&gt;"","",
IF($G352="","",
IF($C352="Customer credit",-$H352*VLOOKUP($G352,'Inventory management'!$B:$D,3,0),
$H352*VLOOKUP($G352,'Inventory management'!$B:$D,3,0)))),
"")</f>
        <v/>
      </c>
      <c r="K352" s="137"/>
      <c r="L352" s="137" t="str">
        <f t="shared" si="16"/>
        <v/>
      </c>
      <c r="M352" s="137" t="str">
        <f t="shared" si="17"/>
        <v/>
      </c>
      <c r="N352" s="186"/>
      <c r="O352" s="134" t="str">
        <f t="shared" si="18"/>
        <v/>
      </c>
    </row>
    <row r="353" spans="1:15" x14ac:dyDescent="0.35">
      <c r="A353" s="133" t="str">
        <f>IF(B353="","",
IFERROR(
INDEX('Customer List'!$A:$A,MATCH('Sales input worksheet'!$B353,'Customer List'!$B:$B,0)),
""))</f>
        <v/>
      </c>
      <c r="B353" s="304"/>
      <c r="C353" s="305"/>
      <c r="D353" s="135" t="str">
        <f>IF($C353="","",
IF($C353="Customer credit","CR"&amp;100+COUNTIFS($C$1:$C352,"Customer credit"),
IF($C353="Sales",'Business Info'!$A$3&amp;100+COUNTIFS($C$1:$C352,"Sales"),
IF($C353="Other Income",'Business Info'!$A$3&amp;"O"&amp;100+COUNTIFS($C$1:$C352,"Other Income")
))))</f>
        <v/>
      </c>
      <c r="E353" s="308"/>
      <c r="F353" s="307"/>
      <c r="G353" s="169"/>
      <c r="H353" s="184"/>
      <c r="I353" s="138" t="str">
        <f>IFERROR(VLOOKUP($G353,'Inventory management'!$B:$D,3,0),"")</f>
        <v/>
      </c>
      <c r="J353" s="137" t="str">
        <f>IFERROR(
IF($K353&lt;&gt;"","",
IF($G353="","",
IF($C353="Customer credit",-$H353*VLOOKUP($G353,'Inventory management'!$B:$D,3,0),
$H353*VLOOKUP($G353,'Inventory management'!$B:$D,3,0)))),
"")</f>
        <v/>
      </c>
      <c r="K353" s="137"/>
      <c r="L353" s="137" t="str">
        <f t="shared" si="16"/>
        <v/>
      </c>
      <c r="M353" s="137" t="str">
        <f t="shared" si="17"/>
        <v/>
      </c>
      <c r="N353" s="186"/>
      <c r="O353" s="134" t="str">
        <f t="shared" si="18"/>
        <v/>
      </c>
    </row>
    <row r="354" spans="1:15" x14ac:dyDescent="0.35">
      <c r="A354" s="133" t="str">
        <f>IF(B354="","",
IFERROR(
INDEX('Customer List'!$A:$A,MATCH('Sales input worksheet'!$B354,'Customer List'!$B:$B,0)),
""))</f>
        <v/>
      </c>
      <c r="B354" s="304"/>
      <c r="C354" s="305"/>
      <c r="D354" s="135" t="str">
        <f>IF($C354="","",
IF($C354="Customer credit","CR"&amp;100+COUNTIFS($C$1:$C353,"Customer credit"),
IF($C354="Sales",'Business Info'!$A$3&amp;100+COUNTIFS($C$1:$C353,"Sales"),
IF($C354="Other Income",'Business Info'!$A$3&amp;"O"&amp;100+COUNTIFS($C$1:$C353,"Other Income")
))))</f>
        <v/>
      </c>
      <c r="E354" s="308"/>
      <c r="F354" s="307"/>
      <c r="G354" s="169"/>
      <c r="H354" s="184"/>
      <c r="I354" s="138" t="str">
        <f>IFERROR(VLOOKUP($G354,'Inventory management'!$B:$D,3,0),"")</f>
        <v/>
      </c>
      <c r="J354" s="137" t="str">
        <f>IFERROR(
IF($K354&lt;&gt;"","",
IF($G354="","",
IF($C354="Customer credit",-$H354*VLOOKUP($G354,'Inventory management'!$B:$D,3,0),
$H354*VLOOKUP($G354,'Inventory management'!$B:$D,3,0)))),
"")</f>
        <v/>
      </c>
      <c r="K354" s="137"/>
      <c r="L354" s="137" t="str">
        <f t="shared" si="16"/>
        <v/>
      </c>
      <c r="M354" s="137" t="str">
        <f t="shared" si="17"/>
        <v/>
      </c>
      <c r="N354" s="186"/>
      <c r="O354" s="134" t="str">
        <f t="shared" si="18"/>
        <v/>
      </c>
    </row>
    <row r="355" spans="1:15" x14ac:dyDescent="0.35">
      <c r="A355" s="133" t="str">
        <f>IF(B355="","",
IFERROR(
INDEX('Customer List'!$A:$A,MATCH('Sales input worksheet'!$B355,'Customer List'!$B:$B,0)),
""))</f>
        <v/>
      </c>
      <c r="B355" s="304"/>
      <c r="C355" s="305"/>
      <c r="D355" s="135" t="str">
        <f>IF($C355="","",
IF($C355="Customer credit","CR"&amp;100+COUNTIFS($C$1:$C354,"Customer credit"),
IF($C355="Sales",'Business Info'!$A$3&amp;100+COUNTIFS($C$1:$C354,"Sales"),
IF($C355="Other Income",'Business Info'!$A$3&amp;"O"&amp;100+COUNTIFS($C$1:$C354,"Other Income")
))))</f>
        <v/>
      </c>
      <c r="E355" s="308"/>
      <c r="F355" s="307"/>
      <c r="G355" s="169"/>
      <c r="H355" s="184"/>
      <c r="I355" s="138" t="str">
        <f>IFERROR(VLOOKUP($G355,'Inventory management'!$B:$D,3,0),"")</f>
        <v/>
      </c>
      <c r="J355" s="137" t="str">
        <f>IFERROR(
IF($K355&lt;&gt;"","",
IF($G355="","",
IF($C355="Customer credit",-$H355*VLOOKUP($G355,'Inventory management'!$B:$D,3,0),
$H355*VLOOKUP($G355,'Inventory management'!$B:$D,3,0)))),
"")</f>
        <v/>
      </c>
      <c r="K355" s="137"/>
      <c r="L355" s="137" t="str">
        <f t="shared" si="16"/>
        <v/>
      </c>
      <c r="M355" s="137" t="str">
        <f t="shared" si="17"/>
        <v/>
      </c>
      <c r="N355" s="186"/>
      <c r="O355" s="134" t="str">
        <f t="shared" si="18"/>
        <v/>
      </c>
    </row>
    <row r="356" spans="1:15" x14ac:dyDescent="0.35">
      <c r="A356" s="133" t="str">
        <f>IF(B356="","",
IFERROR(
INDEX('Customer List'!$A:$A,MATCH('Sales input worksheet'!$B356,'Customer List'!$B:$B,0)),
""))</f>
        <v/>
      </c>
      <c r="B356" s="304"/>
      <c r="C356" s="305"/>
      <c r="D356" s="135" t="str">
        <f>IF($C356="","",
IF($C356="Customer credit","CR"&amp;100+COUNTIFS($C$1:$C355,"Customer credit"),
IF($C356="Sales",'Business Info'!$A$3&amp;100+COUNTIFS($C$1:$C355,"Sales"),
IF($C356="Other Income",'Business Info'!$A$3&amp;"O"&amp;100+COUNTIFS($C$1:$C355,"Other Income")
))))</f>
        <v/>
      </c>
      <c r="E356" s="308"/>
      <c r="F356" s="307"/>
      <c r="G356" s="169"/>
      <c r="H356" s="184"/>
      <c r="I356" s="138" t="str">
        <f>IFERROR(VLOOKUP($G356,'Inventory management'!$B:$D,3,0),"")</f>
        <v/>
      </c>
      <c r="J356" s="137" t="str">
        <f>IFERROR(
IF($K356&lt;&gt;"","",
IF($G356="","",
IF($C356="Customer credit",-$H356*VLOOKUP($G356,'Inventory management'!$B:$D,3,0),
$H356*VLOOKUP($G356,'Inventory management'!$B:$D,3,0)))),
"")</f>
        <v/>
      </c>
      <c r="K356" s="137"/>
      <c r="L356" s="137" t="str">
        <f t="shared" si="16"/>
        <v/>
      </c>
      <c r="M356" s="137" t="str">
        <f t="shared" si="17"/>
        <v/>
      </c>
      <c r="N356" s="186"/>
      <c r="O356" s="134" t="str">
        <f t="shared" si="18"/>
        <v/>
      </c>
    </row>
    <row r="357" spans="1:15" x14ac:dyDescent="0.35">
      <c r="A357" s="133" t="str">
        <f>IF(B357="","",
IFERROR(
INDEX('Customer List'!$A:$A,MATCH('Sales input worksheet'!$B357,'Customer List'!$B:$B,0)),
""))</f>
        <v/>
      </c>
      <c r="B357" s="304"/>
      <c r="C357" s="305"/>
      <c r="D357" s="135" t="str">
        <f>IF($C357="","",
IF($C357="Customer credit","CR"&amp;100+COUNTIFS($C$1:$C356,"Customer credit"),
IF($C357="Sales",'Business Info'!$A$3&amp;100+COUNTIFS($C$1:$C356,"Sales"),
IF($C357="Other Income",'Business Info'!$A$3&amp;"O"&amp;100+COUNTIFS($C$1:$C356,"Other Income")
))))</f>
        <v/>
      </c>
      <c r="E357" s="308"/>
      <c r="F357" s="307"/>
      <c r="G357" s="169"/>
      <c r="H357" s="184"/>
      <c r="I357" s="138" t="str">
        <f>IFERROR(VLOOKUP($G357,'Inventory management'!$B:$D,3,0),"")</f>
        <v/>
      </c>
      <c r="J357" s="137" t="str">
        <f>IFERROR(
IF($K357&lt;&gt;"","",
IF($G357="","",
IF($C357="Customer credit",-$H357*VLOOKUP($G357,'Inventory management'!$B:$D,3,0),
$H357*VLOOKUP($G357,'Inventory management'!$B:$D,3,0)))),
"")</f>
        <v/>
      </c>
      <c r="K357" s="137"/>
      <c r="L357" s="137" t="str">
        <f t="shared" si="16"/>
        <v/>
      </c>
      <c r="M357" s="137" t="str">
        <f t="shared" si="17"/>
        <v/>
      </c>
      <c r="N357" s="186"/>
      <c r="O357" s="134" t="str">
        <f t="shared" si="18"/>
        <v/>
      </c>
    </row>
    <row r="358" spans="1:15" x14ac:dyDescent="0.35">
      <c r="A358" s="133" t="str">
        <f>IF(B358="","",
IFERROR(
INDEX('Customer List'!$A:$A,MATCH('Sales input worksheet'!$B358,'Customer List'!$B:$B,0)),
""))</f>
        <v/>
      </c>
      <c r="B358" s="304"/>
      <c r="C358" s="305"/>
      <c r="D358" s="135" t="str">
        <f>IF($C358="","",
IF($C358="Customer credit","CR"&amp;100+COUNTIFS($C$1:$C357,"Customer credit"),
IF($C358="Sales",'Business Info'!$A$3&amp;100+COUNTIFS($C$1:$C357,"Sales"),
IF($C358="Other Income",'Business Info'!$A$3&amp;"O"&amp;100+COUNTIFS($C$1:$C357,"Other Income")
))))</f>
        <v/>
      </c>
      <c r="E358" s="308"/>
      <c r="F358" s="307"/>
      <c r="G358" s="169"/>
      <c r="H358" s="184"/>
      <c r="I358" s="138" t="str">
        <f>IFERROR(VLOOKUP($G358,'Inventory management'!$B:$D,3,0),"")</f>
        <v/>
      </c>
      <c r="J358" s="137" t="str">
        <f>IFERROR(
IF($K358&lt;&gt;"","",
IF($G358="","",
IF($C358="Customer credit",-$H358*VLOOKUP($G358,'Inventory management'!$B:$D,3,0),
$H358*VLOOKUP($G358,'Inventory management'!$B:$D,3,0)))),
"")</f>
        <v/>
      </c>
      <c r="K358" s="137"/>
      <c r="L358" s="137" t="str">
        <f t="shared" si="16"/>
        <v/>
      </c>
      <c r="M358" s="137" t="str">
        <f t="shared" si="17"/>
        <v/>
      </c>
      <c r="N358" s="186"/>
      <c r="O358" s="134" t="str">
        <f t="shared" si="18"/>
        <v/>
      </c>
    </row>
    <row r="359" spans="1:15" x14ac:dyDescent="0.35">
      <c r="A359" s="133" t="str">
        <f>IF(B359="","",
IFERROR(
INDEX('Customer List'!$A:$A,MATCH('Sales input worksheet'!$B359,'Customer List'!$B:$B,0)),
""))</f>
        <v/>
      </c>
      <c r="B359" s="304"/>
      <c r="C359" s="305"/>
      <c r="D359" s="135" t="str">
        <f>IF($C359="","",
IF($C359="Customer credit","CR"&amp;100+COUNTIFS($C$1:$C358,"Customer credit"),
IF($C359="Sales",'Business Info'!$A$3&amp;100+COUNTIFS($C$1:$C358,"Sales"),
IF($C359="Other Income",'Business Info'!$A$3&amp;"O"&amp;100+COUNTIFS($C$1:$C358,"Other Income")
))))</f>
        <v/>
      </c>
      <c r="E359" s="308"/>
      <c r="F359" s="307"/>
      <c r="G359" s="169"/>
      <c r="H359" s="184"/>
      <c r="I359" s="138" t="str">
        <f>IFERROR(VLOOKUP($G359,'Inventory management'!$B:$D,3,0),"")</f>
        <v/>
      </c>
      <c r="J359" s="137" t="str">
        <f>IFERROR(
IF($K359&lt;&gt;"","",
IF($G359="","",
IF($C359="Customer credit",-$H359*VLOOKUP($G359,'Inventory management'!$B:$D,3,0),
$H359*VLOOKUP($G359,'Inventory management'!$B:$D,3,0)))),
"")</f>
        <v/>
      </c>
      <c r="K359" s="137"/>
      <c r="L359" s="137" t="str">
        <f t="shared" si="16"/>
        <v/>
      </c>
      <c r="M359" s="137" t="str">
        <f t="shared" si="17"/>
        <v/>
      </c>
      <c r="N359" s="186"/>
      <c r="O359" s="134" t="str">
        <f t="shared" si="18"/>
        <v/>
      </c>
    </row>
    <row r="360" spans="1:15" x14ac:dyDescent="0.35">
      <c r="A360" s="133" t="str">
        <f>IF(B360="","",
IFERROR(
INDEX('Customer List'!$A:$A,MATCH('Sales input worksheet'!$B360,'Customer List'!$B:$B,0)),
""))</f>
        <v/>
      </c>
      <c r="B360" s="304"/>
      <c r="C360" s="305"/>
      <c r="D360" s="135" t="str">
        <f>IF($C360="","",
IF($C360="Customer credit","CR"&amp;100+COUNTIFS($C$1:$C359,"Customer credit"),
IF($C360="Sales",'Business Info'!$A$3&amp;100+COUNTIFS($C$1:$C359,"Sales"),
IF($C360="Other Income",'Business Info'!$A$3&amp;"O"&amp;100+COUNTIFS($C$1:$C359,"Other Income")
))))</f>
        <v/>
      </c>
      <c r="E360" s="308"/>
      <c r="F360" s="307"/>
      <c r="G360" s="169"/>
      <c r="H360" s="184"/>
      <c r="I360" s="138" t="str">
        <f>IFERROR(VLOOKUP($G360,'Inventory management'!$B:$D,3,0),"")</f>
        <v/>
      </c>
      <c r="J360" s="137" t="str">
        <f>IFERROR(
IF($K360&lt;&gt;"","",
IF($G360="","",
IF($C360="Customer credit",-$H360*VLOOKUP($G360,'Inventory management'!$B:$D,3,0),
$H360*VLOOKUP($G360,'Inventory management'!$B:$D,3,0)))),
"")</f>
        <v/>
      </c>
      <c r="K360" s="137"/>
      <c r="L360" s="137" t="str">
        <f t="shared" si="16"/>
        <v/>
      </c>
      <c r="M360" s="137" t="str">
        <f t="shared" si="17"/>
        <v/>
      </c>
      <c r="N360" s="186"/>
      <c r="O360" s="134" t="str">
        <f t="shared" si="18"/>
        <v/>
      </c>
    </row>
    <row r="361" spans="1:15" x14ac:dyDescent="0.35">
      <c r="A361" s="133" t="str">
        <f>IF(B361="","",
IFERROR(
INDEX('Customer List'!$A:$A,MATCH('Sales input worksheet'!$B361,'Customer List'!$B:$B,0)),
""))</f>
        <v/>
      </c>
      <c r="B361" s="304"/>
      <c r="C361" s="305"/>
      <c r="D361" s="135" t="str">
        <f>IF($C361="","",
IF($C361="Customer credit","CR"&amp;100+COUNTIFS($C$1:$C360,"Customer credit"),
IF($C361="Sales",'Business Info'!$A$3&amp;100+COUNTIFS($C$1:$C360,"Sales"),
IF($C361="Other Income",'Business Info'!$A$3&amp;"O"&amp;100+COUNTIFS($C$1:$C360,"Other Income")
))))</f>
        <v/>
      </c>
      <c r="E361" s="308"/>
      <c r="F361" s="307"/>
      <c r="G361" s="169"/>
      <c r="H361" s="184"/>
      <c r="I361" s="138" t="str">
        <f>IFERROR(VLOOKUP($G361,'Inventory management'!$B:$D,3,0),"")</f>
        <v/>
      </c>
      <c r="J361" s="137" t="str">
        <f>IFERROR(
IF($K361&lt;&gt;"","",
IF($G361="","",
IF($C361="Customer credit",-$H361*VLOOKUP($G361,'Inventory management'!$B:$D,3,0),
$H361*VLOOKUP($G361,'Inventory management'!$B:$D,3,0)))),
"")</f>
        <v/>
      </c>
      <c r="K361" s="137"/>
      <c r="L361" s="137" t="str">
        <f t="shared" si="16"/>
        <v/>
      </c>
      <c r="M361" s="137" t="str">
        <f t="shared" si="17"/>
        <v/>
      </c>
      <c r="N361" s="186"/>
      <c r="O361" s="134" t="str">
        <f t="shared" si="18"/>
        <v/>
      </c>
    </row>
    <row r="362" spans="1:15" x14ac:dyDescent="0.35">
      <c r="A362" s="133" t="str">
        <f>IF(B362="","",
IFERROR(
INDEX('Customer List'!$A:$A,MATCH('Sales input worksheet'!$B362,'Customer List'!$B:$B,0)),
""))</f>
        <v/>
      </c>
      <c r="B362" s="304"/>
      <c r="C362" s="305"/>
      <c r="D362" s="135" t="str">
        <f>IF($C362="","",
IF($C362="Customer credit","CR"&amp;100+COUNTIFS($C$1:$C361,"Customer credit"),
IF($C362="Sales",'Business Info'!$A$3&amp;100+COUNTIFS($C$1:$C361,"Sales"),
IF($C362="Other Income",'Business Info'!$A$3&amp;"O"&amp;100+COUNTIFS($C$1:$C361,"Other Income")
))))</f>
        <v/>
      </c>
      <c r="E362" s="308"/>
      <c r="F362" s="307"/>
      <c r="G362" s="169"/>
      <c r="H362" s="184"/>
      <c r="I362" s="138" t="str">
        <f>IFERROR(VLOOKUP($G362,'Inventory management'!$B:$D,3,0),"")</f>
        <v/>
      </c>
      <c r="J362" s="137" t="str">
        <f>IFERROR(
IF($K362&lt;&gt;"","",
IF($G362="","",
IF($C362="Customer credit",-$H362*VLOOKUP($G362,'Inventory management'!$B:$D,3,0),
$H362*VLOOKUP($G362,'Inventory management'!$B:$D,3,0)))),
"")</f>
        <v/>
      </c>
      <c r="K362" s="137"/>
      <c r="L362" s="137" t="str">
        <f t="shared" si="16"/>
        <v/>
      </c>
      <c r="M362" s="137" t="str">
        <f t="shared" si="17"/>
        <v/>
      </c>
      <c r="N362" s="186"/>
      <c r="O362" s="134" t="str">
        <f t="shared" si="18"/>
        <v/>
      </c>
    </row>
    <row r="363" spans="1:15" x14ac:dyDescent="0.35">
      <c r="A363" s="133" t="str">
        <f>IF(B363="","",
IFERROR(
INDEX('Customer List'!$A:$A,MATCH('Sales input worksheet'!$B363,'Customer List'!$B:$B,0)),
""))</f>
        <v/>
      </c>
      <c r="B363" s="304"/>
      <c r="C363" s="305"/>
      <c r="D363" s="135" t="str">
        <f>IF($C363="","",
IF($C363="Customer credit","CR"&amp;100+COUNTIFS($C$1:$C362,"Customer credit"),
IF($C363="Sales",'Business Info'!$A$3&amp;100+COUNTIFS($C$1:$C362,"Sales"),
IF($C363="Other Income",'Business Info'!$A$3&amp;"O"&amp;100+COUNTIFS($C$1:$C362,"Other Income")
))))</f>
        <v/>
      </c>
      <c r="E363" s="308"/>
      <c r="F363" s="307"/>
      <c r="G363" s="169"/>
      <c r="H363" s="184"/>
      <c r="I363" s="138" t="str">
        <f>IFERROR(VLOOKUP($G363,'Inventory management'!$B:$D,3,0),"")</f>
        <v/>
      </c>
      <c r="J363" s="137" t="str">
        <f>IFERROR(
IF($K363&lt;&gt;"","",
IF($G363="","",
IF($C363="Customer credit",-$H363*VLOOKUP($G363,'Inventory management'!$B:$D,3,0),
$H363*VLOOKUP($G363,'Inventory management'!$B:$D,3,0)))),
"")</f>
        <v/>
      </c>
      <c r="K363" s="137"/>
      <c r="L363" s="137" t="str">
        <f t="shared" si="16"/>
        <v/>
      </c>
      <c r="M363" s="137" t="str">
        <f t="shared" si="17"/>
        <v/>
      </c>
      <c r="N363" s="186"/>
      <c r="O363" s="134" t="str">
        <f t="shared" si="18"/>
        <v/>
      </c>
    </row>
    <row r="364" spans="1:15" x14ac:dyDescent="0.35">
      <c r="A364" s="133" t="str">
        <f>IF(B364="","",
IFERROR(
INDEX('Customer List'!$A:$A,MATCH('Sales input worksheet'!$B364,'Customer List'!$B:$B,0)),
""))</f>
        <v/>
      </c>
      <c r="B364" s="304"/>
      <c r="C364" s="305"/>
      <c r="D364" s="135" t="str">
        <f>IF($C364="","",
IF($C364="Customer credit","CR"&amp;100+COUNTIFS($C$1:$C363,"Customer credit"),
IF($C364="Sales",'Business Info'!$A$3&amp;100+COUNTIFS($C$1:$C363,"Sales"),
IF($C364="Other Income",'Business Info'!$A$3&amp;"O"&amp;100+COUNTIFS($C$1:$C363,"Other Income")
))))</f>
        <v/>
      </c>
      <c r="E364" s="308"/>
      <c r="F364" s="307"/>
      <c r="G364" s="169"/>
      <c r="H364" s="184"/>
      <c r="I364" s="138" t="str">
        <f>IFERROR(VLOOKUP($G364,'Inventory management'!$B:$D,3,0),"")</f>
        <v/>
      </c>
      <c r="J364" s="137" t="str">
        <f>IFERROR(
IF($K364&lt;&gt;"","",
IF($G364="","",
IF($C364="Customer credit",-$H364*VLOOKUP($G364,'Inventory management'!$B:$D,3,0),
$H364*VLOOKUP($G364,'Inventory management'!$B:$D,3,0)))),
"")</f>
        <v/>
      </c>
      <c r="K364" s="137"/>
      <c r="L364" s="137" t="str">
        <f t="shared" si="16"/>
        <v/>
      </c>
      <c r="M364" s="137" t="str">
        <f t="shared" si="17"/>
        <v/>
      </c>
      <c r="N364" s="186"/>
      <c r="O364" s="134" t="str">
        <f t="shared" si="18"/>
        <v/>
      </c>
    </row>
    <row r="365" spans="1:15" x14ac:dyDescent="0.35">
      <c r="A365" s="133" t="str">
        <f>IF(B365="","",
IFERROR(
INDEX('Customer List'!$A:$A,MATCH('Sales input worksheet'!$B365,'Customer List'!$B:$B,0)),
""))</f>
        <v/>
      </c>
      <c r="B365" s="304"/>
      <c r="C365" s="305"/>
      <c r="D365" s="135" t="str">
        <f>IF($C365="","",
IF($C365="Customer credit","CR"&amp;100+COUNTIFS($C$1:$C364,"Customer credit"),
IF($C365="Sales",'Business Info'!$A$3&amp;100+COUNTIFS($C$1:$C364,"Sales"),
IF($C365="Other Income",'Business Info'!$A$3&amp;"O"&amp;100+COUNTIFS($C$1:$C364,"Other Income")
))))</f>
        <v/>
      </c>
      <c r="E365" s="308"/>
      <c r="F365" s="307"/>
      <c r="G365" s="169"/>
      <c r="H365" s="184"/>
      <c r="I365" s="138" t="str">
        <f>IFERROR(VLOOKUP($G365,'Inventory management'!$B:$D,3,0),"")</f>
        <v/>
      </c>
      <c r="J365" s="137" t="str">
        <f>IFERROR(
IF($K365&lt;&gt;"","",
IF($G365="","",
IF($C365="Customer credit",-$H365*VLOOKUP($G365,'Inventory management'!$B:$D,3,0),
$H365*VLOOKUP($G365,'Inventory management'!$B:$D,3,0)))),
"")</f>
        <v/>
      </c>
      <c r="K365" s="137"/>
      <c r="L365" s="137" t="str">
        <f t="shared" si="16"/>
        <v/>
      </c>
      <c r="M365" s="137" t="str">
        <f t="shared" si="17"/>
        <v/>
      </c>
      <c r="N365" s="186"/>
      <c r="O365" s="134" t="str">
        <f t="shared" si="18"/>
        <v/>
      </c>
    </row>
    <row r="366" spans="1:15" x14ac:dyDescent="0.35">
      <c r="A366" s="133" t="str">
        <f>IF(B366="","",
IFERROR(
INDEX('Customer List'!$A:$A,MATCH('Sales input worksheet'!$B366,'Customer List'!$B:$B,0)),
""))</f>
        <v/>
      </c>
      <c r="B366" s="304"/>
      <c r="C366" s="305"/>
      <c r="D366" s="135" t="str">
        <f>IF($C366="","",
IF($C366="Customer credit","CR"&amp;100+COUNTIFS($C$1:$C365,"Customer credit"),
IF($C366="Sales",'Business Info'!$A$3&amp;100+COUNTIFS($C$1:$C365,"Sales"),
IF($C366="Other Income",'Business Info'!$A$3&amp;"O"&amp;100+COUNTIFS($C$1:$C365,"Other Income")
))))</f>
        <v/>
      </c>
      <c r="E366" s="308"/>
      <c r="F366" s="307"/>
      <c r="G366" s="169"/>
      <c r="H366" s="184"/>
      <c r="I366" s="138" t="str">
        <f>IFERROR(VLOOKUP($G366,'Inventory management'!$B:$D,3,0),"")</f>
        <v/>
      </c>
      <c r="J366" s="137" t="str">
        <f>IFERROR(
IF($K366&lt;&gt;"","",
IF($G366="","",
IF($C366="Customer credit",-$H366*VLOOKUP($G366,'Inventory management'!$B:$D,3,0),
$H366*VLOOKUP($G366,'Inventory management'!$B:$D,3,0)))),
"")</f>
        <v/>
      </c>
      <c r="K366" s="137"/>
      <c r="L366" s="137" t="str">
        <f t="shared" si="16"/>
        <v/>
      </c>
      <c r="M366" s="137" t="str">
        <f t="shared" si="17"/>
        <v/>
      </c>
      <c r="N366" s="186"/>
      <c r="O366" s="134" t="str">
        <f t="shared" si="18"/>
        <v/>
      </c>
    </row>
    <row r="367" spans="1:15" x14ac:dyDescent="0.35">
      <c r="A367" s="133" t="str">
        <f>IF(B367="","",
IFERROR(
INDEX('Customer List'!$A:$A,MATCH('Sales input worksheet'!$B367,'Customer List'!$B:$B,0)),
""))</f>
        <v/>
      </c>
      <c r="B367" s="304"/>
      <c r="C367" s="305"/>
      <c r="D367" s="135" t="str">
        <f>IF($C367="","",
IF($C367="Customer credit","CR"&amp;100+COUNTIFS($C$1:$C366,"Customer credit"),
IF($C367="Sales",'Business Info'!$A$3&amp;100+COUNTIFS($C$1:$C366,"Sales"),
IF($C367="Other Income",'Business Info'!$A$3&amp;"O"&amp;100+COUNTIFS($C$1:$C366,"Other Income")
))))</f>
        <v/>
      </c>
      <c r="E367" s="308"/>
      <c r="F367" s="307"/>
      <c r="G367" s="169"/>
      <c r="H367" s="184"/>
      <c r="I367" s="138" t="str">
        <f>IFERROR(VLOOKUP($G367,'Inventory management'!$B:$D,3,0),"")</f>
        <v/>
      </c>
      <c r="J367" s="137" t="str">
        <f>IFERROR(
IF($K367&lt;&gt;"","",
IF($G367="","",
IF($C367="Customer credit",-$H367*VLOOKUP($G367,'Inventory management'!$B:$D,3,0),
$H367*VLOOKUP($G367,'Inventory management'!$B:$D,3,0)))),
"")</f>
        <v/>
      </c>
      <c r="K367" s="137"/>
      <c r="L367" s="137" t="str">
        <f t="shared" si="16"/>
        <v/>
      </c>
      <c r="M367" s="137" t="str">
        <f t="shared" si="17"/>
        <v/>
      </c>
      <c r="N367" s="186"/>
      <c r="O367" s="134" t="str">
        <f t="shared" si="18"/>
        <v/>
      </c>
    </row>
    <row r="368" spans="1:15" x14ac:dyDescent="0.35">
      <c r="A368" s="133" t="str">
        <f>IF(B368="","",
IFERROR(
INDEX('Customer List'!$A:$A,MATCH('Sales input worksheet'!$B368,'Customer List'!$B:$B,0)),
""))</f>
        <v/>
      </c>
      <c r="B368" s="304"/>
      <c r="C368" s="305"/>
      <c r="D368" s="135" t="str">
        <f>IF($C368="","",
IF($C368="Customer credit","CR"&amp;100+COUNTIFS($C$1:$C367,"Customer credit"),
IF($C368="Sales",'Business Info'!$A$3&amp;100+COUNTIFS($C$1:$C367,"Sales"),
IF($C368="Other Income",'Business Info'!$A$3&amp;"O"&amp;100+COUNTIFS($C$1:$C367,"Other Income")
))))</f>
        <v/>
      </c>
      <c r="E368" s="308"/>
      <c r="F368" s="307"/>
      <c r="G368" s="169"/>
      <c r="H368" s="184"/>
      <c r="I368" s="138" t="str">
        <f>IFERROR(VLOOKUP($G368,'Inventory management'!$B:$D,3,0),"")</f>
        <v/>
      </c>
      <c r="J368" s="137" t="str">
        <f>IFERROR(
IF($K368&lt;&gt;"","",
IF($G368="","",
IF($C368="Customer credit",-$H368*VLOOKUP($G368,'Inventory management'!$B:$D,3,0),
$H368*VLOOKUP($G368,'Inventory management'!$B:$D,3,0)))),
"")</f>
        <v/>
      </c>
      <c r="K368" s="137"/>
      <c r="L368" s="137" t="str">
        <f t="shared" si="16"/>
        <v/>
      </c>
      <c r="M368" s="137" t="str">
        <f t="shared" si="17"/>
        <v/>
      </c>
      <c r="N368" s="186"/>
      <c r="O368" s="134" t="str">
        <f t="shared" si="18"/>
        <v/>
      </c>
    </row>
    <row r="369" spans="1:15" x14ac:dyDescent="0.35">
      <c r="A369" s="133" t="str">
        <f>IF(B369="","",
IFERROR(
INDEX('Customer List'!$A:$A,MATCH('Sales input worksheet'!$B369,'Customer List'!$B:$B,0)),
""))</f>
        <v/>
      </c>
      <c r="B369" s="304"/>
      <c r="C369" s="305"/>
      <c r="D369" s="135" t="str">
        <f>IF($C369="","",
IF($C369="Customer credit","CR"&amp;100+COUNTIFS($C$1:$C368,"Customer credit"),
IF($C369="Sales",'Business Info'!$A$3&amp;100+COUNTIFS($C$1:$C368,"Sales"),
IF($C369="Other Income",'Business Info'!$A$3&amp;"O"&amp;100+COUNTIFS($C$1:$C368,"Other Income")
))))</f>
        <v/>
      </c>
      <c r="E369" s="308"/>
      <c r="F369" s="307"/>
      <c r="G369" s="169"/>
      <c r="H369" s="184"/>
      <c r="I369" s="138" t="str">
        <f>IFERROR(VLOOKUP($G369,'Inventory management'!$B:$D,3,0),"")</f>
        <v/>
      </c>
      <c r="J369" s="137" t="str">
        <f>IFERROR(
IF($K369&lt;&gt;"","",
IF($G369="","",
IF($C369="Customer credit",-$H369*VLOOKUP($G369,'Inventory management'!$B:$D,3,0),
$H369*VLOOKUP($G369,'Inventory management'!$B:$D,3,0)))),
"")</f>
        <v/>
      </c>
      <c r="K369" s="137"/>
      <c r="L369" s="137" t="str">
        <f t="shared" si="16"/>
        <v/>
      </c>
      <c r="M369" s="137" t="str">
        <f t="shared" si="17"/>
        <v/>
      </c>
      <c r="N369" s="186"/>
      <c r="O369" s="134" t="str">
        <f t="shared" si="18"/>
        <v/>
      </c>
    </row>
    <row r="370" spans="1:15" x14ac:dyDescent="0.35">
      <c r="A370" s="133" t="str">
        <f>IF(B370="","",
IFERROR(
INDEX('Customer List'!$A:$A,MATCH('Sales input worksheet'!$B370,'Customer List'!$B:$B,0)),
""))</f>
        <v/>
      </c>
      <c r="B370" s="304"/>
      <c r="C370" s="305"/>
      <c r="D370" s="135" t="str">
        <f>IF($C370="","",
IF($C370="Customer credit","CR"&amp;100+COUNTIFS($C$1:$C369,"Customer credit"),
IF($C370="Sales",'Business Info'!$A$3&amp;100+COUNTIFS($C$1:$C369,"Sales"),
IF($C370="Other Income",'Business Info'!$A$3&amp;"O"&amp;100+COUNTIFS($C$1:$C369,"Other Income")
))))</f>
        <v/>
      </c>
      <c r="E370" s="308"/>
      <c r="F370" s="307"/>
      <c r="G370" s="169"/>
      <c r="H370" s="184"/>
      <c r="I370" s="138" t="str">
        <f>IFERROR(VLOOKUP($G370,'Inventory management'!$B:$D,3,0),"")</f>
        <v/>
      </c>
      <c r="J370" s="137" t="str">
        <f>IFERROR(
IF($K370&lt;&gt;"","",
IF($G370="","",
IF($C370="Customer credit",-$H370*VLOOKUP($G370,'Inventory management'!$B:$D,3,0),
$H370*VLOOKUP($G370,'Inventory management'!$B:$D,3,0)))),
"")</f>
        <v/>
      </c>
      <c r="K370" s="137"/>
      <c r="L370" s="137" t="str">
        <f t="shared" si="16"/>
        <v/>
      </c>
      <c r="M370" s="137" t="str">
        <f t="shared" si="17"/>
        <v/>
      </c>
      <c r="N370" s="186"/>
      <c r="O370" s="134" t="str">
        <f t="shared" si="18"/>
        <v/>
      </c>
    </row>
    <row r="371" spans="1:15" x14ac:dyDescent="0.35">
      <c r="A371" s="133" t="str">
        <f>IF(B371="","",
IFERROR(
INDEX('Customer List'!$A:$A,MATCH('Sales input worksheet'!$B371,'Customer List'!$B:$B,0)),
""))</f>
        <v/>
      </c>
      <c r="B371" s="304"/>
      <c r="C371" s="305"/>
      <c r="D371" s="135" t="str">
        <f>IF($C371="","",
IF($C371="Customer credit","CR"&amp;100+COUNTIFS($C$1:$C370,"Customer credit"),
IF($C371="Sales",'Business Info'!$A$3&amp;100+COUNTIFS($C$1:$C370,"Sales"),
IF($C371="Other Income",'Business Info'!$A$3&amp;"O"&amp;100+COUNTIFS($C$1:$C370,"Other Income")
))))</f>
        <v/>
      </c>
      <c r="E371" s="308"/>
      <c r="F371" s="307"/>
      <c r="G371" s="169"/>
      <c r="H371" s="184"/>
      <c r="I371" s="138" t="str">
        <f>IFERROR(VLOOKUP($G371,'Inventory management'!$B:$D,3,0),"")</f>
        <v/>
      </c>
      <c r="J371" s="137" t="str">
        <f>IFERROR(
IF($K371&lt;&gt;"","",
IF($G371="","",
IF($C371="Customer credit",-$H371*VLOOKUP($G371,'Inventory management'!$B:$D,3,0),
$H371*VLOOKUP($G371,'Inventory management'!$B:$D,3,0)))),
"")</f>
        <v/>
      </c>
      <c r="K371" s="137"/>
      <c r="L371" s="137" t="str">
        <f t="shared" si="16"/>
        <v/>
      </c>
      <c r="M371" s="137" t="str">
        <f t="shared" si="17"/>
        <v/>
      </c>
      <c r="N371" s="186"/>
      <c r="O371" s="134" t="str">
        <f t="shared" si="18"/>
        <v/>
      </c>
    </row>
    <row r="372" spans="1:15" x14ac:dyDescent="0.35">
      <c r="A372" s="133" t="str">
        <f>IF(B372="","",
IFERROR(
INDEX('Customer List'!$A:$A,MATCH('Sales input worksheet'!$B372,'Customer List'!$B:$B,0)),
""))</f>
        <v/>
      </c>
      <c r="B372" s="304"/>
      <c r="C372" s="305"/>
      <c r="D372" s="135" t="str">
        <f>IF($C372="","",
IF($C372="Customer credit","CR"&amp;100+COUNTIFS($C$1:$C371,"Customer credit"),
IF($C372="Sales",'Business Info'!$A$3&amp;100+COUNTIFS($C$1:$C371,"Sales"),
IF($C372="Other Income",'Business Info'!$A$3&amp;"O"&amp;100+COUNTIFS($C$1:$C371,"Other Income")
))))</f>
        <v/>
      </c>
      <c r="E372" s="308"/>
      <c r="F372" s="307"/>
      <c r="G372" s="169"/>
      <c r="H372" s="184"/>
      <c r="I372" s="138" t="str">
        <f>IFERROR(VLOOKUP($G372,'Inventory management'!$B:$D,3,0),"")</f>
        <v/>
      </c>
      <c r="J372" s="137" t="str">
        <f>IFERROR(
IF($K372&lt;&gt;"","",
IF($G372="","",
IF($C372="Customer credit",-$H372*VLOOKUP($G372,'Inventory management'!$B:$D,3,0),
$H372*VLOOKUP($G372,'Inventory management'!$B:$D,3,0)))),
"")</f>
        <v/>
      </c>
      <c r="K372" s="137"/>
      <c r="L372" s="137" t="str">
        <f t="shared" si="16"/>
        <v/>
      </c>
      <c r="M372" s="137" t="str">
        <f t="shared" si="17"/>
        <v/>
      </c>
      <c r="N372" s="186"/>
      <c r="O372" s="134" t="str">
        <f t="shared" si="18"/>
        <v/>
      </c>
    </row>
    <row r="373" spans="1:15" x14ac:dyDescent="0.35">
      <c r="A373" s="133" t="str">
        <f>IF(B373="","",
IFERROR(
INDEX('Customer List'!$A:$A,MATCH('Sales input worksheet'!$B373,'Customer List'!$B:$B,0)),
""))</f>
        <v/>
      </c>
      <c r="B373" s="304"/>
      <c r="C373" s="305"/>
      <c r="D373" s="135" t="str">
        <f>IF($C373="","",
IF($C373="Customer credit","CR"&amp;100+COUNTIFS($C$1:$C372,"Customer credit"),
IF($C373="Sales",'Business Info'!$A$3&amp;100+COUNTIFS($C$1:$C372,"Sales"),
IF($C373="Other Income",'Business Info'!$A$3&amp;"O"&amp;100+COUNTIFS($C$1:$C372,"Other Income")
))))</f>
        <v/>
      </c>
      <c r="E373" s="308"/>
      <c r="F373" s="307"/>
      <c r="G373" s="169"/>
      <c r="H373" s="184"/>
      <c r="I373" s="138" t="str">
        <f>IFERROR(VLOOKUP($G373,'Inventory management'!$B:$D,3,0),"")</f>
        <v/>
      </c>
      <c r="J373" s="137" t="str">
        <f>IFERROR(
IF($K373&lt;&gt;"","",
IF($G373="","",
IF($C373="Customer credit",-$H373*VLOOKUP($G373,'Inventory management'!$B:$D,3,0),
$H373*VLOOKUP($G373,'Inventory management'!$B:$D,3,0)))),
"")</f>
        <v/>
      </c>
      <c r="K373" s="137"/>
      <c r="L373" s="137" t="str">
        <f t="shared" si="16"/>
        <v/>
      </c>
      <c r="M373" s="137" t="str">
        <f t="shared" si="17"/>
        <v/>
      </c>
      <c r="N373" s="186"/>
      <c r="O373" s="134" t="str">
        <f t="shared" si="18"/>
        <v/>
      </c>
    </row>
    <row r="374" spans="1:15" x14ac:dyDescent="0.35">
      <c r="A374" s="133" t="str">
        <f>IF(B374="","",
IFERROR(
INDEX('Customer List'!$A:$A,MATCH('Sales input worksheet'!$B374,'Customer List'!$B:$B,0)),
""))</f>
        <v/>
      </c>
      <c r="B374" s="304"/>
      <c r="C374" s="305"/>
      <c r="D374" s="135" t="str">
        <f>IF($C374="","",
IF($C374="Customer credit","CR"&amp;100+COUNTIFS($C$1:$C373,"Customer credit"),
IF($C374="Sales",'Business Info'!$A$3&amp;100+COUNTIFS($C$1:$C373,"Sales"),
IF($C374="Other Income",'Business Info'!$A$3&amp;"O"&amp;100+COUNTIFS($C$1:$C373,"Other Income")
))))</f>
        <v/>
      </c>
      <c r="E374" s="308"/>
      <c r="F374" s="307"/>
      <c r="G374" s="169"/>
      <c r="H374" s="184"/>
      <c r="I374" s="138" t="str">
        <f>IFERROR(VLOOKUP($G374,'Inventory management'!$B:$D,3,0),"")</f>
        <v/>
      </c>
      <c r="J374" s="137" t="str">
        <f>IFERROR(
IF($K374&lt;&gt;"","",
IF($G374="","",
IF($C374="Customer credit",-$H374*VLOOKUP($G374,'Inventory management'!$B:$D,3,0),
$H374*VLOOKUP($G374,'Inventory management'!$B:$D,3,0)))),
"")</f>
        <v/>
      </c>
      <c r="K374" s="137"/>
      <c r="L374" s="137" t="str">
        <f t="shared" si="16"/>
        <v/>
      </c>
      <c r="M374" s="137" t="str">
        <f t="shared" si="17"/>
        <v/>
      </c>
      <c r="N374" s="186"/>
      <c r="O374" s="134" t="str">
        <f t="shared" si="18"/>
        <v/>
      </c>
    </row>
    <row r="375" spans="1:15" x14ac:dyDescent="0.35">
      <c r="A375" s="133" t="str">
        <f>IF(B375="","",
IFERROR(
INDEX('Customer List'!$A:$A,MATCH('Sales input worksheet'!$B375,'Customer List'!$B:$B,0)),
""))</f>
        <v/>
      </c>
      <c r="B375" s="304"/>
      <c r="C375" s="305"/>
      <c r="D375" s="135" t="str">
        <f>IF($C375="","",
IF($C375="Customer credit","CR"&amp;100+COUNTIFS($C$1:$C374,"Customer credit"),
IF($C375="Sales",'Business Info'!$A$3&amp;100+COUNTIFS($C$1:$C374,"Sales"),
IF($C375="Other Income",'Business Info'!$A$3&amp;"O"&amp;100+COUNTIFS($C$1:$C374,"Other Income")
))))</f>
        <v/>
      </c>
      <c r="E375" s="308"/>
      <c r="F375" s="307"/>
      <c r="G375" s="169"/>
      <c r="H375" s="184"/>
      <c r="I375" s="138" t="str">
        <f>IFERROR(VLOOKUP($G375,'Inventory management'!$B:$D,3,0),"")</f>
        <v/>
      </c>
      <c r="J375" s="137" t="str">
        <f>IFERROR(
IF($K375&lt;&gt;"","",
IF($G375="","",
IF($C375="Customer credit",-$H375*VLOOKUP($G375,'Inventory management'!$B:$D,3,0),
$H375*VLOOKUP($G375,'Inventory management'!$B:$D,3,0)))),
"")</f>
        <v/>
      </c>
      <c r="K375" s="137"/>
      <c r="L375" s="137" t="str">
        <f t="shared" si="16"/>
        <v/>
      </c>
      <c r="M375" s="137" t="str">
        <f t="shared" si="17"/>
        <v/>
      </c>
      <c r="N375" s="186"/>
      <c r="O375" s="134" t="str">
        <f t="shared" si="18"/>
        <v/>
      </c>
    </row>
    <row r="376" spans="1:15" x14ac:dyDescent="0.35">
      <c r="A376" s="133" t="str">
        <f>IF(B376="","",
IFERROR(
INDEX('Customer List'!$A:$A,MATCH('Sales input worksheet'!$B376,'Customer List'!$B:$B,0)),
""))</f>
        <v/>
      </c>
      <c r="B376" s="304"/>
      <c r="C376" s="305"/>
      <c r="D376" s="135" t="str">
        <f>IF($C376="","",
IF($C376="Customer credit","CR"&amp;100+COUNTIFS($C$1:$C375,"Customer credit"),
IF($C376="Sales",'Business Info'!$A$3&amp;100+COUNTIFS($C$1:$C375,"Sales"),
IF($C376="Other Income",'Business Info'!$A$3&amp;"O"&amp;100+COUNTIFS($C$1:$C375,"Other Income")
))))</f>
        <v/>
      </c>
      <c r="E376" s="308"/>
      <c r="F376" s="307"/>
      <c r="G376" s="169"/>
      <c r="H376" s="184"/>
      <c r="I376" s="138" t="str">
        <f>IFERROR(VLOOKUP($G376,'Inventory management'!$B:$D,3,0),"")</f>
        <v/>
      </c>
      <c r="J376" s="137" t="str">
        <f>IFERROR(
IF($K376&lt;&gt;"","",
IF($G376="","",
IF($C376="Customer credit",-$H376*VLOOKUP($G376,'Inventory management'!$B:$D,3,0),
$H376*VLOOKUP($G376,'Inventory management'!$B:$D,3,0)))),
"")</f>
        <v/>
      </c>
      <c r="K376" s="137"/>
      <c r="L376" s="137" t="str">
        <f t="shared" si="16"/>
        <v/>
      </c>
      <c r="M376" s="137" t="str">
        <f t="shared" si="17"/>
        <v/>
      </c>
      <c r="N376" s="186"/>
      <c r="O376" s="134" t="str">
        <f t="shared" si="18"/>
        <v/>
      </c>
    </row>
    <row r="377" spans="1:15" x14ac:dyDescent="0.35">
      <c r="A377" s="133" t="str">
        <f>IF(B377="","",
IFERROR(
INDEX('Customer List'!$A:$A,MATCH('Sales input worksheet'!$B377,'Customer List'!$B:$B,0)),
""))</f>
        <v/>
      </c>
      <c r="B377" s="304"/>
      <c r="C377" s="305"/>
      <c r="D377" s="135" t="str">
        <f>IF($C377="","",
IF($C377="Customer credit","CR"&amp;100+COUNTIFS($C$1:$C376,"Customer credit"),
IF($C377="Sales",'Business Info'!$A$3&amp;100+COUNTIFS($C$1:$C376,"Sales"),
IF($C377="Other Income",'Business Info'!$A$3&amp;"O"&amp;100+COUNTIFS($C$1:$C376,"Other Income")
))))</f>
        <v/>
      </c>
      <c r="E377" s="308"/>
      <c r="F377" s="307"/>
      <c r="G377" s="169"/>
      <c r="H377" s="184"/>
      <c r="I377" s="138" t="str">
        <f>IFERROR(VLOOKUP($G377,'Inventory management'!$B:$D,3,0),"")</f>
        <v/>
      </c>
      <c r="J377" s="137" t="str">
        <f>IFERROR(
IF($K377&lt;&gt;"","",
IF($G377="","",
IF($C377="Customer credit",-$H377*VLOOKUP($G377,'Inventory management'!$B:$D,3,0),
$H377*VLOOKUP($G377,'Inventory management'!$B:$D,3,0)))),
"")</f>
        <v/>
      </c>
      <c r="K377" s="137"/>
      <c r="L377" s="137" t="str">
        <f t="shared" si="16"/>
        <v/>
      </c>
      <c r="M377" s="137" t="str">
        <f t="shared" si="17"/>
        <v/>
      </c>
      <c r="N377" s="186"/>
      <c r="O377" s="134" t="str">
        <f t="shared" si="18"/>
        <v/>
      </c>
    </row>
    <row r="378" spans="1:15" x14ac:dyDescent="0.35">
      <c r="A378" s="133" t="str">
        <f>IF(B378="","",
IFERROR(
INDEX('Customer List'!$A:$A,MATCH('Sales input worksheet'!$B378,'Customer List'!$B:$B,0)),
""))</f>
        <v/>
      </c>
      <c r="B378" s="304"/>
      <c r="C378" s="305"/>
      <c r="D378" s="135" t="str">
        <f>IF($C378="","",
IF($C378="Customer credit","CR"&amp;100+COUNTIFS($C$1:$C377,"Customer credit"),
IF($C378="Sales",'Business Info'!$A$3&amp;100+COUNTIFS($C$1:$C377,"Sales"),
IF($C378="Other Income",'Business Info'!$A$3&amp;"O"&amp;100+COUNTIFS($C$1:$C377,"Other Income")
))))</f>
        <v/>
      </c>
      <c r="E378" s="308"/>
      <c r="F378" s="307"/>
      <c r="G378" s="169"/>
      <c r="H378" s="184"/>
      <c r="I378" s="138" t="str">
        <f>IFERROR(VLOOKUP($G378,'Inventory management'!$B:$D,3,0),"")</f>
        <v/>
      </c>
      <c r="J378" s="137" t="str">
        <f>IFERROR(
IF($K378&lt;&gt;"","",
IF($G378="","",
IF($C378="Customer credit",-$H378*VLOOKUP($G378,'Inventory management'!$B:$D,3,0),
$H378*VLOOKUP($G378,'Inventory management'!$B:$D,3,0)))),
"")</f>
        <v/>
      </c>
      <c r="K378" s="137"/>
      <c r="L378" s="137" t="str">
        <f t="shared" si="16"/>
        <v/>
      </c>
      <c r="M378" s="137" t="str">
        <f t="shared" si="17"/>
        <v/>
      </c>
      <c r="N378" s="186"/>
      <c r="O378" s="134" t="str">
        <f t="shared" si="18"/>
        <v/>
      </c>
    </row>
    <row r="379" spans="1:15" x14ac:dyDescent="0.35">
      <c r="A379" s="133" t="str">
        <f>IF(B379="","",
IFERROR(
INDEX('Customer List'!$A:$A,MATCH('Sales input worksheet'!$B379,'Customer List'!$B:$B,0)),
""))</f>
        <v/>
      </c>
      <c r="B379" s="304"/>
      <c r="C379" s="305"/>
      <c r="D379" s="135" t="str">
        <f>IF($C379="","",
IF($C379="Customer credit","CR"&amp;100+COUNTIFS($C$1:$C378,"Customer credit"),
IF($C379="Sales",'Business Info'!$A$3&amp;100+COUNTIFS($C$1:$C378,"Sales"),
IF($C379="Other Income",'Business Info'!$A$3&amp;"O"&amp;100+COUNTIFS($C$1:$C378,"Other Income")
))))</f>
        <v/>
      </c>
      <c r="E379" s="308"/>
      <c r="F379" s="307"/>
      <c r="G379" s="169"/>
      <c r="H379" s="184"/>
      <c r="I379" s="138" t="str">
        <f>IFERROR(VLOOKUP($G379,'Inventory management'!$B:$D,3,0),"")</f>
        <v/>
      </c>
      <c r="J379" s="137" t="str">
        <f>IFERROR(
IF($K379&lt;&gt;"","",
IF($G379="","",
IF($C379="Customer credit",-$H379*VLOOKUP($G379,'Inventory management'!$B:$D,3,0),
$H379*VLOOKUP($G379,'Inventory management'!$B:$D,3,0)))),
"")</f>
        <v/>
      </c>
      <c r="K379" s="137"/>
      <c r="L379" s="137" t="str">
        <f t="shared" si="16"/>
        <v/>
      </c>
      <c r="M379" s="137" t="str">
        <f t="shared" si="17"/>
        <v/>
      </c>
      <c r="N379" s="186"/>
      <c r="O379" s="134" t="str">
        <f t="shared" si="18"/>
        <v/>
      </c>
    </row>
    <row r="380" spans="1:15" x14ac:dyDescent="0.35">
      <c r="A380" s="133" t="str">
        <f>IF(B380="","",
IFERROR(
INDEX('Customer List'!$A:$A,MATCH('Sales input worksheet'!$B380,'Customer List'!$B:$B,0)),
""))</f>
        <v/>
      </c>
      <c r="B380" s="304"/>
      <c r="C380" s="305"/>
      <c r="D380" s="135" t="str">
        <f>IF($C380="","",
IF($C380="Customer credit","CR"&amp;100+COUNTIFS($C$1:$C379,"Customer credit"),
IF($C380="Sales",'Business Info'!$A$3&amp;100+COUNTIFS($C$1:$C379,"Sales"),
IF($C380="Other Income",'Business Info'!$A$3&amp;"O"&amp;100+COUNTIFS($C$1:$C379,"Other Income")
))))</f>
        <v/>
      </c>
      <c r="E380" s="308"/>
      <c r="F380" s="307"/>
      <c r="G380" s="169"/>
      <c r="H380" s="184"/>
      <c r="I380" s="138" t="str">
        <f>IFERROR(VLOOKUP($G380,'Inventory management'!$B:$D,3,0),"")</f>
        <v/>
      </c>
      <c r="J380" s="137" t="str">
        <f>IFERROR(
IF($K380&lt;&gt;"","",
IF($G380="","",
IF($C380="Customer credit",-$H380*VLOOKUP($G380,'Inventory management'!$B:$D,3,0),
$H380*VLOOKUP($G380,'Inventory management'!$B:$D,3,0)))),
"")</f>
        <v/>
      </c>
      <c r="K380" s="137"/>
      <c r="L380" s="137" t="str">
        <f t="shared" si="16"/>
        <v/>
      </c>
      <c r="M380" s="137" t="str">
        <f t="shared" si="17"/>
        <v/>
      </c>
      <c r="N380" s="186"/>
      <c r="O380" s="134" t="str">
        <f t="shared" si="18"/>
        <v/>
      </c>
    </row>
    <row r="381" spans="1:15" x14ac:dyDescent="0.35">
      <c r="A381" s="133" t="str">
        <f>IF(B381="","",
IFERROR(
INDEX('Customer List'!$A:$A,MATCH('Sales input worksheet'!$B381,'Customer List'!$B:$B,0)),
""))</f>
        <v/>
      </c>
      <c r="B381" s="304"/>
      <c r="C381" s="305"/>
      <c r="D381" s="135" t="str">
        <f>IF($C381="","",
IF($C381="Customer credit","CR"&amp;100+COUNTIFS($C$1:$C380,"Customer credit"),
IF($C381="Sales",'Business Info'!$A$3&amp;100+COUNTIFS($C$1:$C380,"Sales"),
IF($C381="Other Income",'Business Info'!$A$3&amp;"O"&amp;100+COUNTIFS($C$1:$C380,"Other Income")
))))</f>
        <v/>
      </c>
      <c r="E381" s="308"/>
      <c r="F381" s="307"/>
      <c r="G381" s="169"/>
      <c r="H381" s="184"/>
      <c r="I381" s="138" t="str">
        <f>IFERROR(VLOOKUP($G381,'Inventory management'!$B:$D,3,0),"")</f>
        <v/>
      </c>
      <c r="J381" s="137" t="str">
        <f>IFERROR(
IF($K381&lt;&gt;"","",
IF($G381="","",
IF($C381="Customer credit",-$H381*VLOOKUP($G381,'Inventory management'!$B:$D,3,0),
$H381*VLOOKUP($G381,'Inventory management'!$B:$D,3,0)))),
"")</f>
        <v/>
      </c>
      <c r="K381" s="137"/>
      <c r="L381" s="137" t="str">
        <f t="shared" si="16"/>
        <v/>
      </c>
      <c r="M381" s="137" t="str">
        <f t="shared" si="17"/>
        <v/>
      </c>
      <c r="N381" s="186"/>
      <c r="O381" s="134" t="str">
        <f t="shared" si="18"/>
        <v/>
      </c>
    </row>
    <row r="382" spans="1:15" x14ac:dyDescent="0.35">
      <c r="A382" s="133" t="str">
        <f>IF(B382="","",
IFERROR(
INDEX('Customer List'!$A:$A,MATCH('Sales input worksheet'!$B382,'Customer List'!$B:$B,0)),
""))</f>
        <v/>
      </c>
      <c r="B382" s="304"/>
      <c r="C382" s="305"/>
      <c r="D382" s="135" t="str">
        <f>IF($C382="","",
IF($C382="Customer credit","CR"&amp;100+COUNTIFS($C$1:$C381,"Customer credit"),
IF($C382="Sales",'Business Info'!$A$3&amp;100+COUNTIFS($C$1:$C381,"Sales"),
IF($C382="Other Income",'Business Info'!$A$3&amp;"O"&amp;100+COUNTIFS($C$1:$C381,"Other Income")
))))</f>
        <v/>
      </c>
      <c r="E382" s="308"/>
      <c r="F382" s="307"/>
      <c r="G382" s="169"/>
      <c r="H382" s="184"/>
      <c r="I382" s="138" t="str">
        <f>IFERROR(VLOOKUP($G382,'Inventory management'!$B:$D,3,0),"")</f>
        <v/>
      </c>
      <c r="J382" s="137" t="str">
        <f>IFERROR(
IF($K382&lt;&gt;"","",
IF($G382="","",
IF($C382="Customer credit",-$H382*VLOOKUP($G382,'Inventory management'!$B:$D,3,0),
$H382*VLOOKUP($G382,'Inventory management'!$B:$D,3,0)))),
"")</f>
        <v/>
      </c>
      <c r="K382" s="137"/>
      <c r="L382" s="137" t="str">
        <f t="shared" si="16"/>
        <v/>
      </c>
      <c r="M382" s="137" t="str">
        <f t="shared" si="17"/>
        <v/>
      </c>
      <c r="N382" s="186"/>
      <c r="O382" s="134" t="str">
        <f t="shared" si="18"/>
        <v/>
      </c>
    </row>
    <row r="383" spans="1:15" x14ac:dyDescent="0.35">
      <c r="A383" s="133" t="str">
        <f>IF(B383="","",
IFERROR(
INDEX('Customer List'!$A:$A,MATCH('Sales input worksheet'!$B383,'Customer List'!$B:$B,0)),
""))</f>
        <v/>
      </c>
      <c r="B383" s="304"/>
      <c r="C383" s="305"/>
      <c r="D383" s="135" t="str">
        <f>IF($C383="","",
IF($C383="Customer credit","CR"&amp;100+COUNTIFS($C$1:$C382,"Customer credit"),
IF($C383="Sales",'Business Info'!$A$3&amp;100+COUNTIFS($C$1:$C382,"Sales"),
IF($C383="Other Income",'Business Info'!$A$3&amp;"O"&amp;100+COUNTIFS($C$1:$C382,"Other Income")
))))</f>
        <v/>
      </c>
      <c r="E383" s="308"/>
      <c r="F383" s="307"/>
      <c r="G383" s="169"/>
      <c r="H383" s="184"/>
      <c r="I383" s="138" t="str">
        <f>IFERROR(VLOOKUP($G383,'Inventory management'!$B:$D,3,0),"")</f>
        <v/>
      </c>
      <c r="J383" s="137" t="str">
        <f>IFERROR(
IF($K383&lt;&gt;"","",
IF($G383="","",
IF($C383="Customer credit",-$H383*VLOOKUP($G383,'Inventory management'!$B:$D,3,0),
$H383*VLOOKUP($G383,'Inventory management'!$B:$D,3,0)))),
"")</f>
        <v/>
      </c>
      <c r="K383" s="137"/>
      <c r="L383" s="137" t="str">
        <f t="shared" si="16"/>
        <v/>
      </c>
      <c r="M383" s="137" t="str">
        <f t="shared" si="17"/>
        <v/>
      </c>
      <c r="N383" s="186"/>
      <c r="O383" s="134" t="str">
        <f t="shared" si="18"/>
        <v/>
      </c>
    </row>
    <row r="384" spans="1:15" x14ac:dyDescent="0.35">
      <c r="A384" s="133" t="str">
        <f>IF(B384="","",
IFERROR(
INDEX('Customer List'!$A:$A,MATCH('Sales input worksheet'!$B384,'Customer List'!$B:$B,0)),
""))</f>
        <v/>
      </c>
      <c r="B384" s="304"/>
      <c r="C384" s="305"/>
      <c r="D384" s="135" t="str">
        <f>IF($C384="","",
IF($C384="Customer credit","CR"&amp;100+COUNTIFS($C$1:$C383,"Customer credit"),
IF($C384="Sales",'Business Info'!$A$3&amp;100+COUNTIFS($C$1:$C383,"Sales"),
IF($C384="Other Income",'Business Info'!$A$3&amp;"O"&amp;100+COUNTIFS($C$1:$C383,"Other Income")
))))</f>
        <v/>
      </c>
      <c r="E384" s="308"/>
      <c r="F384" s="307"/>
      <c r="G384" s="169"/>
      <c r="H384" s="184"/>
      <c r="I384" s="138" t="str">
        <f>IFERROR(VLOOKUP($G384,'Inventory management'!$B:$D,3,0),"")</f>
        <v/>
      </c>
      <c r="J384" s="137" t="str">
        <f>IFERROR(
IF($K384&lt;&gt;"","",
IF($G384="","",
IF($C384="Customer credit",-$H384*VLOOKUP($G384,'Inventory management'!$B:$D,3,0),
$H384*VLOOKUP($G384,'Inventory management'!$B:$D,3,0)))),
"")</f>
        <v/>
      </c>
      <c r="K384" s="137"/>
      <c r="L384" s="137" t="str">
        <f t="shared" si="16"/>
        <v/>
      </c>
      <c r="M384" s="137" t="str">
        <f t="shared" si="17"/>
        <v/>
      </c>
      <c r="N384" s="186"/>
      <c r="O384" s="134" t="str">
        <f t="shared" si="18"/>
        <v/>
      </c>
    </row>
    <row r="385" spans="1:15" x14ac:dyDescent="0.35">
      <c r="A385" s="133" t="str">
        <f>IF(B385="","",
IFERROR(
INDEX('Customer List'!$A:$A,MATCH('Sales input worksheet'!$B385,'Customer List'!$B:$B,0)),
""))</f>
        <v/>
      </c>
      <c r="B385" s="304"/>
      <c r="C385" s="305"/>
      <c r="D385" s="135" t="str">
        <f>IF($C385="","",
IF($C385="Customer credit","CR"&amp;100+COUNTIFS($C$1:$C384,"Customer credit"),
IF($C385="Sales",'Business Info'!$A$3&amp;100+COUNTIFS($C$1:$C384,"Sales"),
IF($C385="Other Income",'Business Info'!$A$3&amp;"O"&amp;100+COUNTIFS($C$1:$C384,"Other Income")
))))</f>
        <v/>
      </c>
      <c r="E385" s="308"/>
      <c r="F385" s="307"/>
      <c r="G385" s="169"/>
      <c r="H385" s="184"/>
      <c r="I385" s="138" t="str">
        <f>IFERROR(VLOOKUP($G385,'Inventory management'!$B:$D,3,0),"")</f>
        <v/>
      </c>
      <c r="J385" s="137" t="str">
        <f>IFERROR(
IF($K385&lt;&gt;"","",
IF($G385="","",
IF($C385="Customer credit",-$H385*VLOOKUP($G385,'Inventory management'!$B:$D,3,0),
$H385*VLOOKUP($G385,'Inventory management'!$B:$D,3,0)))),
"")</f>
        <v/>
      </c>
      <c r="K385" s="137"/>
      <c r="L385" s="137" t="str">
        <f t="shared" si="16"/>
        <v/>
      </c>
      <c r="M385" s="137" t="str">
        <f t="shared" si="17"/>
        <v/>
      </c>
      <c r="N385" s="186"/>
      <c r="O385" s="134" t="str">
        <f t="shared" si="18"/>
        <v/>
      </c>
    </row>
    <row r="386" spans="1:15" x14ac:dyDescent="0.35">
      <c r="A386" s="133" t="str">
        <f>IF(B386="","",
IFERROR(
INDEX('Customer List'!$A:$A,MATCH('Sales input worksheet'!$B386,'Customer List'!$B:$B,0)),
""))</f>
        <v/>
      </c>
      <c r="B386" s="304"/>
      <c r="C386" s="305"/>
      <c r="D386" s="135" t="str">
        <f>IF($C386="","",
IF($C386="Customer credit","CR"&amp;100+COUNTIFS($C$1:$C385,"Customer credit"),
IF($C386="Sales",'Business Info'!$A$3&amp;100+COUNTIFS($C$1:$C385,"Sales"),
IF($C386="Other Income",'Business Info'!$A$3&amp;"O"&amp;100+COUNTIFS($C$1:$C385,"Other Income")
))))</f>
        <v/>
      </c>
      <c r="E386" s="308"/>
      <c r="F386" s="307"/>
      <c r="G386" s="169"/>
      <c r="H386" s="184"/>
      <c r="I386" s="138" t="str">
        <f>IFERROR(VLOOKUP($G386,'Inventory management'!$B:$D,3,0),"")</f>
        <v/>
      </c>
      <c r="J386" s="137" t="str">
        <f>IFERROR(
IF($K386&lt;&gt;"","",
IF($G386="","",
IF($C386="Customer credit",-$H386*VLOOKUP($G386,'Inventory management'!$B:$D,3,0),
$H386*VLOOKUP($G386,'Inventory management'!$B:$D,3,0)))),
"")</f>
        <v/>
      </c>
      <c r="K386" s="137"/>
      <c r="L386" s="137" t="str">
        <f t="shared" si="16"/>
        <v/>
      </c>
      <c r="M386" s="137" t="str">
        <f t="shared" si="17"/>
        <v/>
      </c>
      <c r="N386" s="186"/>
      <c r="O386" s="134" t="str">
        <f t="shared" si="18"/>
        <v/>
      </c>
    </row>
    <row r="387" spans="1:15" x14ac:dyDescent="0.35">
      <c r="A387" s="133" t="str">
        <f>IF(B387="","",
IFERROR(
INDEX('Customer List'!$A:$A,MATCH('Sales input worksheet'!$B387,'Customer List'!$B:$B,0)),
""))</f>
        <v/>
      </c>
      <c r="B387" s="304"/>
      <c r="C387" s="305"/>
      <c r="D387" s="135" t="str">
        <f>IF($C387="","",
IF($C387="Customer credit","CR"&amp;100+COUNTIFS($C$1:$C386,"Customer credit"),
IF($C387="Sales",'Business Info'!$A$3&amp;100+COUNTIFS($C$1:$C386,"Sales"),
IF($C387="Other Income",'Business Info'!$A$3&amp;"O"&amp;100+COUNTIFS($C$1:$C386,"Other Income")
))))</f>
        <v/>
      </c>
      <c r="E387" s="308"/>
      <c r="F387" s="307"/>
      <c r="G387" s="169"/>
      <c r="H387" s="184"/>
      <c r="I387" s="138" t="str">
        <f>IFERROR(VLOOKUP($G387,'Inventory management'!$B:$D,3,0),"")</f>
        <v/>
      </c>
      <c r="J387" s="137" t="str">
        <f>IFERROR(
IF($K387&lt;&gt;"","",
IF($G387="","",
IF($C387="Customer credit",-$H387*VLOOKUP($G387,'Inventory management'!$B:$D,3,0),
$H387*VLOOKUP($G387,'Inventory management'!$B:$D,3,0)))),
"")</f>
        <v/>
      </c>
      <c r="K387" s="137"/>
      <c r="L387" s="137" t="str">
        <f t="shared" ref="L387:L450" si="19">IF(AND($J387="",$K387=""),"",
IF($K387="",$J387*$F387,
$K387*$F387))</f>
        <v/>
      </c>
      <c r="M387" s="137" t="str">
        <f t="shared" ref="M387:M450" si="20">IF($K387="",IF($J387="","",$J387*(1+$F387)),$K387*(1+$F387))</f>
        <v/>
      </c>
      <c r="N387" s="186"/>
      <c r="O387" s="134" t="str">
        <f t="shared" ref="O387:O450" si="21">IF($E387="","",MONTH($E387))</f>
        <v/>
      </c>
    </row>
    <row r="388" spans="1:15" x14ac:dyDescent="0.35">
      <c r="A388" s="133" t="str">
        <f>IF(B388="","",
IFERROR(
INDEX('Customer List'!$A:$A,MATCH('Sales input worksheet'!$B388,'Customer List'!$B:$B,0)),
""))</f>
        <v/>
      </c>
      <c r="B388" s="304"/>
      <c r="C388" s="305"/>
      <c r="D388" s="135" t="str">
        <f>IF($C388="","",
IF($C388="Customer credit","CR"&amp;100+COUNTIFS($C$1:$C387,"Customer credit"),
IF($C388="Sales",'Business Info'!$A$3&amp;100+COUNTIFS($C$1:$C387,"Sales"),
IF($C388="Other Income",'Business Info'!$A$3&amp;"O"&amp;100+COUNTIFS($C$1:$C387,"Other Income")
))))</f>
        <v/>
      </c>
      <c r="E388" s="308"/>
      <c r="F388" s="307"/>
      <c r="G388" s="169"/>
      <c r="H388" s="184"/>
      <c r="I388" s="138" t="str">
        <f>IFERROR(VLOOKUP($G388,'Inventory management'!$B:$D,3,0),"")</f>
        <v/>
      </c>
      <c r="J388" s="137" t="str">
        <f>IFERROR(
IF($K388&lt;&gt;"","",
IF($G388="","",
IF($C388="Customer credit",-$H388*VLOOKUP($G388,'Inventory management'!$B:$D,3,0),
$H388*VLOOKUP($G388,'Inventory management'!$B:$D,3,0)))),
"")</f>
        <v/>
      </c>
      <c r="K388" s="137"/>
      <c r="L388" s="137" t="str">
        <f t="shared" si="19"/>
        <v/>
      </c>
      <c r="M388" s="137" t="str">
        <f t="shared" si="20"/>
        <v/>
      </c>
      <c r="N388" s="186"/>
      <c r="O388" s="134" t="str">
        <f t="shared" si="21"/>
        <v/>
      </c>
    </row>
    <row r="389" spans="1:15" x14ac:dyDescent="0.35">
      <c r="A389" s="133" t="str">
        <f>IF(B389="","",
IFERROR(
INDEX('Customer List'!$A:$A,MATCH('Sales input worksheet'!$B389,'Customer List'!$B:$B,0)),
""))</f>
        <v/>
      </c>
      <c r="B389" s="304"/>
      <c r="C389" s="305"/>
      <c r="D389" s="135" t="str">
        <f>IF($C389="","",
IF($C389="Customer credit","CR"&amp;100+COUNTIFS($C$1:$C388,"Customer credit"),
IF($C389="Sales",'Business Info'!$A$3&amp;100+COUNTIFS($C$1:$C388,"Sales"),
IF($C389="Other Income",'Business Info'!$A$3&amp;"O"&amp;100+COUNTIFS($C$1:$C388,"Other Income")
))))</f>
        <v/>
      </c>
      <c r="E389" s="308"/>
      <c r="F389" s="307"/>
      <c r="G389" s="169"/>
      <c r="H389" s="184"/>
      <c r="I389" s="138" t="str">
        <f>IFERROR(VLOOKUP($G389,'Inventory management'!$B:$D,3,0),"")</f>
        <v/>
      </c>
      <c r="J389" s="137" t="str">
        <f>IFERROR(
IF($K389&lt;&gt;"","",
IF($G389="","",
IF($C389="Customer credit",-$H389*VLOOKUP($G389,'Inventory management'!$B:$D,3,0),
$H389*VLOOKUP($G389,'Inventory management'!$B:$D,3,0)))),
"")</f>
        <v/>
      </c>
      <c r="K389" s="137"/>
      <c r="L389" s="137" t="str">
        <f t="shared" si="19"/>
        <v/>
      </c>
      <c r="M389" s="137" t="str">
        <f t="shared" si="20"/>
        <v/>
      </c>
      <c r="N389" s="186"/>
      <c r="O389" s="134" t="str">
        <f t="shared" si="21"/>
        <v/>
      </c>
    </row>
    <row r="390" spans="1:15" x14ac:dyDescent="0.35">
      <c r="A390" s="133" t="str">
        <f>IF(B390="","",
IFERROR(
INDEX('Customer List'!$A:$A,MATCH('Sales input worksheet'!$B390,'Customer List'!$B:$B,0)),
""))</f>
        <v/>
      </c>
      <c r="B390" s="304"/>
      <c r="C390" s="305"/>
      <c r="D390" s="135" t="str">
        <f>IF($C390="","",
IF($C390="Customer credit","CR"&amp;100+COUNTIFS($C$1:$C389,"Customer credit"),
IF($C390="Sales",'Business Info'!$A$3&amp;100+COUNTIFS($C$1:$C389,"Sales"),
IF($C390="Other Income",'Business Info'!$A$3&amp;"O"&amp;100+COUNTIFS($C$1:$C389,"Other Income")
))))</f>
        <v/>
      </c>
      <c r="E390" s="308"/>
      <c r="F390" s="307"/>
      <c r="G390" s="169"/>
      <c r="H390" s="184"/>
      <c r="I390" s="138" t="str">
        <f>IFERROR(VLOOKUP($G390,'Inventory management'!$B:$D,3,0),"")</f>
        <v/>
      </c>
      <c r="J390" s="137" t="str">
        <f>IFERROR(
IF($K390&lt;&gt;"","",
IF($G390="","",
IF($C390="Customer credit",-$H390*VLOOKUP($G390,'Inventory management'!$B:$D,3,0),
$H390*VLOOKUP($G390,'Inventory management'!$B:$D,3,0)))),
"")</f>
        <v/>
      </c>
      <c r="K390" s="137"/>
      <c r="L390" s="137" t="str">
        <f t="shared" si="19"/>
        <v/>
      </c>
      <c r="M390" s="137" t="str">
        <f t="shared" si="20"/>
        <v/>
      </c>
      <c r="N390" s="186"/>
      <c r="O390" s="134" t="str">
        <f t="shared" si="21"/>
        <v/>
      </c>
    </row>
    <row r="391" spans="1:15" x14ac:dyDescent="0.35">
      <c r="A391" s="133" t="str">
        <f>IF(B391="","",
IFERROR(
INDEX('Customer List'!$A:$A,MATCH('Sales input worksheet'!$B391,'Customer List'!$B:$B,0)),
""))</f>
        <v/>
      </c>
      <c r="B391" s="304"/>
      <c r="C391" s="305"/>
      <c r="D391" s="135" t="str">
        <f>IF($C391="","",
IF($C391="Customer credit","CR"&amp;100+COUNTIFS($C$1:$C390,"Customer credit"),
IF($C391="Sales",'Business Info'!$A$3&amp;100+COUNTIFS($C$1:$C390,"Sales"),
IF($C391="Other Income",'Business Info'!$A$3&amp;"O"&amp;100+COUNTIFS($C$1:$C390,"Other Income")
))))</f>
        <v/>
      </c>
      <c r="E391" s="308"/>
      <c r="F391" s="307"/>
      <c r="G391" s="169"/>
      <c r="H391" s="184"/>
      <c r="I391" s="138" t="str">
        <f>IFERROR(VLOOKUP($G391,'Inventory management'!$B:$D,3,0),"")</f>
        <v/>
      </c>
      <c r="J391" s="137" t="str">
        <f>IFERROR(
IF($K391&lt;&gt;"","",
IF($G391="","",
IF($C391="Customer credit",-$H391*VLOOKUP($G391,'Inventory management'!$B:$D,3,0),
$H391*VLOOKUP($G391,'Inventory management'!$B:$D,3,0)))),
"")</f>
        <v/>
      </c>
      <c r="K391" s="137"/>
      <c r="L391" s="137" t="str">
        <f t="shared" si="19"/>
        <v/>
      </c>
      <c r="M391" s="137" t="str">
        <f t="shared" si="20"/>
        <v/>
      </c>
      <c r="N391" s="186"/>
      <c r="O391" s="134" t="str">
        <f t="shared" si="21"/>
        <v/>
      </c>
    </row>
    <row r="392" spans="1:15" x14ac:dyDescent="0.35">
      <c r="A392" s="133" t="str">
        <f>IF(B392="","",
IFERROR(
INDEX('Customer List'!$A:$A,MATCH('Sales input worksheet'!$B392,'Customer List'!$B:$B,0)),
""))</f>
        <v/>
      </c>
      <c r="B392" s="304"/>
      <c r="C392" s="305"/>
      <c r="D392" s="135" t="str">
        <f>IF($C392="","",
IF($C392="Customer credit","CR"&amp;100+COUNTIFS($C$1:$C391,"Customer credit"),
IF($C392="Sales",'Business Info'!$A$3&amp;100+COUNTIFS($C$1:$C391,"Sales"),
IF($C392="Other Income",'Business Info'!$A$3&amp;"O"&amp;100+COUNTIFS($C$1:$C391,"Other Income")
))))</f>
        <v/>
      </c>
      <c r="E392" s="308"/>
      <c r="F392" s="307"/>
      <c r="G392" s="169"/>
      <c r="H392" s="184"/>
      <c r="I392" s="138" t="str">
        <f>IFERROR(VLOOKUP($G392,'Inventory management'!$B:$D,3,0),"")</f>
        <v/>
      </c>
      <c r="J392" s="137" t="str">
        <f>IFERROR(
IF($K392&lt;&gt;"","",
IF($G392="","",
IF($C392="Customer credit",-$H392*VLOOKUP($G392,'Inventory management'!$B:$D,3,0),
$H392*VLOOKUP($G392,'Inventory management'!$B:$D,3,0)))),
"")</f>
        <v/>
      </c>
      <c r="K392" s="137"/>
      <c r="L392" s="137" t="str">
        <f t="shared" si="19"/>
        <v/>
      </c>
      <c r="M392" s="137" t="str">
        <f t="shared" si="20"/>
        <v/>
      </c>
      <c r="N392" s="186"/>
      <c r="O392" s="134" t="str">
        <f t="shared" si="21"/>
        <v/>
      </c>
    </row>
    <row r="393" spans="1:15" x14ac:dyDescent="0.35">
      <c r="A393" s="133" t="str">
        <f>IF(B393="","",
IFERROR(
INDEX('Customer List'!$A:$A,MATCH('Sales input worksheet'!$B393,'Customer List'!$B:$B,0)),
""))</f>
        <v/>
      </c>
      <c r="B393" s="304"/>
      <c r="C393" s="305"/>
      <c r="D393" s="135" t="str">
        <f>IF($C393="","",
IF($C393="Customer credit","CR"&amp;100+COUNTIFS($C$1:$C392,"Customer credit"),
IF($C393="Sales",'Business Info'!$A$3&amp;100+COUNTIFS($C$1:$C392,"Sales"),
IF($C393="Other Income",'Business Info'!$A$3&amp;"O"&amp;100+COUNTIFS($C$1:$C392,"Other Income")
))))</f>
        <v/>
      </c>
      <c r="E393" s="308"/>
      <c r="F393" s="307"/>
      <c r="G393" s="169"/>
      <c r="H393" s="184"/>
      <c r="I393" s="138" t="str">
        <f>IFERROR(VLOOKUP($G393,'Inventory management'!$B:$D,3,0),"")</f>
        <v/>
      </c>
      <c r="J393" s="137" t="str">
        <f>IFERROR(
IF($K393&lt;&gt;"","",
IF($G393="","",
IF($C393="Customer credit",-$H393*VLOOKUP($G393,'Inventory management'!$B:$D,3,0),
$H393*VLOOKUP($G393,'Inventory management'!$B:$D,3,0)))),
"")</f>
        <v/>
      </c>
      <c r="K393" s="137"/>
      <c r="L393" s="137" t="str">
        <f t="shared" si="19"/>
        <v/>
      </c>
      <c r="M393" s="137" t="str">
        <f t="shared" si="20"/>
        <v/>
      </c>
      <c r="N393" s="186"/>
      <c r="O393" s="134" t="str">
        <f t="shared" si="21"/>
        <v/>
      </c>
    </row>
    <row r="394" spans="1:15" x14ac:dyDescent="0.35">
      <c r="A394" s="133" t="str">
        <f>IF(B394="","",
IFERROR(
INDEX('Customer List'!$A:$A,MATCH('Sales input worksheet'!$B394,'Customer List'!$B:$B,0)),
""))</f>
        <v/>
      </c>
      <c r="B394" s="304"/>
      <c r="C394" s="305"/>
      <c r="D394" s="135" t="str">
        <f>IF($C394="","",
IF($C394="Customer credit","CR"&amp;100+COUNTIFS($C$1:$C393,"Customer credit"),
IF($C394="Sales",'Business Info'!$A$3&amp;100+COUNTIFS($C$1:$C393,"Sales"),
IF($C394="Other Income",'Business Info'!$A$3&amp;"O"&amp;100+COUNTIFS($C$1:$C393,"Other Income")
))))</f>
        <v/>
      </c>
      <c r="E394" s="308"/>
      <c r="F394" s="307"/>
      <c r="G394" s="169"/>
      <c r="H394" s="184"/>
      <c r="I394" s="138" t="str">
        <f>IFERROR(VLOOKUP($G394,'Inventory management'!$B:$D,3,0),"")</f>
        <v/>
      </c>
      <c r="J394" s="137" t="str">
        <f>IFERROR(
IF($K394&lt;&gt;"","",
IF($G394="","",
IF($C394="Customer credit",-$H394*VLOOKUP($G394,'Inventory management'!$B:$D,3,0),
$H394*VLOOKUP($G394,'Inventory management'!$B:$D,3,0)))),
"")</f>
        <v/>
      </c>
      <c r="K394" s="137"/>
      <c r="L394" s="137" t="str">
        <f t="shared" si="19"/>
        <v/>
      </c>
      <c r="M394" s="137" t="str">
        <f t="shared" si="20"/>
        <v/>
      </c>
      <c r="N394" s="186"/>
      <c r="O394" s="134" t="str">
        <f t="shared" si="21"/>
        <v/>
      </c>
    </row>
    <row r="395" spans="1:15" x14ac:dyDescent="0.35">
      <c r="A395" s="133" t="str">
        <f>IF(B395="","",
IFERROR(
INDEX('Customer List'!$A:$A,MATCH('Sales input worksheet'!$B395,'Customer List'!$B:$B,0)),
""))</f>
        <v/>
      </c>
      <c r="B395" s="304"/>
      <c r="C395" s="305"/>
      <c r="D395" s="135" t="str">
        <f>IF($C395="","",
IF($C395="Customer credit","CR"&amp;100+COUNTIFS($C$1:$C394,"Customer credit"),
IF($C395="Sales",'Business Info'!$A$3&amp;100+COUNTIFS($C$1:$C394,"Sales"),
IF($C395="Other Income",'Business Info'!$A$3&amp;"O"&amp;100+COUNTIFS($C$1:$C394,"Other Income")
))))</f>
        <v/>
      </c>
      <c r="E395" s="308"/>
      <c r="F395" s="307"/>
      <c r="G395" s="169"/>
      <c r="H395" s="184"/>
      <c r="I395" s="138" t="str">
        <f>IFERROR(VLOOKUP($G395,'Inventory management'!$B:$D,3,0),"")</f>
        <v/>
      </c>
      <c r="J395" s="137" t="str">
        <f>IFERROR(
IF($K395&lt;&gt;"","",
IF($G395="","",
IF($C395="Customer credit",-$H395*VLOOKUP($G395,'Inventory management'!$B:$D,3,0),
$H395*VLOOKUP($G395,'Inventory management'!$B:$D,3,0)))),
"")</f>
        <v/>
      </c>
      <c r="K395" s="137"/>
      <c r="L395" s="137" t="str">
        <f t="shared" si="19"/>
        <v/>
      </c>
      <c r="M395" s="137" t="str">
        <f t="shared" si="20"/>
        <v/>
      </c>
      <c r="N395" s="186"/>
      <c r="O395" s="134" t="str">
        <f t="shared" si="21"/>
        <v/>
      </c>
    </row>
    <row r="396" spans="1:15" x14ac:dyDescent="0.35">
      <c r="A396" s="133" t="str">
        <f>IF(B396="","",
IFERROR(
INDEX('Customer List'!$A:$A,MATCH('Sales input worksheet'!$B396,'Customer List'!$B:$B,0)),
""))</f>
        <v/>
      </c>
      <c r="B396" s="304"/>
      <c r="C396" s="305"/>
      <c r="D396" s="135" t="str">
        <f>IF($C396="","",
IF($C396="Customer credit","CR"&amp;100+COUNTIFS($C$1:$C395,"Customer credit"),
IF($C396="Sales",'Business Info'!$A$3&amp;100+COUNTIFS($C$1:$C395,"Sales"),
IF($C396="Other Income",'Business Info'!$A$3&amp;"O"&amp;100+COUNTIFS($C$1:$C395,"Other Income")
))))</f>
        <v/>
      </c>
      <c r="E396" s="308"/>
      <c r="F396" s="307"/>
      <c r="G396" s="169"/>
      <c r="H396" s="184"/>
      <c r="I396" s="138" t="str">
        <f>IFERROR(VLOOKUP($G396,'Inventory management'!$B:$D,3,0),"")</f>
        <v/>
      </c>
      <c r="J396" s="137" t="str">
        <f>IFERROR(
IF($K396&lt;&gt;"","",
IF($G396="","",
IF($C396="Customer credit",-$H396*VLOOKUP($G396,'Inventory management'!$B:$D,3,0),
$H396*VLOOKUP($G396,'Inventory management'!$B:$D,3,0)))),
"")</f>
        <v/>
      </c>
      <c r="K396" s="137"/>
      <c r="L396" s="137" t="str">
        <f t="shared" si="19"/>
        <v/>
      </c>
      <c r="M396" s="137" t="str">
        <f t="shared" si="20"/>
        <v/>
      </c>
      <c r="N396" s="186"/>
      <c r="O396" s="134" t="str">
        <f t="shared" si="21"/>
        <v/>
      </c>
    </row>
    <row r="397" spans="1:15" x14ac:dyDescent="0.35">
      <c r="A397" s="133" t="str">
        <f>IF(B397="","",
IFERROR(
INDEX('Customer List'!$A:$A,MATCH('Sales input worksheet'!$B397,'Customer List'!$B:$B,0)),
""))</f>
        <v/>
      </c>
      <c r="B397" s="304"/>
      <c r="C397" s="305"/>
      <c r="D397" s="135" t="str">
        <f>IF($C397="","",
IF($C397="Customer credit","CR"&amp;100+COUNTIFS($C$1:$C396,"Customer credit"),
IF($C397="Sales",'Business Info'!$A$3&amp;100+COUNTIFS($C$1:$C396,"Sales"),
IF($C397="Other Income",'Business Info'!$A$3&amp;"O"&amp;100+COUNTIFS($C$1:$C396,"Other Income")
))))</f>
        <v/>
      </c>
      <c r="E397" s="308"/>
      <c r="F397" s="307"/>
      <c r="G397" s="169"/>
      <c r="H397" s="184"/>
      <c r="I397" s="138" t="str">
        <f>IFERROR(VLOOKUP($G397,'Inventory management'!$B:$D,3,0),"")</f>
        <v/>
      </c>
      <c r="J397" s="137" t="str">
        <f>IFERROR(
IF($K397&lt;&gt;"","",
IF($G397="","",
IF($C397="Customer credit",-$H397*VLOOKUP($G397,'Inventory management'!$B:$D,3,0),
$H397*VLOOKUP($G397,'Inventory management'!$B:$D,3,0)))),
"")</f>
        <v/>
      </c>
      <c r="K397" s="137"/>
      <c r="L397" s="137" t="str">
        <f t="shared" si="19"/>
        <v/>
      </c>
      <c r="M397" s="137" t="str">
        <f t="shared" si="20"/>
        <v/>
      </c>
      <c r="N397" s="186"/>
      <c r="O397" s="134" t="str">
        <f t="shared" si="21"/>
        <v/>
      </c>
    </row>
    <row r="398" spans="1:15" x14ac:dyDescent="0.35">
      <c r="A398" s="133" t="str">
        <f>IF(B398="","",
IFERROR(
INDEX('Customer List'!$A:$A,MATCH('Sales input worksheet'!$B398,'Customer List'!$B:$B,0)),
""))</f>
        <v/>
      </c>
      <c r="B398" s="304"/>
      <c r="C398" s="305"/>
      <c r="D398" s="135" t="str">
        <f>IF($C398="","",
IF($C398="Customer credit","CR"&amp;100+COUNTIFS($C$1:$C397,"Customer credit"),
IF($C398="Sales",'Business Info'!$A$3&amp;100+COUNTIFS($C$1:$C397,"Sales"),
IF($C398="Other Income",'Business Info'!$A$3&amp;"O"&amp;100+COUNTIFS($C$1:$C397,"Other Income")
))))</f>
        <v/>
      </c>
      <c r="E398" s="308"/>
      <c r="F398" s="307"/>
      <c r="G398" s="169"/>
      <c r="H398" s="184"/>
      <c r="I398" s="138" t="str">
        <f>IFERROR(VLOOKUP($G398,'Inventory management'!$B:$D,3,0),"")</f>
        <v/>
      </c>
      <c r="J398" s="137" t="str">
        <f>IFERROR(
IF($K398&lt;&gt;"","",
IF($G398="","",
IF($C398="Customer credit",-$H398*VLOOKUP($G398,'Inventory management'!$B:$D,3,0),
$H398*VLOOKUP($G398,'Inventory management'!$B:$D,3,0)))),
"")</f>
        <v/>
      </c>
      <c r="K398" s="137"/>
      <c r="L398" s="137" t="str">
        <f t="shared" si="19"/>
        <v/>
      </c>
      <c r="M398" s="137" t="str">
        <f t="shared" si="20"/>
        <v/>
      </c>
      <c r="N398" s="186"/>
      <c r="O398" s="134" t="str">
        <f t="shared" si="21"/>
        <v/>
      </c>
    </row>
    <row r="399" spans="1:15" x14ac:dyDescent="0.35">
      <c r="A399" s="133" t="str">
        <f>IF(B399="","",
IFERROR(
INDEX('Customer List'!$A:$A,MATCH('Sales input worksheet'!$B399,'Customer List'!$B:$B,0)),
""))</f>
        <v/>
      </c>
      <c r="B399" s="304"/>
      <c r="C399" s="305"/>
      <c r="D399" s="135" t="str">
        <f>IF($C399="","",
IF($C399="Customer credit","CR"&amp;100+COUNTIFS($C$1:$C398,"Customer credit"),
IF($C399="Sales",'Business Info'!$A$3&amp;100+COUNTIFS($C$1:$C398,"Sales"),
IF($C399="Other Income",'Business Info'!$A$3&amp;"O"&amp;100+COUNTIFS($C$1:$C398,"Other Income")
))))</f>
        <v/>
      </c>
      <c r="E399" s="308"/>
      <c r="F399" s="307"/>
      <c r="G399" s="169"/>
      <c r="H399" s="184"/>
      <c r="I399" s="138" t="str">
        <f>IFERROR(VLOOKUP($G399,'Inventory management'!$B:$D,3,0),"")</f>
        <v/>
      </c>
      <c r="J399" s="137" t="str">
        <f>IFERROR(
IF($K399&lt;&gt;"","",
IF($G399="","",
IF($C399="Customer credit",-$H399*VLOOKUP($G399,'Inventory management'!$B:$D,3,0),
$H399*VLOOKUP($G399,'Inventory management'!$B:$D,3,0)))),
"")</f>
        <v/>
      </c>
      <c r="K399" s="137"/>
      <c r="L399" s="137" t="str">
        <f t="shared" si="19"/>
        <v/>
      </c>
      <c r="M399" s="137" t="str">
        <f t="shared" si="20"/>
        <v/>
      </c>
      <c r="N399" s="186"/>
      <c r="O399" s="134" t="str">
        <f t="shared" si="21"/>
        <v/>
      </c>
    </row>
    <row r="400" spans="1:15" x14ac:dyDescent="0.35">
      <c r="A400" s="133" t="str">
        <f>IF(B400="","",
IFERROR(
INDEX('Customer List'!$A:$A,MATCH('Sales input worksheet'!$B400,'Customer List'!$B:$B,0)),
""))</f>
        <v/>
      </c>
      <c r="B400" s="304"/>
      <c r="C400" s="305"/>
      <c r="D400" s="135" t="str">
        <f>IF($C400="","",
IF($C400="Customer credit","CR"&amp;100+COUNTIFS($C$1:$C399,"Customer credit"),
IF($C400="Sales",'Business Info'!$A$3&amp;100+COUNTIFS($C$1:$C399,"Sales"),
IF($C400="Other Income",'Business Info'!$A$3&amp;"O"&amp;100+COUNTIFS($C$1:$C399,"Other Income")
))))</f>
        <v/>
      </c>
      <c r="E400" s="308"/>
      <c r="F400" s="307"/>
      <c r="G400" s="169"/>
      <c r="H400" s="184"/>
      <c r="I400" s="138" t="str">
        <f>IFERROR(VLOOKUP($G400,'Inventory management'!$B:$D,3,0),"")</f>
        <v/>
      </c>
      <c r="J400" s="137" t="str">
        <f>IFERROR(
IF($K400&lt;&gt;"","",
IF($G400="","",
IF($C400="Customer credit",-$H400*VLOOKUP($G400,'Inventory management'!$B:$D,3,0),
$H400*VLOOKUP($G400,'Inventory management'!$B:$D,3,0)))),
"")</f>
        <v/>
      </c>
      <c r="K400" s="137"/>
      <c r="L400" s="137" t="str">
        <f t="shared" si="19"/>
        <v/>
      </c>
      <c r="M400" s="137" t="str">
        <f t="shared" si="20"/>
        <v/>
      </c>
      <c r="N400" s="186"/>
      <c r="O400" s="134" t="str">
        <f t="shared" si="21"/>
        <v/>
      </c>
    </row>
    <row r="401" spans="1:15" x14ac:dyDescent="0.35">
      <c r="A401" s="133" t="str">
        <f>IF(B401="","",
IFERROR(
INDEX('Customer List'!$A:$A,MATCH('Sales input worksheet'!$B401,'Customer List'!$B:$B,0)),
""))</f>
        <v/>
      </c>
      <c r="B401" s="304"/>
      <c r="C401" s="305"/>
      <c r="D401" s="135" t="str">
        <f>IF($C401="","",
IF($C401="Customer credit","CR"&amp;100+COUNTIFS($C$1:$C400,"Customer credit"),
IF($C401="Sales",'Business Info'!$A$3&amp;100+COUNTIFS($C$1:$C400,"Sales"),
IF($C401="Other Income",'Business Info'!$A$3&amp;"O"&amp;100+COUNTIFS($C$1:$C400,"Other Income")
))))</f>
        <v/>
      </c>
      <c r="E401" s="308"/>
      <c r="F401" s="307"/>
      <c r="G401" s="169"/>
      <c r="H401" s="184"/>
      <c r="I401" s="138" t="str">
        <f>IFERROR(VLOOKUP($G401,'Inventory management'!$B:$D,3,0),"")</f>
        <v/>
      </c>
      <c r="J401" s="137" t="str">
        <f>IFERROR(
IF($K401&lt;&gt;"","",
IF($G401="","",
IF($C401="Customer credit",-$H401*VLOOKUP($G401,'Inventory management'!$B:$D,3,0),
$H401*VLOOKUP($G401,'Inventory management'!$B:$D,3,0)))),
"")</f>
        <v/>
      </c>
      <c r="K401" s="137"/>
      <c r="L401" s="137" t="str">
        <f t="shared" si="19"/>
        <v/>
      </c>
      <c r="M401" s="137" t="str">
        <f t="shared" si="20"/>
        <v/>
      </c>
      <c r="N401" s="186"/>
      <c r="O401" s="134" t="str">
        <f t="shared" si="21"/>
        <v/>
      </c>
    </row>
    <row r="402" spans="1:15" x14ac:dyDescent="0.35">
      <c r="A402" s="133" t="str">
        <f>IF(B402="","",
IFERROR(
INDEX('Customer List'!$A:$A,MATCH('Sales input worksheet'!$B402,'Customer List'!$B:$B,0)),
""))</f>
        <v/>
      </c>
      <c r="B402" s="304"/>
      <c r="C402" s="305"/>
      <c r="D402" s="135" t="str">
        <f>IF($C402="","",
IF($C402="Customer credit","CR"&amp;100+COUNTIFS($C$1:$C401,"Customer credit"),
IF($C402="Sales",'Business Info'!$A$3&amp;100+COUNTIFS($C$1:$C401,"Sales"),
IF($C402="Other Income",'Business Info'!$A$3&amp;"O"&amp;100+COUNTIFS($C$1:$C401,"Other Income")
))))</f>
        <v/>
      </c>
      <c r="E402" s="308"/>
      <c r="F402" s="307"/>
      <c r="G402" s="169"/>
      <c r="H402" s="184"/>
      <c r="I402" s="138" t="str">
        <f>IFERROR(VLOOKUP($G402,'Inventory management'!$B:$D,3,0),"")</f>
        <v/>
      </c>
      <c r="J402" s="137" t="str">
        <f>IFERROR(
IF($K402&lt;&gt;"","",
IF($G402="","",
IF($C402="Customer credit",-$H402*VLOOKUP($G402,'Inventory management'!$B:$D,3,0),
$H402*VLOOKUP($G402,'Inventory management'!$B:$D,3,0)))),
"")</f>
        <v/>
      </c>
      <c r="K402" s="137"/>
      <c r="L402" s="137" t="str">
        <f t="shared" si="19"/>
        <v/>
      </c>
      <c r="M402" s="137" t="str">
        <f t="shared" si="20"/>
        <v/>
      </c>
      <c r="N402" s="186"/>
      <c r="O402" s="134" t="str">
        <f t="shared" si="21"/>
        <v/>
      </c>
    </row>
    <row r="403" spans="1:15" x14ac:dyDescent="0.35">
      <c r="A403" s="133" t="str">
        <f>IF(B403="","",
IFERROR(
INDEX('Customer List'!$A:$A,MATCH('Sales input worksheet'!$B403,'Customer List'!$B:$B,0)),
""))</f>
        <v/>
      </c>
      <c r="B403" s="304"/>
      <c r="C403" s="305"/>
      <c r="D403" s="135" t="str">
        <f>IF($C403="","",
IF($C403="Customer credit","CR"&amp;100+COUNTIFS($C$1:$C402,"Customer credit"),
IF($C403="Sales",'Business Info'!$A$3&amp;100+COUNTIFS($C$1:$C402,"Sales"),
IF($C403="Other Income",'Business Info'!$A$3&amp;"O"&amp;100+COUNTIFS($C$1:$C402,"Other Income")
))))</f>
        <v/>
      </c>
      <c r="E403" s="308"/>
      <c r="F403" s="307"/>
      <c r="G403" s="169"/>
      <c r="H403" s="184"/>
      <c r="I403" s="138" t="str">
        <f>IFERROR(VLOOKUP($G403,'Inventory management'!$B:$D,3,0),"")</f>
        <v/>
      </c>
      <c r="J403" s="137" t="str">
        <f>IFERROR(
IF($K403&lt;&gt;"","",
IF($G403="","",
IF($C403="Customer credit",-$H403*VLOOKUP($G403,'Inventory management'!$B:$D,3,0),
$H403*VLOOKUP($G403,'Inventory management'!$B:$D,3,0)))),
"")</f>
        <v/>
      </c>
      <c r="K403" s="137"/>
      <c r="L403" s="137" t="str">
        <f t="shared" si="19"/>
        <v/>
      </c>
      <c r="M403" s="137" t="str">
        <f t="shared" si="20"/>
        <v/>
      </c>
      <c r="N403" s="186"/>
      <c r="O403" s="134" t="str">
        <f t="shared" si="21"/>
        <v/>
      </c>
    </row>
    <row r="404" spans="1:15" x14ac:dyDescent="0.35">
      <c r="A404" s="133" t="str">
        <f>IF(B404="","",
IFERROR(
INDEX('Customer List'!$A:$A,MATCH('Sales input worksheet'!$B404,'Customer List'!$B:$B,0)),
""))</f>
        <v/>
      </c>
      <c r="B404" s="304"/>
      <c r="C404" s="305"/>
      <c r="D404" s="135" t="str">
        <f>IF($C404="","",
IF($C404="Customer credit","CR"&amp;100+COUNTIFS($C$1:$C403,"Customer credit"),
IF($C404="Sales",'Business Info'!$A$3&amp;100+COUNTIFS($C$1:$C403,"Sales"),
IF($C404="Other Income",'Business Info'!$A$3&amp;"O"&amp;100+COUNTIFS($C$1:$C403,"Other Income")
))))</f>
        <v/>
      </c>
      <c r="E404" s="308"/>
      <c r="F404" s="307"/>
      <c r="G404" s="169"/>
      <c r="H404" s="184"/>
      <c r="I404" s="138" t="str">
        <f>IFERROR(VLOOKUP($G404,'Inventory management'!$B:$D,3,0),"")</f>
        <v/>
      </c>
      <c r="J404" s="137" t="str">
        <f>IFERROR(
IF($K404&lt;&gt;"","",
IF($G404="","",
IF($C404="Customer credit",-$H404*VLOOKUP($G404,'Inventory management'!$B:$D,3,0),
$H404*VLOOKUP($G404,'Inventory management'!$B:$D,3,0)))),
"")</f>
        <v/>
      </c>
      <c r="K404" s="137"/>
      <c r="L404" s="137" t="str">
        <f t="shared" si="19"/>
        <v/>
      </c>
      <c r="M404" s="137" t="str">
        <f t="shared" si="20"/>
        <v/>
      </c>
      <c r="N404" s="186"/>
      <c r="O404" s="134" t="str">
        <f t="shared" si="21"/>
        <v/>
      </c>
    </row>
    <row r="405" spans="1:15" x14ac:dyDescent="0.35">
      <c r="A405" s="133" t="str">
        <f>IF(B405="","",
IFERROR(
INDEX('Customer List'!$A:$A,MATCH('Sales input worksheet'!$B405,'Customer List'!$B:$B,0)),
""))</f>
        <v/>
      </c>
      <c r="B405" s="304"/>
      <c r="C405" s="305"/>
      <c r="D405" s="135" t="str">
        <f>IF($C405="","",
IF($C405="Customer credit","CR"&amp;100+COUNTIFS($C$1:$C404,"Customer credit"),
IF($C405="Sales",'Business Info'!$A$3&amp;100+COUNTIFS($C$1:$C404,"Sales"),
IF($C405="Other Income",'Business Info'!$A$3&amp;"O"&amp;100+COUNTIFS($C$1:$C404,"Other Income")
))))</f>
        <v/>
      </c>
      <c r="E405" s="308"/>
      <c r="F405" s="307"/>
      <c r="G405" s="169"/>
      <c r="H405" s="184"/>
      <c r="I405" s="138" t="str">
        <f>IFERROR(VLOOKUP($G405,'Inventory management'!$B:$D,3,0),"")</f>
        <v/>
      </c>
      <c r="J405" s="137" t="str">
        <f>IFERROR(
IF($K405&lt;&gt;"","",
IF($G405="","",
IF($C405="Customer credit",-$H405*VLOOKUP($G405,'Inventory management'!$B:$D,3,0),
$H405*VLOOKUP($G405,'Inventory management'!$B:$D,3,0)))),
"")</f>
        <v/>
      </c>
      <c r="K405" s="137"/>
      <c r="L405" s="137" t="str">
        <f t="shared" si="19"/>
        <v/>
      </c>
      <c r="M405" s="137" t="str">
        <f t="shared" si="20"/>
        <v/>
      </c>
      <c r="N405" s="186"/>
      <c r="O405" s="134" t="str">
        <f t="shared" si="21"/>
        <v/>
      </c>
    </row>
    <row r="406" spans="1:15" x14ac:dyDescent="0.35">
      <c r="A406" s="133" t="str">
        <f>IF(B406="","",
IFERROR(
INDEX('Customer List'!$A:$A,MATCH('Sales input worksheet'!$B406,'Customer List'!$B:$B,0)),
""))</f>
        <v/>
      </c>
      <c r="B406" s="304"/>
      <c r="C406" s="305"/>
      <c r="D406" s="135" t="str">
        <f>IF($C406="","",
IF($C406="Customer credit","CR"&amp;100+COUNTIFS($C$1:$C405,"Customer credit"),
IF($C406="Sales",'Business Info'!$A$3&amp;100+COUNTIFS($C$1:$C405,"Sales"),
IF($C406="Other Income",'Business Info'!$A$3&amp;"O"&amp;100+COUNTIFS($C$1:$C405,"Other Income")
))))</f>
        <v/>
      </c>
      <c r="E406" s="308"/>
      <c r="F406" s="307"/>
      <c r="G406" s="169"/>
      <c r="H406" s="184"/>
      <c r="I406" s="138" t="str">
        <f>IFERROR(VLOOKUP($G406,'Inventory management'!$B:$D,3,0),"")</f>
        <v/>
      </c>
      <c r="J406" s="137" t="str">
        <f>IFERROR(
IF($K406&lt;&gt;"","",
IF($G406="","",
IF($C406="Customer credit",-$H406*VLOOKUP($G406,'Inventory management'!$B:$D,3,0),
$H406*VLOOKUP($G406,'Inventory management'!$B:$D,3,0)))),
"")</f>
        <v/>
      </c>
      <c r="K406" s="137"/>
      <c r="L406" s="137" t="str">
        <f t="shared" si="19"/>
        <v/>
      </c>
      <c r="M406" s="137" t="str">
        <f t="shared" si="20"/>
        <v/>
      </c>
      <c r="N406" s="186"/>
      <c r="O406" s="134" t="str">
        <f t="shared" si="21"/>
        <v/>
      </c>
    </row>
    <row r="407" spans="1:15" x14ac:dyDescent="0.35">
      <c r="A407" s="133" t="str">
        <f>IF(B407="","",
IFERROR(
INDEX('Customer List'!$A:$A,MATCH('Sales input worksheet'!$B407,'Customer List'!$B:$B,0)),
""))</f>
        <v/>
      </c>
      <c r="B407" s="304"/>
      <c r="C407" s="305"/>
      <c r="D407" s="135" t="str">
        <f>IF($C407="","",
IF($C407="Customer credit","CR"&amp;100+COUNTIFS($C$1:$C406,"Customer credit"),
IF($C407="Sales",'Business Info'!$A$3&amp;100+COUNTIFS($C$1:$C406,"Sales"),
IF($C407="Other Income",'Business Info'!$A$3&amp;"O"&amp;100+COUNTIFS($C$1:$C406,"Other Income")
))))</f>
        <v/>
      </c>
      <c r="E407" s="308"/>
      <c r="F407" s="307"/>
      <c r="G407" s="169"/>
      <c r="H407" s="184"/>
      <c r="I407" s="138" t="str">
        <f>IFERROR(VLOOKUP($G407,'Inventory management'!$B:$D,3,0),"")</f>
        <v/>
      </c>
      <c r="J407" s="137" t="str">
        <f>IFERROR(
IF($K407&lt;&gt;"","",
IF($G407="","",
IF($C407="Customer credit",-$H407*VLOOKUP($G407,'Inventory management'!$B:$D,3,0),
$H407*VLOOKUP($G407,'Inventory management'!$B:$D,3,0)))),
"")</f>
        <v/>
      </c>
      <c r="K407" s="137"/>
      <c r="L407" s="137" t="str">
        <f t="shared" si="19"/>
        <v/>
      </c>
      <c r="M407" s="137" t="str">
        <f t="shared" si="20"/>
        <v/>
      </c>
      <c r="N407" s="186"/>
      <c r="O407" s="134" t="str">
        <f t="shared" si="21"/>
        <v/>
      </c>
    </row>
    <row r="408" spans="1:15" x14ac:dyDescent="0.35">
      <c r="A408" s="133" t="str">
        <f>IF(B408="","",
IFERROR(
INDEX('Customer List'!$A:$A,MATCH('Sales input worksheet'!$B408,'Customer List'!$B:$B,0)),
""))</f>
        <v/>
      </c>
      <c r="B408" s="304"/>
      <c r="C408" s="305"/>
      <c r="D408" s="135" t="str">
        <f>IF($C408="","",
IF($C408="Customer credit","CR"&amp;100+COUNTIFS($C$1:$C407,"Customer credit"),
IF($C408="Sales",'Business Info'!$A$3&amp;100+COUNTIFS($C$1:$C407,"Sales"),
IF($C408="Other Income",'Business Info'!$A$3&amp;"O"&amp;100+COUNTIFS($C$1:$C407,"Other Income")
))))</f>
        <v/>
      </c>
      <c r="E408" s="308"/>
      <c r="F408" s="307"/>
      <c r="G408" s="169"/>
      <c r="H408" s="184"/>
      <c r="I408" s="138" t="str">
        <f>IFERROR(VLOOKUP($G408,'Inventory management'!$B:$D,3,0),"")</f>
        <v/>
      </c>
      <c r="J408" s="137" t="str">
        <f>IFERROR(
IF($K408&lt;&gt;"","",
IF($G408="","",
IF($C408="Customer credit",-$H408*VLOOKUP($G408,'Inventory management'!$B:$D,3,0),
$H408*VLOOKUP($G408,'Inventory management'!$B:$D,3,0)))),
"")</f>
        <v/>
      </c>
      <c r="K408" s="137"/>
      <c r="L408" s="137" t="str">
        <f t="shared" si="19"/>
        <v/>
      </c>
      <c r="M408" s="137" t="str">
        <f t="shared" si="20"/>
        <v/>
      </c>
      <c r="N408" s="186"/>
      <c r="O408" s="134" t="str">
        <f t="shared" si="21"/>
        <v/>
      </c>
    </row>
    <row r="409" spans="1:15" x14ac:dyDescent="0.35">
      <c r="A409" s="133" t="str">
        <f>IF(B409="","",
IFERROR(
INDEX('Customer List'!$A:$A,MATCH('Sales input worksheet'!$B409,'Customer List'!$B:$B,0)),
""))</f>
        <v/>
      </c>
      <c r="B409" s="304"/>
      <c r="C409" s="305"/>
      <c r="D409" s="135" t="str">
        <f>IF($C409="","",
IF($C409="Customer credit","CR"&amp;100+COUNTIFS($C$1:$C408,"Customer credit"),
IF($C409="Sales",'Business Info'!$A$3&amp;100+COUNTIFS($C$1:$C408,"Sales"),
IF($C409="Other Income",'Business Info'!$A$3&amp;"O"&amp;100+COUNTIFS($C$1:$C408,"Other Income")
))))</f>
        <v/>
      </c>
      <c r="E409" s="308"/>
      <c r="F409" s="307"/>
      <c r="G409" s="169"/>
      <c r="H409" s="184"/>
      <c r="I409" s="138" t="str">
        <f>IFERROR(VLOOKUP($G409,'Inventory management'!$B:$D,3,0),"")</f>
        <v/>
      </c>
      <c r="J409" s="137" t="str">
        <f>IFERROR(
IF($K409&lt;&gt;"","",
IF($G409="","",
IF($C409="Customer credit",-$H409*VLOOKUP($G409,'Inventory management'!$B:$D,3,0),
$H409*VLOOKUP($G409,'Inventory management'!$B:$D,3,0)))),
"")</f>
        <v/>
      </c>
      <c r="K409" s="137"/>
      <c r="L409" s="137" t="str">
        <f t="shared" si="19"/>
        <v/>
      </c>
      <c r="M409" s="137" t="str">
        <f t="shared" si="20"/>
        <v/>
      </c>
      <c r="N409" s="186"/>
      <c r="O409" s="134" t="str">
        <f t="shared" si="21"/>
        <v/>
      </c>
    </row>
    <row r="410" spans="1:15" x14ac:dyDescent="0.35">
      <c r="A410" s="133" t="str">
        <f>IF(B410="","",
IFERROR(
INDEX('Customer List'!$A:$A,MATCH('Sales input worksheet'!$B410,'Customer List'!$B:$B,0)),
""))</f>
        <v/>
      </c>
      <c r="B410" s="304"/>
      <c r="C410" s="305"/>
      <c r="D410" s="135" t="str">
        <f>IF($C410="","",
IF($C410="Customer credit","CR"&amp;100+COUNTIFS($C$1:$C409,"Customer credit"),
IF($C410="Sales",'Business Info'!$A$3&amp;100+COUNTIFS($C$1:$C409,"Sales"),
IF($C410="Other Income",'Business Info'!$A$3&amp;"O"&amp;100+COUNTIFS($C$1:$C409,"Other Income")
))))</f>
        <v/>
      </c>
      <c r="E410" s="308"/>
      <c r="F410" s="307"/>
      <c r="G410" s="169"/>
      <c r="H410" s="184"/>
      <c r="I410" s="138" t="str">
        <f>IFERROR(VLOOKUP($G410,'Inventory management'!$B:$D,3,0),"")</f>
        <v/>
      </c>
      <c r="J410" s="137" t="str">
        <f>IFERROR(
IF($K410&lt;&gt;"","",
IF($G410="","",
IF($C410="Customer credit",-$H410*VLOOKUP($G410,'Inventory management'!$B:$D,3,0),
$H410*VLOOKUP($G410,'Inventory management'!$B:$D,3,0)))),
"")</f>
        <v/>
      </c>
      <c r="K410" s="137"/>
      <c r="L410" s="137" t="str">
        <f t="shared" si="19"/>
        <v/>
      </c>
      <c r="M410" s="137" t="str">
        <f t="shared" si="20"/>
        <v/>
      </c>
      <c r="N410" s="186"/>
      <c r="O410" s="134" t="str">
        <f t="shared" si="21"/>
        <v/>
      </c>
    </row>
    <row r="411" spans="1:15" x14ac:dyDescent="0.35">
      <c r="A411" s="133" t="str">
        <f>IF(B411="","",
IFERROR(
INDEX('Customer List'!$A:$A,MATCH('Sales input worksheet'!$B411,'Customer List'!$B:$B,0)),
""))</f>
        <v/>
      </c>
      <c r="B411" s="304"/>
      <c r="C411" s="305"/>
      <c r="D411" s="135" t="str">
        <f>IF($C411="","",
IF($C411="Customer credit","CR"&amp;100+COUNTIFS($C$1:$C410,"Customer credit"),
IF($C411="Sales",'Business Info'!$A$3&amp;100+COUNTIFS($C$1:$C410,"Sales"),
IF($C411="Other Income",'Business Info'!$A$3&amp;"O"&amp;100+COUNTIFS($C$1:$C410,"Other Income")
))))</f>
        <v/>
      </c>
      <c r="E411" s="308"/>
      <c r="F411" s="307"/>
      <c r="G411" s="169"/>
      <c r="H411" s="184"/>
      <c r="I411" s="138" t="str">
        <f>IFERROR(VLOOKUP($G411,'Inventory management'!$B:$D,3,0),"")</f>
        <v/>
      </c>
      <c r="J411" s="137" t="str">
        <f>IFERROR(
IF($K411&lt;&gt;"","",
IF($G411="","",
IF($C411="Customer credit",-$H411*VLOOKUP($G411,'Inventory management'!$B:$D,3,0),
$H411*VLOOKUP($G411,'Inventory management'!$B:$D,3,0)))),
"")</f>
        <v/>
      </c>
      <c r="K411" s="137"/>
      <c r="L411" s="137" t="str">
        <f t="shared" si="19"/>
        <v/>
      </c>
      <c r="M411" s="137" t="str">
        <f t="shared" si="20"/>
        <v/>
      </c>
      <c r="N411" s="186"/>
      <c r="O411" s="134" t="str">
        <f t="shared" si="21"/>
        <v/>
      </c>
    </row>
    <row r="412" spans="1:15" x14ac:dyDescent="0.35">
      <c r="A412" s="133" t="str">
        <f>IF(B412="","",
IFERROR(
INDEX('Customer List'!$A:$A,MATCH('Sales input worksheet'!$B412,'Customer List'!$B:$B,0)),
""))</f>
        <v/>
      </c>
      <c r="B412" s="304"/>
      <c r="C412" s="305"/>
      <c r="D412" s="135" t="str">
        <f>IF($C412="","",
IF($C412="Customer credit","CR"&amp;100+COUNTIFS($C$1:$C411,"Customer credit"),
IF($C412="Sales",'Business Info'!$A$3&amp;100+COUNTIFS($C$1:$C411,"Sales"),
IF($C412="Other Income",'Business Info'!$A$3&amp;"O"&amp;100+COUNTIFS($C$1:$C411,"Other Income")
))))</f>
        <v/>
      </c>
      <c r="E412" s="308"/>
      <c r="F412" s="307"/>
      <c r="G412" s="169"/>
      <c r="H412" s="184"/>
      <c r="I412" s="138" t="str">
        <f>IFERROR(VLOOKUP($G412,'Inventory management'!$B:$D,3,0),"")</f>
        <v/>
      </c>
      <c r="J412" s="137" t="str">
        <f>IFERROR(
IF($K412&lt;&gt;"","",
IF($G412="","",
IF($C412="Customer credit",-$H412*VLOOKUP($G412,'Inventory management'!$B:$D,3,0),
$H412*VLOOKUP($G412,'Inventory management'!$B:$D,3,0)))),
"")</f>
        <v/>
      </c>
      <c r="K412" s="137"/>
      <c r="L412" s="137" t="str">
        <f t="shared" si="19"/>
        <v/>
      </c>
      <c r="M412" s="137" t="str">
        <f t="shared" si="20"/>
        <v/>
      </c>
      <c r="N412" s="186"/>
      <c r="O412" s="134" t="str">
        <f t="shared" si="21"/>
        <v/>
      </c>
    </row>
    <row r="413" spans="1:15" x14ac:dyDescent="0.35">
      <c r="A413" s="133" t="str">
        <f>IF(B413="","",
IFERROR(
INDEX('Customer List'!$A:$A,MATCH('Sales input worksheet'!$B413,'Customer List'!$B:$B,0)),
""))</f>
        <v/>
      </c>
      <c r="B413" s="304"/>
      <c r="C413" s="305"/>
      <c r="D413" s="135" t="str">
        <f>IF($C413="","",
IF($C413="Customer credit","CR"&amp;100+COUNTIFS($C$1:$C412,"Customer credit"),
IF($C413="Sales",'Business Info'!$A$3&amp;100+COUNTIFS($C$1:$C412,"Sales"),
IF($C413="Other Income",'Business Info'!$A$3&amp;"O"&amp;100+COUNTIFS($C$1:$C412,"Other Income")
))))</f>
        <v/>
      </c>
      <c r="E413" s="308"/>
      <c r="F413" s="307"/>
      <c r="G413" s="169"/>
      <c r="H413" s="184"/>
      <c r="I413" s="138" t="str">
        <f>IFERROR(VLOOKUP($G413,'Inventory management'!$B:$D,3,0),"")</f>
        <v/>
      </c>
      <c r="J413" s="137" t="str">
        <f>IFERROR(
IF($K413&lt;&gt;"","",
IF($G413="","",
IF($C413="Customer credit",-$H413*VLOOKUP($G413,'Inventory management'!$B:$D,3,0),
$H413*VLOOKUP($G413,'Inventory management'!$B:$D,3,0)))),
"")</f>
        <v/>
      </c>
      <c r="K413" s="137"/>
      <c r="L413" s="137" t="str">
        <f t="shared" si="19"/>
        <v/>
      </c>
      <c r="M413" s="137" t="str">
        <f t="shared" si="20"/>
        <v/>
      </c>
      <c r="N413" s="186"/>
      <c r="O413" s="134" t="str">
        <f t="shared" si="21"/>
        <v/>
      </c>
    </row>
    <row r="414" spans="1:15" x14ac:dyDescent="0.35">
      <c r="A414" s="133" t="str">
        <f>IF(B414="","",
IFERROR(
INDEX('Customer List'!$A:$A,MATCH('Sales input worksheet'!$B414,'Customer List'!$B:$B,0)),
""))</f>
        <v/>
      </c>
      <c r="B414" s="304"/>
      <c r="C414" s="305"/>
      <c r="D414" s="135" t="str">
        <f>IF($C414="","",
IF($C414="Customer credit","CR"&amp;100+COUNTIFS($C$1:$C413,"Customer credit"),
IF($C414="Sales",'Business Info'!$A$3&amp;100+COUNTIFS($C$1:$C413,"Sales"),
IF($C414="Other Income",'Business Info'!$A$3&amp;"O"&amp;100+COUNTIFS($C$1:$C413,"Other Income")
))))</f>
        <v/>
      </c>
      <c r="E414" s="308"/>
      <c r="F414" s="307"/>
      <c r="G414" s="169"/>
      <c r="H414" s="184"/>
      <c r="I414" s="138" t="str">
        <f>IFERROR(VLOOKUP($G414,'Inventory management'!$B:$D,3,0),"")</f>
        <v/>
      </c>
      <c r="J414" s="137" t="str">
        <f>IFERROR(
IF($K414&lt;&gt;"","",
IF($G414="","",
IF($C414="Customer credit",-$H414*VLOOKUP($G414,'Inventory management'!$B:$D,3,0),
$H414*VLOOKUP($G414,'Inventory management'!$B:$D,3,0)))),
"")</f>
        <v/>
      </c>
      <c r="K414" s="137"/>
      <c r="L414" s="137" t="str">
        <f t="shared" si="19"/>
        <v/>
      </c>
      <c r="M414" s="137" t="str">
        <f t="shared" si="20"/>
        <v/>
      </c>
      <c r="N414" s="186"/>
      <c r="O414" s="134" t="str">
        <f t="shared" si="21"/>
        <v/>
      </c>
    </row>
    <row r="415" spans="1:15" x14ac:dyDescent="0.35">
      <c r="A415" s="133" t="str">
        <f>IF(B415="","",
IFERROR(
INDEX('Customer List'!$A:$A,MATCH('Sales input worksheet'!$B415,'Customer List'!$B:$B,0)),
""))</f>
        <v/>
      </c>
      <c r="B415" s="304"/>
      <c r="C415" s="305"/>
      <c r="D415" s="135" t="str">
        <f>IF($C415="","",
IF($C415="Customer credit","CR"&amp;100+COUNTIFS($C$1:$C414,"Customer credit"),
IF($C415="Sales",'Business Info'!$A$3&amp;100+COUNTIFS($C$1:$C414,"Sales"),
IF($C415="Other Income",'Business Info'!$A$3&amp;"O"&amp;100+COUNTIFS($C$1:$C414,"Other Income")
))))</f>
        <v/>
      </c>
      <c r="E415" s="308"/>
      <c r="F415" s="307"/>
      <c r="G415" s="169"/>
      <c r="H415" s="184"/>
      <c r="I415" s="138" t="str">
        <f>IFERROR(VLOOKUP($G415,'Inventory management'!$B:$D,3,0),"")</f>
        <v/>
      </c>
      <c r="J415" s="137" t="str">
        <f>IFERROR(
IF($K415&lt;&gt;"","",
IF($G415="","",
IF($C415="Customer credit",-$H415*VLOOKUP($G415,'Inventory management'!$B:$D,3,0),
$H415*VLOOKUP($G415,'Inventory management'!$B:$D,3,0)))),
"")</f>
        <v/>
      </c>
      <c r="K415" s="137"/>
      <c r="L415" s="137" t="str">
        <f t="shared" si="19"/>
        <v/>
      </c>
      <c r="M415" s="137" t="str">
        <f t="shared" si="20"/>
        <v/>
      </c>
      <c r="N415" s="186"/>
      <c r="O415" s="134" t="str">
        <f t="shared" si="21"/>
        <v/>
      </c>
    </row>
    <row r="416" spans="1:15" x14ac:dyDescent="0.35">
      <c r="A416" s="133" t="str">
        <f>IF(B416="","",
IFERROR(
INDEX('Customer List'!$A:$A,MATCH('Sales input worksheet'!$B416,'Customer List'!$B:$B,0)),
""))</f>
        <v/>
      </c>
      <c r="B416" s="304"/>
      <c r="C416" s="305"/>
      <c r="D416" s="135" t="str">
        <f>IF($C416="","",
IF($C416="Customer credit","CR"&amp;100+COUNTIFS($C$1:$C415,"Customer credit"),
IF($C416="Sales",'Business Info'!$A$3&amp;100+COUNTIFS($C$1:$C415,"Sales"),
IF($C416="Other Income",'Business Info'!$A$3&amp;"O"&amp;100+COUNTIFS($C$1:$C415,"Other Income")
))))</f>
        <v/>
      </c>
      <c r="E416" s="308"/>
      <c r="F416" s="307"/>
      <c r="G416" s="169"/>
      <c r="H416" s="184"/>
      <c r="I416" s="138" t="str">
        <f>IFERROR(VLOOKUP($G416,'Inventory management'!$B:$D,3,0),"")</f>
        <v/>
      </c>
      <c r="J416" s="137" t="str">
        <f>IFERROR(
IF($K416&lt;&gt;"","",
IF($G416="","",
IF($C416="Customer credit",-$H416*VLOOKUP($G416,'Inventory management'!$B:$D,3,0),
$H416*VLOOKUP($G416,'Inventory management'!$B:$D,3,0)))),
"")</f>
        <v/>
      </c>
      <c r="K416" s="137"/>
      <c r="L416" s="137" t="str">
        <f t="shared" si="19"/>
        <v/>
      </c>
      <c r="M416" s="137" t="str">
        <f t="shared" si="20"/>
        <v/>
      </c>
      <c r="N416" s="186"/>
      <c r="O416" s="134" t="str">
        <f t="shared" si="21"/>
        <v/>
      </c>
    </row>
    <row r="417" spans="1:15" x14ac:dyDescent="0.35">
      <c r="A417" s="133" t="str">
        <f>IF(B417="","",
IFERROR(
INDEX('Customer List'!$A:$A,MATCH('Sales input worksheet'!$B417,'Customer List'!$B:$B,0)),
""))</f>
        <v/>
      </c>
      <c r="B417" s="304"/>
      <c r="C417" s="305"/>
      <c r="D417" s="135" t="str">
        <f>IF($C417="","",
IF($C417="Customer credit","CR"&amp;100+COUNTIFS($C$1:$C416,"Customer credit"),
IF($C417="Sales",'Business Info'!$A$3&amp;100+COUNTIFS($C$1:$C416,"Sales"),
IF($C417="Other Income",'Business Info'!$A$3&amp;"O"&amp;100+COUNTIFS($C$1:$C416,"Other Income")
))))</f>
        <v/>
      </c>
      <c r="E417" s="308"/>
      <c r="F417" s="307"/>
      <c r="G417" s="169"/>
      <c r="H417" s="184"/>
      <c r="I417" s="138" t="str">
        <f>IFERROR(VLOOKUP($G417,'Inventory management'!$B:$D,3,0),"")</f>
        <v/>
      </c>
      <c r="J417" s="137" t="str">
        <f>IFERROR(
IF($K417&lt;&gt;"","",
IF($G417="","",
IF($C417="Customer credit",-$H417*VLOOKUP($G417,'Inventory management'!$B:$D,3,0),
$H417*VLOOKUP($G417,'Inventory management'!$B:$D,3,0)))),
"")</f>
        <v/>
      </c>
      <c r="K417" s="137"/>
      <c r="L417" s="137" t="str">
        <f t="shared" si="19"/>
        <v/>
      </c>
      <c r="M417" s="137" t="str">
        <f t="shared" si="20"/>
        <v/>
      </c>
      <c r="N417" s="186"/>
      <c r="O417" s="134" t="str">
        <f t="shared" si="21"/>
        <v/>
      </c>
    </row>
    <row r="418" spans="1:15" x14ac:dyDescent="0.35">
      <c r="A418" s="133" t="str">
        <f>IF(B418="","",
IFERROR(
INDEX('Customer List'!$A:$A,MATCH('Sales input worksheet'!$B418,'Customer List'!$B:$B,0)),
""))</f>
        <v/>
      </c>
      <c r="B418" s="304"/>
      <c r="C418" s="305"/>
      <c r="D418" s="135" t="str">
        <f>IF($C418="","",
IF($C418="Customer credit","CR"&amp;100+COUNTIFS($C$1:$C417,"Customer credit"),
IF($C418="Sales",'Business Info'!$A$3&amp;100+COUNTIFS($C$1:$C417,"Sales"),
IF($C418="Other Income",'Business Info'!$A$3&amp;"O"&amp;100+COUNTIFS($C$1:$C417,"Other Income")
))))</f>
        <v/>
      </c>
      <c r="E418" s="308"/>
      <c r="F418" s="307"/>
      <c r="G418" s="169"/>
      <c r="H418" s="184"/>
      <c r="I418" s="138" t="str">
        <f>IFERROR(VLOOKUP($G418,'Inventory management'!$B:$D,3,0),"")</f>
        <v/>
      </c>
      <c r="J418" s="137" t="str">
        <f>IFERROR(
IF($K418&lt;&gt;"","",
IF($G418="","",
IF($C418="Customer credit",-$H418*VLOOKUP($G418,'Inventory management'!$B:$D,3,0),
$H418*VLOOKUP($G418,'Inventory management'!$B:$D,3,0)))),
"")</f>
        <v/>
      </c>
      <c r="K418" s="137"/>
      <c r="L418" s="137" t="str">
        <f t="shared" si="19"/>
        <v/>
      </c>
      <c r="M418" s="137" t="str">
        <f t="shared" si="20"/>
        <v/>
      </c>
      <c r="N418" s="186"/>
      <c r="O418" s="134" t="str">
        <f t="shared" si="21"/>
        <v/>
      </c>
    </row>
    <row r="419" spans="1:15" x14ac:dyDescent="0.35">
      <c r="A419" s="133" t="str">
        <f>IF(B419="","",
IFERROR(
INDEX('Customer List'!$A:$A,MATCH('Sales input worksheet'!$B419,'Customer List'!$B:$B,0)),
""))</f>
        <v/>
      </c>
      <c r="B419" s="304"/>
      <c r="C419" s="305"/>
      <c r="D419" s="135" t="str">
        <f>IF($C419="","",
IF($C419="Customer credit","CR"&amp;100+COUNTIFS($C$1:$C418,"Customer credit"),
IF($C419="Sales",'Business Info'!$A$3&amp;100+COUNTIFS($C$1:$C418,"Sales"),
IF($C419="Other Income",'Business Info'!$A$3&amp;"O"&amp;100+COUNTIFS($C$1:$C418,"Other Income")
))))</f>
        <v/>
      </c>
      <c r="E419" s="308"/>
      <c r="F419" s="307"/>
      <c r="G419" s="169"/>
      <c r="H419" s="184"/>
      <c r="I419" s="138" t="str">
        <f>IFERROR(VLOOKUP($G419,'Inventory management'!$B:$D,3,0),"")</f>
        <v/>
      </c>
      <c r="J419" s="137" t="str">
        <f>IFERROR(
IF($K419&lt;&gt;"","",
IF($G419="","",
IF($C419="Customer credit",-$H419*VLOOKUP($G419,'Inventory management'!$B:$D,3,0),
$H419*VLOOKUP($G419,'Inventory management'!$B:$D,3,0)))),
"")</f>
        <v/>
      </c>
      <c r="K419" s="137"/>
      <c r="L419" s="137" t="str">
        <f t="shared" si="19"/>
        <v/>
      </c>
      <c r="M419" s="137" t="str">
        <f t="shared" si="20"/>
        <v/>
      </c>
      <c r="N419" s="186"/>
      <c r="O419" s="134" t="str">
        <f t="shared" si="21"/>
        <v/>
      </c>
    </row>
    <row r="420" spans="1:15" x14ac:dyDescent="0.35">
      <c r="A420" s="133" t="str">
        <f>IF(B420="","",
IFERROR(
INDEX('Customer List'!$A:$A,MATCH('Sales input worksheet'!$B420,'Customer List'!$B:$B,0)),
""))</f>
        <v/>
      </c>
      <c r="B420" s="304"/>
      <c r="C420" s="305"/>
      <c r="D420" s="135" t="str">
        <f>IF($C420="","",
IF($C420="Customer credit","CR"&amp;100+COUNTIFS($C$1:$C419,"Customer credit"),
IF($C420="Sales",'Business Info'!$A$3&amp;100+COUNTIFS($C$1:$C419,"Sales"),
IF($C420="Other Income",'Business Info'!$A$3&amp;"O"&amp;100+COUNTIFS($C$1:$C419,"Other Income")
))))</f>
        <v/>
      </c>
      <c r="E420" s="308"/>
      <c r="F420" s="307"/>
      <c r="G420" s="169"/>
      <c r="H420" s="184"/>
      <c r="I420" s="138" t="str">
        <f>IFERROR(VLOOKUP($G420,'Inventory management'!$B:$D,3,0),"")</f>
        <v/>
      </c>
      <c r="J420" s="137" t="str">
        <f>IFERROR(
IF($K420&lt;&gt;"","",
IF($G420="","",
IF($C420="Customer credit",-$H420*VLOOKUP($G420,'Inventory management'!$B:$D,3,0),
$H420*VLOOKUP($G420,'Inventory management'!$B:$D,3,0)))),
"")</f>
        <v/>
      </c>
      <c r="K420" s="137"/>
      <c r="L420" s="137" t="str">
        <f t="shared" si="19"/>
        <v/>
      </c>
      <c r="M420" s="137" t="str">
        <f t="shared" si="20"/>
        <v/>
      </c>
      <c r="N420" s="186"/>
      <c r="O420" s="134" t="str">
        <f t="shared" si="21"/>
        <v/>
      </c>
    </row>
    <row r="421" spans="1:15" x14ac:dyDescent="0.35">
      <c r="A421" s="133" t="str">
        <f>IF(B421="","",
IFERROR(
INDEX('Customer List'!$A:$A,MATCH('Sales input worksheet'!$B421,'Customer List'!$B:$B,0)),
""))</f>
        <v/>
      </c>
      <c r="B421" s="304"/>
      <c r="C421" s="305"/>
      <c r="D421" s="135" t="str">
        <f>IF($C421="","",
IF($C421="Customer credit","CR"&amp;100+COUNTIFS($C$1:$C420,"Customer credit"),
IF($C421="Sales",'Business Info'!$A$3&amp;100+COUNTIFS($C$1:$C420,"Sales"),
IF($C421="Other Income",'Business Info'!$A$3&amp;"O"&amp;100+COUNTIFS($C$1:$C420,"Other Income")
))))</f>
        <v/>
      </c>
      <c r="E421" s="308"/>
      <c r="F421" s="307"/>
      <c r="G421" s="169"/>
      <c r="H421" s="184"/>
      <c r="I421" s="138" t="str">
        <f>IFERROR(VLOOKUP($G421,'Inventory management'!$B:$D,3,0),"")</f>
        <v/>
      </c>
      <c r="J421" s="137" t="str">
        <f>IFERROR(
IF($K421&lt;&gt;"","",
IF($G421="","",
IF($C421="Customer credit",-$H421*VLOOKUP($G421,'Inventory management'!$B:$D,3,0),
$H421*VLOOKUP($G421,'Inventory management'!$B:$D,3,0)))),
"")</f>
        <v/>
      </c>
      <c r="K421" s="137"/>
      <c r="L421" s="137" t="str">
        <f t="shared" si="19"/>
        <v/>
      </c>
      <c r="M421" s="137" t="str">
        <f t="shared" si="20"/>
        <v/>
      </c>
      <c r="N421" s="186"/>
      <c r="O421" s="134" t="str">
        <f t="shared" si="21"/>
        <v/>
      </c>
    </row>
    <row r="422" spans="1:15" x14ac:dyDescent="0.35">
      <c r="A422" s="133" t="str">
        <f>IF(B422="","",
IFERROR(
INDEX('Customer List'!$A:$A,MATCH('Sales input worksheet'!$B422,'Customer List'!$B:$B,0)),
""))</f>
        <v/>
      </c>
      <c r="B422" s="304"/>
      <c r="C422" s="305"/>
      <c r="D422" s="135" t="str">
        <f>IF($C422="","",
IF($C422="Customer credit","CR"&amp;100+COUNTIFS($C$1:$C421,"Customer credit"),
IF($C422="Sales",'Business Info'!$A$3&amp;100+COUNTIFS($C$1:$C421,"Sales"),
IF($C422="Other Income",'Business Info'!$A$3&amp;"O"&amp;100+COUNTIFS($C$1:$C421,"Other Income")
))))</f>
        <v/>
      </c>
      <c r="E422" s="308"/>
      <c r="F422" s="307"/>
      <c r="G422" s="169"/>
      <c r="H422" s="184"/>
      <c r="I422" s="138" t="str">
        <f>IFERROR(VLOOKUP($G422,'Inventory management'!$B:$D,3,0),"")</f>
        <v/>
      </c>
      <c r="J422" s="137" t="str">
        <f>IFERROR(
IF($K422&lt;&gt;"","",
IF($G422="","",
IF($C422="Customer credit",-$H422*VLOOKUP($G422,'Inventory management'!$B:$D,3,0),
$H422*VLOOKUP($G422,'Inventory management'!$B:$D,3,0)))),
"")</f>
        <v/>
      </c>
      <c r="K422" s="137"/>
      <c r="L422" s="137" t="str">
        <f t="shared" si="19"/>
        <v/>
      </c>
      <c r="M422" s="137" t="str">
        <f t="shared" si="20"/>
        <v/>
      </c>
      <c r="N422" s="186"/>
      <c r="O422" s="134" t="str">
        <f t="shared" si="21"/>
        <v/>
      </c>
    </row>
    <row r="423" spans="1:15" x14ac:dyDescent="0.35">
      <c r="A423" s="133" t="str">
        <f>IF(B423="","",
IFERROR(
INDEX('Customer List'!$A:$A,MATCH('Sales input worksheet'!$B423,'Customer List'!$B:$B,0)),
""))</f>
        <v/>
      </c>
      <c r="B423" s="304"/>
      <c r="C423" s="305"/>
      <c r="D423" s="135" t="str">
        <f>IF($C423="","",
IF($C423="Customer credit","CR"&amp;100+COUNTIFS($C$1:$C422,"Customer credit"),
IF($C423="Sales",'Business Info'!$A$3&amp;100+COUNTIFS($C$1:$C422,"Sales"),
IF($C423="Other Income",'Business Info'!$A$3&amp;"O"&amp;100+COUNTIFS($C$1:$C422,"Other Income")
))))</f>
        <v/>
      </c>
      <c r="E423" s="308"/>
      <c r="F423" s="307"/>
      <c r="G423" s="169"/>
      <c r="H423" s="184"/>
      <c r="I423" s="138" t="str">
        <f>IFERROR(VLOOKUP($G423,'Inventory management'!$B:$D,3,0),"")</f>
        <v/>
      </c>
      <c r="J423" s="137" t="str">
        <f>IFERROR(
IF($K423&lt;&gt;"","",
IF($G423="","",
IF($C423="Customer credit",-$H423*VLOOKUP($G423,'Inventory management'!$B:$D,3,0),
$H423*VLOOKUP($G423,'Inventory management'!$B:$D,3,0)))),
"")</f>
        <v/>
      </c>
      <c r="K423" s="137"/>
      <c r="L423" s="137" t="str">
        <f t="shared" si="19"/>
        <v/>
      </c>
      <c r="M423" s="137" t="str">
        <f t="shared" si="20"/>
        <v/>
      </c>
      <c r="N423" s="186"/>
      <c r="O423" s="134" t="str">
        <f t="shared" si="21"/>
        <v/>
      </c>
    </row>
    <row r="424" spans="1:15" x14ac:dyDescent="0.35">
      <c r="A424" s="133" t="str">
        <f>IF(B424="","",
IFERROR(
INDEX('Customer List'!$A:$A,MATCH('Sales input worksheet'!$B424,'Customer List'!$B:$B,0)),
""))</f>
        <v/>
      </c>
      <c r="B424" s="304"/>
      <c r="C424" s="305"/>
      <c r="D424" s="135" t="str">
        <f>IF($C424="","",
IF($C424="Customer credit","CR"&amp;100+COUNTIFS($C$1:$C423,"Customer credit"),
IF($C424="Sales",'Business Info'!$A$3&amp;100+COUNTIFS($C$1:$C423,"Sales"),
IF($C424="Other Income",'Business Info'!$A$3&amp;"O"&amp;100+COUNTIFS($C$1:$C423,"Other Income")
))))</f>
        <v/>
      </c>
      <c r="E424" s="308"/>
      <c r="F424" s="307"/>
      <c r="G424" s="169"/>
      <c r="H424" s="184"/>
      <c r="I424" s="138" t="str">
        <f>IFERROR(VLOOKUP($G424,'Inventory management'!$B:$D,3,0),"")</f>
        <v/>
      </c>
      <c r="J424" s="137" t="str">
        <f>IFERROR(
IF($K424&lt;&gt;"","",
IF($G424="","",
IF($C424="Customer credit",-$H424*VLOOKUP($G424,'Inventory management'!$B:$D,3,0),
$H424*VLOOKUP($G424,'Inventory management'!$B:$D,3,0)))),
"")</f>
        <v/>
      </c>
      <c r="K424" s="137"/>
      <c r="L424" s="137" t="str">
        <f t="shared" si="19"/>
        <v/>
      </c>
      <c r="M424" s="137" t="str">
        <f t="shared" si="20"/>
        <v/>
      </c>
      <c r="N424" s="186"/>
      <c r="O424" s="134" t="str">
        <f t="shared" si="21"/>
        <v/>
      </c>
    </row>
    <row r="425" spans="1:15" x14ac:dyDescent="0.35">
      <c r="A425" s="133" t="str">
        <f>IF(B425="","",
IFERROR(
INDEX('Customer List'!$A:$A,MATCH('Sales input worksheet'!$B425,'Customer List'!$B:$B,0)),
""))</f>
        <v/>
      </c>
      <c r="B425" s="304"/>
      <c r="C425" s="305"/>
      <c r="D425" s="135" t="str">
        <f>IF($C425="","",
IF($C425="Customer credit","CR"&amp;100+COUNTIFS($C$1:$C424,"Customer credit"),
IF($C425="Sales",'Business Info'!$A$3&amp;100+COUNTIFS($C$1:$C424,"Sales"),
IF($C425="Other Income",'Business Info'!$A$3&amp;"O"&amp;100+COUNTIFS($C$1:$C424,"Other Income")
))))</f>
        <v/>
      </c>
      <c r="E425" s="308"/>
      <c r="F425" s="307"/>
      <c r="G425" s="169"/>
      <c r="H425" s="184"/>
      <c r="I425" s="138" t="str">
        <f>IFERROR(VLOOKUP($G425,'Inventory management'!$B:$D,3,0),"")</f>
        <v/>
      </c>
      <c r="J425" s="137" t="str">
        <f>IFERROR(
IF($K425&lt;&gt;"","",
IF($G425="","",
IF($C425="Customer credit",-$H425*VLOOKUP($G425,'Inventory management'!$B:$D,3,0),
$H425*VLOOKUP($G425,'Inventory management'!$B:$D,3,0)))),
"")</f>
        <v/>
      </c>
      <c r="K425" s="137"/>
      <c r="L425" s="137" t="str">
        <f t="shared" si="19"/>
        <v/>
      </c>
      <c r="M425" s="137" t="str">
        <f t="shared" si="20"/>
        <v/>
      </c>
      <c r="N425" s="186"/>
      <c r="O425" s="134" t="str">
        <f t="shared" si="21"/>
        <v/>
      </c>
    </row>
    <row r="426" spans="1:15" x14ac:dyDescent="0.35">
      <c r="A426" s="133" t="str">
        <f>IF(B426="","",
IFERROR(
INDEX('Customer List'!$A:$A,MATCH('Sales input worksheet'!$B426,'Customer List'!$B:$B,0)),
""))</f>
        <v/>
      </c>
      <c r="B426" s="304"/>
      <c r="C426" s="305"/>
      <c r="D426" s="135" t="str">
        <f>IF($C426="","",
IF($C426="Customer credit","CR"&amp;100+COUNTIFS($C$1:$C425,"Customer credit"),
IF($C426="Sales",'Business Info'!$A$3&amp;100+COUNTIFS($C$1:$C425,"Sales"),
IF($C426="Other Income",'Business Info'!$A$3&amp;"O"&amp;100+COUNTIFS($C$1:$C425,"Other Income")
))))</f>
        <v/>
      </c>
      <c r="E426" s="308"/>
      <c r="F426" s="307"/>
      <c r="G426" s="169"/>
      <c r="H426" s="184"/>
      <c r="I426" s="138" t="str">
        <f>IFERROR(VLOOKUP($G426,'Inventory management'!$B:$D,3,0),"")</f>
        <v/>
      </c>
      <c r="J426" s="137" t="str">
        <f>IFERROR(
IF($K426&lt;&gt;"","",
IF($G426="","",
IF($C426="Customer credit",-$H426*VLOOKUP($G426,'Inventory management'!$B:$D,3,0),
$H426*VLOOKUP($G426,'Inventory management'!$B:$D,3,0)))),
"")</f>
        <v/>
      </c>
      <c r="K426" s="137"/>
      <c r="L426" s="137" t="str">
        <f t="shared" si="19"/>
        <v/>
      </c>
      <c r="M426" s="137" t="str">
        <f t="shared" si="20"/>
        <v/>
      </c>
      <c r="N426" s="186"/>
      <c r="O426" s="134" t="str">
        <f t="shared" si="21"/>
        <v/>
      </c>
    </row>
    <row r="427" spans="1:15" x14ac:dyDescent="0.35">
      <c r="A427" s="133" t="str">
        <f>IF(B427="","",
IFERROR(
INDEX('Customer List'!$A:$A,MATCH('Sales input worksheet'!$B427,'Customer List'!$B:$B,0)),
""))</f>
        <v/>
      </c>
      <c r="B427" s="304"/>
      <c r="C427" s="305"/>
      <c r="D427" s="135" t="str">
        <f>IF($C427="","",
IF($C427="Customer credit","CR"&amp;100+COUNTIFS($C$1:$C426,"Customer credit"),
IF($C427="Sales",'Business Info'!$A$3&amp;100+COUNTIFS($C$1:$C426,"Sales"),
IF($C427="Other Income",'Business Info'!$A$3&amp;"O"&amp;100+COUNTIFS($C$1:$C426,"Other Income")
))))</f>
        <v/>
      </c>
      <c r="E427" s="308"/>
      <c r="F427" s="307"/>
      <c r="G427" s="169"/>
      <c r="H427" s="184"/>
      <c r="I427" s="138" t="str">
        <f>IFERROR(VLOOKUP($G427,'Inventory management'!$B:$D,3,0),"")</f>
        <v/>
      </c>
      <c r="J427" s="137" t="str">
        <f>IFERROR(
IF($K427&lt;&gt;"","",
IF($G427="","",
IF($C427="Customer credit",-$H427*VLOOKUP($G427,'Inventory management'!$B:$D,3,0),
$H427*VLOOKUP($G427,'Inventory management'!$B:$D,3,0)))),
"")</f>
        <v/>
      </c>
      <c r="K427" s="137"/>
      <c r="L427" s="137" t="str">
        <f t="shared" si="19"/>
        <v/>
      </c>
      <c r="M427" s="137" t="str">
        <f t="shared" si="20"/>
        <v/>
      </c>
      <c r="N427" s="186"/>
      <c r="O427" s="134" t="str">
        <f t="shared" si="21"/>
        <v/>
      </c>
    </row>
    <row r="428" spans="1:15" x14ac:dyDescent="0.35">
      <c r="A428" s="133" t="str">
        <f>IF(B428="","",
IFERROR(
INDEX('Customer List'!$A:$A,MATCH('Sales input worksheet'!$B428,'Customer List'!$B:$B,0)),
""))</f>
        <v/>
      </c>
      <c r="B428" s="304"/>
      <c r="C428" s="305"/>
      <c r="D428" s="135" t="str">
        <f>IF($C428="","",
IF($C428="Customer credit","CR"&amp;100+COUNTIFS($C$1:$C427,"Customer credit"),
IF($C428="Sales",'Business Info'!$A$3&amp;100+COUNTIFS($C$1:$C427,"Sales"),
IF($C428="Other Income",'Business Info'!$A$3&amp;"O"&amp;100+COUNTIFS($C$1:$C427,"Other Income")
))))</f>
        <v/>
      </c>
      <c r="E428" s="308"/>
      <c r="F428" s="307"/>
      <c r="G428" s="169"/>
      <c r="H428" s="184"/>
      <c r="I428" s="138" t="str">
        <f>IFERROR(VLOOKUP($G428,'Inventory management'!$B:$D,3,0),"")</f>
        <v/>
      </c>
      <c r="J428" s="137" t="str">
        <f>IFERROR(
IF($K428&lt;&gt;"","",
IF($G428="","",
IF($C428="Customer credit",-$H428*VLOOKUP($G428,'Inventory management'!$B:$D,3,0),
$H428*VLOOKUP($G428,'Inventory management'!$B:$D,3,0)))),
"")</f>
        <v/>
      </c>
      <c r="K428" s="137"/>
      <c r="L428" s="137" t="str">
        <f t="shared" si="19"/>
        <v/>
      </c>
      <c r="M428" s="137" t="str">
        <f t="shared" si="20"/>
        <v/>
      </c>
      <c r="N428" s="186"/>
      <c r="O428" s="134" t="str">
        <f t="shared" si="21"/>
        <v/>
      </c>
    </row>
    <row r="429" spans="1:15" x14ac:dyDescent="0.35">
      <c r="A429" s="133" t="str">
        <f>IF(B429="","",
IFERROR(
INDEX('Customer List'!$A:$A,MATCH('Sales input worksheet'!$B429,'Customer List'!$B:$B,0)),
""))</f>
        <v/>
      </c>
      <c r="B429" s="304"/>
      <c r="C429" s="305"/>
      <c r="D429" s="135" t="str">
        <f>IF($C429="","",
IF($C429="Customer credit","CR"&amp;100+COUNTIFS($C$1:$C428,"Customer credit"),
IF($C429="Sales",'Business Info'!$A$3&amp;100+COUNTIFS($C$1:$C428,"Sales"),
IF($C429="Other Income",'Business Info'!$A$3&amp;"O"&amp;100+COUNTIFS($C$1:$C428,"Other Income")
))))</f>
        <v/>
      </c>
      <c r="E429" s="308"/>
      <c r="F429" s="307"/>
      <c r="G429" s="169"/>
      <c r="H429" s="184"/>
      <c r="I429" s="138" t="str">
        <f>IFERROR(VLOOKUP($G429,'Inventory management'!$B:$D,3,0),"")</f>
        <v/>
      </c>
      <c r="J429" s="137" t="str">
        <f>IFERROR(
IF($K429&lt;&gt;"","",
IF($G429="","",
IF($C429="Customer credit",-$H429*VLOOKUP($G429,'Inventory management'!$B:$D,3,0),
$H429*VLOOKUP($G429,'Inventory management'!$B:$D,3,0)))),
"")</f>
        <v/>
      </c>
      <c r="K429" s="137"/>
      <c r="L429" s="137" t="str">
        <f t="shared" si="19"/>
        <v/>
      </c>
      <c r="M429" s="137" t="str">
        <f t="shared" si="20"/>
        <v/>
      </c>
      <c r="N429" s="186"/>
      <c r="O429" s="134" t="str">
        <f t="shared" si="21"/>
        <v/>
      </c>
    </row>
    <row r="430" spans="1:15" x14ac:dyDescent="0.35">
      <c r="A430" s="133" t="str">
        <f>IF(B430="","",
IFERROR(
INDEX('Customer List'!$A:$A,MATCH('Sales input worksheet'!$B430,'Customer List'!$B:$B,0)),
""))</f>
        <v/>
      </c>
      <c r="B430" s="304"/>
      <c r="C430" s="305"/>
      <c r="D430" s="135" t="str">
        <f>IF($C430="","",
IF($C430="Customer credit","CR"&amp;100+COUNTIFS($C$1:$C429,"Customer credit"),
IF($C430="Sales",'Business Info'!$A$3&amp;100+COUNTIFS($C$1:$C429,"Sales"),
IF($C430="Other Income",'Business Info'!$A$3&amp;"O"&amp;100+COUNTIFS($C$1:$C429,"Other Income")
))))</f>
        <v/>
      </c>
      <c r="E430" s="308"/>
      <c r="F430" s="307"/>
      <c r="G430" s="169"/>
      <c r="H430" s="184"/>
      <c r="I430" s="138" t="str">
        <f>IFERROR(VLOOKUP($G430,'Inventory management'!$B:$D,3,0),"")</f>
        <v/>
      </c>
      <c r="J430" s="137" t="str">
        <f>IFERROR(
IF($K430&lt;&gt;"","",
IF($G430="","",
IF($C430="Customer credit",-$H430*VLOOKUP($G430,'Inventory management'!$B:$D,3,0),
$H430*VLOOKUP($G430,'Inventory management'!$B:$D,3,0)))),
"")</f>
        <v/>
      </c>
      <c r="K430" s="137"/>
      <c r="L430" s="137" t="str">
        <f t="shared" si="19"/>
        <v/>
      </c>
      <c r="M430" s="137" t="str">
        <f t="shared" si="20"/>
        <v/>
      </c>
      <c r="N430" s="186"/>
      <c r="O430" s="134" t="str">
        <f t="shared" si="21"/>
        <v/>
      </c>
    </row>
    <row r="431" spans="1:15" x14ac:dyDescent="0.35">
      <c r="A431" s="133" t="str">
        <f>IF(B431="","",
IFERROR(
INDEX('Customer List'!$A:$A,MATCH('Sales input worksheet'!$B431,'Customer List'!$B:$B,0)),
""))</f>
        <v/>
      </c>
      <c r="B431" s="304"/>
      <c r="C431" s="305"/>
      <c r="D431" s="135" t="str">
        <f>IF($C431="","",
IF($C431="Customer credit","CR"&amp;100+COUNTIFS($C$1:$C430,"Customer credit"),
IF($C431="Sales",'Business Info'!$A$3&amp;100+COUNTIFS($C$1:$C430,"Sales"),
IF($C431="Other Income",'Business Info'!$A$3&amp;"O"&amp;100+COUNTIFS($C$1:$C430,"Other Income")
))))</f>
        <v/>
      </c>
      <c r="E431" s="308"/>
      <c r="F431" s="307"/>
      <c r="G431" s="169"/>
      <c r="H431" s="184"/>
      <c r="I431" s="138" t="str">
        <f>IFERROR(VLOOKUP($G431,'Inventory management'!$B:$D,3,0),"")</f>
        <v/>
      </c>
      <c r="J431" s="137" t="str">
        <f>IFERROR(
IF($K431&lt;&gt;"","",
IF($G431="","",
IF($C431="Customer credit",-$H431*VLOOKUP($G431,'Inventory management'!$B:$D,3,0),
$H431*VLOOKUP($G431,'Inventory management'!$B:$D,3,0)))),
"")</f>
        <v/>
      </c>
      <c r="K431" s="137"/>
      <c r="L431" s="137" t="str">
        <f t="shared" si="19"/>
        <v/>
      </c>
      <c r="M431" s="137" t="str">
        <f t="shared" si="20"/>
        <v/>
      </c>
      <c r="N431" s="186"/>
      <c r="O431" s="134" t="str">
        <f t="shared" si="21"/>
        <v/>
      </c>
    </row>
    <row r="432" spans="1:15" x14ac:dyDescent="0.35">
      <c r="A432" s="133" t="str">
        <f>IF(B432="","",
IFERROR(
INDEX('Customer List'!$A:$A,MATCH('Sales input worksheet'!$B432,'Customer List'!$B:$B,0)),
""))</f>
        <v/>
      </c>
      <c r="B432" s="304"/>
      <c r="C432" s="305"/>
      <c r="D432" s="135" t="str">
        <f>IF($C432="","",
IF($C432="Customer credit","CR"&amp;100+COUNTIFS($C$1:$C431,"Customer credit"),
IF($C432="Sales",'Business Info'!$A$3&amp;100+COUNTIFS($C$1:$C431,"Sales"),
IF($C432="Other Income",'Business Info'!$A$3&amp;"O"&amp;100+COUNTIFS($C$1:$C431,"Other Income")
))))</f>
        <v/>
      </c>
      <c r="E432" s="308"/>
      <c r="F432" s="307"/>
      <c r="G432" s="169"/>
      <c r="H432" s="184"/>
      <c r="I432" s="138" t="str">
        <f>IFERROR(VLOOKUP($G432,'Inventory management'!$B:$D,3,0),"")</f>
        <v/>
      </c>
      <c r="J432" s="137" t="str">
        <f>IFERROR(
IF($K432&lt;&gt;"","",
IF($G432="","",
IF($C432="Customer credit",-$H432*VLOOKUP($G432,'Inventory management'!$B:$D,3,0),
$H432*VLOOKUP($G432,'Inventory management'!$B:$D,3,0)))),
"")</f>
        <v/>
      </c>
      <c r="K432" s="137"/>
      <c r="L432" s="137" t="str">
        <f t="shared" si="19"/>
        <v/>
      </c>
      <c r="M432" s="137" t="str">
        <f t="shared" si="20"/>
        <v/>
      </c>
      <c r="N432" s="186"/>
      <c r="O432" s="134" t="str">
        <f t="shared" si="21"/>
        <v/>
      </c>
    </row>
    <row r="433" spans="1:15" x14ac:dyDescent="0.35">
      <c r="A433" s="133" t="str">
        <f>IF(B433="","",
IFERROR(
INDEX('Customer List'!$A:$A,MATCH('Sales input worksheet'!$B433,'Customer List'!$B:$B,0)),
""))</f>
        <v/>
      </c>
      <c r="B433" s="304"/>
      <c r="C433" s="305"/>
      <c r="D433" s="135" t="str">
        <f>IF($C433="","",
IF($C433="Customer credit","CR"&amp;100+COUNTIFS($C$1:$C432,"Customer credit"),
IF($C433="Sales",'Business Info'!$A$3&amp;100+COUNTIFS($C$1:$C432,"Sales"),
IF($C433="Other Income",'Business Info'!$A$3&amp;"O"&amp;100+COUNTIFS($C$1:$C432,"Other Income")
))))</f>
        <v/>
      </c>
      <c r="E433" s="308"/>
      <c r="F433" s="307"/>
      <c r="G433" s="169"/>
      <c r="H433" s="184"/>
      <c r="I433" s="138" t="str">
        <f>IFERROR(VLOOKUP($G433,'Inventory management'!$B:$D,3,0),"")</f>
        <v/>
      </c>
      <c r="J433" s="137" t="str">
        <f>IFERROR(
IF($K433&lt;&gt;"","",
IF($G433="","",
IF($C433="Customer credit",-$H433*VLOOKUP($G433,'Inventory management'!$B:$D,3,0),
$H433*VLOOKUP($G433,'Inventory management'!$B:$D,3,0)))),
"")</f>
        <v/>
      </c>
      <c r="K433" s="137"/>
      <c r="L433" s="137" t="str">
        <f t="shared" si="19"/>
        <v/>
      </c>
      <c r="M433" s="137" t="str">
        <f t="shared" si="20"/>
        <v/>
      </c>
      <c r="N433" s="186"/>
      <c r="O433" s="134" t="str">
        <f t="shared" si="21"/>
        <v/>
      </c>
    </row>
    <row r="434" spans="1:15" x14ac:dyDescent="0.35">
      <c r="A434" s="133" t="str">
        <f>IF(B434="","",
IFERROR(
INDEX('Customer List'!$A:$A,MATCH('Sales input worksheet'!$B434,'Customer List'!$B:$B,0)),
""))</f>
        <v/>
      </c>
      <c r="B434" s="304"/>
      <c r="C434" s="305"/>
      <c r="D434" s="135" t="str">
        <f>IF($C434="","",
IF($C434="Customer credit","CR"&amp;100+COUNTIFS($C$1:$C433,"Customer credit"),
IF($C434="Sales",'Business Info'!$A$3&amp;100+COUNTIFS($C$1:$C433,"Sales"),
IF($C434="Other Income",'Business Info'!$A$3&amp;"O"&amp;100+COUNTIFS($C$1:$C433,"Other Income")
))))</f>
        <v/>
      </c>
      <c r="E434" s="308"/>
      <c r="F434" s="307"/>
      <c r="G434" s="169"/>
      <c r="H434" s="184"/>
      <c r="I434" s="138" t="str">
        <f>IFERROR(VLOOKUP($G434,'Inventory management'!$B:$D,3,0),"")</f>
        <v/>
      </c>
      <c r="J434" s="137" t="str">
        <f>IFERROR(
IF($K434&lt;&gt;"","",
IF($G434="","",
IF($C434="Customer credit",-$H434*VLOOKUP($G434,'Inventory management'!$B:$D,3,0),
$H434*VLOOKUP($G434,'Inventory management'!$B:$D,3,0)))),
"")</f>
        <v/>
      </c>
      <c r="K434" s="137"/>
      <c r="L434" s="137" t="str">
        <f t="shared" si="19"/>
        <v/>
      </c>
      <c r="M434" s="137" t="str">
        <f t="shared" si="20"/>
        <v/>
      </c>
      <c r="N434" s="186"/>
      <c r="O434" s="134" t="str">
        <f t="shared" si="21"/>
        <v/>
      </c>
    </row>
    <row r="435" spans="1:15" x14ac:dyDescent="0.35">
      <c r="A435" s="133" t="str">
        <f>IF(B435="","",
IFERROR(
INDEX('Customer List'!$A:$A,MATCH('Sales input worksheet'!$B435,'Customer List'!$B:$B,0)),
""))</f>
        <v/>
      </c>
      <c r="B435" s="304"/>
      <c r="C435" s="305"/>
      <c r="D435" s="135" t="str">
        <f>IF($C435="","",
IF($C435="Customer credit","CR"&amp;100+COUNTIFS($C$1:$C434,"Customer credit"),
IF($C435="Sales",'Business Info'!$A$3&amp;100+COUNTIFS($C$1:$C434,"Sales"),
IF($C435="Other Income",'Business Info'!$A$3&amp;"O"&amp;100+COUNTIFS($C$1:$C434,"Other Income")
))))</f>
        <v/>
      </c>
      <c r="E435" s="308"/>
      <c r="F435" s="307"/>
      <c r="G435" s="169"/>
      <c r="H435" s="184"/>
      <c r="I435" s="138" t="str">
        <f>IFERROR(VLOOKUP($G435,'Inventory management'!$B:$D,3,0),"")</f>
        <v/>
      </c>
      <c r="J435" s="137" t="str">
        <f>IFERROR(
IF($K435&lt;&gt;"","",
IF($G435="","",
IF($C435="Customer credit",-$H435*VLOOKUP($G435,'Inventory management'!$B:$D,3,0),
$H435*VLOOKUP($G435,'Inventory management'!$B:$D,3,0)))),
"")</f>
        <v/>
      </c>
      <c r="K435" s="137"/>
      <c r="L435" s="137" t="str">
        <f t="shared" si="19"/>
        <v/>
      </c>
      <c r="M435" s="137" t="str">
        <f t="shared" si="20"/>
        <v/>
      </c>
      <c r="N435" s="186"/>
      <c r="O435" s="134" t="str">
        <f t="shared" si="21"/>
        <v/>
      </c>
    </row>
    <row r="436" spans="1:15" x14ac:dyDescent="0.35">
      <c r="A436" s="133" t="str">
        <f>IF(B436="","",
IFERROR(
INDEX('Customer List'!$A:$A,MATCH('Sales input worksheet'!$B436,'Customer List'!$B:$B,0)),
""))</f>
        <v/>
      </c>
      <c r="B436" s="304"/>
      <c r="C436" s="305"/>
      <c r="D436" s="135" t="str">
        <f>IF($C436="","",
IF($C436="Customer credit","CR"&amp;100+COUNTIFS($C$1:$C435,"Customer credit"),
IF($C436="Sales",'Business Info'!$A$3&amp;100+COUNTIFS($C$1:$C435,"Sales"),
IF($C436="Other Income",'Business Info'!$A$3&amp;"O"&amp;100+COUNTIFS($C$1:$C435,"Other Income")
))))</f>
        <v/>
      </c>
      <c r="E436" s="308"/>
      <c r="F436" s="307"/>
      <c r="G436" s="169"/>
      <c r="H436" s="184"/>
      <c r="I436" s="138" t="str">
        <f>IFERROR(VLOOKUP($G436,'Inventory management'!$B:$D,3,0),"")</f>
        <v/>
      </c>
      <c r="J436" s="137" t="str">
        <f>IFERROR(
IF($K436&lt;&gt;"","",
IF($G436="","",
IF($C436="Customer credit",-$H436*VLOOKUP($G436,'Inventory management'!$B:$D,3,0),
$H436*VLOOKUP($G436,'Inventory management'!$B:$D,3,0)))),
"")</f>
        <v/>
      </c>
      <c r="K436" s="137"/>
      <c r="L436" s="137" t="str">
        <f t="shared" si="19"/>
        <v/>
      </c>
      <c r="M436" s="137" t="str">
        <f t="shared" si="20"/>
        <v/>
      </c>
      <c r="N436" s="186"/>
      <c r="O436" s="134" t="str">
        <f t="shared" si="21"/>
        <v/>
      </c>
    </row>
    <row r="437" spans="1:15" x14ac:dyDescent="0.35">
      <c r="A437" s="133" t="str">
        <f>IF(B437="","",
IFERROR(
INDEX('Customer List'!$A:$A,MATCH('Sales input worksheet'!$B437,'Customer List'!$B:$B,0)),
""))</f>
        <v/>
      </c>
      <c r="B437" s="304"/>
      <c r="C437" s="305"/>
      <c r="D437" s="135" t="str">
        <f>IF($C437="","",
IF($C437="Customer credit","CR"&amp;100+COUNTIFS($C$1:$C436,"Customer credit"),
IF($C437="Sales",'Business Info'!$A$3&amp;100+COUNTIFS($C$1:$C436,"Sales"),
IF($C437="Other Income",'Business Info'!$A$3&amp;"O"&amp;100+COUNTIFS($C$1:$C436,"Other Income")
))))</f>
        <v/>
      </c>
      <c r="E437" s="308"/>
      <c r="F437" s="307"/>
      <c r="G437" s="169"/>
      <c r="H437" s="184"/>
      <c r="I437" s="138" t="str">
        <f>IFERROR(VLOOKUP($G437,'Inventory management'!$B:$D,3,0),"")</f>
        <v/>
      </c>
      <c r="J437" s="137" t="str">
        <f>IFERROR(
IF($K437&lt;&gt;"","",
IF($G437="","",
IF($C437="Customer credit",-$H437*VLOOKUP($G437,'Inventory management'!$B:$D,3,0),
$H437*VLOOKUP($G437,'Inventory management'!$B:$D,3,0)))),
"")</f>
        <v/>
      </c>
      <c r="K437" s="137"/>
      <c r="L437" s="137" t="str">
        <f t="shared" si="19"/>
        <v/>
      </c>
      <c r="M437" s="137" t="str">
        <f t="shared" si="20"/>
        <v/>
      </c>
      <c r="N437" s="186"/>
      <c r="O437" s="134" t="str">
        <f t="shared" si="21"/>
        <v/>
      </c>
    </row>
    <row r="438" spans="1:15" x14ac:dyDescent="0.35">
      <c r="A438" s="133" t="str">
        <f>IF(B438="","",
IFERROR(
INDEX('Customer List'!$A:$A,MATCH('Sales input worksheet'!$B438,'Customer List'!$B:$B,0)),
""))</f>
        <v/>
      </c>
      <c r="B438" s="304"/>
      <c r="C438" s="305"/>
      <c r="D438" s="135" t="str">
        <f>IF($C438="","",
IF($C438="Customer credit","CR"&amp;100+COUNTIFS($C$1:$C437,"Customer credit"),
IF($C438="Sales",'Business Info'!$A$3&amp;100+COUNTIFS($C$1:$C437,"Sales"),
IF($C438="Other Income",'Business Info'!$A$3&amp;"O"&amp;100+COUNTIFS($C$1:$C437,"Other Income")
))))</f>
        <v/>
      </c>
      <c r="E438" s="308"/>
      <c r="F438" s="307"/>
      <c r="G438" s="169"/>
      <c r="H438" s="184"/>
      <c r="I438" s="138" t="str">
        <f>IFERROR(VLOOKUP($G438,'Inventory management'!$B:$D,3,0),"")</f>
        <v/>
      </c>
      <c r="J438" s="137" t="str">
        <f>IFERROR(
IF($K438&lt;&gt;"","",
IF($G438="","",
IF($C438="Customer credit",-$H438*VLOOKUP($G438,'Inventory management'!$B:$D,3,0),
$H438*VLOOKUP($G438,'Inventory management'!$B:$D,3,0)))),
"")</f>
        <v/>
      </c>
      <c r="K438" s="137"/>
      <c r="L438" s="137" t="str">
        <f t="shared" si="19"/>
        <v/>
      </c>
      <c r="M438" s="137" t="str">
        <f t="shared" si="20"/>
        <v/>
      </c>
      <c r="N438" s="186"/>
      <c r="O438" s="134" t="str">
        <f t="shared" si="21"/>
        <v/>
      </c>
    </row>
    <row r="439" spans="1:15" x14ac:dyDescent="0.35">
      <c r="A439" s="133" t="str">
        <f>IF(B439="","",
IFERROR(
INDEX('Customer List'!$A:$A,MATCH('Sales input worksheet'!$B439,'Customer List'!$B:$B,0)),
""))</f>
        <v/>
      </c>
      <c r="B439" s="304"/>
      <c r="C439" s="305"/>
      <c r="D439" s="135" t="str">
        <f>IF($C439="","",
IF($C439="Customer credit","CR"&amp;100+COUNTIFS($C$1:$C438,"Customer credit"),
IF($C439="Sales",'Business Info'!$A$3&amp;100+COUNTIFS($C$1:$C438,"Sales"),
IF($C439="Other Income",'Business Info'!$A$3&amp;"O"&amp;100+COUNTIFS($C$1:$C438,"Other Income")
))))</f>
        <v/>
      </c>
      <c r="E439" s="308"/>
      <c r="F439" s="307"/>
      <c r="G439" s="169"/>
      <c r="H439" s="184"/>
      <c r="I439" s="138" t="str">
        <f>IFERROR(VLOOKUP($G439,'Inventory management'!$B:$D,3,0),"")</f>
        <v/>
      </c>
      <c r="J439" s="137" t="str">
        <f>IFERROR(
IF($K439&lt;&gt;"","",
IF($G439="","",
IF($C439="Customer credit",-$H439*VLOOKUP($G439,'Inventory management'!$B:$D,3,0),
$H439*VLOOKUP($G439,'Inventory management'!$B:$D,3,0)))),
"")</f>
        <v/>
      </c>
      <c r="K439" s="137"/>
      <c r="L439" s="137" t="str">
        <f t="shared" si="19"/>
        <v/>
      </c>
      <c r="M439" s="137" t="str">
        <f t="shared" si="20"/>
        <v/>
      </c>
      <c r="N439" s="186"/>
      <c r="O439" s="134" t="str">
        <f t="shared" si="21"/>
        <v/>
      </c>
    </row>
    <row r="440" spans="1:15" x14ac:dyDescent="0.35">
      <c r="A440" s="133" t="str">
        <f>IF(B440="","",
IFERROR(
INDEX('Customer List'!$A:$A,MATCH('Sales input worksheet'!$B440,'Customer List'!$B:$B,0)),
""))</f>
        <v/>
      </c>
      <c r="B440" s="304"/>
      <c r="C440" s="305"/>
      <c r="D440" s="135" t="str">
        <f>IF($C440="","",
IF($C440="Customer credit","CR"&amp;100+COUNTIFS($C$1:$C439,"Customer credit"),
IF($C440="Sales",'Business Info'!$A$3&amp;100+COUNTIFS($C$1:$C439,"Sales"),
IF($C440="Other Income",'Business Info'!$A$3&amp;"O"&amp;100+COUNTIFS($C$1:$C439,"Other Income")
))))</f>
        <v/>
      </c>
      <c r="E440" s="308"/>
      <c r="F440" s="307"/>
      <c r="G440" s="169"/>
      <c r="H440" s="184"/>
      <c r="I440" s="138" t="str">
        <f>IFERROR(VLOOKUP($G440,'Inventory management'!$B:$D,3,0),"")</f>
        <v/>
      </c>
      <c r="J440" s="137" t="str">
        <f>IFERROR(
IF($K440&lt;&gt;"","",
IF($G440="","",
IF($C440="Customer credit",-$H440*VLOOKUP($G440,'Inventory management'!$B:$D,3,0),
$H440*VLOOKUP($G440,'Inventory management'!$B:$D,3,0)))),
"")</f>
        <v/>
      </c>
      <c r="K440" s="137"/>
      <c r="L440" s="137" t="str">
        <f t="shared" si="19"/>
        <v/>
      </c>
      <c r="M440" s="137" t="str">
        <f t="shared" si="20"/>
        <v/>
      </c>
      <c r="N440" s="186"/>
      <c r="O440" s="134" t="str">
        <f t="shared" si="21"/>
        <v/>
      </c>
    </row>
    <row r="441" spans="1:15" x14ac:dyDescent="0.35">
      <c r="A441" s="133" t="str">
        <f>IF(B441="","",
IFERROR(
INDEX('Customer List'!$A:$A,MATCH('Sales input worksheet'!$B441,'Customer List'!$B:$B,0)),
""))</f>
        <v/>
      </c>
      <c r="B441" s="304"/>
      <c r="C441" s="305"/>
      <c r="D441" s="135" t="str">
        <f>IF($C441="","",
IF($C441="Customer credit","CR"&amp;100+COUNTIFS($C$1:$C440,"Customer credit"),
IF($C441="Sales",'Business Info'!$A$3&amp;100+COUNTIFS($C$1:$C440,"Sales"),
IF($C441="Other Income",'Business Info'!$A$3&amp;"O"&amp;100+COUNTIFS($C$1:$C440,"Other Income")
))))</f>
        <v/>
      </c>
      <c r="E441" s="308"/>
      <c r="F441" s="307"/>
      <c r="G441" s="169"/>
      <c r="H441" s="184"/>
      <c r="I441" s="138" t="str">
        <f>IFERROR(VLOOKUP($G441,'Inventory management'!$B:$D,3,0),"")</f>
        <v/>
      </c>
      <c r="J441" s="137" t="str">
        <f>IFERROR(
IF($K441&lt;&gt;"","",
IF($G441="","",
IF($C441="Customer credit",-$H441*VLOOKUP($G441,'Inventory management'!$B:$D,3,0),
$H441*VLOOKUP($G441,'Inventory management'!$B:$D,3,0)))),
"")</f>
        <v/>
      </c>
      <c r="K441" s="137"/>
      <c r="L441" s="137" t="str">
        <f t="shared" si="19"/>
        <v/>
      </c>
      <c r="M441" s="137" t="str">
        <f t="shared" si="20"/>
        <v/>
      </c>
      <c r="N441" s="186"/>
      <c r="O441" s="134" t="str">
        <f t="shared" si="21"/>
        <v/>
      </c>
    </row>
    <row r="442" spans="1:15" x14ac:dyDescent="0.35">
      <c r="A442" s="133" t="str">
        <f>IF(B442="","",
IFERROR(
INDEX('Customer List'!$A:$A,MATCH('Sales input worksheet'!$B442,'Customer List'!$B:$B,0)),
""))</f>
        <v/>
      </c>
      <c r="B442" s="304"/>
      <c r="C442" s="305"/>
      <c r="D442" s="135" t="str">
        <f>IF($C442="","",
IF($C442="Customer credit","CR"&amp;100+COUNTIFS($C$1:$C441,"Customer credit"),
IF($C442="Sales",'Business Info'!$A$3&amp;100+COUNTIFS($C$1:$C441,"Sales"),
IF($C442="Other Income",'Business Info'!$A$3&amp;"O"&amp;100+COUNTIFS($C$1:$C441,"Other Income")
))))</f>
        <v/>
      </c>
      <c r="E442" s="308"/>
      <c r="F442" s="307"/>
      <c r="G442" s="169"/>
      <c r="H442" s="184"/>
      <c r="I442" s="138" t="str">
        <f>IFERROR(VLOOKUP($G442,'Inventory management'!$B:$D,3,0),"")</f>
        <v/>
      </c>
      <c r="J442" s="137" t="str">
        <f>IFERROR(
IF($K442&lt;&gt;"","",
IF($G442="","",
IF($C442="Customer credit",-$H442*VLOOKUP($G442,'Inventory management'!$B:$D,3,0),
$H442*VLOOKUP($G442,'Inventory management'!$B:$D,3,0)))),
"")</f>
        <v/>
      </c>
      <c r="K442" s="137"/>
      <c r="L442" s="137" t="str">
        <f t="shared" si="19"/>
        <v/>
      </c>
      <c r="M442" s="137" t="str">
        <f t="shared" si="20"/>
        <v/>
      </c>
      <c r="N442" s="186"/>
      <c r="O442" s="134" t="str">
        <f t="shared" si="21"/>
        <v/>
      </c>
    </row>
    <row r="443" spans="1:15" x14ac:dyDescent="0.35">
      <c r="A443" s="133" t="str">
        <f>IF(B443="","",
IFERROR(
INDEX('Customer List'!$A:$A,MATCH('Sales input worksheet'!$B443,'Customer List'!$B:$B,0)),
""))</f>
        <v/>
      </c>
      <c r="B443" s="304"/>
      <c r="C443" s="305"/>
      <c r="D443" s="135" t="str">
        <f>IF($C443="","",
IF($C443="Customer credit","CR"&amp;100+COUNTIFS($C$1:$C442,"Customer credit"),
IF($C443="Sales",'Business Info'!$A$3&amp;100+COUNTIFS($C$1:$C442,"Sales"),
IF($C443="Other Income",'Business Info'!$A$3&amp;"O"&amp;100+COUNTIFS($C$1:$C442,"Other Income")
))))</f>
        <v/>
      </c>
      <c r="E443" s="308"/>
      <c r="F443" s="307"/>
      <c r="G443" s="169"/>
      <c r="H443" s="184"/>
      <c r="I443" s="138" t="str">
        <f>IFERROR(VLOOKUP($G443,'Inventory management'!$B:$D,3,0),"")</f>
        <v/>
      </c>
      <c r="J443" s="137" t="str">
        <f>IFERROR(
IF($K443&lt;&gt;"","",
IF($G443="","",
IF($C443="Customer credit",-$H443*VLOOKUP($G443,'Inventory management'!$B:$D,3,0),
$H443*VLOOKUP($G443,'Inventory management'!$B:$D,3,0)))),
"")</f>
        <v/>
      </c>
      <c r="K443" s="137"/>
      <c r="L443" s="137" t="str">
        <f t="shared" si="19"/>
        <v/>
      </c>
      <c r="M443" s="137" t="str">
        <f t="shared" si="20"/>
        <v/>
      </c>
      <c r="N443" s="186"/>
      <c r="O443" s="134" t="str">
        <f t="shared" si="21"/>
        <v/>
      </c>
    </row>
    <row r="444" spans="1:15" x14ac:dyDescent="0.35">
      <c r="A444" s="133" t="str">
        <f>IF(B444="","",
IFERROR(
INDEX('Customer List'!$A:$A,MATCH('Sales input worksheet'!$B444,'Customer List'!$B:$B,0)),
""))</f>
        <v/>
      </c>
      <c r="B444" s="304"/>
      <c r="C444" s="305"/>
      <c r="D444" s="135" t="str">
        <f>IF($C444="","",
IF($C444="Customer credit","CR"&amp;100+COUNTIFS($C$1:$C443,"Customer credit"),
IF($C444="Sales",'Business Info'!$A$3&amp;100+COUNTIFS($C$1:$C443,"Sales"),
IF($C444="Other Income",'Business Info'!$A$3&amp;"O"&amp;100+COUNTIFS($C$1:$C443,"Other Income")
))))</f>
        <v/>
      </c>
      <c r="E444" s="308"/>
      <c r="F444" s="307"/>
      <c r="G444" s="169"/>
      <c r="H444" s="184"/>
      <c r="I444" s="138" t="str">
        <f>IFERROR(VLOOKUP($G444,'Inventory management'!$B:$D,3,0),"")</f>
        <v/>
      </c>
      <c r="J444" s="137" t="str">
        <f>IFERROR(
IF($K444&lt;&gt;"","",
IF($G444="","",
IF($C444="Customer credit",-$H444*VLOOKUP($G444,'Inventory management'!$B:$D,3,0),
$H444*VLOOKUP($G444,'Inventory management'!$B:$D,3,0)))),
"")</f>
        <v/>
      </c>
      <c r="K444" s="137"/>
      <c r="L444" s="137" t="str">
        <f t="shared" si="19"/>
        <v/>
      </c>
      <c r="M444" s="137" t="str">
        <f t="shared" si="20"/>
        <v/>
      </c>
      <c r="N444" s="186"/>
      <c r="O444" s="134" t="str">
        <f t="shared" si="21"/>
        <v/>
      </c>
    </row>
    <row r="445" spans="1:15" x14ac:dyDescent="0.35">
      <c r="A445" s="133" t="str">
        <f>IF(B445="","",
IFERROR(
INDEX('Customer List'!$A:$A,MATCH('Sales input worksheet'!$B445,'Customer List'!$B:$B,0)),
""))</f>
        <v/>
      </c>
      <c r="B445" s="304"/>
      <c r="C445" s="305"/>
      <c r="D445" s="135" t="str">
        <f>IF($C445="","",
IF($C445="Customer credit","CR"&amp;100+COUNTIFS($C$1:$C444,"Customer credit"),
IF($C445="Sales",'Business Info'!$A$3&amp;100+COUNTIFS($C$1:$C444,"Sales"),
IF($C445="Other Income",'Business Info'!$A$3&amp;"O"&amp;100+COUNTIFS($C$1:$C444,"Other Income")
))))</f>
        <v/>
      </c>
      <c r="E445" s="308"/>
      <c r="F445" s="307"/>
      <c r="G445" s="169"/>
      <c r="H445" s="184"/>
      <c r="I445" s="138" t="str">
        <f>IFERROR(VLOOKUP($G445,'Inventory management'!$B:$D,3,0),"")</f>
        <v/>
      </c>
      <c r="J445" s="137" t="str">
        <f>IFERROR(
IF($K445&lt;&gt;"","",
IF($G445="","",
IF($C445="Customer credit",-$H445*VLOOKUP($G445,'Inventory management'!$B:$D,3,0),
$H445*VLOOKUP($G445,'Inventory management'!$B:$D,3,0)))),
"")</f>
        <v/>
      </c>
      <c r="K445" s="137"/>
      <c r="L445" s="137" t="str">
        <f t="shared" si="19"/>
        <v/>
      </c>
      <c r="M445" s="137" t="str">
        <f t="shared" si="20"/>
        <v/>
      </c>
      <c r="N445" s="186"/>
      <c r="O445" s="134" t="str">
        <f t="shared" si="21"/>
        <v/>
      </c>
    </row>
    <row r="446" spans="1:15" x14ac:dyDescent="0.35">
      <c r="A446" s="133" t="str">
        <f>IF(B446="","",
IFERROR(
INDEX('Customer List'!$A:$A,MATCH('Sales input worksheet'!$B446,'Customer List'!$B:$B,0)),
""))</f>
        <v/>
      </c>
      <c r="B446" s="304"/>
      <c r="C446" s="305"/>
      <c r="D446" s="135" t="str">
        <f>IF($C446="","",
IF($C446="Customer credit","CR"&amp;100+COUNTIFS($C$1:$C445,"Customer credit"),
IF($C446="Sales",'Business Info'!$A$3&amp;100+COUNTIFS($C$1:$C445,"Sales"),
IF($C446="Other Income",'Business Info'!$A$3&amp;"O"&amp;100+COUNTIFS($C$1:$C445,"Other Income")
))))</f>
        <v/>
      </c>
      <c r="E446" s="308"/>
      <c r="F446" s="307"/>
      <c r="G446" s="169"/>
      <c r="H446" s="184"/>
      <c r="I446" s="138" t="str">
        <f>IFERROR(VLOOKUP($G446,'Inventory management'!$B:$D,3,0),"")</f>
        <v/>
      </c>
      <c r="J446" s="137" t="str">
        <f>IFERROR(
IF($K446&lt;&gt;"","",
IF($G446="","",
IF($C446="Customer credit",-$H446*VLOOKUP($G446,'Inventory management'!$B:$D,3,0),
$H446*VLOOKUP($G446,'Inventory management'!$B:$D,3,0)))),
"")</f>
        <v/>
      </c>
      <c r="K446" s="137"/>
      <c r="L446" s="137" t="str">
        <f t="shared" si="19"/>
        <v/>
      </c>
      <c r="M446" s="137" t="str">
        <f t="shared" si="20"/>
        <v/>
      </c>
      <c r="N446" s="186"/>
      <c r="O446" s="134" t="str">
        <f t="shared" si="21"/>
        <v/>
      </c>
    </row>
    <row r="447" spans="1:15" x14ac:dyDescent="0.35">
      <c r="A447" s="133" t="str">
        <f>IF(B447="","",
IFERROR(
INDEX('Customer List'!$A:$A,MATCH('Sales input worksheet'!$B447,'Customer List'!$B:$B,0)),
""))</f>
        <v/>
      </c>
      <c r="B447" s="304"/>
      <c r="C447" s="305"/>
      <c r="D447" s="135" t="str">
        <f>IF($C447="","",
IF($C447="Customer credit","CR"&amp;100+COUNTIFS($C$1:$C446,"Customer credit"),
IF($C447="Sales",'Business Info'!$A$3&amp;100+COUNTIFS($C$1:$C446,"Sales"),
IF($C447="Other Income",'Business Info'!$A$3&amp;"O"&amp;100+COUNTIFS($C$1:$C446,"Other Income")
))))</f>
        <v/>
      </c>
      <c r="E447" s="308"/>
      <c r="F447" s="307"/>
      <c r="G447" s="169"/>
      <c r="H447" s="184"/>
      <c r="I447" s="138" t="str">
        <f>IFERROR(VLOOKUP($G447,'Inventory management'!$B:$D,3,0),"")</f>
        <v/>
      </c>
      <c r="J447" s="137" t="str">
        <f>IFERROR(
IF($K447&lt;&gt;"","",
IF($G447="","",
IF($C447="Customer credit",-$H447*VLOOKUP($G447,'Inventory management'!$B:$D,3,0),
$H447*VLOOKUP($G447,'Inventory management'!$B:$D,3,0)))),
"")</f>
        <v/>
      </c>
      <c r="K447" s="137"/>
      <c r="L447" s="137" t="str">
        <f t="shared" si="19"/>
        <v/>
      </c>
      <c r="M447" s="137" t="str">
        <f t="shared" si="20"/>
        <v/>
      </c>
      <c r="N447" s="186"/>
      <c r="O447" s="134" t="str">
        <f t="shared" si="21"/>
        <v/>
      </c>
    </row>
    <row r="448" spans="1:15" x14ac:dyDescent="0.35">
      <c r="A448" s="133" t="str">
        <f>IF(B448="","",
IFERROR(
INDEX('Customer List'!$A:$A,MATCH('Sales input worksheet'!$B448,'Customer List'!$B:$B,0)),
""))</f>
        <v/>
      </c>
      <c r="B448" s="304"/>
      <c r="C448" s="305"/>
      <c r="D448" s="135" t="str">
        <f>IF($C448="","",
IF($C448="Customer credit","CR"&amp;100+COUNTIFS($C$1:$C447,"Customer credit"),
IF($C448="Sales",'Business Info'!$A$3&amp;100+COUNTIFS($C$1:$C447,"Sales"),
IF($C448="Other Income",'Business Info'!$A$3&amp;"O"&amp;100+COUNTIFS($C$1:$C447,"Other Income")
))))</f>
        <v/>
      </c>
      <c r="E448" s="308"/>
      <c r="F448" s="307"/>
      <c r="G448" s="169"/>
      <c r="H448" s="184"/>
      <c r="I448" s="138" t="str">
        <f>IFERROR(VLOOKUP($G448,'Inventory management'!$B:$D,3,0),"")</f>
        <v/>
      </c>
      <c r="J448" s="137" t="str">
        <f>IFERROR(
IF($K448&lt;&gt;"","",
IF($G448="","",
IF($C448="Customer credit",-$H448*VLOOKUP($G448,'Inventory management'!$B:$D,3,0),
$H448*VLOOKUP($G448,'Inventory management'!$B:$D,3,0)))),
"")</f>
        <v/>
      </c>
      <c r="K448" s="137"/>
      <c r="L448" s="137" t="str">
        <f t="shared" si="19"/>
        <v/>
      </c>
      <c r="M448" s="137" t="str">
        <f t="shared" si="20"/>
        <v/>
      </c>
      <c r="N448" s="186"/>
      <c r="O448" s="134" t="str">
        <f t="shared" si="21"/>
        <v/>
      </c>
    </row>
    <row r="449" spans="1:15" x14ac:dyDescent="0.35">
      <c r="A449" s="133" t="str">
        <f>IF(B449="","",
IFERROR(
INDEX('Customer List'!$A:$A,MATCH('Sales input worksheet'!$B449,'Customer List'!$B:$B,0)),
""))</f>
        <v/>
      </c>
      <c r="B449" s="304"/>
      <c r="C449" s="305"/>
      <c r="D449" s="135" t="str">
        <f>IF($C449="","",
IF($C449="Customer credit","CR"&amp;100+COUNTIFS($C$1:$C448,"Customer credit"),
IF($C449="Sales",'Business Info'!$A$3&amp;100+COUNTIFS($C$1:$C448,"Sales"),
IF($C449="Other Income",'Business Info'!$A$3&amp;"O"&amp;100+COUNTIFS($C$1:$C448,"Other Income")
))))</f>
        <v/>
      </c>
      <c r="E449" s="308"/>
      <c r="F449" s="307"/>
      <c r="G449" s="169"/>
      <c r="H449" s="184"/>
      <c r="I449" s="138" t="str">
        <f>IFERROR(VLOOKUP($G449,'Inventory management'!$B:$D,3,0),"")</f>
        <v/>
      </c>
      <c r="J449" s="137" t="str">
        <f>IFERROR(
IF($K449&lt;&gt;"","",
IF($G449="","",
IF($C449="Customer credit",-$H449*VLOOKUP($G449,'Inventory management'!$B:$D,3,0),
$H449*VLOOKUP($G449,'Inventory management'!$B:$D,3,0)))),
"")</f>
        <v/>
      </c>
      <c r="K449" s="137"/>
      <c r="L449" s="137" t="str">
        <f t="shared" si="19"/>
        <v/>
      </c>
      <c r="M449" s="137" t="str">
        <f t="shared" si="20"/>
        <v/>
      </c>
      <c r="N449" s="186"/>
      <c r="O449" s="134" t="str">
        <f t="shared" si="21"/>
        <v/>
      </c>
    </row>
    <row r="450" spans="1:15" x14ac:dyDescent="0.35">
      <c r="A450" s="133" t="str">
        <f>IF(B450="","",
IFERROR(
INDEX('Customer List'!$A:$A,MATCH('Sales input worksheet'!$B450,'Customer List'!$B:$B,0)),
""))</f>
        <v/>
      </c>
      <c r="B450" s="304"/>
      <c r="C450" s="305"/>
      <c r="D450" s="135" t="str">
        <f>IF($C450="","",
IF($C450="Customer credit","CR"&amp;100+COUNTIFS($C$1:$C449,"Customer credit"),
IF($C450="Sales",'Business Info'!$A$3&amp;100+COUNTIFS($C$1:$C449,"Sales"),
IF($C450="Other Income",'Business Info'!$A$3&amp;"O"&amp;100+COUNTIFS($C$1:$C449,"Other Income")
))))</f>
        <v/>
      </c>
      <c r="E450" s="308"/>
      <c r="F450" s="307"/>
      <c r="G450" s="169"/>
      <c r="H450" s="184"/>
      <c r="I450" s="138" t="str">
        <f>IFERROR(VLOOKUP($G450,'Inventory management'!$B:$D,3,0),"")</f>
        <v/>
      </c>
      <c r="J450" s="137" t="str">
        <f>IFERROR(
IF($K450&lt;&gt;"","",
IF($G450="","",
IF($C450="Customer credit",-$H450*VLOOKUP($G450,'Inventory management'!$B:$D,3,0),
$H450*VLOOKUP($G450,'Inventory management'!$B:$D,3,0)))),
"")</f>
        <v/>
      </c>
      <c r="K450" s="137"/>
      <c r="L450" s="137" t="str">
        <f t="shared" si="19"/>
        <v/>
      </c>
      <c r="M450" s="137" t="str">
        <f t="shared" si="20"/>
        <v/>
      </c>
      <c r="N450" s="186"/>
      <c r="O450" s="134" t="str">
        <f t="shared" si="21"/>
        <v/>
      </c>
    </row>
    <row r="451" spans="1:15" x14ac:dyDescent="0.35">
      <c r="A451" s="133" t="str">
        <f>IF(B451="","",
IFERROR(
INDEX('Customer List'!$A:$A,MATCH('Sales input worksheet'!$B451,'Customer List'!$B:$B,0)),
""))</f>
        <v/>
      </c>
      <c r="B451" s="304"/>
      <c r="C451" s="305"/>
      <c r="D451" s="135" t="str">
        <f>IF($C451="","",
IF($C451="Customer credit","CR"&amp;100+COUNTIFS($C$1:$C450,"Customer credit"),
IF($C451="Sales",'Business Info'!$A$3&amp;100+COUNTIFS($C$1:$C450,"Sales"),
IF($C451="Other Income",'Business Info'!$A$3&amp;"O"&amp;100+COUNTIFS($C$1:$C450,"Other Income")
))))</f>
        <v/>
      </c>
      <c r="E451" s="308"/>
      <c r="F451" s="307"/>
      <c r="G451" s="169"/>
      <c r="H451" s="184"/>
      <c r="I451" s="138" t="str">
        <f>IFERROR(VLOOKUP($G451,'Inventory management'!$B:$D,3,0),"")</f>
        <v/>
      </c>
      <c r="J451" s="137" t="str">
        <f>IFERROR(
IF($K451&lt;&gt;"","",
IF($G451="","",
IF($C451="Customer credit",-$H451*VLOOKUP($G451,'Inventory management'!$B:$D,3,0),
$H451*VLOOKUP($G451,'Inventory management'!$B:$D,3,0)))),
"")</f>
        <v/>
      </c>
      <c r="K451" s="137"/>
      <c r="L451" s="137" t="str">
        <f t="shared" ref="L451:L514" si="22">IF(AND($J451="",$K451=""),"",
IF($K451="",$J451*$F451,
$K451*$F451))</f>
        <v/>
      </c>
      <c r="M451" s="137" t="str">
        <f t="shared" ref="M451:M514" si="23">IF($K451="",IF($J451="","",$J451*(1+$F451)),$K451*(1+$F451))</f>
        <v/>
      </c>
      <c r="N451" s="186"/>
      <c r="O451" s="134" t="str">
        <f t="shared" ref="O451:O514" si="24">IF($E451="","",MONTH($E451))</f>
        <v/>
      </c>
    </row>
    <row r="452" spans="1:15" x14ac:dyDescent="0.35">
      <c r="A452" s="133" t="str">
        <f>IF(B452="","",
IFERROR(
INDEX('Customer List'!$A:$A,MATCH('Sales input worksheet'!$B452,'Customer List'!$B:$B,0)),
""))</f>
        <v/>
      </c>
      <c r="B452" s="304"/>
      <c r="C452" s="305"/>
      <c r="D452" s="135" t="str">
        <f>IF($C452="","",
IF($C452="Customer credit","CR"&amp;100+COUNTIFS($C$1:$C451,"Customer credit"),
IF($C452="Sales",'Business Info'!$A$3&amp;100+COUNTIFS($C$1:$C451,"Sales"),
IF($C452="Other Income",'Business Info'!$A$3&amp;"O"&amp;100+COUNTIFS($C$1:$C451,"Other Income")
))))</f>
        <v/>
      </c>
      <c r="E452" s="308"/>
      <c r="F452" s="307"/>
      <c r="G452" s="169"/>
      <c r="H452" s="184"/>
      <c r="I452" s="138" t="str">
        <f>IFERROR(VLOOKUP($G452,'Inventory management'!$B:$D,3,0),"")</f>
        <v/>
      </c>
      <c r="J452" s="137" t="str">
        <f>IFERROR(
IF($K452&lt;&gt;"","",
IF($G452="","",
IF($C452="Customer credit",-$H452*VLOOKUP($G452,'Inventory management'!$B:$D,3,0),
$H452*VLOOKUP($G452,'Inventory management'!$B:$D,3,0)))),
"")</f>
        <v/>
      </c>
      <c r="K452" s="137"/>
      <c r="L452" s="137" t="str">
        <f t="shared" si="22"/>
        <v/>
      </c>
      <c r="M452" s="137" t="str">
        <f t="shared" si="23"/>
        <v/>
      </c>
      <c r="N452" s="186"/>
      <c r="O452" s="134" t="str">
        <f t="shared" si="24"/>
        <v/>
      </c>
    </row>
    <row r="453" spans="1:15" x14ac:dyDescent="0.35">
      <c r="A453" s="133" t="str">
        <f>IF(B453="","",
IFERROR(
INDEX('Customer List'!$A:$A,MATCH('Sales input worksheet'!$B453,'Customer List'!$B:$B,0)),
""))</f>
        <v/>
      </c>
      <c r="B453" s="304"/>
      <c r="C453" s="305"/>
      <c r="D453" s="135" t="str">
        <f>IF($C453="","",
IF($C453="Customer credit","CR"&amp;100+COUNTIFS($C$1:$C452,"Customer credit"),
IF($C453="Sales",'Business Info'!$A$3&amp;100+COUNTIFS($C$1:$C452,"Sales"),
IF($C453="Other Income",'Business Info'!$A$3&amp;"O"&amp;100+COUNTIFS($C$1:$C452,"Other Income")
))))</f>
        <v/>
      </c>
      <c r="E453" s="308"/>
      <c r="F453" s="307"/>
      <c r="G453" s="169"/>
      <c r="H453" s="184"/>
      <c r="I453" s="138" t="str">
        <f>IFERROR(VLOOKUP($G453,'Inventory management'!$B:$D,3,0),"")</f>
        <v/>
      </c>
      <c r="J453" s="137" t="str">
        <f>IFERROR(
IF($K453&lt;&gt;"","",
IF($G453="","",
IF($C453="Customer credit",-$H453*VLOOKUP($G453,'Inventory management'!$B:$D,3,0),
$H453*VLOOKUP($G453,'Inventory management'!$B:$D,3,0)))),
"")</f>
        <v/>
      </c>
      <c r="K453" s="137"/>
      <c r="L453" s="137" t="str">
        <f t="shared" si="22"/>
        <v/>
      </c>
      <c r="M453" s="137" t="str">
        <f t="shared" si="23"/>
        <v/>
      </c>
      <c r="N453" s="186"/>
      <c r="O453" s="134" t="str">
        <f t="shared" si="24"/>
        <v/>
      </c>
    </row>
    <row r="454" spans="1:15" x14ac:dyDescent="0.35">
      <c r="A454" s="133" t="str">
        <f>IF(B454="","",
IFERROR(
INDEX('Customer List'!$A:$A,MATCH('Sales input worksheet'!$B454,'Customer List'!$B:$B,0)),
""))</f>
        <v/>
      </c>
      <c r="B454" s="304"/>
      <c r="C454" s="305"/>
      <c r="D454" s="135" t="str">
        <f>IF($C454="","",
IF($C454="Customer credit","CR"&amp;100+COUNTIFS($C$1:$C453,"Customer credit"),
IF($C454="Sales",'Business Info'!$A$3&amp;100+COUNTIFS($C$1:$C453,"Sales"),
IF($C454="Other Income",'Business Info'!$A$3&amp;"O"&amp;100+COUNTIFS($C$1:$C453,"Other Income")
))))</f>
        <v/>
      </c>
      <c r="E454" s="308"/>
      <c r="F454" s="307"/>
      <c r="G454" s="169"/>
      <c r="H454" s="184"/>
      <c r="I454" s="138" t="str">
        <f>IFERROR(VLOOKUP($G454,'Inventory management'!$B:$D,3,0),"")</f>
        <v/>
      </c>
      <c r="J454" s="137" t="str">
        <f>IFERROR(
IF($K454&lt;&gt;"","",
IF($G454="","",
IF($C454="Customer credit",-$H454*VLOOKUP($G454,'Inventory management'!$B:$D,3,0),
$H454*VLOOKUP($G454,'Inventory management'!$B:$D,3,0)))),
"")</f>
        <v/>
      </c>
      <c r="K454" s="137"/>
      <c r="L454" s="137" t="str">
        <f t="shared" si="22"/>
        <v/>
      </c>
      <c r="M454" s="137" t="str">
        <f t="shared" si="23"/>
        <v/>
      </c>
      <c r="N454" s="186"/>
      <c r="O454" s="134" t="str">
        <f t="shared" si="24"/>
        <v/>
      </c>
    </row>
    <row r="455" spans="1:15" x14ac:dyDescent="0.35">
      <c r="A455" s="133" t="str">
        <f>IF(B455="","",
IFERROR(
INDEX('Customer List'!$A:$A,MATCH('Sales input worksheet'!$B455,'Customer List'!$B:$B,0)),
""))</f>
        <v/>
      </c>
      <c r="B455" s="304"/>
      <c r="C455" s="305"/>
      <c r="D455" s="135" t="str">
        <f>IF($C455="","",
IF($C455="Customer credit","CR"&amp;100+COUNTIFS($C$1:$C454,"Customer credit"),
IF($C455="Sales",'Business Info'!$A$3&amp;100+COUNTIFS($C$1:$C454,"Sales"),
IF($C455="Other Income",'Business Info'!$A$3&amp;"O"&amp;100+COUNTIFS($C$1:$C454,"Other Income")
))))</f>
        <v/>
      </c>
      <c r="E455" s="308"/>
      <c r="F455" s="307"/>
      <c r="G455" s="169"/>
      <c r="H455" s="184"/>
      <c r="I455" s="138" t="str">
        <f>IFERROR(VLOOKUP($G455,'Inventory management'!$B:$D,3,0),"")</f>
        <v/>
      </c>
      <c r="J455" s="137" t="str">
        <f>IFERROR(
IF($K455&lt;&gt;"","",
IF($G455="","",
IF($C455="Customer credit",-$H455*VLOOKUP($G455,'Inventory management'!$B:$D,3,0),
$H455*VLOOKUP($G455,'Inventory management'!$B:$D,3,0)))),
"")</f>
        <v/>
      </c>
      <c r="K455" s="137"/>
      <c r="L455" s="137" t="str">
        <f t="shared" si="22"/>
        <v/>
      </c>
      <c r="M455" s="137" t="str">
        <f t="shared" si="23"/>
        <v/>
      </c>
      <c r="N455" s="186"/>
      <c r="O455" s="134" t="str">
        <f t="shared" si="24"/>
        <v/>
      </c>
    </row>
    <row r="456" spans="1:15" x14ac:dyDescent="0.35">
      <c r="A456" s="133" t="str">
        <f>IF(B456="","",
IFERROR(
INDEX('Customer List'!$A:$A,MATCH('Sales input worksheet'!$B456,'Customer List'!$B:$B,0)),
""))</f>
        <v/>
      </c>
      <c r="B456" s="304"/>
      <c r="C456" s="305"/>
      <c r="D456" s="135" t="str">
        <f>IF($C456="","",
IF($C456="Customer credit","CR"&amp;100+COUNTIFS($C$1:$C455,"Customer credit"),
IF($C456="Sales",'Business Info'!$A$3&amp;100+COUNTIFS($C$1:$C455,"Sales"),
IF($C456="Other Income",'Business Info'!$A$3&amp;"O"&amp;100+COUNTIFS($C$1:$C455,"Other Income")
))))</f>
        <v/>
      </c>
      <c r="E456" s="308"/>
      <c r="F456" s="307"/>
      <c r="G456" s="169"/>
      <c r="H456" s="184"/>
      <c r="I456" s="138" t="str">
        <f>IFERROR(VLOOKUP($G456,'Inventory management'!$B:$D,3,0),"")</f>
        <v/>
      </c>
      <c r="J456" s="137" t="str">
        <f>IFERROR(
IF($K456&lt;&gt;"","",
IF($G456="","",
IF($C456="Customer credit",-$H456*VLOOKUP($G456,'Inventory management'!$B:$D,3,0),
$H456*VLOOKUP($G456,'Inventory management'!$B:$D,3,0)))),
"")</f>
        <v/>
      </c>
      <c r="K456" s="137"/>
      <c r="L456" s="137" t="str">
        <f t="shared" si="22"/>
        <v/>
      </c>
      <c r="M456" s="137" t="str">
        <f t="shared" si="23"/>
        <v/>
      </c>
      <c r="N456" s="186"/>
      <c r="O456" s="134" t="str">
        <f t="shared" si="24"/>
        <v/>
      </c>
    </row>
    <row r="457" spans="1:15" x14ac:dyDescent="0.35">
      <c r="A457" s="133" t="str">
        <f>IF(B457="","",
IFERROR(
INDEX('Customer List'!$A:$A,MATCH('Sales input worksheet'!$B457,'Customer List'!$B:$B,0)),
""))</f>
        <v/>
      </c>
      <c r="B457" s="304"/>
      <c r="C457" s="305"/>
      <c r="D457" s="135" t="str">
        <f>IF($C457="","",
IF($C457="Customer credit","CR"&amp;100+COUNTIFS($C$1:$C456,"Customer credit"),
IF($C457="Sales",'Business Info'!$A$3&amp;100+COUNTIFS($C$1:$C456,"Sales"),
IF($C457="Other Income",'Business Info'!$A$3&amp;"O"&amp;100+COUNTIFS($C$1:$C456,"Other Income")
))))</f>
        <v/>
      </c>
      <c r="E457" s="308"/>
      <c r="F457" s="307"/>
      <c r="G457" s="169"/>
      <c r="H457" s="184"/>
      <c r="I457" s="138" t="str">
        <f>IFERROR(VLOOKUP($G457,'Inventory management'!$B:$D,3,0),"")</f>
        <v/>
      </c>
      <c r="J457" s="137" t="str">
        <f>IFERROR(
IF($K457&lt;&gt;"","",
IF($G457="","",
IF($C457="Customer credit",-$H457*VLOOKUP($G457,'Inventory management'!$B:$D,3,0),
$H457*VLOOKUP($G457,'Inventory management'!$B:$D,3,0)))),
"")</f>
        <v/>
      </c>
      <c r="K457" s="137"/>
      <c r="L457" s="137" t="str">
        <f t="shared" si="22"/>
        <v/>
      </c>
      <c r="M457" s="137" t="str">
        <f t="shared" si="23"/>
        <v/>
      </c>
      <c r="N457" s="186"/>
      <c r="O457" s="134" t="str">
        <f t="shared" si="24"/>
        <v/>
      </c>
    </row>
    <row r="458" spans="1:15" x14ac:dyDescent="0.35">
      <c r="A458" s="133" t="str">
        <f>IF(B458="","",
IFERROR(
INDEX('Customer List'!$A:$A,MATCH('Sales input worksheet'!$B458,'Customer List'!$B:$B,0)),
""))</f>
        <v/>
      </c>
      <c r="B458" s="304"/>
      <c r="C458" s="305"/>
      <c r="D458" s="135" t="str">
        <f>IF($C458="","",
IF($C458="Customer credit","CR"&amp;100+COUNTIFS($C$1:$C457,"Customer credit"),
IF($C458="Sales",'Business Info'!$A$3&amp;100+COUNTIFS($C$1:$C457,"Sales"),
IF($C458="Other Income",'Business Info'!$A$3&amp;"O"&amp;100+COUNTIFS($C$1:$C457,"Other Income")
))))</f>
        <v/>
      </c>
      <c r="E458" s="308"/>
      <c r="F458" s="307"/>
      <c r="G458" s="169"/>
      <c r="H458" s="184"/>
      <c r="I458" s="138" t="str">
        <f>IFERROR(VLOOKUP($G458,'Inventory management'!$B:$D,3,0),"")</f>
        <v/>
      </c>
      <c r="J458" s="137" t="str">
        <f>IFERROR(
IF($K458&lt;&gt;"","",
IF($G458="","",
IF($C458="Customer credit",-$H458*VLOOKUP($G458,'Inventory management'!$B:$D,3,0),
$H458*VLOOKUP($G458,'Inventory management'!$B:$D,3,0)))),
"")</f>
        <v/>
      </c>
      <c r="K458" s="137"/>
      <c r="L458" s="137" t="str">
        <f t="shared" si="22"/>
        <v/>
      </c>
      <c r="M458" s="137" t="str">
        <f t="shared" si="23"/>
        <v/>
      </c>
      <c r="N458" s="186"/>
      <c r="O458" s="134" t="str">
        <f t="shared" si="24"/>
        <v/>
      </c>
    </row>
    <row r="459" spans="1:15" x14ac:dyDescent="0.35">
      <c r="A459" s="133" t="str">
        <f>IF(B459="","",
IFERROR(
INDEX('Customer List'!$A:$A,MATCH('Sales input worksheet'!$B459,'Customer List'!$B:$B,0)),
""))</f>
        <v/>
      </c>
      <c r="B459" s="304"/>
      <c r="C459" s="305"/>
      <c r="D459" s="135" t="str">
        <f>IF($C459="","",
IF($C459="Customer credit","CR"&amp;100+COUNTIFS($C$1:$C458,"Customer credit"),
IF($C459="Sales",'Business Info'!$A$3&amp;100+COUNTIFS($C$1:$C458,"Sales"),
IF($C459="Other Income",'Business Info'!$A$3&amp;"O"&amp;100+COUNTIFS($C$1:$C458,"Other Income")
))))</f>
        <v/>
      </c>
      <c r="E459" s="308"/>
      <c r="F459" s="307"/>
      <c r="G459" s="169"/>
      <c r="H459" s="184"/>
      <c r="I459" s="138" t="str">
        <f>IFERROR(VLOOKUP($G459,'Inventory management'!$B:$D,3,0),"")</f>
        <v/>
      </c>
      <c r="J459" s="137" t="str">
        <f>IFERROR(
IF($K459&lt;&gt;"","",
IF($G459="","",
IF($C459="Customer credit",-$H459*VLOOKUP($G459,'Inventory management'!$B:$D,3,0),
$H459*VLOOKUP($G459,'Inventory management'!$B:$D,3,0)))),
"")</f>
        <v/>
      </c>
      <c r="K459" s="137"/>
      <c r="L459" s="137" t="str">
        <f t="shared" si="22"/>
        <v/>
      </c>
      <c r="M459" s="137" t="str">
        <f t="shared" si="23"/>
        <v/>
      </c>
      <c r="N459" s="186"/>
      <c r="O459" s="134" t="str">
        <f t="shared" si="24"/>
        <v/>
      </c>
    </row>
    <row r="460" spans="1:15" x14ac:dyDescent="0.35">
      <c r="A460" s="133" t="str">
        <f>IF(B460="","",
IFERROR(
INDEX('Customer List'!$A:$A,MATCH('Sales input worksheet'!$B460,'Customer List'!$B:$B,0)),
""))</f>
        <v/>
      </c>
      <c r="B460" s="304"/>
      <c r="C460" s="305"/>
      <c r="D460" s="135" t="str">
        <f>IF($C460="","",
IF($C460="Customer credit","CR"&amp;100+COUNTIFS($C$1:$C459,"Customer credit"),
IF($C460="Sales",'Business Info'!$A$3&amp;100+COUNTIFS($C$1:$C459,"Sales"),
IF($C460="Other Income",'Business Info'!$A$3&amp;"O"&amp;100+COUNTIFS($C$1:$C459,"Other Income")
))))</f>
        <v/>
      </c>
      <c r="E460" s="308"/>
      <c r="F460" s="307"/>
      <c r="G460" s="169"/>
      <c r="H460" s="184"/>
      <c r="I460" s="138" t="str">
        <f>IFERROR(VLOOKUP($G460,'Inventory management'!$B:$D,3,0),"")</f>
        <v/>
      </c>
      <c r="J460" s="137" t="str">
        <f>IFERROR(
IF($K460&lt;&gt;"","",
IF($G460="","",
IF($C460="Customer credit",-$H460*VLOOKUP($G460,'Inventory management'!$B:$D,3,0),
$H460*VLOOKUP($G460,'Inventory management'!$B:$D,3,0)))),
"")</f>
        <v/>
      </c>
      <c r="K460" s="137"/>
      <c r="L460" s="137" t="str">
        <f t="shared" si="22"/>
        <v/>
      </c>
      <c r="M460" s="137" t="str">
        <f t="shared" si="23"/>
        <v/>
      </c>
      <c r="N460" s="186"/>
      <c r="O460" s="134" t="str">
        <f t="shared" si="24"/>
        <v/>
      </c>
    </row>
    <row r="461" spans="1:15" x14ac:dyDescent="0.35">
      <c r="A461" s="133" t="str">
        <f>IF(B461="","",
IFERROR(
INDEX('Customer List'!$A:$A,MATCH('Sales input worksheet'!$B461,'Customer List'!$B:$B,0)),
""))</f>
        <v/>
      </c>
      <c r="B461" s="304"/>
      <c r="C461" s="305"/>
      <c r="D461" s="135" t="str">
        <f>IF($C461="","",
IF($C461="Customer credit","CR"&amp;100+COUNTIFS($C$1:$C460,"Customer credit"),
IF($C461="Sales",'Business Info'!$A$3&amp;100+COUNTIFS($C$1:$C460,"Sales"),
IF($C461="Other Income",'Business Info'!$A$3&amp;"O"&amp;100+COUNTIFS($C$1:$C460,"Other Income")
))))</f>
        <v/>
      </c>
      <c r="E461" s="308"/>
      <c r="F461" s="307"/>
      <c r="G461" s="169"/>
      <c r="H461" s="184"/>
      <c r="I461" s="138" t="str">
        <f>IFERROR(VLOOKUP($G461,'Inventory management'!$B:$D,3,0),"")</f>
        <v/>
      </c>
      <c r="J461" s="137" t="str">
        <f>IFERROR(
IF($K461&lt;&gt;"","",
IF($G461="","",
IF($C461="Customer credit",-$H461*VLOOKUP($G461,'Inventory management'!$B:$D,3,0),
$H461*VLOOKUP($G461,'Inventory management'!$B:$D,3,0)))),
"")</f>
        <v/>
      </c>
      <c r="K461" s="137"/>
      <c r="L461" s="137" t="str">
        <f t="shared" si="22"/>
        <v/>
      </c>
      <c r="M461" s="137" t="str">
        <f t="shared" si="23"/>
        <v/>
      </c>
      <c r="N461" s="186"/>
      <c r="O461" s="134" t="str">
        <f t="shared" si="24"/>
        <v/>
      </c>
    </row>
    <row r="462" spans="1:15" x14ac:dyDescent="0.35">
      <c r="A462" s="133" t="str">
        <f>IF(B462="","",
IFERROR(
INDEX('Customer List'!$A:$A,MATCH('Sales input worksheet'!$B462,'Customer List'!$B:$B,0)),
""))</f>
        <v/>
      </c>
      <c r="B462" s="304"/>
      <c r="C462" s="305"/>
      <c r="D462" s="135" t="str">
        <f>IF($C462="","",
IF($C462="Customer credit","CR"&amp;100+COUNTIFS($C$1:$C461,"Customer credit"),
IF($C462="Sales",'Business Info'!$A$3&amp;100+COUNTIFS($C$1:$C461,"Sales"),
IF($C462="Other Income",'Business Info'!$A$3&amp;"O"&amp;100+COUNTIFS($C$1:$C461,"Other Income")
))))</f>
        <v/>
      </c>
      <c r="E462" s="308"/>
      <c r="F462" s="307"/>
      <c r="G462" s="169"/>
      <c r="H462" s="184"/>
      <c r="I462" s="138" t="str">
        <f>IFERROR(VLOOKUP($G462,'Inventory management'!$B:$D,3,0),"")</f>
        <v/>
      </c>
      <c r="J462" s="137" t="str">
        <f>IFERROR(
IF($K462&lt;&gt;"","",
IF($G462="","",
IF($C462="Customer credit",-$H462*VLOOKUP($G462,'Inventory management'!$B:$D,3,0),
$H462*VLOOKUP($G462,'Inventory management'!$B:$D,3,0)))),
"")</f>
        <v/>
      </c>
      <c r="K462" s="137"/>
      <c r="L462" s="137" t="str">
        <f t="shared" si="22"/>
        <v/>
      </c>
      <c r="M462" s="137" t="str">
        <f t="shared" si="23"/>
        <v/>
      </c>
      <c r="N462" s="186"/>
      <c r="O462" s="134" t="str">
        <f t="shared" si="24"/>
        <v/>
      </c>
    </row>
    <row r="463" spans="1:15" x14ac:dyDescent="0.35">
      <c r="A463" s="133" t="str">
        <f>IF(B463="","",
IFERROR(
INDEX('Customer List'!$A:$A,MATCH('Sales input worksheet'!$B463,'Customer List'!$B:$B,0)),
""))</f>
        <v/>
      </c>
      <c r="B463" s="304"/>
      <c r="C463" s="305"/>
      <c r="D463" s="135" t="str">
        <f>IF($C463="","",
IF($C463="Customer credit","CR"&amp;100+COUNTIFS($C$1:$C462,"Customer credit"),
IF($C463="Sales",'Business Info'!$A$3&amp;100+COUNTIFS($C$1:$C462,"Sales"),
IF($C463="Other Income",'Business Info'!$A$3&amp;"O"&amp;100+COUNTIFS($C$1:$C462,"Other Income")
))))</f>
        <v/>
      </c>
      <c r="E463" s="308"/>
      <c r="F463" s="307"/>
      <c r="G463" s="169"/>
      <c r="H463" s="184"/>
      <c r="I463" s="138" t="str">
        <f>IFERROR(VLOOKUP($G463,'Inventory management'!$B:$D,3,0),"")</f>
        <v/>
      </c>
      <c r="J463" s="137" t="str">
        <f>IFERROR(
IF($K463&lt;&gt;"","",
IF($G463="","",
IF($C463="Customer credit",-$H463*VLOOKUP($G463,'Inventory management'!$B:$D,3,0),
$H463*VLOOKUP($G463,'Inventory management'!$B:$D,3,0)))),
"")</f>
        <v/>
      </c>
      <c r="K463" s="137"/>
      <c r="L463" s="137" t="str">
        <f t="shared" si="22"/>
        <v/>
      </c>
      <c r="M463" s="137" t="str">
        <f t="shared" si="23"/>
        <v/>
      </c>
      <c r="N463" s="186"/>
      <c r="O463" s="134" t="str">
        <f t="shared" si="24"/>
        <v/>
      </c>
    </row>
    <row r="464" spans="1:15" x14ac:dyDescent="0.35">
      <c r="A464" s="133" t="str">
        <f>IF(B464="","",
IFERROR(
INDEX('Customer List'!$A:$A,MATCH('Sales input worksheet'!$B464,'Customer List'!$B:$B,0)),
""))</f>
        <v/>
      </c>
      <c r="B464" s="304"/>
      <c r="C464" s="305"/>
      <c r="D464" s="135" t="str">
        <f>IF($C464="","",
IF($C464="Customer credit","CR"&amp;100+COUNTIFS($C$1:$C463,"Customer credit"),
IF($C464="Sales",'Business Info'!$A$3&amp;100+COUNTIFS($C$1:$C463,"Sales"),
IF($C464="Other Income",'Business Info'!$A$3&amp;"O"&amp;100+COUNTIFS($C$1:$C463,"Other Income")
))))</f>
        <v/>
      </c>
      <c r="E464" s="308"/>
      <c r="F464" s="307"/>
      <c r="G464" s="169"/>
      <c r="H464" s="184"/>
      <c r="I464" s="138" t="str">
        <f>IFERROR(VLOOKUP($G464,'Inventory management'!$B:$D,3,0),"")</f>
        <v/>
      </c>
      <c r="J464" s="137" t="str">
        <f>IFERROR(
IF($K464&lt;&gt;"","",
IF($G464="","",
IF($C464="Customer credit",-$H464*VLOOKUP($G464,'Inventory management'!$B:$D,3,0),
$H464*VLOOKUP($G464,'Inventory management'!$B:$D,3,0)))),
"")</f>
        <v/>
      </c>
      <c r="K464" s="137"/>
      <c r="L464" s="137" t="str">
        <f t="shared" si="22"/>
        <v/>
      </c>
      <c r="M464" s="137" t="str">
        <f t="shared" si="23"/>
        <v/>
      </c>
      <c r="N464" s="186"/>
      <c r="O464" s="134" t="str">
        <f t="shared" si="24"/>
        <v/>
      </c>
    </row>
    <row r="465" spans="1:15" x14ac:dyDescent="0.35">
      <c r="A465" s="133" t="str">
        <f>IF(B465="","",
IFERROR(
INDEX('Customer List'!$A:$A,MATCH('Sales input worksheet'!$B465,'Customer List'!$B:$B,0)),
""))</f>
        <v/>
      </c>
      <c r="B465" s="304"/>
      <c r="C465" s="305"/>
      <c r="D465" s="135" t="str">
        <f>IF($C465="","",
IF($C465="Customer credit","CR"&amp;100+COUNTIFS($C$1:$C464,"Customer credit"),
IF($C465="Sales",'Business Info'!$A$3&amp;100+COUNTIFS($C$1:$C464,"Sales"),
IF($C465="Other Income",'Business Info'!$A$3&amp;"O"&amp;100+COUNTIFS($C$1:$C464,"Other Income")
))))</f>
        <v/>
      </c>
      <c r="E465" s="308"/>
      <c r="F465" s="307"/>
      <c r="G465" s="169"/>
      <c r="H465" s="184"/>
      <c r="I465" s="138" t="str">
        <f>IFERROR(VLOOKUP($G465,'Inventory management'!$B:$D,3,0),"")</f>
        <v/>
      </c>
      <c r="J465" s="137" t="str">
        <f>IFERROR(
IF($K465&lt;&gt;"","",
IF($G465="","",
IF($C465="Customer credit",-$H465*VLOOKUP($G465,'Inventory management'!$B:$D,3,0),
$H465*VLOOKUP($G465,'Inventory management'!$B:$D,3,0)))),
"")</f>
        <v/>
      </c>
      <c r="K465" s="137"/>
      <c r="L465" s="137" t="str">
        <f t="shared" si="22"/>
        <v/>
      </c>
      <c r="M465" s="137" t="str">
        <f t="shared" si="23"/>
        <v/>
      </c>
      <c r="N465" s="186"/>
      <c r="O465" s="134" t="str">
        <f t="shared" si="24"/>
        <v/>
      </c>
    </row>
    <row r="466" spans="1:15" x14ac:dyDescent="0.35">
      <c r="A466" s="133" t="str">
        <f>IF(B466="","",
IFERROR(
INDEX('Customer List'!$A:$A,MATCH('Sales input worksheet'!$B466,'Customer List'!$B:$B,0)),
""))</f>
        <v/>
      </c>
      <c r="B466" s="304"/>
      <c r="C466" s="305"/>
      <c r="D466" s="135" t="str">
        <f>IF($C466="","",
IF($C466="Customer credit","CR"&amp;100+COUNTIFS($C$1:$C465,"Customer credit"),
IF($C466="Sales",'Business Info'!$A$3&amp;100+COUNTIFS($C$1:$C465,"Sales"),
IF($C466="Other Income",'Business Info'!$A$3&amp;"O"&amp;100+COUNTIFS($C$1:$C465,"Other Income")
))))</f>
        <v/>
      </c>
      <c r="E466" s="308"/>
      <c r="F466" s="307"/>
      <c r="G466" s="169"/>
      <c r="H466" s="184"/>
      <c r="I466" s="138" t="str">
        <f>IFERROR(VLOOKUP($G466,'Inventory management'!$B:$D,3,0),"")</f>
        <v/>
      </c>
      <c r="J466" s="137" t="str">
        <f>IFERROR(
IF($K466&lt;&gt;"","",
IF($G466="","",
IF($C466="Customer credit",-$H466*VLOOKUP($G466,'Inventory management'!$B:$D,3,0),
$H466*VLOOKUP($G466,'Inventory management'!$B:$D,3,0)))),
"")</f>
        <v/>
      </c>
      <c r="K466" s="137"/>
      <c r="L466" s="137" t="str">
        <f t="shared" si="22"/>
        <v/>
      </c>
      <c r="M466" s="137" t="str">
        <f t="shared" si="23"/>
        <v/>
      </c>
      <c r="N466" s="186"/>
      <c r="O466" s="134" t="str">
        <f t="shared" si="24"/>
        <v/>
      </c>
    </row>
    <row r="467" spans="1:15" x14ac:dyDescent="0.35">
      <c r="A467" s="133" t="str">
        <f>IF(B467="","",
IFERROR(
INDEX('Customer List'!$A:$A,MATCH('Sales input worksheet'!$B467,'Customer List'!$B:$B,0)),
""))</f>
        <v/>
      </c>
      <c r="B467" s="304"/>
      <c r="C467" s="305"/>
      <c r="D467" s="135" t="str">
        <f>IF($C467="","",
IF($C467="Customer credit","CR"&amp;100+COUNTIFS($C$1:$C466,"Customer credit"),
IF($C467="Sales",'Business Info'!$A$3&amp;100+COUNTIFS($C$1:$C466,"Sales"),
IF($C467="Other Income",'Business Info'!$A$3&amp;"O"&amp;100+COUNTIFS($C$1:$C466,"Other Income")
))))</f>
        <v/>
      </c>
      <c r="E467" s="308"/>
      <c r="F467" s="307"/>
      <c r="G467" s="169"/>
      <c r="H467" s="184"/>
      <c r="I467" s="138" t="str">
        <f>IFERROR(VLOOKUP($G467,'Inventory management'!$B:$D,3,0),"")</f>
        <v/>
      </c>
      <c r="J467" s="137" t="str">
        <f>IFERROR(
IF($K467&lt;&gt;"","",
IF($G467="","",
IF($C467="Customer credit",-$H467*VLOOKUP($G467,'Inventory management'!$B:$D,3,0),
$H467*VLOOKUP($G467,'Inventory management'!$B:$D,3,0)))),
"")</f>
        <v/>
      </c>
      <c r="K467" s="137"/>
      <c r="L467" s="137" t="str">
        <f t="shared" si="22"/>
        <v/>
      </c>
      <c r="M467" s="137" t="str">
        <f t="shared" si="23"/>
        <v/>
      </c>
      <c r="N467" s="186"/>
      <c r="O467" s="134" t="str">
        <f t="shared" si="24"/>
        <v/>
      </c>
    </row>
    <row r="468" spans="1:15" x14ac:dyDescent="0.35">
      <c r="A468" s="133" t="str">
        <f>IF(B468="","",
IFERROR(
INDEX('Customer List'!$A:$A,MATCH('Sales input worksheet'!$B468,'Customer List'!$B:$B,0)),
""))</f>
        <v/>
      </c>
      <c r="B468" s="304"/>
      <c r="C468" s="305"/>
      <c r="D468" s="135" t="str">
        <f>IF($C468="","",
IF($C468="Customer credit","CR"&amp;100+COUNTIFS($C$1:$C467,"Customer credit"),
IF($C468="Sales",'Business Info'!$A$3&amp;100+COUNTIFS($C$1:$C467,"Sales"),
IF($C468="Other Income",'Business Info'!$A$3&amp;"O"&amp;100+COUNTIFS($C$1:$C467,"Other Income")
))))</f>
        <v/>
      </c>
      <c r="E468" s="308"/>
      <c r="F468" s="307"/>
      <c r="G468" s="169"/>
      <c r="H468" s="184"/>
      <c r="I468" s="138" t="str">
        <f>IFERROR(VLOOKUP($G468,'Inventory management'!$B:$D,3,0),"")</f>
        <v/>
      </c>
      <c r="J468" s="137" t="str">
        <f>IFERROR(
IF($K468&lt;&gt;"","",
IF($G468="","",
IF($C468="Customer credit",-$H468*VLOOKUP($G468,'Inventory management'!$B:$D,3,0),
$H468*VLOOKUP($G468,'Inventory management'!$B:$D,3,0)))),
"")</f>
        <v/>
      </c>
      <c r="K468" s="137"/>
      <c r="L468" s="137" t="str">
        <f t="shared" si="22"/>
        <v/>
      </c>
      <c r="M468" s="137" t="str">
        <f t="shared" si="23"/>
        <v/>
      </c>
      <c r="N468" s="186"/>
      <c r="O468" s="134" t="str">
        <f t="shared" si="24"/>
        <v/>
      </c>
    </row>
    <row r="469" spans="1:15" x14ac:dyDescent="0.35">
      <c r="A469" s="133" t="str">
        <f>IF(B469="","",
IFERROR(
INDEX('Customer List'!$A:$A,MATCH('Sales input worksheet'!$B469,'Customer List'!$B:$B,0)),
""))</f>
        <v/>
      </c>
      <c r="B469" s="304"/>
      <c r="C469" s="305"/>
      <c r="D469" s="135" t="str">
        <f>IF($C469="","",
IF($C469="Customer credit","CR"&amp;100+COUNTIFS($C$1:$C468,"Customer credit"),
IF($C469="Sales",'Business Info'!$A$3&amp;100+COUNTIFS($C$1:$C468,"Sales"),
IF($C469="Other Income",'Business Info'!$A$3&amp;"O"&amp;100+COUNTIFS($C$1:$C468,"Other Income")
))))</f>
        <v/>
      </c>
      <c r="E469" s="308"/>
      <c r="F469" s="307"/>
      <c r="G469" s="169"/>
      <c r="H469" s="184"/>
      <c r="I469" s="138" t="str">
        <f>IFERROR(VLOOKUP($G469,'Inventory management'!$B:$D,3,0),"")</f>
        <v/>
      </c>
      <c r="J469" s="137" t="str">
        <f>IFERROR(
IF($K469&lt;&gt;"","",
IF($G469="","",
IF($C469="Customer credit",-$H469*VLOOKUP($G469,'Inventory management'!$B:$D,3,0),
$H469*VLOOKUP($G469,'Inventory management'!$B:$D,3,0)))),
"")</f>
        <v/>
      </c>
      <c r="K469" s="137"/>
      <c r="L469" s="137" t="str">
        <f t="shared" si="22"/>
        <v/>
      </c>
      <c r="M469" s="137" t="str">
        <f t="shared" si="23"/>
        <v/>
      </c>
      <c r="N469" s="186"/>
      <c r="O469" s="134" t="str">
        <f t="shared" si="24"/>
        <v/>
      </c>
    </row>
    <row r="470" spans="1:15" x14ac:dyDescent="0.35">
      <c r="A470" s="133" t="str">
        <f>IF(B470="","",
IFERROR(
INDEX('Customer List'!$A:$A,MATCH('Sales input worksheet'!$B470,'Customer List'!$B:$B,0)),
""))</f>
        <v/>
      </c>
      <c r="B470" s="304"/>
      <c r="C470" s="305"/>
      <c r="D470" s="135" t="str">
        <f>IF($C470="","",
IF($C470="Customer credit","CR"&amp;100+COUNTIFS($C$1:$C469,"Customer credit"),
IF($C470="Sales",'Business Info'!$A$3&amp;100+COUNTIFS($C$1:$C469,"Sales"),
IF($C470="Other Income",'Business Info'!$A$3&amp;"O"&amp;100+COUNTIFS($C$1:$C469,"Other Income")
))))</f>
        <v/>
      </c>
      <c r="E470" s="308"/>
      <c r="F470" s="307"/>
      <c r="G470" s="169"/>
      <c r="H470" s="184"/>
      <c r="I470" s="138" t="str">
        <f>IFERROR(VLOOKUP($G470,'Inventory management'!$B:$D,3,0),"")</f>
        <v/>
      </c>
      <c r="J470" s="137" t="str">
        <f>IFERROR(
IF($K470&lt;&gt;"","",
IF($G470="","",
IF($C470="Customer credit",-$H470*VLOOKUP($G470,'Inventory management'!$B:$D,3,0),
$H470*VLOOKUP($G470,'Inventory management'!$B:$D,3,0)))),
"")</f>
        <v/>
      </c>
      <c r="K470" s="137"/>
      <c r="L470" s="137" t="str">
        <f t="shared" si="22"/>
        <v/>
      </c>
      <c r="M470" s="137" t="str">
        <f t="shared" si="23"/>
        <v/>
      </c>
      <c r="N470" s="186"/>
      <c r="O470" s="134" t="str">
        <f t="shared" si="24"/>
        <v/>
      </c>
    </row>
    <row r="471" spans="1:15" x14ac:dyDescent="0.35">
      <c r="A471" s="133" t="str">
        <f>IF(B471="","",
IFERROR(
INDEX('Customer List'!$A:$A,MATCH('Sales input worksheet'!$B471,'Customer List'!$B:$B,0)),
""))</f>
        <v/>
      </c>
      <c r="B471" s="304"/>
      <c r="C471" s="305"/>
      <c r="D471" s="135" t="str">
        <f>IF($C471="","",
IF($C471="Customer credit","CR"&amp;100+COUNTIFS($C$1:$C470,"Customer credit"),
IF($C471="Sales",'Business Info'!$A$3&amp;100+COUNTIFS($C$1:$C470,"Sales"),
IF($C471="Other Income",'Business Info'!$A$3&amp;"O"&amp;100+COUNTIFS($C$1:$C470,"Other Income")
))))</f>
        <v/>
      </c>
      <c r="E471" s="308"/>
      <c r="F471" s="307"/>
      <c r="G471" s="169"/>
      <c r="H471" s="184"/>
      <c r="I471" s="138" t="str">
        <f>IFERROR(VLOOKUP($G471,'Inventory management'!$B:$D,3,0),"")</f>
        <v/>
      </c>
      <c r="J471" s="137" t="str">
        <f>IFERROR(
IF($K471&lt;&gt;"","",
IF($G471="","",
IF($C471="Customer credit",-$H471*VLOOKUP($G471,'Inventory management'!$B:$D,3,0),
$H471*VLOOKUP($G471,'Inventory management'!$B:$D,3,0)))),
"")</f>
        <v/>
      </c>
      <c r="K471" s="137"/>
      <c r="L471" s="137" t="str">
        <f t="shared" si="22"/>
        <v/>
      </c>
      <c r="M471" s="137" t="str">
        <f t="shared" si="23"/>
        <v/>
      </c>
      <c r="N471" s="186"/>
      <c r="O471" s="134" t="str">
        <f t="shared" si="24"/>
        <v/>
      </c>
    </row>
    <row r="472" spans="1:15" x14ac:dyDescent="0.35">
      <c r="A472" s="133" t="str">
        <f>IF(B472="","",
IFERROR(
INDEX('Customer List'!$A:$A,MATCH('Sales input worksheet'!$B472,'Customer List'!$B:$B,0)),
""))</f>
        <v/>
      </c>
      <c r="B472" s="304"/>
      <c r="C472" s="305"/>
      <c r="D472" s="135" t="str">
        <f>IF($C472="","",
IF($C472="Customer credit","CR"&amp;100+COUNTIFS($C$1:$C471,"Customer credit"),
IF($C472="Sales",'Business Info'!$A$3&amp;100+COUNTIFS($C$1:$C471,"Sales"),
IF($C472="Other Income",'Business Info'!$A$3&amp;"O"&amp;100+COUNTIFS($C$1:$C471,"Other Income")
))))</f>
        <v/>
      </c>
      <c r="E472" s="308"/>
      <c r="F472" s="307"/>
      <c r="G472" s="169"/>
      <c r="H472" s="184"/>
      <c r="I472" s="138" t="str">
        <f>IFERROR(VLOOKUP($G472,'Inventory management'!$B:$D,3,0),"")</f>
        <v/>
      </c>
      <c r="J472" s="137" t="str">
        <f>IFERROR(
IF($K472&lt;&gt;"","",
IF($G472="","",
IF($C472="Customer credit",-$H472*VLOOKUP($G472,'Inventory management'!$B:$D,3,0),
$H472*VLOOKUP($G472,'Inventory management'!$B:$D,3,0)))),
"")</f>
        <v/>
      </c>
      <c r="K472" s="137"/>
      <c r="L472" s="137" t="str">
        <f t="shared" si="22"/>
        <v/>
      </c>
      <c r="M472" s="137" t="str">
        <f t="shared" si="23"/>
        <v/>
      </c>
      <c r="N472" s="186"/>
      <c r="O472" s="134" t="str">
        <f t="shared" si="24"/>
        <v/>
      </c>
    </row>
    <row r="473" spans="1:15" x14ac:dyDescent="0.35">
      <c r="A473" s="133" t="str">
        <f>IF(B473="","",
IFERROR(
INDEX('Customer List'!$A:$A,MATCH('Sales input worksheet'!$B473,'Customer List'!$B:$B,0)),
""))</f>
        <v/>
      </c>
      <c r="B473" s="304"/>
      <c r="C473" s="305"/>
      <c r="D473" s="135" t="str">
        <f>IF($C473="","",
IF($C473="Customer credit","CR"&amp;100+COUNTIFS($C$1:$C472,"Customer credit"),
IF($C473="Sales",'Business Info'!$A$3&amp;100+COUNTIFS($C$1:$C472,"Sales"),
IF($C473="Other Income",'Business Info'!$A$3&amp;"O"&amp;100+COUNTIFS($C$1:$C472,"Other Income")
))))</f>
        <v/>
      </c>
      <c r="E473" s="308"/>
      <c r="F473" s="307"/>
      <c r="G473" s="169"/>
      <c r="H473" s="184"/>
      <c r="I473" s="138" t="str">
        <f>IFERROR(VLOOKUP($G473,'Inventory management'!$B:$D,3,0),"")</f>
        <v/>
      </c>
      <c r="J473" s="137" t="str">
        <f>IFERROR(
IF($K473&lt;&gt;"","",
IF($G473="","",
IF($C473="Customer credit",-$H473*VLOOKUP($G473,'Inventory management'!$B:$D,3,0),
$H473*VLOOKUP($G473,'Inventory management'!$B:$D,3,0)))),
"")</f>
        <v/>
      </c>
      <c r="K473" s="137"/>
      <c r="L473" s="137" t="str">
        <f t="shared" si="22"/>
        <v/>
      </c>
      <c r="M473" s="137" t="str">
        <f t="shared" si="23"/>
        <v/>
      </c>
      <c r="N473" s="186"/>
      <c r="O473" s="134" t="str">
        <f t="shared" si="24"/>
        <v/>
      </c>
    </row>
    <row r="474" spans="1:15" x14ac:dyDescent="0.35">
      <c r="A474" s="133" t="str">
        <f>IF(B474="","",
IFERROR(
INDEX('Customer List'!$A:$A,MATCH('Sales input worksheet'!$B474,'Customer List'!$B:$B,0)),
""))</f>
        <v/>
      </c>
      <c r="B474" s="304"/>
      <c r="C474" s="305"/>
      <c r="D474" s="135" t="str">
        <f>IF($C474="","",
IF($C474="Customer credit","CR"&amp;100+COUNTIFS($C$1:$C473,"Customer credit"),
IF($C474="Sales",'Business Info'!$A$3&amp;100+COUNTIFS($C$1:$C473,"Sales"),
IF($C474="Other Income",'Business Info'!$A$3&amp;"O"&amp;100+COUNTIFS($C$1:$C473,"Other Income")
))))</f>
        <v/>
      </c>
      <c r="E474" s="308"/>
      <c r="F474" s="307"/>
      <c r="G474" s="169"/>
      <c r="H474" s="184"/>
      <c r="I474" s="138" t="str">
        <f>IFERROR(VLOOKUP($G474,'Inventory management'!$B:$D,3,0),"")</f>
        <v/>
      </c>
      <c r="J474" s="137" t="str">
        <f>IFERROR(
IF($K474&lt;&gt;"","",
IF($G474="","",
IF($C474="Customer credit",-$H474*VLOOKUP($G474,'Inventory management'!$B:$D,3,0),
$H474*VLOOKUP($G474,'Inventory management'!$B:$D,3,0)))),
"")</f>
        <v/>
      </c>
      <c r="K474" s="137"/>
      <c r="L474" s="137" t="str">
        <f t="shared" si="22"/>
        <v/>
      </c>
      <c r="M474" s="137" t="str">
        <f t="shared" si="23"/>
        <v/>
      </c>
      <c r="N474" s="186"/>
      <c r="O474" s="134" t="str">
        <f t="shared" si="24"/>
        <v/>
      </c>
    </row>
    <row r="475" spans="1:15" x14ac:dyDescent="0.35">
      <c r="A475" s="133" t="str">
        <f>IF(B475="","",
IFERROR(
INDEX('Customer List'!$A:$A,MATCH('Sales input worksheet'!$B475,'Customer List'!$B:$B,0)),
""))</f>
        <v/>
      </c>
      <c r="B475" s="304"/>
      <c r="C475" s="305"/>
      <c r="D475" s="135" t="str">
        <f>IF($C475="","",
IF($C475="Customer credit","CR"&amp;100+COUNTIFS($C$1:$C474,"Customer credit"),
IF($C475="Sales",'Business Info'!$A$3&amp;100+COUNTIFS($C$1:$C474,"Sales"),
IF($C475="Other Income",'Business Info'!$A$3&amp;"O"&amp;100+COUNTIFS($C$1:$C474,"Other Income")
))))</f>
        <v/>
      </c>
      <c r="E475" s="308"/>
      <c r="F475" s="307"/>
      <c r="G475" s="169"/>
      <c r="H475" s="184"/>
      <c r="I475" s="138" t="str">
        <f>IFERROR(VLOOKUP($G475,'Inventory management'!$B:$D,3,0),"")</f>
        <v/>
      </c>
      <c r="J475" s="137" t="str">
        <f>IFERROR(
IF($K475&lt;&gt;"","",
IF($G475="","",
IF($C475="Customer credit",-$H475*VLOOKUP($G475,'Inventory management'!$B:$D,3,0),
$H475*VLOOKUP($G475,'Inventory management'!$B:$D,3,0)))),
"")</f>
        <v/>
      </c>
      <c r="K475" s="137"/>
      <c r="L475" s="137" t="str">
        <f t="shared" si="22"/>
        <v/>
      </c>
      <c r="M475" s="137" t="str">
        <f t="shared" si="23"/>
        <v/>
      </c>
      <c r="N475" s="186"/>
      <c r="O475" s="134" t="str">
        <f t="shared" si="24"/>
        <v/>
      </c>
    </row>
    <row r="476" spans="1:15" x14ac:dyDescent="0.35">
      <c r="A476" s="133" t="str">
        <f>IF(B476="","",
IFERROR(
INDEX('Customer List'!$A:$A,MATCH('Sales input worksheet'!$B476,'Customer List'!$B:$B,0)),
""))</f>
        <v/>
      </c>
      <c r="B476" s="304"/>
      <c r="C476" s="305"/>
      <c r="D476" s="135" t="str">
        <f>IF($C476="","",
IF($C476="Customer credit","CR"&amp;100+COUNTIFS($C$1:$C475,"Customer credit"),
IF($C476="Sales",'Business Info'!$A$3&amp;100+COUNTIFS($C$1:$C475,"Sales"),
IF($C476="Other Income",'Business Info'!$A$3&amp;"O"&amp;100+COUNTIFS($C$1:$C475,"Other Income")
))))</f>
        <v/>
      </c>
      <c r="E476" s="308"/>
      <c r="F476" s="307"/>
      <c r="G476" s="169"/>
      <c r="H476" s="184"/>
      <c r="I476" s="138" t="str">
        <f>IFERROR(VLOOKUP($G476,'Inventory management'!$B:$D,3,0),"")</f>
        <v/>
      </c>
      <c r="J476" s="137" t="str">
        <f>IFERROR(
IF($K476&lt;&gt;"","",
IF($G476="","",
IF($C476="Customer credit",-$H476*VLOOKUP($G476,'Inventory management'!$B:$D,3,0),
$H476*VLOOKUP($G476,'Inventory management'!$B:$D,3,0)))),
"")</f>
        <v/>
      </c>
      <c r="K476" s="188"/>
      <c r="L476" s="137" t="str">
        <f t="shared" si="22"/>
        <v/>
      </c>
      <c r="M476" s="137" t="str">
        <f t="shared" si="23"/>
        <v/>
      </c>
      <c r="N476" s="186"/>
      <c r="O476" s="134" t="str">
        <f t="shared" si="24"/>
        <v/>
      </c>
    </row>
    <row r="477" spans="1:15" x14ac:dyDescent="0.35">
      <c r="A477" s="133" t="str">
        <f>IF(B477="","",
IFERROR(
INDEX('Customer List'!$A:$A,MATCH('Sales input worksheet'!$B477,'Customer List'!$B:$B,0)),
""))</f>
        <v/>
      </c>
      <c r="B477" s="304"/>
      <c r="C477" s="305"/>
      <c r="D477" s="135" t="str">
        <f>IF($C477="","",
IF($C477="Customer credit","CR"&amp;100+COUNTIFS($C$1:$C476,"Customer credit"),
IF($C477="Sales",'Business Info'!$A$3&amp;100+COUNTIFS($C$1:$C476,"Sales"),
IF($C477="Other Income",'Business Info'!$A$3&amp;"O"&amp;100+COUNTIFS($C$1:$C476,"Other Income")
))))</f>
        <v/>
      </c>
      <c r="E477" s="308"/>
      <c r="F477" s="307"/>
      <c r="G477" s="169"/>
      <c r="H477" s="184"/>
      <c r="I477" s="138" t="str">
        <f>IFERROR(VLOOKUP($G477,'Inventory management'!$B:$D,3,0),"")</f>
        <v/>
      </c>
      <c r="J477" s="137" t="str">
        <f>IFERROR(
IF($K477&lt;&gt;"","",
IF($G477="","",
IF($C477="Customer credit",-$H477*VLOOKUP($G477,'Inventory management'!$B:$D,3,0),
$H477*VLOOKUP($G477,'Inventory management'!$B:$D,3,0)))),
"")</f>
        <v/>
      </c>
      <c r="K477" s="188"/>
      <c r="L477" s="137" t="str">
        <f t="shared" si="22"/>
        <v/>
      </c>
      <c r="M477" s="137" t="str">
        <f t="shared" si="23"/>
        <v/>
      </c>
      <c r="N477" s="186"/>
      <c r="O477" s="134" t="str">
        <f t="shared" si="24"/>
        <v/>
      </c>
    </row>
    <row r="478" spans="1:15" x14ac:dyDescent="0.35">
      <c r="A478" s="133" t="str">
        <f>IF(B478="","",
IFERROR(
INDEX('Customer List'!$A:$A,MATCH('Sales input worksheet'!$B478,'Customer List'!$B:$B,0)),
""))</f>
        <v/>
      </c>
      <c r="B478" s="304"/>
      <c r="C478" s="305"/>
      <c r="D478" s="135" t="str">
        <f>IF($C478="","",
IF($C478="Customer credit","CR"&amp;100+COUNTIFS($C$1:$C477,"Customer credit"),
IF($C478="Sales",'Business Info'!$A$3&amp;100+COUNTIFS($C$1:$C477,"Sales"),
IF($C478="Other Income",'Business Info'!$A$3&amp;"O"&amp;100+COUNTIFS($C$1:$C477,"Other Income")
))))</f>
        <v/>
      </c>
      <c r="E478" s="308"/>
      <c r="F478" s="307"/>
      <c r="G478" s="169"/>
      <c r="H478" s="184"/>
      <c r="I478" s="138" t="str">
        <f>IFERROR(VLOOKUP($G478,'Inventory management'!$B:$D,3,0),"")</f>
        <v/>
      </c>
      <c r="J478" s="137" t="str">
        <f>IFERROR(
IF($K478&lt;&gt;"","",
IF($G478="","",
IF($C478="Customer credit",-$H478*VLOOKUP($G478,'Inventory management'!$B:$D,3,0),
$H478*VLOOKUP($G478,'Inventory management'!$B:$D,3,0)))),
"")</f>
        <v/>
      </c>
      <c r="K478" s="188"/>
      <c r="L478" s="137" t="str">
        <f t="shared" si="22"/>
        <v/>
      </c>
      <c r="M478" s="137" t="str">
        <f t="shared" si="23"/>
        <v/>
      </c>
      <c r="N478" s="186"/>
      <c r="O478" s="134" t="str">
        <f t="shared" si="24"/>
        <v/>
      </c>
    </row>
    <row r="479" spans="1:15" x14ac:dyDescent="0.35">
      <c r="A479" s="133" t="str">
        <f>IF(B479="","",
IFERROR(
INDEX('Customer List'!$A:$A,MATCH('Sales input worksheet'!$B479,'Customer List'!$B:$B,0)),
""))</f>
        <v/>
      </c>
      <c r="B479" s="304"/>
      <c r="C479" s="305"/>
      <c r="D479" s="135" t="str">
        <f>IF($C479="","",
IF($C479="Customer credit","CR"&amp;100+COUNTIFS($C$1:$C478,"Customer credit"),
IF($C479="Sales",'Business Info'!$A$3&amp;100+COUNTIFS($C$1:$C478,"Sales"),
IF($C479="Other Income",'Business Info'!$A$3&amp;"O"&amp;100+COUNTIFS($C$1:$C478,"Other Income")
))))</f>
        <v/>
      </c>
      <c r="E479" s="308"/>
      <c r="F479" s="307"/>
      <c r="G479" s="169"/>
      <c r="H479" s="184"/>
      <c r="I479" s="138" t="str">
        <f>IFERROR(VLOOKUP($G479,'Inventory management'!$B:$D,3,0),"")</f>
        <v/>
      </c>
      <c r="J479" s="137" t="str">
        <f>IFERROR(
IF($K479&lt;&gt;"","",
IF($G479="","",
IF($C479="Customer credit",-$H479*VLOOKUP($G479,'Inventory management'!$B:$D,3,0),
$H479*VLOOKUP($G479,'Inventory management'!$B:$D,3,0)))),
"")</f>
        <v/>
      </c>
      <c r="K479" s="188"/>
      <c r="L479" s="137" t="str">
        <f t="shared" si="22"/>
        <v/>
      </c>
      <c r="M479" s="137" t="str">
        <f t="shared" si="23"/>
        <v/>
      </c>
      <c r="N479" s="186"/>
      <c r="O479" s="134" t="str">
        <f t="shared" si="24"/>
        <v/>
      </c>
    </row>
    <row r="480" spans="1:15" x14ac:dyDescent="0.35">
      <c r="A480" s="133" t="str">
        <f>IF(B480="","",
IFERROR(
INDEX('Customer List'!$A:$A,MATCH('Sales input worksheet'!$B480,'Customer List'!$B:$B,0)),
""))</f>
        <v/>
      </c>
      <c r="B480" s="304"/>
      <c r="C480" s="305"/>
      <c r="D480" s="135" t="str">
        <f>IF($C480="","",
IF($C480="Customer credit","CR"&amp;100+COUNTIFS($C$1:$C479,"Customer credit"),
IF($C480="Sales",'Business Info'!$A$3&amp;100+COUNTIFS($C$1:$C479,"Sales"),
IF($C480="Other Income",'Business Info'!$A$3&amp;"O"&amp;100+COUNTIFS($C$1:$C479,"Other Income")
))))</f>
        <v/>
      </c>
      <c r="E480" s="308"/>
      <c r="F480" s="307"/>
      <c r="G480" s="169"/>
      <c r="H480" s="184"/>
      <c r="I480" s="138" t="str">
        <f>IFERROR(VLOOKUP($G480,'Inventory management'!$B:$D,3,0),"")</f>
        <v/>
      </c>
      <c r="J480" s="137" t="str">
        <f>IFERROR(
IF($K480&lt;&gt;"","",
IF($G480="","",
IF($C480="Customer credit",-$H480*VLOOKUP($G480,'Inventory management'!$B:$D,3,0),
$H480*VLOOKUP($G480,'Inventory management'!$B:$D,3,0)))),
"")</f>
        <v/>
      </c>
      <c r="K480" s="188"/>
      <c r="L480" s="137" t="str">
        <f t="shared" si="22"/>
        <v/>
      </c>
      <c r="M480" s="137" t="str">
        <f t="shared" si="23"/>
        <v/>
      </c>
      <c r="N480" s="186"/>
      <c r="O480" s="134" t="str">
        <f t="shared" si="24"/>
        <v/>
      </c>
    </row>
    <row r="481" spans="1:15" x14ac:dyDescent="0.35">
      <c r="A481" s="133" t="str">
        <f>IF(B481="","",
IFERROR(
INDEX('Customer List'!$A:$A,MATCH('Sales input worksheet'!$B481,'Customer List'!$B:$B,0)),
""))</f>
        <v/>
      </c>
      <c r="B481" s="304"/>
      <c r="C481" s="305"/>
      <c r="D481" s="135" t="str">
        <f>IF($C481="","",
IF($C481="Customer credit","CR"&amp;100+COUNTIFS($C$1:$C480,"Customer credit"),
IF($C481="Sales",'Business Info'!$A$3&amp;100+COUNTIFS($C$1:$C480,"Sales"),
IF($C481="Other Income",'Business Info'!$A$3&amp;"O"&amp;100+COUNTIFS($C$1:$C480,"Other Income")
))))</f>
        <v/>
      </c>
      <c r="E481" s="308"/>
      <c r="F481" s="307"/>
      <c r="G481" s="169"/>
      <c r="H481" s="184"/>
      <c r="I481" s="138" t="str">
        <f>IFERROR(VLOOKUP($G481,'Inventory management'!$B:$D,3,0),"")</f>
        <v/>
      </c>
      <c r="J481" s="137" t="str">
        <f>IFERROR(
IF($K481&lt;&gt;"","",
IF($G481="","",
IF($C481="Customer credit",-$H481*VLOOKUP($G481,'Inventory management'!$B:$D,3,0),
$H481*VLOOKUP($G481,'Inventory management'!$B:$D,3,0)))),
"")</f>
        <v/>
      </c>
      <c r="K481" s="188"/>
      <c r="L481" s="137" t="str">
        <f t="shared" si="22"/>
        <v/>
      </c>
      <c r="M481" s="137" t="str">
        <f t="shared" si="23"/>
        <v/>
      </c>
      <c r="N481" s="186"/>
      <c r="O481" s="134" t="str">
        <f t="shared" si="24"/>
        <v/>
      </c>
    </row>
    <row r="482" spans="1:15" x14ac:dyDescent="0.35">
      <c r="A482" s="133" t="str">
        <f>IF(B482="","",
IFERROR(
INDEX('Customer List'!$A:$A,MATCH('Sales input worksheet'!$B482,'Customer List'!$B:$B,0)),
""))</f>
        <v/>
      </c>
      <c r="B482" s="304"/>
      <c r="C482" s="305"/>
      <c r="D482" s="135" t="str">
        <f>IF($C482="","",
IF($C482="Customer credit","CR"&amp;100+COUNTIFS($C$1:$C481,"Customer credit"),
IF($C482="Sales",'Business Info'!$A$3&amp;100+COUNTIFS($C$1:$C481,"Sales"),
IF($C482="Other Income",'Business Info'!$A$3&amp;"O"&amp;100+COUNTIFS($C$1:$C481,"Other Income")
))))</f>
        <v/>
      </c>
      <c r="E482" s="308"/>
      <c r="F482" s="307"/>
      <c r="G482" s="169"/>
      <c r="H482" s="184"/>
      <c r="I482" s="138" t="str">
        <f>IFERROR(VLOOKUP($G482,'Inventory management'!$B:$D,3,0),"")</f>
        <v/>
      </c>
      <c r="J482" s="137" t="str">
        <f>IFERROR(
IF($K482&lt;&gt;"","",
IF($G482="","",
IF($C482="Customer credit",-$H482*VLOOKUP($G482,'Inventory management'!$B:$D,3,0),
$H482*VLOOKUP($G482,'Inventory management'!$B:$D,3,0)))),
"")</f>
        <v/>
      </c>
      <c r="K482" s="188"/>
      <c r="L482" s="137" t="str">
        <f t="shared" si="22"/>
        <v/>
      </c>
      <c r="M482" s="137" t="str">
        <f t="shared" si="23"/>
        <v/>
      </c>
      <c r="N482" s="186"/>
      <c r="O482" s="134" t="str">
        <f t="shared" si="24"/>
        <v/>
      </c>
    </row>
    <row r="483" spans="1:15" x14ac:dyDescent="0.35">
      <c r="A483" s="133" t="str">
        <f>IF(B483="","",
IFERROR(
INDEX('Customer List'!$A:$A,MATCH('Sales input worksheet'!$B483,'Customer List'!$B:$B,0)),
""))</f>
        <v/>
      </c>
      <c r="B483" s="304"/>
      <c r="C483" s="305"/>
      <c r="D483" s="135" t="str">
        <f>IF($C483="","",
IF($C483="Customer credit","CR"&amp;100+COUNTIFS($C$1:$C482,"Customer credit"),
IF($C483="Sales",'Business Info'!$A$3&amp;100+COUNTIFS($C$1:$C482,"Sales"),
IF($C483="Other Income",'Business Info'!$A$3&amp;"O"&amp;100+COUNTIFS($C$1:$C482,"Other Income")
))))</f>
        <v/>
      </c>
      <c r="E483" s="308"/>
      <c r="F483" s="307"/>
      <c r="G483" s="169"/>
      <c r="H483" s="184"/>
      <c r="I483" s="138" t="str">
        <f>IFERROR(VLOOKUP($G483,'Inventory management'!$B:$D,3,0),"")</f>
        <v/>
      </c>
      <c r="J483" s="137" t="str">
        <f>IFERROR(
IF($K483&lt;&gt;"","",
IF($G483="","",
IF($C483="Customer credit",-$H483*VLOOKUP($G483,'Inventory management'!$B:$D,3,0),
$H483*VLOOKUP($G483,'Inventory management'!$B:$D,3,0)))),
"")</f>
        <v/>
      </c>
      <c r="K483" s="188"/>
      <c r="L483" s="137" t="str">
        <f t="shared" si="22"/>
        <v/>
      </c>
      <c r="M483" s="137" t="str">
        <f t="shared" si="23"/>
        <v/>
      </c>
      <c r="N483" s="186"/>
      <c r="O483" s="134" t="str">
        <f t="shared" si="24"/>
        <v/>
      </c>
    </row>
    <row r="484" spans="1:15" x14ac:dyDescent="0.35">
      <c r="A484" s="133" t="str">
        <f>IF(B484="","",
IFERROR(
INDEX('Customer List'!$A:$A,MATCH('Sales input worksheet'!$B484,'Customer List'!$B:$B,0)),
""))</f>
        <v/>
      </c>
      <c r="B484" s="304"/>
      <c r="C484" s="305"/>
      <c r="D484" s="135" t="str">
        <f>IF($C484="","",
IF($C484="Customer credit","CR"&amp;100+COUNTIFS($C$1:$C483,"Customer credit"),
IF($C484="Sales",'Business Info'!$A$3&amp;100+COUNTIFS($C$1:$C483,"Sales"),
IF($C484="Other Income",'Business Info'!$A$3&amp;"O"&amp;100+COUNTIFS($C$1:$C483,"Other Income")
))))</f>
        <v/>
      </c>
      <c r="E484" s="308"/>
      <c r="F484" s="307"/>
      <c r="G484" s="169"/>
      <c r="H484" s="184"/>
      <c r="I484" s="138" t="str">
        <f>IFERROR(VLOOKUP($G484,'Inventory management'!$B:$D,3,0),"")</f>
        <v/>
      </c>
      <c r="J484" s="137" t="str">
        <f>IFERROR(
IF($K484&lt;&gt;"","",
IF($G484="","",
IF($C484="Customer credit",-$H484*VLOOKUP($G484,'Inventory management'!$B:$D,3,0),
$H484*VLOOKUP($G484,'Inventory management'!$B:$D,3,0)))),
"")</f>
        <v/>
      </c>
      <c r="K484" s="188"/>
      <c r="L484" s="137" t="str">
        <f t="shared" si="22"/>
        <v/>
      </c>
      <c r="M484" s="137" t="str">
        <f t="shared" si="23"/>
        <v/>
      </c>
      <c r="N484" s="186"/>
      <c r="O484" s="134" t="str">
        <f t="shared" si="24"/>
        <v/>
      </c>
    </row>
    <row r="485" spans="1:15" x14ac:dyDescent="0.35">
      <c r="A485" s="133" t="str">
        <f>IF(B485="","",
IFERROR(
INDEX('Customer List'!$A:$A,MATCH('Sales input worksheet'!$B485,'Customer List'!$B:$B,0)),
""))</f>
        <v/>
      </c>
      <c r="B485" s="304"/>
      <c r="C485" s="305"/>
      <c r="D485" s="135" t="str">
        <f>IF($C485="","",
IF($C485="Customer credit","CR"&amp;100+COUNTIFS($C$1:$C484,"Customer credit"),
IF($C485="Sales",'Business Info'!$A$3&amp;100+COUNTIFS($C$1:$C484,"Sales"),
IF($C485="Other Income",'Business Info'!$A$3&amp;"O"&amp;100+COUNTIFS($C$1:$C484,"Other Income")
))))</f>
        <v/>
      </c>
      <c r="E485" s="308"/>
      <c r="F485" s="307"/>
      <c r="G485" s="169"/>
      <c r="H485" s="184"/>
      <c r="I485" s="138" t="str">
        <f>IFERROR(VLOOKUP($G485,'Inventory management'!$B:$D,3,0),"")</f>
        <v/>
      </c>
      <c r="J485" s="137" t="str">
        <f>IFERROR(
IF($K485&lt;&gt;"","",
IF($G485="","",
IF($C485="Customer credit",-$H485*VLOOKUP($G485,'Inventory management'!$B:$D,3,0),
$H485*VLOOKUP($G485,'Inventory management'!$B:$D,3,0)))),
"")</f>
        <v/>
      </c>
      <c r="K485" s="188"/>
      <c r="L485" s="137" t="str">
        <f t="shared" si="22"/>
        <v/>
      </c>
      <c r="M485" s="137" t="str">
        <f t="shared" si="23"/>
        <v/>
      </c>
      <c r="N485" s="186"/>
      <c r="O485" s="134" t="str">
        <f t="shared" si="24"/>
        <v/>
      </c>
    </row>
    <row r="486" spans="1:15" x14ac:dyDescent="0.35">
      <c r="A486" s="133" t="str">
        <f>IF(B486="","",
IFERROR(
INDEX('Customer List'!$A:$A,MATCH('Sales input worksheet'!$B486,'Customer List'!$B:$B,0)),
""))</f>
        <v/>
      </c>
      <c r="B486" s="304"/>
      <c r="C486" s="305"/>
      <c r="D486" s="135" t="str">
        <f>IF($C486="","",
IF($C486="Customer credit","CR"&amp;100+COUNTIFS($C$1:$C485,"Customer credit"),
IF($C486="Sales",'Business Info'!$A$3&amp;100+COUNTIFS($C$1:$C485,"Sales"),
IF($C486="Other Income",'Business Info'!$A$3&amp;"O"&amp;100+COUNTIFS($C$1:$C485,"Other Income")
))))</f>
        <v/>
      </c>
      <c r="E486" s="308"/>
      <c r="F486" s="307"/>
      <c r="G486" s="169"/>
      <c r="H486" s="184"/>
      <c r="I486" s="138" t="str">
        <f>IFERROR(VLOOKUP($G486,'Inventory management'!$B:$D,3,0),"")</f>
        <v/>
      </c>
      <c r="J486" s="137" t="str">
        <f>IFERROR(
IF($K486&lt;&gt;"","",
IF($G486="","",
IF($C486="Customer credit",-$H486*VLOOKUP($G486,'Inventory management'!$B:$D,3,0),
$H486*VLOOKUP($G486,'Inventory management'!$B:$D,3,0)))),
"")</f>
        <v/>
      </c>
      <c r="K486" s="188"/>
      <c r="L486" s="137" t="str">
        <f t="shared" si="22"/>
        <v/>
      </c>
      <c r="M486" s="137" t="str">
        <f t="shared" si="23"/>
        <v/>
      </c>
      <c r="N486" s="186"/>
      <c r="O486" s="134" t="str">
        <f t="shared" si="24"/>
        <v/>
      </c>
    </row>
    <row r="487" spans="1:15" x14ac:dyDescent="0.35">
      <c r="A487" s="133" t="str">
        <f>IF(B487="","",
IFERROR(
INDEX('Customer List'!$A:$A,MATCH('Sales input worksheet'!$B487,'Customer List'!$B:$B,0)),
""))</f>
        <v/>
      </c>
      <c r="B487" s="304"/>
      <c r="C487" s="305"/>
      <c r="D487" s="135" t="str">
        <f>IF($C487="","",
IF($C487="Customer credit","CR"&amp;100+COUNTIFS($C$1:$C486,"Customer credit"),
IF($C487="Sales",'Business Info'!$A$3&amp;100+COUNTIFS($C$1:$C486,"Sales"),
IF($C487="Other Income",'Business Info'!$A$3&amp;"O"&amp;100+COUNTIFS($C$1:$C486,"Other Income")
))))</f>
        <v/>
      </c>
      <c r="E487" s="308"/>
      <c r="F487" s="307"/>
      <c r="G487" s="169"/>
      <c r="H487" s="184"/>
      <c r="I487" s="138" t="str">
        <f>IFERROR(VLOOKUP($G487,'Inventory management'!$B:$D,3,0),"")</f>
        <v/>
      </c>
      <c r="J487" s="137" t="str">
        <f>IFERROR(
IF($K487&lt;&gt;"","",
IF($G487="","",
IF($C487="Customer credit",-$H487*VLOOKUP($G487,'Inventory management'!$B:$D,3,0),
$H487*VLOOKUP($G487,'Inventory management'!$B:$D,3,0)))),
"")</f>
        <v/>
      </c>
      <c r="K487" s="188"/>
      <c r="L487" s="137" t="str">
        <f t="shared" si="22"/>
        <v/>
      </c>
      <c r="M487" s="137" t="str">
        <f t="shared" si="23"/>
        <v/>
      </c>
      <c r="N487" s="186"/>
      <c r="O487" s="134" t="str">
        <f t="shared" si="24"/>
        <v/>
      </c>
    </row>
    <row r="488" spans="1:15" x14ac:dyDescent="0.35">
      <c r="A488" s="133" t="str">
        <f>IF(B488="","",
IFERROR(
INDEX('Customer List'!$A:$A,MATCH('Sales input worksheet'!$B488,'Customer List'!$B:$B,0)),
""))</f>
        <v/>
      </c>
      <c r="B488" s="304"/>
      <c r="C488" s="305"/>
      <c r="D488" s="135" t="str">
        <f>IF($C488="","",
IF($C488="Customer credit","CR"&amp;100+COUNTIFS($C$1:$C487,"Customer credit"),
IF($C488="Sales",'Business Info'!$A$3&amp;100+COUNTIFS($C$1:$C487,"Sales"),
IF($C488="Other Income",'Business Info'!$A$3&amp;"O"&amp;100+COUNTIFS($C$1:$C487,"Other Income")
))))</f>
        <v/>
      </c>
      <c r="E488" s="308"/>
      <c r="F488" s="307"/>
      <c r="G488" s="169"/>
      <c r="H488" s="184"/>
      <c r="I488" s="138" t="str">
        <f>IFERROR(VLOOKUP($G488,'Inventory management'!$B:$D,3,0),"")</f>
        <v/>
      </c>
      <c r="J488" s="137" t="str">
        <f>IFERROR(
IF($K488&lt;&gt;"","",
IF($G488="","",
IF($C488="Customer credit",-$H488*VLOOKUP($G488,'Inventory management'!$B:$D,3,0),
$H488*VLOOKUP($G488,'Inventory management'!$B:$D,3,0)))),
"")</f>
        <v/>
      </c>
      <c r="K488" s="188"/>
      <c r="L488" s="137" t="str">
        <f t="shared" si="22"/>
        <v/>
      </c>
      <c r="M488" s="137" t="str">
        <f t="shared" si="23"/>
        <v/>
      </c>
      <c r="N488" s="186"/>
      <c r="O488" s="134" t="str">
        <f t="shared" si="24"/>
        <v/>
      </c>
    </row>
    <row r="489" spans="1:15" x14ac:dyDescent="0.35">
      <c r="A489" s="133" t="str">
        <f>IF(B489="","",
IFERROR(
INDEX('Customer List'!$A:$A,MATCH('Sales input worksheet'!$B489,'Customer List'!$B:$B,0)),
""))</f>
        <v/>
      </c>
      <c r="B489" s="304"/>
      <c r="C489" s="305"/>
      <c r="D489" s="135" t="str">
        <f>IF($C489="","",
IF($C489="Customer credit","CR"&amp;100+COUNTIFS($C$1:$C488,"Customer credit"),
IF($C489="Sales",'Business Info'!$A$3&amp;100+COUNTIFS($C$1:$C488,"Sales"),
IF($C489="Other Income",'Business Info'!$A$3&amp;"O"&amp;100+COUNTIFS($C$1:$C488,"Other Income")
))))</f>
        <v/>
      </c>
      <c r="E489" s="308"/>
      <c r="F489" s="307"/>
      <c r="G489" s="169"/>
      <c r="H489" s="184"/>
      <c r="I489" s="138" t="str">
        <f>IFERROR(VLOOKUP($G489,'Inventory management'!$B:$D,3,0),"")</f>
        <v/>
      </c>
      <c r="J489" s="137" t="str">
        <f>IFERROR(
IF($K489&lt;&gt;"","",
IF($G489="","",
IF($C489="Customer credit",-$H489*VLOOKUP($G489,'Inventory management'!$B:$D,3,0),
$H489*VLOOKUP($G489,'Inventory management'!$B:$D,3,0)))),
"")</f>
        <v/>
      </c>
      <c r="K489" s="188"/>
      <c r="L489" s="137" t="str">
        <f t="shared" si="22"/>
        <v/>
      </c>
      <c r="M489" s="137" t="str">
        <f t="shared" si="23"/>
        <v/>
      </c>
      <c r="N489" s="186"/>
      <c r="O489" s="134" t="str">
        <f t="shared" si="24"/>
        <v/>
      </c>
    </row>
    <row r="490" spans="1:15" x14ac:dyDescent="0.35">
      <c r="A490" s="133" t="str">
        <f>IF(B490="","",
IFERROR(
INDEX('Customer List'!$A:$A,MATCH('Sales input worksheet'!$B490,'Customer List'!$B:$B,0)),
""))</f>
        <v/>
      </c>
      <c r="B490" s="304"/>
      <c r="C490" s="305"/>
      <c r="D490" s="135" t="str">
        <f>IF($C490="","",
IF($C490="Customer credit","CR"&amp;100+COUNTIFS($C$1:$C489,"Customer credit"),
IF($C490="Sales",'Business Info'!$A$3&amp;100+COUNTIFS($C$1:$C489,"Sales"),
IF($C490="Other Income",'Business Info'!$A$3&amp;"O"&amp;100+COUNTIFS($C$1:$C489,"Other Income")
))))</f>
        <v/>
      </c>
      <c r="E490" s="308"/>
      <c r="F490" s="307"/>
      <c r="G490" s="169"/>
      <c r="H490" s="184"/>
      <c r="I490" s="138" t="str">
        <f>IFERROR(VLOOKUP($G490,'Inventory management'!$B:$D,3,0),"")</f>
        <v/>
      </c>
      <c r="J490" s="137" t="str">
        <f>IFERROR(
IF($K490&lt;&gt;"","",
IF($G490="","",
IF($C490="Customer credit",-$H490*VLOOKUP($G490,'Inventory management'!$B:$D,3,0),
$H490*VLOOKUP($G490,'Inventory management'!$B:$D,3,0)))),
"")</f>
        <v/>
      </c>
      <c r="K490" s="188"/>
      <c r="L490" s="137" t="str">
        <f t="shared" si="22"/>
        <v/>
      </c>
      <c r="M490" s="137" t="str">
        <f t="shared" si="23"/>
        <v/>
      </c>
      <c r="N490" s="186"/>
      <c r="O490" s="134" t="str">
        <f t="shared" si="24"/>
        <v/>
      </c>
    </row>
    <row r="491" spans="1:15" x14ac:dyDescent="0.35">
      <c r="A491" s="133" t="str">
        <f>IF(B491="","",
IFERROR(
INDEX('Customer List'!$A:$A,MATCH('Sales input worksheet'!$B491,'Customer List'!$B:$B,0)),
""))</f>
        <v/>
      </c>
      <c r="B491" s="304"/>
      <c r="C491" s="305"/>
      <c r="D491" s="135" t="str">
        <f>IF($C491="","",
IF($C491="Customer credit","CR"&amp;100+COUNTIFS($C$1:$C490,"Customer credit"),
IF($C491="Sales",'Business Info'!$A$3&amp;100+COUNTIFS($C$1:$C490,"Sales"),
IF($C491="Other Income",'Business Info'!$A$3&amp;"O"&amp;100+COUNTIFS($C$1:$C490,"Other Income")
))))</f>
        <v/>
      </c>
      <c r="E491" s="308"/>
      <c r="F491" s="307"/>
      <c r="G491" s="169"/>
      <c r="H491" s="184"/>
      <c r="I491" s="138" t="str">
        <f>IFERROR(VLOOKUP($G491,'Inventory management'!$B:$D,3,0),"")</f>
        <v/>
      </c>
      <c r="J491" s="137" t="str">
        <f>IFERROR(
IF($K491&lt;&gt;"","",
IF($G491="","",
IF($C491="Customer credit",-$H491*VLOOKUP($G491,'Inventory management'!$B:$D,3,0),
$H491*VLOOKUP($G491,'Inventory management'!$B:$D,3,0)))),
"")</f>
        <v/>
      </c>
      <c r="K491" s="188"/>
      <c r="L491" s="137" t="str">
        <f t="shared" si="22"/>
        <v/>
      </c>
      <c r="M491" s="137" t="str">
        <f t="shared" si="23"/>
        <v/>
      </c>
      <c r="N491" s="186"/>
      <c r="O491" s="134" t="str">
        <f t="shared" si="24"/>
        <v/>
      </c>
    </row>
    <row r="492" spans="1:15" x14ac:dyDescent="0.35">
      <c r="A492" s="133" t="str">
        <f>IF(B492="","",
IFERROR(
INDEX('Customer List'!$A:$A,MATCH('Sales input worksheet'!$B492,'Customer List'!$B:$B,0)),
""))</f>
        <v/>
      </c>
      <c r="B492" s="304"/>
      <c r="C492" s="305"/>
      <c r="D492" s="135" t="str">
        <f>IF($C492="","",
IF($C492="Customer credit","CR"&amp;100+COUNTIFS($C$1:$C491,"Customer credit"),
IF($C492="Sales",'Business Info'!$A$3&amp;100+COUNTIFS($C$1:$C491,"Sales"),
IF($C492="Other Income",'Business Info'!$A$3&amp;"O"&amp;100+COUNTIFS($C$1:$C491,"Other Income")
))))</f>
        <v/>
      </c>
      <c r="E492" s="308"/>
      <c r="F492" s="307"/>
      <c r="G492" s="169"/>
      <c r="H492" s="184"/>
      <c r="I492" s="138" t="str">
        <f>IFERROR(VLOOKUP($G492,'Inventory management'!$B:$D,3,0),"")</f>
        <v/>
      </c>
      <c r="J492" s="137" t="str">
        <f>IFERROR(
IF($K492&lt;&gt;"","",
IF($G492="","",
IF($C492="Customer credit",-$H492*VLOOKUP($G492,'Inventory management'!$B:$D,3,0),
$H492*VLOOKUP($G492,'Inventory management'!$B:$D,3,0)))),
"")</f>
        <v/>
      </c>
      <c r="K492" s="188"/>
      <c r="L492" s="137" t="str">
        <f t="shared" si="22"/>
        <v/>
      </c>
      <c r="M492" s="137" t="str">
        <f t="shared" si="23"/>
        <v/>
      </c>
      <c r="N492" s="186"/>
      <c r="O492" s="134" t="str">
        <f t="shared" si="24"/>
        <v/>
      </c>
    </row>
    <row r="493" spans="1:15" x14ac:dyDescent="0.35">
      <c r="A493" s="133" t="str">
        <f>IF(B493="","",
IFERROR(
INDEX('Customer List'!$A:$A,MATCH('Sales input worksheet'!$B493,'Customer List'!$B:$B,0)),
""))</f>
        <v/>
      </c>
      <c r="B493" s="304"/>
      <c r="C493" s="305"/>
      <c r="D493" s="135" t="str">
        <f>IF($C493="","",
IF($C493="Customer credit","CR"&amp;100+COUNTIFS($C$1:$C492,"Customer credit"),
IF($C493="Sales",'Business Info'!$A$3&amp;100+COUNTIFS($C$1:$C492,"Sales"),
IF($C493="Other Income",'Business Info'!$A$3&amp;"O"&amp;100+COUNTIFS($C$1:$C492,"Other Income")
))))</f>
        <v/>
      </c>
      <c r="E493" s="308"/>
      <c r="F493" s="307"/>
      <c r="G493" s="169"/>
      <c r="H493" s="184"/>
      <c r="I493" s="138" t="str">
        <f>IFERROR(VLOOKUP($G493,'Inventory management'!$B:$D,3,0),"")</f>
        <v/>
      </c>
      <c r="J493" s="137" t="str">
        <f>IFERROR(
IF($K493&lt;&gt;"","",
IF($G493="","",
IF($C493="Customer credit",-$H493*VLOOKUP($G493,'Inventory management'!$B:$D,3,0),
$H493*VLOOKUP($G493,'Inventory management'!$B:$D,3,0)))),
"")</f>
        <v/>
      </c>
      <c r="K493" s="188"/>
      <c r="L493" s="137" t="str">
        <f t="shared" si="22"/>
        <v/>
      </c>
      <c r="M493" s="137" t="str">
        <f t="shared" si="23"/>
        <v/>
      </c>
      <c r="N493" s="186"/>
      <c r="O493" s="134" t="str">
        <f t="shared" si="24"/>
        <v/>
      </c>
    </row>
    <row r="494" spans="1:15" x14ac:dyDescent="0.35">
      <c r="A494" s="133" t="str">
        <f>IF(B494="","",
IFERROR(
INDEX('Customer List'!$A:$A,MATCH('Sales input worksheet'!$B494,'Customer List'!$B:$B,0)),
""))</f>
        <v/>
      </c>
      <c r="B494" s="304"/>
      <c r="C494" s="305"/>
      <c r="D494" s="135" t="str">
        <f>IF($C494="","",
IF($C494="Customer credit","CR"&amp;100+COUNTIFS($C$1:$C493,"Customer credit"),
IF($C494="Sales",'Business Info'!$A$3&amp;100+COUNTIFS($C$1:$C493,"Sales"),
IF($C494="Other Income",'Business Info'!$A$3&amp;"O"&amp;100+COUNTIFS($C$1:$C493,"Other Income")
))))</f>
        <v/>
      </c>
      <c r="E494" s="308"/>
      <c r="F494" s="307"/>
      <c r="G494" s="169"/>
      <c r="H494" s="184"/>
      <c r="I494" s="138" t="str">
        <f>IFERROR(VLOOKUP($G494,'Inventory management'!$B:$D,3,0),"")</f>
        <v/>
      </c>
      <c r="J494" s="137" t="str">
        <f>IFERROR(
IF($K494&lt;&gt;"","",
IF($G494="","",
IF($C494="Customer credit",-$H494*VLOOKUP($G494,'Inventory management'!$B:$D,3,0),
$H494*VLOOKUP($G494,'Inventory management'!$B:$D,3,0)))),
"")</f>
        <v/>
      </c>
      <c r="K494" s="188"/>
      <c r="L494" s="137" t="str">
        <f t="shared" si="22"/>
        <v/>
      </c>
      <c r="M494" s="137" t="str">
        <f t="shared" si="23"/>
        <v/>
      </c>
      <c r="N494" s="186"/>
      <c r="O494" s="134" t="str">
        <f t="shared" si="24"/>
        <v/>
      </c>
    </row>
    <row r="495" spans="1:15" x14ac:dyDescent="0.35">
      <c r="A495" s="133" t="str">
        <f>IF(B495="","",
IFERROR(
INDEX('Customer List'!$A:$A,MATCH('Sales input worksheet'!$B495,'Customer List'!$B:$B,0)),
""))</f>
        <v/>
      </c>
      <c r="B495" s="304"/>
      <c r="C495" s="305"/>
      <c r="D495" s="135" t="str">
        <f>IF($C495="","",
IF($C495="Customer credit","CR"&amp;100+COUNTIFS($C$1:$C494,"Customer credit"),
IF($C495="Sales",'Business Info'!$A$3&amp;100+COUNTIFS($C$1:$C494,"Sales"),
IF($C495="Other Income",'Business Info'!$A$3&amp;"O"&amp;100+COUNTIFS($C$1:$C494,"Other Income")
))))</f>
        <v/>
      </c>
      <c r="E495" s="308"/>
      <c r="F495" s="307"/>
      <c r="G495" s="169"/>
      <c r="H495" s="184"/>
      <c r="I495" s="138" t="str">
        <f>IFERROR(VLOOKUP($G495,'Inventory management'!$B:$D,3,0),"")</f>
        <v/>
      </c>
      <c r="J495" s="137" t="str">
        <f>IFERROR(
IF($K495&lt;&gt;"","",
IF($G495="","",
IF($C495="Customer credit",-$H495*VLOOKUP($G495,'Inventory management'!$B:$D,3,0),
$H495*VLOOKUP($G495,'Inventory management'!$B:$D,3,0)))),
"")</f>
        <v/>
      </c>
      <c r="K495" s="188"/>
      <c r="L495" s="137" t="str">
        <f t="shared" si="22"/>
        <v/>
      </c>
      <c r="M495" s="137" t="str">
        <f t="shared" si="23"/>
        <v/>
      </c>
      <c r="N495" s="186"/>
      <c r="O495" s="134" t="str">
        <f t="shared" si="24"/>
        <v/>
      </c>
    </row>
    <row r="496" spans="1:15" x14ac:dyDescent="0.35">
      <c r="A496" s="133" t="str">
        <f>IF(B496="","",
IFERROR(
INDEX('Customer List'!$A:$A,MATCH('Sales input worksheet'!$B496,'Customer List'!$B:$B,0)),
""))</f>
        <v/>
      </c>
      <c r="B496" s="304"/>
      <c r="C496" s="305"/>
      <c r="D496" s="135" t="str">
        <f>IF($C496="","",
IF($C496="Customer credit","CR"&amp;100+COUNTIFS($C$1:$C495,"Customer credit"),
IF($C496="Sales",'Business Info'!$A$3&amp;100+COUNTIFS($C$1:$C495,"Sales"),
IF($C496="Other Income",'Business Info'!$A$3&amp;"O"&amp;100+COUNTIFS($C$1:$C495,"Other Income")
))))</f>
        <v/>
      </c>
      <c r="E496" s="308"/>
      <c r="F496" s="307"/>
      <c r="G496" s="169"/>
      <c r="H496" s="184"/>
      <c r="I496" s="138" t="str">
        <f>IFERROR(VLOOKUP($G496,'Inventory management'!$B:$D,3,0),"")</f>
        <v/>
      </c>
      <c r="J496" s="137" t="str">
        <f>IFERROR(
IF($K496&lt;&gt;"","",
IF($G496="","",
IF($C496="Customer credit",-$H496*VLOOKUP($G496,'Inventory management'!$B:$D,3,0),
$H496*VLOOKUP($G496,'Inventory management'!$B:$D,3,0)))),
"")</f>
        <v/>
      </c>
      <c r="K496" s="188"/>
      <c r="L496" s="137" t="str">
        <f t="shared" si="22"/>
        <v/>
      </c>
      <c r="M496" s="137" t="str">
        <f t="shared" si="23"/>
        <v/>
      </c>
      <c r="N496" s="186"/>
      <c r="O496" s="134" t="str">
        <f t="shared" si="24"/>
        <v/>
      </c>
    </row>
    <row r="497" spans="1:18" x14ac:dyDescent="0.35">
      <c r="A497" s="133" t="str">
        <f>IF(B497="","",
IFERROR(
INDEX('Customer List'!$A:$A,MATCH('Sales input worksheet'!$B497,'Customer List'!$B:$B,0)),
""))</f>
        <v/>
      </c>
      <c r="B497" s="304"/>
      <c r="C497" s="305"/>
      <c r="D497" s="135" t="str">
        <f>IF($C497="","",
IF($C497="Customer credit","CR"&amp;100+COUNTIFS($C$1:$C496,"Customer credit"),
IF($C497="Sales",'Business Info'!$A$3&amp;100+COUNTIFS($C$1:$C496,"Sales"),
IF($C497="Other Income",'Business Info'!$A$3&amp;"O"&amp;100+COUNTIFS($C$1:$C496,"Other Income")
))))</f>
        <v/>
      </c>
      <c r="E497" s="308"/>
      <c r="F497" s="307"/>
      <c r="G497" s="169"/>
      <c r="H497" s="184"/>
      <c r="I497" s="138" t="str">
        <f>IFERROR(VLOOKUP($G497,'Inventory management'!$B:$D,3,0),"")</f>
        <v/>
      </c>
      <c r="J497" s="137" t="str">
        <f>IFERROR(
IF($K497&lt;&gt;"","",
IF($G497="","",
IF($C497="Customer credit",-$H497*VLOOKUP($G497,'Inventory management'!$B:$D,3,0),
$H497*VLOOKUP($G497,'Inventory management'!$B:$D,3,0)))),
"")</f>
        <v/>
      </c>
      <c r="K497" s="188"/>
      <c r="L497" s="137" t="str">
        <f t="shared" si="22"/>
        <v/>
      </c>
      <c r="M497" s="137" t="str">
        <f t="shared" si="23"/>
        <v/>
      </c>
      <c r="N497" s="186"/>
      <c r="O497" s="134" t="str">
        <f t="shared" si="24"/>
        <v/>
      </c>
    </row>
    <row r="498" spans="1:18" x14ac:dyDescent="0.35">
      <c r="A498" s="133" t="str">
        <f>IF(B498="","",
IFERROR(
INDEX('Customer List'!$A:$A,MATCH('Sales input worksheet'!$B498,'Customer List'!$B:$B,0)),
""))</f>
        <v/>
      </c>
      <c r="B498" s="304"/>
      <c r="C498" s="305"/>
      <c r="D498" s="135" t="str">
        <f>IF($C498="","",
IF($C498="Customer credit","CR"&amp;100+COUNTIFS($C$1:$C497,"Customer credit"),
IF($C498="Sales",'Business Info'!$A$3&amp;100+COUNTIFS($C$1:$C497,"Sales"),
IF($C498="Other Income",'Business Info'!$A$3&amp;"O"&amp;100+COUNTIFS($C$1:$C497,"Other Income")
))))</f>
        <v/>
      </c>
      <c r="E498" s="308"/>
      <c r="F498" s="307"/>
      <c r="G498" s="169"/>
      <c r="H498" s="184"/>
      <c r="I498" s="138" t="str">
        <f>IFERROR(VLOOKUP($G498,'Inventory management'!$B:$D,3,0),"")</f>
        <v/>
      </c>
      <c r="J498" s="137" t="str">
        <f>IFERROR(
IF($K498&lt;&gt;"","",
IF($G498="","",
IF($C498="Customer credit",-$H498*VLOOKUP($G498,'Inventory management'!$B:$D,3,0),
$H498*VLOOKUP($G498,'Inventory management'!$B:$D,3,0)))),
"")</f>
        <v/>
      </c>
      <c r="K498" s="188"/>
      <c r="L498" s="137" t="str">
        <f t="shared" si="22"/>
        <v/>
      </c>
      <c r="M498" s="137" t="str">
        <f t="shared" si="23"/>
        <v/>
      </c>
      <c r="N498" s="186"/>
      <c r="O498" s="134" t="str">
        <f t="shared" si="24"/>
        <v/>
      </c>
    </row>
    <row r="499" spans="1:18" x14ac:dyDescent="0.35">
      <c r="A499" s="133" t="str">
        <f>IF(B499="","",
IFERROR(
INDEX('Customer List'!$A:$A,MATCH('Sales input worksheet'!$B499,'Customer List'!$B:$B,0)),
""))</f>
        <v/>
      </c>
      <c r="B499" s="304"/>
      <c r="C499" s="305"/>
      <c r="D499" s="135" t="str">
        <f>IF($C499="","",
IF($C499="Customer credit","CR"&amp;100+COUNTIFS($C$1:$C498,"Customer credit"),
IF($C499="Sales",'Business Info'!$A$3&amp;100+COUNTIFS($C$1:$C498,"Sales"),
IF($C499="Other Income",'Business Info'!$A$3&amp;"O"&amp;100+COUNTIFS($C$1:$C498,"Other Income")
))))</f>
        <v/>
      </c>
      <c r="E499" s="308"/>
      <c r="F499" s="307"/>
      <c r="G499" s="169"/>
      <c r="H499" s="184"/>
      <c r="I499" s="138" t="str">
        <f>IFERROR(VLOOKUP($G499,'Inventory management'!$B:$D,3,0),"")</f>
        <v/>
      </c>
      <c r="J499" s="137" t="str">
        <f>IFERROR(
IF($K499&lt;&gt;"","",
IF($G499="","",
IF($C499="Customer credit",-$H499*VLOOKUP($G499,'Inventory management'!$B:$D,3,0),
$H499*VLOOKUP($G499,'Inventory management'!$B:$D,3,0)))),
"")</f>
        <v/>
      </c>
      <c r="K499" s="188"/>
      <c r="L499" s="137" t="str">
        <f t="shared" si="22"/>
        <v/>
      </c>
      <c r="M499" s="137" t="str">
        <f t="shared" si="23"/>
        <v/>
      </c>
      <c r="N499" s="186"/>
      <c r="O499" s="134" t="str">
        <f t="shared" si="24"/>
        <v/>
      </c>
    </row>
    <row r="500" spans="1:18" x14ac:dyDescent="0.35">
      <c r="A500" s="133" t="str">
        <f>IF(B500="","",
IFERROR(
INDEX('Customer List'!$A:$A,MATCH('Sales input worksheet'!$B500,'Customer List'!$B:$B,0)),
""))</f>
        <v/>
      </c>
      <c r="B500" s="304"/>
      <c r="C500" s="305"/>
      <c r="D500" s="135" t="str">
        <f>IF($C500="","",
IF($C500="Customer credit","CR"&amp;100+COUNTIFS($C$1:$C499,"Customer credit"),
IF($C500="Sales",'Business Info'!$A$3&amp;100+COUNTIFS($C$1:$C499,"Sales"),
IF($C500="Other Income",'Business Info'!$A$3&amp;"O"&amp;100+COUNTIFS($C$1:$C499,"Other Income")
))))</f>
        <v/>
      </c>
      <c r="E500" s="308"/>
      <c r="F500" s="307"/>
      <c r="G500" s="169"/>
      <c r="H500" s="184"/>
      <c r="I500" s="138" t="str">
        <f>IFERROR(VLOOKUP($G500,'Inventory management'!$B:$D,3,0),"")</f>
        <v/>
      </c>
      <c r="J500" s="137" t="str">
        <f>IFERROR(
IF($K500&lt;&gt;"","",
IF($G500="","",
IF($C500="Customer credit",-$H500*VLOOKUP($G500,'Inventory management'!$B:$D,3,0),
$H500*VLOOKUP($G500,'Inventory management'!$B:$D,3,0)))),
"")</f>
        <v/>
      </c>
      <c r="K500" s="188"/>
      <c r="L500" s="137" t="str">
        <f t="shared" si="22"/>
        <v/>
      </c>
      <c r="M500" s="137" t="str">
        <f t="shared" si="23"/>
        <v/>
      </c>
      <c r="N500" s="186"/>
      <c r="O500" s="134" t="str">
        <f t="shared" si="24"/>
        <v/>
      </c>
    </row>
    <row r="501" spans="1:18" x14ac:dyDescent="0.35">
      <c r="A501" s="133" t="str">
        <f>IF(B501="","",
IFERROR(
INDEX('Customer List'!$A:$A,MATCH('Sales input worksheet'!$B501,'Customer List'!$B:$B,0)),
""))</f>
        <v/>
      </c>
      <c r="B501" s="304"/>
      <c r="C501" s="305"/>
      <c r="D501" s="135" t="str">
        <f>IF($C501="","",
IF($C501="Customer credit","CR"&amp;100+COUNTIFS($C$1:$C500,"Customer credit"),
IF($C501="Sales",'Business Info'!$A$3&amp;100+COUNTIFS($C$1:$C500,"Sales"),
IF($C501="Other Income",'Business Info'!$A$3&amp;"O"&amp;100+COUNTIFS($C$1:$C500,"Other Income")
))))</f>
        <v/>
      </c>
      <c r="E501" s="308"/>
      <c r="F501" s="307"/>
      <c r="G501" s="169"/>
      <c r="H501" s="184"/>
      <c r="I501" s="138" t="str">
        <f>IFERROR(VLOOKUP($G501,'Inventory management'!$B:$D,3,0),"")</f>
        <v/>
      </c>
      <c r="J501" s="137" t="str">
        <f>IFERROR(
IF($K501&lt;&gt;"","",
IF($G501="","",
IF($C501="Customer credit",-$H501*VLOOKUP($G501,'Inventory management'!$B:$D,3,0),
$H501*VLOOKUP($G501,'Inventory management'!$B:$D,3,0)))),
"")</f>
        <v/>
      </c>
      <c r="K501" s="188"/>
      <c r="L501" s="137" t="str">
        <f t="shared" si="22"/>
        <v/>
      </c>
      <c r="M501" s="137" t="str">
        <f t="shared" si="23"/>
        <v/>
      </c>
      <c r="N501" s="186"/>
      <c r="O501" s="134" t="str">
        <f t="shared" si="24"/>
        <v/>
      </c>
    </row>
    <row r="502" spans="1:18" s="129" customFormat="1" x14ac:dyDescent="0.35">
      <c r="A502" s="133" t="str">
        <f>IF(B502="","",
IFERROR(
INDEX('Customer List'!$A:$A,MATCH('Sales input worksheet'!$B502,'Customer List'!$B:$B,0)),
""))</f>
        <v/>
      </c>
      <c r="B502" s="304"/>
      <c r="C502" s="305"/>
      <c r="D502" s="135" t="str">
        <f>IF($C502="","",
IF($C502="Customer credit","CR"&amp;100+COUNTIFS($C$1:$C501,"Customer credit"),
IF($C502="Sales",'Business Info'!$A$3&amp;100+COUNTIFS($C$1:$C501,"Sales"),
IF($C502="Other Income",'Business Info'!$A$3&amp;"O"&amp;100+COUNTIFS($C$1:$C501,"Other Income")
))))</f>
        <v/>
      </c>
      <c r="E502" s="308"/>
      <c r="F502" s="307"/>
      <c r="G502" s="169"/>
      <c r="H502" s="184"/>
      <c r="I502" s="138" t="str">
        <f>IFERROR(VLOOKUP($G502,'Inventory management'!$B:$D,3,0),"")</f>
        <v/>
      </c>
      <c r="J502" s="137" t="str">
        <f>IFERROR(
IF($K502&lt;&gt;"","",
IF($G502="","",
IF($C502="Customer credit",-$H502*VLOOKUP($G502,'Inventory management'!$B:$D,3,0),
$H502*VLOOKUP($G502,'Inventory management'!$B:$D,3,0)))),
"")</f>
        <v/>
      </c>
      <c r="K502" s="188"/>
      <c r="L502" s="137" t="str">
        <f t="shared" si="22"/>
        <v/>
      </c>
      <c r="M502" s="137" t="str">
        <f t="shared" si="23"/>
        <v/>
      </c>
      <c r="N502" s="186"/>
      <c r="O502" s="134" t="str">
        <f t="shared" si="24"/>
        <v/>
      </c>
      <c r="P502" s="134"/>
      <c r="Q502" s="173"/>
      <c r="R502" s="126"/>
    </row>
    <row r="503" spans="1:18" x14ac:dyDescent="0.35">
      <c r="A503" s="133" t="str">
        <f>IF(B503="","",
IFERROR(
INDEX('Customer List'!$A:$A,MATCH('Sales input worksheet'!$B503,'Customer List'!$B:$B,0)),
""))</f>
        <v/>
      </c>
      <c r="B503" s="304"/>
      <c r="C503" s="305"/>
      <c r="D503" s="135" t="str">
        <f>IF($C503="","",
IF($C503="Customer credit","CR"&amp;100+COUNTIFS($C$1:$C502,"Customer credit"),
IF($C503="Sales",'Business Info'!$A$3&amp;100+COUNTIFS($C$1:$C502,"Sales"),
IF($C503="Other Income",'Business Info'!$A$3&amp;"O"&amp;100+COUNTIFS($C$1:$C502,"Other Income")
))))</f>
        <v/>
      </c>
      <c r="E503" s="308"/>
      <c r="F503" s="307"/>
      <c r="G503" s="169"/>
      <c r="H503" s="184"/>
      <c r="I503" s="138" t="str">
        <f>IFERROR(VLOOKUP($G503,'Inventory management'!$B:$D,3,0),"")</f>
        <v/>
      </c>
      <c r="J503" s="137" t="str">
        <f>IFERROR(
IF($K503&lt;&gt;"","",
IF($G503="","",
IF($C503="Customer credit",-$H503*VLOOKUP($G503,'Inventory management'!$B:$D,3,0),
$H503*VLOOKUP($G503,'Inventory management'!$B:$D,3,0)))),
"")</f>
        <v/>
      </c>
      <c r="K503" s="188"/>
      <c r="L503" s="137" t="str">
        <f t="shared" si="22"/>
        <v/>
      </c>
      <c r="M503" s="137" t="str">
        <f t="shared" si="23"/>
        <v/>
      </c>
      <c r="N503" s="186"/>
      <c r="O503" s="134" t="str">
        <f t="shared" si="24"/>
        <v/>
      </c>
    </row>
    <row r="504" spans="1:18" x14ac:dyDescent="0.35">
      <c r="A504" s="133" t="str">
        <f>IF(B504="","",
IFERROR(
INDEX('Customer List'!$A:$A,MATCH('Sales input worksheet'!$B504,'Customer List'!$B:$B,0)),
""))</f>
        <v/>
      </c>
      <c r="B504" s="304"/>
      <c r="C504" s="305"/>
      <c r="D504" s="135" t="str">
        <f>IF($C504="","",
IF($C504="Customer credit","CR"&amp;100+COUNTIFS($C$1:$C503,"Customer credit"),
IF($C504="Sales",'Business Info'!$A$3&amp;100+COUNTIFS($C$1:$C503,"Sales"),
IF($C504="Other Income",'Business Info'!$A$3&amp;"O"&amp;100+COUNTIFS($C$1:$C503,"Other Income")
))))</f>
        <v/>
      </c>
      <c r="E504" s="308"/>
      <c r="F504" s="307"/>
      <c r="G504" s="169"/>
      <c r="H504" s="184"/>
      <c r="I504" s="138" t="str">
        <f>IFERROR(VLOOKUP($G504,'Inventory management'!$B:$D,3,0),"")</f>
        <v/>
      </c>
      <c r="J504" s="137" t="str">
        <f>IFERROR(
IF($K504&lt;&gt;"","",
IF($G504="","",
IF($C504="Customer credit",-$H504*VLOOKUP($G504,'Inventory management'!$B:$D,3,0),
$H504*VLOOKUP($G504,'Inventory management'!$B:$D,3,0)))),
"")</f>
        <v/>
      </c>
      <c r="K504" s="188"/>
      <c r="L504" s="137" t="str">
        <f t="shared" si="22"/>
        <v/>
      </c>
      <c r="M504" s="137" t="str">
        <f t="shared" si="23"/>
        <v/>
      </c>
      <c r="N504" s="186"/>
      <c r="O504" s="134" t="str">
        <f t="shared" si="24"/>
        <v/>
      </c>
    </row>
    <row r="505" spans="1:18" x14ac:dyDescent="0.35">
      <c r="A505" s="133" t="str">
        <f>IF(B505="","",
IFERROR(
INDEX('Customer List'!$A:$A,MATCH('Sales input worksheet'!$B505,'Customer List'!$B:$B,0)),
""))</f>
        <v/>
      </c>
      <c r="B505" s="304"/>
      <c r="C505" s="305"/>
      <c r="D505" s="135" t="str">
        <f>IF($C505="","",
IF($C505="Customer credit","CR"&amp;100+COUNTIFS($C$1:$C504,"Customer credit"),
IF($C505="Sales",'Business Info'!$A$3&amp;100+COUNTIFS($C$1:$C504,"Sales"),
IF($C505="Other Income",'Business Info'!$A$3&amp;"O"&amp;100+COUNTIFS($C$1:$C504,"Other Income")
))))</f>
        <v/>
      </c>
      <c r="E505" s="308"/>
      <c r="F505" s="307"/>
      <c r="G505" s="169"/>
      <c r="H505" s="184"/>
      <c r="I505" s="138" t="str">
        <f>IFERROR(VLOOKUP($G505,'Inventory management'!$B:$D,3,0),"")</f>
        <v/>
      </c>
      <c r="J505" s="137" t="str">
        <f>IFERROR(
IF($K505&lt;&gt;"","",
IF($G505="","",
IF($C505="Customer credit",-$H505*VLOOKUP($G505,'Inventory management'!$B:$D,3,0),
$H505*VLOOKUP($G505,'Inventory management'!$B:$D,3,0)))),
"")</f>
        <v/>
      </c>
      <c r="K505" s="188"/>
      <c r="L505" s="137" t="str">
        <f t="shared" si="22"/>
        <v/>
      </c>
      <c r="M505" s="137" t="str">
        <f t="shared" si="23"/>
        <v/>
      </c>
      <c r="N505" s="186"/>
      <c r="O505" s="134" t="str">
        <f t="shared" si="24"/>
        <v/>
      </c>
    </row>
    <row r="506" spans="1:18" x14ac:dyDescent="0.35">
      <c r="A506" s="133" t="str">
        <f>IF(B506="","",
IFERROR(
INDEX('Customer List'!$A:$A,MATCH('Sales input worksheet'!$B506,'Customer List'!$B:$B,0)),
""))</f>
        <v/>
      </c>
      <c r="B506" s="304"/>
      <c r="C506" s="305"/>
      <c r="D506" s="135" t="str">
        <f>IF($C506="","",
IF($C506="Customer credit","CR"&amp;100+COUNTIFS($C$1:$C505,"Customer credit"),
IF($C506="Sales",'Business Info'!$A$3&amp;100+COUNTIFS($C$1:$C505,"Sales"),
IF($C506="Other Income",'Business Info'!$A$3&amp;"O"&amp;100+COUNTIFS($C$1:$C505,"Other Income")
))))</f>
        <v/>
      </c>
      <c r="E506" s="308"/>
      <c r="F506" s="307"/>
      <c r="G506" s="169"/>
      <c r="H506" s="184"/>
      <c r="I506" s="138" t="str">
        <f>IFERROR(VLOOKUP($G506,'Inventory management'!$B:$D,3,0),"")</f>
        <v/>
      </c>
      <c r="J506" s="137" t="str">
        <f>IFERROR(
IF($K506&lt;&gt;"","",
IF($G506="","",
IF($C506="Customer credit",-$H506*VLOOKUP($G506,'Inventory management'!$B:$D,3,0),
$H506*VLOOKUP($G506,'Inventory management'!$B:$D,3,0)))),
"")</f>
        <v/>
      </c>
      <c r="K506" s="188"/>
      <c r="L506" s="137" t="str">
        <f t="shared" si="22"/>
        <v/>
      </c>
      <c r="M506" s="137" t="str">
        <f t="shared" si="23"/>
        <v/>
      </c>
      <c r="N506" s="186"/>
      <c r="O506" s="134" t="str">
        <f t="shared" si="24"/>
        <v/>
      </c>
    </row>
    <row r="507" spans="1:18" x14ac:dyDescent="0.35">
      <c r="A507" s="133" t="str">
        <f>IF(B507="","",
IFERROR(
INDEX('Customer List'!$A:$A,MATCH('Sales input worksheet'!$B507,'Customer List'!$B:$B,0)),
""))</f>
        <v/>
      </c>
      <c r="B507" s="304"/>
      <c r="C507" s="305"/>
      <c r="D507" s="135" t="str">
        <f>IF($C507="","",
IF($C507="Customer credit","CR"&amp;100+COUNTIFS($C$1:$C506,"Customer credit"),
IF($C507="Sales",'Business Info'!$A$3&amp;100+COUNTIFS($C$1:$C506,"Sales"),
IF($C507="Other Income",'Business Info'!$A$3&amp;"O"&amp;100+COUNTIFS($C$1:$C506,"Other Income")
))))</f>
        <v/>
      </c>
      <c r="E507" s="308"/>
      <c r="F507" s="307"/>
      <c r="G507" s="169"/>
      <c r="H507" s="184"/>
      <c r="I507" s="138" t="str">
        <f>IFERROR(VLOOKUP($G507,'Inventory management'!$B:$D,3,0),"")</f>
        <v/>
      </c>
      <c r="J507" s="137" t="str">
        <f>IFERROR(
IF($K507&lt;&gt;"","",
IF($G507="","",
IF($C507="Customer credit",-$H507*VLOOKUP($G507,'Inventory management'!$B:$D,3,0),
$H507*VLOOKUP($G507,'Inventory management'!$B:$D,3,0)))),
"")</f>
        <v/>
      </c>
      <c r="K507" s="188"/>
      <c r="L507" s="137" t="str">
        <f t="shared" si="22"/>
        <v/>
      </c>
      <c r="M507" s="137" t="str">
        <f t="shared" si="23"/>
        <v/>
      </c>
      <c r="N507" s="186"/>
      <c r="O507" s="134" t="str">
        <f t="shared" si="24"/>
        <v/>
      </c>
    </row>
    <row r="508" spans="1:18" x14ac:dyDescent="0.35">
      <c r="A508" s="133" t="str">
        <f>IF(B508="","",
IFERROR(
INDEX('Customer List'!$A:$A,MATCH('Sales input worksheet'!$B508,'Customer List'!$B:$B,0)),
""))</f>
        <v/>
      </c>
      <c r="B508" s="304"/>
      <c r="C508" s="305"/>
      <c r="D508" s="135" t="str">
        <f>IF($C508="","",
IF($C508="Customer credit","CR"&amp;100+COUNTIFS($C$1:$C507,"Customer credit"),
IF($C508="Sales",'Business Info'!$A$3&amp;100+COUNTIFS($C$1:$C507,"Sales"),
IF($C508="Other Income",'Business Info'!$A$3&amp;"O"&amp;100+COUNTIFS($C$1:$C507,"Other Income")
))))</f>
        <v/>
      </c>
      <c r="E508" s="308"/>
      <c r="F508" s="307"/>
      <c r="G508" s="169"/>
      <c r="H508" s="184"/>
      <c r="I508" s="138" t="str">
        <f>IFERROR(VLOOKUP($G508,'Inventory management'!$B:$D,3,0),"")</f>
        <v/>
      </c>
      <c r="J508" s="137" t="str">
        <f>IFERROR(
IF($K508&lt;&gt;"","",
IF($G508="","",
IF($C508="Customer credit",-$H508*VLOOKUP($G508,'Inventory management'!$B:$D,3,0),
$H508*VLOOKUP($G508,'Inventory management'!$B:$D,3,0)))),
"")</f>
        <v/>
      </c>
      <c r="K508" s="188"/>
      <c r="L508" s="137" t="str">
        <f t="shared" si="22"/>
        <v/>
      </c>
      <c r="M508" s="137" t="str">
        <f t="shared" si="23"/>
        <v/>
      </c>
      <c r="N508" s="186"/>
      <c r="O508" s="134" t="str">
        <f t="shared" si="24"/>
        <v/>
      </c>
    </row>
    <row r="509" spans="1:18" x14ac:dyDescent="0.35">
      <c r="A509" s="133" t="str">
        <f>IF(B509="","",
IFERROR(
INDEX('Customer List'!$A:$A,MATCH('Sales input worksheet'!$B509,'Customer List'!$B:$B,0)),
""))</f>
        <v/>
      </c>
      <c r="B509" s="304"/>
      <c r="C509" s="305"/>
      <c r="D509" s="135" t="str">
        <f>IF($C509="","",
IF($C509="Customer credit","CR"&amp;100+COUNTIFS($C$1:$C508,"Customer credit"),
IF($C509="Sales",'Business Info'!$A$3&amp;100+COUNTIFS($C$1:$C508,"Sales"),
IF($C509="Other Income",'Business Info'!$A$3&amp;"O"&amp;100+COUNTIFS($C$1:$C508,"Other Income")
))))</f>
        <v/>
      </c>
      <c r="E509" s="308"/>
      <c r="F509" s="307"/>
      <c r="G509" s="169"/>
      <c r="H509" s="184"/>
      <c r="I509" s="138" t="str">
        <f>IFERROR(VLOOKUP($G509,'Inventory management'!$B:$D,3,0),"")</f>
        <v/>
      </c>
      <c r="J509" s="137" t="str">
        <f>IFERROR(
IF($K509&lt;&gt;"","",
IF($G509="","",
IF($C509="Customer credit",-$H509*VLOOKUP($G509,'Inventory management'!$B:$D,3,0),
$H509*VLOOKUP($G509,'Inventory management'!$B:$D,3,0)))),
"")</f>
        <v/>
      </c>
      <c r="K509" s="188"/>
      <c r="L509" s="137" t="str">
        <f t="shared" si="22"/>
        <v/>
      </c>
      <c r="M509" s="137" t="str">
        <f t="shared" si="23"/>
        <v/>
      </c>
      <c r="N509" s="186"/>
      <c r="O509" s="134" t="str">
        <f t="shared" si="24"/>
        <v/>
      </c>
    </row>
    <row r="510" spans="1:18" x14ac:dyDescent="0.35">
      <c r="A510" s="133" t="str">
        <f>IF(B510="","",
IFERROR(
INDEX('Customer List'!$A:$A,MATCH('Sales input worksheet'!$B510,'Customer List'!$B:$B,0)),
""))</f>
        <v/>
      </c>
      <c r="B510" s="304"/>
      <c r="C510" s="305"/>
      <c r="D510" s="135" t="str">
        <f>IF($C510="","",
IF($C510="Customer credit","CR"&amp;100+COUNTIFS($C$1:$C509,"Customer credit"),
IF($C510="Sales",'Business Info'!$A$3&amp;100+COUNTIFS($C$1:$C509,"Sales"),
IF($C510="Other Income",'Business Info'!$A$3&amp;"O"&amp;100+COUNTIFS($C$1:$C509,"Other Income")
))))</f>
        <v/>
      </c>
      <c r="E510" s="308"/>
      <c r="F510" s="307"/>
      <c r="G510" s="169"/>
      <c r="H510" s="184"/>
      <c r="I510" s="138" t="str">
        <f>IFERROR(VLOOKUP($G510,'Inventory management'!$B:$D,3,0),"")</f>
        <v/>
      </c>
      <c r="J510" s="137" t="str">
        <f>IFERROR(
IF($K510&lt;&gt;"","",
IF($G510="","",
IF($C510="Customer credit",-$H510*VLOOKUP($G510,'Inventory management'!$B:$D,3,0),
$H510*VLOOKUP($G510,'Inventory management'!$B:$D,3,0)))),
"")</f>
        <v/>
      </c>
      <c r="K510" s="188"/>
      <c r="L510" s="137" t="str">
        <f t="shared" si="22"/>
        <v/>
      </c>
      <c r="M510" s="137" t="str">
        <f t="shared" si="23"/>
        <v/>
      </c>
      <c r="N510" s="186"/>
      <c r="O510" s="134" t="str">
        <f t="shared" si="24"/>
        <v/>
      </c>
    </row>
    <row r="511" spans="1:18" x14ac:dyDescent="0.35">
      <c r="A511" s="133" t="str">
        <f>IF(B511="","",
IFERROR(
INDEX('Customer List'!$A:$A,MATCH('Sales input worksheet'!$B511,'Customer List'!$B:$B,0)),
""))</f>
        <v/>
      </c>
      <c r="B511" s="304"/>
      <c r="C511" s="305"/>
      <c r="D511" s="135" t="str">
        <f>IF($C511="","",
IF($C511="Customer credit","CR"&amp;100+COUNTIFS($C$1:$C510,"Customer credit"),
IF($C511="Sales",'Business Info'!$A$3&amp;100+COUNTIFS($C$1:$C510,"Sales"),
IF($C511="Other Income",'Business Info'!$A$3&amp;"O"&amp;100+COUNTIFS($C$1:$C510,"Other Income")
))))</f>
        <v/>
      </c>
      <c r="E511" s="308"/>
      <c r="F511" s="307"/>
      <c r="G511" s="169"/>
      <c r="H511" s="184"/>
      <c r="I511" s="138" t="str">
        <f>IFERROR(VLOOKUP($G511,'Inventory management'!$B:$D,3,0),"")</f>
        <v/>
      </c>
      <c r="J511" s="137" t="str">
        <f>IFERROR(
IF($K511&lt;&gt;"","",
IF($G511="","",
IF($C511="Customer credit",-$H511*VLOOKUP($G511,'Inventory management'!$B:$D,3,0),
$H511*VLOOKUP($G511,'Inventory management'!$B:$D,3,0)))),
"")</f>
        <v/>
      </c>
      <c r="K511" s="188"/>
      <c r="L511" s="137" t="str">
        <f t="shared" si="22"/>
        <v/>
      </c>
      <c r="M511" s="137" t="str">
        <f t="shared" si="23"/>
        <v/>
      </c>
      <c r="N511" s="186"/>
      <c r="O511" s="134" t="str">
        <f t="shared" si="24"/>
        <v/>
      </c>
    </row>
    <row r="512" spans="1:18" x14ac:dyDescent="0.35">
      <c r="A512" s="133" t="str">
        <f>IF(B512="","",
IFERROR(
INDEX('Customer List'!$A:$A,MATCH('Sales input worksheet'!$B512,'Customer List'!$B:$B,0)),
""))</f>
        <v/>
      </c>
      <c r="B512" s="304"/>
      <c r="C512" s="305"/>
      <c r="D512" s="135" t="str">
        <f>IF($C512="","",
IF($C512="Customer credit","CR"&amp;100+COUNTIFS($C$1:$C511,"Customer credit"),
IF($C512="Sales",'Business Info'!$A$3&amp;100+COUNTIFS($C$1:$C511,"Sales"),
IF($C512="Other Income",'Business Info'!$A$3&amp;"O"&amp;100+COUNTIFS($C$1:$C511,"Other Income")
))))</f>
        <v/>
      </c>
      <c r="E512" s="308"/>
      <c r="F512" s="307"/>
      <c r="G512" s="169"/>
      <c r="H512" s="184"/>
      <c r="I512" s="138" t="str">
        <f>IFERROR(VLOOKUP($G512,'Inventory management'!$B:$D,3,0),"")</f>
        <v/>
      </c>
      <c r="J512" s="137" t="str">
        <f>IFERROR(
IF($K512&lt;&gt;"","",
IF($G512="","",
IF($C512="Customer credit",-$H512*VLOOKUP($G512,'Inventory management'!$B:$D,3,0),
$H512*VLOOKUP($G512,'Inventory management'!$B:$D,3,0)))),
"")</f>
        <v/>
      </c>
      <c r="K512" s="188"/>
      <c r="L512" s="137" t="str">
        <f t="shared" si="22"/>
        <v/>
      </c>
      <c r="M512" s="137" t="str">
        <f t="shared" si="23"/>
        <v/>
      </c>
      <c r="N512" s="186"/>
      <c r="O512" s="134" t="str">
        <f t="shared" si="24"/>
        <v/>
      </c>
    </row>
    <row r="513" spans="1:15" x14ac:dyDescent="0.35">
      <c r="A513" s="133" t="str">
        <f>IF(B513="","",
IFERROR(
INDEX('Customer List'!$A:$A,MATCH('Sales input worksheet'!$B513,'Customer List'!$B:$B,0)),
""))</f>
        <v/>
      </c>
      <c r="B513" s="304"/>
      <c r="C513" s="305"/>
      <c r="D513" s="135" t="str">
        <f>IF($C513="","",
IF($C513="Customer credit","CR"&amp;100+COUNTIFS($C$1:$C512,"Customer credit"),
IF($C513="Sales",'Business Info'!$A$3&amp;100+COUNTIFS($C$1:$C512,"Sales"),
IF($C513="Other Income",'Business Info'!$A$3&amp;"O"&amp;100+COUNTIFS($C$1:$C512,"Other Income")
))))</f>
        <v/>
      </c>
      <c r="E513" s="308"/>
      <c r="F513" s="307"/>
      <c r="G513" s="169"/>
      <c r="H513" s="184"/>
      <c r="I513" s="138" t="str">
        <f>IFERROR(VLOOKUP($G513,'Inventory management'!$B:$D,3,0),"")</f>
        <v/>
      </c>
      <c r="J513" s="137" t="str">
        <f>IFERROR(
IF($K513&lt;&gt;"","",
IF($G513="","",
IF($C513="Customer credit",-$H513*VLOOKUP($G513,'Inventory management'!$B:$D,3,0),
$H513*VLOOKUP($G513,'Inventory management'!$B:$D,3,0)))),
"")</f>
        <v/>
      </c>
      <c r="K513" s="188"/>
      <c r="L513" s="137" t="str">
        <f t="shared" si="22"/>
        <v/>
      </c>
      <c r="M513" s="137" t="str">
        <f t="shared" si="23"/>
        <v/>
      </c>
      <c r="N513" s="186"/>
      <c r="O513" s="134" t="str">
        <f t="shared" si="24"/>
        <v/>
      </c>
    </row>
    <row r="514" spans="1:15" x14ac:dyDescent="0.35">
      <c r="A514" s="133" t="str">
        <f>IF(B514="","",
IFERROR(
INDEX('Customer List'!$A:$A,MATCH('Sales input worksheet'!$B514,'Customer List'!$B:$B,0)),
""))</f>
        <v/>
      </c>
      <c r="B514" s="304"/>
      <c r="C514" s="305"/>
      <c r="D514" s="135" t="str">
        <f>IF($C514="","",
IF($C514="Customer credit","CR"&amp;100+COUNTIFS($C$1:$C513,"Customer credit"),
IF($C514="Sales",'Business Info'!$A$3&amp;100+COUNTIFS($C$1:$C513,"Sales"),
IF($C514="Other Income",'Business Info'!$A$3&amp;"O"&amp;100+COUNTIFS($C$1:$C513,"Other Income")
))))</f>
        <v/>
      </c>
      <c r="E514" s="308"/>
      <c r="F514" s="307"/>
      <c r="G514" s="169"/>
      <c r="H514" s="184"/>
      <c r="I514" s="138" t="str">
        <f>IFERROR(VLOOKUP($G514,'Inventory management'!$B:$D,3,0),"")</f>
        <v/>
      </c>
      <c r="J514" s="137" t="str">
        <f>IFERROR(
IF($K514&lt;&gt;"","",
IF($G514="","",
IF($C514="Customer credit",-$H514*VLOOKUP($G514,'Inventory management'!$B:$D,3,0),
$H514*VLOOKUP($G514,'Inventory management'!$B:$D,3,0)))),
"")</f>
        <v/>
      </c>
      <c r="K514" s="188"/>
      <c r="L514" s="137" t="str">
        <f t="shared" si="22"/>
        <v/>
      </c>
      <c r="M514" s="137" t="str">
        <f t="shared" si="23"/>
        <v/>
      </c>
      <c r="N514" s="186"/>
      <c r="O514" s="134" t="str">
        <f t="shared" si="24"/>
        <v/>
      </c>
    </row>
    <row r="515" spans="1:15" x14ac:dyDescent="0.35">
      <c r="A515" s="133" t="str">
        <f>IF(B515="","",
IFERROR(
INDEX('Customer List'!$A:$A,MATCH('Sales input worksheet'!$B515,'Customer List'!$B:$B,0)),
""))</f>
        <v/>
      </c>
      <c r="B515" s="304"/>
      <c r="C515" s="305"/>
      <c r="D515" s="135" t="str">
        <f>IF($C515="","",
IF($C515="Customer credit","CR"&amp;100+COUNTIFS($C$1:$C514,"Customer credit"),
IF($C515="Sales",'Business Info'!$A$3&amp;100+COUNTIFS($C$1:$C514,"Sales"),
IF($C515="Other Income",'Business Info'!$A$3&amp;"O"&amp;100+COUNTIFS($C$1:$C514,"Other Income")
))))</f>
        <v/>
      </c>
      <c r="E515" s="308"/>
      <c r="F515" s="307"/>
      <c r="G515" s="169"/>
      <c r="H515" s="184"/>
      <c r="I515" s="138" t="str">
        <f>IFERROR(VLOOKUP($G515,'Inventory management'!$B:$D,3,0),"")</f>
        <v/>
      </c>
      <c r="J515" s="137" t="str">
        <f>IFERROR(
IF($K515&lt;&gt;"","",
IF($G515="","",
IF($C515="Customer credit",-$H515*VLOOKUP($G515,'Inventory management'!$B:$D,3,0),
$H515*VLOOKUP($G515,'Inventory management'!$B:$D,3,0)))),
"")</f>
        <v/>
      </c>
      <c r="K515" s="188"/>
      <c r="L515" s="137" t="str">
        <f t="shared" ref="L515:L578" si="25">IF(AND($J515="",$K515=""),"",
IF($K515="",$J515*$F515,
$K515*$F515))</f>
        <v/>
      </c>
      <c r="M515" s="137" t="str">
        <f t="shared" ref="M515:M578" si="26">IF($K515="",IF($J515="","",$J515*(1+$F515)),$K515*(1+$F515))</f>
        <v/>
      </c>
      <c r="N515" s="186"/>
      <c r="O515" s="134" t="str">
        <f t="shared" ref="O515:O578" si="27">IF($E515="","",MONTH($E515))</f>
        <v/>
      </c>
    </row>
    <row r="516" spans="1:15" x14ac:dyDescent="0.35">
      <c r="A516" s="133" t="str">
        <f>IF(B516="","",
IFERROR(
INDEX('Customer List'!$A:$A,MATCH('Sales input worksheet'!$B516,'Customer List'!$B:$B,0)),
""))</f>
        <v/>
      </c>
      <c r="B516" s="304"/>
      <c r="C516" s="305"/>
      <c r="D516" s="135" t="str">
        <f>IF($C516="","",
IF($C516="Customer credit","CR"&amp;100+COUNTIFS($C$1:$C515,"Customer credit"),
IF($C516="Sales",'Business Info'!$A$3&amp;100+COUNTIFS($C$1:$C515,"Sales"),
IF($C516="Other Income",'Business Info'!$A$3&amp;"O"&amp;100+COUNTIFS($C$1:$C515,"Other Income")
))))</f>
        <v/>
      </c>
      <c r="E516" s="308"/>
      <c r="F516" s="307"/>
      <c r="G516" s="169"/>
      <c r="H516" s="184"/>
      <c r="I516" s="138" t="str">
        <f>IFERROR(VLOOKUP($G516,'Inventory management'!$B:$D,3,0),"")</f>
        <v/>
      </c>
      <c r="J516" s="137" t="str">
        <f>IFERROR(
IF($K516&lt;&gt;"","",
IF($G516="","",
IF($C516="Customer credit",-$H516*VLOOKUP($G516,'Inventory management'!$B:$D,3,0),
$H516*VLOOKUP($G516,'Inventory management'!$B:$D,3,0)))),
"")</f>
        <v/>
      </c>
      <c r="K516" s="188"/>
      <c r="L516" s="137" t="str">
        <f t="shared" si="25"/>
        <v/>
      </c>
      <c r="M516" s="137" t="str">
        <f t="shared" si="26"/>
        <v/>
      </c>
      <c r="N516" s="186"/>
      <c r="O516" s="134" t="str">
        <f t="shared" si="27"/>
        <v/>
      </c>
    </row>
    <row r="517" spans="1:15" x14ac:dyDescent="0.35">
      <c r="A517" s="133" t="str">
        <f>IF(B517="","",
IFERROR(
INDEX('Customer List'!$A:$A,MATCH('Sales input worksheet'!$B517,'Customer List'!$B:$B,0)),
""))</f>
        <v/>
      </c>
      <c r="B517" s="304"/>
      <c r="C517" s="305"/>
      <c r="D517" s="135" t="str">
        <f>IF($C517="","",
IF($C517="Customer credit","CR"&amp;100+COUNTIFS($C$1:$C516,"Customer credit"),
IF($C517="Sales",'Business Info'!$A$3&amp;100+COUNTIFS($C$1:$C516,"Sales"),
IF($C517="Other Income",'Business Info'!$A$3&amp;"O"&amp;100+COUNTIFS($C$1:$C516,"Other Income")
))))</f>
        <v/>
      </c>
      <c r="E517" s="308"/>
      <c r="F517" s="307"/>
      <c r="G517" s="169"/>
      <c r="H517" s="184"/>
      <c r="I517" s="138" t="str">
        <f>IFERROR(VLOOKUP($G517,'Inventory management'!$B:$D,3,0),"")</f>
        <v/>
      </c>
      <c r="J517" s="137" t="str">
        <f>IFERROR(
IF($K517&lt;&gt;"","",
IF($G517="","",
IF($C517="Customer credit",-$H517*VLOOKUP($G517,'Inventory management'!$B:$D,3,0),
$H517*VLOOKUP($G517,'Inventory management'!$B:$D,3,0)))),
"")</f>
        <v/>
      </c>
      <c r="K517" s="188"/>
      <c r="L517" s="137" t="str">
        <f t="shared" si="25"/>
        <v/>
      </c>
      <c r="M517" s="137" t="str">
        <f t="shared" si="26"/>
        <v/>
      </c>
      <c r="N517" s="186"/>
      <c r="O517" s="134" t="str">
        <f t="shared" si="27"/>
        <v/>
      </c>
    </row>
    <row r="518" spans="1:15" x14ac:dyDescent="0.35">
      <c r="A518" s="133" t="str">
        <f>IF(B518="","",
IFERROR(
INDEX('Customer List'!$A:$A,MATCH('Sales input worksheet'!$B518,'Customer List'!$B:$B,0)),
""))</f>
        <v/>
      </c>
      <c r="B518" s="304"/>
      <c r="C518" s="305"/>
      <c r="D518" s="135" t="str">
        <f>IF($C518="","",
IF($C518="Customer credit","CR"&amp;100+COUNTIFS($C$1:$C517,"Customer credit"),
IF($C518="Sales",'Business Info'!$A$3&amp;100+COUNTIFS($C$1:$C517,"Sales"),
IF($C518="Other Income",'Business Info'!$A$3&amp;"O"&amp;100+COUNTIFS($C$1:$C517,"Other Income")
))))</f>
        <v/>
      </c>
      <c r="E518" s="308"/>
      <c r="F518" s="307"/>
      <c r="G518" s="169"/>
      <c r="H518" s="184"/>
      <c r="I518" s="138" t="str">
        <f>IFERROR(VLOOKUP($G518,'Inventory management'!$B:$D,3,0),"")</f>
        <v/>
      </c>
      <c r="J518" s="137" t="str">
        <f>IFERROR(
IF($K518&lt;&gt;"","",
IF($G518="","",
IF($C518="Customer credit",-$H518*VLOOKUP($G518,'Inventory management'!$B:$D,3,0),
$H518*VLOOKUP($G518,'Inventory management'!$B:$D,3,0)))),
"")</f>
        <v/>
      </c>
      <c r="K518" s="188"/>
      <c r="L518" s="137" t="str">
        <f t="shared" si="25"/>
        <v/>
      </c>
      <c r="M518" s="137" t="str">
        <f t="shared" si="26"/>
        <v/>
      </c>
      <c r="N518" s="186"/>
      <c r="O518" s="134" t="str">
        <f t="shared" si="27"/>
        <v/>
      </c>
    </row>
    <row r="519" spans="1:15" x14ac:dyDescent="0.35">
      <c r="A519" s="133" t="str">
        <f>IF(B519="","",
IFERROR(
INDEX('Customer List'!$A:$A,MATCH('Sales input worksheet'!$B519,'Customer List'!$B:$B,0)),
""))</f>
        <v/>
      </c>
      <c r="B519" s="304"/>
      <c r="C519" s="305"/>
      <c r="D519" s="135" t="str">
        <f>IF($C519="","",
IF($C519="Customer credit","CR"&amp;100+COUNTIFS($C$1:$C518,"Customer credit"),
IF($C519="Sales",'Business Info'!$A$3&amp;100+COUNTIFS($C$1:$C518,"Sales"),
IF($C519="Other Income",'Business Info'!$A$3&amp;"O"&amp;100+COUNTIFS($C$1:$C518,"Other Income")
))))</f>
        <v/>
      </c>
      <c r="E519" s="308"/>
      <c r="F519" s="307"/>
      <c r="G519" s="169"/>
      <c r="H519" s="184"/>
      <c r="I519" s="138" t="str">
        <f>IFERROR(VLOOKUP($G519,'Inventory management'!$B:$D,3,0),"")</f>
        <v/>
      </c>
      <c r="J519" s="137" t="str">
        <f>IFERROR(
IF($K519&lt;&gt;"","",
IF($G519="","",
IF($C519="Customer credit",-$H519*VLOOKUP($G519,'Inventory management'!$B:$D,3,0),
$H519*VLOOKUP($G519,'Inventory management'!$B:$D,3,0)))),
"")</f>
        <v/>
      </c>
      <c r="K519" s="188"/>
      <c r="L519" s="137" t="str">
        <f t="shared" si="25"/>
        <v/>
      </c>
      <c r="M519" s="137" t="str">
        <f t="shared" si="26"/>
        <v/>
      </c>
      <c r="N519" s="186"/>
      <c r="O519" s="134" t="str">
        <f t="shared" si="27"/>
        <v/>
      </c>
    </row>
    <row r="520" spans="1:15" x14ac:dyDescent="0.35">
      <c r="A520" s="133" t="str">
        <f>IF(B520="","",
IFERROR(
INDEX('Customer List'!$A:$A,MATCH('Sales input worksheet'!$B520,'Customer List'!$B:$B,0)),
""))</f>
        <v/>
      </c>
      <c r="B520" s="304"/>
      <c r="C520" s="305"/>
      <c r="D520" s="135" t="str">
        <f>IF($C520="","",
IF($C520="Customer credit","CR"&amp;100+COUNTIFS($C$1:$C519,"Customer credit"),
IF($C520="Sales",'Business Info'!$A$3&amp;100+COUNTIFS($C$1:$C519,"Sales"),
IF($C520="Other Income",'Business Info'!$A$3&amp;"O"&amp;100+COUNTIFS($C$1:$C519,"Other Income")
))))</f>
        <v/>
      </c>
      <c r="E520" s="308"/>
      <c r="F520" s="307"/>
      <c r="G520" s="169"/>
      <c r="H520" s="184"/>
      <c r="I520" s="138" t="str">
        <f>IFERROR(VLOOKUP($G520,'Inventory management'!$B:$D,3,0),"")</f>
        <v/>
      </c>
      <c r="J520" s="137" t="str">
        <f>IFERROR(
IF($K520&lt;&gt;"","",
IF($G520="","",
IF($C520="Customer credit",-$H520*VLOOKUP($G520,'Inventory management'!$B:$D,3,0),
$H520*VLOOKUP($G520,'Inventory management'!$B:$D,3,0)))),
"")</f>
        <v/>
      </c>
      <c r="K520" s="188"/>
      <c r="L520" s="137" t="str">
        <f t="shared" si="25"/>
        <v/>
      </c>
      <c r="M520" s="137" t="str">
        <f t="shared" si="26"/>
        <v/>
      </c>
      <c r="N520" s="186"/>
      <c r="O520" s="134" t="str">
        <f t="shared" si="27"/>
        <v/>
      </c>
    </row>
    <row r="521" spans="1:15" x14ac:dyDescent="0.35">
      <c r="A521" s="133" t="str">
        <f>IF(B521="","",
IFERROR(
INDEX('Customer List'!$A:$A,MATCH('Sales input worksheet'!$B521,'Customer List'!$B:$B,0)),
""))</f>
        <v/>
      </c>
      <c r="B521" s="304"/>
      <c r="C521" s="305"/>
      <c r="D521" s="135" t="str">
        <f>IF($C521="","",
IF($C521="Customer credit","CR"&amp;100+COUNTIFS($C$1:$C520,"Customer credit"),
IF($C521="Sales",'Business Info'!$A$3&amp;100+COUNTIFS($C$1:$C520,"Sales"),
IF($C521="Other Income",'Business Info'!$A$3&amp;"O"&amp;100+COUNTIFS($C$1:$C520,"Other Income")
))))</f>
        <v/>
      </c>
      <c r="E521" s="308"/>
      <c r="F521" s="307"/>
      <c r="G521" s="169"/>
      <c r="H521" s="184"/>
      <c r="I521" s="138" t="str">
        <f>IFERROR(VLOOKUP($G521,'Inventory management'!$B:$D,3,0),"")</f>
        <v/>
      </c>
      <c r="J521" s="137" t="str">
        <f>IFERROR(
IF($K521&lt;&gt;"","",
IF($G521="","",
IF($C521="Customer credit",-$H521*VLOOKUP($G521,'Inventory management'!$B:$D,3,0),
$H521*VLOOKUP($G521,'Inventory management'!$B:$D,3,0)))),
"")</f>
        <v/>
      </c>
      <c r="K521" s="188"/>
      <c r="L521" s="137" t="str">
        <f t="shared" si="25"/>
        <v/>
      </c>
      <c r="M521" s="137" t="str">
        <f t="shared" si="26"/>
        <v/>
      </c>
      <c r="N521" s="186"/>
      <c r="O521" s="134" t="str">
        <f t="shared" si="27"/>
        <v/>
      </c>
    </row>
    <row r="522" spans="1:15" x14ac:dyDescent="0.35">
      <c r="A522" s="133" t="str">
        <f>IF(B522="","",
IFERROR(
INDEX('Customer List'!$A:$A,MATCH('Sales input worksheet'!$B522,'Customer List'!$B:$B,0)),
""))</f>
        <v/>
      </c>
      <c r="B522" s="304"/>
      <c r="C522" s="305"/>
      <c r="D522" s="135" t="str">
        <f>IF($C522="","",
IF($C522="Customer credit","CR"&amp;100+COUNTIFS($C$1:$C521,"Customer credit"),
IF($C522="Sales",'Business Info'!$A$3&amp;100+COUNTIFS($C$1:$C521,"Sales"),
IF($C522="Other Income",'Business Info'!$A$3&amp;"O"&amp;100+COUNTIFS($C$1:$C521,"Other Income")
))))</f>
        <v/>
      </c>
      <c r="E522" s="308"/>
      <c r="F522" s="307"/>
      <c r="G522" s="169"/>
      <c r="H522" s="184"/>
      <c r="I522" s="138" t="str">
        <f>IFERROR(VLOOKUP($G522,'Inventory management'!$B:$D,3,0),"")</f>
        <v/>
      </c>
      <c r="J522" s="137" t="str">
        <f>IFERROR(
IF($K522&lt;&gt;"","",
IF($G522="","",
IF($C522="Customer credit",-$H522*VLOOKUP($G522,'Inventory management'!$B:$D,3,0),
$H522*VLOOKUP($G522,'Inventory management'!$B:$D,3,0)))),
"")</f>
        <v/>
      </c>
      <c r="K522" s="188"/>
      <c r="L522" s="137" t="str">
        <f t="shared" si="25"/>
        <v/>
      </c>
      <c r="M522" s="137" t="str">
        <f t="shared" si="26"/>
        <v/>
      </c>
      <c r="N522" s="186"/>
      <c r="O522" s="134" t="str">
        <f t="shared" si="27"/>
        <v/>
      </c>
    </row>
    <row r="523" spans="1:15" x14ac:dyDescent="0.35">
      <c r="A523" s="133" t="str">
        <f>IF(B523="","",
IFERROR(
INDEX('Customer List'!$A:$A,MATCH('Sales input worksheet'!$B523,'Customer List'!$B:$B,0)),
""))</f>
        <v/>
      </c>
      <c r="B523" s="304"/>
      <c r="C523" s="305"/>
      <c r="D523" s="135" t="str">
        <f>IF($C523="","",
IF($C523="Customer credit","CR"&amp;100+COUNTIFS($C$1:$C522,"Customer credit"),
IF($C523="Sales",'Business Info'!$A$3&amp;100+COUNTIFS($C$1:$C522,"Sales"),
IF($C523="Other Income",'Business Info'!$A$3&amp;"O"&amp;100+COUNTIFS($C$1:$C522,"Other Income")
))))</f>
        <v/>
      </c>
      <c r="E523" s="308"/>
      <c r="F523" s="307"/>
      <c r="G523" s="169"/>
      <c r="H523" s="184"/>
      <c r="I523" s="138" t="str">
        <f>IFERROR(VLOOKUP($G523,'Inventory management'!$B:$D,3,0),"")</f>
        <v/>
      </c>
      <c r="J523" s="137" t="str">
        <f>IFERROR(
IF($K523&lt;&gt;"","",
IF($G523="","",
IF($C523="Customer credit",-$H523*VLOOKUP($G523,'Inventory management'!$B:$D,3,0),
$H523*VLOOKUP($G523,'Inventory management'!$B:$D,3,0)))),
"")</f>
        <v/>
      </c>
      <c r="K523" s="188"/>
      <c r="L523" s="137" t="str">
        <f t="shared" si="25"/>
        <v/>
      </c>
      <c r="M523" s="137" t="str">
        <f t="shared" si="26"/>
        <v/>
      </c>
      <c r="N523" s="186"/>
      <c r="O523" s="134" t="str">
        <f t="shared" si="27"/>
        <v/>
      </c>
    </row>
    <row r="524" spans="1:15" x14ac:dyDescent="0.35">
      <c r="A524" s="133" t="str">
        <f>IF(B524="","",
IFERROR(
INDEX('Customer List'!$A:$A,MATCH('Sales input worksheet'!$B524,'Customer List'!$B:$B,0)),
""))</f>
        <v/>
      </c>
      <c r="B524" s="304"/>
      <c r="C524" s="305"/>
      <c r="D524" s="135" t="str">
        <f>IF($C524="","",
IF($C524="Customer credit","CR"&amp;100+COUNTIFS($C$1:$C523,"Customer credit"),
IF($C524="Sales",'Business Info'!$A$3&amp;100+COUNTIFS($C$1:$C523,"Sales"),
IF($C524="Other Income",'Business Info'!$A$3&amp;"O"&amp;100+COUNTIFS($C$1:$C523,"Other Income")
))))</f>
        <v/>
      </c>
      <c r="E524" s="308"/>
      <c r="F524" s="307"/>
      <c r="G524" s="169"/>
      <c r="H524" s="184"/>
      <c r="I524" s="138" t="str">
        <f>IFERROR(VLOOKUP($G524,'Inventory management'!$B:$D,3,0),"")</f>
        <v/>
      </c>
      <c r="J524" s="137" t="str">
        <f>IFERROR(
IF($K524&lt;&gt;"","",
IF($G524="","",
IF($C524="Customer credit",-$H524*VLOOKUP($G524,'Inventory management'!$B:$D,3,0),
$H524*VLOOKUP($G524,'Inventory management'!$B:$D,3,0)))),
"")</f>
        <v/>
      </c>
      <c r="K524" s="188"/>
      <c r="L524" s="137" t="str">
        <f t="shared" si="25"/>
        <v/>
      </c>
      <c r="M524" s="137" t="str">
        <f t="shared" si="26"/>
        <v/>
      </c>
      <c r="N524" s="186"/>
      <c r="O524" s="134" t="str">
        <f t="shared" si="27"/>
        <v/>
      </c>
    </row>
    <row r="525" spans="1:15" x14ac:dyDescent="0.35">
      <c r="A525" s="133" t="str">
        <f>IF(B525="","",
IFERROR(
INDEX('Customer List'!$A:$A,MATCH('Sales input worksheet'!$B525,'Customer List'!$B:$B,0)),
""))</f>
        <v/>
      </c>
      <c r="B525" s="304"/>
      <c r="C525" s="305"/>
      <c r="D525" s="135" t="str">
        <f>IF($C525="","",
IF($C525="Customer credit","CR"&amp;100+COUNTIFS($C$1:$C524,"Customer credit"),
IF($C525="Sales",'Business Info'!$A$3&amp;100+COUNTIFS($C$1:$C524,"Sales"),
IF($C525="Other Income",'Business Info'!$A$3&amp;"O"&amp;100+COUNTIFS($C$1:$C524,"Other Income")
))))</f>
        <v/>
      </c>
      <c r="E525" s="308"/>
      <c r="F525" s="307"/>
      <c r="G525" s="169"/>
      <c r="H525" s="184"/>
      <c r="I525" s="138" t="str">
        <f>IFERROR(VLOOKUP($G525,'Inventory management'!$B:$D,3,0),"")</f>
        <v/>
      </c>
      <c r="J525" s="137" t="str">
        <f>IFERROR(
IF($K525&lt;&gt;"","",
IF($G525="","",
IF($C525="Customer credit",-$H525*VLOOKUP($G525,'Inventory management'!$B:$D,3,0),
$H525*VLOOKUP($G525,'Inventory management'!$B:$D,3,0)))),
"")</f>
        <v/>
      </c>
      <c r="K525" s="188"/>
      <c r="L525" s="137" t="str">
        <f t="shared" si="25"/>
        <v/>
      </c>
      <c r="M525" s="137" t="str">
        <f t="shared" si="26"/>
        <v/>
      </c>
      <c r="N525" s="186"/>
      <c r="O525" s="134" t="str">
        <f t="shared" si="27"/>
        <v/>
      </c>
    </row>
    <row r="526" spans="1:15" x14ac:dyDescent="0.35">
      <c r="A526" s="133" t="str">
        <f>IF(B526="","",
IFERROR(
INDEX('Customer List'!$A:$A,MATCH('Sales input worksheet'!$B526,'Customer List'!$B:$B,0)),
""))</f>
        <v/>
      </c>
      <c r="B526" s="304"/>
      <c r="C526" s="305"/>
      <c r="D526" s="135" t="str">
        <f>IF($C526="","",
IF($C526="Customer credit","CR"&amp;100+COUNTIFS($C$1:$C525,"Customer credit"),
IF($C526="Sales",'Business Info'!$A$3&amp;100+COUNTIFS($C$1:$C525,"Sales"),
IF($C526="Other Income",'Business Info'!$A$3&amp;"O"&amp;100+COUNTIFS($C$1:$C525,"Other Income")
))))</f>
        <v/>
      </c>
      <c r="E526" s="308"/>
      <c r="F526" s="307"/>
      <c r="G526" s="169"/>
      <c r="H526" s="184"/>
      <c r="I526" s="138" t="str">
        <f>IFERROR(VLOOKUP($G526,'Inventory management'!$B:$D,3,0),"")</f>
        <v/>
      </c>
      <c r="J526" s="137" t="str">
        <f>IFERROR(
IF($K526&lt;&gt;"","",
IF($G526="","",
IF($C526="Customer credit",-$H526*VLOOKUP($G526,'Inventory management'!$B:$D,3,0),
$H526*VLOOKUP($G526,'Inventory management'!$B:$D,3,0)))),
"")</f>
        <v/>
      </c>
      <c r="K526" s="188"/>
      <c r="L526" s="137" t="str">
        <f t="shared" si="25"/>
        <v/>
      </c>
      <c r="M526" s="137" t="str">
        <f t="shared" si="26"/>
        <v/>
      </c>
      <c r="N526" s="186"/>
      <c r="O526" s="134" t="str">
        <f t="shared" si="27"/>
        <v/>
      </c>
    </row>
    <row r="527" spans="1:15" x14ac:dyDescent="0.35">
      <c r="A527" s="133" t="str">
        <f>IF(B527="","",
IFERROR(
INDEX('Customer List'!$A:$A,MATCH('Sales input worksheet'!$B527,'Customer List'!$B:$B,0)),
""))</f>
        <v/>
      </c>
      <c r="B527" s="304"/>
      <c r="C527" s="305"/>
      <c r="D527" s="135" t="str">
        <f>IF($C527="","",
IF($C527="Customer credit","CR"&amp;100+COUNTIFS($C$1:$C526,"Customer credit"),
IF($C527="Sales",'Business Info'!$A$3&amp;100+COUNTIFS($C$1:$C526,"Sales"),
IF($C527="Other Income",'Business Info'!$A$3&amp;"O"&amp;100+COUNTIFS($C$1:$C526,"Other Income")
))))</f>
        <v/>
      </c>
      <c r="E527" s="308"/>
      <c r="F527" s="307"/>
      <c r="G527" s="169"/>
      <c r="H527" s="184"/>
      <c r="I527" s="138" t="str">
        <f>IFERROR(VLOOKUP($G527,'Inventory management'!$B:$D,3,0),"")</f>
        <v/>
      </c>
      <c r="J527" s="137" t="str">
        <f>IFERROR(
IF($K527&lt;&gt;"","",
IF($G527="","",
IF($C527="Customer credit",-$H527*VLOOKUP($G527,'Inventory management'!$B:$D,3,0),
$H527*VLOOKUP($G527,'Inventory management'!$B:$D,3,0)))),
"")</f>
        <v/>
      </c>
      <c r="K527" s="188"/>
      <c r="L527" s="137" t="str">
        <f t="shared" si="25"/>
        <v/>
      </c>
      <c r="M527" s="137" t="str">
        <f t="shared" si="26"/>
        <v/>
      </c>
      <c r="N527" s="186"/>
      <c r="O527" s="134" t="str">
        <f t="shared" si="27"/>
        <v/>
      </c>
    </row>
    <row r="528" spans="1:15" x14ac:dyDescent="0.35">
      <c r="A528" s="133" t="str">
        <f>IF(B528="","",
IFERROR(
INDEX('Customer List'!$A:$A,MATCH('Sales input worksheet'!$B528,'Customer List'!$B:$B,0)),
""))</f>
        <v/>
      </c>
      <c r="B528" s="304"/>
      <c r="C528" s="305"/>
      <c r="D528" s="135" t="str">
        <f>IF($C528="","",
IF($C528="Customer credit","CR"&amp;100+COUNTIFS($C$1:$C527,"Customer credit"),
IF($C528="Sales",'Business Info'!$A$3&amp;100+COUNTIFS($C$1:$C527,"Sales"),
IF($C528="Other Income",'Business Info'!$A$3&amp;"O"&amp;100+COUNTIFS($C$1:$C527,"Other Income")
))))</f>
        <v/>
      </c>
      <c r="E528" s="308"/>
      <c r="F528" s="307"/>
      <c r="G528" s="169"/>
      <c r="H528" s="184"/>
      <c r="I528" s="138" t="str">
        <f>IFERROR(VLOOKUP($G528,'Inventory management'!$B:$D,3,0),"")</f>
        <v/>
      </c>
      <c r="J528" s="137" t="str">
        <f>IFERROR(
IF($K528&lt;&gt;"","",
IF($G528="","",
IF($C528="Customer credit",-$H528*VLOOKUP($G528,'Inventory management'!$B:$D,3,0),
$H528*VLOOKUP($G528,'Inventory management'!$B:$D,3,0)))),
"")</f>
        <v/>
      </c>
      <c r="K528" s="188"/>
      <c r="L528" s="137" t="str">
        <f t="shared" si="25"/>
        <v/>
      </c>
      <c r="M528" s="137" t="str">
        <f t="shared" si="26"/>
        <v/>
      </c>
      <c r="N528" s="186"/>
      <c r="O528" s="134" t="str">
        <f t="shared" si="27"/>
        <v/>
      </c>
    </row>
    <row r="529" spans="1:15" x14ac:dyDescent="0.35">
      <c r="A529" s="133" t="str">
        <f>IF(B529="","",
IFERROR(
INDEX('Customer List'!$A:$A,MATCH('Sales input worksheet'!$B529,'Customer List'!$B:$B,0)),
""))</f>
        <v/>
      </c>
      <c r="B529" s="304"/>
      <c r="C529" s="305"/>
      <c r="D529" s="135" t="str">
        <f>IF($C529="","",
IF($C529="Customer credit","CR"&amp;100+COUNTIFS($C$1:$C528,"Customer credit"),
IF($C529="Sales",'Business Info'!$A$3&amp;100+COUNTIFS($C$1:$C528,"Sales"),
IF($C529="Other Income",'Business Info'!$A$3&amp;"O"&amp;100+COUNTIFS($C$1:$C528,"Other Income")
))))</f>
        <v/>
      </c>
      <c r="E529" s="308"/>
      <c r="F529" s="307"/>
      <c r="G529" s="169"/>
      <c r="H529" s="184"/>
      <c r="I529" s="138" t="str">
        <f>IFERROR(VLOOKUP($G529,'Inventory management'!$B:$D,3,0),"")</f>
        <v/>
      </c>
      <c r="J529" s="137" t="str">
        <f>IFERROR(
IF($K529&lt;&gt;"","",
IF($G529="","",
IF($C529="Customer credit",-$H529*VLOOKUP($G529,'Inventory management'!$B:$D,3,0),
$H529*VLOOKUP($G529,'Inventory management'!$B:$D,3,0)))),
"")</f>
        <v/>
      </c>
      <c r="K529" s="188"/>
      <c r="L529" s="137" t="str">
        <f t="shared" si="25"/>
        <v/>
      </c>
      <c r="M529" s="137" t="str">
        <f t="shared" si="26"/>
        <v/>
      </c>
      <c r="N529" s="186"/>
      <c r="O529" s="134" t="str">
        <f t="shared" si="27"/>
        <v/>
      </c>
    </row>
    <row r="530" spans="1:15" x14ac:dyDescent="0.35">
      <c r="A530" s="133" t="str">
        <f>IF(B530="","",
IFERROR(
INDEX('Customer List'!$A:$A,MATCH('Sales input worksheet'!$B530,'Customer List'!$B:$B,0)),
""))</f>
        <v/>
      </c>
      <c r="B530" s="304"/>
      <c r="C530" s="305"/>
      <c r="D530" s="135" t="str">
        <f>IF($C530="","",
IF($C530="Customer credit","CR"&amp;100+COUNTIFS($C$1:$C529,"Customer credit"),
IF($C530="Sales",'Business Info'!$A$3&amp;100+COUNTIFS($C$1:$C529,"Sales"),
IF($C530="Other Income",'Business Info'!$A$3&amp;"O"&amp;100+COUNTIFS($C$1:$C529,"Other Income")
))))</f>
        <v/>
      </c>
      <c r="E530" s="308"/>
      <c r="F530" s="307"/>
      <c r="G530" s="169"/>
      <c r="H530" s="184"/>
      <c r="I530" s="138" t="str">
        <f>IFERROR(VLOOKUP($G530,'Inventory management'!$B:$D,3,0),"")</f>
        <v/>
      </c>
      <c r="J530" s="137" t="str">
        <f>IFERROR(
IF($K530&lt;&gt;"","",
IF($G530="","",
IF($C530="Customer credit",-$H530*VLOOKUP($G530,'Inventory management'!$B:$D,3,0),
$H530*VLOOKUP($G530,'Inventory management'!$B:$D,3,0)))),
"")</f>
        <v/>
      </c>
      <c r="K530" s="188"/>
      <c r="L530" s="137" t="str">
        <f t="shared" si="25"/>
        <v/>
      </c>
      <c r="M530" s="137" t="str">
        <f t="shared" si="26"/>
        <v/>
      </c>
      <c r="N530" s="186"/>
      <c r="O530" s="134" t="str">
        <f t="shared" si="27"/>
        <v/>
      </c>
    </row>
    <row r="531" spans="1:15" x14ac:dyDescent="0.35">
      <c r="A531" s="133" t="str">
        <f>IF(B531="","",
IFERROR(
INDEX('Customer List'!$A:$A,MATCH('Sales input worksheet'!$B531,'Customer List'!$B:$B,0)),
""))</f>
        <v/>
      </c>
      <c r="B531" s="304"/>
      <c r="C531" s="305"/>
      <c r="D531" s="135" t="str">
        <f>IF($C531="","",
IF($C531="Customer credit","CR"&amp;100+COUNTIFS($C$1:$C530,"Customer credit"),
IF($C531="Sales",'Business Info'!$A$3&amp;100+COUNTIFS($C$1:$C530,"Sales"),
IF($C531="Other Income",'Business Info'!$A$3&amp;"O"&amp;100+COUNTIFS($C$1:$C530,"Other Income")
))))</f>
        <v/>
      </c>
      <c r="E531" s="308"/>
      <c r="F531" s="307"/>
      <c r="G531" s="169"/>
      <c r="H531" s="184"/>
      <c r="I531" s="138" t="str">
        <f>IFERROR(VLOOKUP($G531,'Inventory management'!$B:$D,3,0),"")</f>
        <v/>
      </c>
      <c r="J531" s="137" t="str">
        <f>IFERROR(
IF($K531&lt;&gt;"","",
IF($G531="","",
IF($C531="Customer credit",-$H531*VLOOKUP($G531,'Inventory management'!$B:$D,3,0),
$H531*VLOOKUP($G531,'Inventory management'!$B:$D,3,0)))),
"")</f>
        <v/>
      </c>
      <c r="K531" s="188"/>
      <c r="L531" s="137" t="str">
        <f t="shared" si="25"/>
        <v/>
      </c>
      <c r="M531" s="137" t="str">
        <f t="shared" si="26"/>
        <v/>
      </c>
      <c r="N531" s="186"/>
      <c r="O531" s="134" t="str">
        <f t="shared" si="27"/>
        <v/>
      </c>
    </row>
    <row r="532" spans="1:15" x14ac:dyDescent="0.35">
      <c r="A532" s="133" t="str">
        <f>IF(B532="","",
IFERROR(
INDEX('Customer List'!$A:$A,MATCH('Sales input worksheet'!$B532,'Customer List'!$B:$B,0)),
""))</f>
        <v/>
      </c>
      <c r="B532" s="304"/>
      <c r="C532" s="305"/>
      <c r="D532" s="135" t="str">
        <f>IF($C532="","",
IF($C532="Customer credit","CR"&amp;100+COUNTIFS($C$1:$C531,"Customer credit"),
IF($C532="Sales",'Business Info'!$A$3&amp;100+COUNTIFS($C$1:$C531,"Sales"),
IF($C532="Other Income",'Business Info'!$A$3&amp;"O"&amp;100+COUNTIFS($C$1:$C531,"Other Income")
))))</f>
        <v/>
      </c>
      <c r="E532" s="308"/>
      <c r="F532" s="307"/>
      <c r="G532" s="169"/>
      <c r="H532" s="184"/>
      <c r="I532" s="138" t="str">
        <f>IFERROR(VLOOKUP($G532,'Inventory management'!$B:$D,3,0),"")</f>
        <v/>
      </c>
      <c r="J532" s="137" t="str">
        <f>IFERROR(
IF($K532&lt;&gt;"","",
IF($G532="","",
IF($C532="Customer credit",-$H532*VLOOKUP($G532,'Inventory management'!$B:$D,3,0),
$H532*VLOOKUP($G532,'Inventory management'!$B:$D,3,0)))),
"")</f>
        <v/>
      </c>
      <c r="K532" s="188"/>
      <c r="L532" s="137" t="str">
        <f t="shared" si="25"/>
        <v/>
      </c>
      <c r="M532" s="137" t="str">
        <f t="shared" si="26"/>
        <v/>
      </c>
      <c r="N532" s="186"/>
      <c r="O532" s="134" t="str">
        <f t="shared" si="27"/>
        <v/>
      </c>
    </row>
    <row r="533" spans="1:15" x14ac:dyDescent="0.35">
      <c r="A533" s="133" t="str">
        <f>IF(B533="","",
IFERROR(
INDEX('Customer List'!$A:$A,MATCH('Sales input worksheet'!$B533,'Customer List'!$B:$B,0)),
""))</f>
        <v/>
      </c>
      <c r="B533" s="304"/>
      <c r="C533" s="305"/>
      <c r="D533" s="135" t="str">
        <f>IF($C533="","",
IF($C533="Customer credit","CR"&amp;100+COUNTIFS($C$1:$C532,"Customer credit"),
IF($C533="Sales",'Business Info'!$A$3&amp;100+COUNTIFS($C$1:$C532,"Sales"),
IF($C533="Other Income",'Business Info'!$A$3&amp;"O"&amp;100+COUNTIFS($C$1:$C532,"Other Income")
))))</f>
        <v/>
      </c>
      <c r="E533" s="308"/>
      <c r="F533" s="307"/>
      <c r="G533" s="169"/>
      <c r="H533" s="184"/>
      <c r="I533" s="138" t="str">
        <f>IFERROR(VLOOKUP($G533,'Inventory management'!$B:$D,3,0),"")</f>
        <v/>
      </c>
      <c r="J533" s="137" t="str">
        <f>IFERROR(
IF($K533&lt;&gt;"","",
IF($G533="","",
IF($C533="Customer credit",-$H533*VLOOKUP($G533,'Inventory management'!$B:$D,3,0),
$H533*VLOOKUP($G533,'Inventory management'!$B:$D,3,0)))),
"")</f>
        <v/>
      </c>
      <c r="K533" s="188"/>
      <c r="L533" s="137" t="str">
        <f t="shared" si="25"/>
        <v/>
      </c>
      <c r="M533" s="137" t="str">
        <f t="shared" si="26"/>
        <v/>
      </c>
      <c r="N533" s="186"/>
      <c r="O533" s="134" t="str">
        <f t="shared" si="27"/>
        <v/>
      </c>
    </row>
    <row r="534" spans="1:15" x14ac:dyDescent="0.35">
      <c r="A534" s="133" t="str">
        <f>IF(B534="","",
IFERROR(
INDEX('Customer List'!$A:$A,MATCH('Sales input worksheet'!$B534,'Customer List'!$B:$B,0)),
""))</f>
        <v/>
      </c>
      <c r="B534" s="304"/>
      <c r="C534" s="305"/>
      <c r="D534" s="135" t="str">
        <f>IF($C534="","",
IF($C534="Customer credit","CR"&amp;100+COUNTIFS($C$1:$C533,"Customer credit"),
IF($C534="Sales",'Business Info'!$A$3&amp;100+COUNTIFS($C$1:$C533,"Sales"),
IF($C534="Other Income",'Business Info'!$A$3&amp;"O"&amp;100+COUNTIFS($C$1:$C533,"Other Income")
))))</f>
        <v/>
      </c>
      <c r="E534" s="308"/>
      <c r="F534" s="307"/>
      <c r="G534" s="169"/>
      <c r="H534" s="184"/>
      <c r="I534" s="138" t="str">
        <f>IFERROR(VLOOKUP($G534,'Inventory management'!$B:$D,3,0),"")</f>
        <v/>
      </c>
      <c r="J534" s="137" t="str">
        <f>IFERROR(
IF($K534&lt;&gt;"","",
IF($G534="","",
IF($C534="Customer credit",-$H534*VLOOKUP($G534,'Inventory management'!$B:$D,3,0),
$H534*VLOOKUP($G534,'Inventory management'!$B:$D,3,0)))),
"")</f>
        <v/>
      </c>
      <c r="K534" s="188"/>
      <c r="L534" s="137" t="str">
        <f t="shared" si="25"/>
        <v/>
      </c>
      <c r="M534" s="137" t="str">
        <f t="shared" si="26"/>
        <v/>
      </c>
      <c r="N534" s="186"/>
      <c r="O534" s="134" t="str">
        <f t="shared" si="27"/>
        <v/>
      </c>
    </row>
    <row r="535" spans="1:15" x14ac:dyDescent="0.35">
      <c r="A535" s="133" t="str">
        <f>IF(B535="","",
IFERROR(
INDEX('Customer List'!$A:$A,MATCH('Sales input worksheet'!$B535,'Customer List'!$B:$B,0)),
""))</f>
        <v/>
      </c>
      <c r="B535" s="304"/>
      <c r="C535" s="305"/>
      <c r="D535" s="135" t="str">
        <f>IF($C535="","",
IF($C535="Customer credit","CR"&amp;100+COUNTIFS($C$1:$C534,"Customer credit"),
IF($C535="Sales",'Business Info'!$A$3&amp;100+COUNTIFS($C$1:$C534,"Sales"),
IF($C535="Other Income",'Business Info'!$A$3&amp;"O"&amp;100+COUNTIFS($C$1:$C534,"Other Income")
))))</f>
        <v/>
      </c>
      <c r="E535" s="308"/>
      <c r="F535" s="307"/>
      <c r="G535" s="169"/>
      <c r="H535" s="184"/>
      <c r="I535" s="138" t="str">
        <f>IFERROR(VLOOKUP($G535,'Inventory management'!$B:$D,3,0),"")</f>
        <v/>
      </c>
      <c r="J535" s="137" t="str">
        <f>IFERROR(
IF($K535&lt;&gt;"","",
IF($G535="","",
IF($C535="Customer credit",-$H535*VLOOKUP($G535,'Inventory management'!$B:$D,3,0),
$H535*VLOOKUP($G535,'Inventory management'!$B:$D,3,0)))),
"")</f>
        <v/>
      </c>
      <c r="K535" s="188"/>
      <c r="L535" s="137" t="str">
        <f t="shared" si="25"/>
        <v/>
      </c>
      <c r="M535" s="137" t="str">
        <f t="shared" si="26"/>
        <v/>
      </c>
      <c r="N535" s="186"/>
      <c r="O535" s="134" t="str">
        <f t="shared" si="27"/>
        <v/>
      </c>
    </row>
    <row r="536" spans="1:15" x14ac:dyDescent="0.35">
      <c r="A536" s="133" t="str">
        <f>IF(B536="","",
IFERROR(
INDEX('Customer List'!$A:$A,MATCH('Sales input worksheet'!$B536,'Customer List'!$B:$B,0)),
""))</f>
        <v/>
      </c>
      <c r="B536" s="304"/>
      <c r="C536" s="305"/>
      <c r="D536" s="135" t="str">
        <f>IF($C536="","",
IF($C536="Customer credit","CR"&amp;100+COUNTIFS($C$1:$C535,"Customer credit"),
IF($C536="Sales",'Business Info'!$A$3&amp;100+COUNTIFS($C$1:$C535,"Sales"),
IF($C536="Other Income",'Business Info'!$A$3&amp;"O"&amp;100+COUNTIFS($C$1:$C535,"Other Income")
))))</f>
        <v/>
      </c>
      <c r="E536" s="308"/>
      <c r="F536" s="307"/>
      <c r="G536" s="169"/>
      <c r="H536" s="184"/>
      <c r="I536" s="138" t="str">
        <f>IFERROR(VLOOKUP($G536,'Inventory management'!$B:$D,3,0),"")</f>
        <v/>
      </c>
      <c r="J536" s="137" t="str">
        <f>IFERROR(
IF($K536&lt;&gt;"","",
IF($G536="","",
IF($C536="Customer credit",-$H536*VLOOKUP($G536,'Inventory management'!$B:$D,3,0),
$H536*VLOOKUP($G536,'Inventory management'!$B:$D,3,0)))),
"")</f>
        <v/>
      </c>
      <c r="K536" s="188"/>
      <c r="L536" s="137" t="str">
        <f t="shared" si="25"/>
        <v/>
      </c>
      <c r="M536" s="137" t="str">
        <f t="shared" si="26"/>
        <v/>
      </c>
      <c r="N536" s="186"/>
      <c r="O536" s="134" t="str">
        <f t="shared" si="27"/>
        <v/>
      </c>
    </row>
    <row r="537" spans="1:15" x14ac:dyDescent="0.35">
      <c r="A537" s="133" t="str">
        <f>IF(B537="","",
IFERROR(
INDEX('Customer List'!$A:$A,MATCH('Sales input worksheet'!$B537,'Customer List'!$B:$B,0)),
""))</f>
        <v/>
      </c>
      <c r="B537" s="304"/>
      <c r="C537" s="305"/>
      <c r="D537" s="135" t="str">
        <f>IF($C537="","",
IF($C537="Customer credit","CR"&amp;100+COUNTIFS($C$1:$C536,"Customer credit"),
IF($C537="Sales",'Business Info'!$A$3&amp;100+COUNTIFS($C$1:$C536,"Sales"),
IF($C537="Other Income",'Business Info'!$A$3&amp;"O"&amp;100+COUNTIFS($C$1:$C536,"Other Income")
))))</f>
        <v/>
      </c>
      <c r="E537" s="308"/>
      <c r="F537" s="307"/>
      <c r="G537" s="169"/>
      <c r="H537" s="184"/>
      <c r="I537" s="138" t="str">
        <f>IFERROR(VLOOKUP($G537,'Inventory management'!$B:$D,3,0),"")</f>
        <v/>
      </c>
      <c r="J537" s="137" t="str">
        <f>IFERROR(
IF($K537&lt;&gt;"","",
IF($G537="","",
IF($C537="Customer credit",-$H537*VLOOKUP($G537,'Inventory management'!$B:$D,3,0),
$H537*VLOOKUP($G537,'Inventory management'!$B:$D,3,0)))),
"")</f>
        <v/>
      </c>
      <c r="K537" s="188"/>
      <c r="L537" s="137" t="str">
        <f t="shared" si="25"/>
        <v/>
      </c>
      <c r="M537" s="137" t="str">
        <f t="shared" si="26"/>
        <v/>
      </c>
      <c r="N537" s="186"/>
      <c r="O537" s="134" t="str">
        <f t="shared" si="27"/>
        <v/>
      </c>
    </row>
    <row r="538" spans="1:15" x14ac:dyDescent="0.35">
      <c r="A538" s="133" t="str">
        <f>IF(B538="","",
IFERROR(
INDEX('Customer List'!$A:$A,MATCH('Sales input worksheet'!$B538,'Customer List'!$B:$B,0)),
""))</f>
        <v/>
      </c>
      <c r="B538" s="304"/>
      <c r="C538" s="305"/>
      <c r="D538" s="135" t="str">
        <f>IF($C538="","",
IF($C538="Customer credit","CR"&amp;100+COUNTIFS($C$1:$C537,"Customer credit"),
IF($C538="Sales",'Business Info'!$A$3&amp;100+COUNTIFS($C$1:$C537,"Sales"),
IF($C538="Other Income",'Business Info'!$A$3&amp;"O"&amp;100+COUNTIFS($C$1:$C537,"Other Income")
))))</f>
        <v/>
      </c>
      <c r="E538" s="308"/>
      <c r="F538" s="307"/>
      <c r="G538" s="169"/>
      <c r="H538" s="184"/>
      <c r="I538" s="138" t="str">
        <f>IFERROR(VLOOKUP($G538,'Inventory management'!$B:$D,3,0),"")</f>
        <v/>
      </c>
      <c r="J538" s="137" t="str">
        <f>IFERROR(
IF($K538&lt;&gt;"","",
IF($G538="","",
IF($C538="Customer credit",-$H538*VLOOKUP($G538,'Inventory management'!$B:$D,3,0),
$H538*VLOOKUP($G538,'Inventory management'!$B:$D,3,0)))),
"")</f>
        <v/>
      </c>
      <c r="K538" s="188"/>
      <c r="L538" s="137" t="str">
        <f t="shared" si="25"/>
        <v/>
      </c>
      <c r="M538" s="137" t="str">
        <f t="shared" si="26"/>
        <v/>
      </c>
      <c r="N538" s="186"/>
      <c r="O538" s="134" t="str">
        <f t="shared" si="27"/>
        <v/>
      </c>
    </row>
    <row r="539" spans="1:15" x14ac:dyDescent="0.35">
      <c r="A539" s="133" t="str">
        <f>IF(B539="","",
IFERROR(
INDEX('Customer List'!$A:$A,MATCH('Sales input worksheet'!$B539,'Customer List'!$B:$B,0)),
""))</f>
        <v/>
      </c>
      <c r="B539" s="304"/>
      <c r="C539" s="305"/>
      <c r="D539" s="135" t="str">
        <f>IF($C539="","",
IF($C539="Customer credit","CR"&amp;100+COUNTIFS($C$1:$C538,"Customer credit"),
IF($C539="Sales",'Business Info'!$A$3&amp;100+COUNTIFS($C$1:$C538,"Sales"),
IF($C539="Other Income",'Business Info'!$A$3&amp;"O"&amp;100+COUNTIFS($C$1:$C538,"Other Income")
))))</f>
        <v/>
      </c>
      <c r="E539" s="308"/>
      <c r="F539" s="307"/>
      <c r="G539" s="169"/>
      <c r="H539" s="184"/>
      <c r="I539" s="138" t="str">
        <f>IFERROR(VLOOKUP($G539,'Inventory management'!$B:$D,3,0),"")</f>
        <v/>
      </c>
      <c r="J539" s="137" t="str">
        <f>IFERROR(
IF($K539&lt;&gt;"","",
IF($G539="","",
IF($C539="Customer credit",-$H539*VLOOKUP($G539,'Inventory management'!$B:$D,3,0),
$H539*VLOOKUP($G539,'Inventory management'!$B:$D,3,0)))),
"")</f>
        <v/>
      </c>
      <c r="K539" s="188"/>
      <c r="L539" s="137" t="str">
        <f t="shared" si="25"/>
        <v/>
      </c>
      <c r="M539" s="137" t="str">
        <f t="shared" si="26"/>
        <v/>
      </c>
      <c r="N539" s="186"/>
      <c r="O539" s="134" t="str">
        <f t="shared" si="27"/>
        <v/>
      </c>
    </row>
    <row r="540" spans="1:15" x14ac:dyDescent="0.35">
      <c r="A540" s="133" t="str">
        <f>IF(B540="","",
IFERROR(
INDEX('Customer List'!$A:$A,MATCH('Sales input worksheet'!$B540,'Customer List'!$B:$B,0)),
""))</f>
        <v/>
      </c>
      <c r="B540" s="304"/>
      <c r="C540" s="305"/>
      <c r="D540" s="135" t="str">
        <f>IF($C540="","",
IF($C540="Customer credit","CR"&amp;100+COUNTIFS($C$1:$C539,"Customer credit"),
IF($C540="Sales",'Business Info'!$A$3&amp;100+COUNTIFS($C$1:$C539,"Sales"),
IF($C540="Other Income",'Business Info'!$A$3&amp;"O"&amp;100+COUNTIFS($C$1:$C539,"Other Income")
))))</f>
        <v/>
      </c>
      <c r="E540" s="308"/>
      <c r="F540" s="307"/>
      <c r="G540" s="169"/>
      <c r="H540" s="184"/>
      <c r="I540" s="138" t="str">
        <f>IFERROR(VLOOKUP($G540,'Inventory management'!$B:$D,3,0),"")</f>
        <v/>
      </c>
      <c r="J540" s="137" t="str">
        <f>IFERROR(
IF($K540&lt;&gt;"","",
IF($G540="","",
IF($C540="Customer credit",-$H540*VLOOKUP($G540,'Inventory management'!$B:$D,3,0),
$H540*VLOOKUP($G540,'Inventory management'!$B:$D,3,0)))),
"")</f>
        <v/>
      </c>
      <c r="K540" s="188"/>
      <c r="L540" s="137" t="str">
        <f t="shared" si="25"/>
        <v/>
      </c>
      <c r="M540" s="137" t="str">
        <f t="shared" si="26"/>
        <v/>
      </c>
      <c r="N540" s="186"/>
      <c r="O540" s="134" t="str">
        <f t="shared" si="27"/>
        <v/>
      </c>
    </row>
    <row r="541" spans="1:15" x14ac:dyDescent="0.35">
      <c r="A541" s="133" t="str">
        <f>IF(B541="","",
IFERROR(
INDEX('Customer List'!$A:$A,MATCH('Sales input worksheet'!$B541,'Customer List'!$B:$B,0)),
""))</f>
        <v/>
      </c>
      <c r="B541" s="304"/>
      <c r="C541" s="305"/>
      <c r="D541" s="135" t="str">
        <f>IF($C541="","",
IF($C541="Customer credit","CR"&amp;100+COUNTIFS($C$1:$C540,"Customer credit"),
IF($C541="Sales",'Business Info'!$A$3&amp;100+COUNTIFS($C$1:$C540,"Sales"),
IF($C541="Other Income",'Business Info'!$A$3&amp;"O"&amp;100+COUNTIFS($C$1:$C540,"Other Income")
))))</f>
        <v/>
      </c>
      <c r="E541" s="308"/>
      <c r="F541" s="307"/>
      <c r="G541" s="169"/>
      <c r="H541" s="184"/>
      <c r="I541" s="138" t="str">
        <f>IFERROR(VLOOKUP($G541,'Inventory management'!$B:$D,3,0),"")</f>
        <v/>
      </c>
      <c r="J541" s="137" t="str">
        <f>IFERROR(
IF($K541&lt;&gt;"","",
IF($G541="","",
IF($C541="Customer credit",-$H541*VLOOKUP($G541,'Inventory management'!$B:$D,3,0),
$H541*VLOOKUP($G541,'Inventory management'!$B:$D,3,0)))),
"")</f>
        <v/>
      </c>
      <c r="K541" s="188"/>
      <c r="L541" s="137" t="str">
        <f t="shared" si="25"/>
        <v/>
      </c>
      <c r="M541" s="137" t="str">
        <f t="shared" si="26"/>
        <v/>
      </c>
      <c r="N541" s="186"/>
      <c r="O541" s="134" t="str">
        <f t="shared" si="27"/>
        <v/>
      </c>
    </row>
    <row r="542" spans="1:15" x14ac:dyDescent="0.35">
      <c r="A542" s="133" t="str">
        <f>IF(B542="","",
IFERROR(
INDEX('Customer List'!$A:$A,MATCH('Sales input worksheet'!$B542,'Customer List'!$B:$B,0)),
""))</f>
        <v/>
      </c>
      <c r="B542" s="304"/>
      <c r="C542" s="305"/>
      <c r="D542" s="135" t="str">
        <f>IF($C542="","",
IF($C542="Customer credit","CR"&amp;100+COUNTIFS($C$1:$C541,"Customer credit"),
IF($C542="Sales",'Business Info'!$A$3&amp;100+COUNTIFS($C$1:$C541,"Sales"),
IF($C542="Other Income",'Business Info'!$A$3&amp;"O"&amp;100+COUNTIFS($C$1:$C541,"Other Income")
))))</f>
        <v/>
      </c>
      <c r="E542" s="308"/>
      <c r="F542" s="307"/>
      <c r="G542" s="169"/>
      <c r="H542" s="184"/>
      <c r="I542" s="138" t="str">
        <f>IFERROR(VLOOKUP($G542,'Inventory management'!$B:$D,3,0),"")</f>
        <v/>
      </c>
      <c r="J542" s="137" t="str">
        <f>IFERROR(
IF($K542&lt;&gt;"","",
IF($G542="","",
IF($C542="Customer credit",-$H542*VLOOKUP($G542,'Inventory management'!$B:$D,3,0),
$H542*VLOOKUP($G542,'Inventory management'!$B:$D,3,0)))),
"")</f>
        <v/>
      </c>
      <c r="K542" s="188"/>
      <c r="L542" s="137" t="str">
        <f t="shared" si="25"/>
        <v/>
      </c>
      <c r="M542" s="137" t="str">
        <f t="shared" si="26"/>
        <v/>
      </c>
      <c r="N542" s="186"/>
      <c r="O542" s="134" t="str">
        <f t="shared" si="27"/>
        <v/>
      </c>
    </row>
    <row r="543" spans="1:15" x14ac:dyDescent="0.35">
      <c r="A543" s="133" t="str">
        <f>IF(B543="","",
IFERROR(
INDEX('Customer List'!$A:$A,MATCH('Sales input worksheet'!$B543,'Customer List'!$B:$B,0)),
""))</f>
        <v/>
      </c>
      <c r="B543" s="304"/>
      <c r="C543" s="305"/>
      <c r="D543" s="135" t="str">
        <f>IF($C543="","",
IF($C543="Customer credit","CR"&amp;100+COUNTIFS($C$1:$C542,"Customer credit"),
IF($C543="Sales",'Business Info'!$A$3&amp;100+COUNTIFS($C$1:$C542,"Sales"),
IF($C543="Other Income",'Business Info'!$A$3&amp;"O"&amp;100+COUNTIFS($C$1:$C542,"Other Income")
))))</f>
        <v/>
      </c>
      <c r="E543" s="308"/>
      <c r="F543" s="307"/>
      <c r="G543" s="169"/>
      <c r="H543" s="184"/>
      <c r="I543" s="138" t="str">
        <f>IFERROR(VLOOKUP($G543,'Inventory management'!$B:$D,3,0),"")</f>
        <v/>
      </c>
      <c r="J543" s="137" t="str">
        <f>IFERROR(
IF($K543&lt;&gt;"","",
IF($G543="","",
IF($C543="Customer credit",-$H543*VLOOKUP($G543,'Inventory management'!$B:$D,3,0),
$H543*VLOOKUP($G543,'Inventory management'!$B:$D,3,0)))),
"")</f>
        <v/>
      </c>
      <c r="K543" s="188"/>
      <c r="L543" s="137" t="str">
        <f t="shared" si="25"/>
        <v/>
      </c>
      <c r="M543" s="137" t="str">
        <f t="shared" si="26"/>
        <v/>
      </c>
      <c r="N543" s="186"/>
      <c r="O543" s="134" t="str">
        <f t="shared" si="27"/>
        <v/>
      </c>
    </row>
    <row r="544" spans="1:15" x14ac:dyDescent="0.35">
      <c r="A544" s="133" t="str">
        <f>IF(B544="","",
IFERROR(
INDEX('Customer List'!$A:$A,MATCH('Sales input worksheet'!$B544,'Customer List'!$B:$B,0)),
""))</f>
        <v/>
      </c>
      <c r="B544" s="304"/>
      <c r="C544" s="305"/>
      <c r="D544" s="135" t="str">
        <f>IF($C544="","",
IF($C544="Customer credit","CR"&amp;100+COUNTIFS($C$1:$C543,"Customer credit"),
IF($C544="Sales",'Business Info'!$A$3&amp;100+COUNTIFS($C$1:$C543,"Sales"),
IF($C544="Other Income",'Business Info'!$A$3&amp;"O"&amp;100+COUNTIFS($C$1:$C543,"Other Income")
))))</f>
        <v/>
      </c>
      <c r="E544" s="308"/>
      <c r="F544" s="307"/>
      <c r="G544" s="169"/>
      <c r="H544" s="184"/>
      <c r="I544" s="138" t="str">
        <f>IFERROR(VLOOKUP($G544,'Inventory management'!$B:$D,3,0),"")</f>
        <v/>
      </c>
      <c r="J544" s="137" t="str">
        <f>IFERROR(
IF($K544&lt;&gt;"","",
IF($G544="","",
IF($C544="Customer credit",-$H544*VLOOKUP($G544,'Inventory management'!$B:$D,3,0),
$H544*VLOOKUP($G544,'Inventory management'!$B:$D,3,0)))),
"")</f>
        <v/>
      </c>
      <c r="K544" s="188"/>
      <c r="L544" s="137" t="str">
        <f t="shared" si="25"/>
        <v/>
      </c>
      <c r="M544" s="137" t="str">
        <f t="shared" si="26"/>
        <v/>
      </c>
      <c r="N544" s="186"/>
      <c r="O544" s="134" t="str">
        <f t="shared" si="27"/>
        <v/>
      </c>
    </row>
    <row r="545" spans="1:15" x14ac:dyDescent="0.35">
      <c r="A545" s="133" t="str">
        <f>IF(B545="","",
IFERROR(
INDEX('Customer List'!$A:$A,MATCH('Sales input worksheet'!$B545,'Customer List'!$B:$B,0)),
""))</f>
        <v/>
      </c>
      <c r="B545" s="304"/>
      <c r="C545" s="305"/>
      <c r="D545" s="135" t="str">
        <f>IF($C545="","",
IF($C545="Customer credit","CR"&amp;100+COUNTIFS($C$1:$C544,"Customer credit"),
IF($C545="Sales",'Business Info'!$A$3&amp;100+COUNTIFS($C$1:$C544,"Sales"),
IF($C545="Other Income",'Business Info'!$A$3&amp;"O"&amp;100+COUNTIFS($C$1:$C544,"Other Income")
))))</f>
        <v/>
      </c>
      <c r="E545" s="308"/>
      <c r="F545" s="307"/>
      <c r="G545" s="169"/>
      <c r="H545" s="184"/>
      <c r="I545" s="138" t="str">
        <f>IFERROR(VLOOKUP($G545,'Inventory management'!$B:$D,3,0),"")</f>
        <v/>
      </c>
      <c r="J545" s="137" t="str">
        <f>IFERROR(
IF($K545&lt;&gt;"","",
IF($G545="","",
IF($C545="Customer credit",-$H545*VLOOKUP($G545,'Inventory management'!$B:$D,3,0),
$H545*VLOOKUP($G545,'Inventory management'!$B:$D,3,0)))),
"")</f>
        <v/>
      </c>
      <c r="K545" s="188"/>
      <c r="L545" s="137" t="str">
        <f t="shared" si="25"/>
        <v/>
      </c>
      <c r="M545" s="137" t="str">
        <f t="shared" si="26"/>
        <v/>
      </c>
      <c r="N545" s="186"/>
      <c r="O545" s="134" t="str">
        <f t="shared" si="27"/>
        <v/>
      </c>
    </row>
    <row r="546" spans="1:15" x14ac:dyDescent="0.35">
      <c r="A546" s="133" t="str">
        <f>IF(B546="","",
IFERROR(
INDEX('Customer List'!$A:$A,MATCH('Sales input worksheet'!$B546,'Customer List'!$B:$B,0)),
""))</f>
        <v/>
      </c>
      <c r="B546" s="304"/>
      <c r="C546" s="305"/>
      <c r="D546" s="135" t="str">
        <f>IF($C546="","",
IF($C546="Customer credit","CR"&amp;100+COUNTIFS($C$1:$C545,"Customer credit"),
IF($C546="Sales",'Business Info'!$A$3&amp;100+COUNTIFS($C$1:$C545,"Sales"),
IF($C546="Other Income",'Business Info'!$A$3&amp;"O"&amp;100+COUNTIFS($C$1:$C545,"Other Income")
))))</f>
        <v/>
      </c>
      <c r="E546" s="308"/>
      <c r="F546" s="307"/>
      <c r="G546" s="169"/>
      <c r="H546" s="184"/>
      <c r="I546" s="138" t="str">
        <f>IFERROR(VLOOKUP($G546,'Inventory management'!$B:$D,3,0),"")</f>
        <v/>
      </c>
      <c r="J546" s="137" t="str">
        <f>IFERROR(
IF($K546&lt;&gt;"","",
IF($G546="","",
IF($C546="Customer credit",-$H546*VLOOKUP($G546,'Inventory management'!$B:$D,3,0),
$H546*VLOOKUP($G546,'Inventory management'!$B:$D,3,0)))),
"")</f>
        <v/>
      </c>
      <c r="K546" s="188"/>
      <c r="L546" s="137" t="str">
        <f t="shared" si="25"/>
        <v/>
      </c>
      <c r="M546" s="137" t="str">
        <f t="shared" si="26"/>
        <v/>
      </c>
      <c r="N546" s="186"/>
      <c r="O546" s="134" t="str">
        <f t="shared" si="27"/>
        <v/>
      </c>
    </row>
    <row r="547" spans="1:15" x14ac:dyDescent="0.35">
      <c r="A547" s="133" t="str">
        <f>IF(B547="","",
IFERROR(
INDEX('Customer List'!$A:$A,MATCH('Sales input worksheet'!$B547,'Customer List'!$B:$B,0)),
""))</f>
        <v/>
      </c>
      <c r="B547" s="304"/>
      <c r="C547" s="305"/>
      <c r="D547" s="135" t="str">
        <f>IF($C547="","",
IF($C547="Customer credit","CR"&amp;100+COUNTIFS($C$1:$C546,"Customer credit"),
IF($C547="Sales",'Business Info'!$A$3&amp;100+COUNTIFS($C$1:$C546,"Sales"),
IF($C547="Other Income",'Business Info'!$A$3&amp;"O"&amp;100+COUNTIFS($C$1:$C546,"Other Income")
))))</f>
        <v/>
      </c>
      <c r="E547" s="308"/>
      <c r="F547" s="307"/>
      <c r="G547" s="169"/>
      <c r="H547" s="184"/>
      <c r="I547" s="138" t="str">
        <f>IFERROR(VLOOKUP($G547,'Inventory management'!$B:$D,3,0),"")</f>
        <v/>
      </c>
      <c r="J547" s="137" t="str">
        <f>IFERROR(
IF($K547&lt;&gt;"","",
IF($G547="","",
IF($C547="Customer credit",-$H547*VLOOKUP($G547,'Inventory management'!$B:$D,3,0),
$H547*VLOOKUP($G547,'Inventory management'!$B:$D,3,0)))),
"")</f>
        <v/>
      </c>
      <c r="K547" s="188"/>
      <c r="L547" s="137" t="str">
        <f t="shared" si="25"/>
        <v/>
      </c>
      <c r="M547" s="137" t="str">
        <f t="shared" si="26"/>
        <v/>
      </c>
      <c r="N547" s="186"/>
      <c r="O547" s="134" t="str">
        <f t="shared" si="27"/>
        <v/>
      </c>
    </row>
    <row r="548" spans="1:15" x14ac:dyDescent="0.35">
      <c r="A548" s="133" t="str">
        <f>IF(B548="","",
IFERROR(
INDEX('Customer List'!$A:$A,MATCH('Sales input worksheet'!$B548,'Customer List'!$B:$B,0)),
""))</f>
        <v/>
      </c>
      <c r="B548" s="304"/>
      <c r="C548" s="305"/>
      <c r="D548" s="135" t="str">
        <f>IF($C548="","",
IF($C548="Customer credit","CR"&amp;100+COUNTIFS($C$1:$C547,"Customer credit"),
IF($C548="Sales",'Business Info'!$A$3&amp;100+COUNTIFS($C$1:$C547,"Sales"),
IF($C548="Other Income",'Business Info'!$A$3&amp;"O"&amp;100+COUNTIFS($C$1:$C547,"Other Income")
))))</f>
        <v/>
      </c>
      <c r="E548" s="308"/>
      <c r="F548" s="307"/>
      <c r="G548" s="169"/>
      <c r="H548" s="184"/>
      <c r="I548" s="138" t="str">
        <f>IFERROR(VLOOKUP($G548,'Inventory management'!$B:$D,3,0),"")</f>
        <v/>
      </c>
      <c r="J548" s="137" t="str">
        <f>IFERROR(
IF($K548&lt;&gt;"","",
IF($G548="","",
IF($C548="Customer credit",-$H548*VLOOKUP($G548,'Inventory management'!$B:$D,3,0),
$H548*VLOOKUP($G548,'Inventory management'!$B:$D,3,0)))),
"")</f>
        <v/>
      </c>
      <c r="K548" s="188"/>
      <c r="L548" s="137" t="str">
        <f t="shared" si="25"/>
        <v/>
      </c>
      <c r="M548" s="137" t="str">
        <f t="shared" si="26"/>
        <v/>
      </c>
      <c r="N548" s="186"/>
      <c r="O548" s="134" t="str">
        <f t="shared" si="27"/>
        <v/>
      </c>
    </row>
    <row r="549" spans="1:15" x14ac:dyDescent="0.35">
      <c r="A549" s="133" t="str">
        <f>IF(B549="","",
IFERROR(
INDEX('Customer List'!$A:$A,MATCH('Sales input worksheet'!$B549,'Customer List'!$B:$B,0)),
""))</f>
        <v/>
      </c>
      <c r="B549" s="304"/>
      <c r="C549" s="305"/>
      <c r="D549" s="135" t="str">
        <f>IF($C549="","",
IF($C549="Customer credit","CR"&amp;100+COUNTIFS($C$1:$C548,"Customer credit"),
IF($C549="Sales",'Business Info'!$A$3&amp;100+COUNTIFS($C$1:$C548,"Sales"),
IF($C549="Other Income",'Business Info'!$A$3&amp;"O"&amp;100+COUNTIFS($C$1:$C548,"Other Income")
))))</f>
        <v/>
      </c>
      <c r="E549" s="308"/>
      <c r="F549" s="307"/>
      <c r="G549" s="169"/>
      <c r="H549" s="184"/>
      <c r="I549" s="138" t="str">
        <f>IFERROR(VLOOKUP($G549,'Inventory management'!$B:$D,3,0),"")</f>
        <v/>
      </c>
      <c r="J549" s="137" t="str">
        <f>IFERROR(
IF($K549&lt;&gt;"","",
IF($G549="","",
IF($C549="Customer credit",-$H549*VLOOKUP($G549,'Inventory management'!$B:$D,3,0),
$H549*VLOOKUP($G549,'Inventory management'!$B:$D,3,0)))),
"")</f>
        <v/>
      </c>
      <c r="K549" s="188"/>
      <c r="L549" s="137" t="str">
        <f t="shared" si="25"/>
        <v/>
      </c>
      <c r="M549" s="137" t="str">
        <f t="shared" si="26"/>
        <v/>
      </c>
      <c r="N549" s="186"/>
      <c r="O549" s="134" t="str">
        <f t="shared" si="27"/>
        <v/>
      </c>
    </row>
    <row r="550" spans="1:15" x14ac:dyDescent="0.35">
      <c r="A550" s="133" t="str">
        <f>IF(B550="","",
IFERROR(
INDEX('Customer List'!$A:$A,MATCH('Sales input worksheet'!$B550,'Customer List'!$B:$B,0)),
""))</f>
        <v/>
      </c>
      <c r="B550" s="304"/>
      <c r="C550" s="305"/>
      <c r="D550" s="135" t="str">
        <f>IF($C550="","",
IF($C550="Customer credit","CR"&amp;100+COUNTIFS($C$1:$C549,"Customer credit"),
IF($C550="Sales",'Business Info'!$A$3&amp;100+COUNTIFS($C$1:$C549,"Sales"),
IF($C550="Other Income",'Business Info'!$A$3&amp;"O"&amp;100+COUNTIFS($C$1:$C549,"Other Income")
))))</f>
        <v/>
      </c>
      <c r="E550" s="308"/>
      <c r="F550" s="307"/>
      <c r="G550" s="169"/>
      <c r="H550" s="184"/>
      <c r="I550" s="138" t="str">
        <f>IFERROR(VLOOKUP($G550,'Inventory management'!$B:$D,3,0),"")</f>
        <v/>
      </c>
      <c r="J550" s="137" t="str">
        <f>IFERROR(
IF($K550&lt;&gt;"","",
IF($G550="","",
IF($C550="Customer credit",-$H550*VLOOKUP($G550,'Inventory management'!$B:$D,3,0),
$H550*VLOOKUP($G550,'Inventory management'!$B:$D,3,0)))),
"")</f>
        <v/>
      </c>
      <c r="K550" s="188"/>
      <c r="L550" s="137" t="str">
        <f t="shared" si="25"/>
        <v/>
      </c>
      <c r="M550" s="137" t="str">
        <f t="shared" si="26"/>
        <v/>
      </c>
      <c r="N550" s="186"/>
      <c r="O550" s="134" t="str">
        <f t="shared" si="27"/>
        <v/>
      </c>
    </row>
    <row r="551" spans="1:15" x14ac:dyDescent="0.35">
      <c r="A551" s="133" t="str">
        <f>IF(B551="","",
IFERROR(
INDEX('Customer List'!$A:$A,MATCH('Sales input worksheet'!$B551,'Customer List'!$B:$B,0)),
""))</f>
        <v/>
      </c>
      <c r="B551" s="304"/>
      <c r="C551" s="305"/>
      <c r="D551" s="135" t="str">
        <f>IF($C551="","",
IF($C551="Customer credit","CR"&amp;100+COUNTIFS($C$1:$C550,"Customer credit"),
IF($C551="Sales",'Business Info'!$A$3&amp;100+COUNTIFS($C$1:$C550,"Sales"),
IF($C551="Other Income",'Business Info'!$A$3&amp;"O"&amp;100+COUNTIFS($C$1:$C550,"Other Income")
))))</f>
        <v/>
      </c>
      <c r="E551" s="308"/>
      <c r="F551" s="307"/>
      <c r="G551" s="169"/>
      <c r="H551" s="184"/>
      <c r="I551" s="138" t="str">
        <f>IFERROR(VLOOKUP($G551,'Inventory management'!$B:$D,3,0),"")</f>
        <v/>
      </c>
      <c r="J551" s="137" t="str">
        <f>IFERROR(
IF($K551&lt;&gt;"","",
IF($G551="","",
IF($C551="Customer credit",-$H551*VLOOKUP($G551,'Inventory management'!$B:$D,3,0),
$H551*VLOOKUP($G551,'Inventory management'!$B:$D,3,0)))),
"")</f>
        <v/>
      </c>
      <c r="K551" s="188"/>
      <c r="L551" s="137" t="str">
        <f t="shared" si="25"/>
        <v/>
      </c>
      <c r="M551" s="137" t="str">
        <f t="shared" si="26"/>
        <v/>
      </c>
      <c r="N551" s="186"/>
      <c r="O551" s="134" t="str">
        <f t="shared" si="27"/>
        <v/>
      </c>
    </row>
    <row r="552" spans="1:15" x14ac:dyDescent="0.35">
      <c r="A552" s="133" t="str">
        <f>IF(B552="","",
IFERROR(
INDEX('Customer List'!$A:$A,MATCH('Sales input worksheet'!$B552,'Customer List'!$B:$B,0)),
""))</f>
        <v/>
      </c>
      <c r="B552" s="304"/>
      <c r="C552" s="305"/>
      <c r="D552" s="135" t="str">
        <f>IF($C552="","",
IF($C552="Customer credit","CR"&amp;100+COUNTIFS($C$1:$C551,"Customer credit"),
IF($C552="Sales",'Business Info'!$A$3&amp;100+COUNTIFS($C$1:$C551,"Sales"),
IF($C552="Other Income",'Business Info'!$A$3&amp;"O"&amp;100+COUNTIFS($C$1:$C551,"Other Income")
))))</f>
        <v/>
      </c>
      <c r="E552" s="308"/>
      <c r="F552" s="307"/>
      <c r="G552" s="169"/>
      <c r="H552" s="184"/>
      <c r="I552" s="138" t="str">
        <f>IFERROR(VLOOKUP($G552,'Inventory management'!$B:$D,3,0),"")</f>
        <v/>
      </c>
      <c r="J552" s="137" t="str">
        <f>IFERROR(
IF($K552&lt;&gt;"","",
IF($G552="","",
IF($C552="Customer credit",-$H552*VLOOKUP($G552,'Inventory management'!$B:$D,3,0),
$H552*VLOOKUP($G552,'Inventory management'!$B:$D,3,0)))),
"")</f>
        <v/>
      </c>
      <c r="K552" s="188"/>
      <c r="L552" s="137" t="str">
        <f t="shared" si="25"/>
        <v/>
      </c>
      <c r="M552" s="137" t="str">
        <f t="shared" si="26"/>
        <v/>
      </c>
      <c r="N552" s="186"/>
      <c r="O552" s="134" t="str">
        <f t="shared" si="27"/>
        <v/>
      </c>
    </row>
    <row r="553" spans="1:15" x14ac:dyDescent="0.35">
      <c r="A553" s="133" t="str">
        <f>IF(B553="","",
IFERROR(
INDEX('Customer List'!$A:$A,MATCH('Sales input worksheet'!$B553,'Customer List'!$B:$B,0)),
""))</f>
        <v/>
      </c>
      <c r="B553" s="304"/>
      <c r="C553" s="305"/>
      <c r="D553" s="135" t="str">
        <f>IF($C553="","",
IF($C553="Customer credit","CR"&amp;100+COUNTIFS($C$1:$C552,"Customer credit"),
IF($C553="Sales",'Business Info'!$A$3&amp;100+COUNTIFS($C$1:$C552,"Sales"),
IF($C553="Other Income",'Business Info'!$A$3&amp;"O"&amp;100+COUNTIFS($C$1:$C552,"Other Income")
))))</f>
        <v/>
      </c>
      <c r="E553" s="308"/>
      <c r="F553" s="307"/>
      <c r="G553" s="169"/>
      <c r="H553" s="184"/>
      <c r="I553" s="138" t="str">
        <f>IFERROR(VLOOKUP($G553,'Inventory management'!$B:$D,3,0),"")</f>
        <v/>
      </c>
      <c r="J553" s="137" t="str">
        <f>IFERROR(
IF($K553&lt;&gt;"","",
IF($G553="","",
IF($C553="Customer credit",-$H553*VLOOKUP($G553,'Inventory management'!$B:$D,3,0),
$H553*VLOOKUP($G553,'Inventory management'!$B:$D,3,0)))),
"")</f>
        <v/>
      </c>
      <c r="K553" s="188"/>
      <c r="L553" s="137" t="str">
        <f t="shared" si="25"/>
        <v/>
      </c>
      <c r="M553" s="137" t="str">
        <f t="shared" si="26"/>
        <v/>
      </c>
      <c r="N553" s="186"/>
      <c r="O553" s="134" t="str">
        <f t="shared" si="27"/>
        <v/>
      </c>
    </row>
    <row r="554" spans="1:15" x14ac:dyDescent="0.35">
      <c r="A554" s="133" t="str">
        <f>IF(B554="","",
IFERROR(
INDEX('Customer List'!$A:$A,MATCH('Sales input worksheet'!$B554,'Customer List'!$B:$B,0)),
""))</f>
        <v/>
      </c>
      <c r="B554" s="304"/>
      <c r="C554" s="305"/>
      <c r="D554" s="135" t="str">
        <f>IF($C554="","",
IF($C554="Customer credit","CR"&amp;100+COUNTIFS($C$1:$C553,"Customer credit"),
IF($C554="Sales",'Business Info'!$A$3&amp;100+COUNTIFS($C$1:$C553,"Sales"),
IF($C554="Other Income",'Business Info'!$A$3&amp;"O"&amp;100+COUNTIFS($C$1:$C553,"Other Income")
))))</f>
        <v/>
      </c>
      <c r="E554" s="308"/>
      <c r="F554" s="307"/>
      <c r="G554" s="169"/>
      <c r="H554" s="184"/>
      <c r="I554" s="138" t="str">
        <f>IFERROR(VLOOKUP($G554,'Inventory management'!$B:$D,3,0),"")</f>
        <v/>
      </c>
      <c r="J554" s="137" t="str">
        <f>IFERROR(
IF($K554&lt;&gt;"","",
IF($G554="","",
IF($C554="Customer credit",-$H554*VLOOKUP($G554,'Inventory management'!$B:$D,3,0),
$H554*VLOOKUP($G554,'Inventory management'!$B:$D,3,0)))),
"")</f>
        <v/>
      </c>
      <c r="K554" s="188"/>
      <c r="L554" s="137" t="str">
        <f t="shared" si="25"/>
        <v/>
      </c>
      <c r="M554" s="137" t="str">
        <f t="shared" si="26"/>
        <v/>
      </c>
      <c r="N554" s="186"/>
      <c r="O554" s="134" t="str">
        <f t="shared" si="27"/>
        <v/>
      </c>
    </row>
    <row r="555" spans="1:15" x14ac:dyDescent="0.35">
      <c r="A555" s="133" t="str">
        <f>IF(B555="","",
IFERROR(
INDEX('Customer List'!$A:$A,MATCH('Sales input worksheet'!$B555,'Customer List'!$B:$B,0)),
""))</f>
        <v/>
      </c>
      <c r="B555" s="304"/>
      <c r="C555" s="305"/>
      <c r="D555" s="135" t="str">
        <f>IF($C555="","",
IF($C555="Customer credit","CR"&amp;100+COUNTIFS($C$1:$C554,"Customer credit"),
IF($C555="Sales",'Business Info'!$A$3&amp;100+COUNTIFS($C$1:$C554,"Sales"),
IF($C555="Other Income",'Business Info'!$A$3&amp;"O"&amp;100+COUNTIFS($C$1:$C554,"Other Income")
))))</f>
        <v/>
      </c>
      <c r="E555" s="308"/>
      <c r="F555" s="307"/>
      <c r="G555" s="169"/>
      <c r="H555" s="184"/>
      <c r="I555" s="138" t="str">
        <f>IFERROR(VLOOKUP($G555,'Inventory management'!$B:$D,3,0),"")</f>
        <v/>
      </c>
      <c r="J555" s="137" t="str">
        <f>IFERROR(
IF($K555&lt;&gt;"","",
IF($G555="","",
IF($C555="Customer credit",-$H555*VLOOKUP($G555,'Inventory management'!$B:$D,3,0),
$H555*VLOOKUP($G555,'Inventory management'!$B:$D,3,0)))),
"")</f>
        <v/>
      </c>
      <c r="K555" s="188"/>
      <c r="L555" s="137" t="str">
        <f t="shared" si="25"/>
        <v/>
      </c>
      <c r="M555" s="137" t="str">
        <f t="shared" si="26"/>
        <v/>
      </c>
      <c r="N555" s="186"/>
      <c r="O555" s="134" t="str">
        <f t="shared" si="27"/>
        <v/>
      </c>
    </row>
    <row r="556" spans="1:15" x14ac:dyDescent="0.35">
      <c r="A556" s="133" t="str">
        <f>IF(B556="","",
IFERROR(
INDEX('Customer List'!$A:$A,MATCH('Sales input worksheet'!$B556,'Customer List'!$B:$B,0)),
""))</f>
        <v/>
      </c>
      <c r="B556" s="304"/>
      <c r="C556" s="305"/>
      <c r="D556" s="135" t="str">
        <f>IF($C556="","",
IF($C556="Customer credit","CR"&amp;100+COUNTIFS($C$1:$C555,"Customer credit"),
IF($C556="Sales",'Business Info'!$A$3&amp;100+COUNTIFS($C$1:$C555,"Sales"),
IF($C556="Other Income",'Business Info'!$A$3&amp;"O"&amp;100+COUNTIFS($C$1:$C555,"Other Income")
))))</f>
        <v/>
      </c>
      <c r="E556" s="308"/>
      <c r="F556" s="307"/>
      <c r="G556" s="169"/>
      <c r="H556" s="184"/>
      <c r="I556" s="138" t="str">
        <f>IFERROR(VLOOKUP($G556,'Inventory management'!$B:$D,3,0),"")</f>
        <v/>
      </c>
      <c r="J556" s="137" t="str">
        <f>IFERROR(
IF($K556&lt;&gt;"","",
IF($G556="","",
IF($C556="Customer credit",-$H556*VLOOKUP($G556,'Inventory management'!$B:$D,3,0),
$H556*VLOOKUP($G556,'Inventory management'!$B:$D,3,0)))),
"")</f>
        <v/>
      </c>
      <c r="K556" s="188"/>
      <c r="L556" s="137" t="str">
        <f t="shared" si="25"/>
        <v/>
      </c>
      <c r="M556" s="137" t="str">
        <f t="shared" si="26"/>
        <v/>
      </c>
      <c r="N556" s="186"/>
      <c r="O556" s="134" t="str">
        <f t="shared" si="27"/>
        <v/>
      </c>
    </row>
    <row r="557" spans="1:15" x14ac:dyDescent="0.35">
      <c r="A557" s="133" t="str">
        <f>IF(B557="","",
IFERROR(
INDEX('Customer List'!$A:$A,MATCH('Sales input worksheet'!$B557,'Customer List'!$B:$B,0)),
""))</f>
        <v/>
      </c>
      <c r="B557" s="304"/>
      <c r="C557" s="305"/>
      <c r="D557" s="135" t="str">
        <f>IF($C557="","",
IF($C557="Customer credit","CR"&amp;100+COUNTIFS($C$1:$C556,"Customer credit"),
IF($C557="Sales",'Business Info'!$A$3&amp;100+COUNTIFS($C$1:$C556,"Sales"),
IF($C557="Other Income",'Business Info'!$A$3&amp;"O"&amp;100+COUNTIFS($C$1:$C556,"Other Income")
))))</f>
        <v/>
      </c>
      <c r="E557" s="308"/>
      <c r="F557" s="307"/>
      <c r="G557" s="169"/>
      <c r="H557" s="184"/>
      <c r="I557" s="138" t="str">
        <f>IFERROR(VLOOKUP($G557,'Inventory management'!$B:$D,3,0),"")</f>
        <v/>
      </c>
      <c r="J557" s="137" t="str">
        <f>IFERROR(
IF($K557&lt;&gt;"","",
IF($G557="","",
IF($C557="Customer credit",-$H557*VLOOKUP($G557,'Inventory management'!$B:$D,3,0),
$H557*VLOOKUP($G557,'Inventory management'!$B:$D,3,0)))),
"")</f>
        <v/>
      </c>
      <c r="K557" s="188"/>
      <c r="L557" s="137" t="str">
        <f t="shared" si="25"/>
        <v/>
      </c>
      <c r="M557" s="137" t="str">
        <f t="shared" si="26"/>
        <v/>
      </c>
      <c r="N557" s="186"/>
      <c r="O557" s="134" t="str">
        <f t="shared" si="27"/>
        <v/>
      </c>
    </row>
    <row r="558" spans="1:15" x14ac:dyDescent="0.35">
      <c r="A558" s="133" t="str">
        <f>IF(B558="","",
IFERROR(
INDEX('Customer List'!$A:$A,MATCH('Sales input worksheet'!$B558,'Customer List'!$B:$B,0)),
""))</f>
        <v/>
      </c>
      <c r="B558" s="304"/>
      <c r="C558" s="305"/>
      <c r="D558" s="135" t="str">
        <f>IF($C558="","",
IF($C558="Customer credit","CR"&amp;100+COUNTIFS($C$1:$C557,"Customer credit"),
IF($C558="Sales",'Business Info'!$A$3&amp;100+COUNTIFS($C$1:$C557,"Sales"),
IF($C558="Other Income",'Business Info'!$A$3&amp;"O"&amp;100+COUNTIFS($C$1:$C557,"Other Income")
))))</f>
        <v/>
      </c>
      <c r="E558" s="308"/>
      <c r="F558" s="307"/>
      <c r="G558" s="169"/>
      <c r="H558" s="184"/>
      <c r="I558" s="138" t="str">
        <f>IFERROR(VLOOKUP($G558,'Inventory management'!$B:$D,3,0),"")</f>
        <v/>
      </c>
      <c r="J558" s="137" t="str">
        <f>IFERROR(
IF($K558&lt;&gt;"","",
IF($G558="","",
IF($C558="Customer credit",-$H558*VLOOKUP($G558,'Inventory management'!$B:$D,3,0),
$H558*VLOOKUP($G558,'Inventory management'!$B:$D,3,0)))),
"")</f>
        <v/>
      </c>
      <c r="K558" s="188"/>
      <c r="L558" s="137" t="str">
        <f t="shared" si="25"/>
        <v/>
      </c>
      <c r="M558" s="137" t="str">
        <f t="shared" si="26"/>
        <v/>
      </c>
      <c r="N558" s="186"/>
      <c r="O558" s="134" t="str">
        <f t="shared" si="27"/>
        <v/>
      </c>
    </row>
    <row r="559" spans="1:15" x14ac:dyDescent="0.35">
      <c r="A559" s="133" t="str">
        <f>IF(B559="","",
IFERROR(
INDEX('Customer List'!$A:$A,MATCH('Sales input worksheet'!$B559,'Customer List'!$B:$B,0)),
""))</f>
        <v/>
      </c>
      <c r="B559" s="304"/>
      <c r="C559" s="305"/>
      <c r="D559" s="135" t="str">
        <f>IF($C559="","",
IF($C559="Customer credit","CR"&amp;100+COUNTIFS($C$1:$C558,"Customer credit"),
IF($C559="Sales",'Business Info'!$A$3&amp;100+COUNTIFS($C$1:$C558,"Sales"),
IF($C559="Other Income",'Business Info'!$A$3&amp;"O"&amp;100+COUNTIFS($C$1:$C558,"Other Income")
))))</f>
        <v/>
      </c>
      <c r="E559" s="308"/>
      <c r="F559" s="307"/>
      <c r="G559" s="169"/>
      <c r="H559" s="184"/>
      <c r="I559" s="138" t="str">
        <f>IFERROR(VLOOKUP($G559,'Inventory management'!$B:$D,3,0),"")</f>
        <v/>
      </c>
      <c r="J559" s="137" t="str">
        <f>IFERROR(
IF($K559&lt;&gt;"","",
IF($G559="","",
IF($C559="Customer credit",-$H559*VLOOKUP($G559,'Inventory management'!$B:$D,3,0),
$H559*VLOOKUP($G559,'Inventory management'!$B:$D,3,0)))),
"")</f>
        <v/>
      </c>
      <c r="K559" s="188"/>
      <c r="L559" s="137" t="str">
        <f t="shared" si="25"/>
        <v/>
      </c>
      <c r="M559" s="137" t="str">
        <f t="shared" si="26"/>
        <v/>
      </c>
      <c r="N559" s="186"/>
      <c r="O559" s="134" t="str">
        <f t="shared" si="27"/>
        <v/>
      </c>
    </row>
    <row r="560" spans="1:15" x14ac:dyDescent="0.35">
      <c r="A560" s="133" t="str">
        <f>IF(B560="","",
IFERROR(
INDEX('Customer List'!$A:$A,MATCH('Sales input worksheet'!$B560,'Customer List'!$B:$B,0)),
""))</f>
        <v/>
      </c>
      <c r="B560" s="304"/>
      <c r="C560" s="305"/>
      <c r="D560" s="135" t="str">
        <f>IF($C560="","",
IF($C560="Customer credit","CR"&amp;100+COUNTIFS($C$1:$C559,"Customer credit"),
IF($C560="Sales",'Business Info'!$A$3&amp;100+COUNTIFS($C$1:$C559,"Sales"),
IF($C560="Other Income",'Business Info'!$A$3&amp;"O"&amp;100+COUNTIFS($C$1:$C559,"Other Income")
))))</f>
        <v/>
      </c>
      <c r="E560" s="308"/>
      <c r="F560" s="307"/>
      <c r="G560" s="169"/>
      <c r="H560" s="184"/>
      <c r="I560" s="138" t="str">
        <f>IFERROR(VLOOKUP($G560,'Inventory management'!$B:$D,3,0),"")</f>
        <v/>
      </c>
      <c r="J560" s="137" t="str">
        <f>IFERROR(
IF($K560&lt;&gt;"","",
IF($G560="","",
IF($C560="Customer credit",-$H560*VLOOKUP($G560,'Inventory management'!$B:$D,3,0),
$H560*VLOOKUP($G560,'Inventory management'!$B:$D,3,0)))),
"")</f>
        <v/>
      </c>
      <c r="K560" s="188"/>
      <c r="L560" s="137" t="str">
        <f t="shared" si="25"/>
        <v/>
      </c>
      <c r="M560" s="137" t="str">
        <f t="shared" si="26"/>
        <v/>
      </c>
      <c r="N560" s="186"/>
      <c r="O560" s="134" t="str">
        <f t="shared" si="27"/>
        <v/>
      </c>
    </row>
    <row r="561" spans="1:15" x14ac:dyDescent="0.35">
      <c r="A561" s="133" t="str">
        <f>IF(B561="","",
IFERROR(
INDEX('Customer List'!$A:$A,MATCH('Sales input worksheet'!$B561,'Customer List'!$B:$B,0)),
""))</f>
        <v/>
      </c>
      <c r="B561" s="304"/>
      <c r="C561" s="305"/>
      <c r="D561" s="135" t="str">
        <f>IF($C561="","",
IF($C561="Customer credit","CR"&amp;100+COUNTIFS($C$1:$C560,"Customer credit"),
IF($C561="Sales",'Business Info'!$A$3&amp;100+COUNTIFS($C$1:$C560,"Sales"),
IF($C561="Other Income",'Business Info'!$A$3&amp;"O"&amp;100+COUNTIFS($C$1:$C560,"Other Income")
))))</f>
        <v/>
      </c>
      <c r="E561" s="308"/>
      <c r="F561" s="307"/>
      <c r="G561" s="169"/>
      <c r="H561" s="184"/>
      <c r="I561" s="138" t="str">
        <f>IFERROR(VLOOKUP($G561,'Inventory management'!$B:$D,3,0),"")</f>
        <v/>
      </c>
      <c r="J561" s="137" t="str">
        <f>IFERROR(
IF($K561&lt;&gt;"","",
IF($G561="","",
IF($C561="Customer credit",-$H561*VLOOKUP($G561,'Inventory management'!$B:$D,3,0),
$H561*VLOOKUP($G561,'Inventory management'!$B:$D,3,0)))),
"")</f>
        <v/>
      </c>
      <c r="K561" s="188"/>
      <c r="L561" s="137" t="str">
        <f t="shared" si="25"/>
        <v/>
      </c>
      <c r="M561" s="137" t="str">
        <f t="shared" si="26"/>
        <v/>
      </c>
      <c r="N561" s="186"/>
      <c r="O561" s="134" t="str">
        <f t="shared" si="27"/>
        <v/>
      </c>
    </row>
    <row r="562" spans="1:15" x14ac:dyDescent="0.35">
      <c r="A562" s="133" t="str">
        <f>IF(B562="","",
IFERROR(
INDEX('Customer List'!$A:$A,MATCH('Sales input worksheet'!$B562,'Customer List'!$B:$B,0)),
""))</f>
        <v/>
      </c>
      <c r="B562" s="304"/>
      <c r="C562" s="305"/>
      <c r="D562" s="135" t="str">
        <f>IF($C562="","",
IF($C562="Customer credit","CR"&amp;100+COUNTIFS($C$1:$C561,"Customer credit"),
IF($C562="Sales",'Business Info'!$A$3&amp;100+COUNTIFS($C$1:$C561,"Sales"),
IF($C562="Other Income",'Business Info'!$A$3&amp;"O"&amp;100+COUNTIFS($C$1:$C561,"Other Income")
))))</f>
        <v/>
      </c>
      <c r="E562" s="308"/>
      <c r="F562" s="307"/>
      <c r="G562" s="169"/>
      <c r="H562" s="184"/>
      <c r="I562" s="138" t="str">
        <f>IFERROR(VLOOKUP($G562,'Inventory management'!$B:$D,3,0),"")</f>
        <v/>
      </c>
      <c r="J562" s="137" t="str">
        <f>IFERROR(
IF($K562&lt;&gt;"","",
IF($G562="","",
IF($C562="Customer credit",-$H562*VLOOKUP($G562,'Inventory management'!$B:$D,3,0),
$H562*VLOOKUP($G562,'Inventory management'!$B:$D,3,0)))),
"")</f>
        <v/>
      </c>
      <c r="K562" s="188"/>
      <c r="L562" s="137" t="str">
        <f t="shared" si="25"/>
        <v/>
      </c>
      <c r="M562" s="137" t="str">
        <f t="shared" si="26"/>
        <v/>
      </c>
      <c r="N562" s="186"/>
      <c r="O562" s="134" t="str">
        <f t="shared" si="27"/>
        <v/>
      </c>
    </row>
    <row r="563" spans="1:15" x14ac:dyDescent="0.35">
      <c r="A563" s="133" t="str">
        <f>IF(B563="","",
IFERROR(
INDEX('Customer List'!$A:$A,MATCH('Sales input worksheet'!$B563,'Customer List'!$B:$B,0)),
""))</f>
        <v/>
      </c>
      <c r="B563" s="304"/>
      <c r="C563" s="305"/>
      <c r="D563" s="135" t="str">
        <f>IF($C563="","",
IF($C563="Customer credit","CR"&amp;100+COUNTIFS($C$1:$C562,"Customer credit"),
IF($C563="Sales",'Business Info'!$A$3&amp;100+COUNTIFS($C$1:$C562,"Sales"),
IF($C563="Other Income",'Business Info'!$A$3&amp;"O"&amp;100+COUNTIFS($C$1:$C562,"Other Income")
))))</f>
        <v/>
      </c>
      <c r="E563" s="308"/>
      <c r="F563" s="307"/>
      <c r="G563" s="169"/>
      <c r="H563" s="184"/>
      <c r="I563" s="138" t="str">
        <f>IFERROR(VLOOKUP($G563,'Inventory management'!$B:$D,3,0),"")</f>
        <v/>
      </c>
      <c r="J563" s="137" t="str">
        <f>IFERROR(
IF($K563&lt;&gt;"","",
IF($G563="","",
IF($C563="Customer credit",-$H563*VLOOKUP($G563,'Inventory management'!$B:$D,3,0),
$H563*VLOOKUP($G563,'Inventory management'!$B:$D,3,0)))),
"")</f>
        <v/>
      </c>
      <c r="K563" s="188"/>
      <c r="L563" s="137" t="str">
        <f t="shared" si="25"/>
        <v/>
      </c>
      <c r="M563" s="137" t="str">
        <f t="shared" si="26"/>
        <v/>
      </c>
      <c r="N563" s="186"/>
      <c r="O563" s="134" t="str">
        <f t="shared" si="27"/>
        <v/>
      </c>
    </row>
    <row r="564" spans="1:15" x14ac:dyDescent="0.35">
      <c r="A564" s="133" t="str">
        <f>IF(B564="","",
IFERROR(
INDEX('Customer List'!$A:$A,MATCH('Sales input worksheet'!$B564,'Customer List'!$B:$B,0)),
""))</f>
        <v/>
      </c>
      <c r="B564" s="304"/>
      <c r="C564" s="305"/>
      <c r="D564" s="135" t="str">
        <f>IF($C564="","",
IF($C564="Customer credit","CR"&amp;100+COUNTIFS($C$1:$C563,"Customer credit"),
IF($C564="Sales",'Business Info'!$A$3&amp;100+COUNTIFS($C$1:$C563,"Sales"),
IF($C564="Other Income",'Business Info'!$A$3&amp;"O"&amp;100+COUNTIFS($C$1:$C563,"Other Income")
))))</f>
        <v/>
      </c>
      <c r="E564" s="308"/>
      <c r="F564" s="307"/>
      <c r="G564" s="169"/>
      <c r="H564" s="184"/>
      <c r="I564" s="138" t="str">
        <f>IFERROR(VLOOKUP($G564,'Inventory management'!$B:$D,3,0),"")</f>
        <v/>
      </c>
      <c r="J564" s="137" t="str">
        <f>IFERROR(
IF($K564&lt;&gt;"","",
IF($G564="","",
IF($C564="Customer credit",-$H564*VLOOKUP($G564,'Inventory management'!$B:$D,3,0),
$H564*VLOOKUP($G564,'Inventory management'!$B:$D,3,0)))),
"")</f>
        <v/>
      </c>
      <c r="K564" s="188"/>
      <c r="L564" s="137" t="str">
        <f t="shared" si="25"/>
        <v/>
      </c>
      <c r="M564" s="137" t="str">
        <f t="shared" si="26"/>
        <v/>
      </c>
      <c r="N564" s="186"/>
      <c r="O564" s="134" t="str">
        <f t="shared" si="27"/>
        <v/>
      </c>
    </row>
    <row r="565" spans="1:15" x14ac:dyDescent="0.35">
      <c r="A565" s="133" t="str">
        <f>IF(B565="","",
IFERROR(
INDEX('Customer List'!$A:$A,MATCH('Sales input worksheet'!$B565,'Customer List'!$B:$B,0)),
""))</f>
        <v/>
      </c>
      <c r="B565" s="304"/>
      <c r="C565" s="305"/>
      <c r="D565" s="135" t="str">
        <f>IF($C565="","",
IF($C565="Customer credit","CR"&amp;100+COUNTIFS($C$1:$C564,"Customer credit"),
IF($C565="Sales",'Business Info'!$A$3&amp;100+COUNTIFS($C$1:$C564,"Sales"),
IF($C565="Other Income",'Business Info'!$A$3&amp;"O"&amp;100+COUNTIFS($C$1:$C564,"Other Income")
))))</f>
        <v/>
      </c>
      <c r="E565" s="308"/>
      <c r="F565" s="307"/>
      <c r="G565" s="169"/>
      <c r="H565" s="184"/>
      <c r="I565" s="138" t="str">
        <f>IFERROR(VLOOKUP($G565,'Inventory management'!$B:$D,3,0),"")</f>
        <v/>
      </c>
      <c r="J565" s="137" t="str">
        <f>IFERROR(
IF($K565&lt;&gt;"","",
IF($G565="","",
IF($C565="Customer credit",-$H565*VLOOKUP($G565,'Inventory management'!$B:$D,3,0),
$H565*VLOOKUP($G565,'Inventory management'!$B:$D,3,0)))),
"")</f>
        <v/>
      </c>
      <c r="K565" s="188"/>
      <c r="L565" s="137" t="str">
        <f t="shared" si="25"/>
        <v/>
      </c>
      <c r="M565" s="137" t="str">
        <f t="shared" si="26"/>
        <v/>
      </c>
      <c r="N565" s="186"/>
      <c r="O565" s="134" t="str">
        <f t="shared" si="27"/>
        <v/>
      </c>
    </row>
    <row r="566" spans="1:15" x14ac:dyDescent="0.35">
      <c r="A566" s="133" t="str">
        <f>IF(B566="","",
IFERROR(
INDEX('Customer List'!$A:$A,MATCH('Sales input worksheet'!$B566,'Customer List'!$B:$B,0)),
""))</f>
        <v/>
      </c>
      <c r="B566" s="304"/>
      <c r="C566" s="305"/>
      <c r="D566" s="135" t="str">
        <f>IF($C566="","",
IF($C566="Customer credit","CR"&amp;100+COUNTIFS($C$1:$C565,"Customer credit"),
IF($C566="Sales",'Business Info'!$A$3&amp;100+COUNTIFS($C$1:$C565,"Sales"),
IF($C566="Other Income",'Business Info'!$A$3&amp;"O"&amp;100+COUNTIFS($C$1:$C565,"Other Income")
))))</f>
        <v/>
      </c>
      <c r="E566" s="308"/>
      <c r="F566" s="307"/>
      <c r="G566" s="169"/>
      <c r="H566" s="184"/>
      <c r="I566" s="138" t="str">
        <f>IFERROR(VLOOKUP($G566,'Inventory management'!$B:$D,3,0),"")</f>
        <v/>
      </c>
      <c r="J566" s="137" t="str">
        <f>IFERROR(
IF($K566&lt;&gt;"","",
IF($G566="","",
IF($C566="Customer credit",-$H566*VLOOKUP($G566,'Inventory management'!$B:$D,3,0),
$H566*VLOOKUP($G566,'Inventory management'!$B:$D,3,0)))),
"")</f>
        <v/>
      </c>
      <c r="K566" s="188"/>
      <c r="L566" s="137" t="str">
        <f t="shared" si="25"/>
        <v/>
      </c>
      <c r="M566" s="137" t="str">
        <f t="shared" si="26"/>
        <v/>
      </c>
      <c r="N566" s="186"/>
      <c r="O566" s="134" t="str">
        <f t="shared" si="27"/>
        <v/>
      </c>
    </row>
    <row r="567" spans="1:15" x14ac:dyDescent="0.35">
      <c r="A567" s="133" t="str">
        <f>IF(B567="","",
IFERROR(
INDEX('Customer List'!$A:$A,MATCH('Sales input worksheet'!$B567,'Customer List'!$B:$B,0)),
""))</f>
        <v/>
      </c>
      <c r="B567" s="304"/>
      <c r="C567" s="305"/>
      <c r="D567" s="135" t="str">
        <f>IF($C567="","",
IF($C567="Customer credit","CR"&amp;100+COUNTIFS($C$1:$C566,"Customer credit"),
IF($C567="Sales",'Business Info'!$A$3&amp;100+COUNTIFS($C$1:$C566,"Sales"),
IF($C567="Other Income",'Business Info'!$A$3&amp;"O"&amp;100+COUNTIFS($C$1:$C566,"Other Income")
))))</f>
        <v/>
      </c>
      <c r="E567" s="308"/>
      <c r="F567" s="307"/>
      <c r="G567" s="169"/>
      <c r="H567" s="184"/>
      <c r="I567" s="138" t="str">
        <f>IFERROR(VLOOKUP($G567,'Inventory management'!$B:$D,3,0),"")</f>
        <v/>
      </c>
      <c r="J567" s="137" t="str">
        <f>IFERROR(
IF($K567&lt;&gt;"","",
IF($G567="","",
IF($C567="Customer credit",-$H567*VLOOKUP($G567,'Inventory management'!$B:$D,3,0),
$H567*VLOOKUP($G567,'Inventory management'!$B:$D,3,0)))),
"")</f>
        <v/>
      </c>
      <c r="K567" s="188"/>
      <c r="L567" s="137" t="str">
        <f t="shared" si="25"/>
        <v/>
      </c>
      <c r="M567" s="137" t="str">
        <f t="shared" si="26"/>
        <v/>
      </c>
      <c r="N567" s="186"/>
      <c r="O567" s="134" t="str">
        <f t="shared" si="27"/>
        <v/>
      </c>
    </row>
    <row r="568" spans="1:15" x14ac:dyDescent="0.35">
      <c r="A568" s="133" t="str">
        <f>IF(B568="","",
IFERROR(
INDEX('Customer List'!$A:$A,MATCH('Sales input worksheet'!$B568,'Customer List'!$B:$B,0)),
""))</f>
        <v/>
      </c>
      <c r="B568" s="304"/>
      <c r="C568" s="305"/>
      <c r="D568" s="135" t="str">
        <f>IF($C568="","",
IF($C568="Customer credit","CR"&amp;100+COUNTIFS($C$1:$C567,"Customer credit"),
IF($C568="Sales",'Business Info'!$A$3&amp;100+COUNTIFS($C$1:$C567,"Sales"),
IF($C568="Other Income",'Business Info'!$A$3&amp;"O"&amp;100+COUNTIFS($C$1:$C567,"Other Income")
))))</f>
        <v/>
      </c>
      <c r="E568" s="308"/>
      <c r="F568" s="307"/>
      <c r="G568" s="169"/>
      <c r="H568" s="184"/>
      <c r="I568" s="138" t="str">
        <f>IFERROR(VLOOKUP($G568,'Inventory management'!$B:$D,3,0),"")</f>
        <v/>
      </c>
      <c r="J568" s="137" t="str">
        <f>IFERROR(
IF($K568&lt;&gt;"","",
IF($G568="","",
IF($C568="Customer credit",-$H568*VLOOKUP($G568,'Inventory management'!$B:$D,3,0),
$H568*VLOOKUP($G568,'Inventory management'!$B:$D,3,0)))),
"")</f>
        <v/>
      </c>
      <c r="K568" s="188"/>
      <c r="L568" s="137" t="str">
        <f t="shared" si="25"/>
        <v/>
      </c>
      <c r="M568" s="137" t="str">
        <f t="shared" si="26"/>
        <v/>
      </c>
      <c r="N568" s="186"/>
      <c r="O568" s="134" t="str">
        <f t="shared" si="27"/>
        <v/>
      </c>
    </row>
    <row r="569" spans="1:15" x14ac:dyDescent="0.35">
      <c r="A569" s="133" t="str">
        <f>IF(B569="","",
IFERROR(
INDEX('Customer List'!$A:$A,MATCH('Sales input worksheet'!$B569,'Customer List'!$B:$B,0)),
""))</f>
        <v/>
      </c>
      <c r="B569" s="304"/>
      <c r="C569" s="305"/>
      <c r="D569" s="135" t="str">
        <f>IF($C569="","",
IF($C569="Customer credit","CR"&amp;100+COUNTIFS($C$1:$C568,"Customer credit"),
IF($C569="Sales",'Business Info'!$A$3&amp;100+COUNTIFS($C$1:$C568,"Sales"),
IF($C569="Other Income",'Business Info'!$A$3&amp;"O"&amp;100+COUNTIFS($C$1:$C568,"Other Income")
))))</f>
        <v/>
      </c>
      <c r="E569" s="308"/>
      <c r="F569" s="307"/>
      <c r="G569" s="169"/>
      <c r="H569" s="184"/>
      <c r="I569" s="138" t="str">
        <f>IFERROR(VLOOKUP($G569,'Inventory management'!$B:$D,3,0),"")</f>
        <v/>
      </c>
      <c r="J569" s="137" t="str">
        <f>IFERROR(
IF($K569&lt;&gt;"","",
IF($G569="","",
IF($C569="Customer credit",-$H569*VLOOKUP($G569,'Inventory management'!$B:$D,3,0),
$H569*VLOOKUP($G569,'Inventory management'!$B:$D,3,0)))),
"")</f>
        <v/>
      </c>
      <c r="K569" s="188"/>
      <c r="L569" s="137" t="str">
        <f t="shared" si="25"/>
        <v/>
      </c>
      <c r="M569" s="137" t="str">
        <f t="shared" si="26"/>
        <v/>
      </c>
      <c r="N569" s="186"/>
      <c r="O569" s="134" t="str">
        <f t="shared" si="27"/>
        <v/>
      </c>
    </row>
    <row r="570" spans="1:15" x14ac:dyDescent="0.35">
      <c r="A570" s="133" t="str">
        <f>IF(B570="","",
IFERROR(
INDEX('Customer List'!$A:$A,MATCH('Sales input worksheet'!$B570,'Customer List'!$B:$B,0)),
""))</f>
        <v/>
      </c>
      <c r="B570" s="304"/>
      <c r="C570" s="305"/>
      <c r="D570" s="135" t="str">
        <f>IF($C570="","",
IF($C570="Customer credit","CR"&amp;100+COUNTIFS($C$1:$C569,"Customer credit"),
IF($C570="Sales",'Business Info'!$A$3&amp;100+COUNTIFS($C$1:$C569,"Sales"),
IF($C570="Other Income",'Business Info'!$A$3&amp;"O"&amp;100+COUNTIFS($C$1:$C569,"Other Income")
))))</f>
        <v/>
      </c>
      <c r="E570" s="308"/>
      <c r="F570" s="307"/>
      <c r="G570" s="169"/>
      <c r="H570" s="184"/>
      <c r="I570" s="138" t="str">
        <f>IFERROR(VLOOKUP($G570,'Inventory management'!$B:$D,3,0),"")</f>
        <v/>
      </c>
      <c r="J570" s="137" t="str">
        <f>IFERROR(
IF($K570&lt;&gt;"","",
IF($G570="","",
IF($C570="Customer credit",-$H570*VLOOKUP($G570,'Inventory management'!$B:$D,3,0),
$H570*VLOOKUP($G570,'Inventory management'!$B:$D,3,0)))),
"")</f>
        <v/>
      </c>
      <c r="K570" s="188"/>
      <c r="L570" s="137" t="str">
        <f t="shared" si="25"/>
        <v/>
      </c>
      <c r="M570" s="137" t="str">
        <f t="shared" si="26"/>
        <v/>
      </c>
      <c r="N570" s="186"/>
      <c r="O570" s="134" t="str">
        <f t="shared" si="27"/>
        <v/>
      </c>
    </row>
    <row r="571" spans="1:15" x14ac:dyDescent="0.35">
      <c r="A571" s="133" t="str">
        <f>IF(B571="","",
IFERROR(
INDEX('Customer List'!$A:$A,MATCH('Sales input worksheet'!$B571,'Customer List'!$B:$B,0)),
""))</f>
        <v/>
      </c>
      <c r="B571" s="304"/>
      <c r="C571" s="305"/>
      <c r="D571" s="135" t="str">
        <f>IF($C571="","",
IF($C571="Customer credit","CR"&amp;100+COUNTIFS($C$1:$C570,"Customer credit"),
IF($C571="Sales",'Business Info'!$A$3&amp;100+COUNTIFS($C$1:$C570,"Sales"),
IF($C571="Other Income",'Business Info'!$A$3&amp;"O"&amp;100+COUNTIFS($C$1:$C570,"Other Income")
))))</f>
        <v/>
      </c>
      <c r="E571" s="308"/>
      <c r="F571" s="307"/>
      <c r="G571" s="169"/>
      <c r="H571" s="184"/>
      <c r="I571" s="138" t="str">
        <f>IFERROR(VLOOKUP($G571,'Inventory management'!$B:$D,3,0),"")</f>
        <v/>
      </c>
      <c r="J571" s="137" t="str">
        <f>IFERROR(
IF($K571&lt;&gt;"","",
IF($G571="","",
IF($C571="Customer credit",-$H571*VLOOKUP($G571,'Inventory management'!$B:$D,3,0),
$H571*VLOOKUP($G571,'Inventory management'!$B:$D,3,0)))),
"")</f>
        <v/>
      </c>
      <c r="K571" s="188"/>
      <c r="L571" s="137" t="str">
        <f t="shared" si="25"/>
        <v/>
      </c>
      <c r="M571" s="137" t="str">
        <f t="shared" si="26"/>
        <v/>
      </c>
      <c r="N571" s="186"/>
      <c r="O571" s="134" t="str">
        <f t="shared" si="27"/>
        <v/>
      </c>
    </row>
    <row r="572" spans="1:15" x14ac:dyDescent="0.35">
      <c r="A572" s="133" t="str">
        <f>IF(B572="","",
IFERROR(
INDEX('Customer List'!$A:$A,MATCH('Sales input worksheet'!$B572,'Customer List'!$B:$B,0)),
""))</f>
        <v/>
      </c>
      <c r="B572" s="304"/>
      <c r="C572" s="305"/>
      <c r="D572" s="135" t="str">
        <f>IF($C572="","",
IF($C572="Customer credit","CR"&amp;100+COUNTIFS($C$1:$C571,"Customer credit"),
IF($C572="Sales",'Business Info'!$A$3&amp;100+COUNTIFS($C$1:$C571,"Sales"),
IF($C572="Other Income",'Business Info'!$A$3&amp;"O"&amp;100+COUNTIFS($C$1:$C571,"Other Income")
))))</f>
        <v/>
      </c>
      <c r="E572" s="308"/>
      <c r="F572" s="307"/>
      <c r="G572" s="169"/>
      <c r="H572" s="184"/>
      <c r="I572" s="138" t="str">
        <f>IFERROR(VLOOKUP($G572,'Inventory management'!$B:$D,3,0),"")</f>
        <v/>
      </c>
      <c r="J572" s="137" t="str">
        <f>IFERROR(
IF($K572&lt;&gt;"","",
IF($G572="","",
IF($C572="Customer credit",-$H572*VLOOKUP($G572,'Inventory management'!$B:$D,3,0),
$H572*VLOOKUP($G572,'Inventory management'!$B:$D,3,0)))),
"")</f>
        <v/>
      </c>
      <c r="K572" s="188"/>
      <c r="L572" s="137" t="str">
        <f t="shared" si="25"/>
        <v/>
      </c>
      <c r="M572" s="137" t="str">
        <f t="shared" si="26"/>
        <v/>
      </c>
      <c r="N572" s="186"/>
      <c r="O572" s="134" t="str">
        <f t="shared" si="27"/>
        <v/>
      </c>
    </row>
    <row r="573" spans="1:15" x14ac:dyDescent="0.35">
      <c r="A573" s="133" t="str">
        <f>IF(B573="","",
IFERROR(
INDEX('Customer List'!$A:$A,MATCH('Sales input worksheet'!$B573,'Customer List'!$B:$B,0)),
""))</f>
        <v/>
      </c>
      <c r="B573" s="304"/>
      <c r="C573" s="305"/>
      <c r="D573" s="135" t="str">
        <f>IF($C573="","",
IF($C573="Customer credit","CR"&amp;100+COUNTIFS($C$1:$C572,"Customer credit"),
IF($C573="Sales",'Business Info'!$A$3&amp;100+COUNTIFS($C$1:$C572,"Sales"),
IF($C573="Other Income",'Business Info'!$A$3&amp;"O"&amp;100+COUNTIFS($C$1:$C572,"Other Income")
))))</f>
        <v/>
      </c>
      <c r="E573" s="308"/>
      <c r="F573" s="307"/>
      <c r="G573" s="169"/>
      <c r="H573" s="184"/>
      <c r="I573" s="138" t="str">
        <f>IFERROR(VLOOKUP($G573,'Inventory management'!$B:$D,3,0),"")</f>
        <v/>
      </c>
      <c r="J573" s="137" t="str">
        <f>IFERROR(
IF($K573&lt;&gt;"","",
IF($G573="","",
IF($C573="Customer credit",-$H573*VLOOKUP($G573,'Inventory management'!$B:$D,3,0),
$H573*VLOOKUP($G573,'Inventory management'!$B:$D,3,0)))),
"")</f>
        <v/>
      </c>
      <c r="K573" s="188"/>
      <c r="L573" s="137" t="str">
        <f t="shared" si="25"/>
        <v/>
      </c>
      <c r="M573" s="137" t="str">
        <f t="shared" si="26"/>
        <v/>
      </c>
      <c r="N573" s="186"/>
      <c r="O573" s="134" t="str">
        <f t="shared" si="27"/>
        <v/>
      </c>
    </row>
    <row r="574" spans="1:15" x14ac:dyDescent="0.35">
      <c r="A574" s="133" t="str">
        <f>IF(B574="","",
IFERROR(
INDEX('Customer List'!$A:$A,MATCH('Sales input worksheet'!$B574,'Customer List'!$B:$B,0)),
""))</f>
        <v/>
      </c>
      <c r="B574" s="304"/>
      <c r="C574" s="305"/>
      <c r="D574" s="135" t="str">
        <f>IF($C574="","",
IF($C574="Customer credit","CR"&amp;100+COUNTIFS($C$1:$C573,"Customer credit"),
IF($C574="Sales",'Business Info'!$A$3&amp;100+COUNTIFS($C$1:$C573,"Sales"),
IF($C574="Other Income",'Business Info'!$A$3&amp;"O"&amp;100+COUNTIFS($C$1:$C573,"Other Income")
))))</f>
        <v/>
      </c>
      <c r="E574" s="308"/>
      <c r="F574" s="307"/>
      <c r="G574" s="169"/>
      <c r="H574" s="184"/>
      <c r="I574" s="138" t="str">
        <f>IFERROR(VLOOKUP($G574,'Inventory management'!$B:$D,3,0),"")</f>
        <v/>
      </c>
      <c r="J574" s="137" t="str">
        <f>IFERROR(
IF($K574&lt;&gt;"","",
IF($G574="","",
IF($C574="Customer credit",-$H574*VLOOKUP($G574,'Inventory management'!$B:$D,3,0),
$H574*VLOOKUP($G574,'Inventory management'!$B:$D,3,0)))),
"")</f>
        <v/>
      </c>
      <c r="K574" s="188"/>
      <c r="L574" s="137" t="str">
        <f t="shared" si="25"/>
        <v/>
      </c>
      <c r="M574" s="137" t="str">
        <f t="shared" si="26"/>
        <v/>
      </c>
      <c r="N574" s="186"/>
      <c r="O574" s="134" t="str">
        <f t="shared" si="27"/>
        <v/>
      </c>
    </row>
    <row r="575" spans="1:15" x14ac:dyDescent="0.35">
      <c r="A575" s="133" t="str">
        <f>IF(B575="","",
IFERROR(
INDEX('Customer List'!$A:$A,MATCH('Sales input worksheet'!$B575,'Customer List'!$B:$B,0)),
""))</f>
        <v/>
      </c>
      <c r="B575" s="304"/>
      <c r="C575" s="305"/>
      <c r="D575" s="135" t="str">
        <f>IF($C575="","",
IF($C575="Customer credit","CR"&amp;100+COUNTIFS($C$1:$C574,"Customer credit"),
IF($C575="Sales",'Business Info'!$A$3&amp;100+COUNTIFS($C$1:$C574,"Sales"),
IF($C575="Other Income",'Business Info'!$A$3&amp;"O"&amp;100+COUNTIFS($C$1:$C574,"Other Income")
))))</f>
        <v/>
      </c>
      <c r="E575" s="308"/>
      <c r="F575" s="307"/>
      <c r="G575" s="169"/>
      <c r="H575" s="184"/>
      <c r="I575" s="138" t="str">
        <f>IFERROR(VLOOKUP($G575,'Inventory management'!$B:$D,3,0),"")</f>
        <v/>
      </c>
      <c r="J575" s="137" t="str">
        <f>IFERROR(
IF($K575&lt;&gt;"","",
IF($G575="","",
IF($C575="Customer credit",-$H575*VLOOKUP($G575,'Inventory management'!$B:$D,3,0),
$H575*VLOOKUP($G575,'Inventory management'!$B:$D,3,0)))),
"")</f>
        <v/>
      </c>
      <c r="K575" s="188"/>
      <c r="L575" s="137" t="str">
        <f t="shared" si="25"/>
        <v/>
      </c>
      <c r="M575" s="137" t="str">
        <f t="shared" si="26"/>
        <v/>
      </c>
      <c r="N575" s="186"/>
      <c r="O575" s="134" t="str">
        <f t="shared" si="27"/>
        <v/>
      </c>
    </row>
    <row r="576" spans="1:15" x14ac:dyDescent="0.35">
      <c r="A576" s="133" t="str">
        <f>IF(B576="","",
IFERROR(
INDEX('Customer List'!$A:$A,MATCH('Sales input worksheet'!$B576,'Customer List'!$B:$B,0)),
""))</f>
        <v/>
      </c>
      <c r="B576" s="304"/>
      <c r="C576" s="305"/>
      <c r="D576" s="135" t="str">
        <f>IF($C576="","",
IF($C576="Customer credit","CR"&amp;100+COUNTIFS($C$1:$C575,"Customer credit"),
IF($C576="Sales",'Business Info'!$A$3&amp;100+COUNTIFS($C$1:$C575,"Sales"),
IF($C576="Other Income",'Business Info'!$A$3&amp;"O"&amp;100+COUNTIFS($C$1:$C575,"Other Income")
))))</f>
        <v/>
      </c>
      <c r="E576" s="308"/>
      <c r="F576" s="307"/>
      <c r="G576" s="169"/>
      <c r="H576" s="184"/>
      <c r="I576" s="138" t="str">
        <f>IFERROR(VLOOKUP($G576,'Inventory management'!$B:$D,3,0),"")</f>
        <v/>
      </c>
      <c r="J576" s="137" t="str">
        <f>IFERROR(
IF($K576&lt;&gt;"","",
IF($G576="","",
IF($C576="Customer credit",-$H576*VLOOKUP($G576,'Inventory management'!$B:$D,3,0),
$H576*VLOOKUP($G576,'Inventory management'!$B:$D,3,0)))),
"")</f>
        <v/>
      </c>
      <c r="K576" s="188"/>
      <c r="L576" s="137" t="str">
        <f t="shared" si="25"/>
        <v/>
      </c>
      <c r="M576" s="137" t="str">
        <f t="shared" si="26"/>
        <v/>
      </c>
      <c r="N576" s="186"/>
      <c r="O576" s="134" t="str">
        <f t="shared" si="27"/>
        <v/>
      </c>
    </row>
    <row r="577" spans="1:15" x14ac:dyDescent="0.35">
      <c r="A577" s="133" t="str">
        <f>IF(B577="","",
IFERROR(
INDEX('Customer List'!$A:$A,MATCH('Sales input worksheet'!$B577,'Customer List'!$B:$B,0)),
""))</f>
        <v/>
      </c>
      <c r="B577" s="304"/>
      <c r="C577" s="305"/>
      <c r="D577" s="135" t="str">
        <f>IF($C577="","",
IF($C577="Customer credit","CR"&amp;100+COUNTIFS($C$1:$C576,"Customer credit"),
IF($C577="Sales",'Business Info'!$A$3&amp;100+COUNTIFS($C$1:$C576,"Sales"),
IF($C577="Other Income",'Business Info'!$A$3&amp;"O"&amp;100+COUNTIFS($C$1:$C576,"Other Income")
))))</f>
        <v/>
      </c>
      <c r="E577" s="308"/>
      <c r="F577" s="307"/>
      <c r="G577" s="169"/>
      <c r="H577" s="184"/>
      <c r="I577" s="138" t="str">
        <f>IFERROR(VLOOKUP($G577,'Inventory management'!$B:$D,3,0),"")</f>
        <v/>
      </c>
      <c r="J577" s="137" t="str">
        <f>IFERROR(
IF($K577&lt;&gt;"","",
IF($G577="","",
IF($C577="Customer credit",-$H577*VLOOKUP($G577,'Inventory management'!$B:$D,3,0),
$H577*VLOOKUP($G577,'Inventory management'!$B:$D,3,0)))),
"")</f>
        <v/>
      </c>
      <c r="K577" s="188"/>
      <c r="L577" s="137" t="str">
        <f t="shared" si="25"/>
        <v/>
      </c>
      <c r="M577" s="137" t="str">
        <f t="shared" si="26"/>
        <v/>
      </c>
      <c r="N577" s="186"/>
      <c r="O577" s="134" t="str">
        <f t="shared" si="27"/>
        <v/>
      </c>
    </row>
    <row r="578" spans="1:15" x14ac:dyDescent="0.35">
      <c r="A578" s="133" t="str">
        <f>IF(B578="","",
IFERROR(
INDEX('Customer List'!$A:$A,MATCH('Sales input worksheet'!$B578,'Customer List'!$B:$B,0)),
""))</f>
        <v/>
      </c>
      <c r="B578" s="304"/>
      <c r="C578" s="305"/>
      <c r="D578" s="135" t="str">
        <f>IF($C578="","",
IF($C578="Customer credit","CR"&amp;100+COUNTIFS($C$1:$C577,"Customer credit"),
IF($C578="Sales",'Business Info'!$A$3&amp;100+COUNTIFS($C$1:$C577,"Sales"),
IF($C578="Other Income",'Business Info'!$A$3&amp;"O"&amp;100+COUNTIFS($C$1:$C577,"Other Income")
))))</f>
        <v/>
      </c>
      <c r="E578" s="308"/>
      <c r="F578" s="307"/>
      <c r="G578" s="169"/>
      <c r="H578" s="184"/>
      <c r="I578" s="138" t="str">
        <f>IFERROR(VLOOKUP($G578,'Inventory management'!$B:$D,3,0),"")</f>
        <v/>
      </c>
      <c r="J578" s="137" t="str">
        <f>IFERROR(
IF($K578&lt;&gt;"","",
IF($G578="","",
IF($C578="Customer credit",-$H578*VLOOKUP($G578,'Inventory management'!$B:$D,3,0),
$H578*VLOOKUP($G578,'Inventory management'!$B:$D,3,0)))),
"")</f>
        <v/>
      </c>
      <c r="K578" s="188"/>
      <c r="L578" s="137" t="str">
        <f t="shared" si="25"/>
        <v/>
      </c>
      <c r="M578" s="137" t="str">
        <f t="shared" si="26"/>
        <v/>
      </c>
      <c r="N578" s="186"/>
      <c r="O578" s="134" t="str">
        <f t="shared" si="27"/>
        <v/>
      </c>
    </row>
    <row r="579" spans="1:15" x14ac:dyDescent="0.35">
      <c r="A579" s="133" t="str">
        <f>IF(B579="","",
IFERROR(
INDEX('Customer List'!$A:$A,MATCH('Sales input worksheet'!$B579,'Customer List'!$B:$B,0)),
""))</f>
        <v/>
      </c>
      <c r="B579" s="304"/>
      <c r="C579" s="305"/>
      <c r="D579" s="135" t="str">
        <f>IF($C579="","",
IF($C579="Customer credit","CR"&amp;100+COUNTIFS($C$1:$C578,"Customer credit"),
IF($C579="Sales",'Business Info'!$A$3&amp;100+COUNTIFS($C$1:$C578,"Sales"),
IF($C579="Other Income",'Business Info'!$A$3&amp;"O"&amp;100+COUNTIFS($C$1:$C578,"Other Income")
))))</f>
        <v/>
      </c>
      <c r="E579" s="308"/>
      <c r="F579" s="307"/>
      <c r="G579" s="169"/>
      <c r="H579" s="184"/>
      <c r="I579" s="138" t="str">
        <f>IFERROR(VLOOKUP($G579,'Inventory management'!$B:$D,3,0),"")</f>
        <v/>
      </c>
      <c r="J579" s="137" t="str">
        <f>IFERROR(
IF($K579&lt;&gt;"","",
IF($G579="","",
IF($C579="Customer credit",-$H579*VLOOKUP($G579,'Inventory management'!$B:$D,3,0),
$H579*VLOOKUP($G579,'Inventory management'!$B:$D,3,0)))),
"")</f>
        <v/>
      </c>
      <c r="K579" s="188"/>
      <c r="L579" s="137" t="str">
        <f t="shared" ref="L579:L642" si="28">IF(AND($J579="",$K579=""),"",
IF($K579="",$J579*$F579,
$K579*$F579))</f>
        <v/>
      </c>
      <c r="M579" s="137" t="str">
        <f t="shared" ref="M579:M642" si="29">IF($K579="",IF($J579="","",$J579*(1+$F579)),$K579*(1+$F579))</f>
        <v/>
      </c>
      <c r="N579" s="186"/>
      <c r="O579" s="134" t="str">
        <f t="shared" ref="O579:O642" si="30">IF($E579="","",MONTH($E579))</f>
        <v/>
      </c>
    </row>
    <row r="580" spans="1:15" x14ac:dyDescent="0.35">
      <c r="A580" s="133" t="str">
        <f>IF(B580="","",
IFERROR(
INDEX('Customer List'!$A:$A,MATCH('Sales input worksheet'!$B580,'Customer List'!$B:$B,0)),
""))</f>
        <v/>
      </c>
      <c r="B580" s="304"/>
      <c r="C580" s="305"/>
      <c r="D580" s="135" t="str">
        <f>IF($C580="","",
IF($C580="Customer credit","CR"&amp;100+COUNTIFS($C$1:$C579,"Customer credit"),
IF($C580="Sales",'Business Info'!$A$3&amp;100+COUNTIFS($C$1:$C579,"Sales"),
IF($C580="Other Income",'Business Info'!$A$3&amp;"O"&amp;100+COUNTIFS($C$1:$C579,"Other Income")
))))</f>
        <v/>
      </c>
      <c r="E580" s="308"/>
      <c r="F580" s="307"/>
      <c r="G580" s="169"/>
      <c r="H580" s="184"/>
      <c r="I580" s="138" t="str">
        <f>IFERROR(VLOOKUP($G580,'Inventory management'!$B:$D,3,0),"")</f>
        <v/>
      </c>
      <c r="J580" s="137" t="str">
        <f>IFERROR(
IF($K580&lt;&gt;"","",
IF($G580="","",
IF($C580="Customer credit",-$H580*VLOOKUP($G580,'Inventory management'!$B:$D,3,0),
$H580*VLOOKUP($G580,'Inventory management'!$B:$D,3,0)))),
"")</f>
        <v/>
      </c>
      <c r="K580" s="188"/>
      <c r="L580" s="137" t="str">
        <f t="shared" si="28"/>
        <v/>
      </c>
      <c r="M580" s="137" t="str">
        <f t="shared" si="29"/>
        <v/>
      </c>
      <c r="N580" s="186"/>
      <c r="O580" s="134" t="str">
        <f t="shared" si="30"/>
        <v/>
      </c>
    </row>
    <row r="581" spans="1:15" x14ac:dyDescent="0.35">
      <c r="A581" s="133" t="str">
        <f>IF(B581="","",
IFERROR(
INDEX('Customer List'!$A:$A,MATCH('Sales input worksheet'!$B581,'Customer List'!$B:$B,0)),
""))</f>
        <v/>
      </c>
      <c r="B581" s="304"/>
      <c r="C581" s="305"/>
      <c r="D581" s="135" t="str">
        <f>IF($C581="","",
IF($C581="Customer credit","CR"&amp;100+COUNTIFS($C$1:$C580,"Customer credit"),
IF($C581="Sales",'Business Info'!$A$3&amp;100+COUNTIFS($C$1:$C580,"Sales"),
IF($C581="Other Income",'Business Info'!$A$3&amp;"O"&amp;100+COUNTIFS($C$1:$C580,"Other Income")
))))</f>
        <v/>
      </c>
      <c r="E581" s="308"/>
      <c r="F581" s="307"/>
      <c r="G581" s="169"/>
      <c r="H581" s="184"/>
      <c r="I581" s="138" t="str">
        <f>IFERROR(VLOOKUP($G581,'Inventory management'!$B:$D,3,0),"")</f>
        <v/>
      </c>
      <c r="J581" s="137" t="str">
        <f>IFERROR(
IF($K581&lt;&gt;"","",
IF($G581="","",
IF($C581="Customer credit",-$H581*VLOOKUP($G581,'Inventory management'!$B:$D,3,0),
$H581*VLOOKUP($G581,'Inventory management'!$B:$D,3,0)))),
"")</f>
        <v/>
      </c>
      <c r="K581" s="188"/>
      <c r="L581" s="137" t="str">
        <f t="shared" si="28"/>
        <v/>
      </c>
      <c r="M581" s="137" t="str">
        <f t="shared" si="29"/>
        <v/>
      </c>
      <c r="N581" s="186"/>
      <c r="O581" s="134" t="str">
        <f t="shared" si="30"/>
        <v/>
      </c>
    </row>
    <row r="582" spans="1:15" x14ac:dyDescent="0.35">
      <c r="A582" s="133" t="str">
        <f>IF(B582="","",
IFERROR(
INDEX('Customer List'!$A:$A,MATCH('Sales input worksheet'!$B582,'Customer List'!$B:$B,0)),
""))</f>
        <v/>
      </c>
      <c r="B582" s="304"/>
      <c r="C582" s="305"/>
      <c r="D582" s="135" t="str">
        <f>IF($C582="","",
IF($C582="Customer credit","CR"&amp;100+COUNTIFS($C$1:$C581,"Customer credit"),
IF($C582="Sales",'Business Info'!$A$3&amp;100+COUNTIFS($C$1:$C581,"Sales"),
IF($C582="Other Income",'Business Info'!$A$3&amp;"O"&amp;100+COUNTIFS($C$1:$C581,"Other Income")
))))</f>
        <v/>
      </c>
      <c r="E582" s="308"/>
      <c r="F582" s="307"/>
      <c r="G582" s="169"/>
      <c r="H582" s="184"/>
      <c r="I582" s="138" t="str">
        <f>IFERROR(VLOOKUP($G582,'Inventory management'!$B:$D,3,0),"")</f>
        <v/>
      </c>
      <c r="J582" s="137" t="str">
        <f>IFERROR(
IF($K582&lt;&gt;"","",
IF($G582="","",
IF($C582="Customer credit",-$H582*VLOOKUP($G582,'Inventory management'!$B:$D,3,0),
$H582*VLOOKUP($G582,'Inventory management'!$B:$D,3,0)))),
"")</f>
        <v/>
      </c>
      <c r="K582" s="188"/>
      <c r="L582" s="137" t="str">
        <f t="shared" si="28"/>
        <v/>
      </c>
      <c r="M582" s="137" t="str">
        <f t="shared" si="29"/>
        <v/>
      </c>
      <c r="N582" s="186"/>
      <c r="O582" s="134" t="str">
        <f t="shared" si="30"/>
        <v/>
      </c>
    </row>
    <row r="583" spans="1:15" x14ac:dyDescent="0.35">
      <c r="A583" s="133" t="str">
        <f>IF(B583="","",
IFERROR(
INDEX('Customer List'!$A:$A,MATCH('Sales input worksheet'!$B583,'Customer List'!$B:$B,0)),
""))</f>
        <v/>
      </c>
      <c r="B583" s="304"/>
      <c r="C583" s="305"/>
      <c r="D583" s="135" t="str">
        <f>IF($C583="","",
IF($C583="Customer credit","CR"&amp;100+COUNTIFS($C$1:$C582,"Customer credit"),
IF($C583="Sales",'Business Info'!$A$3&amp;100+COUNTIFS($C$1:$C582,"Sales"),
IF($C583="Other Income",'Business Info'!$A$3&amp;"O"&amp;100+COUNTIFS($C$1:$C582,"Other Income")
))))</f>
        <v/>
      </c>
      <c r="E583" s="308"/>
      <c r="F583" s="307"/>
      <c r="G583" s="169"/>
      <c r="H583" s="184"/>
      <c r="I583" s="138" t="str">
        <f>IFERROR(VLOOKUP($G583,'Inventory management'!$B:$D,3,0),"")</f>
        <v/>
      </c>
      <c r="J583" s="137" t="str">
        <f>IFERROR(
IF($K583&lt;&gt;"","",
IF($G583="","",
IF($C583="Customer credit",-$H583*VLOOKUP($G583,'Inventory management'!$B:$D,3,0),
$H583*VLOOKUP($G583,'Inventory management'!$B:$D,3,0)))),
"")</f>
        <v/>
      </c>
      <c r="K583" s="188"/>
      <c r="L583" s="137" t="str">
        <f t="shared" si="28"/>
        <v/>
      </c>
      <c r="M583" s="137" t="str">
        <f t="shared" si="29"/>
        <v/>
      </c>
      <c r="N583" s="186"/>
      <c r="O583" s="134" t="str">
        <f t="shared" si="30"/>
        <v/>
      </c>
    </row>
    <row r="584" spans="1:15" x14ac:dyDescent="0.35">
      <c r="A584" s="133" t="str">
        <f>IF(B584="","",
IFERROR(
INDEX('Customer List'!$A:$A,MATCH('Sales input worksheet'!$B584,'Customer List'!$B:$B,0)),
""))</f>
        <v/>
      </c>
      <c r="B584" s="304"/>
      <c r="C584" s="305"/>
      <c r="D584" s="135" t="str">
        <f>IF($C584="","",
IF($C584="Customer credit","CR"&amp;100+COUNTIFS($C$1:$C583,"Customer credit"),
IF($C584="Sales",'Business Info'!$A$3&amp;100+COUNTIFS($C$1:$C583,"Sales"),
IF($C584="Other Income",'Business Info'!$A$3&amp;"O"&amp;100+COUNTIFS($C$1:$C583,"Other Income")
))))</f>
        <v/>
      </c>
      <c r="E584" s="308"/>
      <c r="F584" s="307"/>
      <c r="G584" s="169"/>
      <c r="H584" s="184"/>
      <c r="I584" s="138" t="str">
        <f>IFERROR(VLOOKUP($G584,'Inventory management'!$B:$D,3,0),"")</f>
        <v/>
      </c>
      <c r="J584" s="137" t="str">
        <f>IFERROR(
IF($K584&lt;&gt;"","",
IF($G584="","",
IF($C584="Customer credit",-$H584*VLOOKUP($G584,'Inventory management'!$B:$D,3,0),
$H584*VLOOKUP($G584,'Inventory management'!$B:$D,3,0)))),
"")</f>
        <v/>
      </c>
      <c r="K584" s="188"/>
      <c r="L584" s="137" t="str">
        <f t="shared" si="28"/>
        <v/>
      </c>
      <c r="M584" s="137" t="str">
        <f t="shared" si="29"/>
        <v/>
      </c>
      <c r="N584" s="186"/>
      <c r="O584" s="134" t="str">
        <f t="shared" si="30"/>
        <v/>
      </c>
    </row>
    <row r="585" spans="1:15" x14ac:dyDescent="0.35">
      <c r="A585" s="133" t="str">
        <f>IF(B585="","",
IFERROR(
INDEX('Customer List'!$A:$A,MATCH('Sales input worksheet'!$B585,'Customer List'!$B:$B,0)),
""))</f>
        <v/>
      </c>
      <c r="B585" s="304"/>
      <c r="C585" s="305"/>
      <c r="D585" s="135" t="str">
        <f>IF($C585="","",
IF($C585="Customer credit","CR"&amp;100+COUNTIFS($C$1:$C584,"Customer credit"),
IF($C585="Sales",'Business Info'!$A$3&amp;100+COUNTIFS($C$1:$C584,"Sales"),
IF($C585="Other Income",'Business Info'!$A$3&amp;"O"&amp;100+COUNTIFS($C$1:$C584,"Other Income")
))))</f>
        <v/>
      </c>
      <c r="E585" s="308"/>
      <c r="F585" s="307"/>
      <c r="G585" s="169"/>
      <c r="H585" s="184"/>
      <c r="I585" s="138" t="str">
        <f>IFERROR(VLOOKUP($G585,'Inventory management'!$B:$D,3,0),"")</f>
        <v/>
      </c>
      <c r="J585" s="137" t="str">
        <f>IFERROR(
IF($K585&lt;&gt;"","",
IF($G585="","",
IF($C585="Customer credit",-$H585*VLOOKUP($G585,'Inventory management'!$B:$D,3,0),
$H585*VLOOKUP($G585,'Inventory management'!$B:$D,3,0)))),
"")</f>
        <v/>
      </c>
      <c r="K585" s="188"/>
      <c r="L585" s="137" t="str">
        <f t="shared" si="28"/>
        <v/>
      </c>
      <c r="M585" s="137" t="str">
        <f t="shared" si="29"/>
        <v/>
      </c>
      <c r="N585" s="186"/>
      <c r="O585" s="134" t="str">
        <f t="shared" si="30"/>
        <v/>
      </c>
    </row>
    <row r="586" spans="1:15" x14ac:dyDescent="0.35">
      <c r="A586" s="133" t="str">
        <f>IF(B586="","",
IFERROR(
INDEX('Customer List'!$A:$A,MATCH('Sales input worksheet'!$B586,'Customer List'!$B:$B,0)),
""))</f>
        <v/>
      </c>
      <c r="B586" s="304"/>
      <c r="C586" s="305"/>
      <c r="D586" s="135" t="str">
        <f>IF($C586="","",
IF($C586="Customer credit","CR"&amp;100+COUNTIFS($C$1:$C585,"Customer credit"),
IF($C586="Sales",'Business Info'!$A$3&amp;100+COUNTIFS($C$1:$C585,"Sales"),
IF($C586="Other Income",'Business Info'!$A$3&amp;"O"&amp;100+COUNTIFS($C$1:$C585,"Other Income")
))))</f>
        <v/>
      </c>
      <c r="E586" s="308"/>
      <c r="F586" s="307"/>
      <c r="G586" s="169"/>
      <c r="H586" s="184"/>
      <c r="I586" s="138" t="str">
        <f>IFERROR(VLOOKUP($G586,'Inventory management'!$B:$D,3,0),"")</f>
        <v/>
      </c>
      <c r="J586" s="137" t="str">
        <f>IFERROR(
IF($K586&lt;&gt;"","",
IF($G586="","",
IF($C586="Customer credit",-$H586*VLOOKUP($G586,'Inventory management'!$B:$D,3,0),
$H586*VLOOKUP($G586,'Inventory management'!$B:$D,3,0)))),
"")</f>
        <v/>
      </c>
      <c r="K586" s="188"/>
      <c r="L586" s="137" t="str">
        <f t="shared" si="28"/>
        <v/>
      </c>
      <c r="M586" s="137" t="str">
        <f t="shared" si="29"/>
        <v/>
      </c>
      <c r="N586" s="186"/>
      <c r="O586" s="134" t="str">
        <f t="shared" si="30"/>
        <v/>
      </c>
    </row>
    <row r="587" spans="1:15" x14ac:dyDescent="0.35">
      <c r="A587" s="133" t="str">
        <f>IF(B587="","",
IFERROR(
INDEX('Customer List'!$A:$A,MATCH('Sales input worksheet'!$B587,'Customer List'!$B:$B,0)),
""))</f>
        <v/>
      </c>
      <c r="B587" s="304"/>
      <c r="C587" s="305"/>
      <c r="D587" s="135" t="str">
        <f>IF($C587="","",
IF($C587="Customer credit","CR"&amp;100+COUNTIFS($C$1:$C586,"Customer credit"),
IF($C587="Sales",'Business Info'!$A$3&amp;100+COUNTIFS($C$1:$C586,"Sales"),
IF($C587="Other Income",'Business Info'!$A$3&amp;"O"&amp;100+COUNTIFS($C$1:$C586,"Other Income")
))))</f>
        <v/>
      </c>
      <c r="E587" s="308"/>
      <c r="F587" s="307"/>
      <c r="G587" s="169"/>
      <c r="H587" s="184"/>
      <c r="I587" s="138" t="str">
        <f>IFERROR(VLOOKUP($G587,'Inventory management'!$B:$D,3,0),"")</f>
        <v/>
      </c>
      <c r="J587" s="137" t="str">
        <f>IFERROR(
IF($K587&lt;&gt;"","",
IF($G587="","",
IF($C587="Customer credit",-$H587*VLOOKUP($G587,'Inventory management'!$B:$D,3,0),
$H587*VLOOKUP($G587,'Inventory management'!$B:$D,3,0)))),
"")</f>
        <v/>
      </c>
      <c r="K587" s="188"/>
      <c r="L587" s="137" t="str">
        <f t="shared" si="28"/>
        <v/>
      </c>
      <c r="M587" s="137" t="str">
        <f t="shared" si="29"/>
        <v/>
      </c>
      <c r="N587" s="186"/>
      <c r="O587" s="134" t="str">
        <f t="shared" si="30"/>
        <v/>
      </c>
    </row>
    <row r="588" spans="1:15" x14ac:dyDescent="0.35">
      <c r="A588" s="133" t="str">
        <f>IF(B588="","",
IFERROR(
INDEX('Customer List'!$A:$A,MATCH('Sales input worksheet'!$B588,'Customer List'!$B:$B,0)),
""))</f>
        <v/>
      </c>
      <c r="B588" s="304"/>
      <c r="C588" s="305"/>
      <c r="D588" s="135" t="str">
        <f>IF($C588="","",
IF($C588="Customer credit","CR"&amp;100+COUNTIFS($C$1:$C587,"Customer credit"),
IF($C588="Sales",'Business Info'!$A$3&amp;100+COUNTIFS($C$1:$C587,"Sales"),
IF($C588="Other Income",'Business Info'!$A$3&amp;"O"&amp;100+COUNTIFS($C$1:$C587,"Other Income")
))))</f>
        <v/>
      </c>
      <c r="E588" s="308"/>
      <c r="F588" s="307"/>
      <c r="G588" s="169"/>
      <c r="H588" s="184"/>
      <c r="I588" s="138" t="str">
        <f>IFERROR(VLOOKUP($G588,'Inventory management'!$B:$D,3,0),"")</f>
        <v/>
      </c>
      <c r="J588" s="137" t="str">
        <f>IFERROR(
IF($K588&lt;&gt;"","",
IF($G588="","",
IF($C588="Customer credit",-$H588*VLOOKUP($G588,'Inventory management'!$B:$D,3,0),
$H588*VLOOKUP($G588,'Inventory management'!$B:$D,3,0)))),
"")</f>
        <v/>
      </c>
      <c r="K588" s="188"/>
      <c r="L588" s="137" t="str">
        <f t="shared" si="28"/>
        <v/>
      </c>
      <c r="M588" s="137" t="str">
        <f t="shared" si="29"/>
        <v/>
      </c>
      <c r="N588" s="186"/>
      <c r="O588" s="134" t="str">
        <f t="shared" si="30"/>
        <v/>
      </c>
    </row>
    <row r="589" spans="1:15" x14ac:dyDescent="0.35">
      <c r="A589" s="133" t="str">
        <f>IF(B589="","",
IFERROR(
INDEX('Customer List'!$A:$A,MATCH('Sales input worksheet'!$B589,'Customer List'!$B:$B,0)),
""))</f>
        <v/>
      </c>
      <c r="B589" s="304"/>
      <c r="C589" s="305"/>
      <c r="D589" s="135" t="str">
        <f>IF($C589="","",
IF($C589="Customer credit","CR"&amp;100+COUNTIFS($C$1:$C588,"Customer credit"),
IF($C589="Sales",'Business Info'!$A$3&amp;100+COUNTIFS($C$1:$C588,"Sales"),
IF($C589="Other Income",'Business Info'!$A$3&amp;"O"&amp;100+COUNTIFS($C$1:$C588,"Other Income")
))))</f>
        <v/>
      </c>
      <c r="E589" s="308"/>
      <c r="F589" s="307"/>
      <c r="G589" s="169"/>
      <c r="H589" s="184"/>
      <c r="I589" s="138" t="str">
        <f>IFERROR(VLOOKUP($G589,'Inventory management'!$B:$D,3,0),"")</f>
        <v/>
      </c>
      <c r="J589" s="137" t="str">
        <f>IFERROR(
IF($K589&lt;&gt;"","",
IF($G589="","",
IF($C589="Customer credit",-$H589*VLOOKUP($G589,'Inventory management'!$B:$D,3,0),
$H589*VLOOKUP($G589,'Inventory management'!$B:$D,3,0)))),
"")</f>
        <v/>
      </c>
      <c r="K589" s="188"/>
      <c r="L589" s="137" t="str">
        <f t="shared" si="28"/>
        <v/>
      </c>
      <c r="M589" s="137" t="str">
        <f t="shared" si="29"/>
        <v/>
      </c>
      <c r="N589" s="186"/>
      <c r="O589" s="134" t="str">
        <f t="shared" si="30"/>
        <v/>
      </c>
    </row>
    <row r="590" spans="1:15" x14ac:dyDescent="0.35">
      <c r="A590" s="133" t="str">
        <f>IF(B590="","",
IFERROR(
INDEX('Customer List'!$A:$A,MATCH('Sales input worksheet'!$B590,'Customer List'!$B:$B,0)),
""))</f>
        <v/>
      </c>
      <c r="B590" s="304"/>
      <c r="C590" s="305"/>
      <c r="D590" s="135" t="str">
        <f>IF($C590="","",
IF($C590="Customer credit","CR"&amp;100+COUNTIFS($C$1:$C589,"Customer credit"),
IF($C590="Sales",'Business Info'!$A$3&amp;100+COUNTIFS($C$1:$C589,"Sales"),
IF($C590="Other Income",'Business Info'!$A$3&amp;"O"&amp;100+COUNTIFS($C$1:$C589,"Other Income")
))))</f>
        <v/>
      </c>
      <c r="E590" s="308"/>
      <c r="F590" s="307"/>
      <c r="G590" s="169"/>
      <c r="H590" s="184"/>
      <c r="I590" s="138" t="str">
        <f>IFERROR(VLOOKUP($G590,'Inventory management'!$B:$D,3,0),"")</f>
        <v/>
      </c>
      <c r="J590" s="137" t="str">
        <f>IFERROR(
IF($K590&lt;&gt;"","",
IF($G590="","",
IF($C590="Customer credit",-$H590*VLOOKUP($G590,'Inventory management'!$B:$D,3,0),
$H590*VLOOKUP($G590,'Inventory management'!$B:$D,3,0)))),
"")</f>
        <v/>
      </c>
      <c r="K590" s="188"/>
      <c r="L590" s="137" t="str">
        <f t="shared" si="28"/>
        <v/>
      </c>
      <c r="M590" s="137" t="str">
        <f t="shared" si="29"/>
        <v/>
      </c>
      <c r="N590" s="186"/>
      <c r="O590" s="134" t="str">
        <f t="shared" si="30"/>
        <v/>
      </c>
    </row>
    <row r="591" spans="1:15" x14ac:dyDescent="0.35">
      <c r="A591" s="133" t="str">
        <f>IF(B591="","",
IFERROR(
INDEX('Customer List'!$A:$A,MATCH('Sales input worksheet'!$B591,'Customer List'!$B:$B,0)),
""))</f>
        <v/>
      </c>
      <c r="B591" s="304"/>
      <c r="C591" s="305"/>
      <c r="D591" s="135" t="str">
        <f>IF($C591="","",
IF($C591="Customer credit","CR"&amp;100+COUNTIFS($C$1:$C590,"Customer credit"),
IF($C591="Sales",'Business Info'!$A$3&amp;100+COUNTIFS($C$1:$C590,"Sales"),
IF($C591="Other Income",'Business Info'!$A$3&amp;"O"&amp;100+COUNTIFS($C$1:$C590,"Other Income")
))))</f>
        <v/>
      </c>
      <c r="E591" s="308"/>
      <c r="F591" s="307"/>
      <c r="G591" s="169"/>
      <c r="H591" s="184"/>
      <c r="I591" s="138" t="str">
        <f>IFERROR(VLOOKUP($G591,'Inventory management'!$B:$D,3,0),"")</f>
        <v/>
      </c>
      <c r="J591" s="137" t="str">
        <f>IFERROR(
IF($K591&lt;&gt;"","",
IF($G591="","",
IF($C591="Customer credit",-$H591*VLOOKUP($G591,'Inventory management'!$B:$D,3,0),
$H591*VLOOKUP($G591,'Inventory management'!$B:$D,3,0)))),
"")</f>
        <v/>
      </c>
      <c r="K591" s="188"/>
      <c r="L591" s="137" t="str">
        <f t="shared" si="28"/>
        <v/>
      </c>
      <c r="M591" s="137" t="str">
        <f t="shared" si="29"/>
        <v/>
      </c>
      <c r="N591" s="186"/>
      <c r="O591" s="134" t="str">
        <f t="shared" si="30"/>
        <v/>
      </c>
    </row>
    <row r="592" spans="1:15" x14ac:dyDescent="0.35">
      <c r="A592" s="133" t="str">
        <f>IF(B592="","",
IFERROR(
INDEX('Customer List'!$A:$A,MATCH('Sales input worksheet'!$B592,'Customer List'!$B:$B,0)),
""))</f>
        <v/>
      </c>
      <c r="B592" s="304"/>
      <c r="C592" s="305"/>
      <c r="D592" s="135" t="str">
        <f>IF($C592="","",
IF($C592="Customer credit","CR"&amp;100+COUNTIFS($C$1:$C591,"Customer credit"),
IF($C592="Sales",'Business Info'!$A$3&amp;100+COUNTIFS($C$1:$C591,"Sales"),
IF($C592="Other Income",'Business Info'!$A$3&amp;"O"&amp;100+COUNTIFS($C$1:$C591,"Other Income")
))))</f>
        <v/>
      </c>
      <c r="E592" s="308"/>
      <c r="F592" s="307"/>
      <c r="G592" s="169"/>
      <c r="H592" s="184"/>
      <c r="I592" s="138" t="str">
        <f>IFERROR(VLOOKUP($G592,'Inventory management'!$B:$D,3,0),"")</f>
        <v/>
      </c>
      <c r="J592" s="137" t="str">
        <f>IFERROR(
IF($K592&lt;&gt;"","",
IF($G592="","",
IF($C592="Customer credit",-$H592*VLOOKUP($G592,'Inventory management'!$B:$D,3,0),
$H592*VLOOKUP($G592,'Inventory management'!$B:$D,3,0)))),
"")</f>
        <v/>
      </c>
      <c r="K592" s="188"/>
      <c r="L592" s="137" t="str">
        <f t="shared" si="28"/>
        <v/>
      </c>
      <c r="M592" s="137" t="str">
        <f t="shared" si="29"/>
        <v/>
      </c>
      <c r="N592" s="186"/>
      <c r="O592" s="134" t="str">
        <f t="shared" si="30"/>
        <v/>
      </c>
    </row>
    <row r="593" spans="1:15" x14ac:dyDescent="0.35">
      <c r="A593" s="133" t="str">
        <f>IF(B593="","",
IFERROR(
INDEX('Customer List'!$A:$A,MATCH('Sales input worksheet'!$B593,'Customer List'!$B:$B,0)),
""))</f>
        <v/>
      </c>
      <c r="B593" s="304"/>
      <c r="C593" s="305"/>
      <c r="D593" s="135" t="str">
        <f>IF($C593="","",
IF($C593="Customer credit","CR"&amp;100+COUNTIFS($C$1:$C592,"Customer credit"),
IF($C593="Sales",'Business Info'!$A$3&amp;100+COUNTIFS($C$1:$C592,"Sales"),
IF($C593="Other Income",'Business Info'!$A$3&amp;"O"&amp;100+COUNTIFS($C$1:$C592,"Other Income")
))))</f>
        <v/>
      </c>
      <c r="E593" s="308"/>
      <c r="F593" s="307"/>
      <c r="G593" s="169"/>
      <c r="H593" s="184"/>
      <c r="I593" s="138" t="str">
        <f>IFERROR(VLOOKUP($G593,'Inventory management'!$B:$D,3,0),"")</f>
        <v/>
      </c>
      <c r="J593" s="137" t="str">
        <f>IFERROR(
IF($K593&lt;&gt;"","",
IF($G593="","",
IF($C593="Customer credit",-$H593*VLOOKUP($G593,'Inventory management'!$B:$D,3,0),
$H593*VLOOKUP($G593,'Inventory management'!$B:$D,3,0)))),
"")</f>
        <v/>
      </c>
      <c r="K593" s="188"/>
      <c r="L593" s="137" t="str">
        <f t="shared" si="28"/>
        <v/>
      </c>
      <c r="M593" s="137" t="str">
        <f t="shared" si="29"/>
        <v/>
      </c>
      <c r="N593" s="186"/>
      <c r="O593" s="134" t="str">
        <f t="shared" si="30"/>
        <v/>
      </c>
    </row>
    <row r="594" spans="1:15" x14ac:dyDescent="0.35">
      <c r="A594" s="133" t="str">
        <f>IF(B594="","",
IFERROR(
INDEX('Customer List'!$A:$A,MATCH('Sales input worksheet'!$B594,'Customer List'!$B:$B,0)),
""))</f>
        <v/>
      </c>
      <c r="B594" s="304"/>
      <c r="C594" s="305"/>
      <c r="D594" s="135" t="str">
        <f>IF($C594="","",
IF($C594="Customer credit","CR"&amp;100+COUNTIFS($C$1:$C593,"Customer credit"),
IF($C594="Sales",'Business Info'!$A$3&amp;100+COUNTIFS($C$1:$C593,"Sales"),
IF($C594="Other Income",'Business Info'!$A$3&amp;"O"&amp;100+COUNTIFS($C$1:$C593,"Other Income")
))))</f>
        <v/>
      </c>
      <c r="E594" s="308"/>
      <c r="F594" s="307"/>
      <c r="G594" s="169"/>
      <c r="H594" s="184"/>
      <c r="I594" s="138" t="str">
        <f>IFERROR(VLOOKUP($G594,'Inventory management'!$B:$D,3,0),"")</f>
        <v/>
      </c>
      <c r="J594" s="137" t="str">
        <f>IFERROR(
IF($K594&lt;&gt;"","",
IF($G594="","",
IF($C594="Customer credit",-$H594*VLOOKUP($G594,'Inventory management'!$B:$D,3,0),
$H594*VLOOKUP($G594,'Inventory management'!$B:$D,3,0)))),
"")</f>
        <v/>
      </c>
      <c r="K594" s="188"/>
      <c r="L594" s="137" t="str">
        <f t="shared" si="28"/>
        <v/>
      </c>
      <c r="M594" s="137" t="str">
        <f t="shared" si="29"/>
        <v/>
      </c>
      <c r="N594" s="186"/>
      <c r="O594" s="134" t="str">
        <f t="shared" si="30"/>
        <v/>
      </c>
    </row>
    <row r="595" spans="1:15" x14ac:dyDescent="0.35">
      <c r="A595" s="133" t="str">
        <f>IF(B595="","",
IFERROR(
INDEX('Customer List'!$A:$A,MATCH('Sales input worksheet'!$B595,'Customer List'!$B:$B,0)),
""))</f>
        <v/>
      </c>
      <c r="B595" s="304"/>
      <c r="C595" s="305"/>
      <c r="D595" s="135" t="str">
        <f>IF($C595="","",
IF($C595="Customer credit","CR"&amp;100+COUNTIFS($C$1:$C594,"Customer credit"),
IF($C595="Sales",'Business Info'!$A$3&amp;100+COUNTIFS($C$1:$C594,"Sales"),
IF($C595="Other Income",'Business Info'!$A$3&amp;"O"&amp;100+COUNTIFS($C$1:$C594,"Other Income")
))))</f>
        <v/>
      </c>
      <c r="E595" s="308"/>
      <c r="F595" s="307"/>
      <c r="G595" s="169"/>
      <c r="H595" s="184"/>
      <c r="I595" s="138" t="str">
        <f>IFERROR(VLOOKUP($G595,'Inventory management'!$B:$D,3,0),"")</f>
        <v/>
      </c>
      <c r="J595" s="137" t="str">
        <f>IFERROR(
IF($K595&lt;&gt;"","",
IF($G595="","",
IF($C595="Customer credit",-$H595*VLOOKUP($G595,'Inventory management'!$B:$D,3,0),
$H595*VLOOKUP($G595,'Inventory management'!$B:$D,3,0)))),
"")</f>
        <v/>
      </c>
      <c r="K595" s="188"/>
      <c r="L595" s="137" t="str">
        <f t="shared" si="28"/>
        <v/>
      </c>
      <c r="M595" s="137" t="str">
        <f t="shared" si="29"/>
        <v/>
      </c>
      <c r="N595" s="186"/>
      <c r="O595" s="134" t="str">
        <f t="shared" si="30"/>
        <v/>
      </c>
    </row>
    <row r="596" spans="1:15" x14ac:dyDescent="0.35">
      <c r="A596" s="133" t="str">
        <f>IF(B596="","",
IFERROR(
INDEX('Customer List'!$A:$A,MATCH('Sales input worksheet'!$B596,'Customer List'!$B:$B,0)),
""))</f>
        <v/>
      </c>
      <c r="B596" s="304"/>
      <c r="C596" s="305"/>
      <c r="D596" s="135" t="str">
        <f>IF($C596="","",
IF($C596="Customer credit","CR"&amp;100+COUNTIFS($C$1:$C595,"Customer credit"),
IF($C596="Sales",'Business Info'!$A$3&amp;100+COUNTIFS($C$1:$C595,"Sales"),
IF($C596="Other Income",'Business Info'!$A$3&amp;"O"&amp;100+COUNTIFS($C$1:$C595,"Other Income")
))))</f>
        <v/>
      </c>
      <c r="E596" s="308"/>
      <c r="F596" s="307"/>
      <c r="G596" s="169"/>
      <c r="H596" s="184"/>
      <c r="I596" s="138" t="str">
        <f>IFERROR(VLOOKUP($G596,'Inventory management'!$B:$D,3,0),"")</f>
        <v/>
      </c>
      <c r="J596" s="137" t="str">
        <f>IFERROR(
IF($K596&lt;&gt;"","",
IF($G596="","",
IF($C596="Customer credit",-$H596*VLOOKUP($G596,'Inventory management'!$B:$D,3,0),
$H596*VLOOKUP($G596,'Inventory management'!$B:$D,3,0)))),
"")</f>
        <v/>
      </c>
      <c r="K596" s="188"/>
      <c r="L596" s="137" t="str">
        <f t="shared" si="28"/>
        <v/>
      </c>
      <c r="M596" s="137" t="str">
        <f t="shared" si="29"/>
        <v/>
      </c>
      <c r="N596" s="186"/>
      <c r="O596" s="134" t="str">
        <f t="shared" si="30"/>
        <v/>
      </c>
    </row>
    <row r="597" spans="1:15" x14ac:dyDescent="0.35">
      <c r="A597" s="133" t="str">
        <f>IF(B597="","",
IFERROR(
INDEX('Customer List'!$A:$A,MATCH('Sales input worksheet'!$B597,'Customer List'!$B:$B,0)),
""))</f>
        <v/>
      </c>
      <c r="B597" s="304"/>
      <c r="C597" s="305"/>
      <c r="D597" s="135" t="str">
        <f>IF($C597="","",
IF($C597="Customer credit","CR"&amp;100+COUNTIFS($C$1:$C596,"Customer credit"),
IF($C597="Sales",'Business Info'!$A$3&amp;100+COUNTIFS($C$1:$C596,"Sales"),
IF($C597="Other Income",'Business Info'!$A$3&amp;"O"&amp;100+COUNTIFS($C$1:$C596,"Other Income")
))))</f>
        <v/>
      </c>
      <c r="E597" s="308"/>
      <c r="F597" s="307"/>
      <c r="G597" s="169"/>
      <c r="H597" s="184"/>
      <c r="I597" s="138" t="str">
        <f>IFERROR(VLOOKUP($G597,'Inventory management'!$B:$D,3,0),"")</f>
        <v/>
      </c>
      <c r="J597" s="137" t="str">
        <f>IFERROR(
IF($K597&lt;&gt;"","",
IF($G597="","",
IF($C597="Customer credit",-$H597*VLOOKUP($G597,'Inventory management'!$B:$D,3,0),
$H597*VLOOKUP($G597,'Inventory management'!$B:$D,3,0)))),
"")</f>
        <v/>
      </c>
      <c r="K597" s="188"/>
      <c r="L597" s="137" t="str">
        <f t="shared" si="28"/>
        <v/>
      </c>
      <c r="M597" s="137" t="str">
        <f t="shared" si="29"/>
        <v/>
      </c>
      <c r="N597" s="186"/>
      <c r="O597" s="134" t="str">
        <f t="shared" si="30"/>
        <v/>
      </c>
    </row>
    <row r="598" spans="1:15" x14ac:dyDescent="0.35">
      <c r="A598" s="133" t="str">
        <f>IF(B598="","",
IFERROR(
INDEX('Customer List'!$A:$A,MATCH('Sales input worksheet'!$B598,'Customer List'!$B:$B,0)),
""))</f>
        <v/>
      </c>
      <c r="B598" s="304"/>
      <c r="C598" s="305"/>
      <c r="D598" s="135" t="str">
        <f>IF($C598="","",
IF($C598="Customer credit","CR"&amp;100+COUNTIFS($C$1:$C597,"Customer credit"),
IF($C598="Sales",'Business Info'!$A$3&amp;100+COUNTIFS($C$1:$C597,"Sales"),
IF($C598="Other Income",'Business Info'!$A$3&amp;"O"&amp;100+COUNTIFS($C$1:$C597,"Other Income")
))))</f>
        <v/>
      </c>
      <c r="E598" s="308"/>
      <c r="F598" s="307"/>
      <c r="G598" s="169"/>
      <c r="H598" s="184"/>
      <c r="I598" s="138" t="str">
        <f>IFERROR(VLOOKUP($G598,'Inventory management'!$B:$D,3,0),"")</f>
        <v/>
      </c>
      <c r="J598" s="137" t="str">
        <f>IFERROR(
IF($K598&lt;&gt;"","",
IF($G598="","",
IF($C598="Customer credit",-$H598*VLOOKUP($G598,'Inventory management'!$B:$D,3,0),
$H598*VLOOKUP($G598,'Inventory management'!$B:$D,3,0)))),
"")</f>
        <v/>
      </c>
      <c r="K598" s="188"/>
      <c r="L598" s="137" t="str">
        <f t="shared" si="28"/>
        <v/>
      </c>
      <c r="M598" s="137" t="str">
        <f t="shared" si="29"/>
        <v/>
      </c>
      <c r="N598" s="186"/>
      <c r="O598" s="134" t="str">
        <f t="shared" si="30"/>
        <v/>
      </c>
    </row>
    <row r="599" spans="1:15" x14ac:dyDescent="0.35">
      <c r="A599" s="133" t="str">
        <f>IF(B599="","",
IFERROR(
INDEX('Customer List'!$A:$A,MATCH('Sales input worksheet'!$B599,'Customer List'!$B:$B,0)),
""))</f>
        <v/>
      </c>
      <c r="B599" s="304"/>
      <c r="C599" s="305"/>
      <c r="D599" s="135" t="str">
        <f>IF($C599="","",
IF($C599="Customer credit","CR"&amp;100+COUNTIFS($C$1:$C598,"Customer credit"),
IF($C599="Sales",'Business Info'!$A$3&amp;100+COUNTIFS($C$1:$C598,"Sales"),
IF($C599="Other Income",'Business Info'!$A$3&amp;"O"&amp;100+COUNTIFS($C$1:$C598,"Other Income")
))))</f>
        <v/>
      </c>
      <c r="E599" s="308"/>
      <c r="F599" s="307"/>
      <c r="G599" s="169"/>
      <c r="H599" s="184"/>
      <c r="I599" s="138" t="str">
        <f>IFERROR(VLOOKUP($G599,'Inventory management'!$B:$D,3,0),"")</f>
        <v/>
      </c>
      <c r="J599" s="137" t="str">
        <f>IFERROR(
IF($K599&lt;&gt;"","",
IF($G599="","",
IF($C599="Customer credit",-$H599*VLOOKUP($G599,'Inventory management'!$B:$D,3,0),
$H599*VLOOKUP($G599,'Inventory management'!$B:$D,3,0)))),
"")</f>
        <v/>
      </c>
      <c r="K599" s="188"/>
      <c r="L599" s="137" t="str">
        <f t="shared" si="28"/>
        <v/>
      </c>
      <c r="M599" s="137" t="str">
        <f t="shared" si="29"/>
        <v/>
      </c>
      <c r="N599" s="186"/>
      <c r="O599" s="134" t="str">
        <f t="shared" si="30"/>
        <v/>
      </c>
    </row>
    <row r="600" spans="1:15" x14ac:dyDescent="0.35">
      <c r="A600" s="133" t="str">
        <f>IF(B600="","",
IFERROR(
INDEX('Customer List'!$A:$A,MATCH('Sales input worksheet'!$B600,'Customer List'!$B:$B,0)),
""))</f>
        <v/>
      </c>
      <c r="B600" s="304"/>
      <c r="C600" s="305"/>
      <c r="D600" s="135" t="str">
        <f>IF($C600="","",
IF($C600="Customer credit","CR"&amp;100+COUNTIFS($C$1:$C599,"Customer credit"),
IF($C600="Sales",'Business Info'!$A$3&amp;100+COUNTIFS($C$1:$C599,"Sales"),
IF($C600="Other Income",'Business Info'!$A$3&amp;"O"&amp;100+COUNTIFS($C$1:$C599,"Other Income")
))))</f>
        <v/>
      </c>
      <c r="E600" s="308"/>
      <c r="F600" s="307"/>
      <c r="G600" s="169"/>
      <c r="H600" s="184"/>
      <c r="I600" s="138" t="str">
        <f>IFERROR(VLOOKUP($G600,'Inventory management'!$B:$D,3,0),"")</f>
        <v/>
      </c>
      <c r="J600" s="137" t="str">
        <f>IFERROR(
IF($K600&lt;&gt;"","",
IF($G600="","",
IF($C600="Customer credit",-$H600*VLOOKUP($G600,'Inventory management'!$B:$D,3,0),
$H600*VLOOKUP($G600,'Inventory management'!$B:$D,3,0)))),
"")</f>
        <v/>
      </c>
      <c r="K600" s="188"/>
      <c r="L600" s="137" t="str">
        <f t="shared" si="28"/>
        <v/>
      </c>
      <c r="M600" s="137" t="str">
        <f t="shared" si="29"/>
        <v/>
      </c>
      <c r="N600" s="186"/>
      <c r="O600" s="134" t="str">
        <f t="shared" si="30"/>
        <v/>
      </c>
    </row>
    <row r="601" spans="1:15" x14ac:dyDescent="0.35">
      <c r="A601" s="133" t="str">
        <f>IF(B601="","",
IFERROR(
INDEX('Customer List'!$A:$A,MATCH('Sales input worksheet'!$B601,'Customer List'!$B:$B,0)),
""))</f>
        <v/>
      </c>
      <c r="B601" s="304"/>
      <c r="C601" s="305"/>
      <c r="D601" s="135" t="str">
        <f>IF($C601="","",
IF($C601="Customer credit","CR"&amp;100+COUNTIFS($C$1:$C600,"Customer credit"),
IF($C601="Sales",'Business Info'!$A$3&amp;100+COUNTIFS($C$1:$C600,"Sales"),
IF($C601="Other Income",'Business Info'!$A$3&amp;"O"&amp;100+COUNTIFS($C$1:$C600,"Other Income")
))))</f>
        <v/>
      </c>
      <c r="E601" s="308"/>
      <c r="F601" s="307"/>
      <c r="G601" s="169"/>
      <c r="H601" s="184"/>
      <c r="I601" s="138" t="str">
        <f>IFERROR(VLOOKUP($G601,'Inventory management'!$B:$D,3,0),"")</f>
        <v/>
      </c>
      <c r="J601" s="137" t="str">
        <f>IFERROR(
IF($K601&lt;&gt;"","",
IF($G601="","",
IF($C601="Customer credit",-$H601*VLOOKUP($G601,'Inventory management'!$B:$D,3,0),
$H601*VLOOKUP($G601,'Inventory management'!$B:$D,3,0)))),
"")</f>
        <v/>
      </c>
      <c r="K601" s="188"/>
      <c r="L601" s="137" t="str">
        <f t="shared" si="28"/>
        <v/>
      </c>
      <c r="M601" s="137" t="str">
        <f t="shared" si="29"/>
        <v/>
      </c>
      <c r="N601" s="186"/>
      <c r="O601" s="134" t="str">
        <f t="shared" si="30"/>
        <v/>
      </c>
    </row>
    <row r="602" spans="1:15" x14ac:dyDescent="0.35">
      <c r="A602" s="133" t="str">
        <f>IF(B602="","",
IFERROR(
INDEX('Customer List'!$A:$A,MATCH('Sales input worksheet'!$B602,'Customer List'!$B:$B,0)),
""))</f>
        <v/>
      </c>
      <c r="B602" s="304"/>
      <c r="C602" s="305"/>
      <c r="D602" s="135" t="str">
        <f>IF($C602="","",
IF($C602="Customer credit","CR"&amp;100+COUNTIFS($C$1:$C601,"Customer credit"),
IF($C602="Sales",'Business Info'!$A$3&amp;100+COUNTIFS($C$1:$C601,"Sales"),
IF($C602="Other Income",'Business Info'!$A$3&amp;"O"&amp;100+COUNTIFS($C$1:$C601,"Other Income")
))))</f>
        <v/>
      </c>
      <c r="E602" s="308"/>
      <c r="F602" s="307"/>
      <c r="G602" s="169"/>
      <c r="H602" s="184"/>
      <c r="I602" s="138" t="str">
        <f>IFERROR(VLOOKUP($G602,'Inventory management'!$B:$D,3,0),"")</f>
        <v/>
      </c>
      <c r="J602" s="137" t="str">
        <f>IFERROR(
IF($K602&lt;&gt;"","",
IF($G602="","",
IF($C602="Customer credit",-$H602*VLOOKUP($G602,'Inventory management'!$B:$D,3,0),
$H602*VLOOKUP($G602,'Inventory management'!$B:$D,3,0)))),
"")</f>
        <v/>
      </c>
      <c r="K602" s="188"/>
      <c r="L602" s="137" t="str">
        <f t="shared" si="28"/>
        <v/>
      </c>
      <c r="M602" s="137" t="str">
        <f t="shared" si="29"/>
        <v/>
      </c>
      <c r="N602" s="186"/>
      <c r="O602" s="134" t="str">
        <f t="shared" si="30"/>
        <v/>
      </c>
    </row>
    <row r="603" spans="1:15" x14ac:dyDescent="0.35">
      <c r="A603" s="133" t="str">
        <f>IF(B603="","",
IFERROR(
INDEX('Customer List'!$A:$A,MATCH('Sales input worksheet'!$B603,'Customer List'!$B:$B,0)),
""))</f>
        <v/>
      </c>
      <c r="B603" s="304"/>
      <c r="C603" s="305"/>
      <c r="D603" s="135" t="str">
        <f>IF($C603="","",
IF($C603="Customer credit","CR"&amp;100+COUNTIFS($C$1:$C602,"Customer credit"),
IF($C603="Sales",'Business Info'!$A$3&amp;100+COUNTIFS($C$1:$C602,"Sales"),
IF($C603="Other Income",'Business Info'!$A$3&amp;"O"&amp;100+COUNTIFS($C$1:$C602,"Other Income")
))))</f>
        <v/>
      </c>
      <c r="E603" s="308"/>
      <c r="F603" s="307"/>
      <c r="G603" s="169"/>
      <c r="H603" s="184"/>
      <c r="I603" s="138" t="str">
        <f>IFERROR(VLOOKUP($G603,'Inventory management'!$B:$D,3,0),"")</f>
        <v/>
      </c>
      <c r="J603" s="137" t="str">
        <f>IFERROR(
IF($K603&lt;&gt;"","",
IF($G603="","",
IF($C603="Customer credit",-$H603*VLOOKUP($G603,'Inventory management'!$B:$D,3,0),
$H603*VLOOKUP($G603,'Inventory management'!$B:$D,3,0)))),
"")</f>
        <v/>
      </c>
      <c r="K603" s="188"/>
      <c r="L603" s="137" t="str">
        <f t="shared" si="28"/>
        <v/>
      </c>
      <c r="M603" s="137" t="str">
        <f t="shared" si="29"/>
        <v/>
      </c>
      <c r="N603" s="186"/>
      <c r="O603" s="134" t="str">
        <f t="shared" si="30"/>
        <v/>
      </c>
    </row>
    <row r="604" spans="1:15" x14ac:dyDescent="0.35">
      <c r="A604" s="133" t="str">
        <f>IF(B604="","",
IFERROR(
INDEX('Customer List'!$A:$A,MATCH('Sales input worksheet'!$B604,'Customer List'!$B:$B,0)),
""))</f>
        <v/>
      </c>
      <c r="B604" s="304"/>
      <c r="C604" s="305"/>
      <c r="D604" s="135" t="str">
        <f>IF($C604="","",
IF($C604="Customer credit","CR"&amp;100+COUNTIFS($C$1:$C603,"Customer credit"),
IF($C604="Sales",'Business Info'!$A$3&amp;100+COUNTIFS($C$1:$C603,"Sales"),
IF($C604="Other Income",'Business Info'!$A$3&amp;"O"&amp;100+COUNTIFS($C$1:$C603,"Other Income")
))))</f>
        <v/>
      </c>
      <c r="E604" s="308"/>
      <c r="F604" s="307"/>
      <c r="G604" s="169"/>
      <c r="H604" s="184"/>
      <c r="I604" s="138" t="str">
        <f>IFERROR(VLOOKUP($G604,'Inventory management'!$B:$D,3,0),"")</f>
        <v/>
      </c>
      <c r="J604" s="137" t="str">
        <f>IFERROR(
IF($K604&lt;&gt;"","",
IF($G604="","",
IF($C604="Customer credit",-$H604*VLOOKUP($G604,'Inventory management'!$B:$D,3,0),
$H604*VLOOKUP($G604,'Inventory management'!$B:$D,3,0)))),
"")</f>
        <v/>
      </c>
      <c r="K604" s="188"/>
      <c r="L604" s="137" t="str">
        <f t="shared" si="28"/>
        <v/>
      </c>
      <c r="M604" s="137" t="str">
        <f t="shared" si="29"/>
        <v/>
      </c>
      <c r="N604" s="186"/>
      <c r="O604" s="134" t="str">
        <f t="shared" si="30"/>
        <v/>
      </c>
    </row>
    <row r="605" spans="1:15" x14ac:dyDescent="0.35">
      <c r="A605" s="133" t="str">
        <f>IF(B605="","",
IFERROR(
INDEX('Customer List'!$A:$A,MATCH('Sales input worksheet'!$B605,'Customer List'!$B:$B,0)),
""))</f>
        <v/>
      </c>
      <c r="B605" s="304"/>
      <c r="C605" s="305"/>
      <c r="D605" s="135" t="str">
        <f>IF($C605="","",
IF($C605="Customer credit","CR"&amp;100+COUNTIFS($C$1:$C604,"Customer credit"),
IF($C605="Sales",'Business Info'!$A$3&amp;100+COUNTIFS($C$1:$C604,"Sales"),
IF($C605="Other Income",'Business Info'!$A$3&amp;"O"&amp;100+COUNTIFS($C$1:$C604,"Other Income")
))))</f>
        <v/>
      </c>
      <c r="E605" s="308"/>
      <c r="F605" s="307"/>
      <c r="G605" s="169"/>
      <c r="H605" s="184"/>
      <c r="I605" s="138" t="str">
        <f>IFERROR(VLOOKUP($G605,'Inventory management'!$B:$D,3,0),"")</f>
        <v/>
      </c>
      <c r="J605" s="137" t="str">
        <f>IFERROR(
IF($K605&lt;&gt;"","",
IF($G605="","",
IF($C605="Customer credit",-$H605*VLOOKUP($G605,'Inventory management'!$B:$D,3,0),
$H605*VLOOKUP($G605,'Inventory management'!$B:$D,3,0)))),
"")</f>
        <v/>
      </c>
      <c r="K605" s="188"/>
      <c r="L605" s="137" t="str">
        <f t="shared" si="28"/>
        <v/>
      </c>
      <c r="M605" s="137" t="str">
        <f t="shared" si="29"/>
        <v/>
      </c>
      <c r="N605" s="186"/>
      <c r="O605" s="134" t="str">
        <f t="shared" si="30"/>
        <v/>
      </c>
    </row>
    <row r="606" spans="1:15" x14ac:dyDescent="0.35">
      <c r="A606" s="133" t="str">
        <f>IF(B606="","",
IFERROR(
INDEX('Customer List'!$A:$A,MATCH('Sales input worksheet'!$B606,'Customer List'!$B:$B,0)),
""))</f>
        <v/>
      </c>
      <c r="B606" s="304"/>
      <c r="C606" s="305"/>
      <c r="D606" s="135" t="str">
        <f>IF($C606="","",
IF($C606="Customer credit","CR"&amp;100+COUNTIFS($C$1:$C605,"Customer credit"),
IF($C606="Sales",'Business Info'!$A$3&amp;100+COUNTIFS($C$1:$C605,"Sales"),
IF($C606="Other Income",'Business Info'!$A$3&amp;"O"&amp;100+COUNTIFS($C$1:$C605,"Other Income")
))))</f>
        <v/>
      </c>
      <c r="E606" s="308"/>
      <c r="F606" s="307"/>
      <c r="G606" s="169"/>
      <c r="H606" s="184"/>
      <c r="I606" s="138" t="str">
        <f>IFERROR(VLOOKUP($G606,'Inventory management'!$B:$D,3,0),"")</f>
        <v/>
      </c>
      <c r="J606" s="137" t="str">
        <f>IFERROR(
IF($K606&lt;&gt;"","",
IF($G606="","",
IF($C606="Customer credit",-$H606*VLOOKUP($G606,'Inventory management'!$B:$D,3,0),
$H606*VLOOKUP($G606,'Inventory management'!$B:$D,3,0)))),
"")</f>
        <v/>
      </c>
      <c r="K606" s="188"/>
      <c r="L606" s="137" t="str">
        <f t="shared" si="28"/>
        <v/>
      </c>
      <c r="M606" s="137" t="str">
        <f t="shared" si="29"/>
        <v/>
      </c>
      <c r="N606" s="186"/>
      <c r="O606" s="134" t="str">
        <f t="shared" si="30"/>
        <v/>
      </c>
    </row>
    <row r="607" spans="1:15" x14ac:dyDescent="0.35">
      <c r="A607" s="133" t="str">
        <f>IF(B607="","",
IFERROR(
INDEX('Customer List'!$A:$A,MATCH('Sales input worksheet'!$B607,'Customer List'!$B:$B,0)),
""))</f>
        <v/>
      </c>
      <c r="B607" s="304"/>
      <c r="C607" s="305"/>
      <c r="D607" s="135" t="str">
        <f>IF($C607="","",
IF($C607="Customer credit","CR"&amp;100+COUNTIFS($C$1:$C606,"Customer credit"),
IF($C607="Sales",'Business Info'!$A$3&amp;100+COUNTIFS($C$1:$C606,"Sales"),
IF($C607="Other Income",'Business Info'!$A$3&amp;"O"&amp;100+COUNTIFS($C$1:$C606,"Other Income")
))))</f>
        <v/>
      </c>
      <c r="E607" s="308"/>
      <c r="F607" s="307"/>
      <c r="G607" s="169"/>
      <c r="H607" s="184"/>
      <c r="I607" s="138" t="str">
        <f>IFERROR(VLOOKUP($G607,'Inventory management'!$B:$D,3,0),"")</f>
        <v/>
      </c>
      <c r="J607" s="137" t="str">
        <f>IFERROR(
IF($K607&lt;&gt;"","",
IF($G607="","",
IF($C607="Customer credit",-$H607*VLOOKUP($G607,'Inventory management'!$B:$D,3,0),
$H607*VLOOKUP($G607,'Inventory management'!$B:$D,3,0)))),
"")</f>
        <v/>
      </c>
      <c r="K607" s="188"/>
      <c r="L607" s="137" t="str">
        <f t="shared" si="28"/>
        <v/>
      </c>
      <c r="M607" s="137" t="str">
        <f t="shared" si="29"/>
        <v/>
      </c>
      <c r="N607" s="186"/>
      <c r="O607" s="134" t="str">
        <f t="shared" si="30"/>
        <v/>
      </c>
    </row>
    <row r="608" spans="1:15" x14ac:dyDescent="0.35">
      <c r="A608" s="133" t="str">
        <f>IF(B608="","",
IFERROR(
INDEX('Customer List'!$A:$A,MATCH('Sales input worksheet'!$B608,'Customer List'!$B:$B,0)),
""))</f>
        <v/>
      </c>
      <c r="B608" s="304"/>
      <c r="C608" s="305"/>
      <c r="D608" s="135" t="str">
        <f>IF($C608="","",
IF($C608="Customer credit","CR"&amp;100+COUNTIFS($C$1:$C607,"Customer credit"),
IF($C608="Sales",'Business Info'!$A$3&amp;100+COUNTIFS($C$1:$C607,"Sales"),
IF($C608="Other Income",'Business Info'!$A$3&amp;"O"&amp;100+COUNTIFS($C$1:$C607,"Other Income")
))))</f>
        <v/>
      </c>
      <c r="E608" s="308"/>
      <c r="F608" s="307"/>
      <c r="G608" s="169"/>
      <c r="H608" s="184"/>
      <c r="I608" s="138" t="str">
        <f>IFERROR(VLOOKUP($G608,'Inventory management'!$B:$D,3,0),"")</f>
        <v/>
      </c>
      <c r="J608" s="137" t="str">
        <f>IFERROR(
IF($K608&lt;&gt;"","",
IF($G608="","",
IF($C608="Customer credit",-$H608*VLOOKUP($G608,'Inventory management'!$B:$D,3,0),
$H608*VLOOKUP($G608,'Inventory management'!$B:$D,3,0)))),
"")</f>
        <v/>
      </c>
      <c r="K608" s="188"/>
      <c r="L608" s="137" t="str">
        <f t="shared" si="28"/>
        <v/>
      </c>
      <c r="M608" s="137" t="str">
        <f t="shared" si="29"/>
        <v/>
      </c>
      <c r="N608" s="186"/>
      <c r="O608" s="134" t="str">
        <f t="shared" si="30"/>
        <v/>
      </c>
    </row>
    <row r="609" spans="1:15" x14ac:dyDescent="0.35">
      <c r="A609" s="133" t="str">
        <f>IF(B609="","",
IFERROR(
INDEX('Customer List'!$A:$A,MATCH('Sales input worksheet'!$B609,'Customer List'!$B:$B,0)),
""))</f>
        <v/>
      </c>
      <c r="B609" s="304"/>
      <c r="C609" s="305"/>
      <c r="D609" s="135" t="str">
        <f>IF($C609="","",
IF($C609="Customer credit","CR"&amp;100+COUNTIFS($C$1:$C608,"Customer credit"),
IF($C609="Sales",'Business Info'!$A$3&amp;100+COUNTIFS($C$1:$C608,"Sales"),
IF($C609="Other Income",'Business Info'!$A$3&amp;"O"&amp;100+COUNTIFS($C$1:$C608,"Other Income")
))))</f>
        <v/>
      </c>
      <c r="E609" s="308"/>
      <c r="F609" s="307"/>
      <c r="G609" s="169"/>
      <c r="H609" s="184"/>
      <c r="I609" s="138" t="str">
        <f>IFERROR(VLOOKUP($G609,'Inventory management'!$B:$D,3,0),"")</f>
        <v/>
      </c>
      <c r="J609" s="137" t="str">
        <f>IFERROR(
IF($K609&lt;&gt;"","",
IF($G609="","",
IF($C609="Customer credit",-$H609*VLOOKUP($G609,'Inventory management'!$B:$D,3,0),
$H609*VLOOKUP($G609,'Inventory management'!$B:$D,3,0)))),
"")</f>
        <v/>
      </c>
      <c r="K609" s="188"/>
      <c r="L609" s="137" t="str">
        <f t="shared" si="28"/>
        <v/>
      </c>
      <c r="M609" s="137" t="str">
        <f t="shared" si="29"/>
        <v/>
      </c>
      <c r="N609" s="186"/>
      <c r="O609" s="134" t="str">
        <f t="shared" si="30"/>
        <v/>
      </c>
    </row>
    <row r="610" spans="1:15" x14ac:dyDescent="0.35">
      <c r="A610" s="133" t="str">
        <f>IF(B610="","",
IFERROR(
INDEX('Customer List'!$A:$A,MATCH('Sales input worksheet'!$B610,'Customer List'!$B:$B,0)),
""))</f>
        <v/>
      </c>
      <c r="B610" s="304"/>
      <c r="C610" s="305"/>
      <c r="D610" s="135" t="str">
        <f>IF($C610="","",
IF($C610="Customer credit","CR"&amp;100+COUNTIFS($C$1:$C609,"Customer credit"),
IF($C610="Sales",'Business Info'!$A$3&amp;100+COUNTIFS($C$1:$C609,"Sales"),
IF($C610="Other Income",'Business Info'!$A$3&amp;"O"&amp;100+COUNTIFS($C$1:$C609,"Other Income")
))))</f>
        <v/>
      </c>
      <c r="E610" s="308"/>
      <c r="F610" s="307"/>
      <c r="G610" s="169"/>
      <c r="H610" s="184"/>
      <c r="I610" s="138" t="str">
        <f>IFERROR(VLOOKUP($G610,'Inventory management'!$B:$D,3,0),"")</f>
        <v/>
      </c>
      <c r="J610" s="137" t="str">
        <f>IFERROR(
IF($K610&lt;&gt;"","",
IF($G610="","",
IF($C610="Customer credit",-$H610*VLOOKUP($G610,'Inventory management'!$B:$D,3,0),
$H610*VLOOKUP($G610,'Inventory management'!$B:$D,3,0)))),
"")</f>
        <v/>
      </c>
      <c r="K610" s="188"/>
      <c r="L610" s="137" t="str">
        <f t="shared" si="28"/>
        <v/>
      </c>
      <c r="M610" s="137" t="str">
        <f t="shared" si="29"/>
        <v/>
      </c>
      <c r="N610" s="186"/>
      <c r="O610" s="134" t="str">
        <f t="shared" si="30"/>
        <v/>
      </c>
    </row>
    <row r="611" spans="1:15" x14ac:dyDescent="0.35">
      <c r="A611" s="133" t="str">
        <f>IF(B611="","",
IFERROR(
INDEX('Customer List'!$A:$A,MATCH('Sales input worksheet'!$B611,'Customer List'!$B:$B,0)),
""))</f>
        <v/>
      </c>
      <c r="B611" s="304"/>
      <c r="C611" s="305"/>
      <c r="D611" s="135" t="str">
        <f>IF($C611="","",
IF($C611="Customer credit","CR"&amp;100+COUNTIFS($C$1:$C610,"Customer credit"),
IF($C611="Sales",'Business Info'!$A$3&amp;100+COUNTIFS($C$1:$C610,"Sales"),
IF($C611="Other Income",'Business Info'!$A$3&amp;"O"&amp;100+COUNTIFS($C$1:$C610,"Other Income")
))))</f>
        <v/>
      </c>
      <c r="E611" s="308"/>
      <c r="F611" s="307"/>
      <c r="G611" s="169"/>
      <c r="H611" s="184"/>
      <c r="I611" s="138" t="str">
        <f>IFERROR(VLOOKUP($G611,'Inventory management'!$B:$D,3,0),"")</f>
        <v/>
      </c>
      <c r="J611" s="137" t="str">
        <f>IFERROR(
IF($K611&lt;&gt;"","",
IF($G611="","",
IF($C611="Customer credit",-$H611*VLOOKUP($G611,'Inventory management'!$B:$D,3,0),
$H611*VLOOKUP($G611,'Inventory management'!$B:$D,3,0)))),
"")</f>
        <v/>
      </c>
      <c r="K611" s="188"/>
      <c r="L611" s="137" t="str">
        <f t="shared" si="28"/>
        <v/>
      </c>
      <c r="M611" s="137" t="str">
        <f t="shared" si="29"/>
        <v/>
      </c>
      <c r="N611" s="186"/>
      <c r="O611" s="134" t="str">
        <f t="shared" si="30"/>
        <v/>
      </c>
    </row>
    <row r="612" spans="1:15" x14ac:dyDescent="0.35">
      <c r="A612" s="133" t="str">
        <f>IF(B612="","",
IFERROR(
INDEX('Customer List'!$A:$A,MATCH('Sales input worksheet'!$B612,'Customer List'!$B:$B,0)),
""))</f>
        <v/>
      </c>
      <c r="B612" s="304"/>
      <c r="C612" s="305"/>
      <c r="D612" s="135" t="str">
        <f>IF($C612="","",
IF($C612="Customer credit","CR"&amp;100+COUNTIFS($C$1:$C611,"Customer credit"),
IF($C612="Sales",'Business Info'!$A$3&amp;100+COUNTIFS($C$1:$C611,"Sales"),
IF($C612="Other Income",'Business Info'!$A$3&amp;"O"&amp;100+COUNTIFS($C$1:$C611,"Other Income")
))))</f>
        <v/>
      </c>
      <c r="E612" s="308"/>
      <c r="F612" s="307"/>
      <c r="G612" s="169"/>
      <c r="H612" s="184"/>
      <c r="I612" s="138" t="str">
        <f>IFERROR(VLOOKUP($G612,'Inventory management'!$B:$D,3,0),"")</f>
        <v/>
      </c>
      <c r="J612" s="137" t="str">
        <f>IFERROR(
IF($K612&lt;&gt;"","",
IF($G612="","",
IF($C612="Customer credit",-$H612*VLOOKUP($G612,'Inventory management'!$B:$D,3,0),
$H612*VLOOKUP($G612,'Inventory management'!$B:$D,3,0)))),
"")</f>
        <v/>
      </c>
      <c r="K612" s="188"/>
      <c r="L612" s="137" t="str">
        <f t="shared" si="28"/>
        <v/>
      </c>
      <c r="M612" s="137" t="str">
        <f t="shared" si="29"/>
        <v/>
      </c>
      <c r="N612" s="186"/>
      <c r="O612" s="134" t="str">
        <f t="shared" si="30"/>
        <v/>
      </c>
    </row>
    <row r="613" spans="1:15" x14ac:dyDescent="0.35">
      <c r="A613" s="133" t="str">
        <f>IF(B613="","",
IFERROR(
INDEX('Customer List'!$A:$A,MATCH('Sales input worksheet'!$B613,'Customer List'!$B:$B,0)),
""))</f>
        <v/>
      </c>
      <c r="B613" s="304"/>
      <c r="C613" s="305"/>
      <c r="D613" s="135" t="str">
        <f>IF($C613="","",
IF($C613="Customer credit","CR"&amp;100+COUNTIFS($C$1:$C612,"Customer credit"),
IF($C613="Sales",'Business Info'!$A$3&amp;100+COUNTIFS($C$1:$C612,"Sales"),
IF($C613="Other Income",'Business Info'!$A$3&amp;"O"&amp;100+COUNTIFS($C$1:$C612,"Other Income")
))))</f>
        <v/>
      </c>
      <c r="E613" s="308"/>
      <c r="F613" s="307"/>
      <c r="G613" s="169"/>
      <c r="H613" s="184"/>
      <c r="I613" s="138" t="str">
        <f>IFERROR(VLOOKUP($G613,'Inventory management'!$B:$D,3,0),"")</f>
        <v/>
      </c>
      <c r="J613" s="137" t="str">
        <f>IFERROR(
IF($K613&lt;&gt;"","",
IF($G613="","",
IF($C613="Customer credit",-$H613*VLOOKUP($G613,'Inventory management'!$B:$D,3,0),
$H613*VLOOKUP($G613,'Inventory management'!$B:$D,3,0)))),
"")</f>
        <v/>
      </c>
      <c r="K613" s="188"/>
      <c r="L613" s="137" t="str">
        <f t="shared" si="28"/>
        <v/>
      </c>
      <c r="M613" s="137" t="str">
        <f t="shared" si="29"/>
        <v/>
      </c>
      <c r="N613" s="186"/>
      <c r="O613" s="134" t="str">
        <f t="shared" si="30"/>
        <v/>
      </c>
    </row>
    <row r="614" spans="1:15" x14ac:dyDescent="0.35">
      <c r="A614" s="133" t="str">
        <f>IF(B614="","",
IFERROR(
INDEX('Customer List'!$A:$A,MATCH('Sales input worksheet'!$B614,'Customer List'!$B:$B,0)),
""))</f>
        <v/>
      </c>
      <c r="B614" s="304"/>
      <c r="C614" s="305"/>
      <c r="D614" s="135" t="str">
        <f>IF($C614="","",
IF($C614="Customer credit","CR"&amp;100+COUNTIFS($C$1:$C613,"Customer credit"),
IF($C614="Sales",'Business Info'!$A$3&amp;100+COUNTIFS($C$1:$C613,"Sales"),
IF($C614="Other Income",'Business Info'!$A$3&amp;"O"&amp;100+COUNTIFS($C$1:$C613,"Other Income")
))))</f>
        <v/>
      </c>
      <c r="E614" s="308"/>
      <c r="F614" s="307"/>
      <c r="G614" s="169"/>
      <c r="H614" s="184"/>
      <c r="I614" s="138" t="str">
        <f>IFERROR(VLOOKUP($G614,'Inventory management'!$B:$D,3,0),"")</f>
        <v/>
      </c>
      <c r="J614" s="137" t="str">
        <f>IFERROR(
IF($K614&lt;&gt;"","",
IF($G614="","",
IF($C614="Customer credit",-$H614*VLOOKUP($G614,'Inventory management'!$B:$D,3,0),
$H614*VLOOKUP($G614,'Inventory management'!$B:$D,3,0)))),
"")</f>
        <v/>
      </c>
      <c r="K614" s="188"/>
      <c r="L614" s="137" t="str">
        <f t="shared" si="28"/>
        <v/>
      </c>
      <c r="M614" s="137" t="str">
        <f t="shared" si="29"/>
        <v/>
      </c>
      <c r="N614" s="186"/>
      <c r="O614" s="134" t="str">
        <f t="shared" si="30"/>
        <v/>
      </c>
    </row>
    <row r="615" spans="1:15" x14ac:dyDescent="0.35">
      <c r="A615" s="133" t="str">
        <f>IF(B615="","",
IFERROR(
INDEX('Customer List'!$A:$A,MATCH('Sales input worksheet'!$B615,'Customer List'!$B:$B,0)),
""))</f>
        <v/>
      </c>
      <c r="B615" s="304"/>
      <c r="C615" s="305"/>
      <c r="D615" s="135" t="str">
        <f>IF($C615="","",
IF($C615="Customer credit","CR"&amp;100+COUNTIFS($C$1:$C614,"Customer credit"),
IF($C615="Sales",'Business Info'!$A$3&amp;100+COUNTIFS($C$1:$C614,"Sales"),
IF($C615="Other Income",'Business Info'!$A$3&amp;"O"&amp;100+COUNTIFS($C$1:$C614,"Other Income")
))))</f>
        <v/>
      </c>
      <c r="E615" s="308"/>
      <c r="F615" s="307"/>
      <c r="G615" s="169"/>
      <c r="H615" s="184"/>
      <c r="I615" s="138" t="str">
        <f>IFERROR(VLOOKUP($G615,'Inventory management'!$B:$D,3,0),"")</f>
        <v/>
      </c>
      <c r="J615" s="137" t="str">
        <f>IFERROR(
IF($K615&lt;&gt;"","",
IF($G615="","",
IF($C615="Customer credit",-$H615*VLOOKUP($G615,'Inventory management'!$B:$D,3,0),
$H615*VLOOKUP($G615,'Inventory management'!$B:$D,3,0)))),
"")</f>
        <v/>
      </c>
      <c r="K615" s="188"/>
      <c r="L615" s="137" t="str">
        <f t="shared" si="28"/>
        <v/>
      </c>
      <c r="M615" s="137" t="str">
        <f t="shared" si="29"/>
        <v/>
      </c>
      <c r="N615" s="186"/>
      <c r="O615" s="134" t="str">
        <f t="shared" si="30"/>
        <v/>
      </c>
    </row>
    <row r="616" spans="1:15" x14ac:dyDescent="0.35">
      <c r="A616" s="133" t="str">
        <f>IF(B616="","",
IFERROR(
INDEX('Customer List'!$A:$A,MATCH('Sales input worksheet'!$B616,'Customer List'!$B:$B,0)),
""))</f>
        <v/>
      </c>
      <c r="B616" s="304"/>
      <c r="C616" s="305"/>
      <c r="D616" s="135" t="str">
        <f>IF($C616="","",
IF($C616="Customer credit","CR"&amp;100+COUNTIFS($C$1:$C615,"Customer credit"),
IF($C616="Sales",'Business Info'!$A$3&amp;100+COUNTIFS($C$1:$C615,"Sales"),
IF($C616="Other Income",'Business Info'!$A$3&amp;"O"&amp;100+COUNTIFS($C$1:$C615,"Other Income")
))))</f>
        <v/>
      </c>
      <c r="E616" s="308"/>
      <c r="F616" s="307"/>
      <c r="G616" s="169"/>
      <c r="H616" s="184"/>
      <c r="I616" s="138" t="str">
        <f>IFERROR(VLOOKUP($G616,'Inventory management'!$B:$D,3,0),"")</f>
        <v/>
      </c>
      <c r="J616" s="137" t="str">
        <f>IFERROR(
IF($K616&lt;&gt;"","",
IF($G616="","",
IF($C616="Customer credit",-$H616*VLOOKUP($G616,'Inventory management'!$B:$D,3,0),
$H616*VLOOKUP($G616,'Inventory management'!$B:$D,3,0)))),
"")</f>
        <v/>
      </c>
      <c r="K616" s="188"/>
      <c r="L616" s="137" t="str">
        <f t="shared" si="28"/>
        <v/>
      </c>
      <c r="M616" s="137" t="str">
        <f t="shared" si="29"/>
        <v/>
      </c>
      <c r="N616" s="186"/>
      <c r="O616" s="134" t="str">
        <f t="shared" si="30"/>
        <v/>
      </c>
    </row>
    <row r="617" spans="1:15" x14ac:dyDescent="0.35">
      <c r="A617" s="133" t="str">
        <f>IF(B617="","",
IFERROR(
INDEX('Customer List'!$A:$A,MATCH('Sales input worksheet'!$B617,'Customer List'!$B:$B,0)),
""))</f>
        <v/>
      </c>
      <c r="B617" s="304"/>
      <c r="C617" s="305"/>
      <c r="D617" s="135" t="str">
        <f>IF($C617="","",
IF($C617="Customer credit","CR"&amp;100+COUNTIFS($C$1:$C616,"Customer credit"),
IF($C617="Sales",'Business Info'!$A$3&amp;100+COUNTIFS($C$1:$C616,"Sales"),
IF($C617="Other Income",'Business Info'!$A$3&amp;"O"&amp;100+COUNTIFS($C$1:$C616,"Other Income")
))))</f>
        <v/>
      </c>
      <c r="E617" s="308"/>
      <c r="F617" s="307"/>
      <c r="G617" s="169"/>
      <c r="H617" s="184"/>
      <c r="I617" s="138" t="str">
        <f>IFERROR(VLOOKUP($G617,'Inventory management'!$B:$D,3,0),"")</f>
        <v/>
      </c>
      <c r="J617" s="137" t="str">
        <f>IFERROR(
IF($K617&lt;&gt;"","",
IF($G617="","",
IF($C617="Customer credit",-$H617*VLOOKUP($G617,'Inventory management'!$B:$D,3,0),
$H617*VLOOKUP($G617,'Inventory management'!$B:$D,3,0)))),
"")</f>
        <v/>
      </c>
      <c r="K617" s="188"/>
      <c r="L617" s="137" t="str">
        <f t="shared" si="28"/>
        <v/>
      </c>
      <c r="M617" s="137" t="str">
        <f t="shared" si="29"/>
        <v/>
      </c>
      <c r="N617" s="186"/>
      <c r="O617" s="134" t="str">
        <f t="shared" si="30"/>
        <v/>
      </c>
    </row>
    <row r="618" spans="1:15" x14ac:dyDescent="0.35">
      <c r="A618" s="133" t="str">
        <f>IF(B618="","",
IFERROR(
INDEX('Customer List'!$A:$A,MATCH('Sales input worksheet'!$B618,'Customer List'!$B:$B,0)),
""))</f>
        <v/>
      </c>
      <c r="B618" s="304"/>
      <c r="C618" s="305"/>
      <c r="D618" s="135" t="str">
        <f>IF($C618="","",
IF($C618="Customer credit","CR"&amp;100+COUNTIFS($C$1:$C617,"Customer credit"),
IF($C618="Sales",'Business Info'!$A$3&amp;100+COUNTIFS($C$1:$C617,"Sales"),
IF($C618="Other Income",'Business Info'!$A$3&amp;"O"&amp;100+COUNTIFS($C$1:$C617,"Other Income")
))))</f>
        <v/>
      </c>
      <c r="E618" s="308"/>
      <c r="F618" s="307"/>
      <c r="G618" s="169"/>
      <c r="H618" s="184"/>
      <c r="I618" s="138" t="str">
        <f>IFERROR(VLOOKUP($G618,'Inventory management'!$B:$D,3,0),"")</f>
        <v/>
      </c>
      <c r="J618" s="137" t="str">
        <f>IFERROR(
IF($K618&lt;&gt;"","",
IF($G618="","",
IF($C618="Customer credit",-$H618*VLOOKUP($G618,'Inventory management'!$B:$D,3,0),
$H618*VLOOKUP($G618,'Inventory management'!$B:$D,3,0)))),
"")</f>
        <v/>
      </c>
      <c r="K618" s="188"/>
      <c r="L618" s="137" t="str">
        <f t="shared" si="28"/>
        <v/>
      </c>
      <c r="M618" s="137" t="str">
        <f t="shared" si="29"/>
        <v/>
      </c>
      <c r="N618" s="186"/>
      <c r="O618" s="134" t="str">
        <f t="shared" si="30"/>
        <v/>
      </c>
    </row>
    <row r="619" spans="1:15" x14ac:dyDescent="0.35">
      <c r="A619" s="133" t="str">
        <f>IF(B619="","",
IFERROR(
INDEX('Customer List'!$A:$A,MATCH('Sales input worksheet'!$B619,'Customer List'!$B:$B,0)),
""))</f>
        <v/>
      </c>
      <c r="B619" s="304"/>
      <c r="C619" s="305"/>
      <c r="D619" s="135" t="str">
        <f>IF($C619="","",
IF($C619="Customer credit","CR"&amp;100+COUNTIFS($C$1:$C618,"Customer credit"),
IF($C619="Sales",'Business Info'!$A$3&amp;100+COUNTIFS($C$1:$C618,"Sales"),
IF($C619="Other Income",'Business Info'!$A$3&amp;"O"&amp;100+COUNTIFS($C$1:$C618,"Other Income")
))))</f>
        <v/>
      </c>
      <c r="E619" s="308"/>
      <c r="F619" s="307"/>
      <c r="G619" s="169"/>
      <c r="H619" s="184"/>
      <c r="I619" s="138" t="str">
        <f>IFERROR(VLOOKUP($G619,'Inventory management'!$B:$D,3,0),"")</f>
        <v/>
      </c>
      <c r="J619" s="137" t="str">
        <f>IFERROR(
IF($K619&lt;&gt;"","",
IF($G619="","",
IF($C619="Customer credit",-$H619*VLOOKUP($G619,'Inventory management'!$B:$D,3,0),
$H619*VLOOKUP($G619,'Inventory management'!$B:$D,3,0)))),
"")</f>
        <v/>
      </c>
      <c r="K619" s="188"/>
      <c r="L619" s="137" t="str">
        <f t="shared" si="28"/>
        <v/>
      </c>
      <c r="M619" s="137" t="str">
        <f t="shared" si="29"/>
        <v/>
      </c>
      <c r="N619" s="186"/>
      <c r="O619" s="134" t="str">
        <f t="shared" si="30"/>
        <v/>
      </c>
    </row>
    <row r="620" spans="1:15" x14ac:dyDescent="0.35">
      <c r="A620" s="133" t="str">
        <f>IF(B620="","",
IFERROR(
INDEX('Customer List'!$A:$A,MATCH('Sales input worksheet'!$B620,'Customer List'!$B:$B,0)),
""))</f>
        <v/>
      </c>
      <c r="B620" s="304"/>
      <c r="C620" s="305"/>
      <c r="D620" s="135" t="str">
        <f>IF($C620="","",
IF($C620="Customer credit","CR"&amp;100+COUNTIFS($C$1:$C619,"Customer credit"),
IF($C620="Sales",'Business Info'!$A$3&amp;100+COUNTIFS($C$1:$C619,"Sales"),
IF($C620="Other Income",'Business Info'!$A$3&amp;"O"&amp;100+COUNTIFS($C$1:$C619,"Other Income")
))))</f>
        <v/>
      </c>
      <c r="E620" s="308"/>
      <c r="F620" s="307"/>
      <c r="G620" s="169"/>
      <c r="H620" s="184"/>
      <c r="I620" s="138" t="str">
        <f>IFERROR(VLOOKUP($G620,'Inventory management'!$B:$D,3,0),"")</f>
        <v/>
      </c>
      <c r="J620" s="137" t="str">
        <f>IFERROR(
IF($K620&lt;&gt;"","",
IF($G620="","",
IF($C620="Customer credit",-$H620*VLOOKUP($G620,'Inventory management'!$B:$D,3,0),
$H620*VLOOKUP($G620,'Inventory management'!$B:$D,3,0)))),
"")</f>
        <v/>
      </c>
      <c r="K620" s="188"/>
      <c r="L620" s="137" t="str">
        <f t="shared" si="28"/>
        <v/>
      </c>
      <c r="M620" s="137" t="str">
        <f t="shared" si="29"/>
        <v/>
      </c>
      <c r="N620" s="186"/>
      <c r="O620" s="134" t="str">
        <f t="shared" si="30"/>
        <v/>
      </c>
    </row>
    <row r="621" spans="1:15" x14ac:dyDescent="0.35">
      <c r="A621" s="133" t="str">
        <f>IF(B621="","",
IFERROR(
INDEX('Customer List'!$A:$A,MATCH('Sales input worksheet'!$B621,'Customer List'!$B:$B,0)),
""))</f>
        <v/>
      </c>
      <c r="B621" s="304"/>
      <c r="C621" s="305"/>
      <c r="D621" s="135" t="str">
        <f>IF($C621="","",
IF($C621="Customer credit","CR"&amp;100+COUNTIFS($C$1:$C620,"Customer credit"),
IF($C621="Sales",'Business Info'!$A$3&amp;100+COUNTIFS($C$1:$C620,"Sales"),
IF($C621="Other Income",'Business Info'!$A$3&amp;"O"&amp;100+COUNTIFS($C$1:$C620,"Other Income")
))))</f>
        <v/>
      </c>
      <c r="E621" s="308"/>
      <c r="F621" s="307"/>
      <c r="G621" s="169"/>
      <c r="H621" s="184"/>
      <c r="I621" s="138" t="str">
        <f>IFERROR(VLOOKUP($G621,'Inventory management'!$B:$D,3,0),"")</f>
        <v/>
      </c>
      <c r="J621" s="137" t="str">
        <f>IFERROR(
IF($K621&lt;&gt;"","",
IF($G621="","",
IF($C621="Customer credit",-$H621*VLOOKUP($G621,'Inventory management'!$B:$D,3,0),
$H621*VLOOKUP($G621,'Inventory management'!$B:$D,3,0)))),
"")</f>
        <v/>
      </c>
      <c r="K621" s="188"/>
      <c r="L621" s="137" t="str">
        <f t="shared" si="28"/>
        <v/>
      </c>
      <c r="M621" s="137" t="str">
        <f t="shared" si="29"/>
        <v/>
      </c>
      <c r="N621" s="186"/>
      <c r="O621" s="134" t="str">
        <f t="shared" si="30"/>
        <v/>
      </c>
    </row>
    <row r="622" spans="1:15" x14ac:dyDescent="0.35">
      <c r="A622" s="133" t="str">
        <f>IF(B622="","",
IFERROR(
INDEX('Customer List'!$A:$A,MATCH('Sales input worksheet'!$B622,'Customer List'!$B:$B,0)),
""))</f>
        <v/>
      </c>
      <c r="B622" s="304"/>
      <c r="C622" s="305"/>
      <c r="D622" s="135" t="str">
        <f>IF($C622="","",
IF($C622="Customer credit","CR"&amp;100+COUNTIFS($C$1:$C621,"Customer credit"),
IF($C622="Sales",'Business Info'!$A$3&amp;100+COUNTIFS($C$1:$C621,"Sales"),
IF($C622="Other Income",'Business Info'!$A$3&amp;"O"&amp;100+COUNTIFS($C$1:$C621,"Other Income")
))))</f>
        <v/>
      </c>
      <c r="E622" s="308"/>
      <c r="F622" s="307"/>
      <c r="G622" s="169"/>
      <c r="H622" s="184"/>
      <c r="I622" s="138" t="str">
        <f>IFERROR(VLOOKUP($G622,'Inventory management'!$B:$D,3,0),"")</f>
        <v/>
      </c>
      <c r="J622" s="137" t="str">
        <f>IFERROR(
IF($K622&lt;&gt;"","",
IF($G622="","",
IF($C622="Customer credit",-$H622*VLOOKUP($G622,'Inventory management'!$B:$D,3,0),
$H622*VLOOKUP($G622,'Inventory management'!$B:$D,3,0)))),
"")</f>
        <v/>
      </c>
      <c r="K622" s="188"/>
      <c r="L622" s="137" t="str">
        <f t="shared" si="28"/>
        <v/>
      </c>
      <c r="M622" s="137" t="str">
        <f t="shared" si="29"/>
        <v/>
      </c>
      <c r="N622" s="186"/>
      <c r="O622" s="134" t="str">
        <f t="shared" si="30"/>
        <v/>
      </c>
    </row>
    <row r="623" spans="1:15" x14ac:dyDescent="0.35">
      <c r="A623" s="133" t="str">
        <f>IF(B623="","",
IFERROR(
INDEX('Customer List'!$A:$A,MATCH('Sales input worksheet'!$B623,'Customer List'!$B:$B,0)),
""))</f>
        <v/>
      </c>
      <c r="B623" s="304"/>
      <c r="C623" s="305"/>
      <c r="D623" s="135" t="str">
        <f>IF($C623="","",
IF($C623="Customer credit","CR"&amp;100+COUNTIFS($C$1:$C622,"Customer credit"),
IF($C623="Sales",'Business Info'!$A$3&amp;100+COUNTIFS($C$1:$C622,"Sales"),
IF($C623="Other Income",'Business Info'!$A$3&amp;"O"&amp;100+COUNTIFS($C$1:$C622,"Other Income")
))))</f>
        <v/>
      </c>
      <c r="E623" s="308"/>
      <c r="F623" s="307"/>
      <c r="G623" s="169"/>
      <c r="H623" s="184"/>
      <c r="I623" s="138" t="str">
        <f>IFERROR(VLOOKUP($G623,'Inventory management'!$B:$D,3,0),"")</f>
        <v/>
      </c>
      <c r="J623" s="137" t="str">
        <f>IFERROR(
IF($K623&lt;&gt;"","",
IF($G623="","",
IF($C623="Customer credit",-$H623*VLOOKUP($G623,'Inventory management'!$B:$D,3,0),
$H623*VLOOKUP($G623,'Inventory management'!$B:$D,3,0)))),
"")</f>
        <v/>
      </c>
      <c r="K623" s="188"/>
      <c r="L623" s="137" t="str">
        <f t="shared" si="28"/>
        <v/>
      </c>
      <c r="M623" s="137" t="str">
        <f t="shared" si="29"/>
        <v/>
      </c>
      <c r="N623" s="186"/>
      <c r="O623" s="134" t="str">
        <f t="shared" si="30"/>
        <v/>
      </c>
    </row>
    <row r="624" spans="1:15" x14ac:dyDescent="0.35">
      <c r="A624" s="133" t="str">
        <f>IF(B624="","",
IFERROR(
INDEX('Customer List'!$A:$A,MATCH('Sales input worksheet'!$B624,'Customer List'!$B:$B,0)),
""))</f>
        <v/>
      </c>
      <c r="B624" s="304"/>
      <c r="C624" s="305"/>
      <c r="D624" s="135" t="str">
        <f>IF($C624="","",
IF($C624="Customer credit","CR"&amp;100+COUNTIFS($C$1:$C623,"Customer credit"),
IF($C624="Sales",'Business Info'!$A$3&amp;100+COUNTIFS($C$1:$C623,"Sales"),
IF($C624="Other Income",'Business Info'!$A$3&amp;"O"&amp;100+COUNTIFS($C$1:$C623,"Other Income")
))))</f>
        <v/>
      </c>
      <c r="E624" s="308"/>
      <c r="F624" s="307"/>
      <c r="G624" s="169"/>
      <c r="H624" s="184"/>
      <c r="I624" s="138" t="str">
        <f>IFERROR(VLOOKUP($G624,'Inventory management'!$B:$D,3,0),"")</f>
        <v/>
      </c>
      <c r="J624" s="137" t="str">
        <f>IFERROR(
IF($K624&lt;&gt;"","",
IF($G624="","",
IF($C624="Customer credit",-$H624*VLOOKUP($G624,'Inventory management'!$B:$D,3,0),
$H624*VLOOKUP($G624,'Inventory management'!$B:$D,3,0)))),
"")</f>
        <v/>
      </c>
      <c r="K624" s="188"/>
      <c r="L624" s="137" t="str">
        <f t="shared" si="28"/>
        <v/>
      </c>
      <c r="M624" s="137" t="str">
        <f t="shared" si="29"/>
        <v/>
      </c>
      <c r="N624" s="186"/>
      <c r="O624" s="134" t="str">
        <f t="shared" si="30"/>
        <v/>
      </c>
    </row>
    <row r="625" spans="1:15" x14ac:dyDescent="0.35">
      <c r="A625" s="133" t="str">
        <f>IF(B625="","",
IFERROR(
INDEX('Customer List'!$A:$A,MATCH('Sales input worksheet'!$B625,'Customer List'!$B:$B,0)),
""))</f>
        <v/>
      </c>
      <c r="B625" s="304"/>
      <c r="C625" s="305"/>
      <c r="D625" s="135" t="str">
        <f>IF($C625="","",
IF($C625="Customer credit","CR"&amp;100+COUNTIFS($C$1:$C624,"Customer credit"),
IF($C625="Sales",'Business Info'!$A$3&amp;100+COUNTIFS($C$1:$C624,"Sales"),
IF($C625="Other Income",'Business Info'!$A$3&amp;"O"&amp;100+COUNTIFS($C$1:$C624,"Other Income")
))))</f>
        <v/>
      </c>
      <c r="E625" s="308"/>
      <c r="F625" s="307"/>
      <c r="G625" s="169"/>
      <c r="H625" s="184"/>
      <c r="I625" s="138" t="str">
        <f>IFERROR(VLOOKUP($G625,'Inventory management'!$B:$D,3,0),"")</f>
        <v/>
      </c>
      <c r="J625" s="137" t="str">
        <f>IFERROR(
IF($K625&lt;&gt;"","",
IF($G625="","",
IF($C625="Customer credit",-$H625*VLOOKUP($G625,'Inventory management'!$B:$D,3,0),
$H625*VLOOKUP($G625,'Inventory management'!$B:$D,3,0)))),
"")</f>
        <v/>
      </c>
      <c r="K625" s="188"/>
      <c r="L625" s="137" t="str">
        <f t="shared" si="28"/>
        <v/>
      </c>
      <c r="M625" s="137" t="str">
        <f t="shared" si="29"/>
        <v/>
      </c>
      <c r="N625" s="186"/>
      <c r="O625" s="134" t="str">
        <f t="shared" si="30"/>
        <v/>
      </c>
    </row>
    <row r="626" spans="1:15" x14ac:dyDescent="0.35">
      <c r="A626" s="133" t="str">
        <f>IF(B626="","",
IFERROR(
INDEX('Customer List'!$A:$A,MATCH('Sales input worksheet'!$B626,'Customer List'!$B:$B,0)),
""))</f>
        <v/>
      </c>
      <c r="B626" s="304"/>
      <c r="C626" s="305"/>
      <c r="D626" s="135" t="str">
        <f>IF($C626="","",
IF($C626="Customer credit","CR"&amp;100+COUNTIFS($C$1:$C625,"Customer credit"),
IF($C626="Sales",'Business Info'!$A$3&amp;100+COUNTIFS($C$1:$C625,"Sales"),
IF($C626="Other Income",'Business Info'!$A$3&amp;"O"&amp;100+COUNTIFS($C$1:$C625,"Other Income")
))))</f>
        <v/>
      </c>
      <c r="E626" s="308"/>
      <c r="F626" s="307"/>
      <c r="G626" s="169"/>
      <c r="H626" s="184"/>
      <c r="I626" s="138" t="str">
        <f>IFERROR(VLOOKUP($G626,'Inventory management'!$B:$D,3,0),"")</f>
        <v/>
      </c>
      <c r="J626" s="137" t="str">
        <f>IFERROR(
IF($K626&lt;&gt;"","",
IF($G626="","",
IF($C626="Customer credit",-$H626*VLOOKUP($G626,'Inventory management'!$B:$D,3,0),
$H626*VLOOKUP($G626,'Inventory management'!$B:$D,3,0)))),
"")</f>
        <v/>
      </c>
      <c r="K626" s="188"/>
      <c r="L626" s="137" t="str">
        <f t="shared" si="28"/>
        <v/>
      </c>
      <c r="M626" s="137" t="str">
        <f t="shared" si="29"/>
        <v/>
      </c>
      <c r="N626" s="186"/>
      <c r="O626" s="134" t="str">
        <f t="shared" si="30"/>
        <v/>
      </c>
    </row>
    <row r="627" spans="1:15" x14ac:dyDescent="0.35">
      <c r="A627" s="133" t="str">
        <f>IF(B627="","",
IFERROR(
INDEX('Customer List'!$A:$A,MATCH('Sales input worksheet'!$B627,'Customer List'!$B:$B,0)),
""))</f>
        <v/>
      </c>
      <c r="B627" s="304"/>
      <c r="C627" s="305"/>
      <c r="D627" s="135" t="str">
        <f>IF($C627="","",
IF($C627="Customer credit","CR"&amp;100+COUNTIFS($C$1:$C626,"Customer credit"),
IF($C627="Sales",'Business Info'!$A$3&amp;100+COUNTIFS($C$1:$C626,"Sales"),
IF($C627="Other Income",'Business Info'!$A$3&amp;"O"&amp;100+COUNTIFS($C$1:$C626,"Other Income")
))))</f>
        <v/>
      </c>
      <c r="E627" s="308"/>
      <c r="F627" s="307"/>
      <c r="G627" s="169"/>
      <c r="H627" s="184"/>
      <c r="I627" s="138" t="str">
        <f>IFERROR(VLOOKUP($G627,'Inventory management'!$B:$D,3,0),"")</f>
        <v/>
      </c>
      <c r="J627" s="137" t="str">
        <f>IFERROR(
IF($K627&lt;&gt;"","",
IF($G627="","",
IF($C627="Customer credit",-$H627*VLOOKUP($G627,'Inventory management'!$B:$D,3,0),
$H627*VLOOKUP($G627,'Inventory management'!$B:$D,3,0)))),
"")</f>
        <v/>
      </c>
      <c r="K627" s="188"/>
      <c r="L627" s="137" t="str">
        <f t="shared" si="28"/>
        <v/>
      </c>
      <c r="M627" s="137" t="str">
        <f t="shared" si="29"/>
        <v/>
      </c>
      <c r="N627" s="186"/>
      <c r="O627" s="134" t="str">
        <f t="shared" si="30"/>
        <v/>
      </c>
    </row>
    <row r="628" spans="1:15" x14ac:dyDescent="0.35">
      <c r="A628" s="133" t="str">
        <f>IF(B628="","",
IFERROR(
INDEX('Customer List'!$A:$A,MATCH('Sales input worksheet'!$B628,'Customer List'!$B:$B,0)),
""))</f>
        <v/>
      </c>
      <c r="B628" s="304"/>
      <c r="C628" s="305"/>
      <c r="D628" s="135" t="str">
        <f>IF($C628="","",
IF($C628="Customer credit","CR"&amp;100+COUNTIFS($C$1:$C627,"Customer credit"),
IF($C628="Sales",'Business Info'!$A$3&amp;100+COUNTIFS($C$1:$C627,"Sales"),
IF($C628="Other Income",'Business Info'!$A$3&amp;"O"&amp;100+COUNTIFS($C$1:$C627,"Other Income")
))))</f>
        <v/>
      </c>
      <c r="E628" s="308"/>
      <c r="F628" s="307"/>
      <c r="G628" s="169"/>
      <c r="H628" s="184"/>
      <c r="I628" s="138" t="str">
        <f>IFERROR(VLOOKUP($G628,'Inventory management'!$B:$D,3,0),"")</f>
        <v/>
      </c>
      <c r="J628" s="137" t="str">
        <f>IFERROR(
IF($K628&lt;&gt;"","",
IF($G628="","",
IF($C628="Customer credit",-$H628*VLOOKUP($G628,'Inventory management'!$B:$D,3,0),
$H628*VLOOKUP($G628,'Inventory management'!$B:$D,3,0)))),
"")</f>
        <v/>
      </c>
      <c r="K628" s="188"/>
      <c r="L628" s="137" t="str">
        <f t="shared" si="28"/>
        <v/>
      </c>
      <c r="M628" s="137" t="str">
        <f t="shared" si="29"/>
        <v/>
      </c>
      <c r="N628" s="186"/>
      <c r="O628" s="134" t="str">
        <f t="shared" si="30"/>
        <v/>
      </c>
    </row>
    <row r="629" spans="1:15" x14ac:dyDescent="0.35">
      <c r="A629" s="133" t="str">
        <f>IF(B629="","",
IFERROR(
INDEX('Customer List'!$A:$A,MATCH('Sales input worksheet'!$B629,'Customer List'!$B:$B,0)),
""))</f>
        <v/>
      </c>
      <c r="B629" s="304"/>
      <c r="C629" s="305"/>
      <c r="D629" s="135" t="str">
        <f>IF($C629="","",
IF($C629="Customer credit","CR"&amp;100+COUNTIFS($C$1:$C628,"Customer credit"),
IF($C629="Sales",'Business Info'!$A$3&amp;100+COUNTIFS($C$1:$C628,"Sales"),
IF($C629="Other Income",'Business Info'!$A$3&amp;"O"&amp;100+COUNTIFS($C$1:$C628,"Other Income")
))))</f>
        <v/>
      </c>
      <c r="E629" s="308"/>
      <c r="F629" s="307"/>
      <c r="G629" s="169"/>
      <c r="H629" s="184"/>
      <c r="I629" s="138" t="str">
        <f>IFERROR(VLOOKUP($G629,'Inventory management'!$B:$D,3,0),"")</f>
        <v/>
      </c>
      <c r="J629" s="137" t="str">
        <f>IFERROR(
IF($K629&lt;&gt;"","",
IF($G629="","",
IF($C629="Customer credit",-$H629*VLOOKUP($G629,'Inventory management'!$B:$D,3,0),
$H629*VLOOKUP($G629,'Inventory management'!$B:$D,3,0)))),
"")</f>
        <v/>
      </c>
      <c r="K629" s="188"/>
      <c r="L629" s="137" t="str">
        <f t="shared" si="28"/>
        <v/>
      </c>
      <c r="M629" s="137" t="str">
        <f t="shared" si="29"/>
        <v/>
      </c>
      <c r="N629" s="186"/>
      <c r="O629" s="134" t="str">
        <f t="shared" si="30"/>
        <v/>
      </c>
    </row>
    <row r="630" spans="1:15" x14ac:dyDescent="0.35">
      <c r="A630" s="133" t="str">
        <f>IF(B630="","",
IFERROR(
INDEX('Customer List'!$A:$A,MATCH('Sales input worksheet'!$B630,'Customer List'!$B:$B,0)),
""))</f>
        <v/>
      </c>
      <c r="B630" s="304"/>
      <c r="C630" s="305"/>
      <c r="D630" s="135" t="str">
        <f>IF($C630="","",
IF($C630="Customer credit","CR"&amp;100+COUNTIFS($C$1:$C629,"Customer credit"),
IF($C630="Sales",'Business Info'!$A$3&amp;100+COUNTIFS($C$1:$C629,"Sales"),
IF($C630="Other Income",'Business Info'!$A$3&amp;"O"&amp;100+COUNTIFS($C$1:$C629,"Other Income")
))))</f>
        <v/>
      </c>
      <c r="E630" s="308"/>
      <c r="F630" s="307"/>
      <c r="G630" s="169"/>
      <c r="H630" s="184"/>
      <c r="I630" s="138" t="str">
        <f>IFERROR(VLOOKUP($G630,'Inventory management'!$B:$D,3,0),"")</f>
        <v/>
      </c>
      <c r="J630" s="137" t="str">
        <f>IFERROR(
IF($K630&lt;&gt;"","",
IF($G630="","",
IF($C630="Customer credit",-$H630*VLOOKUP($G630,'Inventory management'!$B:$D,3,0),
$H630*VLOOKUP($G630,'Inventory management'!$B:$D,3,0)))),
"")</f>
        <v/>
      </c>
      <c r="K630" s="188"/>
      <c r="L630" s="137" t="str">
        <f t="shared" si="28"/>
        <v/>
      </c>
      <c r="M630" s="137" t="str">
        <f t="shared" si="29"/>
        <v/>
      </c>
      <c r="N630" s="186"/>
      <c r="O630" s="134" t="str">
        <f t="shared" si="30"/>
        <v/>
      </c>
    </row>
    <row r="631" spans="1:15" x14ac:dyDescent="0.35">
      <c r="A631" s="133" t="str">
        <f>IF(B631="","",
IFERROR(
INDEX('Customer List'!$A:$A,MATCH('Sales input worksheet'!$B631,'Customer List'!$B:$B,0)),
""))</f>
        <v/>
      </c>
      <c r="B631" s="304"/>
      <c r="C631" s="305"/>
      <c r="D631" s="135" t="str">
        <f>IF($C631="","",
IF($C631="Customer credit","CR"&amp;100+COUNTIFS($C$1:$C630,"Customer credit"),
IF($C631="Sales",'Business Info'!$A$3&amp;100+COUNTIFS($C$1:$C630,"Sales"),
IF($C631="Other Income",'Business Info'!$A$3&amp;"O"&amp;100+COUNTIFS($C$1:$C630,"Other Income")
))))</f>
        <v/>
      </c>
      <c r="E631" s="308"/>
      <c r="F631" s="307"/>
      <c r="G631" s="169"/>
      <c r="H631" s="184"/>
      <c r="I631" s="138" t="str">
        <f>IFERROR(VLOOKUP($G631,'Inventory management'!$B:$D,3,0),"")</f>
        <v/>
      </c>
      <c r="J631" s="137" t="str">
        <f>IFERROR(
IF($K631&lt;&gt;"","",
IF($G631="","",
IF($C631="Customer credit",-$H631*VLOOKUP($G631,'Inventory management'!$B:$D,3,0),
$H631*VLOOKUP($G631,'Inventory management'!$B:$D,3,0)))),
"")</f>
        <v/>
      </c>
      <c r="K631" s="188"/>
      <c r="L631" s="137" t="str">
        <f t="shared" si="28"/>
        <v/>
      </c>
      <c r="M631" s="137" t="str">
        <f t="shared" si="29"/>
        <v/>
      </c>
      <c r="N631" s="186"/>
      <c r="O631" s="134" t="str">
        <f t="shared" si="30"/>
        <v/>
      </c>
    </row>
    <row r="632" spans="1:15" x14ac:dyDescent="0.35">
      <c r="A632" s="133" t="str">
        <f>IF(B632="","",
IFERROR(
INDEX('Customer List'!$A:$A,MATCH('Sales input worksheet'!$B632,'Customer List'!$B:$B,0)),
""))</f>
        <v/>
      </c>
      <c r="B632" s="304"/>
      <c r="C632" s="305"/>
      <c r="D632" s="135" t="str">
        <f>IF($C632="","",
IF($C632="Customer credit","CR"&amp;100+COUNTIFS($C$1:$C631,"Customer credit"),
IF($C632="Sales",'Business Info'!$A$3&amp;100+COUNTIFS($C$1:$C631,"Sales"),
IF($C632="Other Income",'Business Info'!$A$3&amp;"O"&amp;100+COUNTIFS($C$1:$C631,"Other Income")
))))</f>
        <v/>
      </c>
      <c r="E632" s="308"/>
      <c r="F632" s="307"/>
      <c r="G632" s="169"/>
      <c r="H632" s="184"/>
      <c r="I632" s="138" t="str">
        <f>IFERROR(VLOOKUP($G632,'Inventory management'!$B:$D,3,0),"")</f>
        <v/>
      </c>
      <c r="J632" s="137" t="str">
        <f>IFERROR(
IF($K632&lt;&gt;"","",
IF($G632="","",
IF($C632="Customer credit",-$H632*VLOOKUP($G632,'Inventory management'!$B:$D,3,0),
$H632*VLOOKUP($G632,'Inventory management'!$B:$D,3,0)))),
"")</f>
        <v/>
      </c>
      <c r="K632" s="188"/>
      <c r="L632" s="137" t="str">
        <f t="shared" si="28"/>
        <v/>
      </c>
      <c r="M632" s="137" t="str">
        <f t="shared" si="29"/>
        <v/>
      </c>
      <c r="N632" s="186"/>
      <c r="O632" s="134" t="str">
        <f t="shared" si="30"/>
        <v/>
      </c>
    </row>
    <row r="633" spans="1:15" x14ac:dyDescent="0.35">
      <c r="A633" s="133" t="str">
        <f>IF(B633="","",
IFERROR(
INDEX('Customer List'!$A:$A,MATCH('Sales input worksheet'!$B633,'Customer List'!$B:$B,0)),
""))</f>
        <v/>
      </c>
      <c r="B633" s="304"/>
      <c r="C633" s="305"/>
      <c r="D633" s="135" t="str">
        <f>IF($C633="","",
IF($C633="Customer credit","CR"&amp;100+COUNTIFS($C$1:$C632,"Customer credit"),
IF($C633="Sales",'Business Info'!$A$3&amp;100+COUNTIFS($C$1:$C632,"Sales"),
IF($C633="Other Income",'Business Info'!$A$3&amp;"O"&amp;100+COUNTIFS($C$1:$C632,"Other Income")
))))</f>
        <v/>
      </c>
      <c r="E633" s="308"/>
      <c r="F633" s="307"/>
      <c r="G633" s="169"/>
      <c r="H633" s="184"/>
      <c r="I633" s="138" t="str">
        <f>IFERROR(VLOOKUP($G633,'Inventory management'!$B:$D,3,0),"")</f>
        <v/>
      </c>
      <c r="J633" s="137" t="str">
        <f>IFERROR(
IF($K633&lt;&gt;"","",
IF($G633="","",
IF($C633="Customer credit",-$H633*VLOOKUP($G633,'Inventory management'!$B:$D,3,0),
$H633*VLOOKUP($G633,'Inventory management'!$B:$D,3,0)))),
"")</f>
        <v/>
      </c>
      <c r="K633" s="188"/>
      <c r="L633" s="137" t="str">
        <f t="shared" si="28"/>
        <v/>
      </c>
      <c r="M633" s="137" t="str">
        <f t="shared" si="29"/>
        <v/>
      </c>
      <c r="N633" s="186"/>
      <c r="O633" s="134" t="str">
        <f t="shared" si="30"/>
        <v/>
      </c>
    </row>
    <row r="634" spans="1:15" x14ac:dyDescent="0.35">
      <c r="A634" s="133" t="str">
        <f>IF(B634="","",
IFERROR(
INDEX('Customer List'!$A:$A,MATCH('Sales input worksheet'!$B634,'Customer List'!$B:$B,0)),
""))</f>
        <v/>
      </c>
      <c r="B634" s="304"/>
      <c r="C634" s="305"/>
      <c r="D634" s="135" t="str">
        <f>IF($C634="","",
IF($C634="Customer credit","CR"&amp;100+COUNTIFS($C$1:$C633,"Customer credit"),
IF($C634="Sales",'Business Info'!$A$3&amp;100+COUNTIFS($C$1:$C633,"Sales"),
IF($C634="Other Income",'Business Info'!$A$3&amp;"O"&amp;100+COUNTIFS($C$1:$C633,"Other Income")
))))</f>
        <v/>
      </c>
      <c r="E634" s="308"/>
      <c r="F634" s="307"/>
      <c r="G634" s="169"/>
      <c r="H634" s="184"/>
      <c r="I634" s="138" t="str">
        <f>IFERROR(VLOOKUP($G634,'Inventory management'!$B:$D,3,0),"")</f>
        <v/>
      </c>
      <c r="J634" s="137" t="str">
        <f>IFERROR(
IF($K634&lt;&gt;"","",
IF($G634="","",
IF($C634="Customer credit",-$H634*VLOOKUP($G634,'Inventory management'!$B:$D,3,0),
$H634*VLOOKUP($G634,'Inventory management'!$B:$D,3,0)))),
"")</f>
        <v/>
      </c>
      <c r="K634" s="188"/>
      <c r="L634" s="137" t="str">
        <f t="shared" si="28"/>
        <v/>
      </c>
      <c r="M634" s="137" t="str">
        <f t="shared" si="29"/>
        <v/>
      </c>
      <c r="N634" s="186"/>
      <c r="O634" s="134" t="str">
        <f t="shared" si="30"/>
        <v/>
      </c>
    </row>
    <row r="635" spans="1:15" x14ac:dyDescent="0.35">
      <c r="A635" s="133" t="str">
        <f>IF(B635="","",
IFERROR(
INDEX('Customer List'!$A:$A,MATCH('Sales input worksheet'!$B635,'Customer List'!$B:$B,0)),
""))</f>
        <v/>
      </c>
      <c r="B635" s="304"/>
      <c r="C635" s="305"/>
      <c r="D635" s="135" t="str">
        <f>IF($C635="","",
IF($C635="Customer credit","CR"&amp;100+COUNTIFS($C$1:$C634,"Customer credit"),
IF($C635="Sales",'Business Info'!$A$3&amp;100+COUNTIFS($C$1:$C634,"Sales"),
IF($C635="Other Income",'Business Info'!$A$3&amp;"O"&amp;100+COUNTIFS($C$1:$C634,"Other Income")
))))</f>
        <v/>
      </c>
      <c r="E635" s="308"/>
      <c r="F635" s="307"/>
      <c r="G635" s="169"/>
      <c r="H635" s="184"/>
      <c r="I635" s="138" t="str">
        <f>IFERROR(VLOOKUP($G635,'Inventory management'!$B:$D,3,0),"")</f>
        <v/>
      </c>
      <c r="J635" s="137" t="str">
        <f>IFERROR(
IF($K635&lt;&gt;"","",
IF($G635="","",
IF($C635="Customer credit",-$H635*VLOOKUP($G635,'Inventory management'!$B:$D,3,0),
$H635*VLOOKUP($G635,'Inventory management'!$B:$D,3,0)))),
"")</f>
        <v/>
      </c>
      <c r="K635" s="188"/>
      <c r="L635" s="137" t="str">
        <f t="shared" si="28"/>
        <v/>
      </c>
      <c r="M635" s="137" t="str">
        <f t="shared" si="29"/>
        <v/>
      </c>
      <c r="N635" s="186"/>
      <c r="O635" s="134" t="str">
        <f t="shared" si="30"/>
        <v/>
      </c>
    </row>
    <row r="636" spans="1:15" x14ac:dyDescent="0.35">
      <c r="A636" s="133" t="str">
        <f>IF(B636="","",
IFERROR(
INDEX('Customer List'!$A:$A,MATCH('Sales input worksheet'!$B636,'Customer List'!$B:$B,0)),
""))</f>
        <v/>
      </c>
      <c r="B636" s="304"/>
      <c r="C636" s="305"/>
      <c r="D636" s="135" t="str">
        <f>IF($C636="","",
IF($C636="Customer credit","CR"&amp;100+COUNTIFS($C$1:$C635,"Customer credit"),
IF($C636="Sales",'Business Info'!$A$3&amp;100+COUNTIFS($C$1:$C635,"Sales"),
IF($C636="Other Income",'Business Info'!$A$3&amp;"O"&amp;100+COUNTIFS($C$1:$C635,"Other Income")
))))</f>
        <v/>
      </c>
      <c r="E636" s="308"/>
      <c r="F636" s="307"/>
      <c r="G636" s="169"/>
      <c r="H636" s="184"/>
      <c r="I636" s="138" t="str">
        <f>IFERROR(VLOOKUP($G636,'Inventory management'!$B:$D,3,0),"")</f>
        <v/>
      </c>
      <c r="J636" s="137" t="str">
        <f>IFERROR(
IF($K636&lt;&gt;"","",
IF($G636="","",
IF($C636="Customer credit",-$H636*VLOOKUP($G636,'Inventory management'!$B:$D,3,0),
$H636*VLOOKUP($G636,'Inventory management'!$B:$D,3,0)))),
"")</f>
        <v/>
      </c>
      <c r="K636" s="188"/>
      <c r="L636" s="137" t="str">
        <f t="shared" si="28"/>
        <v/>
      </c>
      <c r="M636" s="137" t="str">
        <f t="shared" si="29"/>
        <v/>
      </c>
      <c r="N636" s="186"/>
      <c r="O636" s="134" t="str">
        <f t="shared" si="30"/>
        <v/>
      </c>
    </row>
    <row r="637" spans="1:15" x14ac:dyDescent="0.35">
      <c r="A637" s="133" t="str">
        <f>IF(B637="","",
IFERROR(
INDEX('Customer List'!$A:$A,MATCH('Sales input worksheet'!$B637,'Customer List'!$B:$B,0)),
""))</f>
        <v/>
      </c>
      <c r="B637" s="304"/>
      <c r="C637" s="305"/>
      <c r="D637" s="135" t="str">
        <f>IF($C637="","",
IF($C637="Customer credit","CR"&amp;100+COUNTIFS($C$1:$C636,"Customer credit"),
IF($C637="Sales",'Business Info'!$A$3&amp;100+COUNTIFS($C$1:$C636,"Sales"),
IF($C637="Other Income",'Business Info'!$A$3&amp;"O"&amp;100+COUNTIFS($C$1:$C636,"Other Income")
))))</f>
        <v/>
      </c>
      <c r="E637" s="308"/>
      <c r="F637" s="307"/>
      <c r="G637" s="169"/>
      <c r="H637" s="184"/>
      <c r="I637" s="138" t="str">
        <f>IFERROR(VLOOKUP($G637,'Inventory management'!$B:$D,3,0),"")</f>
        <v/>
      </c>
      <c r="J637" s="137" t="str">
        <f>IFERROR(
IF($K637&lt;&gt;"","",
IF($G637="","",
IF($C637="Customer credit",-$H637*VLOOKUP($G637,'Inventory management'!$B:$D,3,0),
$H637*VLOOKUP($G637,'Inventory management'!$B:$D,3,0)))),
"")</f>
        <v/>
      </c>
      <c r="K637" s="188"/>
      <c r="L637" s="137" t="str">
        <f t="shared" si="28"/>
        <v/>
      </c>
      <c r="M637" s="137" t="str">
        <f t="shared" si="29"/>
        <v/>
      </c>
      <c r="N637" s="186"/>
      <c r="O637" s="134" t="str">
        <f t="shared" si="30"/>
        <v/>
      </c>
    </row>
    <row r="638" spans="1:15" x14ac:dyDescent="0.35">
      <c r="A638" s="133" t="str">
        <f>IF(B638="","",
IFERROR(
INDEX('Customer List'!$A:$A,MATCH('Sales input worksheet'!$B638,'Customer List'!$B:$B,0)),
""))</f>
        <v/>
      </c>
      <c r="B638" s="304"/>
      <c r="C638" s="305"/>
      <c r="D638" s="135" t="str">
        <f>IF($C638="","",
IF($C638="Customer credit","CR"&amp;100+COUNTIFS($C$1:$C637,"Customer credit"),
IF($C638="Sales",'Business Info'!$A$3&amp;100+COUNTIFS($C$1:$C637,"Sales"),
IF($C638="Other Income",'Business Info'!$A$3&amp;"O"&amp;100+COUNTIFS($C$1:$C637,"Other Income")
))))</f>
        <v/>
      </c>
      <c r="E638" s="308"/>
      <c r="F638" s="307"/>
      <c r="G638" s="169"/>
      <c r="H638" s="184"/>
      <c r="I638" s="138" t="str">
        <f>IFERROR(VLOOKUP($G638,'Inventory management'!$B:$D,3,0),"")</f>
        <v/>
      </c>
      <c r="J638" s="137" t="str">
        <f>IFERROR(
IF($K638&lt;&gt;"","",
IF($G638="","",
IF($C638="Customer credit",-$H638*VLOOKUP($G638,'Inventory management'!$B:$D,3,0),
$H638*VLOOKUP($G638,'Inventory management'!$B:$D,3,0)))),
"")</f>
        <v/>
      </c>
      <c r="K638" s="188"/>
      <c r="L638" s="137" t="str">
        <f t="shared" si="28"/>
        <v/>
      </c>
      <c r="M638" s="137" t="str">
        <f t="shared" si="29"/>
        <v/>
      </c>
      <c r="N638" s="186"/>
      <c r="O638" s="134" t="str">
        <f t="shared" si="30"/>
        <v/>
      </c>
    </row>
    <row r="639" spans="1:15" x14ac:dyDescent="0.35">
      <c r="A639" s="133" t="str">
        <f>IF(B639="","",
IFERROR(
INDEX('Customer List'!$A:$A,MATCH('Sales input worksheet'!$B639,'Customer List'!$B:$B,0)),
""))</f>
        <v/>
      </c>
      <c r="B639" s="304"/>
      <c r="C639" s="305"/>
      <c r="D639" s="135" t="str">
        <f>IF($C639="","",
IF($C639="Customer credit","CR"&amp;100+COUNTIFS($C$1:$C638,"Customer credit"),
IF($C639="Sales",'Business Info'!$A$3&amp;100+COUNTIFS($C$1:$C638,"Sales"),
IF($C639="Other Income",'Business Info'!$A$3&amp;"O"&amp;100+COUNTIFS($C$1:$C638,"Other Income")
))))</f>
        <v/>
      </c>
      <c r="E639" s="308"/>
      <c r="F639" s="307"/>
      <c r="G639" s="169"/>
      <c r="H639" s="184"/>
      <c r="I639" s="138" t="str">
        <f>IFERROR(VLOOKUP($G639,'Inventory management'!$B:$D,3,0),"")</f>
        <v/>
      </c>
      <c r="J639" s="137" t="str">
        <f>IFERROR(
IF($K639&lt;&gt;"","",
IF($G639="","",
IF($C639="Customer credit",-$H639*VLOOKUP($G639,'Inventory management'!$B:$D,3,0),
$H639*VLOOKUP($G639,'Inventory management'!$B:$D,3,0)))),
"")</f>
        <v/>
      </c>
      <c r="K639" s="188"/>
      <c r="L639" s="137" t="str">
        <f t="shared" si="28"/>
        <v/>
      </c>
      <c r="M639" s="137" t="str">
        <f t="shared" si="29"/>
        <v/>
      </c>
      <c r="N639" s="186"/>
      <c r="O639" s="134" t="str">
        <f t="shared" si="30"/>
        <v/>
      </c>
    </row>
    <row r="640" spans="1:15" x14ac:dyDescent="0.35">
      <c r="A640" s="133" t="str">
        <f>IF(B640="","",
IFERROR(
INDEX('Customer List'!$A:$A,MATCH('Sales input worksheet'!$B640,'Customer List'!$B:$B,0)),
""))</f>
        <v/>
      </c>
      <c r="B640" s="304"/>
      <c r="C640" s="305"/>
      <c r="D640" s="135" t="str">
        <f>IF($C640="","",
IF($C640="Customer credit","CR"&amp;100+COUNTIFS($C$1:$C639,"Customer credit"),
IF($C640="Sales",'Business Info'!$A$3&amp;100+COUNTIFS($C$1:$C639,"Sales"),
IF($C640="Other Income",'Business Info'!$A$3&amp;"O"&amp;100+COUNTIFS($C$1:$C639,"Other Income")
))))</f>
        <v/>
      </c>
      <c r="E640" s="308"/>
      <c r="F640" s="307"/>
      <c r="G640" s="169"/>
      <c r="H640" s="184"/>
      <c r="I640" s="138" t="str">
        <f>IFERROR(VLOOKUP($G640,'Inventory management'!$B:$D,3,0),"")</f>
        <v/>
      </c>
      <c r="J640" s="137" t="str">
        <f>IFERROR(
IF($K640&lt;&gt;"","",
IF($G640="","",
IF($C640="Customer credit",-$H640*VLOOKUP($G640,'Inventory management'!$B:$D,3,0),
$H640*VLOOKUP($G640,'Inventory management'!$B:$D,3,0)))),
"")</f>
        <v/>
      </c>
      <c r="K640" s="188"/>
      <c r="L640" s="137" t="str">
        <f t="shared" si="28"/>
        <v/>
      </c>
      <c r="M640" s="137" t="str">
        <f t="shared" si="29"/>
        <v/>
      </c>
      <c r="N640" s="186"/>
      <c r="O640" s="134" t="str">
        <f t="shared" si="30"/>
        <v/>
      </c>
    </row>
    <row r="641" spans="1:15" x14ac:dyDescent="0.35">
      <c r="A641" s="133" t="str">
        <f>IF(B641="","",
IFERROR(
INDEX('Customer List'!$A:$A,MATCH('Sales input worksheet'!$B641,'Customer List'!$B:$B,0)),
""))</f>
        <v/>
      </c>
      <c r="B641" s="304"/>
      <c r="C641" s="305"/>
      <c r="D641" s="135" t="str">
        <f>IF($C641="","",
IF($C641="Customer credit","CR"&amp;100+COUNTIFS($C$1:$C640,"Customer credit"),
IF($C641="Sales",'Business Info'!$A$3&amp;100+COUNTIFS($C$1:$C640,"Sales"),
IF($C641="Other Income",'Business Info'!$A$3&amp;"O"&amp;100+COUNTIFS($C$1:$C640,"Other Income")
))))</f>
        <v/>
      </c>
      <c r="E641" s="308"/>
      <c r="F641" s="307"/>
      <c r="G641" s="169"/>
      <c r="H641" s="184"/>
      <c r="I641" s="138" t="str">
        <f>IFERROR(VLOOKUP($G641,'Inventory management'!$B:$D,3,0),"")</f>
        <v/>
      </c>
      <c r="J641" s="137" t="str">
        <f>IFERROR(
IF($K641&lt;&gt;"","",
IF($G641="","",
IF($C641="Customer credit",-$H641*VLOOKUP($G641,'Inventory management'!$B:$D,3,0),
$H641*VLOOKUP($G641,'Inventory management'!$B:$D,3,0)))),
"")</f>
        <v/>
      </c>
      <c r="K641" s="188"/>
      <c r="L641" s="137" t="str">
        <f t="shared" si="28"/>
        <v/>
      </c>
      <c r="M641" s="137" t="str">
        <f t="shared" si="29"/>
        <v/>
      </c>
      <c r="N641" s="186"/>
      <c r="O641" s="134" t="str">
        <f t="shared" si="30"/>
        <v/>
      </c>
    </row>
    <row r="642" spans="1:15" x14ac:dyDescent="0.35">
      <c r="A642" s="133" t="str">
        <f>IF(B642="","",
IFERROR(
INDEX('Customer List'!$A:$A,MATCH('Sales input worksheet'!$B642,'Customer List'!$B:$B,0)),
""))</f>
        <v/>
      </c>
      <c r="B642" s="304"/>
      <c r="C642" s="305"/>
      <c r="D642" s="135" t="str">
        <f>IF($C642="","",
IF($C642="Customer credit","CR"&amp;100+COUNTIFS($C$1:$C641,"Customer credit"),
IF($C642="Sales",'Business Info'!$A$3&amp;100+COUNTIFS($C$1:$C641,"Sales"),
IF($C642="Other Income",'Business Info'!$A$3&amp;"O"&amp;100+COUNTIFS($C$1:$C641,"Other Income")
))))</f>
        <v/>
      </c>
      <c r="E642" s="308"/>
      <c r="F642" s="307"/>
      <c r="G642" s="169"/>
      <c r="H642" s="184"/>
      <c r="I642" s="138" t="str">
        <f>IFERROR(VLOOKUP($G642,'Inventory management'!$B:$D,3,0),"")</f>
        <v/>
      </c>
      <c r="J642" s="137" t="str">
        <f>IFERROR(
IF($K642&lt;&gt;"","",
IF($G642="","",
IF($C642="Customer credit",-$H642*VLOOKUP($G642,'Inventory management'!$B:$D,3,0),
$H642*VLOOKUP($G642,'Inventory management'!$B:$D,3,0)))),
"")</f>
        <v/>
      </c>
      <c r="K642" s="188"/>
      <c r="L642" s="137" t="str">
        <f t="shared" si="28"/>
        <v/>
      </c>
      <c r="M642" s="137" t="str">
        <f t="shared" si="29"/>
        <v/>
      </c>
      <c r="N642" s="186"/>
      <c r="O642" s="134" t="str">
        <f t="shared" si="30"/>
        <v/>
      </c>
    </row>
    <row r="643" spans="1:15" x14ac:dyDescent="0.35">
      <c r="A643" s="133" t="str">
        <f>IF(B643="","",
IFERROR(
INDEX('Customer List'!$A:$A,MATCH('Sales input worksheet'!$B643,'Customer List'!$B:$B,0)),
""))</f>
        <v/>
      </c>
      <c r="B643" s="304"/>
      <c r="C643" s="305"/>
      <c r="D643" s="135" t="str">
        <f>IF($C643="","",
IF($C643="Customer credit","CR"&amp;100+COUNTIFS($C$1:$C642,"Customer credit"),
IF($C643="Sales",'Business Info'!$A$3&amp;100+COUNTIFS($C$1:$C642,"Sales"),
IF($C643="Other Income",'Business Info'!$A$3&amp;"O"&amp;100+COUNTIFS($C$1:$C642,"Other Income")
))))</f>
        <v/>
      </c>
      <c r="E643" s="308"/>
      <c r="F643" s="307"/>
      <c r="G643" s="169"/>
      <c r="H643" s="184"/>
      <c r="I643" s="138" t="str">
        <f>IFERROR(VLOOKUP($G643,'Inventory management'!$B:$D,3,0),"")</f>
        <v/>
      </c>
      <c r="J643" s="137" t="str">
        <f>IFERROR(
IF($K643&lt;&gt;"","",
IF($G643="","",
IF($C643="Customer credit",-$H643*VLOOKUP($G643,'Inventory management'!$B:$D,3,0),
$H643*VLOOKUP($G643,'Inventory management'!$B:$D,3,0)))),
"")</f>
        <v/>
      </c>
      <c r="K643" s="188"/>
      <c r="L643" s="137" t="str">
        <f t="shared" ref="L643:L706" si="31">IF(AND($J643="",$K643=""),"",
IF($K643="",$J643*$F643,
$K643*$F643))</f>
        <v/>
      </c>
      <c r="M643" s="137" t="str">
        <f t="shared" ref="M643:M706" si="32">IF($K643="",IF($J643="","",$J643*(1+$F643)),$K643*(1+$F643))</f>
        <v/>
      </c>
      <c r="N643" s="186"/>
      <c r="O643" s="134" t="str">
        <f t="shared" ref="O643:O706" si="33">IF($E643="","",MONTH($E643))</f>
        <v/>
      </c>
    </row>
    <row r="644" spans="1:15" x14ac:dyDescent="0.35">
      <c r="A644" s="133" t="str">
        <f>IF(B644="","",
IFERROR(
INDEX('Customer List'!$A:$A,MATCH('Sales input worksheet'!$B644,'Customer List'!$B:$B,0)),
""))</f>
        <v/>
      </c>
      <c r="B644" s="304"/>
      <c r="C644" s="305"/>
      <c r="D644" s="135" t="str">
        <f>IF($C644="","",
IF($C644="Customer credit","CR"&amp;100+COUNTIFS($C$1:$C643,"Customer credit"),
IF($C644="Sales",'Business Info'!$A$3&amp;100+COUNTIFS($C$1:$C643,"Sales"),
IF($C644="Other Income",'Business Info'!$A$3&amp;"O"&amp;100+COUNTIFS($C$1:$C643,"Other Income")
))))</f>
        <v/>
      </c>
      <c r="E644" s="308"/>
      <c r="F644" s="307"/>
      <c r="G644" s="169"/>
      <c r="H644" s="184"/>
      <c r="I644" s="138" t="str">
        <f>IFERROR(VLOOKUP($G644,'Inventory management'!$B:$D,3,0),"")</f>
        <v/>
      </c>
      <c r="J644" s="137" t="str">
        <f>IFERROR(
IF($K644&lt;&gt;"","",
IF($G644="","",
IF($C644="Customer credit",-$H644*VLOOKUP($G644,'Inventory management'!$B:$D,3,0),
$H644*VLOOKUP($G644,'Inventory management'!$B:$D,3,0)))),
"")</f>
        <v/>
      </c>
      <c r="K644" s="188"/>
      <c r="L644" s="137" t="str">
        <f t="shared" si="31"/>
        <v/>
      </c>
      <c r="M644" s="137" t="str">
        <f t="shared" si="32"/>
        <v/>
      </c>
      <c r="N644" s="186"/>
      <c r="O644" s="134" t="str">
        <f t="shared" si="33"/>
        <v/>
      </c>
    </row>
    <row r="645" spans="1:15" x14ac:dyDescent="0.35">
      <c r="A645" s="133" t="str">
        <f>IF(B645="","",
IFERROR(
INDEX('Customer List'!$A:$A,MATCH('Sales input worksheet'!$B645,'Customer List'!$B:$B,0)),
""))</f>
        <v/>
      </c>
      <c r="B645" s="304"/>
      <c r="C645" s="305"/>
      <c r="D645" s="135" t="str">
        <f>IF($C645="","",
IF($C645="Customer credit","CR"&amp;100+COUNTIFS($C$1:$C644,"Customer credit"),
IF($C645="Sales",'Business Info'!$A$3&amp;100+COUNTIFS($C$1:$C644,"Sales"),
IF($C645="Other Income",'Business Info'!$A$3&amp;"O"&amp;100+COUNTIFS($C$1:$C644,"Other Income")
))))</f>
        <v/>
      </c>
      <c r="E645" s="308"/>
      <c r="F645" s="307"/>
      <c r="G645" s="169"/>
      <c r="H645" s="184"/>
      <c r="I645" s="138" t="str">
        <f>IFERROR(VLOOKUP($G645,'Inventory management'!$B:$D,3,0),"")</f>
        <v/>
      </c>
      <c r="J645" s="137" t="str">
        <f>IFERROR(
IF($K645&lt;&gt;"","",
IF($G645="","",
IF($C645="Customer credit",-$H645*VLOOKUP($G645,'Inventory management'!$B:$D,3,0),
$H645*VLOOKUP($G645,'Inventory management'!$B:$D,3,0)))),
"")</f>
        <v/>
      </c>
      <c r="K645" s="188"/>
      <c r="L645" s="137" t="str">
        <f t="shared" si="31"/>
        <v/>
      </c>
      <c r="M645" s="137" t="str">
        <f t="shared" si="32"/>
        <v/>
      </c>
      <c r="N645" s="186"/>
      <c r="O645" s="134" t="str">
        <f t="shared" si="33"/>
        <v/>
      </c>
    </row>
    <row r="646" spans="1:15" x14ac:dyDescent="0.35">
      <c r="A646" s="133" t="str">
        <f>IF(B646="","",
IFERROR(
INDEX('Customer List'!$A:$A,MATCH('Sales input worksheet'!$B646,'Customer List'!$B:$B,0)),
""))</f>
        <v/>
      </c>
      <c r="B646" s="304"/>
      <c r="C646" s="305"/>
      <c r="D646" s="135" t="str">
        <f>IF($C646="","",
IF($C646="Customer credit","CR"&amp;100+COUNTIFS($C$1:$C645,"Customer credit"),
IF($C646="Sales",'Business Info'!$A$3&amp;100+COUNTIFS($C$1:$C645,"Sales"),
IF($C646="Other Income",'Business Info'!$A$3&amp;"O"&amp;100+COUNTIFS($C$1:$C645,"Other Income")
))))</f>
        <v/>
      </c>
      <c r="E646" s="308"/>
      <c r="F646" s="307"/>
      <c r="G646" s="169"/>
      <c r="H646" s="184"/>
      <c r="I646" s="138" t="str">
        <f>IFERROR(VLOOKUP($G646,'Inventory management'!$B:$D,3,0),"")</f>
        <v/>
      </c>
      <c r="J646" s="137" t="str">
        <f>IFERROR(
IF($K646&lt;&gt;"","",
IF($G646="","",
IF($C646="Customer credit",-$H646*VLOOKUP($G646,'Inventory management'!$B:$D,3,0),
$H646*VLOOKUP($G646,'Inventory management'!$B:$D,3,0)))),
"")</f>
        <v/>
      </c>
      <c r="K646" s="188"/>
      <c r="L646" s="137" t="str">
        <f t="shared" si="31"/>
        <v/>
      </c>
      <c r="M646" s="137" t="str">
        <f t="shared" si="32"/>
        <v/>
      </c>
      <c r="N646" s="186"/>
      <c r="O646" s="134" t="str">
        <f t="shared" si="33"/>
        <v/>
      </c>
    </row>
    <row r="647" spans="1:15" x14ac:dyDescent="0.35">
      <c r="A647" s="133" t="str">
        <f>IF(B647="","",
IFERROR(
INDEX('Customer List'!$A:$A,MATCH('Sales input worksheet'!$B647,'Customer List'!$B:$B,0)),
""))</f>
        <v/>
      </c>
      <c r="B647" s="304"/>
      <c r="C647" s="305"/>
      <c r="D647" s="135" t="str">
        <f>IF($C647="","",
IF($C647="Customer credit","CR"&amp;100+COUNTIFS($C$1:$C646,"Customer credit"),
IF($C647="Sales",'Business Info'!$A$3&amp;100+COUNTIFS($C$1:$C646,"Sales"),
IF($C647="Other Income",'Business Info'!$A$3&amp;"O"&amp;100+COUNTIFS($C$1:$C646,"Other Income")
))))</f>
        <v/>
      </c>
      <c r="E647" s="308"/>
      <c r="F647" s="307"/>
      <c r="G647" s="169"/>
      <c r="H647" s="184"/>
      <c r="I647" s="138" t="str">
        <f>IFERROR(VLOOKUP($G647,'Inventory management'!$B:$D,3,0),"")</f>
        <v/>
      </c>
      <c r="J647" s="137" t="str">
        <f>IFERROR(
IF($K647&lt;&gt;"","",
IF($G647="","",
IF($C647="Customer credit",-$H647*VLOOKUP($G647,'Inventory management'!$B:$D,3,0),
$H647*VLOOKUP($G647,'Inventory management'!$B:$D,3,0)))),
"")</f>
        <v/>
      </c>
      <c r="K647" s="188"/>
      <c r="L647" s="137" t="str">
        <f t="shared" si="31"/>
        <v/>
      </c>
      <c r="M647" s="137" t="str">
        <f t="shared" si="32"/>
        <v/>
      </c>
      <c r="N647" s="186"/>
      <c r="O647" s="134" t="str">
        <f t="shared" si="33"/>
        <v/>
      </c>
    </row>
    <row r="648" spans="1:15" x14ac:dyDescent="0.35">
      <c r="A648" s="133" t="str">
        <f>IF(B648="","",
IFERROR(
INDEX('Customer List'!$A:$A,MATCH('Sales input worksheet'!$B648,'Customer List'!$B:$B,0)),
""))</f>
        <v/>
      </c>
      <c r="B648" s="304"/>
      <c r="C648" s="305"/>
      <c r="D648" s="135" t="str">
        <f>IF($C648="","",
IF($C648="Customer credit","CR"&amp;100+COUNTIFS($C$1:$C647,"Customer credit"),
IF($C648="Sales",'Business Info'!$A$3&amp;100+COUNTIFS($C$1:$C647,"Sales"),
IF($C648="Other Income",'Business Info'!$A$3&amp;"O"&amp;100+COUNTIFS($C$1:$C647,"Other Income")
))))</f>
        <v/>
      </c>
      <c r="E648" s="308"/>
      <c r="F648" s="307"/>
      <c r="G648" s="169"/>
      <c r="H648" s="184"/>
      <c r="I648" s="138" t="str">
        <f>IFERROR(VLOOKUP($G648,'Inventory management'!$B:$D,3,0),"")</f>
        <v/>
      </c>
      <c r="J648" s="137" t="str">
        <f>IFERROR(
IF($K648&lt;&gt;"","",
IF($G648="","",
IF($C648="Customer credit",-$H648*VLOOKUP($G648,'Inventory management'!$B:$D,3,0),
$H648*VLOOKUP($G648,'Inventory management'!$B:$D,3,0)))),
"")</f>
        <v/>
      </c>
      <c r="K648" s="188"/>
      <c r="L648" s="137" t="str">
        <f t="shared" si="31"/>
        <v/>
      </c>
      <c r="M648" s="137" t="str">
        <f t="shared" si="32"/>
        <v/>
      </c>
      <c r="N648" s="186"/>
      <c r="O648" s="134" t="str">
        <f t="shared" si="33"/>
        <v/>
      </c>
    </row>
    <row r="649" spans="1:15" x14ac:dyDescent="0.35">
      <c r="A649" s="133" t="str">
        <f>IF(B649="","",
IFERROR(
INDEX('Customer List'!$A:$A,MATCH('Sales input worksheet'!$B649,'Customer List'!$B:$B,0)),
""))</f>
        <v/>
      </c>
      <c r="B649" s="304"/>
      <c r="C649" s="305"/>
      <c r="D649" s="135" t="str">
        <f>IF($C649="","",
IF($C649="Customer credit","CR"&amp;100+COUNTIFS($C$1:$C648,"Customer credit"),
IF($C649="Sales",'Business Info'!$A$3&amp;100+COUNTIFS($C$1:$C648,"Sales"),
IF($C649="Other Income",'Business Info'!$A$3&amp;"O"&amp;100+COUNTIFS($C$1:$C648,"Other Income")
))))</f>
        <v/>
      </c>
      <c r="E649" s="308"/>
      <c r="F649" s="307"/>
      <c r="G649" s="169"/>
      <c r="H649" s="184"/>
      <c r="I649" s="138" t="str">
        <f>IFERROR(VLOOKUP($G649,'Inventory management'!$B:$D,3,0),"")</f>
        <v/>
      </c>
      <c r="J649" s="137" t="str">
        <f>IFERROR(
IF($K649&lt;&gt;"","",
IF($G649="","",
IF($C649="Customer credit",-$H649*VLOOKUP($G649,'Inventory management'!$B:$D,3,0),
$H649*VLOOKUP($G649,'Inventory management'!$B:$D,3,0)))),
"")</f>
        <v/>
      </c>
      <c r="K649" s="188"/>
      <c r="L649" s="137" t="str">
        <f t="shared" si="31"/>
        <v/>
      </c>
      <c r="M649" s="137" t="str">
        <f t="shared" si="32"/>
        <v/>
      </c>
      <c r="N649" s="186"/>
      <c r="O649" s="134" t="str">
        <f t="shared" si="33"/>
        <v/>
      </c>
    </row>
    <row r="650" spans="1:15" x14ac:dyDescent="0.35">
      <c r="A650" s="133" t="str">
        <f>IF(B650="","",
IFERROR(
INDEX('Customer List'!$A:$A,MATCH('Sales input worksheet'!$B650,'Customer List'!$B:$B,0)),
""))</f>
        <v/>
      </c>
      <c r="B650" s="304"/>
      <c r="C650" s="305"/>
      <c r="D650" s="135" t="str">
        <f>IF($C650="","",
IF($C650="Customer credit","CR"&amp;100+COUNTIFS($C$1:$C649,"Customer credit"),
IF($C650="Sales",'Business Info'!$A$3&amp;100+COUNTIFS($C$1:$C649,"Sales"),
IF($C650="Other Income",'Business Info'!$A$3&amp;"O"&amp;100+COUNTIFS($C$1:$C649,"Other Income")
))))</f>
        <v/>
      </c>
      <c r="E650" s="308"/>
      <c r="F650" s="307"/>
      <c r="G650" s="169"/>
      <c r="H650" s="184"/>
      <c r="I650" s="138" t="str">
        <f>IFERROR(VLOOKUP($G650,'Inventory management'!$B:$D,3,0),"")</f>
        <v/>
      </c>
      <c r="J650" s="137" t="str">
        <f>IFERROR(
IF($K650&lt;&gt;"","",
IF($G650="","",
IF($C650="Customer credit",-$H650*VLOOKUP($G650,'Inventory management'!$B:$D,3,0),
$H650*VLOOKUP($G650,'Inventory management'!$B:$D,3,0)))),
"")</f>
        <v/>
      </c>
      <c r="K650" s="188"/>
      <c r="L650" s="137" t="str">
        <f t="shared" si="31"/>
        <v/>
      </c>
      <c r="M650" s="137" t="str">
        <f t="shared" si="32"/>
        <v/>
      </c>
      <c r="N650" s="186"/>
      <c r="O650" s="134" t="str">
        <f t="shared" si="33"/>
        <v/>
      </c>
    </row>
    <row r="651" spans="1:15" x14ac:dyDescent="0.35">
      <c r="A651" s="133" t="str">
        <f>IF(B651="","",
IFERROR(
INDEX('Customer List'!$A:$A,MATCH('Sales input worksheet'!$B651,'Customer List'!$B:$B,0)),
""))</f>
        <v/>
      </c>
      <c r="B651" s="304"/>
      <c r="C651" s="305"/>
      <c r="D651" s="135" t="str">
        <f>IF($C651="","",
IF($C651="Customer credit","CR"&amp;100+COUNTIFS($C$1:$C650,"Customer credit"),
IF($C651="Sales",'Business Info'!$A$3&amp;100+COUNTIFS($C$1:$C650,"Sales"),
IF($C651="Other Income",'Business Info'!$A$3&amp;"O"&amp;100+COUNTIFS($C$1:$C650,"Other Income")
))))</f>
        <v/>
      </c>
      <c r="E651" s="308"/>
      <c r="F651" s="307"/>
      <c r="G651" s="169"/>
      <c r="H651" s="184"/>
      <c r="I651" s="138" t="str">
        <f>IFERROR(VLOOKUP($G651,'Inventory management'!$B:$D,3,0),"")</f>
        <v/>
      </c>
      <c r="J651" s="137" t="str">
        <f>IFERROR(
IF($K651&lt;&gt;"","",
IF($G651="","",
IF($C651="Customer credit",-$H651*VLOOKUP($G651,'Inventory management'!$B:$D,3,0),
$H651*VLOOKUP($G651,'Inventory management'!$B:$D,3,0)))),
"")</f>
        <v/>
      </c>
      <c r="K651" s="188"/>
      <c r="L651" s="137" t="str">
        <f t="shared" si="31"/>
        <v/>
      </c>
      <c r="M651" s="137" t="str">
        <f t="shared" si="32"/>
        <v/>
      </c>
      <c r="N651" s="186"/>
      <c r="O651" s="134" t="str">
        <f t="shared" si="33"/>
        <v/>
      </c>
    </row>
    <row r="652" spans="1:15" x14ac:dyDescent="0.35">
      <c r="A652" s="133" t="str">
        <f>IF(B652="","",
IFERROR(
INDEX('Customer List'!$A:$A,MATCH('Sales input worksheet'!$B652,'Customer List'!$B:$B,0)),
""))</f>
        <v/>
      </c>
      <c r="B652" s="304"/>
      <c r="C652" s="305"/>
      <c r="D652" s="135" t="str">
        <f>IF($C652="","",
IF($C652="Customer credit","CR"&amp;100+COUNTIFS($C$1:$C651,"Customer credit"),
IF($C652="Sales",'Business Info'!$A$3&amp;100+COUNTIFS($C$1:$C651,"Sales"),
IF($C652="Other Income",'Business Info'!$A$3&amp;"O"&amp;100+COUNTIFS($C$1:$C651,"Other Income")
))))</f>
        <v/>
      </c>
      <c r="E652" s="308"/>
      <c r="F652" s="307"/>
      <c r="G652" s="169"/>
      <c r="H652" s="184"/>
      <c r="I652" s="138" t="str">
        <f>IFERROR(VLOOKUP($G652,'Inventory management'!$B:$D,3,0),"")</f>
        <v/>
      </c>
      <c r="J652" s="137" t="str">
        <f>IFERROR(
IF($K652&lt;&gt;"","",
IF($G652="","",
IF($C652="Customer credit",-$H652*VLOOKUP($G652,'Inventory management'!$B:$D,3,0),
$H652*VLOOKUP($G652,'Inventory management'!$B:$D,3,0)))),
"")</f>
        <v/>
      </c>
      <c r="K652" s="188"/>
      <c r="L652" s="137" t="str">
        <f t="shared" si="31"/>
        <v/>
      </c>
      <c r="M652" s="137" t="str">
        <f t="shared" si="32"/>
        <v/>
      </c>
      <c r="N652" s="186"/>
      <c r="O652" s="134" t="str">
        <f t="shared" si="33"/>
        <v/>
      </c>
    </row>
    <row r="653" spans="1:15" x14ac:dyDescent="0.35">
      <c r="A653" s="133" t="str">
        <f>IF(B653="","",
IFERROR(
INDEX('Customer List'!$A:$A,MATCH('Sales input worksheet'!$B653,'Customer List'!$B:$B,0)),
""))</f>
        <v/>
      </c>
      <c r="B653" s="304"/>
      <c r="C653" s="305"/>
      <c r="D653" s="135" t="str">
        <f>IF($C653="","",
IF($C653="Customer credit","CR"&amp;100+COUNTIFS($C$1:$C652,"Customer credit"),
IF($C653="Sales",'Business Info'!$A$3&amp;100+COUNTIFS($C$1:$C652,"Sales"),
IF($C653="Other Income",'Business Info'!$A$3&amp;"O"&amp;100+COUNTIFS($C$1:$C652,"Other Income")
))))</f>
        <v/>
      </c>
      <c r="E653" s="308"/>
      <c r="F653" s="307"/>
      <c r="G653" s="169"/>
      <c r="H653" s="184"/>
      <c r="I653" s="138" t="str">
        <f>IFERROR(VLOOKUP($G653,'Inventory management'!$B:$D,3,0),"")</f>
        <v/>
      </c>
      <c r="J653" s="137" t="str">
        <f>IFERROR(
IF($K653&lt;&gt;"","",
IF($G653="","",
IF($C653="Customer credit",-$H653*VLOOKUP($G653,'Inventory management'!$B:$D,3,0),
$H653*VLOOKUP($G653,'Inventory management'!$B:$D,3,0)))),
"")</f>
        <v/>
      </c>
      <c r="K653" s="188"/>
      <c r="L653" s="137" t="str">
        <f t="shared" si="31"/>
        <v/>
      </c>
      <c r="M653" s="137" t="str">
        <f t="shared" si="32"/>
        <v/>
      </c>
      <c r="N653" s="186"/>
      <c r="O653" s="134" t="str">
        <f t="shared" si="33"/>
        <v/>
      </c>
    </row>
    <row r="654" spans="1:15" x14ac:dyDescent="0.35">
      <c r="A654" s="133" t="str">
        <f>IF(B654="","",
IFERROR(
INDEX('Customer List'!$A:$A,MATCH('Sales input worksheet'!$B654,'Customer List'!$B:$B,0)),
""))</f>
        <v/>
      </c>
      <c r="B654" s="304"/>
      <c r="C654" s="305"/>
      <c r="D654" s="135" t="str">
        <f>IF($C654="","",
IF($C654="Customer credit","CR"&amp;100+COUNTIFS($C$1:$C653,"Customer credit"),
IF($C654="Sales",'Business Info'!$A$3&amp;100+COUNTIFS($C$1:$C653,"Sales"),
IF($C654="Other Income",'Business Info'!$A$3&amp;"O"&amp;100+COUNTIFS($C$1:$C653,"Other Income")
))))</f>
        <v/>
      </c>
      <c r="E654" s="308"/>
      <c r="F654" s="307"/>
      <c r="G654" s="169"/>
      <c r="H654" s="184"/>
      <c r="I654" s="138" t="str">
        <f>IFERROR(VLOOKUP($G654,'Inventory management'!$B:$D,3,0),"")</f>
        <v/>
      </c>
      <c r="J654" s="137" t="str">
        <f>IFERROR(
IF($K654&lt;&gt;"","",
IF($G654="","",
IF($C654="Customer credit",-$H654*VLOOKUP($G654,'Inventory management'!$B:$D,3,0),
$H654*VLOOKUP($G654,'Inventory management'!$B:$D,3,0)))),
"")</f>
        <v/>
      </c>
      <c r="K654" s="188"/>
      <c r="L654" s="137" t="str">
        <f t="shared" si="31"/>
        <v/>
      </c>
      <c r="M654" s="137" t="str">
        <f t="shared" si="32"/>
        <v/>
      </c>
      <c r="N654" s="186"/>
      <c r="O654" s="134" t="str">
        <f t="shared" si="33"/>
        <v/>
      </c>
    </row>
    <row r="655" spans="1:15" x14ac:dyDescent="0.35">
      <c r="A655" s="133" t="str">
        <f>IF(B655="","",
IFERROR(
INDEX('Customer List'!$A:$A,MATCH('Sales input worksheet'!$B655,'Customer List'!$B:$B,0)),
""))</f>
        <v/>
      </c>
      <c r="B655" s="304"/>
      <c r="C655" s="305"/>
      <c r="D655" s="135" t="str">
        <f>IF($C655="","",
IF($C655="Customer credit","CR"&amp;100+COUNTIFS($C$1:$C654,"Customer credit"),
IF($C655="Sales",'Business Info'!$A$3&amp;100+COUNTIFS($C$1:$C654,"Sales"),
IF($C655="Other Income",'Business Info'!$A$3&amp;"O"&amp;100+COUNTIFS($C$1:$C654,"Other Income")
))))</f>
        <v/>
      </c>
      <c r="E655" s="308"/>
      <c r="F655" s="307"/>
      <c r="G655" s="169"/>
      <c r="H655" s="184"/>
      <c r="I655" s="138" t="str">
        <f>IFERROR(VLOOKUP($G655,'Inventory management'!$B:$D,3,0),"")</f>
        <v/>
      </c>
      <c r="J655" s="137" t="str">
        <f>IFERROR(
IF($K655&lt;&gt;"","",
IF($G655="","",
IF($C655="Customer credit",-$H655*VLOOKUP($G655,'Inventory management'!$B:$D,3,0),
$H655*VLOOKUP($G655,'Inventory management'!$B:$D,3,0)))),
"")</f>
        <v/>
      </c>
      <c r="K655" s="188"/>
      <c r="L655" s="137" t="str">
        <f t="shared" si="31"/>
        <v/>
      </c>
      <c r="M655" s="137" t="str">
        <f t="shared" si="32"/>
        <v/>
      </c>
      <c r="N655" s="186"/>
      <c r="O655" s="134" t="str">
        <f t="shared" si="33"/>
        <v/>
      </c>
    </row>
    <row r="656" spans="1:15" x14ac:dyDescent="0.35">
      <c r="A656" s="133" t="str">
        <f>IF(B656="","",
IFERROR(
INDEX('Customer List'!$A:$A,MATCH('Sales input worksheet'!$B656,'Customer List'!$B:$B,0)),
""))</f>
        <v/>
      </c>
      <c r="B656" s="304"/>
      <c r="C656" s="305"/>
      <c r="D656" s="135" t="str">
        <f>IF($C656="","",
IF($C656="Customer credit","CR"&amp;100+COUNTIFS($C$1:$C655,"Customer credit"),
IF($C656="Sales",'Business Info'!$A$3&amp;100+COUNTIFS($C$1:$C655,"Sales"),
IF($C656="Other Income",'Business Info'!$A$3&amp;"O"&amp;100+COUNTIFS($C$1:$C655,"Other Income")
))))</f>
        <v/>
      </c>
      <c r="E656" s="308"/>
      <c r="F656" s="307"/>
      <c r="G656" s="169"/>
      <c r="H656" s="184"/>
      <c r="I656" s="138" t="str">
        <f>IFERROR(VLOOKUP($G656,'Inventory management'!$B:$D,3,0),"")</f>
        <v/>
      </c>
      <c r="J656" s="137" t="str">
        <f>IFERROR(
IF($K656&lt;&gt;"","",
IF($G656="","",
IF($C656="Customer credit",-$H656*VLOOKUP($G656,'Inventory management'!$B:$D,3,0),
$H656*VLOOKUP($G656,'Inventory management'!$B:$D,3,0)))),
"")</f>
        <v/>
      </c>
      <c r="K656" s="188"/>
      <c r="L656" s="137" t="str">
        <f t="shared" si="31"/>
        <v/>
      </c>
      <c r="M656" s="137" t="str">
        <f t="shared" si="32"/>
        <v/>
      </c>
      <c r="N656" s="186"/>
      <c r="O656" s="134" t="str">
        <f t="shared" si="33"/>
        <v/>
      </c>
    </row>
    <row r="657" spans="1:15" x14ac:dyDescent="0.35">
      <c r="A657" s="133" t="str">
        <f>IF(B657="","",
IFERROR(
INDEX('Customer List'!$A:$A,MATCH('Sales input worksheet'!$B657,'Customer List'!$B:$B,0)),
""))</f>
        <v/>
      </c>
      <c r="B657" s="304"/>
      <c r="C657" s="305"/>
      <c r="D657" s="135" t="str">
        <f>IF($C657="","",
IF($C657="Customer credit","CR"&amp;100+COUNTIFS($C$1:$C656,"Customer credit"),
IF($C657="Sales",'Business Info'!$A$3&amp;100+COUNTIFS($C$1:$C656,"Sales"),
IF($C657="Other Income",'Business Info'!$A$3&amp;"O"&amp;100+COUNTIFS($C$1:$C656,"Other Income")
))))</f>
        <v/>
      </c>
      <c r="E657" s="308"/>
      <c r="F657" s="307"/>
      <c r="G657" s="169"/>
      <c r="H657" s="184"/>
      <c r="I657" s="138" t="str">
        <f>IFERROR(VLOOKUP($G657,'Inventory management'!$B:$D,3,0),"")</f>
        <v/>
      </c>
      <c r="J657" s="137" t="str">
        <f>IFERROR(
IF($K657&lt;&gt;"","",
IF($G657="","",
IF($C657="Customer credit",-$H657*VLOOKUP($G657,'Inventory management'!$B:$D,3,0),
$H657*VLOOKUP($G657,'Inventory management'!$B:$D,3,0)))),
"")</f>
        <v/>
      </c>
      <c r="K657" s="188"/>
      <c r="L657" s="137" t="str">
        <f t="shared" si="31"/>
        <v/>
      </c>
      <c r="M657" s="137" t="str">
        <f t="shared" si="32"/>
        <v/>
      </c>
      <c r="N657" s="186"/>
      <c r="O657" s="134" t="str">
        <f t="shared" si="33"/>
        <v/>
      </c>
    </row>
    <row r="658" spans="1:15" x14ac:dyDescent="0.35">
      <c r="A658" s="133" t="str">
        <f>IF(B658="","",
IFERROR(
INDEX('Customer List'!$A:$A,MATCH('Sales input worksheet'!$B658,'Customer List'!$B:$B,0)),
""))</f>
        <v/>
      </c>
      <c r="B658" s="304"/>
      <c r="C658" s="305"/>
      <c r="D658" s="135" t="str">
        <f>IF($C658="","",
IF($C658="Customer credit","CR"&amp;100+COUNTIFS($C$1:$C657,"Customer credit"),
IF($C658="Sales",'Business Info'!$A$3&amp;100+COUNTIFS($C$1:$C657,"Sales"),
IF($C658="Other Income",'Business Info'!$A$3&amp;"O"&amp;100+COUNTIFS($C$1:$C657,"Other Income")
))))</f>
        <v/>
      </c>
      <c r="E658" s="308"/>
      <c r="F658" s="307"/>
      <c r="G658" s="169"/>
      <c r="H658" s="184"/>
      <c r="I658" s="138" t="str">
        <f>IFERROR(VLOOKUP($G658,'Inventory management'!$B:$D,3,0),"")</f>
        <v/>
      </c>
      <c r="J658" s="137" t="str">
        <f>IFERROR(
IF($K658&lt;&gt;"","",
IF($G658="","",
IF($C658="Customer credit",-$H658*VLOOKUP($G658,'Inventory management'!$B:$D,3,0),
$H658*VLOOKUP($G658,'Inventory management'!$B:$D,3,0)))),
"")</f>
        <v/>
      </c>
      <c r="K658" s="188"/>
      <c r="L658" s="137" t="str">
        <f t="shared" si="31"/>
        <v/>
      </c>
      <c r="M658" s="137" t="str">
        <f t="shared" si="32"/>
        <v/>
      </c>
      <c r="N658" s="186"/>
      <c r="O658" s="134" t="str">
        <f t="shared" si="33"/>
        <v/>
      </c>
    </row>
    <row r="659" spans="1:15" x14ac:dyDescent="0.35">
      <c r="A659" s="133" t="str">
        <f>IF(B659="","",
IFERROR(
INDEX('Customer List'!$A:$A,MATCH('Sales input worksheet'!$B659,'Customer List'!$B:$B,0)),
""))</f>
        <v/>
      </c>
      <c r="B659" s="304"/>
      <c r="C659" s="305"/>
      <c r="D659" s="135" t="str">
        <f>IF($C659="","",
IF($C659="Customer credit","CR"&amp;100+COUNTIFS($C$1:$C658,"Customer credit"),
IF($C659="Sales",'Business Info'!$A$3&amp;100+COUNTIFS($C$1:$C658,"Sales"),
IF($C659="Other Income",'Business Info'!$A$3&amp;"O"&amp;100+COUNTIFS($C$1:$C658,"Other Income")
))))</f>
        <v/>
      </c>
      <c r="E659" s="308"/>
      <c r="F659" s="307"/>
      <c r="G659" s="169"/>
      <c r="H659" s="184"/>
      <c r="I659" s="138" t="str">
        <f>IFERROR(VLOOKUP($G659,'Inventory management'!$B:$D,3,0),"")</f>
        <v/>
      </c>
      <c r="J659" s="137" t="str">
        <f>IFERROR(
IF($K659&lt;&gt;"","",
IF($G659="","",
IF($C659="Customer credit",-$H659*VLOOKUP($G659,'Inventory management'!$B:$D,3,0),
$H659*VLOOKUP($G659,'Inventory management'!$B:$D,3,0)))),
"")</f>
        <v/>
      </c>
      <c r="K659" s="188"/>
      <c r="L659" s="137" t="str">
        <f t="shared" si="31"/>
        <v/>
      </c>
      <c r="M659" s="137" t="str">
        <f t="shared" si="32"/>
        <v/>
      </c>
      <c r="N659" s="186"/>
      <c r="O659" s="134" t="str">
        <f t="shared" si="33"/>
        <v/>
      </c>
    </row>
    <row r="660" spans="1:15" x14ac:dyDescent="0.35">
      <c r="A660" s="133" t="str">
        <f>IF(B660="","",
IFERROR(
INDEX('Customer List'!$A:$A,MATCH('Sales input worksheet'!$B660,'Customer List'!$B:$B,0)),
""))</f>
        <v/>
      </c>
      <c r="B660" s="304"/>
      <c r="C660" s="305"/>
      <c r="D660" s="135" t="str">
        <f>IF($C660="","",
IF($C660="Customer credit","CR"&amp;100+COUNTIFS($C$1:$C659,"Customer credit"),
IF($C660="Sales",'Business Info'!$A$3&amp;100+COUNTIFS($C$1:$C659,"Sales"),
IF($C660="Other Income",'Business Info'!$A$3&amp;"O"&amp;100+COUNTIFS($C$1:$C659,"Other Income")
))))</f>
        <v/>
      </c>
      <c r="E660" s="308"/>
      <c r="F660" s="307"/>
      <c r="G660" s="169"/>
      <c r="H660" s="184"/>
      <c r="I660" s="138" t="str">
        <f>IFERROR(VLOOKUP($G660,'Inventory management'!$B:$D,3,0),"")</f>
        <v/>
      </c>
      <c r="J660" s="137" t="str">
        <f>IFERROR(
IF($K660&lt;&gt;"","",
IF($G660="","",
IF($C660="Customer credit",-$H660*VLOOKUP($G660,'Inventory management'!$B:$D,3,0),
$H660*VLOOKUP($G660,'Inventory management'!$B:$D,3,0)))),
"")</f>
        <v/>
      </c>
      <c r="K660" s="188"/>
      <c r="L660" s="137" t="str">
        <f t="shared" si="31"/>
        <v/>
      </c>
      <c r="M660" s="137" t="str">
        <f t="shared" si="32"/>
        <v/>
      </c>
      <c r="N660" s="186"/>
      <c r="O660" s="134" t="str">
        <f t="shared" si="33"/>
        <v/>
      </c>
    </row>
    <row r="661" spans="1:15" x14ac:dyDescent="0.35">
      <c r="A661" s="133" t="str">
        <f>IF(B661="","",
IFERROR(
INDEX('Customer List'!$A:$A,MATCH('Sales input worksheet'!$B661,'Customer List'!$B:$B,0)),
""))</f>
        <v/>
      </c>
      <c r="B661" s="304"/>
      <c r="C661" s="305"/>
      <c r="D661" s="135" t="str">
        <f>IF($C661="","",
IF($C661="Customer credit","CR"&amp;100+COUNTIFS($C$1:$C660,"Customer credit"),
IF($C661="Sales",'Business Info'!$A$3&amp;100+COUNTIFS($C$1:$C660,"Sales"),
IF($C661="Other Income",'Business Info'!$A$3&amp;"O"&amp;100+COUNTIFS($C$1:$C660,"Other Income")
))))</f>
        <v/>
      </c>
      <c r="E661" s="308"/>
      <c r="F661" s="307"/>
      <c r="G661" s="169"/>
      <c r="H661" s="184"/>
      <c r="I661" s="138" t="str">
        <f>IFERROR(VLOOKUP($G661,'Inventory management'!$B:$D,3,0),"")</f>
        <v/>
      </c>
      <c r="J661" s="137" t="str">
        <f>IFERROR(
IF($K661&lt;&gt;"","",
IF($G661="","",
IF($C661="Customer credit",-$H661*VLOOKUP($G661,'Inventory management'!$B:$D,3,0),
$H661*VLOOKUP($G661,'Inventory management'!$B:$D,3,0)))),
"")</f>
        <v/>
      </c>
      <c r="K661" s="188"/>
      <c r="L661" s="137" t="str">
        <f t="shared" si="31"/>
        <v/>
      </c>
      <c r="M661" s="137" t="str">
        <f t="shared" si="32"/>
        <v/>
      </c>
      <c r="N661" s="186"/>
      <c r="O661" s="134" t="str">
        <f t="shared" si="33"/>
        <v/>
      </c>
    </row>
    <row r="662" spans="1:15" x14ac:dyDescent="0.35">
      <c r="A662" s="133" t="str">
        <f>IF(B662="","",
IFERROR(
INDEX('Customer List'!$A:$A,MATCH('Sales input worksheet'!$B662,'Customer List'!$B:$B,0)),
""))</f>
        <v/>
      </c>
      <c r="B662" s="304"/>
      <c r="C662" s="305"/>
      <c r="D662" s="135" t="str">
        <f>IF($C662="","",
IF($C662="Customer credit","CR"&amp;100+COUNTIFS($C$1:$C661,"Customer credit"),
IF($C662="Sales",'Business Info'!$A$3&amp;100+COUNTIFS($C$1:$C661,"Sales"),
IF($C662="Other Income",'Business Info'!$A$3&amp;"O"&amp;100+COUNTIFS($C$1:$C661,"Other Income")
))))</f>
        <v/>
      </c>
      <c r="E662" s="308"/>
      <c r="F662" s="307"/>
      <c r="G662" s="169"/>
      <c r="H662" s="184"/>
      <c r="I662" s="138" t="str">
        <f>IFERROR(VLOOKUP($G662,'Inventory management'!$B:$D,3,0),"")</f>
        <v/>
      </c>
      <c r="J662" s="137" t="str">
        <f>IFERROR(
IF($K662&lt;&gt;"","",
IF($G662="","",
IF($C662="Customer credit",-$H662*VLOOKUP($G662,'Inventory management'!$B:$D,3,0),
$H662*VLOOKUP($G662,'Inventory management'!$B:$D,3,0)))),
"")</f>
        <v/>
      </c>
      <c r="K662" s="188"/>
      <c r="L662" s="137" t="str">
        <f t="shared" si="31"/>
        <v/>
      </c>
      <c r="M662" s="137" t="str">
        <f t="shared" si="32"/>
        <v/>
      </c>
      <c r="N662" s="186"/>
      <c r="O662" s="134" t="str">
        <f t="shared" si="33"/>
        <v/>
      </c>
    </row>
    <row r="663" spans="1:15" x14ac:dyDescent="0.35">
      <c r="A663" s="133" t="str">
        <f>IF(B663="","",
IFERROR(
INDEX('Customer List'!$A:$A,MATCH('Sales input worksheet'!$B663,'Customer List'!$B:$B,0)),
""))</f>
        <v/>
      </c>
      <c r="B663" s="304"/>
      <c r="C663" s="305"/>
      <c r="D663" s="135" t="str">
        <f>IF($C663="","",
IF($C663="Customer credit","CR"&amp;100+COUNTIFS($C$1:$C662,"Customer credit"),
IF($C663="Sales",'Business Info'!$A$3&amp;100+COUNTIFS($C$1:$C662,"Sales"),
IF($C663="Other Income",'Business Info'!$A$3&amp;"O"&amp;100+COUNTIFS($C$1:$C662,"Other Income")
))))</f>
        <v/>
      </c>
      <c r="E663" s="308"/>
      <c r="F663" s="307"/>
      <c r="G663" s="169"/>
      <c r="H663" s="184"/>
      <c r="I663" s="138" t="str">
        <f>IFERROR(VLOOKUP($G663,'Inventory management'!$B:$D,3,0),"")</f>
        <v/>
      </c>
      <c r="J663" s="137" t="str">
        <f>IFERROR(
IF($K663&lt;&gt;"","",
IF($G663="","",
IF($C663="Customer credit",-$H663*VLOOKUP($G663,'Inventory management'!$B:$D,3,0),
$H663*VLOOKUP($G663,'Inventory management'!$B:$D,3,0)))),
"")</f>
        <v/>
      </c>
      <c r="K663" s="188"/>
      <c r="L663" s="137" t="str">
        <f t="shared" si="31"/>
        <v/>
      </c>
      <c r="M663" s="137" t="str">
        <f t="shared" si="32"/>
        <v/>
      </c>
      <c r="N663" s="186"/>
      <c r="O663" s="134" t="str">
        <f t="shared" si="33"/>
        <v/>
      </c>
    </row>
    <row r="664" spans="1:15" x14ac:dyDescent="0.35">
      <c r="A664" s="133" t="str">
        <f>IF(B664="","",
IFERROR(
INDEX('Customer List'!$A:$A,MATCH('Sales input worksheet'!$B664,'Customer List'!$B:$B,0)),
""))</f>
        <v/>
      </c>
      <c r="B664" s="304"/>
      <c r="C664" s="305"/>
      <c r="D664" s="135" t="str">
        <f>IF($C664="","",
IF($C664="Customer credit","CR"&amp;100+COUNTIFS($C$1:$C663,"Customer credit"),
IF($C664="Sales",'Business Info'!$A$3&amp;100+COUNTIFS($C$1:$C663,"Sales"),
IF($C664="Other Income",'Business Info'!$A$3&amp;"O"&amp;100+COUNTIFS($C$1:$C663,"Other Income")
))))</f>
        <v/>
      </c>
      <c r="E664" s="308"/>
      <c r="F664" s="307"/>
      <c r="G664" s="169"/>
      <c r="H664" s="184"/>
      <c r="I664" s="138" t="str">
        <f>IFERROR(VLOOKUP($G664,'Inventory management'!$B:$D,3,0),"")</f>
        <v/>
      </c>
      <c r="J664" s="137" t="str">
        <f>IFERROR(
IF($K664&lt;&gt;"","",
IF($G664="","",
IF($C664="Customer credit",-$H664*VLOOKUP($G664,'Inventory management'!$B:$D,3,0),
$H664*VLOOKUP($G664,'Inventory management'!$B:$D,3,0)))),
"")</f>
        <v/>
      </c>
      <c r="K664" s="188"/>
      <c r="L664" s="137" t="str">
        <f t="shared" si="31"/>
        <v/>
      </c>
      <c r="M664" s="137" t="str">
        <f t="shared" si="32"/>
        <v/>
      </c>
      <c r="N664" s="186"/>
      <c r="O664" s="134" t="str">
        <f t="shared" si="33"/>
        <v/>
      </c>
    </row>
    <row r="665" spans="1:15" x14ac:dyDescent="0.35">
      <c r="A665" s="133" t="str">
        <f>IF(B665="","",
IFERROR(
INDEX('Customer List'!$A:$A,MATCH('Sales input worksheet'!$B665,'Customer List'!$B:$B,0)),
""))</f>
        <v/>
      </c>
      <c r="B665" s="304"/>
      <c r="C665" s="305"/>
      <c r="D665" s="135" t="str">
        <f>IF($C665="","",
IF($C665="Customer credit","CR"&amp;100+COUNTIFS($C$1:$C664,"Customer credit"),
IF($C665="Sales",'Business Info'!$A$3&amp;100+COUNTIFS($C$1:$C664,"Sales"),
IF($C665="Other Income",'Business Info'!$A$3&amp;"O"&amp;100+COUNTIFS($C$1:$C664,"Other Income")
))))</f>
        <v/>
      </c>
      <c r="E665" s="308"/>
      <c r="F665" s="307"/>
      <c r="G665" s="169"/>
      <c r="H665" s="184"/>
      <c r="I665" s="138" t="str">
        <f>IFERROR(VLOOKUP($G665,'Inventory management'!$B:$D,3,0),"")</f>
        <v/>
      </c>
      <c r="J665" s="137" t="str">
        <f>IFERROR(
IF($K665&lt;&gt;"","",
IF($G665="","",
IF($C665="Customer credit",-$H665*VLOOKUP($G665,'Inventory management'!$B:$D,3,0),
$H665*VLOOKUP($G665,'Inventory management'!$B:$D,3,0)))),
"")</f>
        <v/>
      </c>
      <c r="K665" s="188"/>
      <c r="L665" s="137" t="str">
        <f t="shared" si="31"/>
        <v/>
      </c>
      <c r="M665" s="137" t="str">
        <f t="shared" si="32"/>
        <v/>
      </c>
      <c r="N665" s="186"/>
      <c r="O665" s="134" t="str">
        <f t="shared" si="33"/>
        <v/>
      </c>
    </row>
    <row r="666" spans="1:15" x14ac:dyDescent="0.35">
      <c r="A666" s="133" t="str">
        <f>IF(B666="","",
IFERROR(
INDEX('Customer List'!$A:$A,MATCH('Sales input worksheet'!$B666,'Customer List'!$B:$B,0)),
""))</f>
        <v/>
      </c>
      <c r="B666" s="304"/>
      <c r="C666" s="305"/>
      <c r="D666" s="135" t="str">
        <f>IF($C666="","",
IF($C666="Customer credit","CR"&amp;100+COUNTIFS($C$1:$C665,"Customer credit"),
IF($C666="Sales",'Business Info'!$A$3&amp;100+COUNTIFS($C$1:$C665,"Sales"),
IF($C666="Other Income",'Business Info'!$A$3&amp;"O"&amp;100+COUNTIFS($C$1:$C665,"Other Income")
))))</f>
        <v/>
      </c>
      <c r="E666" s="308"/>
      <c r="F666" s="307"/>
      <c r="G666" s="169"/>
      <c r="H666" s="184"/>
      <c r="I666" s="138" t="str">
        <f>IFERROR(VLOOKUP($G666,'Inventory management'!$B:$D,3,0),"")</f>
        <v/>
      </c>
      <c r="J666" s="137" t="str">
        <f>IFERROR(
IF($K666&lt;&gt;"","",
IF($G666="","",
IF($C666="Customer credit",-$H666*VLOOKUP($G666,'Inventory management'!$B:$D,3,0),
$H666*VLOOKUP($G666,'Inventory management'!$B:$D,3,0)))),
"")</f>
        <v/>
      </c>
      <c r="K666" s="188"/>
      <c r="L666" s="137" t="str">
        <f t="shared" si="31"/>
        <v/>
      </c>
      <c r="M666" s="137" t="str">
        <f t="shared" si="32"/>
        <v/>
      </c>
      <c r="N666" s="186"/>
      <c r="O666" s="134" t="str">
        <f t="shared" si="33"/>
        <v/>
      </c>
    </row>
    <row r="667" spans="1:15" x14ac:dyDescent="0.35">
      <c r="A667" s="133" t="str">
        <f>IF(B667="","",
IFERROR(
INDEX('Customer List'!$A:$A,MATCH('Sales input worksheet'!$B667,'Customer List'!$B:$B,0)),
""))</f>
        <v/>
      </c>
      <c r="B667" s="304"/>
      <c r="C667" s="305"/>
      <c r="D667" s="135" t="str">
        <f>IF($C667="","",
IF($C667="Customer credit","CR"&amp;100+COUNTIFS($C$1:$C666,"Customer credit"),
IF($C667="Sales",'Business Info'!$A$3&amp;100+COUNTIFS($C$1:$C666,"Sales"),
IF($C667="Other Income",'Business Info'!$A$3&amp;"O"&amp;100+COUNTIFS($C$1:$C666,"Other Income")
))))</f>
        <v/>
      </c>
      <c r="E667" s="308"/>
      <c r="F667" s="307"/>
      <c r="G667" s="169"/>
      <c r="H667" s="184"/>
      <c r="I667" s="138" t="str">
        <f>IFERROR(VLOOKUP($G667,'Inventory management'!$B:$D,3,0),"")</f>
        <v/>
      </c>
      <c r="J667" s="137" t="str">
        <f>IFERROR(
IF($K667&lt;&gt;"","",
IF($G667="","",
IF($C667="Customer credit",-$H667*VLOOKUP($G667,'Inventory management'!$B:$D,3,0),
$H667*VLOOKUP($G667,'Inventory management'!$B:$D,3,0)))),
"")</f>
        <v/>
      </c>
      <c r="K667" s="188"/>
      <c r="L667" s="137" t="str">
        <f t="shared" si="31"/>
        <v/>
      </c>
      <c r="M667" s="137" t="str">
        <f t="shared" si="32"/>
        <v/>
      </c>
      <c r="N667" s="186"/>
      <c r="O667" s="134" t="str">
        <f t="shared" si="33"/>
        <v/>
      </c>
    </row>
    <row r="668" spans="1:15" x14ac:dyDescent="0.35">
      <c r="A668" s="133" t="str">
        <f>IF(B668="","",
IFERROR(
INDEX('Customer List'!$A:$A,MATCH('Sales input worksheet'!$B668,'Customer List'!$B:$B,0)),
""))</f>
        <v/>
      </c>
      <c r="B668" s="304"/>
      <c r="C668" s="305"/>
      <c r="D668" s="135" t="str">
        <f>IF($C668="","",
IF($C668="Customer credit","CR"&amp;100+COUNTIFS($C$1:$C667,"Customer credit"),
IF($C668="Sales",'Business Info'!$A$3&amp;100+COUNTIFS($C$1:$C667,"Sales"),
IF($C668="Other Income",'Business Info'!$A$3&amp;"O"&amp;100+COUNTIFS($C$1:$C667,"Other Income")
))))</f>
        <v/>
      </c>
      <c r="E668" s="308"/>
      <c r="F668" s="307"/>
      <c r="G668" s="169"/>
      <c r="H668" s="184"/>
      <c r="I668" s="138" t="str">
        <f>IFERROR(VLOOKUP($G668,'Inventory management'!$B:$D,3,0),"")</f>
        <v/>
      </c>
      <c r="J668" s="137" t="str">
        <f>IFERROR(
IF($K668&lt;&gt;"","",
IF($G668="","",
IF($C668="Customer credit",-$H668*VLOOKUP($G668,'Inventory management'!$B:$D,3,0),
$H668*VLOOKUP($G668,'Inventory management'!$B:$D,3,0)))),
"")</f>
        <v/>
      </c>
      <c r="K668" s="188"/>
      <c r="L668" s="137" t="str">
        <f t="shared" si="31"/>
        <v/>
      </c>
      <c r="M668" s="137" t="str">
        <f t="shared" si="32"/>
        <v/>
      </c>
      <c r="N668" s="186"/>
      <c r="O668" s="134" t="str">
        <f t="shared" si="33"/>
        <v/>
      </c>
    </row>
    <row r="669" spans="1:15" x14ac:dyDescent="0.35">
      <c r="A669" s="133" t="str">
        <f>IF(B669="","",
IFERROR(
INDEX('Customer List'!$A:$A,MATCH('Sales input worksheet'!$B669,'Customer List'!$B:$B,0)),
""))</f>
        <v/>
      </c>
      <c r="B669" s="304"/>
      <c r="C669" s="305"/>
      <c r="D669" s="135" t="str">
        <f>IF($C669="","",
IF($C669="Customer credit","CR"&amp;100+COUNTIFS($C$1:$C668,"Customer credit"),
IF($C669="Sales",'Business Info'!$A$3&amp;100+COUNTIFS($C$1:$C668,"Sales"),
IF($C669="Other Income",'Business Info'!$A$3&amp;"O"&amp;100+COUNTIFS($C$1:$C668,"Other Income")
))))</f>
        <v/>
      </c>
      <c r="E669" s="308"/>
      <c r="F669" s="307"/>
      <c r="G669" s="169"/>
      <c r="H669" s="184"/>
      <c r="I669" s="138" t="str">
        <f>IFERROR(VLOOKUP($G669,'Inventory management'!$B:$D,3,0),"")</f>
        <v/>
      </c>
      <c r="J669" s="137" t="str">
        <f>IFERROR(
IF($K669&lt;&gt;"","",
IF($G669="","",
IF($C669="Customer credit",-$H669*VLOOKUP($G669,'Inventory management'!$B:$D,3,0),
$H669*VLOOKUP($G669,'Inventory management'!$B:$D,3,0)))),
"")</f>
        <v/>
      </c>
      <c r="K669" s="188"/>
      <c r="L669" s="137" t="str">
        <f t="shared" si="31"/>
        <v/>
      </c>
      <c r="M669" s="137" t="str">
        <f t="shared" si="32"/>
        <v/>
      </c>
      <c r="N669" s="186"/>
      <c r="O669" s="134" t="str">
        <f t="shared" si="33"/>
        <v/>
      </c>
    </row>
    <row r="670" spans="1:15" x14ac:dyDescent="0.35">
      <c r="A670" s="133" t="str">
        <f>IF(B670="","",
IFERROR(
INDEX('Customer List'!$A:$A,MATCH('Sales input worksheet'!$B670,'Customer List'!$B:$B,0)),
""))</f>
        <v/>
      </c>
      <c r="B670" s="304"/>
      <c r="C670" s="305"/>
      <c r="D670" s="135" t="str">
        <f>IF($C670="","",
IF($C670="Customer credit","CR"&amp;100+COUNTIFS($C$1:$C669,"Customer credit"),
IF($C670="Sales",'Business Info'!$A$3&amp;100+COUNTIFS($C$1:$C669,"Sales"),
IF($C670="Other Income",'Business Info'!$A$3&amp;"O"&amp;100+COUNTIFS($C$1:$C669,"Other Income")
))))</f>
        <v/>
      </c>
      <c r="E670" s="308"/>
      <c r="F670" s="307"/>
      <c r="G670" s="169"/>
      <c r="H670" s="184"/>
      <c r="I670" s="138" t="str">
        <f>IFERROR(VLOOKUP($G670,'Inventory management'!$B:$D,3,0),"")</f>
        <v/>
      </c>
      <c r="J670" s="137" t="str">
        <f>IFERROR(
IF($K670&lt;&gt;"","",
IF($G670="","",
IF($C670="Customer credit",-$H670*VLOOKUP($G670,'Inventory management'!$B:$D,3,0),
$H670*VLOOKUP($G670,'Inventory management'!$B:$D,3,0)))),
"")</f>
        <v/>
      </c>
      <c r="K670" s="188"/>
      <c r="L670" s="137" t="str">
        <f t="shared" si="31"/>
        <v/>
      </c>
      <c r="M670" s="137" t="str">
        <f t="shared" si="32"/>
        <v/>
      </c>
      <c r="N670" s="186"/>
      <c r="O670" s="134" t="str">
        <f t="shared" si="33"/>
        <v/>
      </c>
    </row>
    <row r="671" spans="1:15" x14ac:dyDescent="0.35">
      <c r="A671" s="133" t="str">
        <f>IF(B671="","",
IFERROR(
INDEX('Customer List'!$A:$A,MATCH('Sales input worksheet'!$B671,'Customer List'!$B:$B,0)),
""))</f>
        <v/>
      </c>
      <c r="B671" s="304"/>
      <c r="C671" s="305"/>
      <c r="D671" s="135" t="str">
        <f>IF($C671="","",
IF($C671="Customer credit","CR"&amp;100+COUNTIFS($C$1:$C670,"Customer credit"),
IF($C671="Sales",'Business Info'!$A$3&amp;100+COUNTIFS($C$1:$C670,"Sales"),
IF($C671="Other Income",'Business Info'!$A$3&amp;"O"&amp;100+COUNTIFS($C$1:$C670,"Other Income")
))))</f>
        <v/>
      </c>
      <c r="E671" s="308"/>
      <c r="F671" s="307"/>
      <c r="G671" s="169"/>
      <c r="H671" s="184"/>
      <c r="I671" s="138" t="str">
        <f>IFERROR(VLOOKUP($G671,'Inventory management'!$B:$D,3,0),"")</f>
        <v/>
      </c>
      <c r="J671" s="137" t="str">
        <f>IFERROR(
IF($K671&lt;&gt;"","",
IF($G671="","",
IF($C671="Customer credit",-$H671*VLOOKUP($G671,'Inventory management'!$B:$D,3,0),
$H671*VLOOKUP($G671,'Inventory management'!$B:$D,3,0)))),
"")</f>
        <v/>
      </c>
      <c r="K671" s="188"/>
      <c r="L671" s="137" t="str">
        <f t="shared" si="31"/>
        <v/>
      </c>
      <c r="M671" s="137" t="str">
        <f t="shared" si="32"/>
        <v/>
      </c>
      <c r="N671" s="186"/>
      <c r="O671" s="134" t="str">
        <f t="shared" si="33"/>
        <v/>
      </c>
    </row>
    <row r="672" spans="1:15" x14ac:dyDescent="0.35">
      <c r="A672" s="133" t="str">
        <f>IF(B672="","",
IFERROR(
INDEX('Customer List'!$A:$A,MATCH('Sales input worksheet'!$B672,'Customer List'!$B:$B,0)),
""))</f>
        <v/>
      </c>
      <c r="B672" s="304"/>
      <c r="C672" s="305"/>
      <c r="D672" s="135" t="str">
        <f>IF($C672="","",
IF($C672="Customer credit","CR"&amp;100+COUNTIFS($C$1:$C671,"Customer credit"),
IF($C672="Sales",'Business Info'!$A$3&amp;100+COUNTIFS($C$1:$C671,"Sales"),
IF($C672="Other Income",'Business Info'!$A$3&amp;"O"&amp;100+COUNTIFS($C$1:$C671,"Other Income")
))))</f>
        <v/>
      </c>
      <c r="E672" s="308"/>
      <c r="F672" s="307"/>
      <c r="G672" s="169"/>
      <c r="H672" s="184"/>
      <c r="I672" s="138" t="str">
        <f>IFERROR(VLOOKUP($G672,'Inventory management'!$B:$D,3,0),"")</f>
        <v/>
      </c>
      <c r="J672" s="137" t="str">
        <f>IFERROR(
IF($K672&lt;&gt;"","",
IF($G672="","",
IF($C672="Customer credit",-$H672*VLOOKUP($G672,'Inventory management'!$B:$D,3,0),
$H672*VLOOKUP($G672,'Inventory management'!$B:$D,3,0)))),
"")</f>
        <v/>
      </c>
      <c r="K672" s="188"/>
      <c r="L672" s="137" t="str">
        <f t="shared" si="31"/>
        <v/>
      </c>
      <c r="M672" s="137" t="str">
        <f t="shared" si="32"/>
        <v/>
      </c>
      <c r="N672" s="186"/>
      <c r="O672" s="134" t="str">
        <f t="shared" si="33"/>
        <v/>
      </c>
    </row>
    <row r="673" spans="1:15" x14ac:dyDescent="0.35">
      <c r="A673" s="133" t="str">
        <f>IF(B673="","",
IFERROR(
INDEX('Customer List'!$A:$A,MATCH('Sales input worksheet'!$B673,'Customer List'!$B:$B,0)),
""))</f>
        <v/>
      </c>
      <c r="B673" s="304"/>
      <c r="C673" s="305"/>
      <c r="D673" s="135" t="str">
        <f>IF($C673="","",
IF($C673="Customer credit","CR"&amp;100+COUNTIFS($C$1:$C672,"Customer credit"),
IF($C673="Sales",'Business Info'!$A$3&amp;100+COUNTIFS($C$1:$C672,"Sales"),
IF($C673="Other Income",'Business Info'!$A$3&amp;"O"&amp;100+COUNTIFS($C$1:$C672,"Other Income")
))))</f>
        <v/>
      </c>
      <c r="E673" s="308"/>
      <c r="F673" s="307"/>
      <c r="G673" s="169"/>
      <c r="H673" s="184"/>
      <c r="I673" s="138" t="str">
        <f>IFERROR(VLOOKUP($G673,'Inventory management'!$B:$D,3,0),"")</f>
        <v/>
      </c>
      <c r="J673" s="137" t="str">
        <f>IFERROR(
IF($K673&lt;&gt;"","",
IF($G673="","",
IF($C673="Customer credit",-$H673*VLOOKUP($G673,'Inventory management'!$B:$D,3,0),
$H673*VLOOKUP($G673,'Inventory management'!$B:$D,3,0)))),
"")</f>
        <v/>
      </c>
      <c r="K673" s="188"/>
      <c r="L673" s="137" t="str">
        <f t="shared" si="31"/>
        <v/>
      </c>
      <c r="M673" s="137" t="str">
        <f t="shared" si="32"/>
        <v/>
      </c>
      <c r="N673" s="186"/>
      <c r="O673" s="134" t="str">
        <f t="shared" si="33"/>
        <v/>
      </c>
    </row>
    <row r="674" spans="1:15" x14ac:dyDescent="0.35">
      <c r="A674" s="133" t="str">
        <f>IF(B674="","",
IFERROR(
INDEX('Customer List'!$A:$A,MATCH('Sales input worksheet'!$B674,'Customer List'!$B:$B,0)),
""))</f>
        <v/>
      </c>
      <c r="B674" s="304"/>
      <c r="C674" s="305"/>
      <c r="D674" s="135" t="str">
        <f>IF($C674="","",
IF($C674="Customer credit","CR"&amp;100+COUNTIFS($C$1:$C673,"Customer credit"),
IF($C674="Sales",'Business Info'!$A$3&amp;100+COUNTIFS($C$1:$C673,"Sales"),
IF($C674="Other Income",'Business Info'!$A$3&amp;"O"&amp;100+COUNTIFS($C$1:$C673,"Other Income")
))))</f>
        <v/>
      </c>
      <c r="E674" s="308"/>
      <c r="F674" s="307"/>
      <c r="G674" s="169"/>
      <c r="H674" s="184"/>
      <c r="I674" s="138" t="str">
        <f>IFERROR(VLOOKUP($G674,'Inventory management'!$B:$D,3,0),"")</f>
        <v/>
      </c>
      <c r="J674" s="137" t="str">
        <f>IFERROR(
IF($K674&lt;&gt;"","",
IF($G674="","",
IF($C674="Customer credit",-$H674*VLOOKUP($G674,'Inventory management'!$B:$D,3,0),
$H674*VLOOKUP($G674,'Inventory management'!$B:$D,3,0)))),
"")</f>
        <v/>
      </c>
      <c r="K674" s="188"/>
      <c r="L674" s="137" t="str">
        <f t="shared" si="31"/>
        <v/>
      </c>
      <c r="M674" s="137" t="str">
        <f t="shared" si="32"/>
        <v/>
      </c>
      <c r="N674" s="186"/>
      <c r="O674" s="134" t="str">
        <f t="shared" si="33"/>
        <v/>
      </c>
    </row>
    <row r="675" spans="1:15" x14ac:dyDescent="0.35">
      <c r="A675" s="133" t="str">
        <f>IF(B675="","",
IFERROR(
INDEX('Customer List'!$A:$A,MATCH('Sales input worksheet'!$B675,'Customer List'!$B:$B,0)),
""))</f>
        <v/>
      </c>
      <c r="B675" s="304"/>
      <c r="C675" s="305"/>
      <c r="D675" s="135" t="str">
        <f>IF($C675="","",
IF($C675="Customer credit","CR"&amp;100+COUNTIFS($C$1:$C674,"Customer credit"),
IF($C675="Sales",'Business Info'!$A$3&amp;100+COUNTIFS($C$1:$C674,"Sales"),
IF($C675="Other Income",'Business Info'!$A$3&amp;"O"&amp;100+COUNTIFS($C$1:$C674,"Other Income")
))))</f>
        <v/>
      </c>
      <c r="E675" s="308"/>
      <c r="F675" s="307"/>
      <c r="G675" s="169"/>
      <c r="H675" s="184"/>
      <c r="I675" s="138" t="str">
        <f>IFERROR(VLOOKUP($G675,'Inventory management'!$B:$D,3,0),"")</f>
        <v/>
      </c>
      <c r="J675" s="137" t="str">
        <f>IFERROR(
IF($K675&lt;&gt;"","",
IF($G675="","",
IF($C675="Customer credit",-$H675*VLOOKUP($G675,'Inventory management'!$B:$D,3,0),
$H675*VLOOKUP($G675,'Inventory management'!$B:$D,3,0)))),
"")</f>
        <v/>
      </c>
      <c r="K675" s="188"/>
      <c r="L675" s="137" t="str">
        <f t="shared" si="31"/>
        <v/>
      </c>
      <c r="M675" s="137" t="str">
        <f t="shared" si="32"/>
        <v/>
      </c>
      <c r="N675" s="186"/>
      <c r="O675" s="134" t="str">
        <f t="shared" si="33"/>
        <v/>
      </c>
    </row>
    <row r="676" spans="1:15" x14ac:dyDescent="0.35">
      <c r="A676" s="133" t="str">
        <f>IF(B676="","",
IFERROR(
INDEX('Customer List'!$A:$A,MATCH('Sales input worksheet'!$B676,'Customer List'!$B:$B,0)),
""))</f>
        <v/>
      </c>
      <c r="B676" s="304"/>
      <c r="C676" s="305"/>
      <c r="D676" s="135" t="str">
        <f>IF($C676="","",
IF($C676="Customer credit","CR"&amp;100+COUNTIFS($C$1:$C675,"Customer credit"),
IF($C676="Sales",'Business Info'!$A$3&amp;100+COUNTIFS($C$1:$C675,"Sales"),
IF($C676="Other Income",'Business Info'!$A$3&amp;"O"&amp;100+COUNTIFS($C$1:$C675,"Other Income")
))))</f>
        <v/>
      </c>
      <c r="E676" s="308"/>
      <c r="F676" s="307"/>
      <c r="G676" s="169"/>
      <c r="H676" s="184"/>
      <c r="I676" s="138" t="str">
        <f>IFERROR(VLOOKUP($G676,'Inventory management'!$B:$D,3,0),"")</f>
        <v/>
      </c>
      <c r="J676" s="137" t="str">
        <f>IFERROR(
IF($K676&lt;&gt;"","",
IF($G676="","",
IF($C676="Customer credit",-$H676*VLOOKUP($G676,'Inventory management'!$B:$D,3,0),
$H676*VLOOKUP($G676,'Inventory management'!$B:$D,3,0)))),
"")</f>
        <v/>
      </c>
      <c r="K676" s="188"/>
      <c r="L676" s="137" t="str">
        <f t="shared" si="31"/>
        <v/>
      </c>
      <c r="M676" s="137" t="str">
        <f t="shared" si="32"/>
        <v/>
      </c>
      <c r="N676" s="186"/>
      <c r="O676" s="134" t="str">
        <f t="shared" si="33"/>
        <v/>
      </c>
    </row>
    <row r="677" spans="1:15" x14ac:dyDescent="0.35">
      <c r="A677" s="133" t="str">
        <f>IF(B677="","",
IFERROR(
INDEX('Customer List'!$A:$A,MATCH('Sales input worksheet'!$B677,'Customer List'!$B:$B,0)),
""))</f>
        <v/>
      </c>
      <c r="B677" s="304"/>
      <c r="C677" s="305"/>
      <c r="D677" s="135" t="str">
        <f>IF($C677="","",
IF($C677="Customer credit","CR"&amp;100+COUNTIFS($C$1:$C676,"Customer credit"),
IF($C677="Sales",'Business Info'!$A$3&amp;100+COUNTIFS($C$1:$C676,"Sales"),
IF($C677="Other Income",'Business Info'!$A$3&amp;"O"&amp;100+COUNTIFS($C$1:$C676,"Other Income")
))))</f>
        <v/>
      </c>
      <c r="E677" s="308"/>
      <c r="F677" s="307"/>
      <c r="G677" s="169"/>
      <c r="H677" s="184"/>
      <c r="I677" s="138" t="str">
        <f>IFERROR(VLOOKUP($G677,'Inventory management'!$B:$D,3,0),"")</f>
        <v/>
      </c>
      <c r="J677" s="137" t="str">
        <f>IFERROR(
IF($K677&lt;&gt;"","",
IF($G677="","",
IF($C677="Customer credit",-$H677*VLOOKUP($G677,'Inventory management'!$B:$D,3,0),
$H677*VLOOKUP($G677,'Inventory management'!$B:$D,3,0)))),
"")</f>
        <v/>
      </c>
      <c r="K677" s="188"/>
      <c r="L677" s="137" t="str">
        <f t="shared" si="31"/>
        <v/>
      </c>
      <c r="M677" s="137" t="str">
        <f t="shared" si="32"/>
        <v/>
      </c>
      <c r="N677" s="186"/>
      <c r="O677" s="134" t="str">
        <f t="shared" si="33"/>
        <v/>
      </c>
    </row>
    <row r="678" spans="1:15" x14ac:dyDescent="0.35">
      <c r="A678" s="133" t="str">
        <f>IF(B678="","",
IFERROR(
INDEX('Customer List'!$A:$A,MATCH('Sales input worksheet'!$B678,'Customer List'!$B:$B,0)),
""))</f>
        <v/>
      </c>
      <c r="B678" s="304"/>
      <c r="C678" s="305"/>
      <c r="D678" s="135" t="str">
        <f>IF($C678="","",
IF($C678="Customer credit","CR"&amp;100+COUNTIFS($C$1:$C677,"Customer credit"),
IF($C678="Sales",'Business Info'!$A$3&amp;100+COUNTIFS($C$1:$C677,"Sales"),
IF($C678="Other Income",'Business Info'!$A$3&amp;"O"&amp;100+COUNTIFS($C$1:$C677,"Other Income")
))))</f>
        <v/>
      </c>
      <c r="E678" s="308"/>
      <c r="F678" s="307"/>
      <c r="G678" s="169"/>
      <c r="H678" s="184"/>
      <c r="I678" s="138" t="str">
        <f>IFERROR(VLOOKUP($G678,'Inventory management'!$B:$D,3,0),"")</f>
        <v/>
      </c>
      <c r="J678" s="137" t="str">
        <f>IFERROR(
IF($K678&lt;&gt;"","",
IF($G678="","",
IF($C678="Customer credit",-$H678*VLOOKUP($G678,'Inventory management'!$B:$D,3,0),
$H678*VLOOKUP($G678,'Inventory management'!$B:$D,3,0)))),
"")</f>
        <v/>
      </c>
      <c r="K678" s="188"/>
      <c r="L678" s="137" t="str">
        <f t="shared" si="31"/>
        <v/>
      </c>
      <c r="M678" s="137" t="str">
        <f t="shared" si="32"/>
        <v/>
      </c>
      <c r="N678" s="186"/>
      <c r="O678" s="134" t="str">
        <f t="shared" si="33"/>
        <v/>
      </c>
    </row>
    <row r="679" spans="1:15" x14ac:dyDescent="0.35">
      <c r="A679" s="133" t="str">
        <f>IF(B679="","",
IFERROR(
INDEX('Customer List'!$A:$A,MATCH('Sales input worksheet'!$B679,'Customer List'!$B:$B,0)),
""))</f>
        <v/>
      </c>
      <c r="B679" s="304"/>
      <c r="C679" s="305"/>
      <c r="D679" s="135" t="str">
        <f>IF($C679="","",
IF($C679="Customer credit","CR"&amp;100+COUNTIFS($C$1:$C678,"Customer credit"),
IF($C679="Sales",'Business Info'!$A$3&amp;100+COUNTIFS($C$1:$C678,"Sales"),
IF($C679="Other Income",'Business Info'!$A$3&amp;"O"&amp;100+COUNTIFS($C$1:$C678,"Other Income")
))))</f>
        <v/>
      </c>
      <c r="E679" s="308"/>
      <c r="F679" s="307"/>
      <c r="G679" s="169"/>
      <c r="H679" s="184"/>
      <c r="I679" s="138" t="str">
        <f>IFERROR(VLOOKUP($G679,'Inventory management'!$B:$D,3,0),"")</f>
        <v/>
      </c>
      <c r="J679" s="137" t="str">
        <f>IFERROR(
IF($K679&lt;&gt;"","",
IF($G679="","",
IF($C679="Customer credit",-$H679*VLOOKUP($G679,'Inventory management'!$B:$D,3,0),
$H679*VLOOKUP($G679,'Inventory management'!$B:$D,3,0)))),
"")</f>
        <v/>
      </c>
      <c r="K679" s="188"/>
      <c r="L679" s="137" t="str">
        <f t="shared" si="31"/>
        <v/>
      </c>
      <c r="M679" s="137" t="str">
        <f t="shared" si="32"/>
        <v/>
      </c>
      <c r="N679" s="186"/>
      <c r="O679" s="134" t="str">
        <f t="shared" si="33"/>
        <v/>
      </c>
    </row>
    <row r="680" spans="1:15" x14ac:dyDescent="0.35">
      <c r="A680" s="133" t="str">
        <f>IF(B680="","",
IFERROR(
INDEX('Customer List'!$A:$A,MATCH('Sales input worksheet'!$B680,'Customer List'!$B:$B,0)),
""))</f>
        <v/>
      </c>
      <c r="B680" s="304"/>
      <c r="C680" s="305"/>
      <c r="D680" s="135" t="str">
        <f>IF($C680="","",
IF($C680="Customer credit","CR"&amp;100+COUNTIFS($C$1:$C679,"Customer credit"),
IF($C680="Sales",'Business Info'!$A$3&amp;100+COUNTIFS($C$1:$C679,"Sales"),
IF($C680="Other Income",'Business Info'!$A$3&amp;"O"&amp;100+COUNTIFS($C$1:$C679,"Other Income")
))))</f>
        <v/>
      </c>
      <c r="E680" s="308"/>
      <c r="F680" s="307"/>
      <c r="G680" s="169"/>
      <c r="H680" s="184"/>
      <c r="I680" s="138" t="str">
        <f>IFERROR(VLOOKUP($G680,'Inventory management'!$B:$D,3,0),"")</f>
        <v/>
      </c>
      <c r="J680" s="137" t="str">
        <f>IFERROR(
IF($K680&lt;&gt;"","",
IF($G680="","",
IF($C680="Customer credit",-$H680*VLOOKUP($G680,'Inventory management'!$B:$D,3,0),
$H680*VLOOKUP($G680,'Inventory management'!$B:$D,3,0)))),
"")</f>
        <v/>
      </c>
      <c r="K680" s="188"/>
      <c r="L680" s="137" t="str">
        <f t="shared" si="31"/>
        <v/>
      </c>
      <c r="M680" s="137" t="str">
        <f t="shared" si="32"/>
        <v/>
      </c>
      <c r="N680" s="186"/>
      <c r="O680" s="134" t="str">
        <f t="shared" si="33"/>
        <v/>
      </c>
    </row>
    <row r="681" spans="1:15" x14ac:dyDescent="0.35">
      <c r="A681" s="133" t="str">
        <f>IF(B681="","",
IFERROR(
INDEX('Customer List'!$A:$A,MATCH('Sales input worksheet'!$B681,'Customer List'!$B:$B,0)),
""))</f>
        <v/>
      </c>
      <c r="B681" s="304"/>
      <c r="C681" s="305"/>
      <c r="D681" s="135" t="str">
        <f>IF($C681="","",
IF($C681="Customer credit","CR"&amp;100+COUNTIFS($C$1:$C680,"Customer credit"),
IF($C681="Sales",'Business Info'!$A$3&amp;100+COUNTIFS($C$1:$C680,"Sales"),
IF($C681="Other Income",'Business Info'!$A$3&amp;"O"&amp;100+COUNTIFS($C$1:$C680,"Other Income")
))))</f>
        <v/>
      </c>
      <c r="E681" s="308"/>
      <c r="F681" s="307"/>
      <c r="G681" s="169"/>
      <c r="H681" s="184"/>
      <c r="I681" s="138" t="str">
        <f>IFERROR(VLOOKUP($G681,'Inventory management'!$B:$D,3,0),"")</f>
        <v/>
      </c>
      <c r="J681" s="137" t="str">
        <f>IFERROR(
IF($K681&lt;&gt;"","",
IF($G681="","",
IF($C681="Customer credit",-$H681*VLOOKUP($G681,'Inventory management'!$B:$D,3,0),
$H681*VLOOKUP($G681,'Inventory management'!$B:$D,3,0)))),
"")</f>
        <v/>
      </c>
      <c r="K681" s="188"/>
      <c r="L681" s="137" t="str">
        <f t="shared" si="31"/>
        <v/>
      </c>
      <c r="M681" s="137" t="str">
        <f t="shared" si="32"/>
        <v/>
      </c>
      <c r="N681" s="186"/>
      <c r="O681" s="134" t="str">
        <f t="shared" si="33"/>
        <v/>
      </c>
    </row>
    <row r="682" spans="1:15" x14ac:dyDescent="0.35">
      <c r="A682" s="133" t="str">
        <f>IF(B682="","",
IFERROR(
INDEX('Customer List'!$A:$A,MATCH('Sales input worksheet'!$B682,'Customer List'!$B:$B,0)),
""))</f>
        <v/>
      </c>
      <c r="B682" s="304"/>
      <c r="C682" s="305"/>
      <c r="D682" s="135" t="str">
        <f>IF($C682="","",
IF($C682="Customer credit","CR"&amp;100+COUNTIFS($C$1:$C681,"Customer credit"),
IF($C682="Sales",'Business Info'!$A$3&amp;100+COUNTIFS($C$1:$C681,"Sales"),
IF($C682="Other Income",'Business Info'!$A$3&amp;"O"&amp;100+COUNTIFS($C$1:$C681,"Other Income")
))))</f>
        <v/>
      </c>
      <c r="E682" s="308"/>
      <c r="F682" s="307"/>
      <c r="G682" s="169"/>
      <c r="H682" s="184"/>
      <c r="I682" s="138" t="str">
        <f>IFERROR(VLOOKUP($G682,'Inventory management'!$B:$D,3,0),"")</f>
        <v/>
      </c>
      <c r="J682" s="137" t="str">
        <f>IFERROR(
IF($K682&lt;&gt;"","",
IF($G682="","",
IF($C682="Customer credit",-$H682*VLOOKUP($G682,'Inventory management'!$B:$D,3,0),
$H682*VLOOKUP($G682,'Inventory management'!$B:$D,3,0)))),
"")</f>
        <v/>
      </c>
      <c r="K682" s="188"/>
      <c r="L682" s="137" t="str">
        <f t="shared" si="31"/>
        <v/>
      </c>
      <c r="M682" s="137" t="str">
        <f t="shared" si="32"/>
        <v/>
      </c>
      <c r="N682" s="186"/>
      <c r="O682" s="134" t="str">
        <f t="shared" si="33"/>
        <v/>
      </c>
    </row>
    <row r="683" spans="1:15" x14ac:dyDescent="0.35">
      <c r="A683" s="133" t="str">
        <f>IF(B683="","",
IFERROR(
INDEX('Customer List'!$A:$A,MATCH('Sales input worksheet'!$B683,'Customer List'!$B:$B,0)),
""))</f>
        <v/>
      </c>
      <c r="B683" s="304"/>
      <c r="C683" s="305"/>
      <c r="D683" s="135" t="str">
        <f>IF($C683="","",
IF($C683="Customer credit","CR"&amp;100+COUNTIFS($C$1:$C682,"Customer credit"),
IF($C683="Sales",'Business Info'!$A$3&amp;100+COUNTIFS($C$1:$C682,"Sales"),
IF($C683="Other Income",'Business Info'!$A$3&amp;"O"&amp;100+COUNTIFS($C$1:$C682,"Other Income")
))))</f>
        <v/>
      </c>
      <c r="E683" s="308"/>
      <c r="F683" s="307"/>
      <c r="G683" s="169"/>
      <c r="H683" s="184"/>
      <c r="I683" s="138" t="str">
        <f>IFERROR(VLOOKUP($G683,'Inventory management'!$B:$D,3,0),"")</f>
        <v/>
      </c>
      <c r="J683" s="137" t="str">
        <f>IFERROR(
IF($K683&lt;&gt;"","",
IF($G683="","",
IF($C683="Customer credit",-$H683*VLOOKUP($G683,'Inventory management'!$B:$D,3,0),
$H683*VLOOKUP($G683,'Inventory management'!$B:$D,3,0)))),
"")</f>
        <v/>
      </c>
      <c r="K683" s="188"/>
      <c r="L683" s="137" t="str">
        <f t="shared" si="31"/>
        <v/>
      </c>
      <c r="M683" s="137" t="str">
        <f t="shared" si="32"/>
        <v/>
      </c>
      <c r="N683" s="186"/>
      <c r="O683" s="134" t="str">
        <f t="shared" si="33"/>
        <v/>
      </c>
    </row>
    <row r="684" spans="1:15" x14ac:dyDescent="0.35">
      <c r="A684" s="133" t="str">
        <f>IF(B684="","",
IFERROR(
INDEX('Customer List'!$A:$A,MATCH('Sales input worksheet'!$B684,'Customer List'!$B:$B,0)),
""))</f>
        <v/>
      </c>
      <c r="B684" s="304"/>
      <c r="C684" s="305"/>
      <c r="D684" s="135" t="str">
        <f>IF($C684="","",
IF($C684="Customer credit","CR"&amp;100+COUNTIFS($C$1:$C683,"Customer credit"),
IF($C684="Sales",'Business Info'!$A$3&amp;100+COUNTIFS($C$1:$C683,"Sales"),
IF($C684="Other Income",'Business Info'!$A$3&amp;"O"&amp;100+COUNTIFS($C$1:$C683,"Other Income")
))))</f>
        <v/>
      </c>
      <c r="E684" s="308"/>
      <c r="F684" s="307"/>
      <c r="G684" s="169"/>
      <c r="H684" s="184"/>
      <c r="I684" s="138" t="str">
        <f>IFERROR(VLOOKUP($G684,'Inventory management'!$B:$D,3,0),"")</f>
        <v/>
      </c>
      <c r="J684" s="137" t="str">
        <f>IFERROR(
IF($K684&lt;&gt;"","",
IF($G684="","",
IF($C684="Customer credit",-$H684*VLOOKUP($G684,'Inventory management'!$B:$D,3,0),
$H684*VLOOKUP($G684,'Inventory management'!$B:$D,3,0)))),
"")</f>
        <v/>
      </c>
      <c r="K684" s="188"/>
      <c r="L684" s="137" t="str">
        <f t="shared" si="31"/>
        <v/>
      </c>
      <c r="M684" s="137" t="str">
        <f t="shared" si="32"/>
        <v/>
      </c>
      <c r="N684" s="186"/>
      <c r="O684" s="134" t="str">
        <f t="shared" si="33"/>
        <v/>
      </c>
    </row>
    <row r="685" spans="1:15" x14ac:dyDescent="0.35">
      <c r="A685" s="133" t="str">
        <f>IF(B685="","",
IFERROR(
INDEX('Customer List'!$A:$A,MATCH('Sales input worksheet'!$B685,'Customer List'!$B:$B,0)),
""))</f>
        <v/>
      </c>
      <c r="B685" s="304"/>
      <c r="C685" s="305"/>
      <c r="D685" s="135" t="str">
        <f>IF($C685="","",
IF($C685="Customer credit","CR"&amp;100+COUNTIFS($C$1:$C684,"Customer credit"),
IF($C685="Sales",'Business Info'!$A$3&amp;100+COUNTIFS($C$1:$C684,"Sales"),
IF($C685="Other Income",'Business Info'!$A$3&amp;"O"&amp;100+COUNTIFS($C$1:$C684,"Other Income")
))))</f>
        <v/>
      </c>
      <c r="E685" s="308"/>
      <c r="F685" s="307"/>
      <c r="G685" s="169"/>
      <c r="H685" s="184"/>
      <c r="I685" s="138" t="str">
        <f>IFERROR(VLOOKUP($G685,'Inventory management'!$B:$D,3,0),"")</f>
        <v/>
      </c>
      <c r="J685" s="137" t="str">
        <f>IFERROR(
IF($K685&lt;&gt;"","",
IF($G685="","",
IF($C685="Customer credit",-$H685*VLOOKUP($G685,'Inventory management'!$B:$D,3,0),
$H685*VLOOKUP($G685,'Inventory management'!$B:$D,3,0)))),
"")</f>
        <v/>
      </c>
      <c r="K685" s="188"/>
      <c r="L685" s="137" t="str">
        <f t="shared" si="31"/>
        <v/>
      </c>
      <c r="M685" s="137" t="str">
        <f t="shared" si="32"/>
        <v/>
      </c>
      <c r="N685" s="186"/>
      <c r="O685" s="134" t="str">
        <f t="shared" si="33"/>
        <v/>
      </c>
    </row>
    <row r="686" spans="1:15" x14ac:dyDescent="0.35">
      <c r="A686" s="133" t="str">
        <f>IF(B686="","",
IFERROR(
INDEX('Customer List'!$A:$A,MATCH('Sales input worksheet'!$B686,'Customer List'!$B:$B,0)),
""))</f>
        <v/>
      </c>
      <c r="B686" s="304"/>
      <c r="C686" s="305"/>
      <c r="D686" s="135" t="str">
        <f>IF($C686="","",
IF($C686="Customer credit","CR"&amp;100+COUNTIFS($C$1:$C685,"Customer credit"),
IF($C686="Sales",'Business Info'!$A$3&amp;100+COUNTIFS($C$1:$C685,"Sales"),
IF($C686="Other Income",'Business Info'!$A$3&amp;"O"&amp;100+COUNTIFS($C$1:$C685,"Other Income")
))))</f>
        <v/>
      </c>
      <c r="E686" s="308"/>
      <c r="F686" s="307"/>
      <c r="G686" s="169"/>
      <c r="H686" s="184"/>
      <c r="I686" s="138" t="str">
        <f>IFERROR(VLOOKUP($G686,'Inventory management'!$B:$D,3,0),"")</f>
        <v/>
      </c>
      <c r="J686" s="137" t="str">
        <f>IFERROR(
IF($K686&lt;&gt;"","",
IF($G686="","",
IF($C686="Customer credit",-$H686*VLOOKUP($G686,'Inventory management'!$B:$D,3,0),
$H686*VLOOKUP($G686,'Inventory management'!$B:$D,3,0)))),
"")</f>
        <v/>
      </c>
      <c r="K686" s="188"/>
      <c r="L686" s="137" t="str">
        <f t="shared" si="31"/>
        <v/>
      </c>
      <c r="M686" s="137" t="str">
        <f t="shared" si="32"/>
        <v/>
      </c>
      <c r="N686" s="186"/>
      <c r="O686" s="134" t="str">
        <f t="shared" si="33"/>
        <v/>
      </c>
    </row>
    <row r="687" spans="1:15" x14ac:dyDescent="0.35">
      <c r="A687" s="133" t="str">
        <f>IF(B687="","",
IFERROR(
INDEX('Customer List'!$A:$A,MATCH('Sales input worksheet'!$B687,'Customer List'!$B:$B,0)),
""))</f>
        <v/>
      </c>
      <c r="B687" s="304"/>
      <c r="C687" s="305"/>
      <c r="D687" s="135" t="str">
        <f>IF($C687="","",
IF($C687="Customer credit","CR"&amp;100+COUNTIFS($C$1:$C686,"Customer credit"),
IF($C687="Sales",'Business Info'!$A$3&amp;100+COUNTIFS($C$1:$C686,"Sales"),
IF($C687="Other Income",'Business Info'!$A$3&amp;"O"&amp;100+COUNTIFS($C$1:$C686,"Other Income")
))))</f>
        <v/>
      </c>
      <c r="E687" s="308"/>
      <c r="F687" s="307"/>
      <c r="G687" s="169"/>
      <c r="H687" s="184"/>
      <c r="I687" s="138" t="str">
        <f>IFERROR(VLOOKUP($G687,'Inventory management'!$B:$D,3,0),"")</f>
        <v/>
      </c>
      <c r="J687" s="137" t="str">
        <f>IFERROR(
IF($K687&lt;&gt;"","",
IF($G687="","",
IF($C687="Customer credit",-$H687*VLOOKUP($G687,'Inventory management'!$B:$D,3,0),
$H687*VLOOKUP($G687,'Inventory management'!$B:$D,3,0)))),
"")</f>
        <v/>
      </c>
      <c r="K687" s="188"/>
      <c r="L687" s="137" t="str">
        <f t="shared" si="31"/>
        <v/>
      </c>
      <c r="M687" s="137" t="str">
        <f t="shared" si="32"/>
        <v/>
      </c>
      <c r="N687" s="186"/>
      <c r="O687" s="134" t="str">
        <f t="shared" si="33"/>
        <v/>
      </c>
    </row>
    <row r="688" spans="1:15" x14ac:dyDescent="0.35">
      <c r="A688" s="133" t="str">
        <f>IF(B688="","",
IFERROR(
INDEX('Customer List'!$A:$A,MATCH('Sales input worksheet'!$B688,'Customer List'!$B:$B,0)),
""))</f>
        <v/>
      </c>
      <c r="B688" s="304"/>
      <c r="C688" s="305"/>
      <c r="D688" s="135" t="str">
        <f>IF($C688="","",
IF($C688="Customer credit","CR"&amp;100+COUNTIFS($C$1:$C687,"Customer credit"),
IF($C688="Sales",'Business Info'!$A$3&amp;100+COUNTIFS($C$1:$C687,"Sales"),
IF($C688="Other Income",'Business Info'!$A$3&amp;"O"&amp;100+COUNTIFS($C$1:$C687,"Other Income")
))))</f>
        <v/>
      </c>
      <c r="E688" s="308"/>
      <c r="F688" s="307"/>
      <c r="G688" s="169"/>
      <c r="H688" s="184"/>
      <c r="I688" s="138" t="str">
        <f>IFERROR(VLOOKUP($G688,'Inventory management'!$B:$D,3,0),"")</f>
        <v/>
      </c>
      <c r="J688" s="137" t="str">
        <f>IFERROR(
IF($K688&lt;&gt;"","",
IF($G688="","",
IF($C688="Customer credit",-$H688*VLOOKUP($G688,'Inventory management'!$B:$D,3,0),
$H688*VLOOKUP($G688,'Inventory management'!$B:$D,3,0)))),
"")</f>
        <v/>
      </c>
      <c r="K688" s="188"/>
      <c r="L688" s="137" t="str">
        <f t="shared" si="31"/>
        <v/>
      </c>
      <c r="M688" s="137" t="str">
        <f t="shared" si="32"/>
        <v/>
      </c>
      <c r="N688" s="186"/>
      <c r="O688" s="134" t="str">
        <f t="shared" si="33"/>
        <v/>
      </c>
    </row>
    <row r="689" spans="1:15" x14ac:dyDescent="0.35">
      <c r="A689" s="133" t="str">
        <f>IF(B689="","",
IFERROR(
INDEX('Customer List'!$A:$A,MATCH('Sales input worksheet'!$B689,'Customer List'!$B:$B,0)),
""))</f>
        <v/>
      </c>
      <c r="B689" s="304"/>
      <c r="C689" s="305"/>
      <c r="D689" s="135" t="str">
        <f>IF($C689="","",
IF($C689="Customer credit","CR"&amp;100+COUNTIFS($C$1:$C688,"Customer credit"),
IF($C689="Sales",'Business Info'!$A$3&amp;100+COUNTIFS($C$1:$C688,"Sales"),
IF($C689="Other Income",'Business Info'!$A$3&amp;"O"&amp;100+COUNTIFS($C$1:$C688,"Other Income")
))))</f>
        <v/>
      </c>
      <c r="E689" s="308"/>
      <c r="F689" s="307"/>
      <c r="G689" s="169"/>
      <c r="H689" s="184"/>
      <c r="I689" s="138" t="str">
        <f>IFERROR(VLOOKUP($G689,'Inventory management'!$B:$D,3,0),"")</f>
        <v/>
      </c>
      <c r="J689" s="137" t="str">
        <f>IFERROR(
IF($K689&lt;&gt;"","",
IF($G689="","",
IF($C689="Customer credit",-$H689*VLOOKUP($G689,'Inventory management'!$B:$D,3,0),
$H689*VLOOKUP($G689,'Inventory management'!$B:$D,3,0)))),
"")</f>
        <v/>
      </c>
      <c r="K689" s="188"/>
      <c r="L689" s="137" t="str">
        <f t="shared" si="31"/>
        <v/>
      </c>
      <c r="M689" s="137" t="str">
        <f t="shared" si="32"/>
        <v/>
      </c>
      <c r="N689" s="186"/>
      <c r="O689" s="134" t="str">
        <f t="shared" si="33"/>
        <v/>
      </c>
    </row>
    <row r="690" spans="1:15" x14ac:dyDescent="0.35">
      <c r="A690" s="133" t="str">
        <f>IF(B690="","",
IFERROR(
INDEX('Customer List'!$A:$A,MATCH('Sales input worksheet'!$B690,'Customer List'!$B:$B,0)),
""))</f>
        <v/>
      </c>
      <c r="B690" s="304"/>
      <c r="C690" s="305"/>
      <c r="D690" s="135" t="str">
        <f>IF($C690="","",
IF($C690="Customer credit","CR"&amp;100+COUNTIFS($C$1:$C689,"Customer credit"),
IF($C690="Sales",'Business Info'!$A$3&amp;100+COUNTIFS($C$1:$C689,"Sales"),
IF($C690="Other Income",'Business Info'!$A$3&amp;"O"&amp;100+COUNTIFS($C$1:$C689,"Other Income")
))))</f>
        <v/>
      </c>
      <c r="E690" s="308"/>
      <c r="F690" s="307"/>
      <c r="G690" s="169"/>
      <c r="H690" s="184"/>
      <c r="I690" s="138" t="str">
        <f>IFERROR(VLOOKUP($G690,'Inventory management'!$B:$D,3,0),"")</f>
        <v/>
      </c>
      <c r="J690" s="137" t="str">
        <f>IFERROR(
IF($K690&lt;&gt;"","",
IF($G690="","",
IF($C690="Customer credit",-$H690*VLOOKUP($G690,'Inventory management'!$B:$D,3,0),
$H690*VLOOKUP($G690,'Inventory management'!$B:$D,3,0)))),
"")</f>
        <v/>
      </c>
      <c r="K690" s="188"/>
      <c r="L690" s="137" t="str">
        <f t="shared" si="31"/>
        <v/>
      </c>
      <c r="M690" s="137" t="str">
        <f t="shared" si="32"/>
        <v/>
      </c>
      <c r="N690" s="186"/>
      <c r="O690" s="134" t="str">
        <f t="shared" si="33"/>
        <v/>
      </c>
    </row>
    <row r="691" spans="1:15" x14ac:dyDescent="0.35">
      <c r="A691" s="133" t="str">
        <f>IF(B691="","",
IFERROR(
INDEX('Customer List'!$A:$A,MATCH('Sales input worksheet'!$B691,'Customer List'!$B:$B,0)),
""))</f>
        <v/>
      </c>
      <c r="B691" s="304"/>
      <c r="C691" s="305"/>
      <c r="D691" s="135" t="str">
        <f>IF($C691="","",
IF($C691="Customer credit","CR"&amp;100+COUNTIFS($C$1:$C690,"Customer credit"),
IF($C691="Sales",'Business Info'!$A$3&amp;100+COUNTIFS($C$1:$C690,"Sales"),
IF($C691="Other Income",'Business Info'!$A$3&amp;"O"&amp;100+COUNTIFS($C$1:$C690,"Other Income")
))))</f>
        <v/>
      </c>
      <c r="E691" s="308"/>
      <c r="F691" s="307"/>
      <c r="G691" s="169"/>
      <c r="H691" s="184"/>
      <c r="I691" s="138" t="str">
        <f>IFERROR(VLOOKUP($G691,'Inventory management'!$B:$D,3,0),"")</f>
        <v/>
      </c>
      <c r="J691" s="137" t="str">
        <f>IFERROR(
IF($K691&lt;&gt;"","",
IF($G691="","",
IF($C691="Customer credit",-$H691*VLOOKUP($G691,'Inventory management'!$B:$D,3,0),
$H691*VLOOKUP($G691,'Inventory management'!$B:$D,3,0)))),
"")</f>
        <v/>
      </c>
      <c r="K691" s="188"/>
      <c r="L691" s="137" t="str">
        <f t="shared" si="31"/>
        <v/>
      </c>
      <c r="M691" s="137" t="str">
        <f t="shared" si="32"/>
        <v/>
      </c>
      <c r="N691" s="186"/>
      <c r="O691" s="134" t="str">
        <f t="shared" si="33"/>
        <v/>
      </c>
    </row>
    <row r="692" spans="1:15" x14ac:dyDescent="0.35">
      <c r="A692" s="133" t="str">
        <f>IF(B692="","",
IFERROR(
INDEX('Customer List'!$A:$A,MATCH('Sales input worksheet'!$B692,'Customer List'!$B:$B,0)),
""))</f>
        <v/>
      </c>
      <c r="B692" s="304"/>
      <c r="C692" s="305"/>
      <c r="D692" s="135" t="str">
        <f>IF($C692="","",
IF($C692="Customer credit","CR"&amp;100+COUNTIFS($C$1:$C691,"Customer credit"),
IF($C692="Sales",'Business Info'!$A$3&amp;100+COUNTIFS($C$1:$C691,"Sales"),
IF($C692="Other Income",'Business Info'!$A$3&amp;"O"&amp;100+COUNTIFS($C$1:$C691,"Other Income")
))))</f>
        <v/>
      </c>
      <c r="E692" s="308"/>
      <c r="F692" s="307"/>
      <c r="G692" s="169"/>
      <c r="H692" s="184"/>
      <c r="I692" s="138" t="str">
        <f>IFERROR(VLOOKUP($G692,'Inventory management'!$B:$D,3,0),"")</f>
        <v/>
      </c>
      <c r="J692" s="137" t="str">
        <f>IFERROR(
IF($K692&lt;&gt;"","",
IF($G692="","",
IF($C692="Customer credit",-$H692*VLOOKUP($G692,'Inventory management'!$B:$D,3,0),
$H692*VLOOKUP($G692,'Inventory management'!$B:$D,3,0)))),
"")</f>
        <v/>
      </c>
      <c r="K692" s="188"/>
      <c r="L692" s="137" t="str">
        <f t="shared" si="31"/>
        <v/>
      </c>
      <c r="M692" s="137" t="str">
        <f t="shared" si="32"/>
        <v/>
      </c>
      <c r="N692" s="186"/>
      <c r="O692" s="134" t="str">
        <f t="shared" si="33"/>
        <v/>
      </c>
    </row>
    <row r="693" spans="1:15" x14ac:dyDescent="0.35">
      <c r="A693" s="133" t="str">
        <f>IF(B693="","",
IFERROR(
INDEX('Customer List'!$A:$A,MATCH('Sales input worksheet'!$B693,'Customer List'!$B:$B,0)),
""))</f>
        <v/>
      </c>
      <c r="B693" s="304"/>
      <c r="C693" s="305"/>
      <c r="D693" s="135" t="str">
        <f>IF($C693="","",
IF($C693="Customer credit","CR"&amp;100+COUNTIFS($C$1:$C692,"Customer credit"),
IF($C693="Sales",'Business Info'!$A$3&amp;100+COUNTIFS($C$1:$C692,"Sales"),
IF($C693="Other Income",'Business Info'!$A$3&amp;"O"&amp;100+COUNTIFS($C$1:$C692,"Other Income")
))))</f>
        <v/>
      </c>
      <c r="E693" s="308"/>
      <c r="F693" s="307"/>
      <c r="G693" s="169"/>
      <c r="H693" s="184"/>
      <c r="I693" s="138" t="str">
        <f>IFERROR(VLOOKUP($G693,'Inventory management'!$B:$D,3,0),"")</f>
        <v/>
      </c>
      <c r="J693" s="137" t="str">
        <f>IFERROR(
IF($K693&lt;&gt;"","",
IF($G693="","",
IF($C693="Customer credit",-$H693*VLOOKUP($G693,'Inventory management'!$B:$D,3,0),
$H693*VLOOKUP($G693,'Inventory management'!$B:$D,3,0)))),
"")</f>
        <v/>
      </c>
      <c r="K693" s="188"/>
      <c r="L693" s="137" t="str">
        <f t="shared" si="31"/>
        <v/>
      </c>
      <c r="M693" s="137" t="str">
        <f t="shared" si="32"/>
        <v/>
      </c>
      <c r="N693" s="186"/>
      <c r="O693" s="134" t="str">
        <f t="shared" si="33"/>
        <v/>
      </c>
    </row>
    <row r="694" spans="1:15" x14ac:dyDescent="0.35">
      <c r="A694" s="133" t="str">
        <f>IF(B694="","",
IFERROR(
INDEX('Customer List'!$A:$A,MATCH('Sales input worksheet'!$B694,'Customer List'!$B:$B,0)),
""))</f>
        <v/>
      </c>
      <c r="B694" s="304"/>
      <c r="C694" s="305"/>
      <c r="D694" s="135" t="str">
        <f>IF($C694="","",
IF($C694="Customer credit","CR"&amp;100+COUNTIFS($C$1:$C693,"Customer credit"),
IF($C694="Sales",'Business Info'!$A$3&amp;100+COUNTIFS($C$1:$C693,"Sales"),
IF($C694="Other Income",'Business Info'!$A$3&amp;"O"&amp;100+COUNTIFS($C$1:$C693,"Other Income")
))))</f>
        <v/>
      </c>
      <c r="E694" s="308"/>
      <c r="F694" s="307"/>
      <c r="G694" s="169"/>
      <c r="H694" s="184"/>
      <c r="I694" s="138" t="str">
        <f>IFERROR(VLOOKUP($G694,'Inventory management'!$B:$D,3,0),"")</f>
        <v/>
      </c>
      <c r="J694" s="137" t="str">
        <f>IFERROR(
IF($K694&lt;&gt;"","",
IF($G694="","",
IF($C694="Customer credit",-$H694*VLOOKUP($G694,'Inventory management'!$B:$D,3,0),
$H694*VLOOKUP($G694,'Inventory management'!$B:$D,3,0)))),
"")</f>
        <v/>
      </c>
      <c r="K694" s="188"/>
      <c r="L694" s="137" t="str">
        <f t="shared" si="31"/>
        <v/>
      </c>
      <c r="M694" s="137" t="str">
        <f t="shared" si="32"/>
        <v/>
      </c>
      <c r="N694" s="186"/>
      <c r="O694" s="134" t="str">
        <f t="shared" si="33"/>
        <v/>
      </c>
    </row>
    <row r="695" spans="1:15" x14ac:dyDescent="0.35">
      <c r="A695" s="133" t="str">
        <f>IF(B695="","",
IFERROR(
INDEX('Customer List'!$A:$A,MATCH('Sales input worksheet'!$B695,'Customer List'!$B:$B,0)),
""))</f>
        <v/>
      </c>
      <c r="B695" s="304"/>
      <c r="C695" s="305"/>
      <c r="D695" s="135" t="str">
        <f>IF($C695="","",
IF($C695="Customer credit","CR"&amp;100+COUNTIFS($C$1:$C694,"Customer credit"),
IF($C695="Sales",'Business Info'!$A$3&amp;100+COUNTIFS($C$1:$C694,"Sales"),
IF($C695="Other Income",'Business Info'!$A$3&amp;"O"&amp;100+COUNTIFS($C$1:$C694,"Other Income")
))))</f>
        <v/>
      </c>
      <c r="E695" s="308"/>
      <c r="F695" s="307"/>
      <c r="G695" s="169"/>
      <c r="H695" s="184"/>
      <c r="I695" s="138" t="str">
        <f>IFERROR(VLOOKUP($G695,'Inventory management'!$B:$D,3,0),"")</f>
        <v/>
      </c>
      <c r="J695" s="137" t="str">
        <f>IFERROR(
IF($K695&lt;&gt;"","",
IF($G695="","",
IF($C695="Customer credit",-$H695*VLOOKUP($G695,'Inventory management'!$B:$D,3,0),
$H695*VLOOKUP($G695,'Inventory management'!$B:$D,3,0)))),
"")</f>
        <v/>
      </c>
      <c r="K695" s="188"/>
      <c r="L695" s="137" t="str">
        <f t="shared" si="31"/>
        <v/>
      </c>
      <c r="M695" s="137" t="str">
        <f t="shared" si="32"/>
        <v/>
      </c>
      <c r="N695" s="186"/>
      <c r="O695" s="134" t="str">
        <f t="shared" si="33"/>
        <v/>
      </c>
    </row>
    <row r="696" spans="1:15" x14ac:dyDescent="0.35">
      <c r="A696" s="133" t="str">
        <f>IF(B696="","",
IFERROR(
INDEX('Customer List'!$A:$A,MATCH('Sales input worksheet'!$B696,'Customer List'!$B:$B,0)),
""))</f>
        <v/>
      </c>
      <c r="B696" s="304"/>
      <c r="C696" s="305"/>
      <c r="D696" s="135" t="str">
        <f>IF($C696="","",
IF($C696="Customer credit","CR"&amp;100+COUNTIFS($C$1:$C695,"Customer credit"),
IF($C696="Sales",'Business Info'!$A$3&amp;100+COUNTIFS($C$1:$C695,"Sales"),
IF($C696="Other Income",'Business Info'!$A$3&amp;"O"&amp;100+COUNTIFS($C$1:$C695,"Other Income")
))))</f>
        <v/>
      </c>
      <c r="E696" s="308"/>
      <c r="F696" s="307"/>
      <c r="G696" s="169"/>
      <c r="H696" s="184"/>
      <c r="I696" s="138" t="str">
        <f>IFERROR(VLOOKUP($G696,'Inventory management'!$B:$D,3,0),"")</f>
        <v/>
      </c>
      <c r="J696" s="137" t="str">
        <f>IFERROR(
IF($K696&lt;&gt;"","",
IF($G696="","",
IF($C696="Customer credit",-$H696*VLOOKUP($G696,'Inventory management'!$B:$D,3,0),
$H696*VLOOKUP($G696,'Inventory management'!$B:$D,3,0)))),
"")</f>
        <v/>
      </c>
      <c r="K696" s="188"/>
      <c r="L696" s="137" t="str">
        <f t="shared" si="31"/>
        <v/>
      </c>
      <c r="M696" s="137" t="str">
        <f t="shared" si="32"/>
        <v/>
      </c>
      <c r="N696" s="186"/>
      <c r="O696" s="134" t="str">
        <f t="shared" si="33"/>
        <v/>
      </c>
    </row>
    <row r="697" spans="1:15" x14ac:dyDescent="0.35">
      <c r="A697" s="133" t="str">
        <f>IF(B697="","",
IFERROR(
INDEX('Customer List'!$A:$A,MATCH('Sales input worksheet'!$B697,'Customer List'!$B:$B,0)),
""))</f>
        <v/>
      </c>
      <c r="B697" s="304"/>
      <c r="C697" s="305"/>
      <c r="D697" s="135" t="str">
        <f>IF($C697="","",
IF($C697="Customer credit","CR"&amp;100+COUNTIFS($C$1:$C696,"Customer credit"),
IF($C697="Sales",'Business Info'!$A$3&amp;100+COUNTIFS($C$1:$C696,"Sales"),
IF($C697="Other Income",'Business Info'!$A$3&amp;"O"&amp;100+COUNTIFS($C$1:$C696,"Other Income")
))))</f>
        <v/>
      </c>
      <c r="E697" s="308"/>
      <c r="F697" s="307"/>
      <c r="G697" s="169"/>
      <c r="H697" s="184"/>
      <c r="I697" s="138" t="str">
        <f>IFERROR(VLOOKUP($G697,'Inventory management'!$B:$D,3,0),"")</f>
        <v/>
      </c>
      <c r="J697" s="137" t="str">
        <f>IFERROR(
IF($K697&lt;&gt;"","",
IF($G697="","",
IF($C697="Customer credit",-$H697*VLOOKUP($G697,'Inventory management'!$B:$D,3,0),
$H697*VLOOKUP($G697,'Inventory management'!$B:$D,3,0)))),
"")</f>
        <v/>
      </c>
      <c r="K697" s="188"/>
      <c r="L697" s="137" t="str">
        <f t="shared" si="31"/>
        <v/>
      </c>
      <c r="M697" s="137" t="str">
        <f t="shared" si="32"/>
        <v/>
      </c>
      <c r="N697" s="186"/>
      <c r="O697" s="134" t="str">
        <f t="shared" si="33"/>
        <v/>
      </c>
    </row>
    <row r="698" spans="1:15" x14ac:dyDescent="0.35">
      <c r="A698" s="133" t="str">
        <f>IF(B698="","",
IFERROR(
INDEX('Customer List'!$A:$A,MATCH('Sales input worksheet'!$B698,'Customer List'!$B:$B,0)),
""))</f>
        <v/>
      </c>
      <c r="B698" s="304"/>
      <c r="C698" s="305"/>
      <c r="D698" s="135" t="str">
        <f>IF($C698="","",
IF($C698="Customer credit","CR"&amp;100+COUNTIFS($C$1:$C697,"Customer credit"),
IF($C698="Sales",'Business Info'!$A$3&amp;100+COUNTIFS($C$1:$C697,"Sales"),
IF($C698="Other Income",'Business Info'!$A$3&amp;"O"&amp;100+COUNTIFS($C$1:$C697,"Other Income")
))))</f>
        <v/>
      </c>
      <c r="E698" s="308"/>
      <c r="F698" s="307"/>
      <c r="G698" s="169"/>
      <c r="H698" s="184"/>
      <c r="I698" s="138" t="str">
        <f>IFERROR(VLOOKUP($G698,'Inventory management'!$B:$D,3,0),"")</f>
        <v/>
      </c>
      <c r="J698" s="137" t="str">
        <f>IFERROR(
IF($K698&lt;&gt;"","",
IF($G698="","",
IF($C698="Customer credit",-$H698*VLOOKUP($G698,'Inventory management'!$B:$D,3,0),
$H698*VLOOKUP($G698,'Inventory management'!$B:$D,3,0)))),
"")</f>
        <v/>
      </c>
      <c r="K698" s="188"/>
      <c r="L698" s="137" t="str">
        <f t="shared" si="31"/>
        <v/>
      </c>
      <c r="M698" s="137" t="str">
        <f t="shared" si="32"/>
        <v/>
      </c>
      <c r="N698" s="186"/>
      <c r="O698" s="134" t="str">
        <f t="shared" si="33"/>
        <v/>
      </c>
    </row>
    <row r="699" spans="1:15" x14ac:dyDescent="0.35">
      <c r="A699" s="133" t="str">
        <f>IF(B699="","",
IFERROR(
INDEX('Customer List'!$A:$A,MATCH('Sales input worksheet'!$B699,'Customer List'!$B:$B,0)),
""))</f>
        <v/>
      </c>
      <c r="B699" s="304"/>
      <c r="C699" s="305"/>
      <c r="D699" s="135" t="str">
        <f>IF($C699="","",
IF($C699="Customer credit","CR"&amp;100+COUNTIFS($C$1:$C698,"Customer credit"),
IF($C699="Sales",'Business Info'!$A$3&amp;100+COUNTIFS($C$1:$C698,"Sales"),
IF($C699="Other Income",'Business Info'!$A$3&amp;"O"&amp;100+COUNTIFS($C$1:$C698,"Other Income")
))))</f>
        <v/>
      </c>
      <c r="E699" s="308"/>
      <c r="F699" s="307"/>
      <c r="G699" s="169"/>
      <c r="H699" s="184"/>
      <c r="I699" s="138" t="str">
        <f>IFERROR(VLOOKUP($G699,'Inventory management'!$B:$D,3,0),"")</f>
        <v/>
      </c>
      <c r="J699" s="137" t="str">
        <f>IFERROR(
IF($K699&lt;&gt;"","",
IF($G699="","",
IF($C699="Customer credit",-$H699*VLOOKUP($G699,'Inventory management'!$B:$D,3,0),
$H699*VLOOKUP($G699,'Inventory management'!$B:$D,3,0)))),
"")</f>
        <v/>
      </c>
      <c r="K699" s="188"/>
      <c r="L699" s="137" t="str">
        <f t="shared" si="31"/>
        <v/>
      </c>
      <c r="M699" s="137" t="str">
        <f t="shared" si="32"/>
        <v/>
      </c>
      <c r="N699" s="186"/>
      <c r="O699" s="134" t="str">
        <f t="shared" si="33"/>
        <v/>
      </c>
    </row>
    <row r="700" spans="1:15" x14ac:dyDescent="0.35">
      <c r="A700" s="133" t="str">
        <f>IF(B700="","",
IFERROR(
INDEX('Customer List'!$A:$A,MATCH('Sales input worksheet'!$B700,'Customer List'!$B:$B,0)),
""))</f>
        <v/>
      </c>
      <c r="B700" s="304"/>
      <c r="C700" s="305"/>
      <c r="D700" s="135" t="str">
        <f>IF($C700="","",
IF($C700="Customer credit","CR"&amp;100+COUNTIFS($C$1:$C699,"Customer credit"),
IF($C700="Sales",'Business Info'!$A$3&amp;100+COUNTIFS($C$1:$C699,"Sales"),
IF($C700="Other Income",'Business Info'!$A$3&amp;"O"&amp;100+COUNTIFS($C$1:$C699,"Other Income")
))))</f>
        <v/>
      </c>
      <c r="E700" s="308"/>
      <c r="F700" s="307"/>
      <c r="G700" s="169"/>
      <c r="H700" s="184"/>
      <c r="I700" s="138" t="str">
        <f>IFERROR(VLOOKUP($G700,'Inventory management'!$B:$D,3,0),"")</f>
        <v/>
      </c>
      <c r="J700" s="137" t="str">
        <f>IFERROR(
IF($K700&lt;&gt;"","",
IF($G700="","",
IF($C700="Customer credit",-$H700*VLOOKUP($G700,'Inventory management'!$B:$D,3,0),
$H700*VLOOKUP($G700,'Inventory management'!$B:$D,3,0)))),
"")</f>
        <v/>
      </c>
      <c r="K700" s="188"/>
      <c r="L700" s="137" t="str">
        <f t="shared" si="31"/>
        <v/>
      </c>
      <c r="M700" s="137" t="str">
        <f t="shared" si="32"/>
        <v/>
      </c>
      <c r="N700" s="186"/>
      <c r="O700" s="134" t="str">
        <f t="shared" si="33"/>
        <v/>
      </c>
    </row>
    <row r="701" spans="1:15" x14ac:dyDescent="0.35">
      <c r="A701" s="133" t="str">
        <f>IF(B701="","",
IFERROR(
INDEX('Customer List'!$A:$A,MATCH('Sales input worksheet'!$B701,'Customer List'!$B:$B,0)),
""))</f>
        <v/>
      </c>
      <c r="B701" s="304"/>
      <c r="C701" s="305"/>
      <c r="D701" s="135" t="str">
        <f>IF($C701="","",
IF($C701="Customer credit","CR"&amp;100+COUNTIFS($C$1:$C700,"Customer credit"),
IF($C701="Sales",'Business Info'!$A$3&amp;100+COUNTIFS($C$1:$C700,"Sales"),
IF($C701="Other Income",'Business Info'!$A$3&amp;"O"&amp;100+COUNTIFS($C$1:$C700,"Other Income")
))))</f>
        <v/>
      </c>
      <c r="E701" s="308"/>
      <c r="F701" s="307"/>
      <c r="G701" s="169"/>
      <c r="H701" s="184"/>
      <c r="I701" s="138" t="str">
        <f>IFERROR(VLOOKUP($G701,'Inventory management'!$B:$D,3,0),"")</f>
        <v/>
      </c>
      <c r="J701" s="137" t="str">
        <f>IFERROR(
IF($K701&lt;&gt;"","",
IF($G701="","",
IF($C701="Customer credit",-$H701*VLOOKUP($G701,'Inventory management'!$B:$D,3,0),
$H701*VLOOKUP($G701,'Inventory management'!$B:$D,3,0)))),
"")</f>
        <v/>
      </c>
      <c r="K701" s="188"/>
      <c r="L701" s="137" t="str">
        <f t="shared" si="31"/>
        <v/>
      </c>
      <c r="M701" s="137" t="str">
        <f t="shared" si="32"/>
        <v/>
      </c>
      <c r="N701" s="186"/>
      <c r="O701" s="134" t="str">
        <f t="shared" si="33"/>
        <v/>
      </c>
    </row>
    <row r="702" spans="1:15" x14ac:dyDescent="0.35">
      <c r="A702" s="133" t="str">
        <f>IF(B702="","",
IFERROR(
INDEX('Customer List'!$A:$A,MATCH('Sales input worksheet'!$B702,'Customer List'!$B:$B,0)),
""))</f>
        <v/>
      </c>
      <c r="B702" s="304"/>
      <c r="C702" s="305"/>
      <c r="D702" s="135" t="str">
        <f>IF($C702="","",
IF($C702="Customer credit","CR"&amp;100+COUNTIFS($C$1:$C701,"Customer credit"),
IF($C702="Sales",'Business Info'!$A$3&amp;100+COUNTIFS($C$1:$C701,"Sales"),
IF($C702="Other Income",'Business Info'!$A$3&amp;"O"&amp;100+COUNTIFS($C$1:$C701,"Other Income")
))))</f>
        <v/>
      </c>
      <c r="E702" s="308"/>
      <c r="F702" s="307"/>
      <c r="G702" s="169"/>
      <c r="H702" s="184"/>
      <c r="I702" s="138" t="str">
        <f>IFERROR(VLOOKUP($G702,'Inventory management'!$B:$D,3,0),"")</f>
        <v/>
      </c>
      <c r="J702" s="137" t="str">
        <f>IFERROR(
IF($K702&lt;&gt;"","",
IF($G702="","",
IF($C702="Customer credit",-$H702*VLOOKUP($G702,'Inventory management'!$B:$D,3,0),
$H702*VLOOKUP($G702,'Inventory management'!$B:$D,3,0)))),
"")</f>
        <v/>
      </c>
      <c r="K702" s="188"/>
      <c r="L702" s="137" t="str">
        <f t="shared" si="31"/>
        <v/>
      </c>
      <c r="M702" s="137" t="str">
        <f t="shared" si="32"/>
        <v/>
      </c>
      <c r="N702" s="186"/>
      <c r="O702" s="134" t="str">
        <f t="shared" si="33"/>
        <v/>
      </c>
    </row>
    <row r="703" spans="1:15" x14ac:dyDescent="0.35">
      <c r="A703" s="133" t="str">
        <f>IF(B703="","",
IFERROR(
INDEX('Customer List'!$A:$A,MATCH('Sales input worksheet'!$B703,'Customer List'!$B:$B,0)),
""))</f>
        <v/>
      </c>
      <c r="B703" s="304"/>
      <c r="C703" s="305"/>
      <c r="D703" s="135" t="str">
        <f>IF($C703="","",
IF($C703="Customer credit","CR"&amp;100+COUNTIFS($C$1:$C702,"Customer credit"),
IF($C703="Sales",'Business Info'!$A$3&amp;100+COUNTIFS($C$1:$C702,"Sales"),
IF($C703="Other Income",'Business Info'!$A$3&amp;"O"&amp;100+COUNTIFS($C$1:$C702,"Other Income")
))))</f>
        <v/>
      </c>
      <c r="E703" s="308"/>
      <c r="F703" s="307"/>
      <c r="G703" s="169"/>
      <c r="H703" s="184"/>
      <c r="I703" s="138" t="str">
        <f>IFERROR(VLOOKUP($G703,'Inventory management'!$B:$D,3,0),"")</f>
        <v/>
      </c>
      <c r="J703" s="137" t="str">
        <f>IFERROR(
IF($K703&lt;&gt;"","",
IF($G703="","",
IF($C703="Customer credit",-$H703*VLOOKUP($G703,'Inventory management'!$B:$D,3,0),
$H703*VLOOKUP($G703,'Inventory management'!$B:$D,3,0)))),
"")</f>
        <v/>
      </c>
      <c r="K703" s="188"/>
      <c r="L703" s="137" t="str">
        <f t="shared" si="31"/>
        <v/>
      </c>
      <c r="M703" s="137" t="str">
        <f t="shared" si="32"/>
        <v/>
      </c>
      <c r="N703" s="186"/>
      <c r="O703" s="134" t="str">
        <f t="shared" si="33"/>
        <v/>
      </c>
    </row>
    <row r="704" spans="1:15" x14ac:dyDescent="0.35">
      <c r="A704" s="133" t="str">
        <f>IF(B704="","",
IFERROR(
INDEX('Customer List'!$A:$A,MATCH('Sales input worksheet'!$B704,'Customer List'!$B:$B,0)),
""))</f>
        <v/>
      </c>
      <c r="B704" s="304"/>
      <c r="C704" s="305"/>
      <c r="D704" s="135" t="str">
        <f>IF($C704="","",
IF($C704="Customer credit","CR"&amp;100+COUNTIFS($C$1:$C703,"Customer credit"),
IF($C704="Sales",'Business Info'!$A$3&amp;100+COUNTIFS($C$1:$C703,"Sales"),
IF($C704="Other Income",'Business Info'!$A$3&amp;"O"&amp;100+COUNTIFS($C$1:$C703,"Other Income")
))))</f>
        <v/>
      </c>
      <c r="E704" s="308"/>
      <c r="F704" s="307"/>
      <c r="G704" s="169"/>
      <c r="H704" s="184"/>
      <c r="I704" s="138" t="str">
        <f>IFERROR(VLOOKUP($G704,'Inventory management'!$B:$D,3,0),"")</f>
        <v/>
      </c>
      <c r="J704" s="137" t="str">
        <f>IFERROR(
IF($K704&lt;&gt;"","",
IF($G704="","",
IF($C704="Customer credit",-$H704*VLOOKUP($G704,'Inventory management'!$B:$D,3,0),
$H704*VLOOKUP($G704,'Inventory management'!$B:$D,3,0)))),
"")</f>
        <v/>
      </c>
      <c r="K704" s="188"/>
      <c r="L704" s="137" t="str">
        <f t="shared" si="31"/>
        <v/>
      </c>
      <c r="M704" s="137" t="str">
        <f t="shared" si="32"/>
        <v/>
      </c>
      <c r="N704" s="186"/>
      <c r="O704" s="134" t="str">
        <f t="shared" si="33"/>
        <v/>
      </c>
    </row>
    <row r="705" spans="1:15" x14ac:dyDescent="0.35">
      <c r="A705" s="133" t="str">
        <f>IF(B705="","",
IFERROR(
INDEX('Customer List'!$A:$A,MATCH('Sales input worksheet'!$B705,'Customer List'!$B:$B,0)),
""))</f>
        <v/>
      </c>
      <c r="B705" s="304"/>
      <c r="C705" s="305"/>
      <c r="D705" s="135" t="str">
        <f>IF($C705="","",
IF($C705="Customer credit","CR"&amp;100+COUNTIFS($C$1:$C704,"Customer credit"),
IF($C705="Sales",'Business Info'!$A$3&amp;100+COUNTIFS($C$1:$C704,"Sales"),
IF($C705="Other Income",'Business Info'!$A$3&amp;"O"&amp;100+COUNTIFS($C$1:$C704,"Other Income")
))))</f>
        <v/>
      </c>
      <c r="E705" s="308"/>
      <c r="F705" s="307"/>
      <c r="G705" s="169"/>
      <c r="H705" s="184"/>
      <c r="I705" s="138" t="str">
        <f>IFERROR(VLOOKUP($G705,'Inventory management'!$B:$D,3,0),"")</f>
        <v/>
      </c>
      <c r="J705" s="137" t="str">
        <f>IFERROR(
IF($K705&lt;&gt;"","",
IF($G705="","",
IF($C705="Customer credit",-$H705*VLOOKUP($G705,'Inventory management'!$B:$D,3,0),
$H705*VLOOKUP($G705,'Inventory management'!$B:$D,3,0)))),
"")</f>
        <v/>
      </c>
      <c r="K705" s="188"/>
      <c r="L705" s="137" t="str">
        <f t="shared" si="31"/>
        <v/>
      </c>
      <c r="M705" s="137" t="str">
        <f t="shared" si="32"/>
        <v/>
      </c>
      <c r="N705" s="186"/>
      <c r="O705" s="134" t="str">
        <f t="shared" si="33"/>
        <v/>
      </c>
    </row>
    <row r="706" spans="1:15" x14ac:dyDescent="0.35">
      <c r="A706" s="133" t="str">
        <f>IF(B706="","",
IFERROR(
INDEX('Customer List'!$A:$A,MATCH('Sales input worksheet'!$B706,'Customer List'!$B:$B,0)),
""))</f>
        <v/>
      </c>
      <c r="B706" s="304"/>
      <c r="C706" s="305"/>
      <c r="D706" s="135" t="str">
        <f>IF($C706="","",
IF($C706="Customer credit","CR"&amp;100+COUNTIFS($C$1:$C705,"Customer credit"),
IF($C706="Sales",'Business Info'!$A$3&amp;100+COUNTIFS($C$1:$C705,"Sales"),
IF($C706="Other Income",'Business Info'!$A$3&amp;"O"&amp;100+COUNTIFS($C$1:$C705,"Other Income")
))))</f>
        <v/>
      </c>
      <c r="E706" s="308"/>
      <c r="F706" s="307"/>
      <c r="G706" s="169"/>
      <c r="H706" s="184"/>
      <c r="I706" s="138" t="str">
        <f>IFERROR(VLOOKUP($G706,'Inventory management'!$B:$D,3,0),"")</f>
        <v/>
      </c>
      <c r="J706" s="137" t="str">
        <f>IFERROR(
IF($K706&lt;&gt;"","",
IF($G706="","",
IF($C706="Customer credit",-$H706*VLOOKUP($G706,'Inventory management'!$B:$D,3,0),
$H706*VLOOKUP($G706,'Inventory management'!$B:$D,3,0)))),
"")</f>
        <v/>
      </c>
      <c r="K706" s="188"/>
      <c r="L706" s="137" t="str">
        <f t="shared" si="31"/>
        <v/>
      </c>
      <c r="M706" s="137" t="str">
        <f t="shared" si="32"/>
        <v/>
      </c>
      <c r="N706" s="186"/>
      <c r="O706" s="134" t="str">
        <f t="shared" si="33"/>
        <v/>
      </c>
    </row>
    <row r="707" spans="1:15" x14ac:dyDescent="0.35">
      <c r="A707" s="133" t="str">
        <f>IF(B707="","",
IFERROR(
INDEX('Customer List'!$A:$A,MATCH('Sales input worksheet'!$B707,'Customer List'!$B:$B,0)),
""))</f>
        <v/>
      </c>
      <c r="B707" s="304"/>
      <c r="C707" s="305"/>
      <c r="D707" s="135" t="str">
        <f>IF($C707="","",
IF($C707="Customer credit","CR"&amp;100+COUNTIFS($C$1:$C706,"Customer credit"),
IF($C707="Sales",'Business Info'!$A$3&amp;100+COUNTIFS($C$1:$C706,"Sales"),
IF($C707="Other Income",'Business Info'!$A$3&amp;"O"&amp;100+COUNTIFS($C$1:$C706,"Other Income")
))))</f>
        <v/>
      </c>
      <c r="E707" s="308"/>
      <c r="F707" s="307"/>
      <c r="G707" s="169"/>
      <c r="H707" s="184"/>
      <c r="I707" s="138" t="str">
        <f>IFERROR(VLOOKUP($G707,'Inventory management'!$B:$D,3,0),"")</f>
        <v/>
      </c>
      <c r="J707" s="137" t="str">
        <f>IFERROR(
IF($K707&lt;&gt;"","",
IF($G707="","",
IF($C707="Customer credit",-$H707*VLOOKUP($G707,'Inventory management'!$B:$D,3,0),
$H707*VLOOKUP($G707,'Inventory management'!$B:$D,3,0)))),
"")</f>
        <v/>
      </c>
      <c r="K707" s="188"/>
      <c r="L707" s="137" t="str">
        <f t="shared" ref="L707:L770" si="34">IF(AND($J707="",$K707=""),"",
IF($K707="",$J707*$F707,
$K707*$F707))</f>
        <v/>
      </c>
      <c r="M707" s="137" t="str">
        <f t="shared" ref="M707:M770" si="35">IF($K707="",IF($J707="","",$J707*(1+$F707)),$K707*(1+$F707))</f>
        <v/>
      </c>
      <c r="N707" s="186"/>
      <c r="O707" s="134" t="str">
        <f t="shared" ref="O707:O770" si="36">IF($E707="","",MONTH($E707))</f>
        <v/>
      </c>
    </row>
    <row r="708" spans="1:15" x14ac:dyDescent="0.35">
      <c r="A708" s="133" t="str">
        <f>IF(B708="","",
IFERROR(
INDEX('Customer List'!$A:$A,MATCH('Sales input worksheet'!$B708,'Customer List'!$B:$B,0)),
""))</f>
        <v/>
      </c>
      <c r="B708" s="304"/>
      <c r="C708" s="305"/>
      <c r="D708" s="135" t="str">
        <f>IF($C708="","",
IF($C708="Customer credit","CR"&amp;100+COUNTIFS($C$1:$C707,"Customer credit"),
IF($C708="Sales",'Business Info'!$A$3&amp;100+COUNTIFS($C$1:$C707,"Sales"),
IF($C708="Other Income",'Business Info'!$A$3&amp;"O"&amp;100+COUNTIFS($C$1:$C707,"Other Income")
))))</f>
        <v/>
      </c>
      <c r="E708" s="308"/>
      <c r="F708" s="307"/>
      <c r="G708" s="169"/>
      <c r="H708" s="184"/>
      <c r="I708" s="138" t="str">
        <f>IFERROR(VLOOKUP($G708,'Inventory management'!$B:$D,3,0),"")</f>
        <v/>
      </c>
      <c r="J708" s="137" t="str">
        <f>IFERROR(
IF($K708&lt;&gt;"","",
IF($G708="","",
IF($C708="Customer credit",-$H708*VLOOKUP($G708,'Inventory management'!$B:$D,3,0),
$H708*VLOOKUP($G708,'Inventory management'!$B:$D,3,0)))),
"")</f>
        <v/>
      </c>
      <c r="K708" s="188"/>
      <c r="L708" s="137" t="str">
        <f t="shared" si="34"/>
        <v/>
      </c>
      <c r="M708" s="137" t="str">
        <f t="shared" si="35"/>
        <v/>
      </c>
      <c r="N708" s="186"/>
      <c r="O708" s="134" t="str">
        <f t="shared" si="36"/>
        <v/>
      </c>
    </row>
    <row r="709" spans="1:15" x14ac:dyDescent="0.35">
      <c r="A709" s="133" t="str">
        <f>IF(B709="","",
IFERROR(
INDEX('Customer List'!$A:$A,MATCH('Sales input worksheet'!$B709,'Customer List'!$B:$B,0)),
""))</f>
        <v/>
      </c>
      <c r="B709" s="304"/>
      <c r="C709" s="305"/>
      <c r="D709" s="135" t="str">
        <f>IF($C709="","",
IF($C709="Customer credit","CR"&amp;100+COUNTIFS($C$1:$C708,"Customer credit"),
IF($C709="Sales",'Business Info'!$A$3&amp;100+COUNTIFS($C$1:$C708,"Sales"),
IF($C709="Other Income",'Business Info'!$A$3&amp;"O"&amp;100+COUNTIFS($C$1:$C708,"Other Income")
))))</f>
        <v/>
      </c>
      <c r="E709" s="308"/>
      <c r="F709" s="307"/>
      <c r="G709" s="169"/>
      <c r="H709" s="184"/>
      <c r="I709" s="138" t="str">
        <f>IFERROR(VLOOKUP($G709,'Inventory management'!$B:$D,3,0),"")</f>
        <v/>
      </c>
      <c r="J709" s="137" t="str">
        <f>IFERROR(
IF($K709&lt;&gt;"","",
IF($G709="","",
IF($C709="Customer credit",-$H709*VLOOKUP($G709,'Inventory management'!$B:$D,3,0),
$H709*VLOOKUP($G709,'Inventory management'!$B:$D,3,0)))),
"")</f>
        <v/>
      </c>
      <c r="K709" s="188"/>
      <c r="L709" s="137" t="str">
        <f t="shared" si="34"/>
        <v/>
      </c>
      <c r="M709" s="137" t="str">
        <f t="shared" si="35"/>
        <v/>
      </c>
      <c r="N709" s="186"/>
      <c r="O709" s="134" t="str">
        <f t="shared" si="36"/>
        <v/>
      </c>
    </row>
    <row r="710" spans="1:15" x14ac:dyDescent="0.35">
      <c r="A710" s="133" t="str">
        <f>IF(B710="","",
IFERROR(
INDEX('Customer List'!$A:$A,MATCH('Sales input worksheet'!$B710,'Customer List'!$B:$B,0)),
""))</f>
        <v/>
      </c>
      <c r="B710" s="304"/>
      <c r="C710" s="305"/>
      <c r="D710" s="135" t="str">
        <f>IF($C710="","",
IF($C710="Customer credit","CR"&amp;100+COUNTIFS($C$1:$C709,"Customer credit"),
IF($C710="Sales",'Business Info'!$A$3&amp;100+COUNTIFS($C$1:$C709,"Sales"),
IF($C710="Other Income",'Business Info'!$A$3&amp;"O"&amp;100+COUNTIFS($C$1:$C709,"Other Income")
))))</f>
        <v/>
      </c>
      <c r="E710" s="308"/>
      <c r="F710" s="307"/>
      <c r="G710" s="169"/>
      <c r="H710" s="184"/>
      <c r="I710" s="138" t="str">
        <f>IFERROR(VLOOKUP($G710,'Inventory management'!$B:$D,3,0),"")</f>
        <v/>
      </c>
      <c r="J710" s="137" t="str">
        <f>IFERROR(
IF($K710&lt;&gt;"","",
IF($G710="","",
IF($C710="Customer credit",-$H710*VLOOKUP($G710,'Inventory management'!$B:$D,3,0),
$H710*VLOOKUP($G710,'Inventory management'!$B:$D,3,0)))),
"")</f>
        <v/>
      </c>
      <c r="K710" s="188"/>
      <c r="L710" s="137" t="str">
        <f t="shared" si="34"/>
        <v/>
      </c>
      <c r="M710" s="137" t="str">
        <f t="shared" si="35"/>
        <v/>
      </c>
      <c r="N710" s="186"/>
      <c r="O710" s="134" t="str">
        <f t="shared" si="36"/>
        <v/>
      </c>
    </row>
    <row r="711" spans="1:15" x14ac:dyDescent="0.35">
      <c r="A711" s="133" t="str">
        <f>IF(B711="","",
IFERROR(
INDEX('Customer List'!$A:$A,MATCH('Sales input worksheet'!$B711,'Customer List'!$B:$B,0)),
""))</f>
        <v/>
      </c>
      <c r="B711" s="304"/>
      <c r="C711" s="305"/>
      <c r="D711" s="135" t="str">
        <f>IF($C711="","",
IF($C711="Customer credit","CR"&amp;100+COUNTIFS($C$1:$C710,"Customer credit"),
IF($C711="Sales",'Business Info'!$A$3&amp;100+COUNTIFS($C$1:$C710,"Sales"),
IF($C711="Other Income",'Business Info'!$A$3&amp;"O"&amp;100+COUNTIFS($C$1:$C710,"Other Income")
))))</f>
        <v/>
      </c>
      <c r="E711" s="308"/>
      <c r="F711" s="307"/>
      <c r="G711" s="169"/>
      <c r="H711" s="184"/>
      <c r="I711" s="138" t="str">
        <f>IFERROR(VLOOKUP($G711,'Inventory management'!$B:$D,3,0),"")</f>
        <v/>
      </c>
      <c r="J711" s="137" t="str">
        <f>IFERROR(
IF($K711&lt;&gt;"","",
IF($G711="","",
IF($C711="Customer credit",-$H711*VLOOKUP($G711,'Inventory management'!$B:$D,3,0),
$H711*VLOOKUP($G711,'Inventory management'!$B:$D,3,0)))),
"")</f>
        <v/>
      </c>
      <c r="K711" s="188"/>
      <c r="L711" s="137" t="str">
        <f t="shared" si="34"/>
        <v/>
      </c>
      <c r="M711" s="137" t="str">
        <f t="shared" si="35"/>
        <v/>
      </c>
      <c r="N711" s="186"/>
      <c r="O711" s="134" t="str">
        <f t="shared" si="36"/>
        <v/>
      </c>
    </row>
    <row r="712" spans="1:15" x14ac:dyDescent="0.35">
      <c r="A712" s="133" t="str">
        <f>IF(B712="","",
IFERROR(
INDEX('Customer List'!$A:$A,MATCH('Sales input worksheet'!$B712,'Customer List'!$B:$B,0)),
""))</f>
        <v/>
      </c>
      <c r="B712" s="304"/>
      <c r="C712" s="305"/>
      <c r="D712" s="135" t="str">
        <f>IF($C712="","",
IF($C712="Customer credit","CR"&amp;100+COUNTIFS($C$1:$C711,"Customer credit"),
IF($C712="Sales",'Business Info'!$A$3&amp;100+COUNTIFS($C$1:$C711,"Sales"),
IF($C712="Other Income",'Business Info'!$A$3&amp;"O"&amp;100+COUNTIFS($C$1:$C711,"Other Income")
))))</f>
        <v/>
      </c>
      <c r="E712" s="308"/>
      <c r="F712" s="307"/>
      <c r="G712" s="169"/>
      <c r="H712" s="184"/>
      <c r="I712" s="138" t="str">
        <f>IFERROR(VLOOKUP($G712,'Inventory management'!$B:$D,3,0),"")</f>
        <v/>
      </c>
      <c r="J712" s="137" t="str">
        <f>IFERROR(
IF($K712&lt;&gt;"","",
IF($G712="","",
IF($C712="Customer credit",-$H712*VLOOKUP($G712,'Inventory management'!$B:$D,3,0),
$H712*VLOOKUP($G712,'Inventory management'!$B:$D,3,0)))),
"")</f>
        <v/>
      </c>
      <c r="K712" s="188"/>
      <c r="L712" s="137" t="str">
        <f t="shared" si="34"/>
        <v/>
      </c>
      <c r="M712" s="137" t="str">
        <f t="shared" si="35"/>
        <v/>
      </c>
      <c r="N712" s="186"/>
      <c r="O712" s="134" t="str">
        <f t="shared" si="36"/>
        <v/>
      </c>
    </row>
    <row r="713" spans="1:15" x14ac:dyDescent="0.35">
      <c r="A713" s="133" t="str">
        <f>IF(B713="","",
IFERROR(
INDEX('Customer List'!$A:$A,MATCH('Sales input worksheet'!$B713,'Customer List'!$B:$B,0)),
""))</f>
        <v/>
      </c>
      <c r="B713" s="304"/>
      <c r="C713" s="305"/>
      <c r="D713" s="135" t="str">
        <f>IF($C713="","",
IF($C713="Customer credit","CR"&amp;100+COUNTIFS($C$1:$C712,"Customer credit"),
IF($C713="Sales",'Business Info'!$A$3&amp;100+COUNTIFS($C$1:$C712,"Sales"),
IF($C713="Other Income",'Business Info'!$A$3&amp;"O"&amp;100+COUNTIFS($C$1:$C712,"Other Income")
))))</f>
        <v/>
      </c>
      <c r="E713" s="308"/>
      <c r="F713" s="307"/>
      <c r="G713" s="169"/>
      <c r="H713" s="184"/>
      <c r="I713" s="138" t="str">
        <f>IFERROR(VLOOKUP($G713,'Inventory management'!$B:$D,3,0),"")</f>
        <v/>
      </c>
      <c r="J713" s="137" t="str">
        <f>IFERROR(
IF($K713&lt;&gt;"","",
IF($G713="","",
IF($C713="Customer credit",-$H713*VLOOKUP($G713,'Inventory management'!$B:$D,3,0),
$H713*VLOOKUP($G713,'Inventory management'!$B:$D,3,0)))),
"")</f>
        <v/>
      </c>
      <c r="K713" s="188"/>
      <c r="L713" s="137" t="str">
        <f t="shared" si="34"/>
        <v/>
      </c>
      <c r="M713" s="137" t="str">
        <f t="shared" si="35"/>
        <v/>
      </c>
      <c r="N713" s="186"/>
      <c r="O713" s="134" t="str">
        <f t="shared" si="36"/>
        <v/>
      </c>
    </row>
    <row r="714" spans="1:15" x14ac:dyDescent="0.35">
      <c r="A714" s="133" t="str">
        <f>IF(B714="","",
IFERROR(
INDEX('Customer List'!$A:$A,MATCH('Sales input worksheet'!$B714,'Customer List'!$B:$B,0)),
""))</f>
        <v/>
      </c>
      <c r="B714" s="304"/>
      <c r="C714" s="305"/>
      <c r="D714" s="135" t="str">
        <f>IF($C714="","",
IF($C714="Customer credit","CR"&amp;100+COUNTIFS($C$1:$C713,"Customer credit"),
IF($C714="Sales",'Business Info'!$A$3&amp;100+COUNTIFS($C$1:$C713,"Sales"),
IF($C714="Other Income",'Business Info'!$A$3&amp;"O"&amp;100+COUNTIFS($C$1:$C713,"Other Income")
))))</f>
        <v/>
      </c>
      <c r="E714" s="308"/>
      <c r="F714" s="307"/>
      <c r="G714" s="169"/>
      <c r="H714" s="184"/>
      <c r="I714" s="138" t="str">
        <f>IFERROR(VLOOKUP($G714,'Inventory management'!$B:$D,3,0),"")</f>
        <v/>
      </c>
      <c r="J714" s="137" t="str">
        <f>IFERROR(
IF($K714&lt;&gt;"","",
IF($G714="","",
IF($C714="Customer credit",-$H714*VLOOKUP($G714,'Inventory management'!$B:$D,3,0),
$H714*VLOOKUP($G714,'Inventory management'!$B:$D,3,0)))),
"")</f>
        <v/>
      </c>
      <c r="K714" s="188"/>
      <c r="L714" s="137" t="str">
        <f t="shared" si="34"/>
        <v/>
      </c>
      <c r="M714" s="137" t="str">
        <f t="shared" si="35"/>
        <v/>
      </c>
      <c r="N714" s="186"/>
      <c r="O714" s="134" t="str">
        <f t="shared" si="36"/>
        <v/>
      </c>
    </row>
    <row r="715" spans="1:15" x14ac:dyDescent="0.35">
      <c r="A715" s="133" t="str">
        <f>IF(B715="","",
IFERROR(
INDEX('Customer List'!$A:$A,MATCH('Sales input worksheet'!$B715,'Customer List'!$B:$B,0)),
""))</f>
        <v/>
      </c>
      <c r="B715" s="304"/>
      <c r="C715" s="305"/>
      <c r="D715" s="135" t="str">
        <f>IF($C715="","",
IF($C715="Customer credit","CR"&amp;100+COUNTIFS($C$1:$C714,"Customer credit"),
IF($C715="Sales",'Business Info'!$A$3&amp;100+COUNTIFS($C$1:$C714,"Sales"),
IF($C715="Other Income",'Business Info'!$A$3&amp;"O"&amp;100+COUNTIFS($C$1:$C714,"Other Income")
))))</f>
        <v/>
      </c>
      <c r="E715" s="308"/>
      <c r="F715" s="307"/>
      <c r="G715" s="169"/>
      <c r="H715" s="184"/>
      <c r="I715" s="138" t="str">
        <f>IFERROR(VLOOKUP($G715,'Inventory management'!$B:$D,3,0),"")</f>
        <v/>
      </c>
      <c r="J715" s="137" t="str">
        <f>IFERROR(
IF($K715&lt;&gt;"","",
IF($G715="","",
IF($C715="Customer credit",-$H715*VLOOKUP($G715,'Inventory management'!$B:$D,3,0),
$H715*VLOOKUP($G715,'Inventory management'!$B:$D,3,0)))),
"")</f>
        <v/>
      </c>
      <c r="K715" s="188"/>
      <c r="L715" s="137" t="str">
        <f t="shared" si="34"/>
        <v/>
      </c>
      <c r="M715" s="137" t="str">
        <f t="shared" si="35"/>
        <v/>
      </c>
      <c r="N715" s="186"/>
      <c r="O715" s="134" t="str">
        <f t="shared" si="36"/>
        <v/>
      </c>
    </row>
    <row r="716" spans="1:15" x14ac:dyDescent="0.35">
      <c r="A716" s="133" t="str">
        <f>IF(B716="","",
IFERROR(
INDEX('Customer List'!$A:$A,MATCH('Sales input worksheet'!$B716,'Customer List'!$B:$B,0)),
""))</f>
        <v/>
      </c>
      <c r="B716" s="304"/>
      <c r="C716" s="305"/>
      <c r="D716" s="135" t="str">
        <f>IF($C716="","",
IF($C716="Customer credit","CR"&amp;100+COUNTIFS($C$1:$C715,"Customer credit"),
IF($C716="Sales",'Business Info'!$A$3&amp;100+COUNTIFS($C$1:$C715,"Sales"),
IF($C716="Other Income",'Business Info'!$A$3&amp;"O"&amp;100+COUNTIFS($C$1:$C715,"Other Income")
))))</f>
        <v/>
      </c>
      <c r="E716" s="308"/>
      <c r="F716" s="307"/>
      <c r="G716" s="169"/>
      <c r="H716" s="184"/>
      <c r="I716" s="138" t="str">
        <f>IFERROR(VLOOKUP($G716,'Inventory management'!$B:$D,3,0),"")</f>
        <v/>
      </c>
      <c r="J716" s="137" t="str">
        <f>IFERROR(
IF($K716&lt;&gt;"","",
IF($G716="","",
IF($C716="Customer credit",-$H716*VLOOKUP($G716,'Inventory management'!$B:$D,3,0),
$H716*VLOOKUP($G716,'Inventory management'!$B:$D,3,0)))),
"")</f>
        <v/>
      </c>
      <c r="K716" s="188"/>
      <c r="L716" s="137" t="str">
        <f t="shared" si="34"/>
        <v/>
      </c>
      <c r="M716" s="137" t="str">
        <f t="shared" si="35"/>
        <v/>
      </c>
      <c r="N716" s="186"/>
      <c r="O716" s="134" t="str">
        <f t="shared" si="36"/>
        <v/>
      </c>
    </row>
    <row r="717" spans="1:15" x14ac:dyDescent="0.35">
      <c r="A717" s="133" t="str">
        <f>IF(B717="","",
IFERROR(
INDEX('Customer List'!$A:$A,MATCH('Sales input worksheet'!$B717,'Customer List'!$B:$B,0)),
""))</f>
        <v/>
      </c>
      <c r="B717" s="304"/>
      <c r="C717" s="305"/>
      <c r="D717" s="135" t="str">
        <f>IF($C717="","",
IF($C717="Customer credit","CR"&amp;100+COUNTIFS($C$1:$C716,"Customer credit"),
IF($C717="Sales",'Business Info'!$A$3&amp;100+COUNTIFS($C$1:$C716,"Sales"),
IF($C717="Other Income",'Business Info'!$A$3&amp;"O"&amp;100+COUNTIFS($C$1:$C716,"Other Income")
))))</f>
        <v/>
      </c>
      <c r="E717" s="308"/>
      <c r="F717" s="307"/>
      <c r="G717" s="169"/>
      <c r="H717" s="184"/>
      <c r="I717" s="138" t="str">
        <f>IFERROR(VLOOKUP($G717,'Inventory management'!$B:$D,3,0),"")</f>
        <v/>
      </c>
      <c r="J717" s="137" t="str">
        <f>IFERROR(
IF($K717&lt;&gt;"","",
IF($G717="","",
IF($C717="Customer credit",-$H717*VLOOKUP($G717,'Inventory management'!$B:$D,3,0),
$H717*VLOOKUP($G717,'Inventory management'!$B:$D,3,0)))),
"")</f>
        <v/>
      </c>
      <c r="K717" s="188"/>
      <c r="L717" s="137" t="str">
        <f t="shared" si="34"/>
        <v/>
      </c>
      <c r="M717" s="137" t="str">
        <f t="shared" si="35"/>
        <v/>
      </c>
      <c r="N717" s="186"/>
      <c r="O717" s="134" t="str">
        <f t="shared" si="36"/>
        <v/>
      </c>
    </row>
    <row r="718" spans="1:15" x14ac:dyDescent="0.35">
      <c r="A718" s="133" t="str">
        <f>IF(B718="","",
IFERROR(
INDEX('Customer List'!$A:$A,MATCH('Sales input worksheet'!$B718,'Customer List'!$B:$B,0)),
""))</f>
        <v/>
      </c>
      <c r="B718" s="304"/>
      <c r="C718" s="305"/>
      <c r="D718" s="135" t="str">
        <f>IF($C718="","",
IF($C718="Customer credit","CR"&amp;100+COUNTIFS($C$1:$C717,"Customer credit"),
IF($C718="Sales",'Business Info'!$A$3&amp;100+COUNTIFS($C$1:$C717,"Sales"),
IF($C718="Other Income",'Business Info'!$A$3&amp;"O"&amp;100+COUNTIFS($C$1:$C717,"Other Income")
))))</f>
        <v/>
      </c>
      <c r="E718" s="308"/>
      <c r="F718" s="307"/>
      <c r="G718" s="169"/>
      <c r="H718" s="184"/>
      <c r="I718" s="138" t="str">
        <f>IFERROR(VLOOKUP($G718,'Inventory management'!$B:$D,3,0),"")</f>
        <v/>
      </c>
      <c r="J718" s="137" t="str">
        <f>IFERROR(
IF($K718&lt;&gt;"","",
IF($G718="","",
IF($C718="Customer credit",-$H718*VLOOKUP($G718,'Inventory management'!$B:$D,3,0),
$H718*VLOOKUP($G718,'Inventory management'!$B:$D,3,0)))),
"")</f>
        <v/>
      </c>
      <c r="K718" s="188"/>
      <c r="L718" s="137" t="str">
        <f t="shared" si="34"/>
        <v/>
      </c>
      <c r="M718" s="137" t="str">
        <f t="shared" si="35"/>
        <v/>
      </c>
      <c r="N718" s="186"/>
      <c r="O718" s="134" t="str">
        <f t="shared" si="36"/>
        <v/>
      </c>
    </row>
    <row r="719" spans="1:15" x14ac:dyDescent="0.35">
      <c r="A719" s="133" t="str">
        <f>IF(B719="","",
IFERROR(
INDEX('Customer List'!$A:$A,MATCH('Sales input worksheet'!$B719,'Customer List'!$B:$B,0)),
""))</f>
        <v/>
      </c>
      <c r="B719" s="304"/>
      <c r="C719" s="305"/>
      <c r="D719" s="135" t="str">
        <f>IF($C719="","",
IF($C719="Customer credit","CR"&amp;100+COUNTIFS($C$1:$C718,"Customer credit"),
IF($C719="Sales",'Business Info'!$A$3&amp;100+COUNTIFS($C$1:$C718,"Sales"),
IF($C719="Other Income",'Business Info'!$A$3&amp;"O"&amp;100+COUNTIFS($C$1:$C718,"Other Income")
))))</f>
        <v/>
      </c>
      <c r="E719" s="308"/>
      <c r="F719" s="307"/>
      <c r="G719" s="169"/>
      <c r="H719" s="184"/>
      <c r="I719" s="138" t="str">
        <f>IFERROR(VLOOKUP($G719,'Inventory management'!$B:$D,3,0),"")</f>
        <v/>
      </c>
      <c r="J719" s="137" t="str">
        <f>IFERROR(
IF($K719&lt;&gt;"","",
IF($G719="","",
IF($C719="Customer credit",-$H719*VLOOKUP($G719,'Inventory management'!$B:$D,3,0),
$H719*VLOOKUP($G719,'Inventory management'!$B:$D,3,0)))),
"")</f>
        <v/>
      </c>
      <c r="K719" s="188"/>
      <c r="L719" s="137" t="str">
        <f t="shared" si="34"/>
        <v/>
      </c>
      <c r="M719" s="137" t="str">
        <f t="shared" si="35"/>
        <v/>
      </c>
      <c r="N719" s="186"/>
      <c r="O719" s="134" t="str">
        <f t="shared" si="36"/>
        <v/>
      </c>
    </row>
    <row r="720" spans="1:15" x14ac:dyDescent="0.35">
      <c r="A720" s="133" t="str">
        <f>IF(B720="","",
IFERROR(
INDEX('Customer List'!$A:$A,MATCH('Sales input worksheet'!$B720,'Customer List'!$B:$B,0)),
""))</f>
        <v/>
      </c>
      <c r="B720" s="304"/>
      <c r="C720" s="305"/>
      <c r="D720" s="135" t="str">
        <f>IF($C720="","",
IF($C720="Customer credit","CR"&amp;100+COUNTIFS($C$1:$C719,"Customer credit"),
IF($C720="Sales",'Business Info'!$A$3&amp;100+COUNTIFS($C$1:$C719,"Sales"),
IF($C720="Other Income",'Business Info'!$A$3&amp;"O"&amp;100+COUNTIFS($C$1:$C719,"Other Income")
))))</f>
        <v/>
      </c>
      <c r="E720" s="308"/>
      <c r="F720" s="307"/>
      <c r="G720" s="169"/>
      <c r="H720" s="184"/>
      <c r="I720" s="138" t="str">
        <f>IFERROR(VLOOKUP($G720,'Inventory management'!$B:$D,3,0),"")</f>
        <v/>
      </c>
      <c r="J720" s="137" t="str">
        <f>IFERROR(
IF($K720&lt;&gt;"","",
IF($G720="","",
IF($C720="Customer credit",-$H720*VLOOKUP($G720,'Inventory management'!$B:$D,3,0),
$H720*VLOOKUP($G720,'Inventory management'!$B:$D,3,0)))),
"")</f>
        <v/>
      </c>
      <c r="K720" s="188"/>
      <c r="L720" s="137" t="str">
        <f t="shared" si="34"/>
        <v/>
      </c>
      <c r="M720" s="137" t="str">
        <f t="shared" si="35"/>
        <v/>
      </c>
      <c r="N720" s="186"/>
      <c r="O720" s="134" t="str">
        <f t="shared" si="36"/>
        <v/>
      </c>
    </row>
    <row r="721" spans="1:15" x14ac:dyDescent="0.35">
      <c r="A721" s="133" t="str">
        <f>IF(B721="","",
IFERROR(
INDEX('Customer List'!$A:$A,MATCH('Sales input worksheet'!$B721,'Customer List'!$B:$B,0)),
""))</f>
        <v/>
      </c>
      <c r="B721" s="304"/>
      <c r="C721" s="305"/>
      <c r="D721" s="135" t="str">
        <f>IF($C721="","",
IF($C721="Customer credit","CR"&amp;100+COUNTIFS($C$1:$C720,"Customer credit"),
IF($C721="Sales",'Business Info'!$A$3&amp;100+COUNTIFS($C$1:$C720,"Sales"),
IF($C721="Other Income",'Business Info'!$A$3&amp;"O"&amp;100+COUNTIFS($C$1:$C720,"Other Income")
))))</f>
        <v/>
      </c>
      <c r="E721" s="308"/>
      <c r="F721" s="307"/>
      <c r="G721" s="169"/>
      <c r="H721" s="184"/>
      <c r="I721" s="138" t="str">
        <f>IFERROR(VLOOKUP($G721,'Inventory management'!$B:$D,3,0),"")</f>
        <v/>
      </c>
      <c r="J721" s="137" t="str">
        <f>IFERROR(
IF($K721&lt;&gt;"","",
IF($G721="","",
IF($C721="Customer credit",-$H721*VLOOKUP($G721,'Inventory management'!$B:$D,3,0),
$H721*VLOOKUP($G721,'Inventory management'!$B:$D,3,0)))),
"")</f>
        <v/>
      </c>
      <c r="K721" s="188"/>
      <c r="L721" s="137" t="str">
        <f t="shared" si="34"/>
        <v/>
      </c>
      <c r="M721" s="137" t="str">
        <f t="shared" si="35"/>
        <v/>
      </c>
      <c r="N721" s="186"/>
      <c r="O721" s="134" t="str">
        <f t="shared" si="36"/>
        <v/>
      </c>
    </row>
    <row r="722" spans="1:15" x14ac:dyDescent="0.35">
      <c r="A722" s="133" t="str">
        <f>IF(B722="","",
IFERROR(
INDEX('Customer List'!$A:$A,MATCH('Sales input worksheet'!$B722,'Customer List'!$B:$B,0)),
""))</f>
        <v/>
      </c>
      <c r="B722" s="304"/>
      <c r="C722" s="305"/>
      <c r="D722" s="135" t="str">
        <f>IF($C722="","",
IF($C722="Customer credit","CR"&amp;100+COUNTIFS($C$1:$C721,"Customer credit"),
IF($C722="Sales",'Business Info'!$A$3&amp;100+COUNTIFS($C$1:$C721,"Sales"),
IF($C722="Other Income",'Business Info'!$A$3&amp;"O"&amp;100+COUNTIFS($C$1:$C721,"Other Income")
))))</f>
        <v/>
      </c>
      <c r="E722" s="308"/>
      <c r="F722" s="307"/>
      <c r="G722" s="169"/>
      <c r="H722" s="184"/>
      <c r="I722" s="138" t="str">
        <f>IFERROR(VLOOKUP($G722,'Inventory management'!$B:$D,3,0),"")</f>
        <v/>
      </c>
      <c r="J722" s="137" t="str">
        <f>IFERROR(
IF($K722&lt;&gt;"","",
IF($G722="","",
IF($C722="Customer credit",-$H722*VLOOKUP($G722,'Inventory management'!$B:$D,3,0),
$H722*VLOOKUP($G722,'Inventory management'!$B:$D,3,0)))),
"")</f>
        <v/>
      </c>
      <c r="K722" s="188"/>
      <c r="L722" s="137" t="str">
        <f t="shared" si="34"/>
        <v/>
      </c>
      <c r="M722" s="137" t="str">
        <f t="shared" si="35"/>
        <v/>
      </c>
      <c r="N722" s="186"/>
      <c r="O722" s="134" t="str">
        <f t="shared" si="36"/>
        <v/>
      </c>
    </row>
    <row r="723" spans="1:15" x14ac:dyDescent="0.35">
      <c r="A723" s="133" t="str">
        <f>IF(B723="","",
IFERROR(
INDEX('Customer List'!$A:$A,MATCH('Sales input worksheet'!$B723,'Customer List'!$B:$B,0)),
""))</f>
        <v/>
      </c>
      <c r="B723" s="304"/>
      <c r="C723" s="305"/>
      <c r="D723" s="135" t="str">
        <f>IF($C723="","",
IF($C723="Customer credit","CR"&amp;100+COUNTIFS($C$1:$C722,"Customer credit"),
IF($C723="Sales",'Business Info'!$A$3&amp;100+COUNTIFS($C$1:$C722,"Sales"),
IF($C723="Other Income",'Business Info'!$A$3&amp;"O"&amp;100+COUNTIFS($C$1:$C722,"Other Income")
))))</f>
        <v/>
      </c>
      <c r="E723" s="308"/>
      <c r="F723" s="307"/>
      <c r="G723" s="169"/>
      <c r="H723" s="184"/>
      <c r="I723" s="138" t="str">
        <f>IFERROR(VLOOKUP($G723,'Inventory management'!$B:$D,3,0),"")</f>
        <v/>
      </c>
      <c r="J723" s="137" t="str">
        <f>IFERROR(
IF($K723&lt;&gt;"","",
IF($G723="","",
IF($C723="Customer credit",-$H723*VLOOKUP($G723,'Inventory management'!$B:$D,3,0),
$H723*VLOOKUP($G723,'Inventory management'!$B:$D,3,0)))),
"")</f>
        <v/>
      </c>
      <c r="K723" s="188"/>
      <c r="L723" s="137" t="str">
        <f t="shared" si="34"/>
        <v/>
      </c>
      <c r="M723" s="137" t="str">
        <f t="shared" si="35"/>
        <v/>
      </c>
      <c r="N723" s="186"/>
      <c r="O723" s="134" t="str">
        <f t="shared" si="36"/>
        <v/>
      </c>
    </row>
    <row r="724" spans="1:15" x14ac:dyDescent="0.35">
      <c r="A724" s="133" t="str">
        <f>IF(B724="","",
IFERROR(
INDEX('Customer List'!$A:$A,MATCH('Sales input worksheet'!$B724,'Customer List'!$B:$B,0)),
""))</f>
        <v/>
      </c>
      <c r="B724" s="304"/>
      <c r="C724" s="305"/>
      <c r="D724" s="135" t="str">
        <f>IF($C724="","",
IF($C724="Customer credit","CR"&amp;100+COUNTIFS($C$1:$C723,"Customer credit"),
IF($C724="Sales",'Business Info'!$A$3&amp;100+COUNTIFS($C$1:$C723,"Sales"),
IF($C724="Other Income",'Business Info'!$A$3&amp;"O"&amp;100+COUNTIFS($C$1:$C723,"Other Income")
))))</f>
        <v/>
      </c>
      <c r="E724" s="308"/>
      <c r="F724" s="307"/>
      <c r="G724" s="169"/>
      <c r="H724" s="184"/>
      <c r="I724" s="138" t="str">
        <f>IFERROR(VLOOKUP($G724,'Inventory management'!$B:$D,3,0),"")</f>
        <v/>
      </c>
      <c r="J724" s="137" t="str">
        <f>IFERROR(
IF($K724&lt;&gt;"","",
IF($G724="","",
IF($C724="Customer credit",-$H724*VLOOKUP($G724,'Inventory management'!$B:$D,3,0),
$H724*VLOOKUP($G724,'Inventory management'!$B:$D,3,0)))),
"")</f>
        <v/>
      </c>
      <c r="K724" s="188"/>
      <c r="L724" s="137" t="str">
        <f t="shared" si="34"/>
        <v/>
      </c>
      <c r="M724" s="137" t="str">
        <f t="shared" si="35"/>
        <v/>
      </c>
      <c r="N724" s="186"/>
      <c r="O724" s="134" t="str">
        <f t="shared" si="36"/>
        <v/>
      </c>
    </row>
    <row r="725" spans="1:15" x14ac:dyDescent="0.35">
      <c r="A725" s="133" t="str">
        <f>IF(B725="","",
IFERROR(
INDEX('Customer List'!$A:$A,MATCH('Sales input worksheet'!$B725,'Customer List'!$B:$B,0)),
""))</f>
        <v/>
      </c>
      <c r="B725" s="304"/>
      <c r="C725" s="305"/>
      <c r="D725" s="135" t="str">
        <f>IF($C725="","",
IF($C725="Customer credit","CR"&amp;100+COUNTIFS($C$1:$C724,"Customer credit"),
IF($C725="Sales",'Business Info'!$A$3&amp;100+COUNTIFS($C$1:$C724,"Sales"),
IF($C725="Other Income",'Business Info'!$A$3&amp;"O"&amp;100+COUNTIFS($C$1:$C724,"Other Income")
))))</f>
        <v/>
      </c>
      <c r="E725" s="308"/>
      <c r="F725" s="307"/>
      <c r="G725" s="169"/>
      <c r="H725" s="184"/>
      <c r="I725" s="138" t="str">
        <f>IFERROR(VLOOKUP($G725,'Inventory management'!$B:$D,3,0),"")</f>
        <v/>
      </c>
      <c r="J725" s="137" t="str">
        <f>IFERROR(
IF($K725&lt;&gt;"","",
IF($G725="","",
IF($C725="Customer credit",-$H725*VLOOKUP($G725,'Inventory management'!$B:$D,3,0),
$H725*VLOOKUP($G725,'Inventory management'!$B:$D,3,0)))),
"")</f>
        <v/>
      </c>
      <c r="K725" s="188"/>
      <c r="L725" s="137" t="str">
        <f t="shared" si="34"/>
        <v/>
      </c>
      <c r="M725" s="137" t="str">
        <f t="shared" si="35"/>
        <v/>
      </c>
      <c r="N725" s="186"/>
      <c r="O725" s="134" t="str">
        <f t="shared" si="36"/>
        <v/>
      </c>
    </row>
    <row r="726" spans="1:15" x14ac:dyDescent="0.35">
      <c r="A726" s="133" t="str">
        <f>IF(B726="","",
IFERROR(
INDEX('Customer List'!$A:$A,MATCH('Sales input worksheet'!$B726,'Customer List'!$B:$B,0)),
""))</f>
        <v/>
      </c>
      <c r="B726" s="304"/>
      <c r="C726" s="305"/>
      <c r="D726" s="135" t="str">
        <f>IF($C726="","",
IF($C726="Customer credit","CR"&amp;100+COUNTIFS($C$1:$C725,"Customer credit"),
IF($C726="Sales",'Business Info'!$A$3&amp;100+COUNTIFS($C$1:$C725,"Sales"),
IF($C726="Other Income",'Business Info'!$A$3&amp;"O"&amp;100+COUNTIFS($C$1:$C725,"Other Income")
))))</f>
        <v/>
      </c>
      <c r="E726" s="308"/>
      <c r="F726" s="307"/>
      <c r="G726" s="169"/>
      <c r="H726" s="184"/>
      <c r="I726" s="138" t="str">
        <f>IFERROR(VLOOKUP($G726,'Inventory management'!$B:$D,3,0),"")</f>
        <v/>
      </c>
      <c r="J726" s="137" t="str">
        <f>IFERROR(
IF($K726&lt;&gt;"","",
IF($G726="","",
IF($C726="Customer credit",-$H726*VLOOKUP($G726,'Inventory management'!$B:$D,3,0),
$H726*VLOOKUP($G726,'Inventory management'!$B:$D,3,0)))),
"")</f>
        <v/>
      </c>
      <c r="K726" s="188"/>
      <c r="L726" s="137" t="str">
        <f t="shared" si="34"/>
        <v/>
      </c>
      <c r="M726" s="137" t="str">
        <f t="shared" si="35"/>
        <v/>
      </c>
      <c r="N726" s="186"/>
      <c r="O726" s="134" t="str">
        <f t="shared" si="36"/>
        <v/>
      </c>
    </row>
    <row r="727" spans="1:15" x14ac:dyDescent="0.35">
      <c r="A727" s="133" t="str">
        <f>IF(B727="","",
IFERROR(
INDEX('Customer List'!$A:$A,MATCH('Sales input worksheet'!$B727,'Customer List'!$B:$B,0)),
""))</f>
        <v/>
      </c>
      <c r="B727" s="304"/>
      <c r="C727" s="305"/>
      <c r="D727" s="135" t="str">
        <f>IF($C727="","",
IF($C727="Customer credit","CR"&amp;100+COUNTIFS($C$1:$C726,"Customer credit"),
IF($C727="Sales",'Business Info'!$A$3&amp;100+COUNTIFS($C$1:$C726,"Sales"),
IF($C727="Other Income",'Business Info'!$A$3&amp;"O"&amp;100+COUNTIFS($C$1:$C726,"Other Income")
))))</f>
        <v/>
      </c>
      <c r="E727" s="308"/>
      <c r="F727" s="307"/>
      <c r="G727" s="169"/>
      <c r="H727" s="184"/>
      <c r="I727" s="138" t="str">
        <f>IFERROR(VLOOKUP($G727,'Inventory management'!$B:$D,3,0),"")</f>
        <v/>
      </c>
      <c r="J727" s="137" t="str">
        <f>IFERROR(
IF($K727&lt;&gt;"","",
IF($G727="","",
IF($C727="Customer credit",-$H727*VLOOKUP($G727,'Inventory management'!$B:$D,3,0),
$H727*VLOOKUP($G727,'Inventory management'!$B:$D,3,0)))),
"")</f>
        <v/>
      </c>
      <c r="K727" s="188"/>
      <c r="L727" s="137" t="str">
        <f t="shared" si="34"/>
        <v/>
      </c>
      <c r="M727" s="137" t="str">
        <f t="shared" si="35"/>
        <v/>
      </c>
      <c r="N727" s="186"/>
      <c r="O727" s="134" t="str">
        <f t="shared" si="36"/>
        <v/>
      </c>
    </row>
    <row r="728" spans="1:15" x14ac:dyDescent="0.35">
      <c r="A728" s="133" t="str">
        <f>IF(B728="","",
IFERROR(
INDEX('Customer List'!$A:$A,MATCH('Sales input worksheet'!$B728,'Customer List'!$B:$B,0)),
""))</f>
        <v/>
      </c>
      <c r="B728" s="304"/>
      <c r="C728" s="305"/>
      <c r="D728" s="135" t="str">
        <f>IF($C728="","",
IF($C728="Customer credit","CR"&amp;100+COUNTIFS($C$1:$C727,"Customer credit"),
IF($C728="Sales",'Business Info'!$A$3&amp;100+COUNTIFS($C$1:$C727,"Sales"),
IF($C728="Other Income",'Business Info'!$A$3&amp;"O"&amp;100+COUNTIFS($C$1:$C727,"Other Income")
))))</f>
        <v/>
      </c>
      <c r="E728" s="308"/>
      <c r="F728" s="307"/>
      <c r="G728" s="169"/>
      <c r="H728" s="184"/>
      <c r="I728" s="138" t="str">
        <f>IFERROR(VLOOKUP($G728,'Inventory management'!$B:$D,3,0),"")</f>
        <v/>
      </c>
      <c r="J728" s="137" t="str">
        <f>IFERROR(
IF($K728&lt;&gt;"","",
IF($G728="","",
IF($C728="Customer credit",-$H728*VLOOKUP($G728,'Inventory management'!$B:$D,3,0),
$H728*VLOOKUP($G728,'Inventory management'!$B:$D,3,0)))),
"")</f>
        <v/>
      </c>
      <c r="K728" s="188"/>
      <c r="L728" s="137" t="str">
        <f t="shared" si="34"/>
        <v/>
      </c>
      <c r="M728" s="137" t="str">
        <f t="shared" si="35"/>
        <v/>
      </c>
      <c r="N728" s="186"/>
      <c r="O728" s="134" t="str">
        <f t="shared" si="36"/>
        <v/>
      </c>
    </row>
    <row r="729" spans="1:15" x14ac:dyDescent="0.35">
      <c r="A729" s="133" t="str">
        <f>IF(B729="","",
IFERROR(
INDEX('Customer List'!$A:$A,MATCH('Sales input worksheet'!$B729,'Customer List'!$B:$B,0)),
""))</f>
        <v/>
      </c>
      <c r="B729" s="304"/>
      <c r="C729" s="305"/>
      <c r="D729" s="135" t="str">
        <f>IF($C729="","",
IF($C729="Customer credit","CR"&amp;100+COUNTIFS($C$1:$C728,"Customer credit"),
IF($C729="Sales",'Business Info'!$A$3&amp;100+COUNTIFS($C$1:$C728,"Sales"),
IF($C729="Other Income",'Business Info'!$A$3&amp;"O"&amp;100+COUNTIFS($C$1:$C728,"Other Income")
))))</f>
        <v/>
      </c>
      <c r="E729" s="308"/>
      <c r="F729" s="307"/>
      <c r="G729" s="169"/>
      <c r="H729" s="184"/>
      <c r="I729" s="138" t="str">
        <f>IFERROR(VLOOKUP($G729,'Inventory management'!$B:$D,3,0),"")</f>
        <v/>
      </c>
      <c r="J729" s="137" t="str">
        <f>IFERROR(
IF($K729&lt;&gt;"","",
IF($G729="","",
IF($C729="Customer credit",-$H729*VLOOKUP($G729,'Inventory management'!$B:$D,3,0),
$H729*VLOOKUP($G729,'Inventory management'!$B:$D,3,0)))),
"")</f>
        <v/>
      </c>
      <c r="K729" s="188"/>
      <c r="L729" s="137" t="str">
        <f t="shared" si="34"/>
        <v/>
      </c>
      <c r="M729" s="137" t="str">
        <f t="shared" si="35"/>
        <v/>
      </c>
      <c r="N729" s="186"/>
      <c r="O729" s="134" t="str">
        <f t="shared" si="36"/>
        <v/>
      </c>
    </row>
    <row r="730" spans="1:15" x14ac:dyDescent="0.35">
      <c r="A730" s="133" t="str">
        <f>IF(B730="","",
IFERROR(
INDEX('Customer List'!$A:$A,MATCH('Sales input worksheet'!$B730,'Customer List'!$B:$B,0)),
""))</f>
        <v/>
      </c>
      <c r="B730" s="304"/>
      <c r="C730" s="305"/>
      <c r="D730" s="135" t="str">
        <f>IF($C730="","",
IF($C730="Customer credit","CR"&amp;100+COUNTIFS($C$1:$C729,"Customer credit"),
IF($C730="Sales",'Business Info'!$A$3&amp;100+COUNTIFS($C$1:$C729,"Sales"),
IF($C730="Other Income",'Business Info'!$A$3&amp;"O"&amp;100+COUNTIFS($C$1:$C729,"Other Income")
))))</f>
        <v/>
      </c>
      <c r="E730" s="308"/>
      <c r="F730" s="307"/>
      <c r="G730" s="169"/>
      <c r="H730" s="184"/>
      <c r="I730" s="138" t="str">
        <f>IFERROR(VLOOKUP($G730,'Inventory management'!$B:$D,3,0),"")</f>
        <v/>
      </c>
      <c r="J730" s="137" t="str">
        <f>IFERROR(
IF($K730&lt;&gt;"","",
IF($G730="","",
IF($C730="Customer credit",-$H730*VLOOKUP($G730,'Inventory management'!$B:$D,3,0),
$H730*VLOOKUP($G730,'Inventory management'!$B:$D,3,0)))),
"")</f>
        <v/>
      </c>
      <c r="K730" s="188"/>
      <c r="L730" s="137" t="str">
        <f t="shared" si="34"/>
        <v/>
      </c>
      <c r="M730" s="137" t="str">
        <f t="shared" si="35"/>
        <v/>
      </c>
      <c r="N730" s="186"/>
      <c r="O730" s="134" t="str">
        <f t="shared" si="36"/>
        <v/>
      </c>
    </row>
    <row r="731" spans="1:15" x14ac:dyDescent="0.35">
      <c r="A731" s="133" t="str">
        <f>IF(B731="","",
IFERROR(
INDEX('Customer List'!$A:$A,MATCH('Sales input worksheet'!$B731,'Customer List'!$B:$B,0)),
""))</f>
        <v/>
      </c>
      <c r="B731" s="304"/>
      <c r="C731" s="305"/>
      <c r="D731" s="135" t="str">
        <f>IF($C731="","",
IF($C731="Customer credit","CR"&amp;100+COUNTIFS($C$1:$C730,"Customer credit"),
IF($C731="Sales",'Business Info'!$A$3&amp;100+COUNTIFS($C$1:$C730,"Sales"),
IF($C731="Other Income",'Business Info'!$A$3&amp;"O"&amp;100+COUNTIFS($C$1:$C730,"Other Income")
))))</f>
        <v/>
      </c>
      <c r="E731" s="308"/>
      <c r="F731" s="307"/>
      <c r="G731" s="169"/>
      <c r="H731" s="184"/>
      <c r="I731" s="138" t="str">
        <f>IFERROR(VLOOKUP($G731,'Inventory management'!$B:$D,3,0),"")</f>
        <v/>
      </c>
      <c r="J731" s="137" t="str">
        <f>IFERROR(
IF($K731&lt;&gt;"","",
IF($G731="","",
IF($C731="Customer credit",-$H731*VLOOKUP($G731,'Inventory management'!$B:$D,3,0),
$H731*VLOOKUP($G731,'Inventory management'!$B:$D,3,0)))),
"")</f>
        <v/>
      </c>
      <c r="K731" s="188"/>
      <c r="L731" s="137" t="str">
        <f t="shared" si="34"/>
        <v/>
      </c>
      <c r="M731" s="137" t="str">
        <f t="shared" si="35"/>
        <v/>
      </c>
      <c r="N731" s="186"/>
      <c r="O731" s="134" t="str">
        <f t="shared" si="36"/>
        <v/>
      </c>
    </row>
    <row r="732" spans="1:15" x14ac:dyDescent="0.35">
      <c r="A732" s="133" t="str">
        <f>IF(B732="","",
IFERROR(
INDEX('Customer List'!$A:$A,MATCH('Sales input worksheet'!$B732,'Customer List'!$B:$B,0)),
""))</f>
        <v/>
      </c>
      <c r="B732" s="304"/>
      <c r="C732" s="305"/>
      <c r="D732" s="135" t="str">
        <f>IF($C732="","",
IF($C732="Customer credit","CR"&amp;100+COUNTIFS($C$1:$C731,"Customer credit"),
IF($C732="Sales",'Business Info'!$A$3&amp;100+COUNTIFS($C$1:$C731,"Sales"),
IF($C732="Other Income",'Business Info'!$A$3&amp;"O"&amp;100+COUNTIFS($C$1:$C731,"Other Income")
))))</f>
        <v/>
      </c>
      <c r="E732" s="308"/>
      <c r="F732" s="307"/>
      <c r="G732" s="169"/>
      <c r="H732" s="184"/>
      <c r="I732" s="138" t="str">
        <f>IFERROR(VLOOKUP($G732,'Inventory management'!$B:$D,3,0),"")</f>
        <v/>
      </c>
      <c r="J732" s="137" t="str">
        <f>IFERROR(
IF($K732&lt;&gt;"","",
IF($G732="","",
IF($C732="Customer credit",-$H732*VLOOKUP($G732,'Inventory management'!$B:$D,3,0),
$H732*VLOOKUP($G732,'Inventory management'!$B:$D,3,0)))),
"")</f>
        <v/>
      </c>
      <c r="K732" s="188"/>
      <c r="L732" s="137" t="str">
        <f t="shared" si="34"/>
        <v/>
      </c>
      <c r="M732" s="137" t="str">
        <f t="shared" si="35"/>
        <v/>
      </c>
      <c r="N732" s="186"/>
      <c r="O732" s="134" t="str">
        <f t="shared" si="36"/>
        <v/>
      </c>
    </row>
    <row r="733" spans="1:15" x14ac:dyDescent="0.35">
      <c r="A733" s="133" t="str">
        <f>IF(B733="","",
IFERROR(
INDEX('Customer List'!$A:$A,MATCH('Sales input worksheet'!$B733,'Customer List'!$B:$B,0)),
""))</f>
        <v/>
      </c>
      <c r="B733" s="304"/>
      <c r="C733" s="305"/>
      <c r="D733" s="135" t="str">
        <f>IF($C733="","",
IF($C733="Customer credit","CR"&amp;100+COUNTIFS($C$1:$C732,"Customer credit"),
IF($C733="Sales",'Business Info'!$A$3&amp;100+COUNTIFS($C$1:$C732,"Sales"),
IF($C733="Other Income",'Business Info'!$A$3&amp;"O"&amp;100+COUNTIFS($C$1:$C732,"Other Income")
))))</f>
        <v/>
      </c>
      <c r="E733" s="308"/>
      <c r="F733" s="307"/>
      <c r="G733" s="169"/>
      <c r="H733" s="184"/>
      <c r="I733" s="138" t="str">
        <f>IFERROR(VLOOKUP($G733,'Inventory management'!$B:$D,3,0),"")</f>
        <v/>
      </c>
      <c r="J733" s="137" t="str">
        <f>IFERROR(
IF($K733&lt;&gt;"","",
IF($G733="","",
IF($C733="Customer credit",-$H733*VLOOKUP($G733,'Inventory management'!$B:$D,3,0),
$H733*VLOOKUP($G733,'Inventory management'!$B:$D,3,0)))),
"")</f>
        <v/>
      </c>
      <c r="K733" s="188"/>
      <c r="L733" s="137" t="str">
        <f t="shared" si="34"/>
        <v/>
      </c>
      <c r="M733" s="137" t="str">
        <f t="shared" si="35"/>
        <v/>
      </c>
      <c r="N733" s="186"/>
      <c r="O733" s="134" t="str">
        <f t="shared" si="36"/>
        <v/>
      </c>
    </row>
    <row r="734" spans="1:15" x14ac:dyDescent="0.35">
      <c r="A734" s="133" t="str">
        <f>IF(B734="","",
IFERROR(
INDEX('Customer List'!$A:$A,MATCH('Sales input worksheet'!$B734,'Customer List'!$B:$B,0)),
""))</f>
        <v/>
      </c>
      <c r="B734" s="304"/>
      <c r="C734" s="305"/>
      <c r="D734" s="135" t="str">
        <f>IF($C734="","",
IF($C734="Customer credit","CR"&amp;100+COUNTIFS($C$1:$C733,"Customer credit"),
IF($C734="Sales",'Business Info'!$A$3&amp;100+COUNTIFS($C$1:$C733,"Sales"),
IF($C734="Other Income",'Business Info'!$A$3&amp;"O"&amp;100+COUNTIFS($C$1:$C733,"Other Income")
))))</f>
        <v/>
      </c>
      <c r="E734" s="308"/>
      <c r="F734" s="307"/>
      <c r="G734" s="169"/>
      <c r="H734" s="184"/>
      <c r="I734" s="138" t="str">
        <f>IFERROR(VLOOKUP($G734,'Inventory management'!$B:$D,3,0),"")</f>
        <v/>
      </c>
      <c r="J734" s="137" t="str">
        <f>IFERROR(
IF($K734&lt;&gt;"","",
IF($G734="","",
IF($C734="Customer credit",-$H734*VLOOKUP($G734,'Inventory management'!$B:$D,3,0),
$H734*VLOOKUP($G734,'Inventory management'!$B:$D,3,0)))),
"")</f>
        <v/>
      </c>
      <c r="K734" s="188"/>
      <c r="L734" s="137" t="str">
        <f t="shared" si="34"/>
        <v/>
      </c>
      <c r="M734" s="137" t="str">
        <f t="shared" si="35"/>
        <v/>
      </c>
      <c r="N734" s="186"/>
      <c r="O734" s="134" t="str">
        <f t="shared" si="36"/>
        <v/>
      </c>
    </row>
    <row r="735" spans="1:15" x14ac:dyDescent="0.35">
      <c r="A735" s="133" t="str">
        <f>IF(B735="","",
IFERROR(
INDEX('Customer List'!$A:$A,MATCH('Sales input worksheet'!$B735,'Customer List'!$B:$B,0)),
""))</f>
        <v/>
      </c>
      <c r="B735" s="304"/>
      <c r="C735" s="305"/>
      <c r="D735" s="135" t="str">
        <f>IF($C735="","",
IF($C735="Customer credit","CR"&amp;100+COUNTIFS($C$1:$C734,"Customer credit"),
IF($C735="Sales",'Business Info'!$A$3&amp;100+COUNTIFS($C$1:$C734,"Sales"),
IF($C735="Other Income",'Business Info'!$A$3&amp;"O"&amp;100+COUNTIFS($C$1:$C734,"Other Income")
))))</f>
        <v/>
      </c>
      <c r="E735" s="308"/>
      <c r="F735" s="307"/>
      <c r="G735" s="169"/>
      <c r="H735" s="184"/>
      <c r="I735" s="138" t="str">
        <f>IFERROR(VLOOKUP($G735,'Inventory management'!$B:$D,3,0),"")</f>
        <v/>
      </c>
      <c r="J735" s="137" t="str">
        <f>IFERROR(
IF($K735&lt;&gt;"","",
IF($G735="","",
IF($C735="Customer credit",-$H735*VLOOKUP($G735,'Inventory management'!$B:$D,3,0),
$H735*VLOOKUP($G735,'Inventory management'!$B:$D,3,0)))),
"")</f>
        <v/>
      </c>
      <c r="K735" s="188"/>
      <c r="L735" s="137" t="str">
        <f t="shared" si="34"/>
        <v/>
      </c>
      <c r="M735" s="137" t="str">
        <f t="shared" si="35"/>
        <v/>
      </c>
      <c r="N735" s="186"/>
      <c r="O735" s="134" t="str">
        <f t="shared" si="36"/>
        <v/>
      </c>
    </row>
    <row r="736" spans="1:15" x14ac:dyDescent="0.35">
      <c r="A736" s="133" t="str">
        <f>IF(B736="","",
IFERROR(
INDEX('Customer List'!$A:$A,MATCH('Sales input worksheet'!$B736,'Customer List'!$B:$B,0)),
""))</f>
        <v/>
      </c>
      <c r="B736" s="304"/>
      <c r="C736" s="305"/>
      <c r="D736" s="135" t="str">
        <f>IF($C736="","",
IF($C736="Customer credit","CR"&amp;100+COUNTIFS($C$1:$C735,"Customer credit"),
IF($C736="Sales",'Business Info'!$A$3&amp;100+COUNTIFS($C$1:$C735,"Sales"),
IF($C736="Other Income",'Business Info'!$A$3&amp;"O"&amp;100+COUNTIFS($C$1:$C735,"Other Income")
))))</f>
        <v/>
      </c>
      <c r="E736" s="308"/>
      <c r="F736" s="307"/>
      <c r="G736" s="169"/>
      <c r="H736" s="184"/>
      <c r="I736" s="138" t="str">
        <f>IFERROR(VLOOKUP($G736,'Inventory management'!$B:$D,3,0),"")</f>
        <v/>
      </c>
      <c r="J736" s="137" t="str">
        <f>IFERROR(
IF($K736&lt;&gt;"","",
IF($G736="","",
IF($C736="Customer credit",-$H736*VLOOKUP($G736,'Inventory management'!$B:$D,3,0),
$H736*VLOOKUP($G736,'Inventory management'!$B:$D,3,0)))),
"")</f>
        <v/>
      </c>
      <c r="K736" s="188"/>
      <c r="L736" s="137" t="str">
        <f t="shared" si="34"/>
        <v/>
      </c>
      <c r="M736" s="137" t="str">
        <f t="shared" si="35"/>
        <v/>
      </c>
      <c r="N736" s="186"/>
      <c r="O736" s="134" t="str">
        <f t="shared" si="36"/>
        <v/>
      </c>
    </row>
    <row r="737" spans="1:15" x14ac:dyDescent="0.35">
      <c r="A737" s="133" t="str">
        <f>IF(B737="","",
IFERROR(
INDEX('Customer List'!$A:$A,MATCH('Sales input worksheet'!$B737,'Customer List'!$B:$B,0)),
""))</f>
        <v/>
      </c>
      <c r="B737" s="304"/>
      <c r="C737" s="305"/>
      <c r="D737" s="135" t="str">
        <f>IF($C737="","",
IF($C737="Customer credit","CR"&amp;100+COUNTIFS($C$1:$C736,"Customer credit"),
IF($C737="Sales",'Business Info'!$A$3&amp;100+COUNTIFS($C$1:$C736,"Sales"),
IF($C737="Other Income",'Business Info'!$A$3&amp;"O"&amp;100+COUNTIFS($C$1:$C736,"Other Income")
))))</f>
        <v/>
      </c>
      <c r="E737" s="308"/>
      <c r="F737" s="307"/>
      <c r="G737" s="169"/>
      <c r="H737" s="184"/>
      <c r="I737" s="138" t="str">
        <f>IFERROR(VLOOKUP($G737,'Inventory management'!$B:$D,3,0),"")</f>
        <v/>
      </c>
      <c r="J737" s="137" t="str">
        <f>IFERROR(
IF($K737&lt;&gt;"","",
IF($G737="","",
IF($C737="Customer credit",-$H737*VLOOKUP($G737,'Inventory management'!$B:$D,3,0),
$H737*VLOOKUP($G737,'Inventory management'!$B:$D,3,0)))),
"")</f>
        <v/>
      </c>
      <c r="K737" s="188"/>
      <c r="L737" s="137" t="str">
        <f t="shared" si="34"/>
        <v/>
      </c>
      <c r="M737" s="137" t="str">
        <f t="shared" si="35"/>
        <v/>
      </c>
      <c r="N737" s="186"/>
      <c r="O737" s="134" t="str">
        <f t="shared" si="36"/>
        <v/>
      </c>
    </row>
    <row r="738" spans="1:15" x14ac:dyDescent="0.35">
      <c r="A738" s="133" t="str">
        <f>IF(B738="","",
IFERROR(
INDEX('Customer List'!$A:$A,MATCH('Sales input worksheet'!$B738,'Customer List'!$B:$B,0)),
""))</f>
        <v/>
      </c>
      <c r="B738" s="304"/>
      <c r="C738" s="305"/>
      <c r="D738" s="135" t="str">
        <f>IF($C738="","",
IF($C738="Customer credit","CR"&amp;100+COUNTIFS($C$1:$C737,"Customer credit"),
IF($C738="Sales",'Business Info'!$A$3&amp;100+COUNTIFS($C$1:$C737,"Sales"),
IF($C738="Other Income",'Business Info'!$A$3&amp;"O"&amp;100+COUNTIFS($C$1:$C737,"Other Income")
))))</f>
        <v/>
      </c>
      <c r="E738" s="308"/>
      <c r="F738" s="307"/>
      <c r="G738" s="169"/>
      <c r="H738" s="184"/>
      <c r="I738" s="138" t="str">
        <f>IFERROR(VLOOKUP($G738,'Inventory management'!$B:$D,3,0),"")</f>
        <v/>
      </c>
      <c r="J738" s="137" t="str">
        <f>IFERROR(
IF($K738&lt;&gt;"","",
IF($G738="","",
IF($C738="Customer credit",-$H738*VLOOKUP($G738,'Inventory management'!$B:$D,3,0),
$H738*VLOOKUP($G738,'Inventory management'!$B:$D,3,0)))),
"")</f>
        <v/>
      </c>
      <c r="K738" s="188"/>
      <c r="L738" s="137" t="str">
        <f t="shared" si="34"/>
        <v/>
      </c>
      <c r="M738" s="137" t="str">
        <f t="shared" si="35"/>
        <v/>
      </c>
      <c r="N738" s="186"/>
      <c r="O738" s="134" t="str">
        <f t="shared" si="36"/>
        <v/>
      </c>
    </row>
    <row r="739" spans="1:15" x14ac:dyDescent="0.35">
      <c r="A739" s="133" t="str">
        <f>IF(B739="","",
IFERROR(
INDEX('Customer List'!$A:$A,MATCH('Sales input worksheet'!$B739,'Customer List'!$B:$B,0)),
""))</f>
        <v/>
      </c>
      <c r="B739" s="304"/>
      <c r="C739" s="305"/>
      <c r="D739" s="135" t="str">
        <f>IF($C739="","",
IF($C739="Customer credit","CR"&amp;100+COUNTIFS($C$1:$C738,"Customer credit"),
IF($C739="Sales",'Business Info'!$A$3&amp;100+COUNTIFS($C$1:$C738,"Sales"),
IF($C739="Other Income",'Business Info'!$A$3&amp;"O"&amp;100+COUNTIFS($C$1:$C738,"Other Income")
))))</f>
        <v/>
      </c>
      <c r="E739" s="308"/>
      <c r="F739" s="307"/>
      <c r="G739" s="169"/>
      <c r="H739" s="184"/>
      <c r="I739" s="138" t="str">
        <f>IFERROR(VLOOKUP($G739,'Inventory management'!$B:$D,3,0),"")</f>
        <v/>
      </c>
      <c r="J739" s="137" t="str">
        <f>IFERROR(
IF($K739&lt;&gt;"","",
IF($G739="","",
IF($C739="Customer credit",-$H739*VLOOKUP($G739,'Inventory management'!$B:$D,3,0),
$H739*VLOOKUP($G739,'Inventory management'!$B:$D,3,0)))),
"")</f>
        <v/>
      </c>
      <c r="K739" s="188"/>
      <c r="L739" s="137" t="str">
        <f t="shared" si="34"/>
        <v/>
      </c>
      <c r="M739" s="137" t="str">
        <f t="shared" si="35"/>
        <v/>
      </c>
      <c r="N739" s="186"/>
      <c r="O739" s="134" t="str">
        <f t="shared" si="36"/>
        <v/>
      </c>
    </row>
    <row r="740" spans="1:15" x14ac:dyDescent="0.35">
      <c r="A740" s="133" t="str">
        <f>IF(B740="","",
IFERROR(
INDEX('Customer List'!$A:$A,MATCH('Sales input worksheet'!$B740,'Customer List'!$B:$B,0)),
""))</f>
        <v/>
      </c>
      <c r="B740" s="304"/>
      <c r="C740" s="305"/>
      <c r="D740" s="135" t="str">
        <f>IF($C740="","",
IF($C740="Customer credit","CR"&amp;100+COUNTIFS($C$1:$C739,"Customer credit"),
IF($C740="Sales",'Business Info'!$A$3&amp;100+COUNTIFS($C$1:$C739,"Sales"),
IF($C740="Other Income",'Business Info'!$A$3&amp;"O"&amp;100+COUNTIFS($C$1:$C739,"Other Income")
))))</f>
        <v/>
      </c>
      <c r="E740" s="308"/>
      <c r="F740" s="307"/>
      <c r="G740" s="169"/>
      <c r="H740" s="184"/>
      <c r="I740" s="138" t="str">
        <f>IFERROR(VLOOKUP($G740,'Inventory management'!$B:$D,3,0),"")</f>
        <v/>
      </c>
      <c r="J740" s="137" t="str">
        <f>IFERROR(
IF($K740&lt;&gt;"","",
IF($G740="","",
IF($C740="Customer credit",-$H740*VLOOKUP($G740,'Inventory management'!$B:$D,3,0),
$H740*VLOOKUP($G740,'Inventory management'!$B:$D,3,0)))),
"")</f>
        <v/>
      </c>
      <c r="K740" s="188"/>
      <c r="L740" s="137" t="str">
        <f t="shared" si="34"/>
        <v/>
      </c>
      <c r="M740" s="137" t="str">
        <f t="shared" si="35"/>
        <v/>
      </c>
      <c r="N740" s="186"/>
      <c r="O740" s="134" t="str">
        <f t="shared" si="36"/>
        <v/>
      </c>
    </row>
    <row r="741" spans="1:15" x14ac:dyDescent="0.35">
      <c r="A741" s="133" t="str">
        <f>IF(B741="","",
IFERROR(
INDEX('Customer List'!$A:$A,MATCH('Sales input worksheet'!$B741,'Customer List'!$B:$B,0)),
""))</f>
        <v/>
      </c>
      <c r="B741" s="304"/>
      <c r="C741" s="305"/>
      <c r="D741" s="135" t="str">
        <f>IF($C741="","",
IF($C741="Customer credit","CR"&amp;100+COUNTIFS($C$1:$C740,"Customer credit"),
IF($C741="Sales",'Business Info'!$A$3&amp;100+COUNTIFS($C$1:$C740,"Sales"),
IF($C741="Other Income",'Business Info'!$A$3&amp;"O"&amp;100+COUNTIFS($C$1:$C740,"Other Income")
))))</f>
        <v/>
      </c>
      <c r="E741" s="308"/>
      <c r="F741" s="307"/>
      <c r="G741" s="169"/>
      <c r="H741" s="184"/>
      <c r="I741" s="138" t="str">
        <f>IFERROR(VLOOKUP($G741,'Inventory management'!$B:$D,3,0),"")</f>
        <v/>
      </c>
      <c r="J741" s="137" t="str">
        <f>IFERROR(
IF($K741&lt;&gt;"","",
IF($G741="","",
IF($C741="Customer credit",-$H741*VLOOKUP($G741,'Inventory management'!$B:$D,3,0),
$H741*VLOOKUP($G741,'Inventory management'!$B:$D,3,0)))),
"")</f>
        <v/>
      </c>
      <c r="K741" s="188"/>
      <c r="L741" s="137" t="str">
        <f t="shared" si="34"/>
        <v/>
      </c>
      <c r="M741" s="137" t="str">
        <f t="shared" si="35"/>
        <v/>
      </c>
      <c r="N741" s="186"/>
      <c r="O741" s="134" t="str">
        <f t="shared" si="36"/>
        <v/>
      </c>
    </row>
    <row r="742" spans="1:15" x14ac:dyDescent="0.35">
      <c r="A742" s="133" t="str">
        <f>IF(B742="","",
IFERROR(
INDEX('Customer List'!$A:$A,MATCH('Sales input worksheet'!$B742,'Customer List'!$B:$B,0)),
""))</f>
        <v/>
      </c>
      <c r="B742" s="304"/>
      <c r="C742" s="305"/>
      <c r="D742" s="135" t="str">
        <f>IF($C742="","",
IF($C742="Customer credit","CR"&amp;100+COUNTIFS($C$1:$C741,"Customer credit"),
IF($C742="Sales",'Business Info'!$A$3&amp;100+COUNTIFS($C$1:$C741,"Sales"),
IF($C742="Other Income",'Business Info'!$A$3&amp;"O"&amp;100+COUNTIFS($C$1:$C741,"Other Income")
))))</f>
        <v/>
      </c>
      <c r="E742" s="308"/>
      <c r="F742" s="307"/>
      <c r="G742" s="169"/>
      <c r="H742" s="184"/>
      <c r="I742" s="138" t="str">
        <f>IFERROR(VLOOKUP($G742,'Inventory management'!$B:$D,3,0),"")</f>
        <v/>
      </c>
      <c r="J742" s="137" t="str">
        <f>IFERROR(
IF($K742&lt;&gt;"","",
IF($G742="","",
IF($C742="Customer credit",-$H742*VLOOKUP($G742,'Inventory management'!$B:$D,3,0),
$H742*VLOOKUP($G742,'Inventory management'!$B:$D,3,0)))),
"")</f>
        <v/>
      </c>
      <c r="K742" s="188"/>
      <c r="L742" s="137" t="str">
        <f t="shared" si="34"/>
        <v/>
      </c>
      <c r="M742" s="137" t="str">
        <f t="shared" si="35"/>
        <v/>
      </c>
      <c r="N742" s="186"/>
      <c r="O742" s="134" t="str">
        <f t="shared" si="36"/>
        <v/>
      </c>
    </row>
    <row r="743" spans="1:15" x14ac:dyDescent="0.35">
      <c r="A743" s="133" t="str">
        <f>IF(B743="","",
IFERROR(
INDEX('Customer List'!$A:$A,MATCH('Sales input worksheet'!$B743,'Customer List'!$B:$B,0)),
""))</f>
        <v/>
      </c>
      <c r="B743" s="304"/>
      <c r="C743" s="305"/>
      <c r="D743" s="135" t="str">
        <f>IF($C743="","",
IF($C743="Customer credit","CR"&amp;100+COUNTIFS($C$1:$C742,"Customer credit"),
IF($C743="Sales",'Business Info'!$A$3&amp;100+COUNTIFS($C$1:$C742,"Sales"),
IF($C743="Other Income",'Business Info'!$A$3&amp;"O"&amp;100+COUNTIFS($C$1:$C742,"Other Income")
))))</f>
        <v/>
      </c>
      <c r="E743" s="308"/>
      <c r="F743" s="307"/>
      <c r="G743" s="169"/>
      <c r="H743" s="184"/>
      <c r="I743" s="138" t="str">
        <f>IFERROR(VLOOKUP($G743,'Inventory management'!$B:$D,3,0),"")</f>
        <v/>
      </c>
      <c r="J743" s="137" t="str">
        <f>IFERROR(
IF($K743&lt;&gt;"","",
IF($G743="","",
IF($C743="Customer credit",-$H743*VLOOKUP($G743,'Inventory management'!$B:$D,3,0),
$H743*VLOOKUP($G743,'Inventory management'!$B:$D,3,0)))),
"")</f>
        <v/>
      </c>
      <c r="K743" s="188"/>
      <c r="L743" s="137" t="str">
        <f t="shared" si="34"/>
        <v/>
      </c>
      <c r="M743" s="137" t="str">
        <f t="shared" si="35"/>
        <v/>
      </c>
      <c r="N743" s="186"/>
      <c r="O743" s="134" t="str">
        <f t="shared" si="36"/>
        <v/>
      </c>
    </row>
    <row r="744" spans="1:15" x14ac:dyDescent="0.35">
      <c r="A744" s="133" t="str">
        <f>IF(B744="","",
IFERROR(
INDEX('Customer List'!$A:$A,MATCH('Sales input worksheet'!$B744,'Customer List'!$B:$B,0)),
""))</f>
        <v/>
      </c>
      <c r="B744" s="304"/>
      <c r="C744" s="305"/>
      <c r="D744" s="135" t="str">
        <f>IF($C744="","",
IF($C744="Customer credit","CR"&amp;100+COUNTIFS($C$1:$C743,"Customer credit"),
IF($C744="Sales",'Business Info'!$A$3&amp;100+COUNTIFS($C$1:$C743,"Sales"),
IF($C744="Other Income",'Business Info'!$A$3&amp;"O"&amp;100+COUNTIFS($C$1:$C743,"Other Income")
))))</f>
        <v/>
      </c>
      <c r="E744" s="308"/>
      <c r="F744" s="307"/>
      <c r="G744" s="169"/>
      <c r="H744" s="184"/>
      <c r="I744" s="138" t="str">
        <f>IFERROR(VLOOKUP($G744,'Inventory management'!$B:$D,3,0),"")</f>
        <v/>
      </c>
      <c r="J744" s="137" t="str">
        <f>IFERROR(
IF($K744&lt;&gt;"","",
IF($G744="","",
IF($C744="Customer credit",-$H744*VLOOKUP($G744,'Inventory management'!$B:$D,3,0),
$H744*VLOOKUP($G744,'Inventory management'!$B:$D,3,0)))),
"")</f>
        <v/>
      </c>
      <c r="K744" s="188"/>
      <c r="L744" s="137" t="str">
        <f t="shared" si="34"/>
        <v/>
      </c>
      <c r="M744" s="137" t="str">
        <f t="shared" si="35"/>
        <v/>
      </c>
      <c r="N744" s="186"/>
      <c r="O744" s="134" t="str">
        <f t="shared" si="36"/>
        <v/>
      </c>
    </row>
    <row r="745" spans="1:15" x14ac:dyDescent="0.35">
      <c r="A745" s="133" t="str">
        <f>IF(B745="","",
IFERROR(
INDEX('Customer List'!$A:$A,MATCH('Sales input worksheet'!$B745,'Customer List'!$B:$B,0)),
""))</f>
        <v/>
      </c>
      <c r="B745" s="304"/>
      <c r="C745" s="305"/>
      <c r="D745" s="135" t="str">
        <f>IF($C745="","",
IF($C745="Customer credit","CR"&amp;100+COUNTIFS($C$1:$C744,"Customer credit"),
IF($C745="Sales",'Business Info'!$A$3&amp;100+COUNTIFS($C$1:$C744,"Sales"),
IF($C745="Other Income",'Business Info'!$A$3&amp;"O"&amp;100+COUNTIFS($C$1:$C744,"Other Income")
))))</f>
        <v/>
      </c>
      <c r="E745" s="308"/>
      <c r="F745" s="307"/>
      <c r="G745" s="169"/>
      <c r="H745" s="184"/>
      <c r="I745" s="138" t="str">
        <f>IFERROR(VLOOKUP($G745,'Inventory management'!$B:$D,3,0),"")</f>
        <v/>
      </c>
      <c r="J745" s="137" t="str">
        <f>IFERROR(
IF($K745&lt;&gt;"","",
IF($G745="","",
IF($C745="Customer credit",-$H745*VLOOKUP($G745,'Inventory management'!$B:$D,3,0),
$H745*VLOOKUP($G745,'Inventory management'!$B:$D,3,0)))),
"")</f>
        <v/>
      </c>
      <c r="K745" s="188"/>
      <c r="L745" s="137" t="str">
        <f t="shared" si="34"/>
        <v/>
      </c>
      <c r="M745" s="137" t="str">
        <f t="shared" si="35"/>
        <v/>
      </c>
      <c r="N745" s="186"/>
      <c r="O745" s="134" t="str">
        <f t="shared" si="36"/>
        <v/>
      </c>
    </row>
    <row r="746" spans="1:15" x14ac:dyDescent="0.35">
      <c r="A746" s="133" t="str">
        <f>IF(B746="","",
IFERROR(
INDEX('Customer List'!$A:$A,MATCH('Sales input worksheet'!$B746,'Customer List'!$B:$B,0)),
""))</f>
        <v/>
      </c>
      <c r="B746" s="304"/>
      <c r="C746" s="305"/>
      <c r="D746" s="135" t="str">
        <f>IF($C746="","",
IF($C746="Customer credit","CR"&amp;100+COUNTIFS($C$1:$C745,"Customer credit"),
IF($C746="Sales",'Business Info'!$A$3&amp;100+COUNTIFS($C$1:$C745,"Sales"),
IF($C746="Other Income",'Business Info'!$A$3&amp;"O"&amp;100+COUNTIFS($C$1:$C745,"Other Income")
))))</f>
        <v/>
      </c>
      <c r="E746" s="308"/>
      <c r="F746" s="307"/>
      <c r="G746" s="169"/>
      <c r="H746" s="184"/>
      <c r="I746" s="138" t="str">
        <f>IFERROR(VLOOKUP($G746,'Inventory management'!$B:$D,3,0),"")</f>
        <v/>
      </c>
      <c r="J746" s="137" t="str">
        <f>IFERROR(
IF($K746&lt;&gt;"","",
IF($G746="","",
IF($C746="Customer credit",-$H746*VLOOKUP($G746,'Inventory management'!$B:$D,3,0),
$H746*VLOOKUP($G746,'Inventory management'!$B:$D,3,0)))),
"")</f>
        <v/>
      </c>
      <c r="K746" s="188"/>
      <c r="L746" s="137" t="str">
        <f t="shared" si="34"/>
        <v/>
      </c>
      <c r="M746" s="137" t="str">
        <f t="shared" si="35"/>
        <v/>
      </c>
      <c r="N746" s="186"/>
      <c r="O746" s="134" t="str">
        <f t="shared" si="36"/>
        <v/>
      </c>
    </row>
    <row r="747" spans="1:15" x14ac:dyDescent="0.35">
      <c r="A747" s="133" t="str">
        <f>IF(B747="","",
IFERROR(
INDEX('Customer List'!$A:$A,MATCH('Sales input worksheet'!$B747,'Customer List'!$B:$B,0)),
""))</f>
        <v/>
      </c>
      <c r="B747" s="304"/>
      <c r="C747" s="305"/>
      <c r="D747" s="135" t="str">
        <f>IF($C747="","",
IF($C747="Customer credit","CR"&amp;100+COUNTIFS($C$1:$C746,"Customer credit"),
IF($C747="Sales",'Business Info'!$A$3&amp;100+COUNTIFS($C$1:$C746,"Sales"),
IF($C747="Other Income",'Business Info'!$A$3&amp;"O"&amp;100+COUNTIFS($C$1:$C746,"Other Income")
))))</f>
        <v/>
      </c>
      <c r="E747" s="308"/>
      <c r="F747" s="307"/>
      <c r="G747" s="169"/>
      <c r="H747" s="184"/>
      <c r="I747" s="138" t="str">
        <f>IFERROR(VLOOKUP($G747,'Inventory management'!$B:$D,3,0),"")</f>
        <v/>
      </c>
      <c r="J747" s="137" t="str">
        <f>IFERROR(
IF($K747&lt;&gt;"","",
IF($G747="","",
IF($C747="Customer credit",-$H747*VLOOKUP($G747,'Inventory management'!$B:$D,3,0),
$H747*VLOOKUP($G747,'Inventory management'!$B:$D,3,0)))),
"")</f>
        <v/>
      </c>
      <c r="K747" s="188"/>
      <c r="L747" s="137" t="str">
        <f t="shared" si="34"/>
        <v/>
      </c>
      <c r="M747" s="137" t="str">
        <f t="shared" si="35"/>
        <v/>
      </c>
      <c r="N747" s="186"/>
      <c r="O747" s="134" t="str">
        <f t="shared" si="36"/>
        <v/>
      </c>
    </row>
    <row r="748" spans="1:15" x14ac:dyDescent="0.35">
      <c r="A748" s="133" t="str">
        <f>IF(B748="","",
IFERROR(
INDEX('Customer List'!$A:$A,MATCH('Sales input worksheet'!$B748,'Customer List'!$B:$B,0)),
""))</f>
        <v/>
      </c>
      <c r="B748" s="304"/>
      <c r="C748" s="305"/>
      <c r="D748" s="135" t="str">
        <f>IF($C748="","",
IF($C748="Customer credit","CR"&amp;100+COUNTIFS($C$1:$C747,"Customer credit"),
IF($C748="Sales",'Business Info'!$A$3&amp;100+COUNTIFS($C$1:$C747,"Sales"),
IF($C748="Other Income",'Business Info'!$A$3&amp;"O"&amp;100+COUNTIFS($C$1:$C747,"Other Income")
))))</f>
        <v/>
      </c>
      <c r="E748" s="308"/>
      <c r="F748" s="307"/>
      <c r="G748" s="169"/>
      <c r="H748" s="184"/>
      <c r="I748" s="138" t="str">
        <f>IFERROR(VLOOKUP($G748,'Inventory management'!$B:$D,3,0),"")</f>
        <v/>
      </c>
      <c r="J748" s="137" t="str">
        <f>IFERROR(
IF($K748&lt;&gt;"","",
IF($G748="","",
IF($C748="Customer credit",-$H748*VLOOKUP($G748,'Inventory management'!$B:$D,3,0),
$H748*VLOOKUP($G748,'Inventory management'!$B:$D,3,0)))),
"")</f>
        <v/>
      </c>
      <c r="K748" s="188"/>
      <c r="L748" s="137" t="str">
        <f t="shared" si="34"/>
        <v/>
      </c>
      <c r="M748" s="137" t="str">
        <f t="shared" si="35"/>
        <v/>
      </c>
      <c r="N748" s="186"/>
      <c r="O748" s="134" t="str">
        <f t="shared" si="36"/>
        <v/>
      </c>
    </row>
    <row r="749" spans="1:15" x14ac:dyDescent="0.35">
      <c r="A749" s="133" t="str">
        <f>IF(B749="","",
IFERROR(
INDEX('Customer List'!$A:$A,MATCH('Sales input worksheet'!$B749,'Customer List'!$B:$B,0)),
""))</f>
        <v/>
      </c>
      <c r="B749" s="304"/>
      <c r="C749" s="305"/>
      <c r="D749" s="135" t="str">
        <f>IF($C749="","",
IF($C749="Customer credit","CR"&amp;100+COUNTIFS($C$1:$C748,"Customer credit"),
IF($C749="Sales",'Business Info'!$A$3&amp;100+COUNTIFS($C$1:$C748,"Sales"),
IF($C749="Other Income",'Business Info'!$A$3&amp;"O"&amp;100+COUNTIFS($C$1:$C748,"Other Income")
))))</f>
        <v/>
      </c>
      <c r="E749" s="308"/>
      <c r="F749" s="307"/>
      <c r="G749" s="169"/>
      <c r="H749" s="184"/>
      <c r="I749" s="138" t="str">
        <f>IFERROR(VLOOKUP($G749,'Inventory management'!$B:$D,3,0),"")</f>
        <v/>
      </c>
      <c r="J749" s="137" t="str">
        <f>IFERROR(
IF($K749&lt;&gt;"","",
IF($G749="","",
IF($C749="Customer credit",-$H749*VLOOKUP($G749,'Inventory management'!$B:$D,3,0),
$H749*VLOOKUP($G749,'Inventory management'!$B:$D,3,0)))),
"")</f>
        <v/>
      </c>
      <c r="K749" s="188"/>
      <c r="L749" s="137" t="str">
        <f t="shared" si="34"/>
        <v/>
      </c>
      <c r="M749" s="137" t="str">
        <f t="shared" si="35"/>
        <v/>
      </c>
      <c r="N749" s="186"/>
      <c r="O749" s="134" t="str">
        <f t="shared" si="36"/>
        <v/>
      </c>
    </row>
    <row r="750" spans="1:15" x14ac:dyDescent="0.35">
      <c r="A750" s="133" t="str">
        <f>IF(B750="","",
IFERROR(
INDEX('Customer List'!$A:$A,MATCH('Sales input worksheet'!$B750,'Customer List'!$B:$B,0)),
""))</f>
        <v/>
      </c>
      <c r="B750" s="304"/>
      <c r="C750" s="305"/>
      <c r="D750" s="135" t="str">
        <f>IF($C750="","",
IF($C750="Customer credit","CR"&amp;100+COUNTIFS($C$1:$C749,"Customer credit"),
IF($C750="Sales",'Business Info'!$A$3&amp;100+COUNTIFS($C$1:$C749,"Sales"),
IF($C750="Other Income",'Business Info'!$A$3&amp;"O"&amp;100+COUNTIFS($C$1:$C749,"Other Income")
))))</f>
        <v/>
      </c>
      <c r="E750" s="308"/>
      <c r="F750" s="307"/>
      <c r="G750" s="169"/>
      <c r="H750" s="184"/>
      <c r="I750" s="138" t="str">
        <f>IFERROR(VLOOKUP($G750,'Inventory management'!$B:$D,3,0),"")</f>
        <v/>
      </c>
      <c r="J750" s="137" t="str">
        <f>IFERROR(
IF($K750&lt;&gt;"","",
IF($G750="","",
IF($C750="Customer credit",-$H750*VLOOKUP($G750,'Inventory management'!$B:$D,3,0),
$H750*VLOOKUP($G750,'Inventory management'!$B:$D,3,0)))),
"")</f>
        <v/>
      </c>
      <c r="K750" s="188"/>
      <c r="L750" s="137" t="str">
        <f t="shared" si="34"/>
        <v/>
      </c>
      <c r="M750" s="137" t="str">
        <f t="shared" si="35"/>
        <v/>
      </c>
      <c r="N750" s="186"/>
      <c r="O750" s="134" t="str">
        <f t="shared" si="36"/>
        <v/>
      </c>
    </row>
    <row r="751" spans="1:15" x14ac:dyDescent="0.35">
      <c r="A751" s="133" t="str">
        <f>IF(B751="","",
IFERROR(
INDEX('Customer List'!$A:$A,MATCH('Sales input worksheet'!$B751,'Customer List'!$B:$B,0)),
""))</f>
        <v/>
      </c>
      <c r="B751" s="304"/>
      <c r="C751" s="305"/>
      <c r="D751" s="135" t="str">
        <f>IF($C751="","",
IF($C751="Customer credit","CR"&amp;100+COUNTIFS($C$1:$C750,"Customer credit"),
IF($C751="Sales",'Business Info'!$A$3&amp;100+COUNTIFS($C$1:$C750,"Sales"),
IF($C751="Other Income",'Business Info'!$A$3&amp;"O"&amp;100+COUNTIFS($C$1:$C750,"Other Income")
))))</f>
        <v/>
      </c>
      <c r="E751" s="308"/>
      <c r="F751" s="307"/>
      <c r="G751" s="169"/>
      <c r="H751" s="184"/>
      <c r="I751" s="138" t="str">
        <f>IFERROR(VLOOKUP($G751,'Inventory management'!$B:$D,3,0),"")</f>
        <v/>
      </c>
      <c r="J751" s="137" t="str">
        <f>IFERROR(
IF($K751&lt;&gt;"","",
IF($G751="","",
IF($C751="Customer credit",-$H751*VLOOKUP($G751,'Inventory management'!$B:$D,3,0),
$H751*VLOOKUP($G751,'Inventory management'!$B:$D,3,0)))),
"")</f>
        <v/>
      </c>
      <c r="K751" s="188"/>
      <c r="L751" s="137" t="str">
        <f t="shared" si="34"/>
        <v/>
      </c>
      <c r="M751" s="137" t="str">
        <f t="shared" si="35"/>
        <v/>
      </c>
      <c r="N751" s="186"/>
      <c r="O751" s="134" t="str">
        <f t="shared" si="36"/>
        <v/>
      </c>
    </row>
    <row r="752" spans="1:15" x14ac:dyDescent="0.35">
      <c r="A752" s="133" t="str">
        <f>IF(B752="","",
IFERROR(
INDEX('Customer List'!$A:$A,MATCH('Sales input worksheet'!$B752,'Customer List'!$B:$B,0)),
""))</f>
        <v/>
      </c>
      <c r="B752" s="304"/>
      <c r="C752" s="305"/>
      <c r="D752" s="135" t="str">
        <f>IF($C752="","",
IF($C752="Customer credit","CR"&amp;100+COUNTIFS($C$1:$C751,"Customer credit"),
IF($C752="Sales",'Business Info'!$A$3&amp;100+COUNTIFS($C$1:$C751,"Sales"),
IF($C752="Other Income",'Business Info'!$A$3&amp;"O"&amp;100+COUNTIFS($C$1:$C751,"Other Income")
))))</f>
        <v/>
      </c>
      <c r="E752" s="308"/>
      <c r="F752" s="307"/>
      <c r="G752" s="169"/>
      <c r="H752" s="184"/>
      <c r="I752" s="138" t="str">
        <f>IFERROR(VLOOKUP($G752,'Inventory management'!$B:$D,3,0),"")</f>
        <v/>
      </c>
      <c r="J752" s="137" t="str">
        <f>IFERROR(
IF($K752&lt;&gt;"","",
IF($G752="","",
IF($C752="Customer credit",-$H752*VLOOKUP($G752,'Inventory management'!$B:$D,3,0),
$H752*VLOOKUP($G752,'Inventory management'!$B:$D,3,0)))),
"")</f>
        <v/>
      </c>
      <c r="K752" s="188"/>
      <c r="L752" s="137" t="str">
        <f t="shared" si="34"/>
        <v/>
      </c>
      <c r="M752" s="137" t="str">
        <f t="shared" si="35"/>
        <v/>
      </c>
      <c r="N752" s="186"/>
      <c r="O752" s="134" t="str">
        <f t="shared" si="36"/>
        <v/>
      </c>
    </row>
    <row r="753" spans="1:15" x14ac:dyDescent="0.35">
      <c r="A753" s="133" t="str">
        <f>IF(B753="","",
IFERROR(
INDEX('Customer List'!$A:$A,MATCH('Sales input worksheet'!$B753,'Customer List'!$B:$B,0)),
""))</f>
        <v/>
      </c>
      <c r="B753" s="304"/>
      <c r="C753" s="305"/>
      <c r="D753" s="135" t="str">
        <f>IF($C753="","",
IF($C753="Customer credit","CR"&amp;100+COUNTIFS($C$1:$C752,"Customer credit"),
IF($C753="Sales",'Business Info'!$A$3&amp;100+COUNTIFS($C$1:$C752,"Sales"),
IF($C753="Other Income",'Business Info'!$A$3&amp;"O"&amp;100+COUNTIFS($C$1:$C752,"Other Income")
))))</f>
        <v/>
      </c>
      <c r="E753" s="308"/>
      <c r="F753" s="307"/>
      <c r="G753" s="169"/>
      <c r="H753" s="184"/>
      <c r="I753" s="138" t="str">
        <f>IFERROR(VLOOKUP($G753,'Inventory management'!$B:$D,3,0),"")</f>
        <v/>
      </c>
      <c r="J753" s="137" t="str">
        <f>IFERROR(
IF($K753&lt;&gt;"","",
IF($G753="","",
IF($C753="Customer credit",-$H753*VLOOKUP($G753,'Inventory management'!$B:$D,3,0),
$H753*VLOOKUP($G753,'Inventory management'!$B:$D,3,0)))),
"")</f>
        <v/>
      </c>
      <c r="K753" s="188"/>
      <c r="L753" s="137" t="str">
        <f t="shared" si="34"/>
        <v/>
      </c>
      <c r="M753" s="137" t="str">
        <f t="shared" si="35"/>
        <v/>
      </c>
      <c r="N753" s="186"/>
      <c r="O753" s="134" t="str">
        <f t="shared" si="36"/>
        <v/>
      </c>
    </row>
    <row r="754" spans="1:15" x14ac:dyDescent="0.35">
      <c r="A754" s="133" t="str">
        <f>IF(B754="","",
IFERROR(
INDEX('Customer List'!$A:$A,MATCH('Sales input worksheet'!$B754,'Customer List'!$B:$B,0)),
""))</f>
        <v/>
      </c>
      <c r="B754" s="304"/>
      <c r="C754" s="305"/>
      <c r="D754" s="135" t="str">
        <f>IF($C754="","",
IF($C754="Customer credit","CR"&amp;100+COUNTIFS($C$1:$C753,"Customer credit"),
IF($C754="Sales",'Business Info'!$A$3&amp;100+COUNTIFS($C$1:$C753,"Sales"),
IF($C754="Other Income",'Business Info'!$A$3&amp;"O"&amp;100+COUNTIFS($C$1:$C753,"Other Income")
))))</f>
        <v/>
      </c>
      <c r="E754" s="308"/>
      <c r="F754" s="307"/>
      <c r="G754" s="169"/>
      <c r="H754" s="184"/>
      <c r="I754" s="138" t="str">
        <f>IFERROR(VLOOKUP($G754,'Inventory management'!$B:$D,3,0),"")</f>
        <v/>
      </c>
      <c r="J754" s="137" t="str">
        <f>IFERROR(
IF($K754&lt;&gt;"","",
IF($G754="","",
IF($C754="Customer credit",-$H754*VLOOKUP($G754,'Inventory management'!$B:$D,3,0),
$H754*VLOOKUP($G754,'Inventory management'!$B:$D,3,0)))),
"")</f>
        <v/>
      </c>
      <c r="K754" s="188"/>
      <c r="L754" s="137" t="str">
        <f t="shared" si="34"/>
        <v/>
      </c>
      <c r="M754" s="137" t="str">
        <f t="shared" si="35"/>
        <v/>
      </c>
      <c r="N754" s="186"/>
      <c r="O754" s="134" t="str">
        <f t="shared" si="36"/>
        <v/>
      </c>
    </row>
    <row r="755" spans="1:15" x14ac:dyDescent="0.35">
      <c r="A755" s="133" t="str">
        <f>IF(B755="","",
IFERROR(
INDEX('Customer List'!$A:$A,MATCH('Sales input worksheet'!$B755,'Customer List'!$B:$B,0)),
""))</f>
        <v/>
      </c>
      <c r="B755" s="304"/>
      <c r="C755" s="305"/>
      <c r="D755" s="135" t="str">
        <f>IF($C755="","",
IF($C755="Customer credit","CR"&amp;100+COUNTIFS($C$1:$C754,"Customer credit"),
IF($C755="Sales",'Business Info'!$A$3&amp;100+COUNTIFS($C$1:$C754,"Sales"),
IF($C755="Other Income",'Business Info'!$A$3&amp;"O"&amp;100+COUNTIFS($C$1:$C754,"Other Income")
))))</f>
        <v/>
      </c>
      <c r="E755" s="308"/>
      <c r="F755" s="307"/>
      <c r="G755" s="169"/>
      <c r="H755" s="184"/>
      <c r="I755" s="138" t="str">
        <f>IFERROR(VLOOKUP($G755,'Inventory management'!$B:$D,3,0),"")</f>
        <v/>
      </c>
      <c r="J755" s="137" t="str">
        <f>IFERROR(
IF($K755&lt;&gt;"","",
IF($G755="","",
IF($C755="Customer credit",-$H755*VLOOKUP($G755,'Inventory management'!$B:$D,3,0),
$H755*VLOOKUP($G755,'Inventory management'!$B:$D,3,0)))),
"")</f>
        <v/>
      </c>
      <c r="K755" s="188"/>
      <c r="L755" s="137" t="str">
        <f t="shared" si="34"/>
        <v/>
      </c>
      <c r="M755" s="137" t="str">
        <f t="shared" si="35"/>
        <v/>
      </c>
      <c r="N755" s="186"/>
      <c r="O755" s="134" t="str">
        <f t="shared" si="36"/>
        <v/>
      </c>
    </row>
    <row r="756" spans="1:15" x14ac:dyDescent="0.35">
      <c r="A756" s="133" t="str">
        <f>IF(B756="","",
IFERROR(
INDEX('Customer List'!$A:$A,MATCH('Sales input worksheet'!$B756,'Customer List'!$B:$B,0)),
""))</f>
        <v/>
      </c>
      <c r="B756" s="304"/>
      <c r="C756" s="305"/>
      <c r="D756" s="135" t="str">
        <f>IF($C756="","",
IF($C756="Customer credit","CR"&amp;100+COUNTIFS($C$1:$C755,"Customer credit"),
IF($C756="Sales",'Business Info'!$A$3&amp;100+COUNTIFS($C$1:$C755,"Sales"),
IF($C756="Other Income",'Business Info'!$A$3&amp;"O"&amp;100+COUNTIFS($C$1:$C755,"Other Income")
))))</f>
        <v/>
      </c>
      <c r="E756" s="308"/>
      <c r="F756" s="307"/>
      <c r="G756" s="169"/>
      <c r="H756" s="184"/>
      <c r="I756" s="138" t="str">
        <f>IFERROR(VLOOKUP($G756,'Inventory management'!$B:$D,3,0),"")</f>
        <v/>
      </c>
      <c r="J756" s="137" t="str">
        <f>IFERROR(
IF($K756&lt;&gt;"","",
IF($G756="","",
IF($C756="Customer credit",-$H756*VLOOKUP($G756,'Inventory management'!$B:$D,3,0),
$H756*VLOOKUP($G756,'Inventory management'!$B:$D,3,0)))),
"")</f>
        <v/>
      </c>
      <c r="K756" s="188"/>
      <c r="L756" s="137" t="str">
        <f t="shared" si="34"/>
        <v/>
      </c>
      <c r="M756" s="137" t="str">
        <f t="shared" si="35"/>
        <v/>
      </c>
      <c r="N756" s="186"/>
      <c r="O756" s="134" t="str">
        <f t="shared" si="36"/>
        <v/>
      </c>
    </row>
    <row r="757" spans="1:15" x14ac:dyDescent="0.35">
      <c r="A757" s="133" t="str">
        <f>IF(B757="","",
IFERROR(
INDEX('Customer List'!$A:$A,MATCH('Sales input worksheet'!$B757,'Customer List'!$B:$B,0)),
""))</f>
        <v/>
      </c>
      <c r="B757" s="304"/>
      <c r="C757" s="305"/>
      <c r="D757" s="135" t="str">
        <f>IF($C757="","",
IF($C757="Customer credit","CR"&amp;100+COUNTIFS($C$1:$C756,"Customer credit"),
IF($C757="Sales",'Business Info'!$A$3&amp;100+COUNTIFS($C$1:$C756,"Sales"),
IF($C757="Other Income",'Business Info'!$A$3&amp;"O"&amp;100+COUNTIFS($C$1:$C756,"Other Income")
))))</f>
        <v/>
      </c>
      <c r="E757" s="308"/>
      <c r="F757" s="307"/>
      <c r="G757" s="169"/>
      <c r="H757" s="184"/>
      <c r="I757" s="138" t="str">
        <f>IFERROR(VLOOKUP($G757,'Inventory management'!$B:$D,3,0),"")</f>
        <v/>
      </c>
      <c r="J757" s="137" t="str">
        <f>IFERROR(
IF($K757&lt;&gt;"","",
IF($G757="","",
IF($C757="Customer credit",-$H757*VLOOKUP($G757,'Inventory management'!$B:$D,3,0),
$H757*VLOOKUP($G757,'Inventory management'!$B:$D,3,0)))),
"")</f>
        <v/>
      </c>
      <c r="K757" s="188"/>
      <c r="L757" s="137" t="str">
        <f t="shared" si="34"/>
        <v/>
      </c>
      <c r="M757" s="137" t="str">
        <f t="shared" si="35"/>
        <v/>
      </c>
      <c r="N757" s="186"/>
      <c r="O757" s="134" t="str">
        <f t="shared" si="36"/>
        <v/>
      </c>
    </row>
    <row r="758" spans="1:15" x14ac:dyDescent="0.35">
      <c r="A758" s="133" t="str">
        <f>IF(B758="","",
IFERROR(
INDEX('Customer List'!$A:$A,MATCH('Sales input worksheet'!$B758,'Customer List'!$B:$B,0)),
""))</f>
        <v/>
      </c>
      <c r="B758" s="304"/>
      <c r="C758" s="305"/>
      <c r="D758" s="135" t="str">
        <f>IF($C758="","",
IF($C758="Customer credit","CR"&amp;100+COUNTIFS($C$1:$C757,"Customer credit"),
IF($C758="Sales",'Business Info'!$A$3&amp;100+COUNTIFS($C$1:$C757,"Sales"),
IF($C758="Other Income",'Business Info'!$A$3&amp;"O"&amp;100+COUNTIFS($C$1:$C757,"Other Income")
))))</f>
        <v/>
      </c>
      <c r="E758" s="308"/>
      <c r="F758" s="307"/>
      <c r="G758" s="169"/>
      <c r="H758" s="184"/>
      <c r="I758" s="138" t="str">
        <f>IFERROR(VLOOKUP($G758,'Inventory management'!$B:$D,3,0),"")</f>
        <v/>
      </c>
      <c r="J758" s="137" t="str">
        <f>IFERROR(
IF($K758&lt;&gt;"","",
IF($G758="","",
IF($C758="Customer credit",-$H758*VLOOKUP($G758,'Inventory management'!$B:$D,3,0),
$H758*VLOOKUP($G758,'Inventory management'!$B:$D,3,0)))),
"")</f>
        <v/>
      </c>
      <c r="K758" s="188"/>
      <c r="L758" s="137" t="str">
        <f t="shared" si="34"/>
        <v/>
      </c>
      <c r="M758" s="137" t="str">
        <f t="shared" si="35"/>
        <v/>
      </c>
      <c r="N758" s="186"/>
      <c r="O758" s="134" t="str">
        <f t="shared" si="36"/>
        <v/>
      </c>
    </row>
    <row r="759" spans="1:15" x14ac:dyDescent="0.35">
      <c r="A759" s="133" t="str">
        <f>IF(B759="","",
IFERROR(
INDEX('Customer List'!$A:$A,MATCH('Sales input worksheet'!$B759,'Customer List'!$B:$B,0)),
""))</f>
        <v/>
      </c>
      <c r="B759" s="304"/>
      <c r="C759" s="305"/>
      <c r="D759" s="135" t="str">
        <f>IF($C759="","",
IF($C759="Customer credit","CR"&amp;100+COUNTIFS($C$1:$C758,"Customer credit"),
IF($C759="Sales",'Business Info'!$A$3&amp;100+COUNTIFS($C$1:$C758,"Sales"),
IF($C759="Other Income",'Business Info'!$A$3&amp;"O"&amp;100+COUNTIFS($C$1:$C758,"Other Income")
))))</f>
        <v/>
      </c>
      <c r="E759" s="308"/>
      <c r="F759" s="307"/>
      <c r="G759" s="169"/>
      <c r="H759" s="184"/>
      <c r="I759" s="138" t="str">
        <f>IFERROR(VLOOKUP($G759,'Inventory management'!$B:$D,3,0),"")</f>
        <v/>
      </c>
      <c r="J759" s="137" t="str">
        <f>IFERROR(
IF($K759&lt;&gt;"","",
IF($G759="","",
IF($C759="Customer credit",-$H759*VLOOKUP($G759,'Inventory management'!$B:$D,3,0),
$H759*VLOOKUP($G759,'Inventory management'!$B:$D,3,0)))),
"")</f>
        <v/>
      </c>
      <c r="K759" s="188"/>
      <c r="L759" s="137" t="str">
        <f t="shared" si="34"/>
        <v/>
      </c>
      <c r="M759" s="137" t="str">
        <f t="shared" si="35"/>
        <v/>
      </c>
      <c r="N759" s="186"/>
      <c r="O759" s="134" t="str">
        <f t="shared" si="36"/>
        <v/>
      </c>
    </row>
    <row r="760" spans="1:15" x14ac:dyDescent="0.35">
      <c r="A760" s="133" t="str">
        <f>IF(B760="","",
IFERROR(
INDEX('Customer List'!$A:$A,MATCH('Sales input worksheet'!$B760,'Customer List'!$B:$B,0)),
""))</f>
        <v/>
      </c>
      <c r="B760" s="304"/>
      <c r="C760" s="305"/>
      <c r="D760" s="135" t="str">
        <f>IF($C760="","",
IF($C760="Customer credit","CR"&amp;100+COUNTIFS($C$1:$C759,"Customer credit"),
IF($C760="Sales",'Business Info'!$A$3&amp;100+COUNTIFS($C$1:$C759,"Sales"),
IF($C760="Other Income",'Business Info'!$A$3&amp;"O"&amp;100+COUNTIFS($C$1:$C759,"Other Income")
))))</f>
        <v/>
      </c>
      <c r="E760" s="308"/>
      <c r="F760" s="307"/>
      <c r="G760" s="169"/>
      <c r="H760" s="184"/>
      <c r="I760" s="138" t="str">
        <f>IFERROR(VLOOKUP($G760,'Inventory management'!$B:$D,3,0),"")</f>
        <v/>
      </c>
      <c r="J760" s="137" t="str">
        <f>IFERROR(
IF($K760&lt;&gt;"","",
IF($G760="","",
IF($C760="Customer credit",-$H760*VLOOKUP($G760,'Inventory management'!$B:$D,3,0),
$H760*VLOOKUP($G760,'Inventory management'!$B:$D,3,0)))),
"")</f>
        <v/>
      </c>
      <c r="K760" s="188"/>
      <c r="L760" s="137" t="str">
        <f t="shared" si="34"/>
        <v/>
      </c>
      <c r="M760" s="137" t="str">
        <f t="shared" si="35"/>
        <v/>
      </c>
      <c r="N760" s="186"/>
      <c r="O760" s="134" t="str">
        <f t="shared" si="36"/>
        <v/>
      </c>
    </row>
    <row r="761" spans="1:15" x14ac:dyDescent="0.35">
      <c r="A761" s="133" t="str">
        <f>IF(B761="","",
IFERROR(
INDEX('Customer List'!$A:$A,MATCH('Sales input worksheet'!$B761,'Customer List'!$B:$B,0)),
""))</f>
        <v/>
      </c>
      <c r="B761" s="304"/>
      <c r="C761" s="305"/>
      <c r="D761" s="135" t="str">
        <f>IF($C761="","",
IF($C761="Customer credit","CR"&amp;100+COUNTIFS($C$1:$C760,"Customer credit"),
IF($C761="Sales",'Business Info'!$A$3&amp;100+COUNTIFS($C$1:$C760,"Sales"),
IF($C761="Other Income",'Business Info'!$A$3&amp;"O"&amp;100+COUNTIFS($C$1:$C760,"Other Income")
))))</f>
        <v/>
      </c>
      <c r="E761" s="308"/>
      <c r="F761" s="307"/>
      <c r="G761" s="169"/>
      <c r="H761" s="184"/>
      <c r="I761" s="138" t="str">
        <f>IFERROR(VLOOKUP($G761,'Inventory management'!$B:$D,3,0),"")</f>
        <v/>
      </c>
      <c r="J761" s="137" t="str">
        <f>IFERROR(
IF($K761&lt;&gt;"","",
IF($G761="","",
IF($C761="Customer credit",-$H761*VLOOKUP($G761,'Inventory management'!$B:$D,3,0),
$H761*VLOOKUP($G761,'Inventory management'!$B:$D,3,0)))),
"")</f>
        <v/>
      </c>
      <c r="K761" s="188"/>
      <c r="L761" s="137" t="str">
        <f t="shared" si="34"/>
        <v/>
      </c>
      <c r="M761" s="137" t="str">
        <f t="shared" si="35"/>
        <v/>
      </c>
      <c r="N761" s="186"/>
      <c r="O761" s="134" t="str">
        <f t="shared" si="36"/>
        <v/>
      </c>
    </row>
    <row r="762" spans="1:15" x14ac:dyDescent="0.35">
      <c r="A762" s="133" t="str">
        <f>IF(B762="","",
IFERROR(
INDEX('Customer List'!$A:$A,MATCH('Sales input worksheet'!$B762,'Customer List'!$B:$B,0)),
""))</f>
        <v/>
      </c>
      <c r="B762" s="304"/>
      <c r="C762" s="305"/>
      <c r="D762" s="135" t="str">
        <f>IF($C762="","",
IF($C762="Customer credit","CR"&amp;100+COUNTIFS($C$1:$C761,"Customer credit"),
IF($C762="Sales",'Business Info'!$A$3&amp;100+COUNTIFS($C$1:$C761,"Sales"),
IF($C762="Other Income",'Business Info'!$A$3&amp;"O"&amp;100+COUNTIFS($C$1:$C761,"Other Income")
))))</f>
        <v/>
      </c>
      <c r="E762" s="308"/>
      <c r="F762" s="307"/>
      <c r="G762" s="169"/>
      <c r="H762" s="184"/>
      <c r="I762" s="138" t="str">
        <f>IFERROR(VLOOKUP($G762,'Inventory management'!$B:$D,3,0),"")</f>
        <v/>
      </c>
      <c r="J762" s="137" t="str">
        <f>IFERROR(
IF($K762&lt;&gt;"","",
IF($G762="","",
IF($C762="Customer credit",-$H762*VLOOKUP($G762,'Inventory management'!$B:$D,3,0),
$H762*VLOOKUP($G762,'Inventory management'!$B:$D,3,0)))),
"")</f>
        <v/>
      </c>
      <c r="K762" s="188"/>
      <c r="L762" s="137" t="str">
        <f t="shared" si="34"/>
        <v/>
      </c>
      <c r="M762" s="137" t="str">
        <f t="shared" si="35"/>
        <v/>
      </c>
      <c r="N762" s="186"/>
      <c r="O762" s="134" t="str">
        <f t="shared" si="36"/>
        <v/>
      </c>
    </row>
    <row r="763" spans="1:15" x14ac:dyDescent="0.35">
      <c r="A763" s="133" t="str">
        <f>IF(B763="","",
IFERROR(
INDEX('Customer List'!$A:$A,MATCH('Sales input worksheet'!$B763,'Customer List'!$B:$B,0)),
""))</f>
        <v/>
      </c>
      <c r="B763" s="304"/>
      <c r="C763" s="305"/>
      <c r="D763" s="135" t="str">
        <f>IF($C763="","",
IF($C763="Customer credit","CR"&amp;100+COUNTIFS($C$1:$C762,"Customer credit"),
IF($C763="Sales",'Business Info'!$A$3&amp;100+COUNTIFS($C$1:$C762,"Sales"),
IF($C763="Other Income",'Business Info'!$A$3&amp;"O"&amp;100+COUNTIFS($C$1:$C762,"Other Income")
))))</f>
        <v/>
      </c>
      <c r="E763" s="308"/>
      <c r="F763" s="307"/>
      <c r="G763" s="169"/>
      <c r="H763" s="184"/>
      <c r="I763" s="138" t="str">
        <f>IFERROR(VLOOKUP($G763,'Inventory management'!$B:$D,3,0),"")</f>
        <v/>
      </c>
      <c r="J763" s="137" t="str">
        <f>IFERROR(
IF($K763&lt;&gt;"","",
IF($G763="","",
IF($C763="Customer credit",-$H763*VLOOKUP($G763,'Inventory management'!$B:$D,3,0),
$H763*VLOOKUP($G763,'Inventory management'!$B:$D,3,0)))),
"")</f>
        <v/>
      </c>
      <c r="K763" s="188"/>
      <c r="L763" s="137" t="str">
        <f t="shared" si="34"/>
        <v/>
      </c>
      <c r="M763" s="137" t="str">
        <f t="shared" si="35"/>
        <v/>
      </c>
      <c r="N763" s="186"/>
      <c r="O763" s="134" t="str">
        <f t="shared" si="36"/>
        <v/>
      </c>
    </row>
    <row r="764" spans="1:15" x14ac:dyDescent="0.35">
      <c r="A764" s="133" t="str">
        <f>IF(B764="","",
IFERROR(
INDEX('Customer List'!$A:$A,MATCH('Sales input worksheet'!$B764,'Customer List'!$B:$B,0)),
""))</f>
        <v/>
      </c>
      <c r="B764" s="304"/>
      <c r="C764" s="305"/>
      <c r="D764" s="135" t="str">
        <f>IF($C764="","",
IF($C764="Customer credit","CR"&amp;100+COUNTIFS($C$1:$C763,"Customer credit"),
IF($C764="Sales",'Business Info'!$A$3&amp;100+COUNTIFS($C$1:$C763,"Sales"),
IF($C764="Other Income",'Business Info'!$A$3&amp;"O"&amp;100+COUNTIFS($C$1:$C763,"Other Income")
))))</f>
        <v/>
      </c>
      <c r="E764" s="308"/>
      <c r="F764" s="307"/>
      <c r="G764" s="169"/>
      <c r="H764" s="184"/>
      <c r="I764" s="138" t="str">
        <f>IFERROR(VLOOKUP($G764,'Inventory management'!$B:$D,3,0),"")</f>
        <v/>
      </c>
      <c r="J764" s="137" t="str">
        <f>IFERROR(
IF($K764&lt;&gt;"","",
IF($G764="","",
IF($C764="Customer credit",-$H764*VLOOKUP($G764,'Inventory management'!$B:$D,3,0),
$H764*VLOOKUP($G764,'Inventory management'!$B:$D,3,0)))),
"")</f>
        <v/>
      </c>
      <c r="K764" s="188"/>
      <c r="L764" s="137" t="str">
        <f t="shared" si="34"/>
        <v/>
      </c>
      <c r="M764" s="137" t="str">
        <f t="shared" si="35"/>
        <v/>
      </c>
      <c r="N764" s="186"/>
      <c r="O764" s="134" t="str">
        <f t="shared" si="36"/>
        <v/>
      </c>
    </row>
    <row r="765" spans="1:15" x14ac:dyDescent="0.35">
      <c r="A765" s="133" t="str">
        <f>IF(B765="","",
IFERROR(
INDEX('Customer List'!$A:$A,MATCH('Sales input worksheet'!$B765,'Customer List'!$B:$B,0)),
""))</f>
        <v/>
      </c>
      <c r="B765" s="304"/>
      <c r="C765" s="305"/>
      <c r="D765" s="135" t="str">
        <f>IF($C765="","",
IF($C765="Customer credit","CR"&amp;100+COUNTIFS($C$1:$C764,"Customer credit"),
IF($C765="Sales",'Business Info'!$A$3&amp;100+COUNTIFS($C$1:$C764,"Sales"),
IF($C765="Other Income",'Business Info'!$A$3&amp;"O"&amp;100+COUNTIFS($C$1:$C764,"Other Income")
))))</f>
        <v/>
      </c>
      <c r="E765" s="308"/>
      <c r="F765" s="307"/>
      <c r="G765" s="169"/>
      <c r="H765" s="184"/>
      <c r="I765" s="138" t="str">
        <f>IFERROR(VLOOKUP($G765,'Inventory management'!$B:$D,3,0),"")</f>
        <v/>
      </c>
      <c r="J765" s="137" t="str">
        <f>IFERROR(
IF($K765&lt;&gt;"","",
IF($G765="","",
IF($C765="Customer credit",-$H765*VLOOKUP($G765,'Inventory management'!$B:$D,3,0),
$H765*VLOOKUP($G765,'Inventory management'!$B:$D,3,0)))),
"")</f>
        <v/>
      </c>
      <c r="K765" s="188"/>
      <c r="L765" s="137" t="str">
        <f t="shared" si="34"/>
        <v/>
      </c>
      <c r="M765" s="137" t="str">
        <f t="shared" si="35"/>
        <v/>
      </c>
      <c r="N765" s="186"/>
      <c r="O765" s="134" t="str">
        <f t="shared" si="36"/>
        <v/>
      </c>
    </row>
    <row r="766" spans="1:15" x14ac:dyDescent="0.35">
      <c r="A766" s="133" t="str">
        <f>IF(B766="","",
IFERROR(
INDEX('Customer List'!$A:$A,MATCH('Sales input worksheet'!$B766,'Customer List'!$B:$B,0)),
""))</f>
        <v/>
      </c>
      <c r="B766" s="304"/>
      <c r="C766" s="305"/>
      <c r="D766" s="135" t="str">
        <f>IF($C766="","",
IF($C766="Customer credit","CR"&amp;100+COUNTIFS($C$1:$C765,"Customer credit"),
IF($C766="Sales",'Business Info'!$A$3&amp;100+COUNTIFS($C$1:$C765,"Sales"),
IF($C766="Other Income",'Business Info'!$A$3&amp;"O"&amp;100+COUNTIFS($C$1:$C765,"Other Income")
))))</f>
        <v/>
      </c>
      <c r="E766" s="308"/>
      <c r="F766" s="307"/>
      <c r="G766" s="169"/>
      <c r="H766" s="184"/>
      <c r="I766" s="138" t="str">
        <f>IFERROR(VLOOKUP($G766,'Inventory management'!$B:$D,3,0),"")</f>
        <v/>
      </c>
      <c r="J766" s="137" t="str">
        <f>IFERROR(
IF($K766&lt;&gt;"","",
IF($G766="","",
IF($C766="Customer credit",-$H766*VLOOKUP($G766,'Inventory management'!$B:$D,3,0),
$H766*VLOOKUP($G766,'Inventory management'!$B:$D,3,0)))),
"")</f>
        <v/>
      </c>
      <c r="K766" s="188"/>
      <c r="L766" s="137" t="str">
        <f t="shared" si="34"/>
        <v/>
      </c>
      <c r="M766" s="137" t="str">
        <f t="shared" si="35"/>
        <v/>
      </c>
      <c r="N766" s="186"/>
      <c r="O766" s="134" t="str">
        <f t="shared" si="36"/>
        <v/>
      </c>
    </row>
    <row r="767" spans="1:15" x14ac:dyDescent="0.35">
      <c r="A767" s="133" t="str">
        <f>IF(B767="","",
IFERROR(
INDEX('Customer List'!$A:$A,MATCH('Sales input worksheet'!$B767,'Customer List'!$B:$B,0)),
""))</f>
        <v/>
      </c>
      <c r="B767" s="304"/>
      <c r="C767" s="305"/>
      <c r="D767" s="135" t="str">
        <f>IF($C767="","",
IF($C767="Customer credit","CR"&amp;100+COUNTIFS($C$1:$C766,"Customer credit"),
IF($C767="Sales",'Business Info'!$A$3&amp;100+COUNTIFS($C$1:$C766,"Sales"),
IF($C767="Other Income",'Business Info'!$A$3&amp;"O"&amp;100+COUNTIFS($C$1:$C766,"Other Income")
))))</f>
        <v/>
      </c>
      <c r="E767" s="308"/>
      <c r="F767" s="307"/>
      <c r="G767" s="169"/>
      <c r="H767" s="184"/>
      <c r="I767" s="138" t="str">
        <f>IFERROR(VLOOKUP($G767,'Inventory management'!$B:$D,3,0),"")</f>
        <v/>
      </c>
      <c r="J767" s="137" t="str">
        <f>IFERROR(
IF($K767&lt;&gt;"","",
IF($G767="","",
IF($C767="Customer credit",-$H767*VLOOKUP($G767,'Inventory management'!$B:$D,3,0),
$H767*VLOOKUP($G767,'Inventory management'!$B:$D,3,0)))),
"")</f>
        <v/>
      </c>
      <c r="K767" s="188"/>
      <c r="L767" s="137" t="str">
        <f t="shared" si="34"/>
        <v/>
      </c>
      <c r="M767" s="137" t="str">
        <f t="shared" si="35"/>
        <v/>
      </c>
      <c r="N767" s="186"/>
      <c r="O767" s="134" t="str">
        <f t="shared" si="36"/>
        <v/>
      </c>
    </row>
    <row r="768" spans="1:15" x14ac:dyDescent="0.35">
      <c r="A768" s="133" t="str">
        <f>IF(B768="","",
IFERROR(
INDEX('Customer List'!$A:$A,MATCH('Sales input worksheet'!$B768,'Customer List'!$B:$B,0)),
""))</f>
        <v/>
      </c>
      <c r="B768" s="304"/>
      <c r="C768" s="305"/>
      <c r="D768" s="135" t="str">
        <f>IF($C768="","",
IF($C768="Customer credit","CR"&amp;100+COUNTIFS($C$1:$C767,"Customer credit"),
IF($C768="Sales",'Business Info'!$A$3&amp;100+COUNTIFS($C$1:$C767,"Sales"),
IF($C768="Other Income",'Business Info'!$A$3&amp;"O"&amp;100+COUNTIFS($C$1:$C767,"Other Income")
))))</f>
        <v/>
      </c>
      <c r="E768" s="308"/>
      <c r="F768" s="307"/>
      <c r="G768" s="169"/>
      <c r="H768" s="184"/>
      <c r="I768" s="138" t="str">
        <f>IFERROR(VLOOKUP($G768,'Inventory management'!$B:$D,3,0),"")</f>
        <v/>
      </c>
      <c r="J768" s="137" t="str">
        <f>IFERROR(
IF($K768&lt;&gt;"","",
IF($G768="","",
IF($C768="Customer credit",-$H768*VLOOKUP($G768,'Inventory management'!$B:$D,3,0),
$H768*VLOOKUP($G768,'Inventory management'!$B:$D,3,0)))),
"")</f>
        <v/>
      </c>
      <c r="K768" s="188"/>
      <c r="L768" s="137" t="str">
        <f t="shared" si="34"/>
        <v/>
      </c>
      <c r="M768" s="137" t="str">
        <f t="shared" si="35"/>
        <v/>
      </c>
      <c r="N768" s="186"/>
      <c r="O768" s="134" t="str">
        <f t="shared" si="36"/>
        <v/>
      </c>
    </row>
    <row r="769" spans="1:15" x14ac:dyDescent="0.35">
      <c r="A769" s="133" t="str">
        <f>IF(B769="","",
IFERROR(
INDEX('Customer List'!$A:$A,MATCH('Sales input worksheet'!$B769,'Customer List'!$B:$B,0)),
""))</f>
        <v/>
      </c>
      <c r="B769" s="304"/>
      <c r="C769" s="305"/>
      <c r="D769" s="135" t="str">
        <f>IF($C769="","",
IF($C769="Customer credit","CR"&amp;100+COUNTIFS($C$1:$C768,"Customer credit"),
IF($C769="Sales",'Business Info'!$A$3&amp;100+COUNTIFS($C$1:$C768,"Sales"),
IF($C769="Other Income",'Business Info'!$A$3&amp;"O"&amp;100+COUNTIFS($C$1:$C768,"Other Income")
))))</f>
        <v/>
      </c>
      <c r="E769" s="308"/>
      <c r="F769" s="307"/>
      <c r="G769" s="169"/>
      <c r="H769" s="184"/>
      <c r="I769" s="138" t="str">
        <f>IFERROR(VLOOKUP($G769,'Inventory management'!$B:$D,3,0),"")</f>
        <v/>
      </c>
      <c r="J769" s="137" t="str">
        <f>IFERROR(
IF($K769&lt;&gt;"","",
IF($G769="","",
IF($C769="Customer credit",-$H769*VLOOKUP($G769,'Inventory management'!$B:$D,3,0),
$H769*VLOOKUP($G769,'Inventory management'!$B:$D,3,0)))),
"")</f>
        <v/>
      </c>
      <c r="K769" s="188"/>
      <c r="L769" s="137" t="str">
        <f t="shared" si="34"/>
        <v/>
      </c>
      <c r="M769" s="137" t="str">
        <f t="shared" si="35"/>
        <v/>
      </c>
      <c r="N769" s="186"/>
      <c r="O769" s="134" t="str">
        <f t="shared" si="36"/>
        <v/>
      </c>
    </row>
    <row r="770" spans="1:15" x14ac:dyDescent="0.35">
      <c r="A770" s="133" t="str">
        <f>IF(B770="","",
IFERROR(
INDEX('Customer List'!$A:$A,MATCH('Sales input worksheet'!$B770,'Customer List'!$B:$B,0)),
""))</f>
        <v/>
      </c>
      <c r="B770" s="304"/>
      <c r="C770" s="305"/>
      <c r="D770" s="135" t="str">
        <f>IF($C770="","",
IF($C770="Customer credit","CR"&amp;100+COUNTIFS($C$1:$C769,"Customer credit"),
IF($C770="Sales",'Business Info'!$A$3&amp;100+COUNTIFS($C$1:$C769,"Sales"),
IF($C770="Other Income",'Business Info'!$A$3&amp;"O"&amp;100+COUNTIFS($C$1:$C769,"Other Income")
))))</f>
        <v/>
      </c>
      <c r="E770" s="308"/>
      <c r="F770" s="307"/>
      <c r="G770" s="169"/>
      <c r="H770" s="184"/>
      <c r="I770" s="138" t="str">
        <f>IFERROR(VLOOKUP($G770,'Inventory management'!$B:$D,3,0),"")</f>
        <v/>
      </c>
      <c r="J770" s="137" t="str">
        <f>IFERROR(
IF($K770&lt;&gt;"","",
IF($G770="","",
IF($C770="Customer credit",-$H770*VLOOKUP($G770,'Inventory management'!$B:$D,3,0),
$H770*VLOOKUP($G770,'Inventory management'!$B:$D,3,0)))),
"")</f>
        <v/>
      </c>
      <c r="K770" s="188"/>
      <c r="L770" s="137" t="str">
        <f t="shared" si="34"/>
        <v/>
      </c>
      <c r="M770" s="137" t="str">
        <f t="shared" si="35"/>
        <v/>
      </c>
      <c r="N770" s="186"/>
      <c r="O770" s="134" t="str">
        <f t="shared" si="36"/>
        <v/>
      </c>
    </row>
    <row r="771" spans="1:15" x14ac:dyDescent="0.35">
      <c r="A771" s="133" t="str">
        <f>IF(B771="","",
IFERROR(
INDEX('Customer List'!$A:$A,MATCH('Sales input worksheet'!$B771,'Customer List'!$B:$B,0)),
""))</f>
        <v/>
      </c>
      <c r="B771" s="304"/>
      <c r="C771" s="305"/>
      <c r="D771" s="135" t="str">
        <f>IF($C771="","",
IF($C771="Customer credit","CR"&amp;100+COUNTIFS($C$1:$C770,"Customer credit"),
IF($C771="Sales",'Business Info'!$A$3&amp;100+COUNTIFS($C$1:$C770,"Sales"),
IF($C771="Other Income",'Business Info'!$A$3&amp;"O"&amp;100+COUNTIFS($C$1:$C770,"Other Income")
))))</f>
        <v/>
      </c>
      <c r="E771" s="308"/>
      <c r="F771" s="307"/>
      <c r="G771" s="169"/>
      <c r="H771" s="184"/>
      <c r="I771" s="138" t="str">
        <f>IFERROR(VLOOKUP($G771,'Inventory management'!$B:$D,3,0),"")</f>
        <v/>
      </c>
      <c r="J771" s="137" t="str">
        <f>IFERROR(
IF($K771&lt;&gt;"","",
IF($G771="","",
IF($C771="Customer credit",-$H771*VLOOKUP($G771,'Inventory management'!$B:$D,3,0),
$H771*VLOOKUP($G771,'Inventory management'!$B:$D,3,0)))),
"")</f>
        <v/>
      </c>
      <c r="K771" s="188"/>
      <c r="L771" s="137" t="str">
        <f t="shared" ref="L771:L834" si="37">IF(AND($J771="",$K771=""),"",
IF($K771="",$J771*$F771,
$K771*$F771))</f>
        <v/>
      </c>
      <c r="M771" s="137" t="str">
        <f t="shared" ref="M771:M834" si="38">IF($K771="",IF($J771="","",$J771*(1+$F771)),$K771*(1+$F771))</f>
        <v/>
      </c>
      <c r="N771" s="186"/>
      <c r="O771" s="134" t="str">
        <f t="shared" ref="O771:O834" si="39">IF($E771="","",MONTH($E771))</f>
        <v/>
      </c>
    </row>
    <row r="772" spans="1:15" x14ac:dyDescent="0.35">
      <c r="A772" s="133" t="str">
        <f>IF(B772="","",
IFERROR(
INDEX('Customer List'!$A:$A,MATCH('Sales input worksheet'!$B772,'Customer List'!$B:$B,0)),
""))</f>
        <v/>
      </c>
      <c r="B772" s="304"/>
      <c r="C772" s="305"/>
      <c r="D772" s="135" t="str">
        <f>IF($C772="","",
IF($C772="Customer credit","CR"&amp;100+COUNTIFS($C$1:$C771,"Customer credit"),
IF($C772="Sales",'Business Info'!$A$3&amp;100+COUNTIFS($C$1:$C771,"Sales"),
IF($C772="Other Income",'Business Info'!$A$3&amp;"O"&amp;100+COUNTIFS($C$1:$C771,"Other Income")
))))</f>
        <v/>
      </c>
      <c r="E772" s="308"/>
      <c r="F772" s="307"/>
      <c r="G772" s="169"/>
      <c r="H772" s="184"/>
      <c r="I772" s="138" t="str">
        <f>IFERROR(VLOOKUP($G772,'Inventory management'!$B:$D,3,0),"")</f>
        <v/>
      </c>
      <c r="J772" s="137" t="str">
        <f>IFERROR(
IF($K772&lt;&gt;"","",
IF($G772="","",
IF($C772="Customer credit",-$H772*VLOOKUP($G772,'Inventory management'!$B:$D,3,0),
$H772*VLOOKUP($G772,'Inventory management'!$B:$D,3,0)))),
"")</f>
        <v/>
      </c>
      <c r="K772" s="188"/>
      <c r="L772" s="137" t="str">
        <f t="shared" si="37"/>
        <v/>
      </c>
      <c r="M772" s="137" t="str">
        <f t="shared" si="38"/>
        <v/>
      </c>
      <c r="N772" s="186"/>
      <c r="O772" s="134" t="str">
        <f t="shared" si="39"/>
        <v/>
      </c>
    </row>
    <row r="773" spans="1:15" x14ac:dyDescent="0.35">
      <c r="A773" s="133" t="str">
        <f>IF(B773="","",
IFERROR(
INDEX('Customer List'!$A:$A,MATCH('Sales input worksheet'!$B773,'Customer List'!$B:$B,0)),
""))</f>
        <v/>
      </c>
      <c r="B773" s="304"/>
      <c r="C773" s="305"/>
      <c r="D773" s="135" t="str">
        <f>IF($C773="","",
IF($C773="Customer credit","CR"&amp;100+COUNTIFS($C$1:$C772,"Customer credit"),
IF($C773="Sales",'Business Info'!$A$3&amp;100+COUNTIFS($C$1:$C772,"Sales"),
IF($C773="Other Income",'Business Info'!$A$3&amp;"O"&amp;100+COUNTIFS($C$1:$C772,"Other Income")
))))</f>
        <v/>
      </c>
      <c r="E773" s="308"/>
      <c r="F773" s="307"/>
      <c r="G773" s="169"/>
      <c r="H773" s="184"/>
      <c r="I773" s="138" t="str">
        <f>IFERROR(VLOOKUP($G773,'Inventory management'!$B:$D,3,0),"")</f>
        <v/>
      </c>
      <c r="J773" s="137" t="str">
        <f>IFERROR(
IF($K773&lt;&gt;"","",
IF($G773="","",
IF($C773="Customer credit",-$H773*VLOOKUP($G773,'Inventory management'!$B:$D,3,0),
$H773*VLOOKUP($G773,'Inventory management'!$B:$D,3,0)))),
"")</f>
        <v/>
      </c>
      <c r="K773" s="188"/>
      <c r="L773" s="137" t="str">
        <f t="shared" si="37"/>
        <v/>
      </c>
      <c r="M773" s="137" t="str">
        <f t="shared" si="38"/>
        <v/>
      </c>
      <c r="N773" s="186"/>
      <c r="O773" s="134" t="str">
        <f t="shared" si="39"/>
        <v/>
      </c>
    </row>
    <row r="774" spans="1:15" x14ac:dyDescent="0.35">
      <c r="A774" s="133" t="str">
        <f>IF(B774="","",
IFERROR(
INDEX('Customer List'!$A:$A,MATCH('Sales input worksheet'!$B774,'Customer List'!$B:$B,0)),
""))</f>
        <v/>
      </c>
      <c r="B774" s="304"/>
      <c r="C774" s="305"/>
      <c r="D774" s="135" t="str">
        <f>IF($C774="","",
IF($C774="Customer credit","CR"&amp;100+COUNTIFS($C$1:$C773,"Customer credit"),
IF($C774="Sales",'Business Info'!$A$3&amp;100+COUNTIFS($C$1:$C773,"Sales"),
IF($C774="Other Income",'Business Info'!$A$3&amp;"O"&amp;100+COUNTIFS($C$1:$C773,"Other Income")
))))</f>
        <v/>
      </c>
      <c r="E774" s="308"/>
      <c r="F774" s="307"/>
      <c r="G774" s="169"/>
      <c r="H774" s="184"/>
      <c r="I774" s="138" t="str">
        <f>IFERROR(VLOOKUP($G774,'Inventory management'!$B:$D,3,0),"")</f>
        <v/>
      </c>
      <c r="J774" s="137" t="str">
        <f>IFERROR(
IF($K774&lt;&gt;"","",
IF($G774="","",
IF($C774="Customer credit",-$H774*VLOOKUP($G774,'Inventory management'!$B:$D,3,0),
$H774*VLOOKUP($G774,'Inventory management'!$B:$D,3,0)))),
"")</f>
        <v/>
      </c>
      <c r="K774" s="188"/>
      <c r="L774" s="137" t="str">
        <f t="shared" si="37"/>
        <v/>
      </c>
      <c r="M774" s="137" t="str">
        <f t="shared" si="38"/>
        <v/>
      </c>
      <c r="N774" s="186"/>
      <c r="O774" s="134" t="str">
        <f t="shared" si="39"/>
        <v/>
      </c>
    </row>
    <row r="775" spans="1:15" x14ac:dyDescent="0.35">
      <c r="A775" s="133" t="str">
        <f>IF(B775="","",
IFERROR(
INDEX('Customer List'!$A:$A,MATCH('Sales input worksheet'!$B775,'Customer List'!$B:$B,0)),
""))</f>
        <v/>
      </c>
      <c r="B775" s="304"/>
      <c r="C775" s="305"/>
      <c r="D775" s="135" t="str">
        <f>IF($C775="","",
IF($C775="Customer credit","CR"&amp;100+COUNTIFS($C$1:$C774,"Customer credit"),
IF($C775="Sales",'Business Info'!$A$3&amp;100+COUNTIFS($C$1:$C774,"Sales"),
IF($C775="Other Income",'Business Info'!$A$3&amp;"O"&amp;100+COUNTIFS($C$1:$C774,"Other Income")
))))</f>
        <v/>
      </c>
      <c r="E775" s="308"/>
      <c r="F775" s="307"/>
      <c r="G775" s="169"/>
      <c r="H775" s="184"/>
      <c r="I775" s="138" t="str">
        <f>IFERROR(VLOOKUP($G775,'Inventory management'!$B:$D,3,0),"")</f>
        <v/>
      </c>
      <c r="J775" s="137" t="str">
        <f>IFERROR(
IF($K775&lt;&gt;"","",
IF($G775="","",
IF($C775="Customer credit",-$H775*VLOOKUP($G775,'Inventory management'!$B:$D,3,0),
$H775*VLOOKUP($G775,'Inventory management'!$B:$D,3,0)))),
"")</f>
        <v/>
      </c>
      <c r="K775" s="188"/>
      <c r="L775" s="137" t="str">
        <f t="shared" si="37"/>
        <v/>
      </c>
      <c r="M775" s="137" t="str">
        <f t="shared" si="38"/>
        <v/>
      </c>
      <c r="N775" s="186"/>
      <c r="O775" s="134" t="str">
        <f t="shared" si="39"/>
        <v/>
      </c>
    </row>
    <row r="776" spans="1:15" x14ac:dyDescent="0.35">
      <c r="A776" s="133" t="str">
        <f>IF(B776="","",
IFERROR(
INDEX('Customer List'!$A:$A,MATCH('Sales input worksheet'!$B776,'Customer List'!$B:$B,0)),
""))</f>
        <v/>
      </c>
      <c r="B776" s="304"/>
      <c r="C776" s="305"/>
      <c r="D776" s="135" t="str">
        <f>IF($C776="","",
IF($C776="Customer credit","CR"&amp;100+COUNTIFS($C$1:$C775,"Customer credit"),
IF($C776="Sales",'Business Info'!$A$3&amp;100+COUNTIFS($C$1:$C775,"Sales"),
IF($C776="Other Income",'Business Info'!$A$3&amp;"O"&amp;100+COUNTIFS($C$1:$C775,"Other Income")
))))</f>
        <v/>
      </c>
      <c r="E776" s="308"/>
      <c r="F776" s="307"/>
      <c r="G776" s="169"/>
      <c r="H776" s="184"/>
      <c r="I776" s="138" t="str">
        <f>IFERROR(VLOOKUP($G776,'Inventory management'!$B:$D,3,0),"")</f>
        <v/>
      </c>
      <c r="J776" s="137" t="str">
        <f>IFERROR(
IF($K776&lt;&gt;"","",
IF($G776="","",
IF($C776="Customer credit",-$H776*VLOOKUP($G776,'Inventory management'!$B:$D,3,0),
$H776*VLOOKUP($G776,'Inventory management'!$B:$D,3,0)))),
"")</f>
        <v/>
      </c>
      <c r="K776" s="188"/>
      <c r="L776" s="137" t="str">
        <f t="shared" si="37"/>
        <v/>
      </c>
      <c r="M776" s="137" t="str">
        <f t="shared" si="38"/>
        <v/>
      </c>
      <c r="N776" s="186"/>
      <c r="O776" s="134" t="str">
        <f t="shared" si="39"/>
        <v/>
      </c>
    </row>
    <row r="777" spans="1:15" x14ac:dyDescent="0.35">
      <c r="A777" s="133" t="str">
        <f>IF(B777="","",
IFERROR(
INDEX('Customer List'!$A:$A,MATCH('Sales input worksheet'!$B777,'Customer List'!$B:$B,0)),
""))</f>
        <v/>
      </c>
      <c r="B777" s="304"/>
      <c r="C777" s="305"/>
      <c r="D777" s="135" t="str">
        <f>IF($C777="","",
IF($C777="Customer credit","CR"&amp;100+COUNTIFS($C$1:$C776,"Customer credit"),
IF($C777="Sales",'Business Info'!$A$3&amp;100+COUNTIFS($C$1:$C776,"Sales"),
IF($C777="Other Income",'Business Info'!$A$3&amp;"O"&amp;100+COUNTIFS($C$1:$C776,"Other Income")
))))</f>
        <v/>
      </c>
      <c r="E777" s="308"/>
      <c r="F777" s="307"/>
      <c r="G777" s="169"/>
      <c r="H777" s="184"/>
      <c r="I777" s="138" t="str">
        <f>IFERROR(VLOOKUP($G777,'Inventory management'!$B:$D,3,0),"")</f>
        <v/>
      </c>
      <c r="J777" s="137" t="str">
        <f>IFERROR(
IF($K777&lt;&gt;"","",
IF($G777="","",
IF($C777="Customer credit",-$H777*VLOOKUP($G777,'Inventory management'!$B:$D,3,0),
$H777*VLOOKUP($G777,'Inventory management'!$B:$D,3,0)))),
"")</f>
        <v/>
      </c>
      <c r="K777" s="188"/>
      <c r="L777" s="137" t="str">
        <f t="shared" si="37"/>
        <v/>
      </c>
      <c r="M777" s="137" t="str">
        <f t="shared" si="38"/>
        <v/>
      </c>
      <c r="N777" s="186"/>
      <c r="O777" s="134" t="str">
        <f t="shared" si="39"/>
        <v/>
      </c>
    </row>
    <row r="778" spans="1:15" x14ac:dyDescent="0.35">
      <c r="A778" s="133" t="str">
        <f>IF(B778="","",
IFERROR(
INDEX('Customer List'!$A:$A,MATCH('Sales input worksheet'!$B778,'Customer List'!$B:$B,0)),
""))</f>
        <v/>
      </c>
      <c r="B778" s="304"/>
      <c r="C778" s="305"/>
      <c r="D778" s="135" t="str">
        <f>IF($C778="","",
IF($C778="Customer credit","CR"&amp;100+COUNTIFS($C$1:$C777,"Customer credit"),
IF($C778="Sales",'Business Info'!$A$3&amp;100+COUNTIFS($C$1:$C777,"Sales"),
IF($C778="Other Income",'Business Info'!$A$3&amp;"O"&amp;100+COUNTIFS($C$1:$C777,"Other Income")
))))</f>
        <v/>
      </c>
      <c r="E778" s="308"/>
      <c r="F778" s="307"/>
      <c r="G778" s="169"/>
      <c r="H778" s="184"/>
      <c r="I778" s="138" t="str">
        <f>IFERROR(VLOOKUP($G778,'Inventory management'!$B:$D,3,0),"")</f>
        <v/>
      </c>
      <c r="J778" s="137" t="str">
        <f>IFERROR(
IF($K778&lt;&gt;"","",
IF($G778="","",
IF($C778="Customer credit",-$H778*VLOOKUP($G778,'Inventory management'!$B:$D,3,0),
$H778*VLOOKUP($G778,'Inventory management'!$B:$D,3,0)))),
"")</f>
        <v/>
      </c>
      <c r="K778" s="188"/>
      <c r="L778" s="137" t="str">
        <f t="shared" si="37"/>
        <v/>
      </c>
      <c r="M778" s="137" t="str">
        <f t="shared" si="38"/>
        <v/>
      </c>
      <c r="N778" s="186"/>
      <c r="O778" s="134" t="str">
        <f t="shared" si="39"/>
        <v/>
      </c>
    </row>
    <row r="779" spans="1:15" x14ac:dyDescent="0.35">
      <c r="A779" s="133" t="str">
        <f>IF(B779="","",
IFERROR(
INDEX('Customer List'!$A:$A,MATCH('Sales input worksheet'!$B779,'Customer List'!$B:$B,0)),
""))</f>
        <v/>
      </c>
      <c r="B779" s="304"/>
      <c r="C779" s="305"/>
      <c r="D779" s="135" t="str">
        <f>IF($C779="","",
IF($C779="Customer credit","CR"&amp;100+COUNTIFS($C$1:$C778,"Customer credit"),
IF($C779="Sales",'Business Info'!$A$3&amp;100+COUNTIFS($C$1:$C778,"Sales"),
IF($C779="Other Income",'Business Info'!$A$3&amp;"O"&amp;100+COUNTIFS($C$1:$C778,"Other Income")
))))</f>
        <v/>
      </c>
      <c r="E779" s="308"/>
      <c r="F779" s="307"/>
      <c r="G779" s="169"/>
      <c r="H779" s="184"/>
      <c r="I779" s="138" t="str">
        <f>IFERROR(VLOOKUP($G779,'Inventory management'!$B:$D,3,0),"")</f>
        <v/>
      </c>
      <c r="J779" s="137" t="str">
        <f>IFERROR(
IF($K779&lt;&gt;"","",
IF($G779="","",
IF($C779="Customer credit",-$H779*VLOOKUP($G779,'Inventory management'!$B:$D,3,0),
$H779*VLOOKUP($G779,'Inventory management'!$B:$D,3,0)))),
"")</f>
        <v/>
      </c>
      <c r="K779" s="188"/>
      <c r="L779" s="137" t="str">
        <f t="shared" si="37"/>
        <v/>
      </c>
      <c r="M779" s="137" t="str">
        <f t="shared" si="38"/>
        <v/>
      </c>
      <c r="N779" s="186"/>
      <c r="O779" s="134" t="str">
        <f t="shared" si="39"/>
        <v/>
      </c>
    </row>
    <row r="780" spans="1:15" x14ac:dyDescent="0.35">
      <c r="A780" s="133" t="str">
        <f>IF(B780="","",
IFERROR(
INDEX('Customer List'!$A:$A,MATCH('Sales input worksheet'!$B780,'Customer List'!$B:$B,0)),
""))</f>
        <v/>
      </c>
      <c r="B780" s="304"/>
      <c r="C780" s="305"/>
      <c r="D780" s="135" t="str">
        <f>IF($C780="","",
IF($C780="Customer credit","CR"&amp;100+COUNTIFS($C$1:$C779,"Customer credit"),
IF($C780="Sales",'Business Info'!$A$3&amp;100+COUNTIFS($C$1:$C779,"Sales"),
IF($C780="Other Income",'Business Info'!$A$3&amp;"O"&amp;100+COUNTIFS($C$1:$C779,"Other Income")
))))</f>
        <v/>
      </c>
      <c r="E780" s="308"/>
      <c r="F780" s="307"/>
      <c r="G780" s="169"/>
      <c r="H780" s="184"/>
      <c r="I780" s="138" t="str">
        <f>IFERROR(VLOOKUP($G780,'Inventory management'!$B:$D,3,0),"")</f>
        <v/>
      </c>
      <c r="J780" s="137" t="str">
        <f>IFERROR(
IF($K780&lt;&gt;"","",
IF($G780="","",
IF($C780="Customer credit",-$H780*VLOOKUP($G780,'Inventory management'!$B:$D,3,0),
$H780*VLOOKUP($G780,'Inventory management'!$B:$D,3,0)))),
"")</f>
        <v/>
      </c>
      <c r="K780" s="188"/>
      <c r="L780" s="137" t="str">
        <f t="shared" si="37"/>
        <v/>
      </c>
      <c r="M780" s="137" t="str">
        <f t="shared" si="38"/>
        <v/>
      </c>
      <c r="N780" s="186"/>
      <c r="O780" s="134" t="str">
        <f t="shared" si="39"/>
        <v/>
      </c>
    </row>
    <row r="781" spans="1:15" x14ac:dyDescent="0.35">
      <c r="A781" s="133" t="str">
        <f>IF(B781="","",
IFERROR(
INDEX('Customer List'!$A:$A,MATCH('Sales input worksheet'!$B781,'Customer List'!$B:$B,0)),
""))</f>
        <v/>
      </c>
      <c r="B781" s="304"/>
      <c r="C781" s="305"/>
      <c r="D781" s="135" t="str">
        <f>IF($C781="","",
IF($C781="Customer credit","CR"&amp;100+COUNTIFS($C$1:$C780,"Customer credit"),
IF($C781="Sales",'Business Info'!$A$3&amp;100+COUNTIFS($C$1:$C780,"Sales"),
IF($C781="Other Income",'Business Info'!$A$3&amp;"O"&amp;100+COUNTIFS($C$1:$C780,"Other Income")
))))</f>
        <v/>
      </c>
      <c r="E781" s="308"/>
      <c r="F781" s="307"/>
      <c r="G781" s="169"/>
      <c r="H781" s="184"/>
      <c r="I781" s="138" t="str">
        <f>IFERROR(VLOOKUP($G781,'Inventory management'!$B:$D,3,0),"")</f>
        <v/>
      </c>
      <c r="J781" s="137" t="str">
        <f>IFERROR(
IF($K781&lt;&gt;"","",
IF($G781="","",
IF($C781="Customer credit",-$H781*VLOOKUP($G781,'Inventory management'!$B:$D,3,0),
$H781*VLOOKUP($G781,'Inventory management'!$B:$D,3,0)))),
"")</f>
        <v/>
      </c>
      <c r="K781" s="188"/>
      <c r="L781" s="137" t="str">
        <f t="shared" si="37"/>
        <v/>
      </c>
      <c r="M781" s="137" t="str">
        <f t="shared" si="38"/>
        <v/>
      </c>
      <c r="N781" s="186"/>
      <c r="O781" s="134" t="str">
        <f t="shared" si="39"/>
        <v/>
      </c>
    </row>
    <row r="782" spans="1:15" x14ac:dyDescent="0.35">
      <c r="A782" s="133" t="str">
        <f>IF(B782="","",
IFERROR(
INDEX('Customer List'!$A:$A,MATCH('Sales input worksheet'!$B782,'Customer List'!$B:$B,0)),
""))</f>
        <v/>
      </c>
      <c r="B782" s="304"/>
      <c r="C782" s="305"/>
      <c r="D782" s="135" t="str">
        <f>IF($C782="","",
IF($C782="Customer credit","CR"&amp;100+COUNTIFS($C$1:$C781,"Customer credit"),
IF($C782="Sales",'Business Info'!$A$3&amp;100+COUNTIFS($C$1:$C781,"Sales"),
IF($C782="Other Income",'Business Info'!$A$3&amp;"O"&amp;100+COUNTIFS($C$1:$C781,"Other Income")
))))</f>
        <v/>
      </c>
      <c r="E782" s="308"/>
      <c r="F782" s="307"/>
      <c r="G782" s="169"/>
      <c r="H782" s="184"/>
      <c r="I782" s="138" t="str">
        <f>IFERROR(VLOOKUP($G782,'Inventory management'!$B:$D,3,0),"")</f>
        <v/>
      </c>
      <c r="J782" s="137" t="str">
        <f>IFERROR(
IF($K782&lt;&gt;"","",
IF($G782="","",
IF($C782="Customer credit",-$H782*VLOOKUP($G782,'Inventory management'!$B:$D,3,0),
$H782*VLOOKUP($G782,'Inventory management'!$B:$D,3,0)))),
"")</f>
        <v/>
      </c>
      <c r="K782" s="188"/>
      <c r="L782" s="137" t="str">
        <f t="shared" si="37"/>
        <v/>
      </c>
      <c r="M782" s="137" t="str">
        <f t="shared" si="38"/>
        <v/>
      </c>
      <c r="N782" s="186"/>
      <c r="O782" s="134" t="str">
        <f t="shared" si="39"/>
        <v/>
      </c>
    </row>
    <row r="783" spans="1:15" x14ac:dyDescent="0.35">
      <c r="A783" s="133" t="str">
        <f>IF(B783="","",
IFERROR(
INDEX('Customer List'!$A:$A,MATCH('Sales input worksheet'!$B783,'Customer List'!$B:$B,0)),
""))</f>
        <v/>
      </c>
      <c r="B783" s="304"/>
      <c r="C783" s="305"/>
      <c r="D783" s="135" t="str">
        <f>IF($C783="","",
IF($C783="Customer credit","CR"&amp;100+COUNTIFS($C$1:$C782,"Customer credit"),
IF($C783="Sales",'Business Info'!$A$3&amp;100+COUNTIFS($C$1:$C782,"Sales"),
IF($C783="Other Income",'Business Info'!$A$3&amp;"O"&amp;100+COUNTIFS($C$1:$C782,"Other Income")
))))</f>
        <v/>
      </c>
      <c r="E783" s="308"/>
      <c r="F783" s="307"/>
      <c r="G783" s="169"/>
      <c r="H783" s="184"/>
      <c r="I783" s="138" t="str">
        <f>IFERROR(VLOOKUP($G783,'Inventory management'!$B:$D,3,0),"")</f>
        <v/>
      </c>
      <c r="J783" s="137" t="str">
        <f>IFERROR(
IF($K783&lt;&gt;"","",
IF($G783="","",
IF($C783="Customer credit",-$H783*VLOOKUP($G783,'Inventory management'!$B:$D,3,0),
$H783*VLOOKUP($G783,'Inventory management'!$B:$D,3,0)))),
"")</f>
        <v/>
      </c>
      <c r="K783" s="188"/>
      <c r="L783" s="137" t="str">
        <f t="shared" si="37"/>
        <v/>
      </c>
      <c r="M783" s="137" t="str">
        <f t="shared" si="38"/>
        <v/>
      </c>
      <c r="N783" s="186"/>
      <c r="O783" s="134" t="str">
        <f t="shared" si="39"/>
        <v/>
      </c>
    </row>
    <row r="784" spans="1:15" x14ac:dyDescent="0.35">
      <c r="A784" s="133" t="str">
        <f>IF(B784="","",
IFERROR(
INDEX('Customer List'!$A:$A,MATCH('Sales input worksheet'!$B784,'Customer List'!$B:$B,0)),
""))</f>
        <v/>
      </c>
      <c r="B784" s="304"/>
      <c r="C784" s="305"/>
      <c r="D784" s="135" t="str">
        <f>IF($C784="","",
IF($C784="Customer credit","CR"&amp;100+COUNTIFS($C$1:$C783,"Customer credit"),
IF($C784="Sales",'Business Info'!$A$3&amp;100+COUNTIFS($C$1:$C783,"Sales"),
IF($C784="Other Income",'Business Info'!$A$3&amp;"O"&amp;100+COUNTIFS($C$1:$C783,"Other Income")
))))</f>
        <v/>
      </c>
      <c r="E784" s="308"/>
      <c r="F784" s="307"/>
      <c r="G784" s="169"/>
      <c r="H784" s="184"/>
      <c r="I784" s="138" t="str">
        <f>IFERROR(VLOOKUP($G784,'Inventory management'!$B:$D,3,0),"")</f>
        <v/>
      </c>
      <c r="J784" s="137" t="str">
        <f>IFERROR(
IF($K784&lt;&gt;"","",
IF($G784="","",
IF($C784="Customer credit",-$H784*VLOOKUP($G784,'Inventory management'!$B:$D,3,0),
$H784*VLOOKUP($G784,'Inventory management'!$B:$D,3,0)))),
"")</f>
        <v/>
      </c>
      <c r="K784" s="188"/>
      <c r="L784" s="137" t="str">
        <f t="shared" si="37"/>
        <v/>
      </c>
      <c r="M784" s="137" t="str">
        <f t="shared" si="38"/>
        <v/>
      </c>
      <c r="N784" s="186"/>
      <c r="O784" s="134" t="str">
        <f t="shared" si="39"/>
        <v/>
      </c>
    </row>
    <row r="785" spans="1:15" x14ac:dyDescent="0.35">
      <c r="A785" s="133" t="str">
        <f>IF(B785="","",
IFERROR(
INDEX('Customer List'!$A:$A,MATCH('Sales input worksheet'!$B785,'Customer List'!$B:$B,0)),
""))</f>
        <v/>
      </c>
      <c r="B785" s="304"/>
      <c r="C785" s="305"/>
      <c r="D785" s="135" t="str">
        <f>IF($C785="","",
IF($C785="Customer credit","CR"&amp;100+COUNTIFS($C$1:$C784,"Customer credit"),
IF($C785="Sales",'Business Info'!$A$3&amp;100+COUNTIFS($C$1:$C784,"Sales"),
IF($C785="Other Income",'Business Info'!$A$3&amp;"O"&amp;100+COUNTIFS($C$1:$C784,"Other Income")
))))</f>
        <v/>
      </c>
      <c r="E785" s="308"/>
      <c r="F785" s="307"/>
      <c r="G785" s="169"/>
      <c r="H785" s="184"/>
      <c r="I785" s="138" t="str">
        <f>IFERROR(VLOOKUP($G785,'Inventory management'!$B:$D,3,0),"")</f>
        <v/>
      </c>
      <c r="J785" s="137" t="str">
        <f>IFERROR(
IF($K785&lt;&gt;"","",
IF($G785="","",
IF($C785="Customer credit",-$H785*VLOOKUP($G785,'Inventory management'!$B:$D,3,0),
$H785*VLOOKUP($G785,'Inventory management'!$B:$D,3,0)))),
"")</f>
        <v/>
      </c>
      <c r="K785" s="188"/>
      <c r="L785" s="137" t="str">
        <f t="shared" si="37"/>
        <v/>
      </c>
      <c r="M785" s="137" t="str">
        <f t="shared" si="38"/>
        <v/>
      </c>
      <c r="N785" s="186"/>
      <c r="O785" s="134" t="str">
        <f t="shared" si="39"/>
        <v/>
      </c>
    </row>
    <row r="786" spans="1:15" x14ac:dyDescent="0.35">
      <c r="A786" s="133" t="str">
        <f>IF(B786="","",
IFERROR(
INDEX('Customer List'!$A:$A,MATCH('Sales input worksheet'!$B786,'Customer List'!$B:$B,0)),
""))</f>
        <v/>
      </c>
      <c r="B786" s="304"/>
      <c r="C786" s="305"/>
      <c r="D786" s="135" t="str">
        <f>IF($C786="","",
IF($C786="Customer credit","CR"&amp;100+COUNTIFS($C$1:$C785,"Customer credit"),
IF($C786="Sales",'Business Info'!$A$3&amp;100+COUNTIFS($C$1:$C785,"Sales"),
IF($C786="Other Income",'Business Info'!$A$3&amp;"O"&amp;100+COUNTIFS($C$1:$C785,"Other Income")
))))</f>
        <v/>
      </c>
      <c r="E786" s="308"/>
      <c r="F786" s="307"/>
      <c r="G786" s="169"/>
      <c r="H786" s="184"/>
      <c r="I786" s="138" t="str">
        <f>IFERROR(VLOOKUP($G786,'Inventory management'!$B:$D,3,0),"")</f>
        <v/>
      </c>
      <c r="J786" s="137" t="str">
        <f>IFERROR(
IF($K786&lt;&gt;"","",
IF($G786="","",
IF($C786="Customer credit",-$H786*VLOOKUP($G786,'Inventory management'!$B:$D,3,0),
$H786*VLOOKUP($G786,'Inventory management'!$B:$D,3,0)))),
"")</f>
        <v/>
      </c>
      <c r="K786" s="188"/>
      <c r="L786" s="137" t="str">
        <f t="shared" si="37"/>
        <v/>
      </c>
      <c r="M786" s="137" t="str">
        <f t="shared" si="38"/>
        <v/>
      </c>
      <c r="N786" s="186"/>
      <c r="O786" s="134" t="str">
        <f t="shared" si="39"/>
        <v/>
      </c>
    </row>
    <row r="787" spans="1:15" x14ac:dyDescent="0.35">
      <c r="A787" s="133" t="str">
        <f>IF(B787="","",
IFERROR(
INDEX('Customer List'!$A:$A,MATCH('Sales input worksheet'!$B787,'Customer List'!$B:$B,0)),
""))</f>
        <v/>
      </c>
      <c r="B787" s="304"/>
      <c r="C787" s="305"/>
      <c r="D787" s="135" t="str">
        <f>IF($C787="","",
IF($C787="Customer credit","CR"&amp;100+COUNTIFS($C$1:$C786,"Customer credit"),
IF($C787="Sales",'Business Info'!$A$3&amp;100+COUNTIFS($C$1:$C786,"Sales"),
IF($C787="Other Income",'Business Info'!$A$3&amp;"O"&amp;100+COUNTIFS($C$1:$C786,"Other Income")
))))</f>
        <v/>
      </c>
      <c r="E787" s="308"/>
      <c r="F787" s="307"/>
      <c r="G787" s="169"/>
      <c r="H787" s="184"/>
      <c r="I787" s="138" t="str">
        <f>IFERROR(VLOOKUP($G787,'Inventory management'!$B:$D,3,0),"")</f>
        <v/>
      </c>
      <c r="J787" s="137" t="str">
        <f>IFERROR(
IF($K787&lt;&gt;"","",
IF($G787="","",
IF($C787="Customer credit",-$H787*VLOOKUP($G787,'Inventory management'!$B:$D,3,0),
$H787*VLOOKUP($G787,'Inventory management'!$B:$D,3,0)))),
"")</f>
        <v/>
      </c>
      <c r="K787" s="188"/>
      <c r="L787" s="137" t="str">
        <f t="shared" si="37"/>
        <v/>
      </c>
      <c r="M787" s="137" t="str">
        <f t="shared" si="38"/>
        <v/>
      </c>
      <c r="N787" s="186"/>
      <c r="O787" s="134" t="str">
        <f t="shared" si="39"/>
        <v/>
      </c>
    </row>
    <row r="788" spans="1:15" x14ac:dyDescent="0.35">
      <c r="A788" s="133" t="str">
        <f>IF(B788="","",
IFERROR(
INDEX('Customer List'!$A:$A,MATCH('Sales input worksheet'!$B788,'Customer List'!$B:$B,0)),
""))</f>
        <v/>
      </c>
      <c r="B788" s="304"/>
      <c r="C788" s="305"/>
      <c r="D788" s="135" t="str">
        <f>IF($C788="","",
IF($C788="Customer credit","CR"&amp;100+COUNTIFS($C$1:$C787,"Customer credit"),
IF($C788="Sales",'Business Info'!$A$3&amp;100+COUNTIFS($C$1:$C787,"Sales"),
IF($C788="Other Income",'Business Info'!$A$3&amp;"O"&amp;100+COUNTIFS($C$1:$C787,"Other Income")
))))</f>
        <v/>
      </c>
      <c r="E788" s="308"/>
      <c r="F788" s="307"/>
      <c r="G788" s="169"/>
      <c r="H788" s="184"/>
      <c r="I788" s="138" t="str">
        <f>IFERROR(VLOOKUP($G788,'Inventory management'!$B:$D,3,0),"")</f>
        <v/>
      </c>
      <c r="J788" s="137" t="str">
        <f>IFERROR(
IF($K788&lt;&gt;"","",
IF($G788="","",
IF($C788="Customer credit",-$H788*VLOOKUP($G788,'Inventory management'!$B:$D,3,0),
$H788*VLOOKUP($G788,'Inventory management'!$B:$D,3,0)))),
"")</f>
        <v/>
      </c>
      <c r="K788" s="188"/>
      <c r="L788" s="137" t="str">
        <f t="shared" si="37"/>
        <v/>
      </c>
      <c r="M788" s="137" t="str">
        <f t="shared" si="38"/>
        <v/>
      </c>
      <c r="N788" s="186"/>
      <c r="O788" s="134" t="str">
        <f t="shared" si="39"/>
        <v/>
      </c>
    </row>
    <row r="789" spans="1:15" x14ac:dyDescent="0.35">
      <c r="A789" s="133" t="str">
        <f>IF(B789="","",
IFERROR(
INDEX('Customer List'!$A:$A,MATCH('Sales input worksheet'!$B789,'Customer List'!$B:$B,0)),
""))</f>
        <v/>
      </c>
      <c r="B789" s="304"/>
      <c r="C789" s="305"/>
      <c r="D789" s="135" t="str">
        <f>IF($C789="","",
IF($C789="Customer credit","CR"&amp;100+COUNTIFS($C$1:$C788,"Customer credit"),
IF($C789="Sales",'Business Info'!$A$3&amp;100+COUNTIFS($C$1:$C788,"Sales"),
IF($C789="Other Income",'Business Info'!$A$3&amp;"O"&amp;100+COUNTIFS($C$1:$C788,"Other Income")
))))</f>
        <v/>
      </c>
      <c r="E789" s="308"/>
      <c r="F789" s="307"/>
      <c r="G789" s="169"/>
      <c r="H789" s="184"/>
      <c r="I789" s="138" t="str">
        <f>IFERROR(VLOOKUP($G789,'Inventory management'!$B:$D,3,0),"")</f>
        <v/>
      </c>
      <c r="J789" s="137" t="str">
        <f>IFERROR(
IF($K789&lt;&gt;"","",
IF($G789="","",
IF($C789="Customer credit",-$H789*VLOOKUP($G789,'Inventory management'!$B:$D,3,0),
$H789*VLOOKUP($G789,'Inventory management'!$B:$D,3,0)))),
"")</f>
        <v/>
      </c>
      <c r="K789" s="188"/>
      <c r="L789" s="137" t="str">
        <f t="shared" si="37"/>
        <v/>
      </c>
      <c r="M789" s="137" t="str">
        <f t="shared" si="38"/>
        <v/>
      </c>
      <c r="N789" s="186"/>
      <c r="O789" s="134" t="str">
        <f t="shared" si="39"/>
        <v/>
      </c>
    </row>
    <row r="790" spans="1:15" x14ac:dyDescent="0.35">
      <c r="A790" s="133" t="str">
        <f>IF(B790="","",
IFERROR(
INDEX('Customer List'!$A:$A,MATCH('Sales input worksheet'!$B790,'Customer List'!$B:$B,0)),
""))</f>
        <v/>
      </c>
      <c r="B790" s="304"/>
      <c r="C790" s="305"/>
      <c r="D790" s="135" t="str">
        <f>IF($C790="","",
IF($C790="Customer credit","CR"&amp;100+COUNTIFS($C$1:$C789,"Customer credit"),
IF($C790="Sales",'Business Info'!$A$3&amp;100+COUNTIFS($C$1:$C789,"Sales"),
IF($C790="Other Income",'Business Info'!$A$3&amp;"O"&amp;100+COUNTIFS($C$1:$C789,"Other Income")
))))</f>
        <v/>
      </c>
      <c r="E790" s="308"/>
      <c r="F790" s="307"/>
      <c r="G790" s="169"/>
      <c r="H790" s="184"/>
      <c r="I790" s="138" t="str">
        <f>IFERROR(VLOOKUP($G790,'Inventory management'!$B:$D,3,0),"")</f>
        <v/>
      </c>
      <c r="J790" s="137" t="str">
        <f>IFERROR(
IF($K790&lt;&gt;"","",
IF($G790="","",
IF($C790="Customer credit",-$H790*VLOOKUP($G790,'Inventory management'!$B:$D,3,0),
$H790*VLOOKUP($G790,'Inventory management'!$B:$D,3,0)))),
"")</f>
        <v/>
      </c>
      <c r="K790" s="188"/>
      <c r="L790" s="137" t="str">
        <f t="shared" si="37"/>
        <v/>
      </c>
      <c r="M790" s="137" t="str">
        <f t="shared" si="38"/>
        <v/>
      </c>
      <c r="N790" s="186"/>
      <c r="O790" s="134" t="str">
        <f t="shared" si="39"/>
        <v/>
      </c>
    </row>
    <row r="791" spans="1:15" x14ac:dyDescent="0.35">
      <c r="A791" s="133" t="str">
        <f>IF(B791="","",
IFERROR(
INDEX('Customer List'!$A:$A,MATCH('Sales input worksheet'!$B791,'Customer List'!$B:$B,0)),
""))</f>
        <v/>
      </c>
      <c r="B791" s="304"/>
      <c r="C791" s="305"/>
      <c r="D791" s="135" t="str">
        <f>IF($C791="","",
IF($C791="Customer credit","CR"&amp;100+COUNTIFS($C$1:$C790,"Customer credit"),
IF($C791="Sales",'Business Info'!$A$3&amp;100+COUNTIFS($C$1:$C790,"Sales"),
IF($C791="Other Income",'Business Info'!$A$3&amp;"O"&amp;100+COUNTIFS($C$1:$C790,"Other Income")
))))</f>
        <v/>
      </c>
      <c r="E791" s="308"/>
      <c r="F791" s="307"/>
      <c r="G791" s="169"/>
      <c r="H791" s="184"/>
      <c r="I791" s="138" t="str">
        <f>IFERROR(VLOOKUP($G791,'Inventory management'!$B:$D,3,0),"")</f>
        <v/>
      </c>
      <c r="J791" s="137" t="str">
        <f>IFERROR(
IF($K791&lt;&gt;"","",
IF($G791="","",
IF($C791="Customer credit",-$H791*VLOOKUP($G791,'Inventory management'!$B:$D,3,0),
$H791*VLOOKUP($G791,'Inventory management'!$B:$D,3,0)))),
"")</f>
        <v/>
      </c>
      <c r="K791" s="188"/>
      <c r="L791" s="137" t="str">
        <f t="shared" si="37"/>
        <v/>
      </c>
      <c r="M791" s="137" t="str">
        <f t="shared" si="38"/>
        <v/>
      </c>
      <c r="N791" s="186"/>
      <c r="O791" s="134" t="str">
        <f t="shared" si="39"/>
        <v/>
      </c>
    </row>
    <row r="792" spans="1:15" x14ac:dyDescent="0.35">
      <c r="A792" s="133" t="str">
        <f>IF(B792="","",
IFERROR(
INDEX('Customer List'!$A:$A,MATCH('Sales input worksheet'!$B792,'Customer List'!$B:$B,0)),
""))</f>
        <v/>
      </c>
      <c r="B792" s="304"/>
      <c r="C792" s="305"/>
      <c r="D792" s="135" t="str">
        <f>IF($C792="","",
IF($C792="Customer credit","CR"&amp;100+COUNTIFS($C$1:$C791,"Customer credit"),
IF($C792="Sales",'Business Info'!$A$3&amp;100+COUNTIFS($C$1:$C791,"Sales"),
IF($C792="Other Income",'Business Info'!$A$3&amp;"O"&amp;100+COUNTIFS($C$1:$C791,"Other Income")
))))</f>
        <v/>
      </c>
      <c r="E792" s="308"/>
      <c r="F792" s="307"/>
      <c r="G792" s="169"/>
      <c r="H792" s="184"/>
      <c r="I792" s="138" t="str">
        <f>IFERROR(VLOOKUP($G792,'Inventory management'!$B:$D,3,0),"")</f>
        <v/>
      </c>
      <c r="J792" s="137" t="str">
        <f>IFERROR(
IF($K792&lt;&gt;"","",
IF($G792="","",
IF($C792="Customer credit",-$H792*VLOOKUP($G792,'Inventory management'!$B:$D,3,0),
$H792*VLOOKUP($G792,'Inventory management'!$B:$D,3,0)))),
"")</f>
        <v/>
      </c>
      <c r="K792" s="188"/>
      <c r="L792" s="137" t="str">
        <f t="shared" si="37"/>
        <v/>
      </c>
      <c r="M792" s="137" t="str">
        <f t="shared" si="38"/>
        <v/>
      </c>
      <c r="N792" s="186"/>
      <c r="O792" s="134" t="str">
        <f t="shared" si="39"/>
        <v/>
      </c>
    </row>
    <row r="793" spans="1:15" x14ac:dyDescent="0.35">
      <c r="A793" s="133" t="str">
        <f>IF(B793="","",
IFERROR(
INDEX('Customer List'!$A:$A,MATCH('Sales input worksheet'!$B793,'Customer List'!$B:$B,0)),
""))</f>
        <v/>
      </c>
      <c r="B793" s="304"/>
      <c r="C793" s="305"/>
      <c r="D793" s="135" t="str">
        <f>IF($C793="","",
IF($C793="Customer credit","CR"&amp;100+COUNTIFS($C$1:$C792,"Customer credit"),
IF($C793="Sales",'Business Info'!$A$3&amp;100+COUNTIFS($C$1:$C792,"Sales"),
IF($C793="Other Income",'Business Info'!$A$3&amp;"O"&amp;100+COUNTIFS($C$1:$C792,"Other Income")
))))</f>
        <v/>
      </c>
      <c r="E793" s="308"/>
      <c r="F793" s="307"/>
      <c r="G793" s="169"/>
      <c r="H793" s="184"/>
      <c r="I793" s="138" t="str">
        <f>IFERROR(VLOOKUP($G793,'Inventory management'!$B:$D,3,0),"")</f>
        <v/>
      </c>
      <c r="J793" s="137" t="str">
        <f>IFERROR(
IF($K793&lt;&gt;"","",
IF($G793="","",
IF($C793="Customer credit",-$H793*VLOOKUP($G793,'Inventory management'!$B:$D,3,0),
$H793*VLOOKUP($G793,'Inventory management'!$B:$D,3,0)))),
"")</f>
        <v/>
      </c>
      <c r="K793" s="188"/>
      <c r="L793" s="137" t="str">
        <f t="shared" si="37"/>
        <v/>
      </c>
      <c r="M793" s="137" t="str">
        <f t="shared" si="38"/>
        <v/>
      </c>
      <c r="N793" s="186"/>
      <c r="O793" s="134" t="str">
        <f t="shared" si="39"/>
        <v/>
      </c>
    </row>
    <row r="794" spans="1:15" x14ac:dyDescent="0.35">
      <c r="A794" s="133" t="str">
        <f>IF(B794="","",
IFERROR(
INDEX('Customer List'!$A:$A,MATCH('Sales input worksheet'!$B794,'Customer List'!$B:$B,0)),
""))</f>
        <v/>
      </c>
      <c r="B794" s="304"/>
      <c r="C794" s="305"/>
      <c r="D794" s="135" t="str">
        <f>IF($C794="","",
IF($C794="Customer credit","CR"&amp;100+COUNTIFS($C$1:$C793,"Customer credit"),
IF($C794="Sales",'Business Info'!$A$3&amp;100+COUNTIFS($C$1:$C793,"Sales"),
IF($C794="Other Income",'Business Info'!$A$3&amp;"O"&amp;100+COUNTIFS($C$1:$C793,"Other Income")
))))</f>
        <v/>
      </c>
      <c r="E794" s="308"/>
      <c r="F794" s="307"/>
      <c r="G794" s="169"/>
      <c r="H794" s="184"/>
      <c r="I794" s="138" t="str">
        <f>IFERROR(VLOOKUP($G794,'Inventory management'!$B:$D,3,0),"")</f>
        <v/>
      </c>
      <c r="J794" s="137" t="str">
        <f>IFERROR(
IF($K794&lt;&gt;"","",
IF($G794="","",
IF($C794="Customer credit",-$H794*VLOOKUP($G794,'Inventory management'!$B:$D,3,0),
$H794*VLOOKUP($G794,'Inventory management'!$B:$D,3,0)))),
"")</f>
        <v/>
      </c>
      <c r="K794" s="188"/>
      <c r="L794" s="137" t="str">
        <f t="shared" si="37"/>
        <v/>
      </c>
      <c r="M794" s="137" t="str">
        <f t="shared" si="38"/>
        <v/>
      </c>
      <c r="N794" s="186"/>
      <c r="O794" s="134" t="str">
        <f t="shared" si="39"/>
        <v/>
      </c>
    </row>
    <row r="795" spans="1:15" x14ac:dyDescent="0.35">
      <c r="A795" s="133" t="str">
        <f>IF(B795="","",
IFERROR(
INDEX('Customer List'!$A:$A,MATCH('Sales input worksheet'!$B795,'Customer List'!$B:$B,0)),
""))</f>
        <v/>
      </c>
      <c r="B795" s="304"/>
      <c r="C795" s="305"/>
      <c r="D795" s="135" t="str">
        <f>IF($C795="","",
IF($C795="Customer credit","CR"&amp;100+COUNTIFS($C$1:$C794,"Customer credit"),
IF($C795="Sales",'Business Info'!$A$3&amp;100+COUNTIFS($C$1:$C794,"Sales"),
IF($C795="Other Income",'Business Info'!$A$3&amp;"O"&amp;100+COUNTIFS($C$1:$C794,"Other Income")
))))</f>
        <v/>
      </c>
      <c r="E795" s="308"/>
      <c r="F795" s="307"/>
      <c r="G795" s="169"/>
      <c r="H795" s="184"/>
      <c r="I795" s="138" t="str">
        <f>IFERROR(VLOOKUP($G795,'Inventory management'!$B:$D,3,0),"")</f>
        <v/>
      </c>
      <c r="J795" s="137" t="str">
        <f>IFERROR(
IF($K795&lt;&gt;"","",
IF($G795="","",
IF($C795="Customer credit",-$H795*VLOOKUP($G795,'Inventory management'!$B:$D,3,0),
$H795*VLOOKUP($G795,'Inventory management'!$B:$D,3,0)))),
"")</f>
        <v/>
      </c>
      <c r="K795" s="188"/>
      <c r="L795" s="137" t="str">
        <f t="shared" si="37"/>
        <v/>
      </c>
      <c r="M795" s="137" t="str">
        <f t="shared" si="38"/>
        <v/>
      </c>
      <c r="N795" s="186"/>
      <c r="O795" s="134" t="str">
        <f t="shared" si="39"/>
        <v/>
      </c>
    </row>
    <row r="796" spans="1:15" x14ac:dyDescent="0.35">
      <c r="A796" s="133" t="str">
        <f>IF(B796="","",
IFERROR(
INDEX('Customer List'!$A:$A,MATCH('Sales input worksheet'!$B796,'Customer List'!$B:$B,0)),
""))</f>
        <v/>
      </c>
      <c r="B796" s="304"/>
      <c r="C796" s="305"/>
      <c r="D796" s="135" t="str">
        <f>IF($C796="","",
IF($C796="Customer credit","CR"&amp;100+COUNTIFS($C$1:$C795,"Customer credit"),
IF($C796="Sales",'Business Info'!$A$3&amp;100+COUNTIFS($C$1:$C795,"Sales"),
IF($C796="Other Income",'Business Info'!$A$3&amp;"O"&amp;100+COUNTIFS($C$1:$C795,"Other Income")
))))</f>
        <v/>
      </c>
      <c r="E796" s="308"/>
      <c r="F796" s="307"/>
      <c r="G796" s="169"/>
      <c r="H796" s="184"/>
      <c r="I796" s="138" t="str">
        <f>IFERROR(VLOOKUP($G796,'Inventory management'!$B:$D,3,0),"")</f>
        <v/>
      </c>
      <c r="J796" s="137" t="str">
        <f>IFERROR(
IF($K796&lt;&gt;"","",
IF($G796="","",
IF($C796="Customer credit",-$H796*VLOOKUP($G796,'Inventory management'!$B:$D,3,0),
$H796*VLOOKUP($G796,'Inventory management'!$B:$D,3,0)))),
"")</f>
        <v/>
      </c>
      <c r="K796" s="188"/>
      <c r="L796" s="137" t="str">
        <f t="shared" si="37"/>
        <v/>
      </c>
      <c r="M796" s="137" t="str">
        <f t="shared" si="38"/>
        <v/>
      </c>
      <c r="N796" s="186"/>
      <c r="O796" s="134" t="str">
        <f t="shared" si="39"/>
        <v/>
      </c>
    </row>
    <row r="797" spans="1:15" x14ac:dyDescent="0.35">
      <c r="A797" s="133" t="str">
        <f>IF(B797="","",
IFERROR(
INDEX('Customer List'!$A:$A,MATCH('Sales input worksheet'!$B797,'Customer List'!$B:$B,0)),
""))</f>
        <v/>
      </c>
      <c r="B797" s="304"/>
      <c r="C797" s="305"/>
      <c r="D797" s="135" t="str">
        <f>IF($C797="","",
IF($C797="Customer credit","CR"&amp;100+COUNTIFS($C$1:$C796,"Customer credit"),
IF($C797="Sales",'Business Info'!$A$3&amp;100+COUNTIFS($C$1:$C796,"Sales"),
IF($C797="Other Income",'Business Info'!$A$3&amp;"O"&amp;100+COUNTIFS($C$1:$C796,"Other Income")
))))</f>
        <v/>
      </c>
      <c r="E797" s="308"/>
      <c r="F797" s="307"/>
      <c r="G797" s="169"/>
      <c r="H797" s="184"/>
      <c r="I797" s="138" t="str">
        <f>IFERROR(VLOOKUP($G797,'Inventory management'!$B:$D,3,0),"")</f>
        <v/>
      </c>
      <c r="J797" s="137" t="str">
        <f>IFERROR(
IF($K797&lt;&gt;"","",
IF($G797="","",
IF($C797="Customer credit",-$H797*VLOOKUP($G797,'Inventory management'!$B:$D,3,0),
$H797*VLOOKUP($G797,'Inventory management'!$B:$D,3,0)))),
"")</f>
        <v/>
      </c>
      <c r="K797" s="188"/>
      <c r="L797" s="137" t="str">
        <f t="shared" si="37"/>
        <v/>
      </c>
      <c r="M797" s="137" t="str">
        <f t="shared" si="38"/>
        <v/>
      </c>
      <c r="N797" s="186"/>
      <c r="O797" s="134" t="str">
        <f t="shared" si="39"/>
        <v/>
      </c>
    </row>
    <row r="798" spans="1:15" x14ac:dyDescent="0.35">
      <c r="A798" s="133" t="str">
        <f>IF(B798="","",
IFERROR(
INDEX('Customer List'!$A:$A,MATCH('Sales input worksheet'!$B798,'Customer List'!$B:$B,0)),
""))</f>
        <v/>
      </c>
      <c r="B798" s="304"/>
      <c r="C798" s="305"/>
      <c r="D798" s="135" t="str">
        <f>IF($C798="","",
IF($C798="Customer credit","CR"&amp;100+COUNTIFS($C$1:$C797,"Customer credit"),
IF($C798="Sales",'Business Info'!$A$3&amp;100+COUNTIFS($C$1:$C797,"Sales"),
IF($C798="Other Income",'Business Info'!$A$3&amp;"O"&amp;100+COUNTIFS($C$1:$C797,"Other Income")
))))</f>
        <v/>
      </c>
      <c r="E798" s="308"/>
      <c r="F798" s="307"/>
      <c r="G798" s="169"/>
      <c r="H798" s="184"/>
      <c r="I798" s="138" t="str">
        <f>IFERROR(VLOOKUP($G798,'Inventory management'!$B:$D,3,0),"")</f>
        <v/>
      </c>
      <c r="J798" s="137" t="str">
        <f>IFERROR(
IF($K798&lt;&gt;"","",
IF($G798="","",
IF($C798="Customer credit",-$H798*VLOOKUP($G798,'Inventory management'!$B:$D,3,0),
$H798*VLOOKUP($G798,'Inventory management'!$B:$D,3,0)))),
"")</f>
        <v/>
      </c>
      <c r="K798" s="188"/>
      <c r="L798" s="137" t="str">
        <f t="shared" si="37"/>
        <v/>
      </c>
      <c r="M798" s="137" t="str">
        <f t="shared" si="38"/>
        <v/>
      </c>
      <c r="N798" s="186"/>
      <c r="O798" s="134" t="str">
        <f t="shared" si="39"/>
        <v/>
      </c>
    </row>
    <row r="799" spans="1:15" x14ac:dyDescent="0.35">
      <c r="A799" s="133" t="str">
        <f>IF(B799="","",
IFERROR(
INDEX('Customer List'!$A:$A,MATCH('Sales input worksheet'!$B799,'Customer List'!$B:$B,0)),
""))</f>
        <v/>
      </c>
      <c r="B799" s="304"/>
      <c r="C799" s="305"/>
      <c r="D799" s="135" t="str">
        <f>IF($C799="","",
IF($C799="Customer credit","CR"&amp;100+COUNTIFS($C$1:$C798,"Customer credit"),
IF($C799="Sales",'Business Info'!$A$3&amp;100+COUNTIFS($C$1:$C798,"Sales"),
IF($C799="Other Income",'Business Info'!$A$3&amp;"O"&amp;100+COUNTIFS($C$1:$C798,"Other Income")
))))</f>
        <v/>
      </c>
      <c r="E799" s="308"/>
      <c r="F799" s="307"/>
      <c r="G799" s="169"/>
      <c r="H799" s="184"/>
      <c r="I799" s="138" t="str">
        <f>IFERROR(VLOOKUP($G799,'Inventory management'!$B:$D,3,0),"")</f>
        <v/>
      </c>
      <c r="J799" s="137" t="str">
        <f>IFERROR(
IF($K799&lt;&gt;"","",
IF($G799="","",
IF($C799="Customer credit",-$H799*VLOOKUP($G799,'Inventory management'!$B:$D,3,0),
$H799*VLOOKUP($G799,'Inventory management'!$B:$D,3,0)))),
"")</f>
        <v/>
      </c>
      <c r="K799" s="188"/>
      <c r="L799" s="137" t="str">
        <f t="shared" si="37"/>
        <v/>
      </c>
      <c r="M799" s="137" t="str">
        <f t="shared" si="38"/>
        <v/>
      </c>
      <c r="N799" s="186"/>
      <c r="O799" s="134" t="str">
        <f t="shared" si="39"/>
        <v/>
      </c>
    </row>
    <row r="800" spans="1:15" x14ac:dyDescent="0.35">
      <c r="A800" s="133" t="str">
        <f>IF(B800="","",
IFERROR(
INDEX('Customer List'!$A:$A,MATCH('Sales input worksheet'!$B800,'Customer List'!$B:$B,0)),
""))</f>
        <v/>
      </c>
      <c r="B800" s="304"/>
      <c r="C800" s="305"/>
      <c r="D800" s="135" t="str">
        <f>IF($C800="","",
IF($C800="Customer credit","CR"&amp;100+COUNTIFS($C$1:$C799,"Customer credit"),
IF($C800="Sales",'Business Info'!$A$3&amp;100+COUNTIFS($C$1:$C799,"Sales"),
IF($C800="Other Income",'Business Info'!$A$3&amp;"O"&amp;100+COUNTIFS($C$1:$C799,"Other Income")
))))</f>
        <v/>
      </c>
      <c r="E800" s="308"/>
      <c r="F800" s="307"/>
      <c r="G800" s="169"/>
      <c r="H800" s="184"/>
      <c r="I800" s="138" t="str">
        <f>IFERROR(VLOOKUP($G800,'Inventory management'!$B:$D,3,0),"")</f>
        <v/>
      </c>
      <c r="J800" s="137" t="str">
        <f>IFERROR(
IF($K800&lt;&gt;"","",
IF($G800="","",
IF($C800="Customer credit",-$H800*VLOOKUP($G800,'Inventory management'!$B:$D,3,0),
$H800*VLOOKUP($G800,'Inventory management'!$B:$D,3,0)))),
"")</f>
        <v/>
      </c>
      <c r="K800" s="188"/>
      <c r="L800" s="137" t="str">
        <f t="shared" si="37"/>
        <v/>
      </c>
      <c r="M800" s="137" t="str">
        <f t="shared" si="38"/>
        <v/>
      </c>
      <c r="N800" s="186"/>
      <c r="O800" s="134" t="str">
        <f t="shared" si="39"/>
        <v/>
      </c>
    </row>
    <row r="801" spans="1:15" x14ac:dyDescent="0.35">
      <c r="A801" s="133" t="str">
        <f>IF(B801="","",
IFERROR(
INDEX('Customer List'!$A:$A,MATCH('Sales input worksheet'!$B801,'Customer List'!$B:$B,0)),
""))</f>
        <v/>
      </c>
      <c r="B801" s="304"/>
      <c r="C801" s="305"/>
      <c r="D801" s="135" t="str">
        <f>IF($C801="","",
IF($C801="Customer credit","CR"&amp;100+COUNTIFS($C$1:$C800,"Customer credit"),
IF($C801="Sales",'Business Info'!$A$3&amp;100+COUNTIFS($C$1:$C800,"Sales"),
IF($C801="Other Income",'Business Info'!$A$3&amp;"O"&amp;100+COUNTIFS($C$1:$C800,"Other Income")
))))</f>
        <v/>
      </c>
      <c r="E801" s="308"/>
      <c r="F801" s="307"/>
      <c r="G801" s="169"/>
      <c r="H801" s="184"/>
      <c r="I801" s="138" t="str">
        <f>IFERROR(VLOOKUP($G801,'Inventory management'!$B:$D,3,0),"")</f>
        <v/>
      </c>
      <c r="J801" s="137" t="str">
        <f>IFERROR(
IF($K801&lt;&gt;"","",
IF($G801="","",
IF($C801="Customer credit",-$H801*VLOOKUP($G801,'Inventory management'!$B:$D,3,0),
$H801*VLOOKUP($G801,'Inventory management'!$B:$D,3,0)))),
"")</f>
        <v/>
      </c>
      <c r="K801" s="188"/>
      <c r="L801" s="137" t="str">
        <f t="shared" si="37"/>
        <v/>
      </c>
      <c r="M801" s="137" t="str">
        <f t="shared" si="38"/>
        <v/>
      </c>
      <c r="N801" s="186"/>
      <c r="O801" s="134" t="str">
        <f t="shared" si="39"/>
        <v/>
      </c>
    </row>
    <row r="802" spans="1:15" x14ac:dyDescent="0.35">
      <c r="A802" s="133" t="str">
        <f>IF(B802="","",
IFERROR(
INDEX('Customer List'!$A:$A,MATCH('Sales input worksheet'!$B802,'Customer List'!$B:$B,0)),
""))</f>
        <v/>
      </c>
      <c r="B802" s="304"/>
      <c r="C802" s="305"/>
      <c r="D802" s="135" t="str">
        <f>IF($C802="","",
IF($C802="Customer credit","CR"&amp;100+COUNTIFS($C$1:$C801,"Customer credit"),
IF($C802="Sales",'Business Info'!$A$3&amp;100+COUNTIFS($C$1:$C801,"Sales"),
IF($C802="Other Income",'Business Info'!$A$3&amp;"O"&amp;100+COUNTIFS($C$1:$C801,"Other Income")
))))</f>
        <v/>
      </c>
      <c r="E802" s="308"/>
      <c r="F802" s="307"/>
      <c r="G802" s="169"/>
      <c r="H802" s="184"/>
      <c r="I802" s="138" t="str">
        <f>IFERROR(VLOOKUP($G802,'Inventory management'!$B:$D,3,0),"")</f>
        <v/>
      </c>
      <c r="J802" s="137" t="str">
        <f>IFERROR(
IF($K802&lt;&gt;"","",
IF($G802="","",
IF($C802="Customer credit",-$H802*VLOOKUP($G802,'Inventory management'!$B:$D,3,0),
$H802*VLOOKUP($G802,'Inventory management'!$B:$D,3,0)))),
"")</f>
        <v/>
      </c>
      <c r="K802" s="188"/>
      <c r="L802" s="137" t="str">
        <f t="shared" si="37"/>
        <v/>
      </c>
      <c r="M802" s="137" t="str">
        <f t="shared" si="38"/>
        <v/>
      </c>
      <c r="N802" s="186"/>
      <c r="O802" s="134" t="str">
        <f t="shared" si="39"/>
        <v/>
      </c>
    </row>
    <row r="803" spans="1:15" x14ac:dyDescent="0.35">
      <c r="A803" s="133" t="str">
        <f>IF(B803="","",
IFERROR(
INDEX('Customer List'!$A:$A,MATCH('Sales input worksheet'!$B803,'Customer List'!$B:$B,0)),
""))</f>
        <v/>
      </c>
      <c r="B803" s="304"/>
      <c r="C803" s="305"/>
      <c r="D803" s="135" t="str">
        <f>IF($C803="","",
IF($C803="Customer credit","CR"&amp;100+COUNTIFS($C$1:$C802,"Customer credit"),
IF($C803="Sales",'Business Info'!$A$3&amp;100+COUNTIFS($C$1:$C802,"Sales"),
IF($C803="Other Income",'Business Info'!$A$3&amp;"O"&amp;100+COUNTIFS($C$1:$C802,"Other Income")
))))</f>
        <v/>
      </c>
      <c r="E803" s="308"/>
      <c r="F803" s="307"/>
      <c r="G803" s="169"/>
      <c r="H803" s="184"/>
      <c r="I803" s="138" t="str">
        <f>IFERROR(VLOOKUP($G803,'Inventory management'!$B:$D,3,0),"")</f>
        <v/>
      </c>
      <c r="J803" s="137" t="str">
        <f>IFERROR(
IF($K803&lt;&gt;"","",
IF($G803="","",
IF($C803="Customer credit",-$H803*VLOOKUP($G803,'Inventory management'!$B:$D,3,0),
$H803*VLOOKUP($G803,'Inventory management'!$B:$D,3,0)))),
"")</f>
        <v/>
      </c>
      <c r="K803" s="188"/>
      <c r="L803" s="137" t="str">
        <f t="shared" si="37"/>
        <v/>
      </c>
      <c r="M803" s="137" t="str">
        <f t="shared" si="38"/>
        <v/>
      </c>
      <c r="N803" s="186"/>
      <c r="O803" s="134" t="str">
        <f t="shared" si="39"/>
        <v/>
      </c>
    </row>
    <row r="804" spans="1:15" x14ac:dyDescent="0.35">
      <c r="A804" s="133" t="str">
        <f>IF(B804="","",
IFERROR(
INDEX('Customer List'!$A:$A,MATCH('Sales input worksheet'!$B804,'Customer List'!$B:$B,0)),
""))</f>
        <v/>
      </c>
      <c r="B804" s="304"/>
      <c r="C804" s="305"/>
      <c r="D804" s="135" t="str">
        <f>IF($C804="","",
IF($C804="Customer credit","CR"&amp;100+COUNTIFS($C$1:$C803,"Customer credit"),
IF($C804="Sales",'Business Info'!$A$3&amp;100+COUNTIFS($C$1:$C803,"Sales"),
IF($C804="Other Income",'Business Info'!$A$3&amp;"O"&amp;100+COUNTIFS($C$1:$C803,"Other Income")
))))</f>
        <v/>
      </c>
      <c r="E804" s="308"/>
      <c r="F804" s="307"/>
      <c r="G804" s="169"/>
      <c r="H804" s="184"/>
      <c r="I804" s="138" t="str">
        <f>IFERROR(VLOOKUP($G804,'Inventory management'!$B:$D,3,0),"")</f>
        <v/>
      </c>
      <c r="J804" s="137" t="str">
        <f>IFERROR(
IF($K804&lt;&gt;"","",
IF($G804="","",
IF($C804="Customer credit",-$H804*VLOOKUP($G804,'Inventory management'!$B:$D,3,0),
$H804*VLOOKUP($G804,'Inventory management'!$B:$D,3,0)))),
"")</f>
        <v/>
      </c>
      <c r="K804" s="188"/>
      <c r="L804" s="137" t="str">
        <f t="shared" si="37"/>
        <v/>
      </c>
      <c r="M804" s="137" t="str">
        <f t="shared" si="38"/>
        <v/>
      </c>
      <c r="N804" s="186"/>
      <c r="O804" s="134" t="str">
        <f t="shared" si="39"/>
        <v/>
      </c>
    </row>
    <row r="805" spans="1:15" x14ac:dyDescent="0.35">
      <c r="A805" s="133" t="str">
        <f>IF(B805="","",
IFERROR(
INDEX('Customer List'!$A:$A,MATCH('Sales input worksheet'!$B805,'Customer List'!$B:$B,0)),
""))</f>
        <v/>
      </c>
      <c r="B805" s="304"/>
      <c r="C805" s="305"/>
      <c r="D805" s="135" t="str">
        <f>IF($C805="","",
IF($C805="Customer credit","CR"&amp;100+COUNTIFS($C$1:$C804,"Customer credit"),
IF($C805="Sales",'Business Info'!$A$3&amp;100+COUNTIFS($C$1:$C804,"Sales"),
IF($C805="Other Income",'Business Info'!$A$3&amp;"O"&amp;100+COUNTIFS($C$1:$C804,"Other Income")
))))</f>
        <v/>
      </c>
      <c r="E805" s="308"/>
      <c r="F805" s="307"/>
      <c r="G805" s="169"/>
      <c r="H805" s="184"/>
      <c r="I805" s="138" t="str">
        <f>IFERROR(VLOOKUP($G805,'Inventory management'!$B:$D,3,0),"")</f>
        <v/>
      </c>
      <c r="J805" s="137" t="str">
        <f>IFERROR(
IF($K805&lt;&gt;"","",
IF($G805="","",
IF($C805="Customer credit",-$H805*VLOOKUP($G805,'Inventory management'!$B:$D,3,0),
$H805*VLOOKUP($G805,'Inventory management'!$B:$D,3,0)))),
"")</f>
        <v/>
      </c>
      <c r="K805" s="188"/>
      <c r="L805" s="137" t="str">
        <f t="shared" si="37"/>
        <v/>
      </c>
      <c r="M805" s="137" t="str">
        <f t="shared" si="38"/>
        <v/>
      </c>
      <c r="N805" s="186"/>
      <c r="O805" s="134" t="str">
        <f t="shared" si="39"/>
        <v/>
      </c>
    </row>
    <row r="806" spans="1:15" x14ac:dyDescent="0.35">
      <c r="A806" s="133" t="str">
        <f>IF(B806="","",
IFERROR(
INDEX('Customer List'!$A:$A,MATCH('Sales input worksheet'!$B806,'Customer List'!$B:$B,0)),
""))</f>
        <v/>
      </c>
      <c r="B806" s="304"/>
      <c r="C806" s="305"/>
      <c r="D806" s="135" t="str">
        <f>IF($C806="","",
IF($C806="Customer credit","CR"&amp;100+COUNTIFS($C$1:$C805,"Customer credit"),
IF($C806="Sales",'Business Info'!$A$3&amp;100+COUNTIFS($C$1:$C805,"Sales"),
IF($C806="Other Income",'Business Info'!$A$3&amp;"O"&amp;100+COUNTIFS($C$1:$C805,"Other Income")
))))</f>
        <v/>
      </c>
      <c r="E806" s="308"/>
      <c r="F806" s="307"/>
      <c r="G806" s="169"/>
      <c r="H806" s="184"/>
      <c r="I806" s="138" t="str">
        <f>IFERROR(VLOOKUP($G806,'Inventory management'!$B:$D,3,0),"")</f>
        <v/>
      </c>
      <c r="J806" s="137" t="str">
        <f>IFERROR(
IF($K806&lt;&gt;"","",
IF($G806="","",
IF($C806="Customer credit",-$H806*VLOOKUP($G806,'Inventory management'!$B:$D,3,0),
$H806*VLOOKUP($G806,'Inventory management'!$B:$D,3,0)))),
"")</f>
        <v/>
      </c>
      <c r="K806" s="188"/>
      <c r="L806" s="137" t="str">
        <f t="shared" si="37"/>
        <v/>
      </c>
      <c r="M806" s="137" t="str">
        <f t="shared" si="38"/>
        <v/>
      </c>
      <c r="N806" s="186"/>
      <c r="O806" s="134" t="str">
        <f t="shared" si="39"/>
        <v/>
      </c>
    </row>
    <row r="807" spans="1:15" x14ac:dyDescent="0.35">
      <c r="A807" s="133" t="str">
        <f>IF(B807="","",
IFERROR(
INDEX('Customer List'!$A:$A,MATCH('Sales input worksheet'!$B807,'Customer List'!$B:$B,0)),
""))</f>
        <v/>
      </c>
      <c r="B807" s="304"/>
      <c r="C807" s="305"/>
      <c r="D807" s="135" t="str">
        <f>IF($C807="","",
IF($C807="Customer credit","CR"&amp;100+COUNTIFS($C$1:$C806,"Customer credit"),
IF($C807="Sales",'Business Info'!$A$3&amp;100+COUNTIFS($C$1:$C806,"Sales"),
IF($C807="Other Income",'Business Info'!$A$3&amp;"O"&amp;100+COUNTIFS($C$1:$C806,"Other Income")
))))</f>
        <v/>
      </c>
      <c r="E807" s="308"/>
      <c r="F807" s="307"/>
      <c r="G807" s="169"/>
      <c r="H807" s="184"/>
      <c r="I807" s="138" t="str">
        <f>IFERROR(VLOOKUP($G807,'Inventory management'!$B:$D,3,0),"")</f>
        <v/>
      </c>
      <c r="J807" s="137" t="str">
        <f>IFERROR(
IF($K807&lt;&gt;"","",
IF($G807="","",
IF($C807="Customer credit",-$H807*VLOOKUP($G807,'Inventory management'!$B:$D,3,0),
$H807*VLOOKUP($G807,'Inventory management'!$B:$D,3,0)))),
"")</f>
        <v/>
      </c>
      <c r="K807" s="188"/>
      <c r="L807" s="137" t="str">
        <f t="shared" si="37"/>
        <v/>
      </c>
      <c r="M807" s="137" t="str">
        <f t="shared" si="38"/>
        <v/>
      </c>
      <c r="N807" s="186"/>
      <c r="O807" s="134" t="str">
        <f t="shared" si="39"/>
        <v/>
      </c>
    </row>
    <row r="808" spans="1:15" x14ac:dyDescent="0.35">
      <c r="A808" s="133" t="str">
        <f>IF(B808="","",
IFERROR(
INDEX('Customer List'!$A:$A,MATCH('Sales input worksheet'!$B808,'Customer List'!$B:$B,0)),
""))</f>
        <v/>
      </c>
      <c r="B808" s="304"/>
      <c r="C808" s="305"/>
      <c r="D808" s="135" t="str">
        <f>IF($C808="","",
IF($C808="Customer credit","CR"&amp;100+COUNTIFS($C$1:$C807,"Customer credit"),
IF($C808="Sales",'Business Info'!$A$3&amp;100+COUNTIFS($C$1:$C807,"Sales"),
IF($C808="Other Income",'Business Info'!$A$3&amp;"O"&amp;100+COUNTIFS($C$1:$C807,"Other Income")
))))</f>
        <v/>
      </c>
      <c r="E808" s="308"/>
      <c r="F808" s="307"/>
      <c r="G808" s="169"/>
      <c r="H808" s="184"/>
      <c r="I808" s="138" t="str">
        <f>IFERROR(VLOOKUP($G808,'Inventory management'!$B:$D,3,0),"")</f>
        <v/>
      </c>
      <c r="J808" s="137" t="str">
        <f>IFERROR(
IF($K808&lt;&gt;"","",
IF($G808="","",
IF($C808="Customer credit",-$H808*VLOOKUP($G808,'Inventory management'!$B:$D,3,0),
$H808*VLOOKUP($G808,'Inventory management'!$B:$D,3,0)))),
"")</f>
        <v/>
      </c>
      <c r="K808" s="188"/>
      <c r="L808" s="137" t="str">
        <f t="shared" si="37"/>
        <v/>
      </c>
      <c r="M808" s="137" t="str">
        <f t="shared" si="38"/>
        <v/>
      </c>
      <c r="N808" s="186"/>
      <c r="O808" s="134" t="str">
        <f t="shared" si="39"/>
        <v/>
      </c>
    </row>
    <row r="809" spans="1:15" x14ac:dyDescent="0.35">
      <c r="A809" s="133" t="str">
        <f>IF(B809="","",
IFERROR(
INDEX('Customer List'!$A:$A,MATCH('Sales input worksheet'!$B809,'Customer List'!$B:$B,0)),
""))</f>
        <v/>
      </c>
      <c r="B809" s="304"/>
      <c r="C809" s="305"/>
      <c r="D809" s="135" t="str">
        <f>IF($C809="","",
IF($C809="Customer credit","CR"&amp;100+COUNTIFS($C$1:$C808,"Customer credit"),
IF($C809="Sales",'Business Info'!$A$3&amp;100+COUNTIFS($C$1:$C808,"Sales"),
IF($C809="Other Income",'Business Info'!$A$3&amp;"O"&amp;100+COUNTIFS($C$1:$C808,"Other Income")
))))</f>
        <v/>
      </c>
      <c r="E809" s="308"/>
      <c r="F809" s="307"/>
      <c r="G809" s="169"/>
      <c r="H809" s="184"/>
      <c r="I809" s="138" t="str">
        <f>IFERROR(VLOOKUP($G809,'Inventory management'!$B:$D,3,0),"")</f>
        <v/>
      </c>
      <c r="J809" s="137" t="str">
        <f>IFERROR(
IF($K809&lt;&gt;"","",
IF($G809="","",
IF($C809="Customer credit",-$H809*VLOOKUP($G809,'Inventory management'!$B:$D,3,0),
$H809*VLOOKUP($G809,'Inventory management'!$B:$D,3,0)))),
"")</f>
        <v/>
      </c>
      <c r="K809" s="188"/>
      <c r="L809" s="137" t="str">
        <f t="shared" si="37"/>
        <v/>
      </c>
      <c r="M809" s="137" t="str">
        <f t="shared" si="38"/>
        <v/>
      </c>
      <c r="N809" s="186"/>
      <c r="O809" s="134" t="str">
        <f t="shared" si="39"/>
        <v/>
      </c>
    </row>
    <row r="810" spans="1:15" x14ac:dyDescent="0.35">
      <c r="A810" s="133" t="str">
        <f>IF(B810="","",
IFERROR(
INDEX('Customer List'!$A:$A,MATCH('Sales input worksheet'!$B810,'Customer List'!$B:$B,0)),
""))</f>
        <v/>
      </c>
      <c r="B810" s="304"/>
      <c r="C810" s="305"/>
      <c r="D810" s="135" t="str">
        <f>IF($C810="","",
IF($C810="Customer credit","CR"&amp;100+COUNTIFS($C$1:$C809,"Customer credit"),
IF($C810="Sales",'Business Info'!$A$3&amp;100+COUNTIFS($C$1:$C809,"Sales"),
IF($C810="Other Income",'Business Info'!$A$3&amp;"O"&amp;100+COUNTIFS($C$1:$C809,"Other Income")
))))</f>
        <v/>
      </c>
      <c r="E810" s="308"/>
      <c r="F810" s="307"/>
      <c r="G810" s="169"/>
      <c r="H810" s="184"/>
      <c r="I810" s="138" t="str">
        <f>IFERROR(VLOOKUP($G810,'Inventory management'!$B:$D,3,0),"")</f>
        <v/>
      </c>
      <c r="J810" s="137" t="str">
        <f>IFERROR(
IF($K810&lt;&gt;"","",
IF($G810="","",
IF($C810="Customer credit",-$H810*VLOOKUP($G810,'Inventory management'!$B:$D,3,0),
$H810*VLOOKUP($G810,'Inventory management'!$B:$D,3,0)))),
"")</f>
        <v/>
      </c>
      <c r="K810" s="188"/>
      <c r="L810" s="137" t="str">
        <f t="shared" si="37"/>
        <v/>
      </c>
      <c r="M810" s="137" t="str">
        <f t="shared" si="38"/>
        <v/>
      </c>
      <c r="N810" s="186"/>
      <c r="O810" s="134" t="str">
        <f t="shared" si="39"/>
        <v/>
      </c>
    </row>
    <row r="811" spans="1:15" x14ac:dyDescent="0.35">
      <c r="A811" s="133" t="str">
        <f>IF(B811="","",
IFERROR(
INDEX('Customer List'!$A:$A,MATCH('Sales input worksheet'!$B811,'Customer List'!$B:$B,0)),
""))</f>
        <v/>
      </c>
      <c r="B811" s="304"/>
      <c r="C811" s="305"/>
      <c r="D811" s="135" t="str">
        <f>IF($C811="","",
IF($C811="Customer credit","CR"&amp;100+COUNTIFS($C$1:$C810,"Customer credit"),
IF($C811="Sales",'Business Info'!$A$3&amp;100+COUNTIFS($C$1:$C810,"Sales"),
IF($C811="Other Income",'Business Info'!$A$3&amp;"O"&amp;100+COUNTIFS($C$1:$C810,"Other Income")
))))</f>
        <v/>
      </c>
      <c r="E811" s="308"/>
      <c r="F811" s="307"/>
      <c r="G811" s="169"/>
      <c r="H811" s="184"/>
      <c r="I811" s="138" t="str">
        <f>IFERROR(VLOOKUP($G811,'Inventory management'!$B:$D,3,0),"")</f>
        <v/>
      </c>
      <c r="J811" s="137" t="str">
        <f>IFERROR(
IF($K811&lt;&gt;"","",
IF($G811="","",
IF($C811="Customer credit",-$H811*VLOOKUP($G811,'Inventory management'!$B:$D,3,0),
$H811*VLOOKUP($G811,'Inventory management'!$B:$D,3,0)))),
"")</f>
        <v/>
      </c>
      <c r="K811" s="188"/>
      <c r="L811" s="137" t="str">
        <f t="shared" si="37"/>
        <v/>
      </c>
      <c r="M811" s="137" t="str">
        <f t="shared" si="38"/>
        <v/>
      </c>
      <c r="N811" s="186"/>
      <c r="O811" s="134" t="str">
        <f t="shared" si="39"/>
        <v/>
      </c>
    </row>
    <row r="812" spans="1:15" x14ac:dyDescent="0.35">
      <c r="A812" s="133" t="str">
        <f>IF(B812="","",
IFERROR(
INDEX('Customer List'!$A:$A,MATCH('Sales input worksheet'!$B812,'Customer List'!$B:$B,0)),
""))</f>
        <v/>
      </c>
      <c r="B812" s="304"/>
      <c r="C812" s="305"/>
      <c r="D812" s="135" t="str">
        <f>IF($C812="","",
IF($C812="Customer credit","CR"&amp;100+COUNTIFS($C$1:$C811,"Customer credit"),
IF($C812="Sales",'Business Info'!$A$3&amp;100+COUNTIFS($C$1:$C811,"Sales"),
IF($C812="Other Income",'Business Info'!$A$3&amp;"O"&amp;100+COUNTIFS($C$1:$C811,"Other Income")
))))</f>
        <v/>
      </c>
      <c r="E812" s="308"/>
      <c r="F812" s="307"/>
      <c r="G812" s="169"/>
      <c r="H812" s="184"/>
      <c r="I812" s="138" t="str">
        <f>IFERROR(VLOOKUP($G812,'Inventory management'!$B:$D,3,0),"")</f>
        <v/>
      </c>
      <c r="J812" s="137" t="str">
        <f>IFERROR(
IF($K812&lt;&gt;"","",
IF($G812="","",
IF($C812="Customer credit",-$H812*VLOOKUP($G812,'Inventory management'!$B:$D,3,0),
$H812*VLOOKUP($G812,'Inventory management'!$B:$D,3,0)))),
"")</f>
        <v/>
      </c>
      <c r="K812" s="188"/>
      <c r="L812" s="137" t="str">
        <f t="shared" si="37"/>
        <v/>
      </c>
      <c r="M812" s="137" t="str">
        <f t="shared" si="38"/>
        <v/>
      </c>
      <c r="N812" s="186"/>
      <c r="O812" s="134" t="str">
        <f t="shared" si="39"/>
        <v/>
      </c>
    </row>
    <row r="813" spans="1:15" x14ac:dyDescent="0.35">
      <c r="A813" s="133" t="str">
        <f>IF(B813="","",
IFERROR(
INDEX('Customer List'!$A:$A,MATCH('Sales input worksheet'!$B813,'Customer List'!$B:$B,0)),
""))</f>
        <v/>
      </c>
      <c r="B813" s="304"/>
      <c r="C813" s="305"/>
      <c r="D813" s="135" t="str">
        <f>IF($C813="","",
IF($C813="Customer credit","CR"&amp;100+COUNTIFS($C$1:$C812,"Customer credit"),
IF($C813="Sales",'Business Info'!$A$3&amp;100+COUNTIFS($C$1:$C812,"Sales"),
IF($C813="Other Income",'Business Info'!$A$3&amp;"O"&amp;100+COUNTIFS($C$1:$C812,"Other Income")
))))</f>
        <v/>
      </c>
      <c r="E813" s="308"/>
      <c r="F813" s="307"/>
      <c r="G813" s="169"/>
      <c r="H813" s="184"/>
      <c r="I813" s="138" t="str">
        <f>IFERROR(VLOOKUP($G813,'Inventory management'!$B:$D,3,0),"")</f>
        <v/>
      </c>
      <c r="J813" s="137" t="str">
        <f>IFERROR(
IF($K813&lt;&gt;"","",
IF($G813="","",
IF($C813="Customer credit",-$H813*VLOOKUP($G813,'Inventory management'!$B:$D,3,0),
$H813*VLOOKUP($G813,'Inventory management'!$B:$D,3,0)))),
"")</f>
        <v/>
      </c>
      <c r="K813" s="188"/>
      <c r="L813" s="137" t="str">
        <f t="shared" si="37"/>
        <v/>
      </c>
      <c r="M813" s="137" t="str">
        <f t="shared" si="38"/>
        <v/>
      </c>
      <c r="N813" s="186"/>
      <c r="O813" s="134" t="str">
        <f t="shared" si="39"/>
        <v/>
      </c>
    </row>
    <row r="814" spans="1:15" x14ac:dyDescent="0.35">
      <c r="A814" s="133" t="str">
        <f>IF(B814="","",
IFERROR(
INDEX('Customer List'!$A:$A,MATCH('Sales input worksheet'!$B814,'Customer List'!$B:$B,0)),
""))</f>
        <v/>
      </c>
      <c r="B814" s="304"/>
      <c r="C814" s="305"/>
      <c r="D814" s="135" t="str">
        <f>IF($C814="","",
IF($C814="Customer credit","CR"&amp;100+COUNTIFS($C$1:$C813,"Customer credit"),
IF($C814="Sales",'Business Info'!$A$3&amp;100+COUNTIFS($C$1:$C813,"Sales"),
IF($C814="Other Income",'Business Info'!$A$3&amp;"O"&amp;100+COUNTIFS($C$1:$C813,"Other Income")
))))</f>
        <v/>
      </c>
      <c r="E814" s="308"/>
      <c r="F814" s="307"/>
      <c r="G814" s="169"/>
      <c r="H814" s="184"/>
      <c r="I814" s="138" t="str">
        <f>IFERROR(VLOOKUP($G814,'Inventory management'!$B:$D,3,0),"")</f>
        <v/>
      </c>
      <c r="J814" s="137" t="str">
        <f>IFERROR(
IF($K814&lt;&gt;"","",
IF($G814="","",
IF($C814="Customer credit",-$H814*VLOOKUP($G814,'Inventory management'!$B:$D,3,0),
$H814*VLOOKUP($G814,'Inventory management'!$B:$D,3,0)))),
"")</f>
        <v/>
      </c>
      <c r="K814" s="188"/>
      <c r="L814" s="137" t="str">
        <f t="shared" si="37"/>
        <v/>
      </c>
      <c r="M814" s="137" t="str">
        <f t="shared" si="38"/>
        <v/>
      </c>
      <c r="N814" s="186"/>
      <c r="O814" s="134" t="str">
        <f t="shared" si="39"/>
        <v/>
      </c>
    </row>
    <row r="815" spans="1:15" x14ac:dyDescent="0.35">
      <c r="A815" s="133" t="str">
        <f>IF(B815="","",
IFERROR(
INDEX('Customer List'!$A:$A,MATCH('Sales input worksheet'!$B815,'Customer List'!$B:$B,0)),
""))</f>
        <v/>
      </c>
      <c r="B815" s="304"/>
      <c r="C815" s="305"/>
      <c r="D815" s="135" t="str">
        <f>IF($C815="","",
IF($C815="Customer credit","CR"&amp;100+COUNTIFS($C$1:$C814,"Customer credit"),
IF($C815="Sales",'Business Info'!$A$3&amp;100+COUNTIFS($C$1:$C814,"Sales"),
IF($C815="Other Income",'Business Info'!$A$3&amp;"O"&amp;100+COUNTIFS($C$1:$C814,"Other Income")
))))</f>
        <v/>
      </c>
      <c r="E815" s="308"/>
      <c r="F815" s="307"/>
      <c r="G815" s="169"/>
      <c r="H815" s="184"/>
      <c r="I815" s="138" t="str">
        <f>IFERROR(VLOOKUP($G815,'Inventory management'!$B:$D,3,0),"")</f>
        <v/>
      </c>
      <c r="J815" s="137" t="str">
        <f>IFERROR(
IF($K815&lt;&gt;"","",
IF($G815="","",
IF($C815="Customer credit",-$H815*VLOOKUP($G815,'Inventory management'!$B:$D,3,0),
$H815*VLOOKUP($G815,'Inventory management'!$B:$D,3,0)))),
"")</f>
        <v/>
      </c>
      <c r="K815" s="188"/>
      <c r="L815" s="137" t="str">
        <f t="shared" si="37"/>
        <v/>
      </c>
      <c r="M815" s="137" t="str">
        <f t="shared" si="38"/>
        <v/>
      </c>
      <c r="N815" s="186"/>
      <c r="O815" s="134" t="str">
        <f t="shared" si="39"/>
        <v/>
      </c>
    </row>
    <row r="816" spans="1:15" x14ac:dyDescent="0.35">
      <c r="A816" s="133" t="str">
        <f>IF(B816="","",
IFERROR(
INDEX('Customer List'!$A:$A,MATCH('Sales input worksheet'!$B816,'Customer List'!$B:$B,0)),
""))</f>
        <v/>
      </c>
      <c r="B816" s="304"/>
      <c r="C816" s="305"/>
      <c r="D816" s="135" t="str">
        <f>IF($C816="","",
IF($C816="Customer credit","CR"&amp;100+COUNTIFS($C$1:$C815,"Customer credit"),
IF($C816="Sales",'Business Info'!$A$3&amp;100+COUNTIFS($C$1:$C815,"Sales"),
IF($C816="Other Income",'Business Info'!$A$3&amp;"O"&amp;100+COUNTIFS($C$1:$C815,"Other Income")
))))</f>
        <v/>
      </c>
      <c r="E816" s="308"/>
      <c r="F816" s="307"/>
      <c r="G816" s="169"/>
      <c r="H816" s="184"/>
      <c r="I816" s="138" t="str">
        <f>IFERROR(VLOOKUP($G816,'Inventory management'!$B:$D,3,0),"")</f>
        <v/>
      </c>
      <c r="J816" s="137" t="str">
        <f>IFERROR(
IF($K816&lt;&gt;"","",
IF($G816="","",
IF($C816="Customer credit",-$H816*VLOOKUP($G816,'Inventory management'!$B:$D,3,0),
$H816*VLOOKUP($G816,'Inventory management'!$B:$D,3,0)))),
"")</f>
        <v/>
      </c>
      <c r="K816" s="188"/>
      <c r="L816" s="137" t="str">
        <f t="shared" si="37"/>
        <v/>
      </c>
      <c r="M816" s="137" t="str">
        <f t="shared" si="38"/>
        <v/>
      </c>
      <c r="N816" s="186"/>
      <c r="O816" s="134" t="str">
        <f t="shared" si="39"/>
        <v/>
      </c>
    </row>
    <row r="817" spans="1:15" x14ac:dyDescent="0.35">
      <c r="A817" s="133" t="str">
        <f>IF(B817="","",
IFERROR(
INDEX('Customer List'!$A:$A,MATCH('Sales input worksheet'!$B817,'Customer List'!$B:$B,0)),
""))</f>
        <v/>
      </c>
      <c r="B817" s="304"/>
      <c r="C817" s="305"/>
      <c r="D817" s="135" t="str">
        <f>IF($C817="","",
IF($C817="Customer credit","CR"&amp;100+COUNTIFS($C$1:$C816,"Customer credit"),
IF($C817="Sales",'Business Info'!$A$3&amp;100+COUNTIFS($C$1:$C816,"Sales"),
IF($C817="Other Income",'Business Info'!$A$3&amp;"O"&amp;100+COUNTIFS($C$1:$C816,"Other Income")
))))</f>
        <v/>
      </c>
      <c r="E817" s="308"/>
      <c r="F817" s="307"/>
      <c r="G817" s="169"/>
      <c r="H817" s="184"/>
      <c r="I817" s="138" t="str">
        <f>IFERROR(VLOOKUP($G817,'Inventory management'!$B:$D,3,0),"")</f>
        <v/>
      </c>
      <c r="J817" s="137" t="str">
        <f>IFERROR(
IF($K817&lt;&gt;"","",
IF($G817="","",
IF($C817="Customer credit",-$H817*VLOOKUP($G817,'Inventory management'!$B:$D,3,0),
$H817*VLOOKUP($G817,'Inventory management'!$B:$D,3,0)))),
"")</f>
        <v/>
      </c>
      <c r="K817" s="188"/>
      <c r="L817" s="137" t="str">
        <f t="shared" si="37"/>
        <v/>
      </c>
      <c r="M817" s="137" t="str">
        <f t="shared" si="38"/>
        <v/>
      </c>
      <c r="N817" s="186"/>
      <c r="O817" s="134" t="str">
        <f t="shared" si="39"/>
        <v/>
      </c>
    </row>
    <row r="818" spans="1:15" x14ac:dyDescent="0.35">
      <c r="A818" s="133" t="str">
        <f>IF(B818="","",
IFERROR(
INDEX('Customer List'!$A:$A,MATCH('Sales input worksheet'!$B818,'Customer List'!$B:$B,0)),
""))</f>
        <v/>
      </c>
      <c r="B818" s="304"/>
      <c r="C818" s="305"/>
      <c r="D818" s="135" t="str">
        <f>IF($C818="","",
IF($C818="Customer credit","CR"&amp;100+COUNTIFS($C$1:$C817,"Customer credit"),
IF($C818="Sales",'Business Info'!$A$3&amp;100+COUNTIFS($C$1:$C817,"Sales"),
IF($C818="Other Income",'Business Info'!$A$3&amp;"O"&amp;100+COUNTIFS($C$1:$C817,"Other Income")
))))</f>
        <v/>
      </c>
      <c r="E818" s="308"/>
      <c r="F818" s="307"/>
      <c r="G818" s="169"/>
      <c r="H818" s="184"/>
      <c r="I818" s="138" t="str">
        <f>IFERROR(VLOOKUP($G818,'Inventory management'!$B:$D,3,0),"")</f>
        <v/>
      </c>
      <c r="J818" s="137" t="str">
        <f>IFERROR(
IF($K818&lt;&gt;"","",
IF($G818="","",
IF($C818="Customer credit",-$H818*VLOOKUP($G818,'Inventory management'!$B:$D,3,0),
$H818*VLOOKUP($G818,'Inventory management'!$B:$D,3,0)))),
"")</f>
        <v/>
      </c>
      <c r="K818" s="188"/>
      <c r="L818" s="137" t="str">
        <f t="shared" si="37"/>
        <v/>
      </c>
      <c r="M818" s="137" t="str">
        <f t="shared" si="38"/>
        <v/>
      </c>
      <c r="N818" s="186"/>
      <c r="O818" s="134" t="str">
        <f t="shared" si="39"/>
        <v/>
      </c>
    </row>
    <row r="819" spans="1:15" x14ac:dyDescent="0.35">
      <c r="A819" s="133" t="str">
        <f>IF(B819="","",
IFERROR(
INDEX('Customer List'!$A:$A,MATCH('Sales input worksheet'!$B819,'Customer List'!$B:$B,0)),
""))</f>
        <v/>
      </c>
      <c r="B819" s="304"/>
      <c r="C819" s="305"/>
      <c r="D819" s="135" t="str">
        <f>IF($C819="","",
IF($C819="Customer credit","CR"&amp;100+COUNTIFS($C$1:$C818,"Customer credit"),
IF($C819="Sales",'Business Info'!$A$3&amp;100+COUNTIFS($C$1:$C818,"Sales"),
IF($C819="Other Income",'Business Info'!$A$3&amp;"O"&amp;100+COUNTIFS($C$1:$C818,"Other Income")
))))</f>
        <v/>
      </c>
      <c r="E819" s="308"/>
      <c r="F819" s="307"/>
      <c r="G819" s="169"/>
      <c r="H819" s="184"/>
      <c r="I819" s="138" t="str">
        <f>IFERROR(VLOOKUP($G819,'Inventory management'!$B:$D,3,0),"")</f>
        <v/>
      </c>
      <c r="J819" s="137" t="str">
        <f>IFERROR(
IF($K819&lt;&gt;"","",
IF($G819="","",
IF($C819="Customer credit",-$H819*VLOOKUP($G819,'Inventory management'!$B:$D,3,0),
$H819*VLOOKUP($G819,'Inventory management'!$B:$D,3,0)))),
"")</f>
        <v/>
      </c>
      <c r="K819" s="188"/>
      <c r="L819" s="137" t="str">
        <f t="shared" si="37"/>
        <v/>
      </c>
      <c r="M819" s="137" t="str">
        <f t="shared" si="38"/>
        <v/>
      </c>
      <c r="N819" s="186"/>
      <c r="O819" s="134" t="str">
        <f t="shared" si="39"/>
        <v/>
      </c>
    </row>
    <row r="820" spans="1:15" x14ac:dyDescent="0.35">
      <c r="A820" s="133" t="str">
        <f>IF(B820="","",
IFERROR(
INDEX('Customer List'!$A:$A,MATCH('Sales input worksheet'!$B820,'Customer List'!$B:$B,0)),
""))</f>
        <v/>
      </c>
      <c r="B820" s="304"/>
      <c r="C820" s="305"/>
      <c r="D820" s="135" t="str">
        <f>IF($C820="","",
IF($C820="Customer credit","CR"&amp;100+COUNTIFS($C$1:$C819,"Customer credit"),
IF($C820="Sales",'Business Info'!$A$3&amp;100+COUNTIFS($C$1:$C819,"Sales"),
IF($C820="Other Income",'Business Info'!$A$3&amp;"O"&amp;100+COUNTIFS($C$1:$C819,"Other Income")
))))</f>
        <v/>
      </c>
      <c r="E820" s="308"/>
      <c r="F820" s="307"/>
      <c r="G820" s="169"/>
      <c r="H820" s="184"/>
      <c r="I820" s="138" t="str">
        <f>IFERROR(VLOOKUP($G820,'Inventory management'!$B:$D,3,0),"")</f>
        <v/>
      </c>
      <c r="J820" s="137" t="str">
        <f>IFERROR(
IF($K820&lt;&gt;"","",
IF($G820="","",
IF($C820="Customer credit",-$H820*VLOOKUP($G820,'Inventory management'!$B:$D,3,0),
$H820*VLOOKUP($G820,'Inventory management'!$B:$D,3,0)))),
"")</f>
        <v/>
      </c>
      <c r="K820" s="188"/>
      <c r="L820" s="137" t="str">
        <f t="shared" si="37"/>
        <v/>
      </c>
      <c r="M820" s="137" t="str">
        <f t="shared" si="38"/>
        <v/>
      </c>
      <c r="N820" s="186"/>
      <c r="O820" s="134" t="str">
        <f t="shared" si="39"/>
        <v/>
      </c>
    </row>
    <row r="821" spans="1:15" x14ac:dyDescent="0.35">
      <c r="A821" s="133" t="str">
        <f>IF(B821="","",
IFERROR(
INDEX('Customer List'!$A:$A,MATCH('Sales input worksheet'!$B821,'Customer List'!$B:$B,0)),
""))</f>
        <v/>
      </c>
      <c r="B821" s="304"/>
      <c r="C821" s="305"/>
      <c r="D821" s="135" t="str">
        <f>IF($C821="","",
IF($C821="Customer credit","CR"&amp;100+COUNTIFS($C$1:$C820,"Customer credit"),
IF($C821="Sales",'Business Info'!$A$3&amp;100+COUNTIFS($C$1:$C820,"Sales"),
IF($C821="Other Income",'Business Info'!$A$3&amp;"O"&amp;100+COUNTIFS($C$1:$C820,"Other Income")
))))</f>
        <v/>
      </c>
      <c r="E821" s="308"/>
      <c r="F821" s="307"/>
      <c r="G821" s="169"/>
      <c r="H821" s="184"/>
      <c r="I821" s="138" t="str">
        <f>IFERROR(VLOOKUP($G821,'Inventory management'!$B:$D,3,0),"")</f>
        <v/>
      </c>
      <c r="J821" s="137" t="str">
        <f>IFERROR(
IF($K821&lt;&gt;"","",
IF($G821="","",
IF($C821="Customer credit",-$H821*VLOOKUP($G821,'Inventory management'!$B:$D,3,0),
$H821*VLOOKUP($G821,'Inventory management'!$B:$D,3,0)))),
"")</f>
        <v/>
      </c>
      <c r="K821" s="188"/>
      <c r="L821" s="137" t="str">
        <f t="shared" si="37"/>
        <v/>
      </c>
      <c r="M821" s="137" t="str">
        <f t="shared" si="38"/>
        <v/>
      </c>
      <c r="N821" s="186"/>
      <c r="O821" s="134" t="str">
        <f t="shared" si="39"/>
        <v/>
      </c>
    </row>
    <row r="822" spans="1:15" x14ac:dyDescent="0.35">
      <c r="A822" s="133" t="str">
        <f>IF(B822="","",
IFERROR(
INDEX('Customer List'!$A:$A,MATCH('Sales input worksheet'!$B822,'Customer List'!$B:$B,0)),
""))</f>
        <v/>
      </c>
      <c r="B822" s="304"/>
      <c r="C822" s="305"/>
      <c r="D822" s="135" t="str">
        <f>IF($C822="","",
IF($C822="Customer credit","CR"&amp;100+COUNTIFS($C$1:$C821,"Customer credit"),
IF($C822="Sales",'Business Info'!$A$3&amp;100+COUNTIFS($C$1:$C821,"Sales"),
IF($C822="Other Income",'Business Info'!$A$3&amp;"O"&amp;100+COUNTIFS($C$1:$C821,"Other Income")
))))</f>
        <v/>
      </c>
      <c r="E822" s="308"/>
      <c r="F822" s="307"/>
      <c r="G822" s="169"/>
      <c r="H822" s="184"/>
      <c r="I822" s="138" t="str">
        <f>IFERROR(VLOOKUP($G822,'Inventory management'!$B:$D,3,0),"")</f>
        <v/>
      </c>
      <c r="J822" s="137" t="str">
        <f>IFERROR(
IF($K822&lt;&gt;"","",
IF($G822="","",
IF($C822="Customer credit",-$H822*VLOOKUP($G822,'Inventory management'!$B:$D,3,0),
$H822*VLOOKUP($G822,'Inventory management'!$B:$D,3,0)))),
"")</f>
        <v/>
      </c>
      <c r="K822" s="188"/>
      <c r="L822" s="137" t="str">
        <f t="shared" si="37"/>
        <v/>
      </c>
      <c r="M822" s="137" t="str">
        <f t="shared" si="38"/>
        <v/>
      </c>
      <c r="N822" s="186"/>
      <c r="O822" s="134" t="str">
        <f t="shared" si="39"/>
        <v/>
      </c>
    </row>
    <row r="823" spans="1:15" x14ac:dyDescent="0.35">
      <c r="A823" s="133" t="str">
        <f>IF(B823="","",
IFERROR(
INDEX('Customer List'!$A:$A,MATCH('Sales input worksheet'!$B823,'Customer List'!$B:$B,0)),
""))</f>
        <v/>
      </c>
      <c r="B823" s="304"/>
      <c r="C823" s="305"/>
      <c r="D823" s="135" t="str">
        <f>IF($C823="","",
IF($C823="Customer credit","CR"&amp;100+COUNTIFS($C$1:$C822,"Customer credit"),
IF($C823="Sales",'Business Info'!$A$3&amp;100+COUNTIFS($C$1:$C822,"Sales"),
IF($C823="Other Income",'Business Info'!$A$3&amp;"O"&amp;100+COUNTIFS($C$1:$C822,"Other Income")
))))</f>
        <v/>
      </c>
      <c r="E823" s="308"/>
      <c r="F823" s="307"/>
      <c r="G823" s="169"/>
      <c r="H823" s="184"/>
      <c r="I823" s="138" t="str">
        <f>IFERROR(VLOOKUP($G823,'Inventory management'!$B:$D,3,0),"")</f>
        <v/>
      </c>
      <c r="J823" s="137" t="str">
        <f>IFERROR(
IF($K823&lt;&gt;"","",
IF($G823="","",
IF($C823="Customer credit",-$H823*VLOOKUP($G823,'Inventory management'!$B:$D,3,0),
$H823*VLOOKUP($G823,'Inventory management'!$B:$D,3,0)))),
"")</f>
        <v/>
      </c>
      <c r="K823" s="188"/>
      <c r="L823" s="137" t="str">
        <f t="shared" si="37"/>
        <v/>
      </c>
      <c r="M823" s="137" t="str">
        <f t="shared" si="38"/>
        <v/>
      </c>
      <c r="N823" s="186"/>
      <c r="O823" s="134" t="str">
        <f t="shared" si="39"/>
        <v/>
      </c>
    </row>
    <row r="824" spans="1:15" x14ac:dyDescent="0.35">
      <c r="A824" s="133" t="str">
        <f>IF(B824="","",
IFERROR(
INDEX('Customer List'!$A:$A,MATCH('Sales input worksheet'!$B824,'Customer List'!$B:$B,0)),
""))</f>
        <v/>
      </c>
      <c r="B824" s="304"/>
      <c r="C824" s="305"/>
      <c r="D824" s="135" t="str">
        <f>IF($C824="","",
IF($C824="Customer credit","CR"&amp;100+COUNTIFS($C$1:$C823,"Customer credit"),
IF($C824="Sales",'Business Info'!$A$3&amp;100+COUNTIFS($C$1:$C823,"Sales"),
IF($C824="Other Income",'Business Info'!$A$3&amp;"O"&amp;100+COUNTIFS($C$1:$C823,"Other Income")
))))</f>
        <v/>
      </c>
      <c r="E824" s="308"/>
      <c r="F824" s="307"/>
      <c r="G824" s="169"/>
      <c r="H824" s="184"/>
      <c r="I824" s="138" t="str">
        <f>IFERROR(VLOOKUP($G824,'Inventory management'!$B:$D,3,0),"")</f>
        <v/>
      </c>
      <c r="J824" s="137" t="str">
        <f>IFERROR(
IF($K824&lt;&gt;"","",
IF($G824="","",
IF($C824="Customer credit",-$H824*VLOOKUP($G824,'Inventory management'!$B:$D,3,0),
$H824*VLOOKUP($G824,'Inventory management'!$B:$D,3,0)))),
"")</f>
        <v/>
      </c>
      <c r="K824" s="188"/>
      <c r="L824" s="137" t="str">
        <f t="shared" si="37"/>
        <v/>
      </c>
      <c r="M824" s="137" t="str">
        <f t="shared" si="38"/>
        <v/>
      </c>
      <c r="N824" s="186"/>
      <c r="O824" s="134" t="str">
        <f t="shared" si="39"/>
        <v/>
      </c>
    </row>
    <row r="825" spans="1:15" x14ac:dyDescent="0.35">
      <c r="A825" s="133" t="str">
        <f>IF(B825="","",
IFERROR(
INDEX('Customer List'!$A:$A,MATCH('Sales input worksheet'!$B825,'Customer List'!$B:$B,0)),
""))</f>
        <v/>
      </c>
      <c r="B825" s="304"/>
      <c r="C825" s="305"/>
      <c r="D825" s="135" t="str">
        <f>IF($C825="","",
IF($C825="Customer credit","CR"&amp;100+COUNTIFS($C$1:$C824,"Customer credit"),
IF($C825="Sales",'Business Info'!$A$3&amp;100+COUNTIFS($C$1:$C824,"Sales"),
IF($C825="Other Income",'Business Info'!$A$3&amp;"O"&amp;100+COUNTIFS($C$1:$C824,"Other Income")
))))</f>
        <v/>
      </c>
      <c r="E825" s="308"/>
      <c r="F825" s="307"/>
      <c r="G825" s="169"/>
      <c r="H825" s="184"/>
      <c r="I825" s="138" t="str">
        <f>IFERROR(VLOOKUP($G825,'Inventory management'!$B:$D,3,0),"")</f>
        <v/>
      </c>
      <c r="J825" s="137" t="str">
        <f>IFERROR(
IF($K825&lt;&gt;"","",
IF($G825="","",
IF($C825="Customer credit",-$H825*VLOOKUP($G825,'Inventory management'!$B:$D,3,0),
$H825*VLOOKUP($G825,'Inventory management'!$B:$D,3,0)))),
"")</f>
        <v/>
      </c>
      <c r="K825" s="188"/>
      <c r="L825" s="137" t="str">
        <f t="shared" si="37"/>
        <v/>
      </c>
      <c r="M825" s="137" t="str">
        <f t="shared" si="38"/>
        <v/>
      </c>
      <c r="N825" s="186"/>
      <c r="O825" s="134" t="str">
        <f t="shared" si="39"/>
        <v/>
      </c>
    </row>
    <row r="826" spans="1:15" x14ac:dyDescent="0.35">
      <c r="A826" s="133" t="str">
        <f>IF(B826="","",
IFERROR(
INDEX('Customer List'!$A:$A,MATCH('Sales input worksheet'!$B826,'Customer List'!$B:$B,0)),
""))</f>
        <v/>
      </c>
      <c r="B826" s="304"/>
      <c r="C826" s="305"/>
      <c r="D826" s="135" t="str">
        <f>IF($C826="","",
IF($C826="Customer credit","CR"&amp;100+COUNTIFS($C$1:$C825,"Customer credit"),
IF($C826="Sales",'Business Info'!$A$3&amp;100+COUNTIFS($C$1:$C825,"Sales"),
IF($C826="Other Income",'Business Info'!$A$3&amp;"O"&amp;100+COUNTIFS($C$1:$C825,"Other Income")
))))</f>
        <v/>
      </c>
      <c r="E826" s="308"/>
      <c r="F826" s="307"/>
      <c r="G826" s="169"/>
      <c r="H826" s="184"/>
      <c r="I826" s="138" t="str">
        <f>IFERROR(VLOOKUP($G826,'Inventory management'!$B:$D,3,0),"")</f>
        <v/>
      </c>
      <c r="J826" s="137" t="str">
        <f>IFERROR(
IF($K826&lt;&gt;"","",
IF($G826="","",
IF($C826="Customer credit",-$H826*VLOOKUP($G826,'Inventory management'!$B:$D,3,0),
$H826*VLOOKUP($G826,'Inventory management'!$B:$D,3,0)))),
"")</f>
        <v/>
      </c>
      <c r="K826" s="188"/>
      <c r="L826" s="137" t="str">
        <f t="shared" si="37"/>
        <v/>
      </c>
      <c r="M826" s="137" t="str">
        <f t="shared" si="38"/>
        <v/>
      </c>
      <c r="N826" s="186"/>
      <c r="O826" s="134" t="str">
        <f t="shared" si="39"/>
        <v/>
      </c>
    </row>
    <row r="827" spans="1:15" x14ac:dyDescent="0.35">
      <c r="A827" s="133" t="str">
        <f>IF(B827="","",
IFERROR(
INDEX('Customer List'!$A:$A,MATCH('Sales input worksheet'!$B827,'Customer List'!$B:$B,0)),
""))</f>
        <v/>
      </c>
      <c r="B827" s="304"/>
      <c r="C827" s="305"/>
      <c r="D827" s="135" t="str">
        <f>IF($C827="","",
IF($C827="Customer credit","CR"&amp;100+COUNTIFS($C$1:$C826,"Customer credit"),
IF($C827="Sales",'Business Info'!$A$3&amp;100+COUNTIFS($C$1:$C826,"Sales"),
IF($C827="Other Income",'Business Info'!$A$3&amp;"O"&amp;100+COUNTIFS($C$1:$C826,"Other Income")
))))</f>
        <v/>
      </c>
      <c r="E827" s="308"/>
      <c r="F827" s="307"/>
      <c r="G827" s="169"/>
      <c r="H827" s="184"/>
      <c r="I827" s="138" t="str">
        <f>IFERROR(VLOOKUP($G827,'Inventory management'!$B:$D,3,0),"")</f>
        <v/>
      </c>
      <c r="J827" s="137" t="str">
        <f>IFERROR(
IF($K827&lt;&gt;"","",
IF($G827="","",
IF($C827="Customer credit",-$H827*VLOOKUP($G827,'Inventory management'!$B:$D,3,0),
$H827*VLOOKUP($G827,'Inventory management'!$B:$D,3,0)))),
"")</f>
        <v/>
      </c>
      <c r="K827" s="188"/>
      <c r="L827" s="137" t="str">
        <f t="shared" si="37"/>
        <v/>
      </c>
      <c r="M827" s="137" t="str">
        <f t="shared" si="38"/>
        <v/>
      </c>
      <c r="N827" s="186"/>
      <c r="O827" s="134" t="str">
        <f t="shared" si="39"/>
        <v/>
      </c>
    </row>
    <row r="828" spans="1:15" x14ac:dyDescent="0.35">
      <c r="A828" s="133" t="str">
        <f>IF(B828="","",
IFERROR(
INDEX('Customer List'!$A:$A,MATCH('Sales input worksheet'!$B828,'Customer List'!$B:$B,0)),
""))</f>
        <v/>
      </c>
      <c r="B828" s="304"/>
      <c r="C828" s="305"/>
      <c r="D828" s="135" t="str">
        <f>IF($C828="","",
IF($C828="Customer credit","CR"&amp;100+COUNTIFS($C$1:$C827,"Customer credit"),
IF($C828="Sales",'Business Info'!$A$3&amp;100+COUNTIFS($C$1:$C827,"Sales"),
IF($C828="Other Income",'Business Info'!$A$3&amp;"O"&amp;100+COUNTIFS($C$1:$C827,"Other Income")
))))</f>
        <v/>
      </c>
      <c r="E828" s="308"/>
      <c r="F828" s="307"/>
      <c r="G828" s="169"/>
      <c r="H828" s="184"/>
      <c r="I828" s="138" t="str">
        <f>IFERROR(VLOOKUP($G828,'Inventory management'!$B:$D,3,0),"")</f>
        <v/>
      </c>
      <c r="J828" s="137" t="str">
        <f>IFERROR(
IF($K828&lt;&gt;"","",
IF($G828="","",
IF($C828="Customer credit",-$H828*VLOOKUP($G828,'Inventory management'!$B:$D,3,0),
$H828*VLOOKUP($G828,'Inventory management'!$B:$D,3,0)))),
"")</f>
        <v/>
      </c>
      <c r="K828" s="188"/>
      <c r="L828" s="137" t="str">
        <f t="shared" si="37"/>
        <v/>
      </c>
      <c r="M828" s="137" t="str">
        <f t="shared" si="38"/>
        <v/>
      </c>
      <c r="N828" s="186"/>
      <c r="O828" s="134" t="str">
        <f t="shared" si="39"/>
        <v/>
      </c>
    </row>
    <row r="829" spans="1:15" x14ac:dyDescent="0.35">
      <c r="A829" s="133" t="str">
        <f>IF(B829="","",
IFERROR(
INDEX('Customer List'!$A:$A,MATCH('Sales input worksheet'!$B829,'Customer List'!$B:$B,0)),
""))</f>
        <v/>
      </c>
      <c r="B829" s="304"/>
      <c r="C829" s="305"/>
      <c r="D829" s="135" t="str">
        <f>IF($C829="","",
IF($C829="Customer credit","CR"&amp;100+COUNTIFS($C$1:$C828,"Customer credit"),
IF($C829="Sales",'Business Info'!$A$3&amp;100+COUNTIFS($C$1:$C828,"Sales"),
IF($C829="Other Income",'Business Info'!$A$3&amp;"O"&amp;100+COUNTIFS($C$1:$C828,"Other Income")
))))</f>
        <v/>
      </c>
      <c r="E829" s="308"/>
      <c r="F829" s="307"/>
      <c r="G829" s="169"/>
      <c r="H829" s="184"/>
      <c r="I829" s="138" t="str">
        <f>IFERROR(VLOOKUP($G829,'Inventory management'!$B:$D,3,0),"")</f>
        <v/>
      </c>
      <c r="J829" s="137" t="str">
        <f>IFERROR(
IF($K829&lt;&gt;"","",
IF($G829="","",
IF($C829="Customer credit",-$H829*VLOOKUP($G829,'Inventory management'!$B:$D,3,0),
$H829*VLOOKUP($G829,'Inventory management'!$B:$D,3,0)))),
"")</f>
        <v/>
      </c>
      <c r="K829" s="188"/>
      <c r="L829" s="137" t="str">
        <f t="shared" si="37"/>
        <v/>
      </c>
      <c r="M829" s="137" t="str">
        <f t="shared" si="38"/>
        <v/>
      </c>
      <c r="N829" s="186"/>
      <c r="O829" s="134" t="str">
        <f t="shared" si="39"/>
        <v/>
      </c>
    </row>
    <row r="830" spans="1:15" x14ac:dyDescent="0.35">
      <c r="A830" s="133" t="str">
        <f>IF(B830="","",
IFERROR(
INDEX('Customer List'!$A:$A,MATCH('Sales input worksheet'!$B830,'Customer List'!$B:$B,0)),
""))</f>
        <v/>
      </c>
      <c r="B830" s="304"/>
      <c r="C830" s="305"/>
      <c r="D830" s="135" t="str">
        <f>IF($C830="","",
IF($C830="Customer credit","CR"&amp;100+COUNTIFS($C$1:$C829,"Customer credit"),
IF($C830="Sales",'Business Info'!$A$3&amp;100+COUNTIFS($C$1:$C829,"Sales"),
IF($C830="Other Income",'Business Info'!$A$3&amp;"O"&amp;100+COUNTIFS($C$1:$C829,"Other Income")
))))</f>
        <v/>
      </c>
      <c r="E830" s="308"/>
      <c r="F830" s="307"/>
      <c r="G830" s="169"/>
      <c r="H830" s="184"/>
      <c r="I830" s="138" t="str">
        <f>IFERROR(VLOOKUP($G830,'Inventory management'!$B:$D,3,0),"")</f>
        <v/>
      </c>
      <c r="J830" s="137" t="str">
        <f>IFERROR(
IF($K830&lt;&gt;"","",
IF($G830="","",
IF($C830="Customer credit",-$H830*VLOOKUP($G830,'Inventory management'!$B:$D,3,0),
$H830*VLOOKUP($G830,'Inventory management'!$B:$D,3,0)))),
"")</f>
        <v/>
      </c>
      <c r="K830" s="188"/>
      <c r="L830" s="137" t="str">
        <f t="shared" si="37"/>
        <v/>
      </c>
      <c r="M830" s="137" t="str">
        <f t="shared" si="38"/>
        <v/>
      </c>
      <c r="N830" s="186"/>
      <c r="O830" s="134" t="str">
        <f t="shared" si="39"/>
        <v/>
      </c>
    </row>
    <row r="831" spans="1:15" x14ac:dyDescent="0.35">
      <c r="A831" s="133" t="str">
        <f>IF(B831="","",
IFERROR(
INDEX('Customer List'!$A:$A,MATCH('Sales input worksheet'!$B831,'Customer List'!$B:$B,0)),
""))</f>
        <v/>
      </c>
      <c r="B831" s="304"/>
      <c r="C831" s="305"/>
      <c r="D831" s="135" t="str">
        <f>IF($C831="","",
IF($C831="Customer credit","CR"&amp;100+COUNTIFS($C$1:$C830,"Customer credit"),
IF($C831="Sales",'Business Info'!$A$3&amp;100+COUNTIFS($C$1:$C830,"Sales"),
IF($C831="Other Income",'Business Info'!$A$3&amp;"O"&amp;100+COUNTIFS($C$1:$C830,"Other Income")
))))</f>
        <v/>
      </c>
      <c r="E831" s="308"/>
      <c r="F831" s="307"/>
      <c r="G831" s="169"/>
      <c r="H831" s="184"/>
      <c r="I831" s="138" t="str">
        <f>IFERROR(VLOOKUP($G831,'Inventory management'!$B:$D,3,0),"")</f>
        <v/>
      </c>
      <c r="J831" s="137" t="str">
        <f>IFERROR(
IF($K831&lt;&gt;"","",
IF($G831="","",
IF($C831="Customer credit",-$H831*VLOOKUP($G831,'Inventory management'!$B:$D,3,0),
$H831*VLOOKUP($G831,'Inventory management'!$B:$D,3,0)))),
"")</f>
        <v/>
      </c>
      <c r="K831" s="188"/>
      <c r="L831" s="137" t="str">
        <f t="shared" si="37"/>
        <v/>
      </c>
      <c r="M831" s="137" t="str">
        <f t="shared" si="38"/>
        <v/>
      </c>
      <c r="N831" s="186"/>
      <c r="O831" s="134" t="str">
        <f t="shared" si="39"/>
        <v/>
      </c>
    </row>
    <row r="832" spans="1:15" x14ac:dyDescent="0.35">
      <c r="A832" s="133" t="str">
        <f>IF(B832="","",
IFERROR(
INDEX('Customer List'!$A:$A,MATCH('Sales input worksheet'!$B832,'Customer List'!$B:$B,0)),
""))</f>
        <v/>
      </c>
      <c r="B832" s="304"/>
      <c r="C832" s="305"/>
      <c r="D832" s="135" t="str">
        <f>IF($C832="","",
IF($C832="Customer credit","CR"&amp;100+COUNTIFS($C$1:$C831,"Customer credit"),
IF($C832="Sales",'Business Info'!$A$3&amp;100+COUNTIFS($C$1:$C831,"Sales"),
IF($C832="Other Income",'Business Info'!$A$3&amp;"O"&amp;100+COUNTIFS($C$1:$C831,"Other Income")
))))</f>
        <v/>
      </c>
      <c r="E832" s="308"/>
      <c r="F832" s="307"/>
      <c r="G832" s="169"/>
      <c r="H832" s="184"/>
      <c r="I832" s="138" t="str">
        <f>IFERROR(VLOOKUP($G832,'Inventory management'!$B:$D,3,0),"")</f>
        <v/>
      </c>
      <c r="J832" s="137" t="str">
        <f>IFERROR(
IF($K832&lt;&gt;"","",
IF($G832="","",
IF($C832="Customer credit",-$H832*VLOOKUP($G832,'Inventory management'!$B:$D,3,0),
$H832*VLOOKUP($G832,'Inventory management'!$B:$D,3,0)))),
"")</f>
        <v/>
      </c>
      <c r="K832" s="188"/>
      <c r="L832" s="137" t="str">
        <f t="shared" si="37"/>
        <v/>
      </c>
      <c r="M832" s="137" t="str">
        <f t="shared" si="38"/>
        <v/>
      </c>
      <c r="N832" s="186"/>
      <c r="O832" s="134" t="str">
        <f t="shared" si="39"/>
        <v/>
      </c>
    </row>
    <row r="833" spans="1:15" x14ac:dyDescent="0.35">
      <c r="A833" s="133" t="str">
        <f>IF(B833="","",
IFERROR(
INDEX('Customer List'!$A:$A,MATCH('Sales input worksheet'!$B833,'Customer List'!$B:$B,0)),
""))</f>
        <v/>
      </c>
      <c r="B833" s="304"/>
      <c r="C833" s="305"/>
      <c r="D833" s="135" t="str">
        <f>IF($C833="","",
IF($C833="Customer credit","CR"&amp;100+COUNTIFS($C$1:$C832,"Customer credit"),
IF($C833="Sales",'Business Info'!$A$3&amp;100+COUNTIFS($C$1:$C832,"Sales"),
IF($C833="Other Income",'Business Info'!$A$3&amp;"O"&amp;100+COUNTIFS($C$1:$C832,"Other Income")
))))</f>
        <v/>
      </c>
      <c r="E833" s="308"/>
      <c r="F833" s="307"/>
      <c r="G833" s="169"/>
      <c r="H833" s="184"/>
      <c r="I833" s="138" t="str">
        <f>IFERROR(VLOOKUP($G833,'Inventory management'!$B:$D,3,0),"")</f>
        <v/>
      </c>
      <c r="J833" s="137" t="str">
        <f>IFERROR(
IF($K833&lt;&gt;"","",
IF($G833="","",
IF($C833="Customer credit",-$H833*VLOOKUP($G833,'Inventory management'!$B:$D,3,0),
$H833*VLOOKUP($G833,'Inventory management'!$B:$D,3,0)))),
"")</f>
        <v/>
      </c>
      <c r="K833" s="188"/>
      <c r="L833" s="137" t="str">
        <f t="shared" si="37"/>
        <v/>
      </c>
      <c r="M833" s="137" t="str">
        <f t="shared" si="38"/>
        <v/>
      </c>
      <c r="N833" s="186"/>
      <c r="O833" s="134" t="str">
        <f t="shared" si="39"/>
        <v/>
      </c>
    </row>
    <row r="834" spans="1:15" x14ac:dyDescent="0.35">
      <c r="A834" s="133" t="str">
        <f>IF(B834="","",
IFERROR(
INDEX('Customer List'!$A:$A,MATCH('Sales input worksheet'!$B834,'Customer List'!$B:$B,0)),
""))</f>
        <v/>
      </c>
      <c r="B834" s="304"/>
      <c r="C834" s="305"/>
      <c r="D834" s="135" t="str">
        <f>IF($C834="","",
IF($C834="Customer credit","CR"&amp;100+COUNTIFS($C$1:$C833,"Customer credit"),
IF($C834="Sales",'Business Info'!$A$3&amp;100+COUNTIFS($C$1:$C833,"Sales"),
IF($C834="Other Income",'Business Info'!$A$3&amp;"O"&amp;100+COUNTIFS($C$1:$C833,"Other Income")
))))</f>
        <v/>
      </c>
      <c r="E834" s="308"/>
      <c r="F834" s="307"/>
      <c r="G834" s="169"/>
      <c r="H834" s="184"/>
      <c r="I834" s="138" t="str">
        <f>IFERROR(VLOOKUP($G834,'Inventory management'!$B:$D,3,0),"")</f>
        <v/>
      </c>
      <c r="J834" s="137" t="str">
        <f>IFERROR(
IF($K834&lt;&gt;"","",
IF($G834="","",
IF($C834="Customer credit",-$H834*VLOOKUP($G834,'Inventory management'!$B:$D,3,0),
$H834*VLOOKUP($G834,'Inventory management'!$B:$D,3,0)))),
"")</f>
        <v/>
      </c>
      <c r="K834" s="188"/>
      <c r="L834" s="137" t="str">
        <f t="shared" si="37"/>
        <v/>
      </c>
      <c r="M834" s="137" t="str">
        <f t="shared" si="38"/>
        <v/>
      </c>
      <c r="N834" s="186"/>
      <c r="O834" s="134" t="str">
        <f t="shared" si="39"/>
        <v/>
      </c>
    </row>
    <row r="835" spans="1:15" x14ac:dyDescent="0.35">
      <c r="A835" s="133" t="str">
        <f>IF(B835="","",
IFERROR(
INDEX('Customer List'!$A:$A,MATCH('Sales input worksheet'!$B835,'Customer List'!$B:$B,0)),
""))</f>
        <v/>
      </c>
      <c r="B835" s="304"/>
      <c r="C835" s="305"/>
      <c r="D835" s="135" t="str">
        <f>IF($C835="","",
IF($C835="Customer credit","CR"&amp;100+COUNTIFS($C$1:$C834,"Customer credit"),
IF($C835="Sales",'Business Info'!$A$3&amp;100+COUNTIFS($C$1:$C834,"Sales"),
IF($C835="Other Income",'Business Info'!$A$3&amp;"O"&amp;100+COUNTIFS($C$1:$C834,"Other Income")
))))</f>
        <v/>
      </c>
      <c r="E835" s="308"/>
      <c r="F835" s="307"/>
      <c r="G835" s="169"/>
      <c r="H835" s="184"/>
      <c r="I835" s="138" t="str">
        <f>IFERROR(VLOOKUP($G835,'Inventory management'!$B:$D,3,0),"")</f>
        <v/>
      </c>
      <c r="J835" s="137" t="str">
        <f>IFERROR(
IF($K835&lt;&gt;"","",
IF($G835="","",
IF($C835="Customer credit",-$H835*VLOOKUP($G835,'Inventory management'!$B:$D,3,0),
$H835*VLOOKUP($G835,'Inventory management'!$B:$D,3,0)))),
"")</f>
        <v/>
      </c>
      <c r="K835" s="188"/>
      <c r="L835" s="137" t="str">
        <f t="shared" ref="L835:L898" si="40">IF(AND($J835="",$K835=""),"",
IF($K835="",$J835*$F835,
$K835*$F835))</f>
        <v/>
      </c>
      <c r="M835" s="137" t="str">
        <f t="shared" ref="M835:M898" si="41">IF($K835="",IF($J835="","",$J835*(1+$F835)),$K835*(1+$F835))</f>
        <v/>
      </c>
      <c r="N835" s="186"/>
      <c r="O835" s="134" t="str">
        <f t="shared" ref="O835:O898" si="42">IF($E835="","",MONTH($E835))</f>
        <v/>
      </c>
    </row>
    <row r="836" spans="1:15" x14ac:dyDescent="0.35">
      <c r="A836" s="133" t="str">
        <f>IF(B836="","",
IFERROR(
INDEX('Customer List'!$A:$A,MATCH('Sales input worksheet'!$B836,'Customer List'!$B:$B,0)),
""))</f>
        <v/>
      </c>
      <c r="B836" s="304"/>
      <c r="C836" s="305"/>
      <c r="D836" s="135" t="str">
        <f>IF($C836="","",
IF($C836="Customer credit","CR"&amp;100+COUNTIFS($C$1:$C835,"Customer credit"),
IF($C836="Sales",'Business Info'!$A$3&amp;100+COUNTIFS($C$1:$C835,"Sales"),
IF($C836="Other Income",'Business Info'!$A$3&amp;"O"&amp;100+COUNTIFS($C$1:$C835,"Other Income")
))))</f>
        <v/>
      </c>
      <c r="E836" s="308"/>
      <c r="F836" s="307"/>
      <c r="G836" s="169"/>
      <c r="H836" s="184"/>
      <c r="I836" s="138" t="str">
        <f>IFERROR(VLOOKUP($G836,'Inventory management'!$B:$D,3,0),"")</f>
        <v/>
      </c>
      <c r="J836" s="137" t="str">
        <f>IFERROR(
IF($K836&lt;&gt;"","",
IF($G836="","",
IF($C836="Customer credit",-$H836*VLOOKUP($G836,'Inventory management'!$B:$D,3,0),
$H836*VLOOKUP($G836,'Inventory management'!$B:$D,3,0)))),
"")</f>
        <v/>
      </c>
      <c r="K836" s="188"/>
      <c r="L836" s="137" t="str">
        <f t="shared" si="40"/>
        <v/>
      </c>
      <c r="M836" s="137" t="str">
        <f t="shared" si="41"/>
        <v/>
      </c>
      <c r="N836" s="186"/>
      <c r="O836" s="134" t="str">
        <f t="shared" si="42"/>
        <v/>
      </c>
    </row>
    <row r="837" spans="1:15" x14ac:dyDescent="0.35">
      <c r="A837" s="133" t="str">
        <f>IF(B837="","",
IFERROR(
INDEX('Customer List'!$A:$A,MATCH('Sales input worksheet'!$B837,'Customer List'!$B:$B,0)),
""))</f>
        <v/>
      </c>
      <c r="B837" s="304"/>
      <c r="C837" s="305"/>
      <c r="D837" s="135" t="str">
        <f>IF($C837="","",
IF($C837="Customer credit","CR"&amp;100+COUNTIFS($C$1:$C836,"Customer credit"),
IF($C837="Sales",'Business Info'!$A$3&amp;100+COUNTIFS($C$1:$C836,"Sales"),
IF($C837="Other Income",'Business Info'!$A$3&amp;"O"&amp;100+COUNTIFS($C$1:$C836,"Other Income")
))))</f>
        <v/>
      </c>
      <c r="E837" s="308"/>
      <c r="F837" s="307"/>
      <c r="G837" s="169"/>
      <c r="H837" s="184"/>
      <c r="I837" s="138" t="str">
        <f>IFERROR(VLOOKUP($G837,'Inventory management'!$B:$D,3,0),"")</f>
        <v/>
      </c>
      <c r="J837" s="137" t="str">
        <f>IFERROR(
IF($K837&lt;&gt;"","",
IF($G837="","",
IF($C837="Customer credit",-$H837*VLOOKUP($G837,'Inventory management'!$B:$D,3,0),
$H837*VLOOKUP($G837,'Inventory management'!$B:$D,3,0)))),
"")</f>
        <v/>
      </c>
      <c r="K837" s="188"/>
      <c r="L837" s="137" t="str">
        <f t="shared" si="40"/>
        <v/>
      </c>
      <c r="M837" s="137" t="str">
        <f t="shared" si="41"/>
        <v/>
      </c>
      <c r="N837" s="186"/>
      <c r="O837" s="134" t="str">
        <f t="shared" si="42"/>
        <v/>
      </c>
    </row>
    <row r="838" spans="1:15" x14ac:dyDescent="0.35">
      <c r="A838" s="133" t="str">
        <f>IF(B838="","",
IFERROR(
INDEX('Customer List'!$A:$A,MATCH('Sales input worksheet'!$B838,'Customer List'!$B:$B,0)),
""))</f>
        <v/>
      </c>
      <c r="B838" s="304"/>
      <c r="C838" s="305"/>
      <c r="D838" s="135" t="str">
        <f>IF($C838="","",
IF($C838="Customer credit","CR"&amp;100+COUNTIFS($C$1:$C837,"Customer credit"),
IF($C838="Sales",'Business Info'!$A$3&amp;100+COUNTIFS($C$1:$C837,"Sales"),
IF($C838="Other Income",'Business Info'!$A$3&amp;"O"&amp;100+COUNTIFS($C$1:$C837,"Other Income")
))))</f>
        <v/>
      </c>
      <c r="E838" s="308"/>
      <c r="F838" s="307"/>
      <c r="G838" s="169"/>
      <c r="H838" s="184"/>
      <c r="I838" s="138" t="str">
        <f>IFERROR(VLOOKUP($G838,'Inventory management'!$B:$D,3,0),"")</f>
        <v/>
      </c>
      <c r="J838" s="137" t="str">
        <f>IFERROR(
IF($K838&lt;&gt;"","",
IF($G838="","",
IF($C838="Customer credit",-$H838*VLOOKUP($G838,'Inventory management'!$B:$D,3,0),
$H838*VLOOKUP($G838,'Inventory management'!$B:$D,3,0)))),
"")</f>
        <v/>
      </c>
      <c r="K838" s="188"/>
      <c r="L838" s="137" t="str">
        <f t="shared" si="40"/>
        <v/>
      </c>
      <c r="M838" s="137" t="str">
        <f t="shared" si="41"/>
        <v/>
      </c>
      <c r="N838" s="186"/>
      <c r="O838" s="134" t="str">
        <f t="shared" si="42"/>
        <v/>
      </c>
    </row>
    <row r="839" spans="1:15" x14ac:dyDescent="0.35">
      <c r="A839" s="133" t="str">
        <f>IF(B839="","",
IFERROR(
INDEX('Customer List'!$A:$A,MATCH('Sales input worksheet'!$B839,'Customer List'!$B:$B,0)),
""))</f>
        <v/>
      </c>
      <c r="B839" s="304"/>
      <c r="C839" s="305"/>
      <c r="D839" s="135" t="str">
        <f>IF($C839="","",
IF($C839="Customer credit","CR"&amp;100+COUNTIFS($C$1:$C838,"Customer credit"),
IF($C839="Sales",'Business Info'!$A$3&amp;100+COUNTIFS($C$1:$C838,"Sales"),
IF($C839="Other Income",'Business Info'!$A$3&amp;"O"&amp;100+COUNTIFS($C$1:$C838,"Other Income")
))))</f>
        <v/>
      </c>
      <c r="E839" s="308"/>
      <c r="F839" s="307"/>
      <c r="G839" s="169"/>
      <c r="H839" s="184"/>
      <c r="I839" s="138" t="str">
        <f>IFERROR(VLOOKUP($G839,'Inventory management'!$B:$D,3,0),"")</f>
        <v/>
      </c>
      <c r="J839" s="137" t="str">
        <f>IFERROR(
IF($K839&lt;&gt;"","",
IF($G839="","",
IF($C839="Customer credit",-$H839*VLOOKUP($G839,'Inventory management'!$B:$D,3,0),
$H839*VLOOKUP($G839,'Inventory management'!$B:$D,3,0)))),
"")</f>
        <v/>
      </c>
      <c r="K839" s="188"/>
      <c r="L839" s="137" t="str">
        <f t="shared" si="40"/>
        <v/>
      </c>
      <c r="M839" s="137" t="str">
        <f t="shared" si="41"/>
        <v/>
      </c>
      <c r="N839" s="186"/>
      <c r="O839" s="134" t="str">
        <f t="shared" si="42"/>
        <v/>
      </c>
    </row>
    <row r="840" spans="1:15" x14ac:dyDescent="0.35">
      <c r="A840" s="133" t="str">
        <f>IF(B840="","",
IFERROR(
INDEX('Customer List'!$A:$A,MATCH('Sales input worksheet'!$B840,'Customer List'!$B:$B,0)),
""))</f>
        <v/>
      </c>
      <c r="B840" s="304"/>
      <c r="C840" s="305"/>
      <c r="D840" s="135" t="str">
        <f>IF($C840="","",
IF($C840="Customer credit","CR"&amp;100+COUNTIFS($C$1:$C839,"Customer credit"),
IF($C840="Sales",'Business Info'!$A$3&amp;100+COUNTIFS($C$1:$C839,"Sales"),
IF($C840="Other Income",'Business Info'!$A$3&amp;"O"&amp;100+COUNTIFS($C$1:$C839,"Other Income")
))))</f>
        <v/>
      </c>
      <c r="E840" s="308"/>
      <c r="F840" s="307"/>
      <c r="G840" s="169"/>
      <c r="H840" s="184"/>
      <c r="I840" s="138" t="str">
        <f>IFERROR(VLOOKUP($G840,'Inventory management'!$B:$D,3,0),"")</f>
        <v/>
      </c>
      <c r="J840" s="137" t="str">
        <f>IFERROR(
IF($K840&lt;&gt;"","",
IF($G840="","",
IF($C840="Customer credit",-$H840*VLOOKUP($G840,'Inventory management'!$B:$D,3,0),
$H840*VLOOKUP($G840,'Inventory management'!$B:$D,3,0)))),
"")</f>
        <v/>
      </c>
      <c r="K840" s="188"/>
      <c r="L840" s="137" t="str">
        <f t="shared" si="40"/>
        <v/>
      </c>
      <c r="M840" s="137" t="str">
        <f t="shared" si="41"/>
        <v/>
      </c>
      <c r="N840" s="186"/>
      <c r="O840" s="134" t="str">
        <f t="shared" si="42"/>
        <v/>
      </c>
    </row>
    <row r="841" spans="1:15" x14ac:dyDescent="0.35">
      <c r="A841" s="133" t="str">
        <f>IF(B841="","",
IFERROR(
INDEX('Customer List'!$A:$A,MATCH('Sales input worksheet'!$B841,'Customer List'!$B:$B,0)),
""))</f>
        <v/>
      </c>
      <c r="B841" s="304"/>
      <c r="C841" s="305"/>
      <c r="D841" s="135" t="str">
        <f>IF($C841="","",
IF($C841="Customer credit","CR"&amp;100+COUNTIFS($C$1:$C840,"Customer credit"),
IF($C841="Sales",'Business Info'!$A$3&amp;100+COUNTIFS($C$1:$C840,"Sales"),
IF($C841="Other Income",'Business Info'!$A$3&amp;"O"&amp;100+COUNTIFS($C$1:$C840,"Other Income")
))))</f>
        <v/>
      </c>
      <c r="E841" s="308"/>
      <c r="F841" s="307"/>
      <c r="G841" s="169"/>
      <c r="H841" s="184"/>
      <c r="I841" s="138" t="str">
        <f>IFERROR(VLOOKUP($G841,'Inventory management'!$B:$D,3,0),"")</f>
        <v/>
      </c>
      <c r="J841" s="137" t="str">
        <f>IFERROR(
IF($K841&lt;&gt;"","",
IF($G841="","",
IF($C841="Customer credit",-$H841*VLOOKUP($G841,'Inventory management'!$B:$D,3,0),
$H841*VLOOKUP($G841,'Inventory management'!$B:$D,3,0)))),
"")</f>
        <v/>
      </c>
      <c r="K841" s="188"/>
      <c r="L841" s="137" t="str">
        <f t="shared" si="40"/>
        <v/>
      </c>
      <c r="M841" s="137" t="str">
        <f t="shared" si="41"/>
        <v/>
      </c>
      <c r="N841" s="186"/>
      <c r="O841" s="134" t="str">
        <f t="shared" si="42"/>
        <v/>
      </c>
    </row>
    <row r="842" spans="1:15" x14ac:dyDescent="0.35">
      <c r="A842" s="133" t="str">
        <f>IF(B842="","",
IFERROR(
INDEX('Customer List'!$A:$A,MATCH('Sales input worksheet'!$B842,'Customer List'!$B:$B,0)),
""))</f>
        <v/>
      </c>
      <c r="B842" s="304"/>
      <c r="C842" s="305"/>
      <c r="D842" s="135" t="str">
        <f>IF($C842="","",
IF($C842="Customer credit","CR"&amp;100+COUNTIFS($C$1:$C841,"Customer credit"),
IF($C842="Sales",'Business Info'!$A$3&amp;100+COUNTIFS($C$1:$C841,"Sales"),
IF($C842="Other Income",'Business Info'!$A$3&amp;"O"&amp;100+COUNTIFS($C$1:$C841,"Other Income")
))))</f>
        <v/>
      </c>
      <c r="E842" s="308"/>
      <c r="F842" s="307"/>
      <c r="G842" s="169"/>
      <c r="H842" s="184"/>
      <c r="I842" s="138" t="str">
        <f>IFERROR(VLOOKUP($G842,'Inventory management'!$B:$D,3,0),"")</f>
        <v/>
      </c>
      <c r="J842" s="137" t="str">
        <f>IFERROR(
IF($K842&lt;&gt;"","",
IF($G842="","",
IF($C842="Customer credit",-$H842*VLOOKUP($G842,'Inventory management'!$B:$D,3,0),
$H842*VLOOKUP($G842,'Inventory management'!$B:$D,3,0)))),
"")</f>
        <v/>
      </c>
      <c r="K842" s="188"/>
      <c r="L842" s="137" t="str">
        <f t="shared" si="40"/>
        <v/>
      </c>
      <c r="M842" s="137" t="str">
        <f t="shared" si="41"/>
        <v/>
      </c>
      <c r="N842" s="186"/>
      <c r="O842" s="134" t="str">
        <f t="shared" si="42"/>
        <v/>
      </c>
    </row>
    <row r="843" spans="1:15" x14ac:dyDescent="0.35">
      <c r="A843" s="133" t="str">
        <f>IF(B843="","",
IFERROR(
INDEX('Customer List'!$A:$A,MATCH('Sales input worksheet'!$B843,'Customer List'!$B:$B,0)),
""))</f>
        <v/>
      </c>
      <c r="B843" s="304"/>
      <c r="C843" s="305"/>
      <c r="D843" s="135" t="str">
        <f>IF($C843="","",
IF($C843="Customer credit","CR"&amp;100+COUNTIFS($C$1:$C842,"Customer credit"),
IF($C843="Sales",'Business Info'!$A$3&amp;100+COUNTIFS($C$1:$C842,"Sales"),
IF($C843="Other Income",'Business Info'!$A$3&amp;"O"&amp;100+COUNTIFS($C$1:$C842,"Other Income")
))))</f>
        <v/>
      </c>
      <c r="E843" s="308"/>
      <c r="F843" s="307"/>
      <c r="G843" s="169"/>
      <c r="H843" s="184"/>
      <c r="I843" s="138" t="str">
        <f>IFERROR(VLOOKUP($G843,'Inventory management'!$B:$D,3,0),"")</f>
        <v/>
      </c>
      <c r="J843" s="137" t="str">
        <f>IFERROR(
IF($K843&lt;&gt;"","",
IF($G843="","",
IF($C843="Customer credit",-$H843*VLOOKUP($G843,'Inventory management'!$B:$D,3,0),
$H843*VLOOKUP($G843,'Inventory management'!$B:$D,3,0)))),
"")</f>
        <v/>
      </c>
      <c r="K843" s="188"/>
      <c r="L843" s="137" t="str">
        <f t="shared" si="40"/>
        <v/>
      </c>
      <c r="M843" s="137" t="str">
        <f t="shared" si="41"/>
        <v/>
      </c>
      <c r="N843" s="186"/>
      <c r="O843" s="134" t="str">
        <f t="shared" si="42"/>
        <v/>
      </c>
    </row>
    <row r="844" spans="1:15" x14ac:dyDescent="0.35">
      <c r="A844" s="133" t="str">
        <f>IF(B844="","",
IFERROR(
INDEX('Customer List'!$A:$A,MATCH('Sales input worksheet'!$B844,'Customer List'!$B:$B,0)),
""))</f>
        <v/>
      </c>
      <c r="B844" s="304"/>
      <c r="C844" s="305"/>
      <c r="D844" s="135" t="str">
        <f>IF($C844="","",
IF($C844="Customer credit","CR"&amp;100+COUNTIFS($C$1:$C843,"Customer credit"),
IF($C844="Sales",'Business Info'!$A$3&amp;100+COUNTIFS($C$1:$C843,"Sales"),
IF($C844="Other Income",'Business Info'!$A$3&amp;"O"&amp;100+COUNTIFS($C$1:$C843,"Other Income")
))))</f>
        <v/>
      </c>
      <c r="E844" s="308"/>
      <c r="F844" s="307"/>
      <c r="G844" s="169"/>
      <c r="H844" s="184"/>
      <c r="I844" s="138" t="str">
        <f>IFERROR(VLOOKUP($G844,'Inventory management'!$B:$D,3,0),"")</f>
        <v/>
      </c>
      <c r="J844" s="137" t="str">
        <f>IFERROR(
IF($K844&lt;&gt;"","",
IF($G844="","",
IF($C844="Customer credit",-$H844*VLOOKUP($G844,'Inventory management'!$B:$D,3,0),
$H844*VLOOKUP($G844,'Inventory management'!$B:$D,3,0)))),
"")</f>
        <v/>
      </c>
      <c r="K844" s="188"/>
      <c r="L844" s="137" t="str">
        <f t="shared" si="40"/>
        <v/>
      </c>
      <c r="M844" s="137" t="str">
        <f t="shared" si="41"/>
        <v/>
      </c>
      <c r="N844" s="186"/>
      <c r="O844" s="134" t="str">
        <f t="shared" si="42"/>
        <v/>
      </c>
    </row>
    <row r="845" spans="1:15" x14ac:dyDescent="0.35">
      <c r="A845" s="133" t="str">
        <f>IF(B845="","",
IFERROR(
INDEX('Customer List'!$A:$A,MATCH('Sales input worksheet'!$B845,'Customer List'!$B:$B,0)),
""))</f>
        <v/>
      </c>
      <c r="B845" s="304"/>
      <c r="C845" s="305"/>
      <c r="D845" s="135" t="str">
        <f>IF($C845="","",
IF($C845="Customer credit","CR"&amp;100+COUNTIFS($C$1:$C844,"Customer credit"),
IF($C845="Sales",'Business Info'!$A$3&amp;100+COUNTIFS($C$1:$C844,"Sales"),
IF($C845="Other Income",'Business Info'!$A$3&amp;"O"&amp;100+COUNTIFS($C$1:$C844,"Other Income")
))))</f>
        <v/>
      </c>
      <c r="E845" s="308"/>
      <c r="F845" s="307"/>
      <c r="G845" s="169"/>
      <c r="H845" s="184"/>
      <c r="I845" s="138" t="str">
        <f>IFERROR(VLOOKUP($G845,'Inventory management'!$B:$D,3,0),"")</f>
        <v/>
      </c>
      <c r="J845" s="137" t="str">
        <f>IFERROR(
IF($K845&lt;&gt;"","",
IF($G845="","",
IF($C845="Customer credit",-$H845*VLOOKUP($G845,'Inventory management'!$B:$D,3,0),
$H845*VLOOKUP($G845,'Inventory management'!$B:$D,3,0)))),
"")</f>
        <v/>
      </c>
      <c r="K845" s="188"/>
      <c r="L845" s="137" t="str">
        <f t="shared" si="40"/>
        <v/>
      </c>
      <c r="M845" s="137" t="str">
        <f t="shared" si="41"/>
        <v/>
      </c>
      <c r="N845" s="186"/>
      <c r="O845" s="134" t="str">
        <f t="shared" si="42"/>
        <v/>
      </c>
    </row>
    <row r="846" spans="1:15" x14ac:dyDescent="0.35">
      <c r="A846" s="133" t="str">
        <f>IF(B846="","",
IFERROR(
INDEX('Customer List'!$A:$A,MATCH('Sales input worksheet'!$B846,'Customer List'!$B:$B,0)),
""))</f>
        <v/>
      </c>
      <c r="B846" s="304"/>
      <c r="C846" s="305"/>
      <c r="D846" s="135" t="str">
        <f>IF($C846="","",
IF($C846="Customer credit","CR"&amp;100+COUNTIFS($C$1:$C845,"Customer credit"),
IF($C846="Sales",'Business Info'!$A$3&amp;100+COUNTIFS($C$1:$C845,"Sales"),
IF($C846="Other Income",'Business Info'!$A$3&amp;"O"&amp;100+COUNTIFS($C$1:$C845,"Other Income")
))))</f>
        <v/>
      </c>
      <c r="E846" s="308"/>
      <c r="F846" s="307"/>
      <c r="G846" s="169"/>
      <c r="H846" s="184"/>
      <c r="I846" s="138" t="str">
        <f>IFERROR(VLOOKUP($G846,'Inventory management'!$B:$D,3,0),"")</f>
        <v/>
      </c>
      <c r="J846" s="137" t="str">
        <f>IFERROR(
IF($K846&lt;&gt;"","",
IF($G846="","",
IF($C846="Customer credit",-$H846*VLOOKUP($G846,'Inventory management'!$B:$D,3,0),
$H846*VLOOKUP($G846,'Inventory management'!$B:$D,3,0)))),
"")</f>
        <v/>
      </c>
      <c r="K846" s="188"/>
      <c r="L846" s="137" t="str">
        <f t="shared" si="40"/>
        <v/>
      </c>
      <c r="M846" s="137" t="str">
        <f t="shared" si="41"/>
        <v/>
      </c>
      <c r="N846" s="186"/>
      <c r="O846" s="134" t="str">
        <f t="shared" si="42"/>
        <v/>
      </c>
    </row>
    <row r="847" spans="1:15" x14ac:dyDescent="0.35">
      <c r="A847" s="133" t="str">
        <f>IF(B847="","",
IFERROR(
INDEX('Customer List'!$A:$A,MATCH('Sales input worksheet'!$B847,'Customer List'!$B:$B,0)),
""))</f>
        <v/>
      </c>
      <c r="B847" s="304"/>
      <c r="C847" s="305"/>
      <c r="D847" s="135" t="str">
        <f>IF($C847="","",
IF($C847="Customer credit","CR"&amp;100+COUNTIFS($C$1:$C846,"Customer credit"),
IF($C847="Sales",'Business Info'!$A$3&amp;100+COUNTIFS($C$1:$C846,"Sales"),
IF($C847="Other Income",'Business Info'!$A$3&amp;"O"&amp;100+COUNTIFS($C$1:$C846,"Other Income")
))))</f>
        <v/>
      </c>
      <c r="E847" s="308"/>
      <c r="F847" s="307"/>
      <c r="G847" s="169"/>
      <c r="H847" s="184"/>
      <c r="I847" s="138" t="str">
        <f>IFERROR(VLOOKUP($G847,'Inventory management'!$B:$D,3,0),"")</f>
        <v/>
      </c>
      <c r="J847" s="137" t="str">
        <f>IFERROR(
IF($K847&lt;&gt;"","",
IF($G847="","",
IF($C847="Customer credit",-$H847*VLOOKUP($G847,'Inventory management'!$B:$D,3,0),
$H847*VLOOKUP($G847,'Inventory management'!$B:$D,3,0)))),
"")</f>
        <v/>
      </c>
      <c r="K847" s="188"/>
      <c r="L847" s="137" t="str">
        <f t="shared" si="40"/>
        <v/>
      </c>
      <c r="M847" s="137" t="str">
        <f t="shared" si="41"/>
        <v/>
      </c>
      <c r="N847" s="186"/>
      <c r="O847" s="134" t="str">
        <f t="shared" si="42"/>
        <v/>
      </c>
    </row>
    <row r="848" spans="1:15" x14ac:dyDescent="0.35">
      <c r="A848" s="133" t="str">
        <f>IF(B848="","",
IFERROR(
INDEX('Customer List'!$A:$A,MATCH('Sales input worksheet'!$B848,'Customer List'!$B:$B,0)),
""))</f>
        <v/>
      </c>
      <c r="B848" s="304"/>
      <c r="C848" s="305"/>
      <c r="D848" s="135" t="str">
        <f>IF($C848="","",
IF($C848="Customer credit","CR"&amp;100+COUNTIFS($C$1:$C847,"Customer credit"),
IF($C848="Sales",'Business Info'!$A$3&amp;100+COUNTIFS($C$1:$C847,"Sales"),
IF($C848="Other Income",'Business Info'!$A$3&amp;"O"&amp;100+COUNTIFS($C$1:$C847,"Other Income")
))))</f>
        <v/>
      </c>
      <c r="E848" s="308"/>
      <c r="F848" s="307"/>
      <c r="G848" s="169"/>
      <c r="H848" s="184"/>
      <c r="I848" s="138" t="str">
        <f>IFERROR(VLOOKUP($G848,'Inventory management'!$B:$D,3,0),"")</f>
        <v/>
      </c>
      <c r="J848" s="137" t="str">
        <f>IFERROR(
IF($K848&lt;&gt;"","",
IF($G848="","",
IF($C848="Customer credit",-$H848*VLOOKUP($G848,'Inventory management'!$B:$D,3,0),
$H848*VLOOKUP($G848,'Inventory management'!$B:$D,3,0)))),
"")</f>
        <v/>
      </c>
      <c r="K848" s="188"/>
      <c r="L848" s="137" t="str">
        <f t="shared" si="40"/>
        <v/>
      </c>
      <c r="M848" s="137" t="str">
        <f t="shared" si="41"/>
        <v/>
      </c>
      <c r="N848" s="186"/>
      <c r="O848" s="134" t="str">
        <f t="shared" si="42"/>
        <v/>
      </c>
    </row>
    <row r="849" spans="1:15" x14ac:dyDescent="0.35">
      <c r="A849" s="133" t="str">
        <f>IF(B849="","",
IFERROR(
INDEX('Customer List'!$A:$A,MATCH('Sales input worksheet'!$B849,'Customer List'!$B:$B,0)),
""))</f>
        <v/>
      </c>
      <c r="B849" s="304"/>
      <c r="C849" s="305"/>
      <c r="D849" s="135" t="str">
        <f>IF($C849="","",
IF($C849="Customer credit","CR"&amp;100+COUNTIFS($C$1:$C848,"Customer credit"),
IF($C849="Sales",'Business Info'!$A$3&amp;100+COUNTIFS($C$1:$C848,"Sales"),
IF($C849="Other Income",'Business Info'!$A$3&amp;"O"&amp;100+COUNTIFS($C$1:$C848,"Other Income")
))))</f>
        <v/>
      </c>
      <c r="E849" s="308"/>
      <c r="F849" s="307"/>
      <c r="G849" s="169"/>
      <c r="H849" s="184"/>
      <c r="I849" s="138" t="str">
        <f>IFERROR(VLOOKUP($G849,'Inventory management'!$B:$D,3,0),"")</f>
        <v/>
      </c>
      <c r="J849" s="137" t="str">
        <f>IFERROR(
IF($K849&lt;&gt;"","",
IF($G849="","",
IF($C849="Customer credit",-$H849*VLOOKUP($G849,'Inventory management'!$B:$D,3,0),
$H849*VLOOKUP($G849,'Inventory management'!$B:$D,3,0)))),
"")</f>
        <v/>
      </c>
      <c r="K849" s="188"/>
      <c r="L849" s="137" t="str">
        <f t="shared" si="40"/>
        <v/>
      </c>
      <c r="M849" s="137" t="str">
        <f t="shared" si="41"/>
        <v/>
      </c>
      <c r="N849" s="186"/>
      <c r="O849" s="134" t="str">
        <f t="shared" si="42"/>
        <v/>
      </c>
    </row>
    <row r="850" spans="1:15" x14ac:dyDescent="0.35">
      <c r="A850" s="133" t="str">
        <f>IF(B850="","",
IFERROR(
INDEX('Customer List'!$A:$A,MATCH('Sales input worksheet'!$B850,'Customer List'!$B:$B,0)),
""))</f>
        <v/>
      </c>
      <c r="B850" s="304"/>
      <c r="C850" s="305"/>
      <c r="D850" s="135" t="str">
        <f>IF($C850="","",
IF($C850="Customer credit","CR"&amp;100+COUNTIFS($C$1:$C849,"Customer credit"),
IF($C850="Sales",'Business Info'!$A$3&amp;100+COUNTIFS($C$1:$C849,"Sales"),
IF($C850="Other Income",'Business Info'!$A$3&amp;"O"&amp;100+COUNTIFS($C$1:$C849,"Other Income")
))))</f>
        <v/>
      </c>
      <c r="E850" s="308"/>
      <c r="F850" s="307"/>
      <c r="G850" s="169"/>
      <c r="H850" s="184"/>
      <c r="I850" s="138" t="str">
        <f>IFERROR(VLOOKUP($G850,'Inventory management'!$B:$D,3,0),"")</f>
        <v/>
      </c>
      <c r="J850" s="137" t="str">
        <f>IFERROR(
IF($K850&lt;&gt;"","",
IF($G850="","",
IF($C850="Customer credit",-$H850*VLOOKUP($G850,'Inventory management'!$B:$D,3,0),
$H850*VLOOKUP($G850,'Inventory management'!$B:$D,3,0)))),
"")</f>
        <v/>
      </c>
      <c r="K850" s="188"/>
      <c r="L850" s="137" t="str">
        <f t="shared" si="40"/>
        <v/>
      </c>
      <c r="M850" s="137" t="str">
        <f t="shared" si="41"/>
        <v/>
      </c>
      <c r="N850" s="186"/>
      <c r="O850" s="134" t="str">
        <f t="shared" si="42"/>
        <v/>
      </c>
    </row>
    <row r="851" spans="1:15" x14ac:dyDescent="0.35">
      <c r="A851" s="133" t="str">
        <f>IF(B851="","",
IFERROR(
INDEX('Customer List'!$A:$A,MATCH('Sales input worksheet'!$B851,'Customer List'!$B:$B,0)),
""))</f>
        <v/>
      </c>
      <c r="B851" s="304"/>
      <c r="C851" s="305"/>
      <c r="D851" s="135" t="str">
        <f>IF($C851="","",
IF($C851="Customer credit","CR"&amp;100+COUNTIFS($C$1:$C850,"Customer credit"),
IF($C851="Sales",'Business Info'!$A$3&amp;100+COUNTIFS($C$1:$C850,"Sales"),
IF($C851="Other Income",'Business Info'!$A$3&amp;"O"&amp;100+COUNTIFS($C$1:$C850,"Other Income")
))))</f>
        <v/>
      </c>
      <c r="E851" s="308"/>
      <c r="F851" s="307"/>
      <c r="G851" s="169"/>
      <c r="H851" s="184"/>
      <c r="I851" s="138" t="str">
        <f>IFERROR(VLOOKUP($G851,'Inventory management'!$B:$D,3,0),"")</f>
        <v/>
      </c>
      <c r="J851" s="137" t="str">
        <f>IFERROR(
IF($K851&lt;&gt;"","",
IF($G851="","",
IF($C851="Customer credit",-$H851*VLOOKUP($G851,'Inventory management'!$B:$D,3,0),
$H851*VLOOKUP($G851,'Inventory management'!$B:$D,3,0)))),
"")</f>
        <v/>
      </c>
      <c r="K851" s="188"/>
      <c r="L851" s="137" t="str">
        <f t="shared" si="40"/>
        <v/>
      </c>
      <c r="M851" s="137" t="str">
        <f t="shared" si="41"/>
        <v/>
      </c>
      <c r="N851" s="186"/>
      <c r="O851" s="134" t="str">
        <f t="shared" si="42"/>
        <v/>
      </c>
    </row>
    <row r="852" spans="1:15" x14ac:dyDescent="0.35">
      <c r="A852" s="133" t="str">
        <f>IF(B852="","",
IFERROR(
INDEX('Customer List'!$A:$A,MATCH('Sales input worksheet'!$B852,'Customer List'!$B:$B,0)),
""))</f>
        <v/>
      </c>
      <c r="B852" s="304"/>
      <c r="C852" s="305"/>
      <c r="D852" s="135" t="str">
        <f>IF($C852="","",
IF($C852="Customer credit","CR"&amp;100+COUNTIFS($C$1:$C851,"Customer credit"),
IF($C852="Sales",'Business Info'!$A$3&amp;100+COUNTIFS($C$1:$C851,"Sales"),
IF($C852="Other Income",'Business Info'!$A$3&amp;"O"&amp;100+COUNTIFS($C$1:$C851,"Other Income")
))))</f>
        <v/>
      </c>
      <c r="E852" s="308"/>
      <c r="F852" s="307"/>
      <c r="G852" s="169"/>
      <c r="H852" s="184"/>
      <c r="I852" s="138" t="str">
        <f>IFERROR(VLOOKUP($G852,'Inventory management'!$B:$D,3,0),"")</f>
        <v/>
      </c>
      <c r="J852" s="137" t="str">
        <f>IFERROR(
IF($K852&lt;&gt;"","",
IF($G852="","",
IF($C852="Customer credit",-$H852*VLOOKUP($G852,'Inventory management'!$B:$D,3,0),
$H852*VLOOKUP($G852,'Inventory management'!$B:$D,3,0)))),
"")</f>
        <v/>
      </c>
      <c r="K852" s="188"/>
      <c r="L852" s="137" t="str">
        <f t="shared" si="40"/>
        <v/>
      </c>
      <c r="M852" s="137" t="str">
        <f t="shared" si="41"/>
        <v/>
      </c>
      <c r="N852" s="186"/>
      <c r="O852" s="134" t="str">
        <f t="shared" si="42"/>
        <v/>
      </c>
    </row>
    <row r="853" spans="1:15" x14ac:dyDescent="0.35">
      <c r="A853" s="133" t="str">
        <f>IF(B853="","",
IFERROR(
INDEX('Customer List'!$A:$A,MATCH('Sales input worksheet'!$B853,'Customer List'!$B:$B,0)),
""))</f>
        <v/>
      </c>
      <c r="B853" s="304"/>
      <c r="C853" s="305"/>
      <c r="D853" s="135" t="str">
        <f>IF($C853="","",
IF($C853="Customer credit","CR"&amp;100+COUNTIFS($C$1:$C852,"Customer credit"),
IF($C853="Sales",'Business Info'!$A$3&amp;100+COUNTIFS($C$1:$C852,"Sales"),
IF($C853="Other Income",'Business Info'!$A$3&amp;"O"&amp;100+COUNTIFS($C$1:$C852,"Other Income")
))))</f>
        <v/>
      </c>
      <c r="E853" s="308"/>
      <c r="F853" s="307"/>
      <c r="G853" s="169"/>
      <c r="H853" s="184"/>
      <c r="I853" s="138" t="str">
        <f>IFERROR(VLOOKUP($G853,'Inventory management'!$B:$D,3,0),"")</f>
        <v/>
      </c>
      <c r="J853" s="137" t="str">
        <f>IFERROR(
IF($K853&lt;&gt;"","",
IF($G853="","",
IF($C853="Customer credit",-$H853*VLOOKUP($G853,'Inventory management'!$B:$D,3,0),
$H853*VLOOKUP($G853,'Inventory management'!$B:$D,3,0)))),
"")</f>
        <v/>
      </c>
      <c r="K853" s="188"/>
      <c r="L853" s="137" t="str">
        <f t="shared" si="40"/>
        <v/>
      </c>
      <c r="M853" s="137" t="str">
        <f t="shared" si="41"/>
        <v/>
      </c>
      <c r="N853" s="186"/>
      <c r="O853" s="134" t="str">
        <f t="shared" si="42"/>
        <v/>
      </c>
    </row>
    <row r="854" spans="1:15" x14ac:dyDescent="0.35">
      <c r="A854" s="133" t="str">
        <f>IF(B854="","",
IFERROR(
INDEX('Customer List'!$A:$A,MATCH('Sales input worksheet'!$B854,'Customer List'!$B:$B,0)),
""))</f>
        <v/>
      </c>
      <c r="B854" s="304"/>
      <c r="C854" s="305"/>
      <c r="D854" s="135" t="str">
        <f>IF($C854="","",
IF($C854="Customer credit","CR"&amp;100+COUNTIFS($C$1:$C853,"Customer credit"),
IF($C854="Sales",'Business Info'!$A$3&amp;100+COUNTIFS($C$1:$C853,"Sales"),
IF($C854="Other Income",'Business Info'!$A$3&amp;"O"&amp;100+COUNTIFS($C$1:$C853,"Other Income")
))))</f>
        <v/>
      </c>
      <c r="E854" s="308"/>
      <c r="F854" s="307"/>
      <c r="G854" s="169"/>
      <c r="H854" s="184"/>
      <c r="I854" s="138" t="str">
        <f>IFERROR(VLOOKUP($G854,'Inventory management'!$B:$D,3,0),"")</f>
        <v/>
      </c>
      <c r="J854" s="137" t="str">
        <f>IFERROR(
IF($K854&lt;&gt;"","",
IF($G854="","",
IF($C854="Customer credit",-$H854*VLOOKUP($G854,'Inventory management'!$B:$D,3,0),
$H854*VLOOKUP($G854,'Inventory management'!$B:$D,3,0)))),
"")</f>
        <v/>
      </c>
      <c r="K854" s="188"/>
      <c r="L854" s="137" t="str">
        <f t="shared" si="40"/>
        <v/>
      </c>
      <c r="M854" s="137" t="str">
        <f t="shared" si="41"/>
        <v/>
      </c>
      <c r="N854" s="186"/>
      <c r="O854" s="134" t="str">
        <f t="shared" si="42"/>
        <v/>
      </c>
    </row>
    <row r="855" spans="1:15" x14ac:dyDescent="0.35">
      <c r="A855" s="133" t="str">
        <f>IF(B855="","",
IFERROR(
INDEX('Customer List'!$A:$A,MATCH('Sales input worksheet'!$B855,'Customer List'!$B:$B,0)),
""))</f>
        <v/>
      </c>
      <c r="B855" s="304"/>
      <c r="C855" s="305"/>
      <c r="D855" s="135" t="str">
        <f>IF($C855="","",
IF($C855="Customer credit","CR"&amp;100+COUNTIFS($C$1:$C854,"Customer credit"),
IF($C855="Sales",'Business Info'!$A$3&amp;100+COUNTIFS($C$1:$C854,"Sales"),
IF($C855="Other Income",'Business Info'!$A$3&amp;"O"&amp;100+COUNTIFS($C$1:$C854,"Other Income")
))))</f>
        <v/>
      </c>
      <c r="E855" s="308"/>
      <c r="F855" s="307"/>
      <c r="G855" s="169"/>
      <c r="H855" s="184"/>
      <c r="I855" s="138" t="str">
        <f>IFERROR(VLOOKUP($G855,'Inventory management'!$B:$D,3,0),"")</f>
        <v/>
      </c>
      <c r="J855" s="137" t="str">
        <f>IFERROR(
IF($K855&lt;&gt;"","",
IF($G855="","",
IF($C855="Customer credit",-$H855*VLOOKUP($G855,'Inventory management'!$B:$D,3,0),
$H855*VLOOKUP($G855,'Inventory management'!$B:$D,3,0)))),
"")</f>
        <v/>
      </c>
      <c r="K855" s="188"/>
      <c r="L855" s="137" t="str">
        <f t="shared" si="40"/>
        <v/>
      </c>
      <c r="M855" s="137" t="str">
        <f t="shared" si="41"/>
        <v/>
      </c>
      <c r="N855" s="186"/>
      <c r="O855" s="134" t="str">
        <f t="shared" si="42"/>
        <v/>
      </c>
    </row>
    <row r="856" spans="1:15" x14ac:dyDescent="0.35">
      <c r="A856" s="133" t="str">
        <f>IF(B856="","",
IFERROR(
INDEX('Customer List'!$A:$A,MATCH('Sales input worksheet'!$B856,'Customer List'!$B:$B,0)),
""))</f>
        <v/>
      </c>
      <c r="B856" s="304"/>
      <c r="C856" s="305"/>
      <c r="D856" s="135" t="str">
        <f>IF($C856="","",
IF($C856="Customer credit","CR"&amp;100+COUNTIFS($C$1:$C855,"Customer credit"),
IF($C856="Sales",'Business Info'!$A$3&amp;100+COUNTIFS($C$1:$C855,"Sales"),
IF($C856="Other Income",'Business Info'!$A$3&amp;"O"&amp;100+COUNTIFS($C$1:$C855,"Other Income")
))))</f>
        <v/>
      </c>
      <c r="E856" s="308"/>
      <c r="F856" s="307"/>
      <c r="G856" s="169"/>
      <c r="H856" s="184"/>
      <c r="I856" s="138" t="str">
        <f>IFERROR(VLOOKUP($G856,'Inventory management'!$B:$D,3,0),"")</f>
        <v/>
      </c>
      <c r="J856" s="137" t="str">
        <f>IFERROR(
IF($K856&lt;&gt;"","",
IF($G856="","",
IF($C856="Customer credit",-$H856*VLOOKUP($G856,'Inventory management'!$B:$D,3,0),
$H856*VLOOKUP($G856,'Inventory management'!$B:$D,3,0)))),
"")</f>
        <v/>
      </c>
      <c r="K856" s="188"/>
      <c r="L856" s="137" t="str">
        <f t="shared" si="40"/>
        <v/>
      </c>
      <c r="M856" s="137" t="str">
        <f t="shared" si="41"/>
        <v/>
      </c>
      <c r="N856" s="186"/>
      <c r="O856" s="134" t="str">
        <f t="shared" si="42"/>
        <v/>
      </c>
    </row>
    <row r="857" spans="1:15" x14ac:dyDescent="0.35">
      <c r="A857" s="133" t="str">
        <f>IF(B857="","",
IFERROR(
INDEX('Customer List'!$A:$A,MATCH('Sales input worksheet'!$B857,'Customer List'!$B:$B,0)),
""))</f>
        <v/>
      </c>
      <c r="B857" s="304"/>
      <c r="C857" s="305"/>
      <c r="D857" s="135" t="str">
        <f>IF($C857="","",
IF($C857="Customer credit","CR"&amp;100+COUNTIFS($C$1:$C856,"Customer credit"),
IF($C857="Sales",'Business Info'!$A$3&amp;100+COUNTIFS($C$1:$C856,"Sales"),
IF($C857="Other Income",'Business Info'!$A$3&amp;"O"&amp;100+COUNTIFS($C$1:$C856,"Other Income")
))))</f>
        <v/>
      </c>
      <c r="E857" s="308"/>
      <c r="F857" s="307"/>
      <c r="G857" s="169"/>
      <c r="H857" s="184"/>
      <c r="I857" s="138" t="str">
        <f>IFERROR(VLOOKUP($G857,'Inventory management'!$B:$D,3,0),"")</f>
        <v/>
      </c>
      <c r="J857" s="137" t="str">
        <f>IFERROR(
IF($K857&lt;&gt;"","",
IF($G857="","",
IF($C857="Customer credit",-$H857*VLOOKUP($G857,'Inventory management'!$B:$D,3,0),
$H857*VLOOKUP($G857,'Inventory management'!$B:$D,3,0)))),
"")</f>
        <v/>
      </c>
      <c r="K857" s="188"/>
      <c r="L857" s="137" t="str">
        <f t="shared" si="40"/>
        <v/>
      </c>
      <c r="M857" s="137" t="str">
        <f t="shared" si="41"/>
        <v/>
      </c>
      <c r="N857" s="186"/>
      <c r="O857" s="134" t="str">
        <f t="shared" si="42"/>
        <v/>
      </c>
    </row>
    <row r="858" spans="1:15" x14ac:dyDescent="0.35">
      <c r="A858" s="133" t="str">
        <f>IF(B858="","",
IFERROR(
INDEX('Customer List'!$A:$A,MATCH('Sales input worksheet'!$B858,'Customer List'!$B:$B,0)),
""))</f>
        <v/>
      </c>
      <c r="B858" s="304"/>
      <c r="C858" s="305"/>
      <c r="D858" s="135" t="str">
        <f>IF($C858="","",
IF($C858="Customer credit","CR"&amp;100+COUNTIFS($C$1:$C857,"Customer credit"),
IF($C858="Sales",'Business Info'!$A$3&amp;100+COUNTIFS($C$1:$C857,"Sales"),
IF($C858="Other Income",'Business Info'!$A$3&amp;"O"&amp;100+COUNTIFS($C$1:$C857,"Other Income")
))))</f>
        <v/>
      </c>
      <c r="E858" s="308"/>
      <c r="F858" s="307"/>
      <c r="G858" s="169"/>
      <c r="H858" s="184"/>
      <c r="I858" s="138" t="str">
        <f>IFERROR(VLOOKUP($G858,'Inventory management'!$B:$D,3,0),"")</f>
        <v/>
      </c>
      <c r="J858" s="137" t="str">
        <f>IFERROR(
IF($K858&lt;&gt;"","",
IF($G858="","",
IF($C858="Customer credit",-$H858*VLOOKUP($G858,'Inventory management'!$B:$D,3,0),
$H858*VLOOKUP($G858,'Inventory management'!$B:$D,3,0)))),
"")</f>
        <v/>
      </c>
      <c r="K858" s="188"/>
      <c r="L858" s="137" t="str">
        <f t="shared" si="40"/>
        <v/>
      </c>
      <c r="M858" s="137" t="str">
        <f t="shared" si="41"/>
        <v/>
      </c>
      <c r="N858" s="186"/>
      <c r="O858" s="134" t="str">
        <f t="shared" si="42"/>
        <v/>
      </c>
    </row>
    <row r="859" spans="1:15" x14ac:dyDescent="0.35">
      <c r="A859" s="133" t="str">
        <f>IF(B859="","",
IFERROR(
INDEX('Customer List'!$A:$A,MATCH('Sales input worksheet'!$B859,'Customer List'!$B:$B,0)),
""))</f>
        <v/>
      </c>
      <c r="B859" s="304"/>
      <c r="C859" s="305"/>
      <c r="D859" s="135" t="str">
        <f>IF($C859="","",
IF($C859="Customer credit","CR"&amp;100+COUNTIFS($C$1:$C858,"Customer credit"),
IF($C859="Sales",'Business Info'!$A$3&amp;100+COUNTIFS($C$1:$C858,"Sales"),
IF($C859="Other Income",'Business Info'!$A$3&amp;"O"&amp;100+COUNTIFS($C$1:$C858,"Other Income")
))))</f>
        <v/>
      </c>
      <c r="E859" s="308"/>
      <c r="F859" s="307"/>
      <c r="G859" s="169"/>
      <c r="H859" s="184"/>
      <c r="I859" s="138" t="str">
        <f>IFERROR(VLOOKUP($G859,'Inventory management'!$B:$D,3,0),"")</f>
        <v/>
      </c>
      <c r="J859" s="137" t="str">
        <f>IFERROR(
IF($K859&lt;&gt;"","",
IF($G859="","",
IF($C859="Customer credit",-$H859*VLOOKUP($G859,'Inventory management'!$B:$D,3,0),
$H859*VLOOKUP($G859,'Inventory management'!$B:$D,3,0)))),
"")</f>
        <v/>
      </c>
      <c r="K859" s="188"/>
      <c r="L859" s="137" t="str">
        <f t="shared" si="40"/>
        <v/>
      </c>
      <c r="M859" s="137" t="str">
        <f t="shared" si="41"/>
        <v/>
      </c>
      <c r="N859" s="186"/>
      <c r="O859" s="134" t="str">
        <f t="shared" si="42"/>
        <v/>
      </c>
    </row>
    <row r="860" spans="1:15" x14ac:dyDescent="0.35">
      <c r="A860" s="133" t="str">
        <f>IF(B860="","",
IFERROR(
INDEX('Customer List'!$A:$A,MATCH('Sales input worksheet'!$B860,'Customer List'!$B:$B,0)),
""))</f>
        <v/>
      </c>
      <c r="B860" s="304"/>
      <c r="C860" s="305"/>
      <c r="D860" s="135" t="str">
        <f>IF($C860="","",
IF($C860="Customer credit","CR"&amp;100+COUNTIFS($C$1:$C859,"Customer credit"),
IF($C860="Sales",'Business Info'!$A$3&amp;100+COUNTIFS($C$1:$C859,"Sales"),
IF($C860="Other Income",'Business Info'!$A$3&amp;"O"&amp;100+COUNTIFS($C$1:$C859,"Other Income")
))))</f>
        <v/>
      </c>
      <c r="E860" s="308"/>
      <c r="F860" s="307"/>
      <c r="G860" s="169"/>
      <c r="H860" s="184"/>
      <c r="I860" s="138" t="str">
        <f>IFERROR(VLOOKUP($G860,'Inventory management'!$B:$D,3,0),"")</f>
        <v/>
      </c>
      <c r="J860" s="137" t="str">
        <f>IFERROR(
IF($K860&lt;&gt;"","",
IF($G860="","",
IF($C860="Customer credit",-$H860*VLOOKUP($G860,'Inventory management'!$B:$D,3,0),
$H860*VLOOKUP($G860,'Inventory management'!$B:$D,3,0)))),
"")</f>
        <v/>
      </c>
      <c r="K860" s="188"/>
      <c r="L860" s="137" t="str">
        <f t="shared" si="40"/>
        <v/>
      </c>
      <c r="M860" s="137" t="str">
        <f t="shared" si="41"/>
        <v/>
      </c>
      <c r="N860" s="186"/>
      <c r="O860" s="134" t="str">
        <f t="shared" si="42"/>
        <v/>
      </c>
    </row>
    <row r="861" spans="1:15" x14ac:dyDescent="0.35">
      <c r="A861" s="133" t="str">
        <f>IF(B861="","",
IFERROR(
INDEX('Customer List'!$A:$A,MATCH('Sales input worksheet'!$B861,'Customer List'!$B:$B,0)),
""))</f>
        <v/>
      </c>
      <c r="B861" s="304"/>
      <c r="C861" s="305"/>
      <c r="D861" s="135" t="str">
        <f>IF($C861="","",
IF($C861="Customer credit","CR"&amp;100+COUNTIFS($C$1:$C860,"Customer credit"),
IF($C861="Sales",'Business Info'!$A$3&amp;100+COUNTIFS($C$1:$C860,"Sales"),
IF($C861="Other Income",'Business Info'!$A$3&amp;"O"&amp;100+COUNTIFS($C$1:$C860,"Other Income")
))))</f>
        <v/>
      </c>
      <c r="E861" s="308"/>
      <c r="F861" s="307"/>
      <c r="G861" s="169"/>
      <c r="H861" s="184"/>
      <c r="I861" s="138" t="str">
        <f>IFERROR(VLOOKUP($G861,'Inventory management'!$B:$D,3,0),"")</f>
        <v/>
      </c>
      <c r="J861" s="137" t="str">
        <f>IFERROR(
IF($K861&lt;&gt;"","",
IF($G861="","",
IF($C861="Customer credit",-$H861*VLOOKUP($G861,'Inventory management'!$B:$D,3,0),
$H861*VLOOKUP($G861,'Inventory management'!$B:$D,3,0)))),
"")</f>
        <v/>
      </c>
      <c r="K861" s="188"/>
      <c r="L861" s="137" t="str">
        <f t="shared" si="40"/>
        <v/>
      </c>
      <c r="M861" s="137" t="str">
        <f t="shared" si="41"/>
        <v/>
      </c>
      <c r="N861" s="186"/>
      <c r="O861" s="134" t="str">
        <f t="shared" si="42"/>
        <v/>
      </c>
    </row>
    <row r="862" spans="1:15" x14ac:dyDescent="0.35">
      <c r="A862" s="133" t="str">
        <f>IF(B862="","",
IFERROR(
INDEX('Customer List'!$A:$A,MATCH('Sales input worksheet'!$B862,'Customer List'!$B:$B,0)),
""))</f>
        <v/>
      </c>
      <c r="B862" s="304"/>
      <c r="C862" s="305"/>
      <c r="D862" s="135" t="str">
        <f>IF($C862="","",
IF($C862="Customer credit","CR"&amp;100+COUNTIFS($C$1:$C861,"Customer credit"),
IF($C862="Sales",'Business Info'!$A$3&amp;100+COUNTIFS($C$1:$C861,"Sales"),
IF($C862="Other Income",'Business Info'!$A$3&amp;"O"&amp;100+COUNTIFS($C$1:$C861,"Other Income")
))))</f>
        <v/>
      </c>
      <c r="E862" s="308"/>
      <c r="F862" s="307"/>
      <c r="G862" s="169"/>
      <c r="H862" s="184"/>
      <c r="I862" s="138" t="str">
        <f>IFERROR(VLOOKUP($G862,'Inventory management'!$B:$D,3,0),"")</f>
        <v/>
      </c>
      <c r="J862" s="137" t="str">
        <f>IFERROR(
IF($K862&lt;&gt;"","",
IF($G862="","",
IF($C862="Customer credit",-$H862*VLOOKUP($G862,'Inventory management'!$B:$D,3,0),
$H862*VLOOKUP($G862,'Inventory management'!$B:$D,3,0)))),
"")</f>
        <v/>
      </c>
      <c r="K862" s="188"/>
      <c r="L862" s="137" t="str">
        <f t="shared" si="40"/>
        <v/>
      </c>
      <c r="M862" s="137" t="str">
        <f t="shared" si="41"/>
        <v/>
      </c>
      <c r="N862" s="186"/>
      <c r="O862" s="134" t="str">
        <f t="shared" si="42"/>
        <v/>
      </c>
    </row>
    <row r="863" spans="1:15" x14ac:dyDescent="0.35">
      <c r="A863" s="133" t="str">
        <f>IF(B863="","",
IFERROR(
INDEX('Customer List'!$A:$A,MATCH('Sales input worksheet'!$B863,'Customer List'!$B:$B,0)),
""))</f>
        <v/>
      </c>
      <c r="B863" s="304"/>
      <c r="C863" s="305"/>
      <c r="D863" s="135" t="str">
        <f>IF($C863="","",
IF($C863="Customer credit","CR"&amp;100+COUNTIFS($C$1:$C862,"Customer credit"),
IF($C863="Sales",'Business Info'!$A$3&amp;100+COUNTIFS($C$1:$C862,"Sales"),
IF($C863="Other Income",'Business Info'!$A$3&amp;"O"&amp;100+COUNTIFS($C$1:$C862,"Other Income")
))))</f>
        <v/>
      </c>
      <c r="E863" s="308"/>
      <c r="F863" s="307"/>
      <c r="G863" s="169"/>
      <c r="H863" s="184"/>
      <c r="I863" s="138" t="str">
        <f>IFERROR(VLOOKUP($G863,'Inventory management'!$B:$D,3,0),"")</f>
        <v/>
      </c>
      <c r="J863" s="137" t="str">
        <f>IFERROR(
IF($K863&lt;&gt;"","",
IF($G863="","",
IF($C863="Customer credit",-$H863*VLOOKUP($G863,'Inventory management'!$B:$D,3,0),
$H863*VLOOKUP($G863,'Inventory management'!$B:$D,3,0)))),
"")</f>
        <v/>
      </c>
      <c r="K863" s="188"/>
      <c r="L863" s="137" t="str">
        <f t="shared" si="40"/>
        <v/>
      </c>
      <c r="M863" s="137" t="str">
        <f t="shared" si="41"/>
        <v/>
      </c>
      <c r="N863" s="186"/>
      <c r="O863" s="134" t="str">
        <f t="shared" si="42"/>
        <v/>
      </c>
    </row>
    <row r="864" spans="1:15" x14ac:dyDescent="0.35">
      <c r="A864" s="133" t="str">
        <f>IF(B864="","",
IFERROR(
INDEX('Customer List'!$A:$A,MATCH('Sales input worksheet'!$B864,'Customer List'!$B:$B,0)),
""))</f>
        <v/>
      </c>
      <c r="B864" s="304"/>
      <c r="C864" s="305"/>
      <c r="D864" s="135" t="str">
        <f>IF($C864="","",
IF($C864="Customer credit","CR"&amp;100+COUNTIFS($C$1:$C863,"Customer credit"),
IF($C864="Sales",'Business Info'!$A$3&amp;100+COUNTIFS($C$1:$C863,"Sales"),
IF($C864="Other Income",'Business Info'!$A$3&amp;"O"&amp;100+COUNTIFS($C$1:$C863,"Other Income")
))))</f>
        <v/>
      </c>
      <c r="E864" s="308"/>
      <c r="F864" s="307"/>
      <c r="G864" s="169"/>
      <c r="H864" s="184"/>
      <c r="I864" s="138" t="str">
        <f>IFERROR(VLOOKUP($G864,'Inventory management'!$B:$D,3,0),"")</f>
        <v/>
      </c>
      <c r="J864" s="137" t="str">
        <f>IFERROR(
IF($K864&lt;&gt;"","",
IF($G864="","",
IF($C864="Customer credit",-$H864*VLOOKUP($G864,'Inventory management'!$B:$D,3,0),
$H864*VLOOKUP($G864,'Inventory management'!$B:$D,3,0)))),
"")</f>
        <v/>
      </c>
      <c r="K864" s="188"/>
      <c r="L864" s="137" t="str">
        <f t="shared" si="40"/>
        <v/>
      </c>
      <c r="M864" s="137" t="str">
        <f t="shared" si="41"/>
        <v/>
      </c>
      <c r="N864" s="186"/>
      <c r="O864" s="134" t="str">
        <f t="shared" si="42"/>
        <v/>
      </c>
    </row>
    <row r="865" spans="1:15" x14ac:dyDescent="0.35">
      <c r="A865" s="133" t="str">
        <f>IF(B865="","",
IFERROR(
INDEX('Customer List'!$A:$A,MATCH('Sales input worksheet'!$B865,'Customer List'!$B:$B,0)),
""))</f>
        <v/>
      </c>
      <c r="B865" s="304"/>
      <c r="C865" s="305"/>
      <c r="D865" s="135" t="str">
        <f>IF($C865="","",
IF($C865="Customer credit","CR"&amp;100+COUNTIFS($C$1:$C864,"Customer credit"),
IF($C865="Sales",'Business Info'!$A$3&amp;100+COUNTIFS($C$1:$C864,"Sales"),
IF($C865="Other Income",'Business Info'!$A$3&amp;"O"&amp;100+COUNTIFS($C$1:$C864,"Other Income")
))))</f>
        <v/>
      </c>
      <c r="E865" s="308"/>
      <c r="F865" s="307"/>
      <c r="G865" s="169"/>
      <c r="H865" s="184"/>
      <c r="I865" s="138" t="str">
        <f>IFERROR(VLOOKUP($G865,'Inventory management'!$B:$D,3,0),"")</f>
        <v/>
      </c>
      <c r="J865" s="137" t="str">
        <f>IFERROR(
IF($K865&lt;&gt;"","",
IF($G865="","",
IF($C865="Customer credit",-$H865*VLOOKUP($G865,'Inventory management'!$B:$D,3,0),
$H865*VLOOKUP($G865,'Inventory management'!$B:$D,3,0)))),
"")</f>
        <v/>
      </c>
      <c r="K865" s="188"/>
      <c r="L865" s="137" t="str">
        <f t="shared" si="40"/>
        <v/>
      </c>
      <c r="M865" s="137" t="str">
        <f t="shared" si="41"/>
        <v/>
      </c>
      <c r="N865" s="186"/>
      <c r="O865" s="134" t="str">
        <f t="shared" si="42"/>
        <v/>
      </c>
    </row>
    <row r="866" spans="1:15" x14ac:dyDescent="0.35">
      <c r="A866" s="133" t="str">
        <f>IF(B866="","",
IFERROR(
INDEX('Customer List'!$A:$A,MATCH('Sales input worksheet'!$B866,'Customer List'!$B:$B,0)),
""))</f>
        <v/>
      </c>
      <c r="B866" s="304"/>
      <c r="C866" s="305"/>
      <c r="D866" s="135" t="str">
        <f>IF($C866="","",
IF($C866="Customer credit","CR"&amp;100+COUNTIFS($C$1:$C865,"Customer credit"),
IF($C866="Sales",'Business Info'!$A$3&amp;100+COUNTIFS($C$1:$C865,"Sales"),
IF($C866="Other Income",'Business Info'!$A$3&amp;"O"&amp;100+COUNTIFS($C$1:$C865,"Other Income")
))))</f>
        <v/>
      </c>
      <c r="E866" s="308"/>
      <c r="F866" s="307"/>
      <c r="G866" s="169"/>
      <c r="H866" s="184"/>
      <c r="I866" s="138" t="str">
        <f>IFERROR(VLOOKUP($G866,'Inventory management'!$B:$D,3,0),"")</f>
        <v/>
      </c>
      <c r="J866" s="137" t="str">
        <f>IFERROR(
IF($K866&lt;&gt;"","",
IF($G866="","",
IF($C866="Customer credit",-$H866*VLOOKUP($G866,'Inventory management'!$B:$D,3,0),
$H866*VLOOKUP($G866,'Inventory management'!$B:$D,3,0)))),
"")</f>
        <v/>
      </c>
      <c r="K866" s="188"/>
      <c r="L866" s="137" t="str">
        <f t="shared" si="40"/>
        <v/>
      </c>
      <c r="M866" s="137" t="str">
        <f t="shared" si="41"/>
        <v/>
      </c>
      <c r="N866" s="186"/>
      <c r="O866" s="134" t="str">
        <f t="shared" si="42"/>
        <v/>
      </c>
    </row>
    <row r="867" spans="1:15" x14ac:dyDescent="0.35">
      <c r="A867" s="133" t="str">
        <f>IF(B867="","",
IFERROR(
INDEX('Customer List'!$A:$A,MATCH('Sales input worksheet'!$B867,'Customer List'!$B:$B,0)),
""))</f>
        <v/>
      </c>
      <c r="B867" s="304"/>
      <c r="C867" s="305"/>
      <c r="D867" s="135" t="str">
        <f>IF($C867="","",
IF($C867="Customer credit","CR"&amp;100+COUNTIFS($C$1:$C866,"Customer credit"),
IF($C867="Sales",'Business Info'!$A$3&amp;100+COUNTIFS($C$1:$C866,"Sales"),
IF($C867="Other Income",'Business Info'!$A$3&amp;"O"&amp;100+COUNTIFS($C$1:$C866,"Other Income")
))))</f>
        <v/>
      </c>
      <c r="E867" s="308"/>
      <c r="F867" s="307"/>
      <c r="G867" s="169"/>
      <c r="H867" s="184"/>
      <c r="I867" s="138" t="str">
        <f>IFERROR(VLOOKUP($G867,'Inventory management'!$B:$D,3,0),"")</f>
        <v/>
      </c>
      <c r="J867" s="137" t="str">
        <f>IFERROR(
IF($K867&lt;&gt;"","",
IF($G867="","",
IF($C867="Customer credit",-$H867*VLOOKUP($G867,'Inventory management'!$B:$D,3,0),
$H867*VLOOKUP($G867,'Inventory management'!$B:$D,3,0)))),
"")</f>
        <v/>
      </c>
      <c r="K867" s="188"/>
      <c r="L867" s="137" t="str">
        <f t="shared" si="40"/>
        <v/>
      </c>
      <c r="M867" s="137" t="str">
        <f t="shared" si="41"/>
        <v/>
      </c>
      <c r="N867" s="186"/>
      <c r="O867" s="134" t="str">
        <f t="shared" si="42"/>
        <v/>
      </c>
    </row>
    <row r="868" spans="1:15" x14ac:dyDescent="0.35">
      <c r="A868" s="133" t="str">
        <f>IF(B868="","",
IFERROR(
INDEX('Customer List'!$A:$A,MATCH('Sales input worksheet'!$B868,'Customer List'!$B:$B,0)),
""))</f>
        <v/>
      </c>
      <c r="B868" s="304"/>
      <c r="C868" s="305"/>
      <c r="D868" s="135" t="str">
        <f>IF($C868="","",
IF($C868="Customer credit","CR"&amp;100+COUNTIFS($C$1:$C867,"Customer credit"),
IF($C868="Sales",'Business Info'!$A$3&amp;100+COUNTIFS($C$1:$C867,"Sales"),
IF($C868="Other Income",'Business Info'!$A$3&amp;"O"&amp;100+COUNTIFS($C$1:$C867,"Other Income")
))))</f>
        <v/>
      </c>
      <c r="E868" s="308"/>
      <c r="F868" s="307"/>
      <c r="G868" s="169"/>
      <c r="H868" s="184"/>
      <c r="I868" s="138" t="str">
        <f>IFERROR(VLOOKUP($G868,'Inventory management'!$B:$D,3,0),"")</f>
        <v/>
      </c>
      <c r="J868" s="137" t="str">
        <f>IFERROR(
IF($K868&lt;&gt;"","",
IF($G868="","",
IF($C868="Customer credit",-$H868*VLOOKUP($G868,'Inventory management'!$B:$D,3,0),
$H868*VLOOKUP($G868,'Inventory management'!$B:$D,3,0)))),
"")</f>
        <v/>
      </c>
      <c r="K868" s="188"/>
      <c r="L868" s="137" t="str">
        <f t="shared" si="40"/>
        <v/>
      </c>
      <c r="M868" s="137" t="str">
        <f t="shared" si="41"/>
        <v/>
      </c>
      <c r="N868" s="186"/>
      <c r="O868" s="134" t="str">
        <f t="shared" si="42"/>
        <v/>
      </c>
    </row>
    <row r="869" spans="1:15" x14ac:dyDescent="0.35">
      <c r="A869" s="133" t="str">
        <f>IF(B869="","",
IFERROR(
INDEX('Customer List'!$A:$A,MATCH('Sales input worksheet'!$B869,'Customer List'!$B:$B,0)),
""))</f>
        <v/>
      </c>
      <c r="B869" s="304"/>
      <c r="C869" s="305"/>
      <c r="D869" s="135" t="str">
        <f>IF($C869="","",
IF($C869="Customer credit","CR"&amp;100+COUNTIFS($C$1:$C868,"Customer credit"),
IF($C869="Sales",'Business Info'!$A$3&amp;100+COUNTIFS($C$1:$C868,"Sales"),
IF($C869="Other Income",'Business Info'!$A$3&amp;"O"&amp;100+COUNTIFS($C$1:$C868,"Other Income")
))))</f>
        <v/>
      </c>
      <c r="E869" s="308"/>
      <c r="F869" s="307"/>
      <c r="G869" s="169"/>
      <c r="H869" s="184"/>
      <c r="I869" s="138" t="str">
        <f>IFERROR(VLOOKUP($G869,'Inventory management'!$B:$D,3,0),"")</f>
        <v/>
      </c>
      <c r="J869" s="137" t="str">
        <f>IFERROR(
IF($K869&lt;&gt;"","",
IF($G869="","",
IF($C869="Customer credit",-$H869*VLOOKUP($G869,'Inventory management'!$B:$D,3,0),
$H869*VLOOKUP($G869,'Inventory management'!$B:$D,3,0)))),
"")</f>
        <v/>
      </c>
      <c r="K869" s="188"/>
      <c r="L869" s="137" t="str">
        <f t="shared" si="40"/>
        <v/>
      </c>
      <c r="M869" s="137" t="str">
        <f t="shared" si="41"/>
        <v/>
      </c>
      <c r="N869" s="186"/>
      <c r="O869" s="134" t="str">
        <f t="shared" si="42"/>
        <v/>
      </c>
    </row>
    <row r="870" spans="1:15" x14ac:dyDescent="0.35">
      <c r="A870" s="133" t="str">
        <f>IF(B870="","",
IFERROR(
INDEX('Customer List'!$A:$A,MATCH('Sales input worksheet'!$B870,'Customer List'!$B:$B,0)),
""))</f>
        <v/>
      </c>
      <c r="B870" s="304"/>
      <c r="C870" s="305"/>
      <c r="D870" s="135" t="str">
        <f>IF($C870="","",
IF($C870="Customer credit","CR"&amp;100+COUNTIFS($C$1:$C869,"Customer credit"),
IF($C870="Sales",'Business Info'!$A$3&amp;100+COUNTIFS($C$1:$C869,"Sales"),
IF($C870="Other Income",'Business Info'!$A$3&amp;"O"&amp;100+COUNTIFS($C$1:$C869,"Other Income")
))))</f>
        <v/>
      </c>
      <c r="E870" s="308"/>
      <c r="F870" s="307"/>
      <c r="G870" s="169"/>
      <c r="H870" s="184"/>
      <c r="I870" s="138" t="str">
        <f>IFERROR(VLOOKUP($G870,'Inventory management'!$B:$D,3,0),"")</f>
        <v/>
      </c>
      <c r="J870" s="137" t="str">
        <f>IFERROR(
IF($K870&lt;&gt;"","",
IF($G870="","",
IF($C870="Customer credit",-$H870*VLOOKUP($G870,'Inventory management'!$B:$D,3,0),
$H870*VLOOKUP($G870,'Inventory management'!$B:$D,3,0)))),
"")</f>
        <v/>
      </c>
      <c r="K870" s="188"/>
      <c r="L870" s="137" t="str">
        <f t="shared" si="40"/>
        <v/>
      </c>
      <c r="M870" s="137" t="str">
        <f t="shared" si="41"/>
        <v/>
      </c>
      <c r="N870" s="186"/>
      <c r="O870" s="134" t="str">
        <f t="shared" si="42"/>
        <v/>
      </c>
    </row>
    <row r="871" spans="1:15" x14ac:dyDescent="0.35">
      <c r="A871" s="133" t="str">
        <f>IF(B871="","",
IFERROR(
INDEX('Customer List'!$A:$A,MATCH('Sales input worksheet'!$B871,'Customer List'!$B:$B,0)),
""))</f>
        <v/>
      </c>
      <c r="B871" s="304"/>
      <c r="C871" s="305"/>
      <c r="D871" s="135" t="str">
        <f>IF($C871="","",
IF($C871="Customer credit","CR"&amp;100+COUNTIFS($C$1:$C870,"Customer credit"),
IF($C871="Sales",'Business Info'!$A$3&amp;100+COUNTIFS($C$1:$C870,"Sales"),
IF($C871="Other Income",'Business Info'!$A$3&amp;"O"&amp;100+COUNTIFS($C$1:$C870,"Other Income")
))))</f>
        <v/>
      </c>
      <c r="E871" s="308"/>
      <c r="F871" s="307"/>
      <c r="G871" s="169"/>
      <c r="H871" s="184"/>
      <c r="I871" s="138" t="str">
        <f>IFERROR(VLOOKUP($G871,'Inventory management'!$B:$D,3,0),"")</f>
        <v/>
      </c>
      <c r="J871" s="137" t="str">
        <f>IFERROR(
IF($K871&lt;&gt;"","",
IF($G871="","",
IF($C871="Customer credit",-$H871*VLOOKUP($G871,'Inventory management'!$B:$D,3,0),
$H871*VLOOKUP($G871,'Inventory management'!$B:$D,3,0)))),
"")</f>
        <v/>
      </c>
      <c r="K871" s="188"/>
      <c r="L871" s="137" t="str">
        <f t="shared" si="40"/>
        <v/>
      </c>
      <c r="M871" s="137" t="str">
        <f t="shared" si="41"/>
        <v/>
      </c>
      <c r="N871" s="186"/>
      <c r="O871" s="134" t="str">
        <f t="shared" si="42"/>
        <v/>
      </c>
    </row>
    <row r="872" spans="1:15" x14ac:dyDescent="0.35">
      <c r="A872" s="133" t="str">
        <f>IF(B872="","",
IFERROR(
INDEX('Customer List'!$A:$A,MATCH('Sales input worksheet'!$B872,'Customer List'!$B:$B,0)),
""))</f>
        <v/>
      </c>
      <c r="B872" s="304"/>
      <c r="C872" s="305"/>
      <c r="D872" s="135" t="str">
        <f>IF($C872="","",
IF($C872="Customer credit","CR"&amp;100+COUNTIFS($C$1:$C871,"Customer credit"),
IF($C872="Sales",'Business Info'!$A$3&amp;100+COUNTIFS($C$1:$C871,"Sales"),
IF($C872="Other Income",'Business Info'!$A$3&amp;"O"&amp;100+COUNTIFS($C$1:$C871,"Other Income")
))))</f>
        <v/>
      </c>
      <c r="E872" s="308"/>
      <c r="F872" s="307"/>
      <c r="G872" s="169"/>
      <c r="H872" s="184"/>
      <c r="I872" s="138" t="str">
        <f>IFERROR(VLOOKUP($G872,'Inventory management'!$B:$D,3,0),"")</f>
        <v/>
      </c>
      <c r="J872" s="137" t="str">
        <f>IFERROR(
IF($K872&lt;&gt;"","",
IF($G872="","",
IF($C872="Customer credit",-$H872*VLOOKUP($G872,'Inventory management'!$B:$D,3,0),
$H872*VLOOKUP($G872,'Inventory management'!$B:$D,3,0)))),
"")</f>
        <v/>
      </c>
      <c r="K872" s="188"/>
      <c r="L872" s="137" t="str">
        <f t="shared" si="40"/>
        <v/>
      </c>
      <c r="M872" s="137" t="str">
        <f t="shared" si="41"/>
        <v/>
      </c>
      <c r="N872" s="186"/>
      <c r="O872" s="134" t="str">
        <f t="shared" si="42"/>
        <v/>
      </c>
    </row>
    <row r="873" spans="1:15" x14ac:dyDescent="0.35">
      <c r="A873" s="133" t="str">
        <f>IF(B873="","",
IFERROR(
INDEX('Customer List'!$A:$A,MATCH('Sales input worksheet'!$B873,'Customer List'!$B:$B,0)),
""))</f>
        <v/>
      </c>
      <c r="B873" s="304"/>
      <c r="C873" s="305"/>
      <c r="D873" s="135" t="str">
        <f>IF($C873="","",
IF($C873="Customer credit","CR"&amp;100+COUNTIFS($C$1:$C872,"Customer credit"),
IF($C873="Sales",'Business Info'!$A$3&amp;100+COUNTIFS($C$1:$C872,"Sales"),
IF($C873="Other Income",'Business Info'!$A$3&amp;"O"&amp;100+COUNTIFS($C$1:$C872,"Other Income")
))))</f>
        <v/>
      </c>
      <c r="E873" s="308"/>
      <c r="F873" s="307"/>
      <c r="G873" s="169"/>
      <c r="H873" s="184"/>
      <c r="I873" s="138" t="str">
        <f>IFERROR(VLOOKUP($G873,'Inventory management'!$B:$D,3,0),"")</f>
        <v/>
      </c>
      <c r="J873" s="137" t="str">
        <f>IFERROR(
IF($K873&lt;&gt;"","",
IF($G873="","",
IF($C873="Customer credit",-$H873*VLOOKUP($G873,'Inventory management'!$B:$D,3,0),
$H873*VLOOKUP($G873,'Inventory management'!$B:$D,3,0)))),
"")</f>
        <v/>
      </c>
      <c r="K873" s="188"/>
      <c r="L873" s="137" t="str">
        <f t="shared" si="40"/>
        <v/>
      </c>
      <c r="M873" s="137" t="str">
        <f t="shared" si="41"/>
        <v/>
      </c>
      <c r="N873" s="186"/>
      <c r="O873" s="134" t="str">
        <f t="shared" si="42"/>
        <v/>
      </c>
    </row>
    <row r="874" spans="1:15" x14ac:dyDescent="0.35">
      <c r="A874" s="133" t="str">
        <f>IF(B874="","",
IFERROR(
INDEX('Customer List'!$A:$A,MATCH('Sales input worksheet'!$B874,'Customer List'!$B:$B,0)),
""))</f>
        <v/>
      </c>
      <c r="B874" s="304"/>
      <c r="C874" s="305"/>
      <c r="D874" s="135" t="str">
        <f>IF($C874="","",
IF($C874="Customer credit","CR"&amp;100+COUNTIFS($C$1:$C873,"Customer credit"),
IF($C874="Sales",'Business Info'!$A$3&amp;100+COUNTIFS($C$1:$C873,"Sales"),
IF($C874="Other Income",'Business Info'!$A$3&amp;"O"&amp;100+COUNTIFS($C$1:$C873,"Other Income")
))))</f>
        <v/>
      </c>
      <c r="E874" s="308"/>
      <c r="F874" s="307"/>
      <c r="G874" s="169"/>
      <c r="H874" s="184"/>
      <c r="I874" s="138" t="str">
        <f>IFERROR(VLOOKUP($G874,'Inventory management'!$B:$D,3,0),"")</f>
        <v/>
      </c>
      <c r="J874" s="137" t="str">
        <f>IFERROR(
IF($K874&lt;&gt;"","",
IF($G874="","",
IF($C874="Customer credit",-$H874*VLOOKUP($G874,'Inventory management'!$B:$D,3,0),
$H874*VLOOKUP($G874,'Inventory management'!$B:$D,3,0)))),
"")</f>
        <v/>
      </c>
      <c r="K874" s="188"/>
      <c r="L874" s="137" t="str">
        <f t="shared" si="40"/>
        <v/>
      </c>
      <c r="M874" s="137" t="str">
        <f t="shared" si="41"/>
        <v/>
      </c>
      <c r="N874" s="186"/>
      <c r="O874" s="134" t="str">
        <f t="shared" si="42"/>
        <v/>
      </c>
    </row>
    <row r="875" spans="1:15" x14ac:dyDescent="0.35">
      <c r="A875" s="133" t="str">
        <f>IF(B875="","",
IFERROR(
INDEX('Customer List'!$A:$A,MATCH('Sales input worksheet'!$B875,'Customer List'!$B:$B,0)),
""))</f>
        <v/>
      </c>
      <c r="B875" s="304"/>
      <c r="C875" s="305"/>
      <c r="D875" s="135" t="str">
        <f>IF($C875="","",
IF($C875="Customer credit","CR"&amp;100+COUNTIFS($C$1:$C874,"Customer credit"),
IF($C875="Sales",'Business Info'!$A$3&amp;100+COUNTIFS($C$1:$C874,"Sales"),
IF($C875="Other Income",'Business Info'!$A$3&amp;"O"&amp;100+COUNTIFS($C$1:$C874,"Other Income")
))))</f>
        <v/>
      </c>
      <c r="E875" s="308"/>
      <c r="F875" s="307"/>
      <c r="G875" s="169"/>
      <c r="H875" s="184"/>
      <c r="I875" s="138" t="str">
        <f>IFERROR(VLOOKUP($G875,'Inventory management'!$B:$D,3,0),"")</f>
        <v/>
      </c>
      <c r="J875" s="137" t="str">
        <f>IFERROR(
IF($K875&lt;&gt;"","",
IF($G875="","",
IF($C875="Customer credit",-$H875*VLOOKUP($G875,'Inventory management'!$B:$D,3,0),
$H875*VLOOKUP($G875,'Inventory management'!$B:$D,3,0)))),
"")</f>
        <v/>
      </c>
      <c r="K875" s="188"/>
      <c r="L875" s="137" t="str">
        <f t="shared" si="40"/>
        <v/>
      </c>
      <c r="M875" s="137" t="str">
        <f t="shared" si="41"/>
        <v/>
      </c>
      <c r="N875" s="186"/>
      <c r="O875" s="134" t="str">
        <f t="shared" si="42"/>
        <v/>
      </c>
    </row>
    <row r="876" spans="1:15" x14ac:dyDescent="0.35">
      <c r="A876" s="133" t="str">
        <f>IF(B876="","",
IFERROR(
INDEX('Customer List'!$A:$A,MATCH('Sales input worksheet'!$B876,'Customer List'!$B:$B,0)),
""))</f>
        <v/>
      </c>
      <c r="B876" s="304"/>
      <c r="C876" s="305"/>
      <c r="D876" s="135" t="str">
        <f>IF($C876="","",
IF($C876="Customer credit","CR"&amp;100+COUNTIFS($C$1:$C875,"Customer credit"),
IF($C876="Sales",'Business Info'!$A$3&amp;100+COUNTIFS($C$1:$C875,"Sales"),
IF($C876="Other Income",'Business Info'!$A$3&amp;"O"&amp;100+COUNTIFS($C$1:$C875,"Other Income")
))))</f>
        <v/>
      </c>
      <c r="E876" s="308"/>
      <c r="F876" s="307"/>
      <c r="G876" s="169"/>
      <c r="H876" s="184"/>
      <c r="I876" s="138" t="str">
        <f>IFERROR(VLOOKUP($G876,'Inventory management'!$B:$D,3,0),"")</f>
        <v/>
      </c>
      <c r="J876" s="137" t="str">
        <f>IFERROR(
IF($K876&lt;&gt;"","",
IF($G876="","",
IF($C876="Customer credit",-$H876*VLOOKUP($G876,'Inventory management'!$B:$D,3,0),
$H876*VLOOKUP($G876,'Inventory management'!$B:$D,3,0)))),
"")</f>
        <v/>
      </c>
      <c r="K876" s="188"/>
      <c r="L876" s="137" t="str">
        <f t="shared" si="40"/>
        <v/>
      </c>
      <c r="M876" s="137" t="str">
        <f t="shared" si="41"/>
        <v/>
      </c>
      <c r="N876" s="186"/>
      <c r="O876" s="134" t="str">
        <f t="shared" si="42"/>
        <v/>
      </c>
    </row>
    <row r="877" spans="1:15" x14ac:dyDescent="0.35">
      <c r="A877" s="133" t="str">
        <f>IF(B877="","",
IFERROR(
INDEX('Customer List'!$A:$A,MATCH('Sales input worksheet'!$B877,'Customer List'!$B:$B,0)),
""))</f>
        <v/>
      </c>
      <c r="B877" s="304"/>
      <c r="C877" s="305"/>
      <c r="D877" s="135" t="str">
        <f>IF($C877="","",
IF($C877="Customer credit","CR"&amp;100+COUNTIFS($C$1:$C876,"Customer credit"),
IF($C877="Sales",'Business Info'!$A$3&amp;100+COUNTIFS($C$1:$C876,"Sales"),
IF($C877="Other Income",'Business Info'!$A$3&amp;"O"&amp;100+COUNTIFS($C$1:$C876,"Other Income")
))))</f>
        <v/>
      </c>
      <c r="E877" s="308"/>
      <c r="F877" s="307"/>
      <c r="G877" s="169"/>
      <c r="H877" s="184"/>
      <c r="I877" s="138" t="str">
        <f>IFERROR(VLOOKUP($G877,'Inventory management'!$B:$D,3,0),"")</f>
        <v/>
      </c>
      <c r="J877" s="137" t="str">
        <f>IFERROR(
IF($K877&lt;&gt;"","",
IF($G877="","",
IF($C877="Customer credit",-$H877*VLOOKUP($G877,'Inventory management'!$B:$D,3,0),
$H877*VLOOKUP($G877,'Inventory management'!$B:$D,3,0)))),
"")</f>
        <v/>
      </c>
      <c r="K877" s="188"/>
      <c r="L877" s="137" t="str">
        <f t="shared" si="40"/>
        <v/>
      </c>
      <c r="M877" s="137" t="str">
        <f t="shared" si="41"/>
        <v/>
      </c>
      <c r="N877" s="186"/>
      <c r="O877" s="134" t="str">
        <f t="shared" si="42"/>
        <v/>
      </c>
    </row>
    <row r="878" spans="1:15" x14ac:dyDescent="0.35">
      <c r="A878" s="133" t="str">
        <f>IF(B878="","",
IFERROR(
INDEX('Customer List'!$A:$A,MATCH('Sales input worksheet'!$B878,'Customer List'!$B:$B,0)),
""))</f>
        <v/>
      </c>
      <c r="B878" s="304"/>
      <c r="C878" s="305"/>
      <c r="D878" s="135" t="str">
        <f>IF($C878="","",
IF($C878="Customer credit","CR"&amp;100+COUNTIFS($C$1:$C877,"Customer credit"),
IF($C878="Sales",'Business Info'!$A$3&amp;100+COUNTIFS($C$1:$C877,"Sales"),
IF($C878="Other Income",'Business Info'!$A$3&amp;"O"&amp;100+COUNTIFS($C$1:$C877,"Other Income")
))))</f>
        <v/>
      </c>
      <c r="E878" s="308"/>
      <c r="F878" s="307"/>
      <c r="G878" s="169"/>
      <c r="H878" s="184"/>
      <c r="I878" s="138" t="str">
        <f>IFERROR(VLOOKUP($G878,'Inventory management'!$B:$D,3,0),"")</f>
        <v/>
      </c>
      <c r="J878" s="137" t="str">
        <f>IFERROR(
IF($K878&lt;&gt;"","",
IF($G878="","",
IF($C878="Customer credit",-$H878*VLOOKUP($G878,'Inventory management'!$B:$D,3,0),
$H878*VLOOKUP($G878,'Inventory management'!$B:$D,3,0)))),
"")</f>
        <v/>
      </c>
      <c r="K878" s="188"/>
      <c r="L878" s="137" t="str">
        <f t="shared" si="40"/>
        <v/>
      </c>
      <c r="M878" s="137" t="str">
        <f t="shared" si="41"/>
        <v/>
      </c>
      <c r="N878" s="186"/>
      <c r="O878" s="134" t="str">
        <f t="shared" si="42"/>
        <v/>
      </c>
    </row>
    <row r="879" spans="1:15" x14ac:dyDescent="0.35">
      <c r="A879" s="133" t="str">
        <f>IF(B879="","",
IFERROR(
INDEX('Customer List'!$A:$A,MATCH('Sales input worksheet'!$B879,'Customer List'!$B:$B,0)),
""))</f>
        <v/>
      </c>
      <c r="B879" s="304"/>
      <c r="C879" s="305"/>
      <c r="D879" s="135" t="str">
        <f>IF($C879="","",
IF($C879="Customer credit","CR"&amp;100+COUNTIFS($C$1:$C878,"Customer credit"),
IF($C879="Sales",'Business Info'!$A$3&amp;100+COUNTIFS($C$1:$C878,"Sales"),
IF($C879="Other Income",'Business Info'!$A$3&amp;"O"&amp;100+COUNTIFS($C$1:$C878,"Other Income")
))))</f>
        <v/>
      </c>
      <c r="E879" s="308"/>
      <c r="F879" s="307"/>
      <c r="G879" s="169"/>
      <c r="H879" s="184"/>
      <c r="I879" s="138" t="str">
        <f>IFERROR(VLOOKUP($G879,'Inventory management'!$B:$D,3,0),"")</f>
        <v/>
      </c>
      <c r="J879" s="137" t="str">
        <f>IFERROR(
IF($K879&lt;&gt;"","",
IF($G879="","",
IF($C879="Customer credit",-$H879*VLOOKUP($G879,'Inventory management'!$B:$D,3,0),
$H879*VLOOKUP($G879,'Inventory management'!$B:$D,3,0)))),
"")</f>
        <v/>
      </c>
      <c r="K879" s="188"/>
      <c r="L879" s="137" t="str">
        <f t="shared" si="40"/>
        <v/>
      </c>
      <c r="M879" s="137" t="str">
        <f t="shared" si="41"/>
        <v/>
      </c>
      <c r="N879" s="186"/>
      <c r="O879" s="134" t="str">
        <f t="shared" si="42"/>
        <v/>
      </c>
    </row>
    <row r="880" spans="1:15" x14ac:dyDescent="0.35">
      <c r="A880" s="133" t="str">
        <f>IF(B880="","",
IFERROR(
INDEX('Customer List'!$A:$A,MATCH('Sales input worksheet'!$B880,'Customer List'!$B:$B,0)),
""))</f>
        <v/>
      </c>
      <c r="B880" s="304"/>
      <c r="C880" s="305"/>
      <c r="D880" s="135" t="str">
        <f>IF($C880="","",
IF($C880="Customer credit","CR"&amp;100+COUNTIFS($C$1:$C879,"Customer credit"),
IF($C880="Sales",'Business Info'!$A$3&amp;100+COUNTIFS($C$1:$C879,"Sales"),
IF($C880="Other Income",'Business Info'!$A$3&amp;"O"&amp;100+COUNTIFS($C$1:$C879,"Other Income")
))))</f>
        <v/>
      </c>
      <c r="E880" s="308"/>
      <c r="F880" s="307"/>
      <c r="G880" s="169"/>
      <c r="H880" s="184"/>
      <c r="I880" s="138" t="str">
        <f>IFERROR(VLOOKUP($G880,'Inventory management'!$B:$D,3,0),"")</f>
        <v/>
      </c>
      <c r="J880" s="137" t="str">
        <f>IFERROR(
IF($K880&lt;&gt;"","",
IF($G880="","",
IF($C880="Customer credit",-$H880*VLOOKUP($G880,'Inventory management'!$B:$D,3,0),
$H880*VLOOKUP($G880,'Inventory management'!$B:$D,3,0)))),
"")</f>
        <v/>
      </c>
      <c r="K880" s="188"/>
      <c r="L880" s="137" t="str">
        <f t="shared" si="40"/>
        <v/>
      </c>
      <c r="M880" s="137" t="str">
        <f t="shared" si="41"/>
        <v/>
      </c>
      <c r="N880" s="186"/>
      <c r="O880" s="134" t="str">
        <f t="shared" si="42"/>
        <v/>
      </c>
    </row>
    <row r="881" spans="1:15" x14ac:dyDescent="0.35">
      <c r="A881" s="133" t="str">
        <f>IF(B881="","",
IFERROR(
INDEX('Customer List'!$A:$A,MATCH('Sales input worksheet'!$B881,'Customer List'!$B:$B,0)),
""))</f>
        <v/>
      </c>
      <c r="B881" s="304"/>
      <c r="C881" s="305"/>
      <c r="D881" s="135" t="str">
        <f>IF($C881="","",
IF($C881="Customer credit","CR"&amp;100+COUNTIFS($C$1:$C880,"Customer credit"),
IF($C881="Sales",'Business Info'!$A$3&amp;100+COUNTIFS($C$1:$C880,"Sales"),
IF($C881="Other Income",'Business Info'!$A$3&amp;"O"&amp;100+COUNTIFS($C$1:$C880,"Other Income")
))))</f>
        <v/>
      </c>
      <c r="E881" s="308"/>
      <c r="F881" s="307"/>
      <c r="G881" s="169"/>
      <c r="H881" s="184"/>
      <c r="I881" s="138" t="str">
        <f>IFERROR(VLOOKUP($G881,'Inventory management'!$B:$D,3,0),"")</f>
        <v/>
      </c>
      <c r="J881" s="137" t="str">
        <f>IFERROR(
IF($K881&lt;&gt;"","",
IF($G881="","",
IF($C881="Customer credit",-$H881*VLOOKUP($G881,'Inventory management'!$B:$D,3,0),
$H881*VLOOKUP($G881,'Inventory management'!$B:$D,3,0)))),
"")</f>
        <v/>
      </c>
      <c r="K881" s="188"/>
      <c r="L881" s="137" t="str">
        <f t="shared" si="40"/>
        <v/>
      </c>
      <c r="M881" s="137" t="str">
        <f t="shared" si="41"/>
        <v/>
      </c>
      <c r="N881" s="186"/>
      <c r="O881" s="134" t="str">
        <f t="shared" si="42"/>
        <v/>
      </c>
    </row>
    <row r="882" spans="1:15" x14ac:dyDescent="0.35">
      <c r="A882" s="133" t="str">
        <f>IF(B882="","",
IFERROR(
INDEX('Customer List'!$A:$A,MATCH('Sales input worksheet'!$B882,'Customer List'!$B:$B,0)),
""))</f>
        <v/>
      </c>
      <c r="B882" s="304"/>
      <c r="C882" s="305"/>
      <c r="D882" s="135" t="str">
        <f>IF($C882="","",
IF($C882="Customer credit","CR"&amp;100+COUNTIFS($C$1:$C881,"Customer credit"),
IF($C882="Sales",'Business Info'!$A$3&amp;100+COUNTIFS($C$1:$C881,"Sales"),
IF($C882="Other Income",'Business Info'!$A$3&amp;"O"&amp;100+COUNTIFS($C$1:$C881,"Other Income")
))))</f>
        <v/>
      </c>
      <c r="E882" s="308"/>
      <c r="F882" s="307"/>
      <c r="G882" s="169"/>
      <c r="H882" s="184"/>
      <c r="I882" s="138" t="str">
        <f>IFERROR(VLOOKUP($G882,'Inventory management'!$B:$D,3,0),"")</f>
        <v/>
      </c>
      <c r="J882" s="137" t="str">
        <f>IFERROR(
IF($K882&lt;&gt;"","",
IF($G882="","",
IF($C882="Customer credit",-$H882*VLOOKUP($G882,'Inventory management'!$B:$D,3,0),
$H882*VLOOKUP($G882,'Inventory management'!$B:$D,3,0)))),
"")</f>
        <v/>
      </c>
      <c r="K882" s="188"/>
      <c r="L882" s="137" t="str">
        <f t="shared" si="40"/>
        <v/>
      </c>
      <c r="M882" s="137" t="str">
        <f t="shared" si="41"/>
        <v/>
      </c>
      <c r="N882" s="186"/>
      <c r="O882" s="134" t="str">
        <f t="shared" si="42"/>
        <v/>
      </c>
    </row>
    <row r="883" spans="1:15" x14ac:dyDescent="0.35">
      <c r="A883" s="133" t="str">
        <f>IF(B883="","",
IFERROR(
INDEX('Customer List'!$A:$A,MATCH('Sales input worksheet'!$B883,'Customer List'!$B:$B,0)),
""))</f>
        <v/>
      </c>
      <c r="B883" s="304"/>
      <c r="C883" s="305"/>
      <c r="D883" s="135" t="str">
        <f>IF($C883="","",
IF($C883="Customer credit","CR"&amp;100+COUNTIFS($C$1:$C882,"Customer credit"),
IF($C883="Sales",'Business Info'!$A$3&amp;100+COUNTIFS($C$1:$C882,"Sales"),
IF($C883="Other Income",'Business Info'!$A$3&amp;"O"&amp;100+COUNTIFS($C$1:$C882,"Other Income")
))))</f>
        <v/>
      </c>
      <c r="E883" s="308"/>
      <c r="F883" s="307"/>
      <c r="G883" s="169"/>
      <c r="H883" s="184"/>
      <c r="I883" s="138" t="str">
        <f>IFERROR(VLOOKUP($G883,'Inventory management'!$B:$D,3,0),"")</f>
        <v/>
      </c>
      <c r="J883" s="137" t="str">
        <f>IFERROR(
IF($K883&lt;&gt;"","",
IF($G883="","",
IF($C883="Customer credit",-$H883*VLOOKUP($G883,'Inventory management'!$B:$D,3,0),
$H883*VLOOKUP($G883,'Inventory management'!$B:$D,3,0)))),
"")</f>
        <v/>
      </c>
      <c r="K883" s="188"/>
      <c r="L883" s="137" t="str">
        <f t="shared" si="40"/>
        <v/>
      </c>
      <c r="M883" s="137" t="str">
        <f t="shared" si="41"/>
        <v/>
      </c>
      <c r="N883" s="186"/>
      <c r="O883" s="134" t="str">
        <f t="shared" si="42"/>
        <v/>
      </c>
    </row>
    <row r="884" spans="1:15" x14ac:dyDescent="0.35">
      <c r="A884" s="133" t="str">
        <f>IF(B884="","",
IFERROR(
INDEX('Customer List'!$A:$A,MATCH('Sales input worksheet'!$B884,'Customer List'!$B:$B,0)),
""))</f>
        <v/>
      </c>
      <c r="B884" s="304"/>
      <c r="C884" s="305"/>
      <c r="D884" s="135" t="str">
        <f>IF($C884="","",
IF($C884="Customer credit","CR"&amp;100+COUNTIFS($C$1:$C883,"Customer credit"),
IF($C884="Sales",'Business Info'!$A$3&amp;100+COUNTIFS($C$1:$C883,"Sales"),
IF($C884="Other Income",'Business Info'!$A$3&amp;"O"&amp;100+COUNTIFS($C$1:$C883,"Other Income")
))))</f>
        <v/>
      </c>
      <c r="E884" s="308"/>
      <c r="F884" s="307"/>
      <c r="G884" s="169"/>
      <c r="H884" s="184"/>
      <c r="I884" s="138" t="str">
        <f>IFERROR(VLOOKUP($G884,'Inventory management'!$B:$D,3,0),"")</f>
        <v/>
      </c>
      <c r="J884" s="137" t="str">
        <f>IFERROR(
IF($K884&lt;&gt;"","",
IF($G884="","",
IF($C884="Customer credit",-$H884*VLOOKUP($G884,'Inventory management'!$B:$D,3,0),
$H884*VLOOKUP($G884,'Inventory management'!$B:$D,3,0)))),
"")</f>
        <v/>
      </c>
      <c r="K884" s="188"/>
      <c r="L884" s="137" t="str">
        <f t="shared" si="40"/>
        <v/>
      </c>
      <c r="M884" s="137" t="str">
        <f t="shared" si="41"/>
        <v/>
      </c>
      <c r="N884" s="186"/>
      <c r="O884" s="134" t="str">
        <f t="shared" si="42"/>
        <v/>
      </c>
    </row>
    <row r="885" spans="1:15" x14ac:dyDescent="0.35">
      <c r="A885" s="133" t="str">
        <f>IF(B885="","",
IFERROR(
INDEX('Customer List'!$A:$A,MATCH('Sales input worksheet'!$B885,'Customer List'!$B:$B,0)),
""))</f>
        <v/>
      </c>
      <c r="B885" s="304"/>
      <c r="C885" s="305"/>
      <c r="D885" s="135" t="str">
        <f>IF($C885="","",
IF($C885="Customer credit","CR"&amp;100+COUNTIFS($C$1:$C884,"Customer credit"),
IF($C885="Sales",'Business Info'!$A$3&amp;100+COUNTIFS($C$1:$C884,"Sales"),
IF($C885="Other Income",'Business Info'!$A$3&amp;"O"&amp;100+COUNTIFS($C$1:$C884,"Other Income")
))))</f>
        <v/>
      </c>
      <c r="E885" s="308"/>
      <c r="F885" s="307"/>
      <c r="G885" s="169"/>
      <c r="H885" s="184"/>
      <c r="I885" s="138" t="str">
        <f>IFERROR(VLOOKUP($G885,'Inventory management'!$B:$D,3,0),"")</f>
        <v/>
      </c>
      <c r="J885" s="137" t="str">
        <f>IFERROR(
IF($K885&lt;&gt;"","",
IF($G885="","",
IF($C885="Customer credit",-$H885*VLOOKUP($G885,'Inventory management'!$B:$D,3,0),
$H885*VLOOKUP($G885,'Inventory management'!$B:$D,3,0)))),
"")</f>
        <v/>
      </c>
      <c r="K885" s="188"/>
      <c r="L885" s="137" t="str">
        <f t="shared" si="40"/>
        <v/>
      </c>
      <c r="M885" s="137" t="str">
        <f t="shared" si="41"/>
        <v/>
      </c>
      <c r="N885" s="186"/>
      <c r="O885" s="134" t="str">
        <f t="shared" si="42"/>
        <v/>
      </c>
    </row>
    <row r="886" spans="1:15" x14ac:dyDescent="0.35">
      <c r="A886" s="133" t="str">
        <f>IF(B886="","",
IFERROR(
INDEX('Customer List'!$A:$A,MATCH('Sales input worksheet'!$B886,'Customer List'!$B:$B,0)),
""))</f>
        <v/>
      </c>
      <c r="B886" s="304"/>
      <c r="C886" s="305"/>
      <c r="D886" s="135" t="str">
        <f>IF($C886="","",
IF($C886="Customer credit","CR"&amp;100+COUNTIFS($C$1:$C885,"Customer credit"),
IF($C886="Sales",'Business Info'!$A$3&amp;100+COUNTIFS($C$1:$C885,"Sales"),
IF($C886="Other Income",'Business Info'!$A$3&amp;"O"&amp;100+COUNTIFS($C$1:$C885,"Other Income")
))))</f>
        <v/>
      </c>
      <c r="E886" s="308"/>
      <c r="F886" s="307"/>
      <c r="G886" s="169"/>
      <c r="H886" s="184"/>
      <c r="I886" s="138" t="str">
        <f>IFERROR(VLOOKUP($G886,'Inventory management'!$B:$D,3,0),"")</f>
        <v/>
      </c>
      <c r="J886" s="137" t="str">
        <f>IFERROR(
IF($K886&lt;&gt;"","",
IF($G886="","",
IF($C886="Customer credit",-$H886*VLOOKUP($G886,'Inventory management'!$B:$D,3,0),
$H886*VLOOKUP($G886,'Inventory management'!$B:$D,3,0)))),
"")</f>
        <v/>
      </c>
      <c r="K886" s="188"/>
      <c r="L886" s="137" t="str">
        <f t="shared" si="40"/>
        <v/>
      </c>
      <c r="M886" s="137" t="str">
        <f t="shared" si="41"/>
        <v/>
      </c>
      <c r="N886" s="186"/>
      <c r="O886" s="134" t="str">
        <f t="shared" si="42"/>
        <v/>
      </c>
    </row>
    <row r="887" spans="1:15" x14ac:dyDescent="0.35">
      <c r="A887" s="133" t="str">
        <f>IF(B887="","",
IFERROR(
INDEX('Customer List'!$A:$A,MATCH('Sales input worksheet'!$B887,'Customer List'!$B:$B,0)),
""))</f>
        <v/>
      </c>
      <c r="B887" s="304"/>
      <c r="C887" s="305"/>
      <c r="D887" s="135" t="str">
        <f>IF($C887="","",
IF($C887="Customer credit","CR"&amp;100+COUNTIFS($C$1:$C886,"Customer credit"),
IF($C887="Sales",'Business Info'!$A$3&amp;100+COUNTIFS($C$1:$C886,"Sales"),
IF($C887="Other Income",'Business Info'!$A$3&amp;"O"&amp;100+COUNTIFS($C$1:$C886,"Other Income")
))))</f>
        <v/>
      </c>
      <c r="E887" s="308"/>
      <c r="F887" s="307"/>
      <c r="G887" s="169"/>
      <c r="H887" s="184"/>
      <c r="I887" s="138" t="str">
        <f>IFERROR(VLOOKUP($G887,'Inventory management'!$B:$D,3,0),"")</f>
        <v/>
      </c>
      <c r="J887" s="137" t="str">
        <f>IFERROR(
IF($K887&lt;&gt;"","",
IF($G887="","",
IF($C887="Customer credit",-$H887*VLOOKUP($G887,'Inventory management'!$B:$D,3,0),
$H887*VLOOKUP($G887,'Inventory management'!$B:$D,3,0)))),
"")</f>
        <v/>
      </c>
      <c r="K887" s="188"/>
      <c r="L887" s="137" t="str">
        <f t="shared" si="40"/>
        <v/>
      </c>
      <c r="M887" s="137" t="str">
        <f t="shared" si="41"/>
        <v/>
      </c>
      <c r="N887" s="186"/>
      <c r="O887" s="134" t="str">
        <f t="shared" si="42"/>
        <v/>
      </c>
    </row>
    <row r="888" spans="1:15" x14ac:dyDescent="0.35">
      <c r="A888" s="133" t="str">
        <f>IF(B888="","",
IFERROR(
INDEX('Customer List'!$A:$A,MATCH('Sales input worksheet'!$B888,'Customer List'!$B:$B,0)),
""))</f>
        <v/>
      </c>
      <c r="B888" s="304"/>
      <c r="C888" s="305"/>
      <c r="D888" s="135" t="str">
        <f>IF($C888="","",
IF($C888="Customer credit","CR"&amp;100+COUNTIFS($C$1:$C887,"Customer credit"),
IF($C888="Sales",'Business Info'!$A$3&amp;100+COUNTIFS($C$1:$C887,"Sales"),
IF($C888="Other Income",'Business Info'!$A$3&amp;"O"&amp;100+COUNTIFS($C$1:$C887,"Other Income")
))))</f>
        <v/>
      </c>
      <c r="E888" s="308"/>
      <c r="F888" s="307"/>
      <c r="G888" s="169"/>
      <c r="H888" s="184"/>
      <c r="I888" s="138" t="str">
        <f>IFERROR(VLOOKUP($G888,'Inventory management'!$B:$D,3,0),"")</f>
        <v/>
      </c>
      <c r="J888" s="137" t="str">
        <f>IFERROR(
IF($K888&lt;&gt;"","",
IF($G888="","",
IF($C888="Customer credit",-$H888*VLOOKUP($G888,'Inventory management'!$B:$D,3,0),
$H888*VLOOKUP($G888,'Inventory management'!$B:$D,3,0)))),
"")</f>
        <v/>
      </c>
      <c r="K888" s="188"/>
      <c r="L888" s="137" t="str">
        <f t="shared" si="40"/>
        <v/>
      </c>
      <c r="M888" s="137" t="str">
        <f t="shared" si="41"/>
        <v/>
      </c>
      <c r="N888" s="186"/>
      <c r="O888" s="134" t="str">
        <f t="shared" si="42"/>
        <v/>
      </c>
    </row>
    <row r="889" spans="1:15" x14ac:dyDescent="0.35">
      <c r="A889" s="133" t="str">
        <f>IF(B889="","",
IFERROR(
INDEX('Customer List'!$A:$A,MATCH('Sales input worksheet'!$B889,'Customer List'!$B:$B,0)),
""))</f>
        <v/>
      </c>
      <c r="B889" s="304"/>
      <c r="C889" s="305"/>
      <c r="D889" s="135" t="str">
        <f>IF($C889="","",
IF($C889="Customer credit","CR"&amp;100+COUNTIFS($C$1:$C888,"Customer credit"),
IF($C889="Sales",'Business Info'!$A$3&amp;100+COUNTIFS($C$1:$C888,"Sales"),
IF($C889="Other Income",'Business Info'!$A$3&amp;"O"&amp;100+COUNTIFS($C$1:$C888,"Other Income")
))))</f>
        <v/>
      </c>
      <c r="E889" s="308"/>
      <c r="F889" s="307"/>
      <c r="G889" s="169"/>
      <c r="H889" s="184"/>
      <c r="I889" s="138" t="str">
        <f>IFERROR(VLOOKUP($G889,'Inventory management'!$B:$D,3,0),"")</f>
        <v/>
      </c>
      <c r="J889" s="137" t="str">
        <f>IFERROR(
IF($K889&lt;&gt;"","",
IF($G889="","",
IF($C889="Customer credit",-$H889*VLOOKUP($G889,'Inventory management'!$B:$D,3,0),
$H889*VLOOKUP($G889,'Inventory management'!$B:$D,3,0)))),
"")</f>
        <v/>
      </c>
      <c r="K889" s="188"/>
      <c r="L889" s="137" t="str">
        <f t="shared" si="40"/>
        <v/>
      </c>
      <c r="M889" s="137" t="str">
        <f t="shared" si="41"/>
        <v/>
      </c>
      <c r="N889" s="186"/>
      <c r="O889" s="134" t="str">
        <f t="shared" si="42"/>
        <v/>
      </c>
    </row>
    <row r="890" spans="1:15" x14ac:dyDescent="0.35">
      <c r="A890" s="133" t="str">
        <f>IF(B890="","",
IFERROR(
INDEX('Customer List'!$A:$A,MATCH('Sales input worksheet'!$B890,'Customer List'!$B:$B,0)),
""))</f>
        <v/>
      </c>
      <c r="B890" s="304"/>
      <c r="C890" s="305"/>
      <c r="D890" s="135" t="str">
        <f>IF($C890="","",
IF($C890="Customer credit","CR"&amp;100+COUNTIFS($C$1:$C889,"Customer credit"),
IF($C890="Sales",'Business Info'!$A$3&amp;100+COUNTIFS($C$1:$C889,"Sales"),
IF($C890="Other Income",'Business Info'!$A$3&amp;"O"&amp;100+COUNTIFS($C$1:$C889,"Other Income")
))))</f>
        <v/>
      </c>
      <c r="E890" s="308"/>
      <c r="F890" s="307"/>
      <c r="G890" s="169"/>
      <c r="H890" s="184"/>
      <c r="I890" s="138" t="str">
        <f>IFERROR(VLOOKUP($G890,'Inventory management'!$B:$D,3,0),"")</f>
        <v/>
      </c>
      <c r="J890" s="137" t="str">
        <f>IFERROR(
IF($K890&lt;&gt;"","",
IF($G890="","",
IF($C890="Customer credit",-$H890*VLOOKUP($G890,'Inventory management'!$B:$D,3,0),
$H890*VLOOKUP($G890,'Inventory management'!$B:$D,3,0)))),
"")</f>
        <v/>
      </c>
      <c r="K890" s="188"/>
      <c r="L890" s="137" t="str">
        <f t="shared" si="40"/>
        <v/>
      </c>
      <c r="M890" s="137" t="str">
        <f t="shared" si="41"/>
        <v/>
      </c>
      <c r="N890" s="186"/>
      <c r="O890" s="134" t="str">
        <f t="shared" si="42"/>
        <v/>
      </c>
    </row>
    <row r="891" spans="1:15" x14ac:dyDescent="0.35">
      <c r="A891" s="133" t="str">
        <f>IF(B891="","",
IFERROR(
INDEX('Customer List'!$A:$A,MATCH('Sales input worksheet'!$B891,'Customer List'!$B:$B,0)),
""))</f>
        <v/>
      </c>
      <c r="B891" s="304"/>
      <c r="C891" s="305"/>
      <c r="D891" s="135" t="str">
        <f>IF($C891="","",
IF($C891="Customer credit","CR"&amp;100+COUNTIFS($C$1:$C890,"Customer credit"),
IF($C891="Sales",'Business Info'!$A$3&amp;100+COUNTIFS($C$1:$C890,"Sales"),
IF($C891="Other Income",'Business Info'!$A$3&amp;"O"&amp;100+COUNTIFS($C$1:$C890,"Other Income")
))))</f>
        <v/>
      </c>
      <c r="E891" s="308"/>
      <c r="F891" s="307"/>
      <c r="G891" s="169"/>
      <c r="H891" s="184"/>
      <c r="I891" s="138" t="str">
        <f>IFERROR(VLOOKUP($G891,'Inventory management'!$B:$D,3,0),"")</f>
        <v/>
      </c>
      <c r="J891" s="137" t="str">
        <f>IFERROR(
IF($K891&lt;&gt;"","",
IF($G891="","",
IF($C891="Customer credit",-$H891*VLOOKUP($G891,'Inventory management'!$B:$D,3,0),
$H891*VLOOKUP($G891,'Inventory management'!$B:$D,3,0)))),
"")</f>
        <v/>
      </c>
      <c r="K891" s="188"/>
      <c r="L891" s="137" t="str">
        <f t="shared" si="40"/>
        <v/>
      </c>
      <c r="M891" s="137" t="str">
        <f t="shared" si="41"/>
        <v/>
      </c>
      <c r="N891" s="186"/>
      <c r="O891" s="134" t="str">
        <f t="shared" si="42"/>
        <v/>
      </c>
    </row>
    <row r="892" spans="1:15" x14ac:dyDescent="0.35">
      <c r="A892" s="133" t="str">
        <f>IF(B892="","",
IFERROR(
INDEX('Customer List'!$A:$A,MATCH('Sales input worksheet'!$B892,'Customer List'!$B:$B,0)),
""))</f>
        <v/>
      </c>
      <c r="B892" s="304"/>
      <c r="C892" s="305"/>
      <c r="D892" s="135" t="str">
        <f>IF($C892="","",
IF($C892="Customer credit","CR"&amp;100+COUNTIFS($C$1:$C891,"Customer credit"),
IF($C892="Sales",'Business Info'!$A$3&amp;100+COUNTIFS($C$1:$C891,"Sales"),
IF($C892="Other Income",'Business Info'!$A$3&amp;"O"&amp;100+COUNTIFS($C$1:$C891,"Other Income")
))))</f>
        <v/>
      </c>
      <c r="E892" s="308"/>
      <c r="F892" s="307"/>
      <c r="G892" s="169"/>
      <c r="H892" s="184"/>
      <c r="I892" s="138" t="str">
        <f>IFERROR(VLOOKUP($G892,'Inventory management'!$B:$D,3,0),"")</f>
        <v/>
      </c>
      <c r="J892" s="137" t="str">
        <f>IFERROR(
IF($K892&lt;&gt;"","",
IF($G892="","",
IF($C892="Customer credit",-$H892*VLOOKUP($G892,'Inventory management'!$B:$D,3,0),
$H892*VLOOKUP($G892,'Inventory management'!$B:$D,3,0)))),
"")</f>
        <v/>
      </c>
      <c r="K892" s="188"/>
      <c r="L892" s="137" t="str">
        <f t="shared" si="40"/>
        <v/>
      </c>
      <c r="M892" s="137" t="str">
        <f t="shared" si="41"/>
        <v/>
      </c>
      <c r="N892" s="186"/>
      <c r="O892" s="134" t="str">
        <f t="shared" si="42"/>
        <v/>
      </c>
    </row>
    <row r="893" spans="1:15" x14ac:dyDescent="0.35">
      <c r="A893" s="133" t="str">
        <f>IF(B893="","",
IFERROR(
INDEX('Customer List'!$A:$A,MATCH('Sales input worksheet'!$B893,'Customer List'!$B:$B,0)),
""))</f>
        <v/>
      </c>
      <c r="B893" s="304"/>
      <c r="C893" s="305"/>
      <c r="D893" s="135" t="str">
        <f>IF($C893="","",
IF($C893="Customer credit","CR"&amp;100+COUNTIFS($C$1:$C892,"Customer credit"),
IF($C893="Sales",'Business Info'!$A$3&amp;100+COUNTIFS($C$1:$C892,"Sales"),
IF($C893="Other Income",'Business Info'!$A$3&amp;"O"&amp;100+COUNTIFS($C$1:$C892,"Other Income")
))))</f>
        <v/>
      </c>
      <c r="E893" s="308"/>
      <c r="F893" s="307"/>
      <c r="G893" s="169"/>
      <c r="H893" s="184"/>
      <c r="I893" s="138" t="str">
        <f>IFERROR(VLOOKUP($G893,'Inventory management'!$B:$D,3,0),"")</f>
        <v/>
      </c>
      <c r="J893" s="137" t="str">
        <f>IFERROR(
IF($K893&lt;&gt;"","",
IF($G893="","",
IF($C893="Customer credit",-$H893*VLOOKUP($G893,'Inventory management'!$B:$D,3,0),
$H893*VLOOKUP($G893,'Inventory management'!$B:$D,3,0)))),
"")</f>
        <v/>
      </c>
      <c r="K893" s="188"/>
      <c r="L893" s="137" t="str">
        <f t="shared" si="40"/>
        <v/>
      </c>
      <c r="M893" s="137" t="str">
        <f t="shared" si="41"/>
        <v/>
      </c>
      <c r="N893" s="186"/>
      <c r="O893" s="134" t="str">
        <f t="shared" si="42"/>
        <v/>
      </c>
    </row>
    <row r="894" spans="1:15" x14ac:dyDescent="0.35">
      <c r="A894" s="133" t="str">
        <f>IF(B894="","",
IFERROR(
INDEX('Customer List'!$A:$A,MATCH('Sales input worksheet'!$B894,'Customer List'!$B:$B,0)),
""))</f>
        <v/>
      </c>
      <c r="B894" s="304"/>
      <c r="C894" s="305"/>
      <c r="D894" s="135" t="str">
        <f>IF($C894="","",
IF($C894="Customer credit","CR"&amp;100+COUNTIFS($C$1:$C893,"Customer credit"),
IF($C894="Sales",'Business Info'!$A$3&amp;100+COUNTIFS($C$1:$C893,"Sales"),
IF($C894="Other Income",'Business Info'!$A$3&amp;"O"&amp;100+COUNTIFS($C$1:$C893,"Other Income")
))))</f>
        <v/>
      </c>
      <c r="E894" s="308"/>
      <c r="F894" s="307"/>
      <c r="G894" s="169"/>
      <c r="H894" s="184"/>
      <c r="I894" s="138" t="str">
        <f>IFERROR(VLOOKUP($G894,'Inventory management'!$B:$D,3,0),"")</f>
        <v/>
      </c>
      <c r="J894" s="137" t="str">
        <f>IFERROR(
IF($K894&lt;&gt;"","",
IF($G894="","",
IF($C894="Customer credit",-$H894*VLOOKUP($G894,'Inventory management'!$B:$D,3,0),
$H894*VLOOKUP($G894,'Inventory management'!$B:$D,3,0)))),
"")</f>
        <v/>
      </c>
      <c r="K894" s="188"/>
      <c r="L894" s="137" t="str">
        <f t="shared" si="40"/>
        <v/>
      </c>
      <c r="M894" s="137" t="str">
        <f t="shared" si="41"/>
        <v/>
      </c>
      <c r="N894" s="186"/>
      <c r="O894" s="134" t="str">
        <f t="shared" si="42"/>
        <v/>
      </c>
    </row>
    <row r="895" spans="1:15" x14ac:dyDescent="0.35">
      <c r="A895" s="133" t="str">
        <f>IF(B895="","",
IFERROR(
INDEX('Customer List'!$A:$A,MATCH('Sales input worksheet'!$B895,'Customer List'!$B:$B,0)),
""))</f>
        <v/>
      </c>
      <c r="B895" s="304"/>
      <c r="C895" s="305"/>
      <c r="D895" s="135" t="str">
        <f>IF($C895="","",
IF($C895="Customer credit","CR"&amp;100+COUNTIFS($C$1:$C894,"Customer credit"),
IF($C895="Sales",'Business Info'!$A$3&amp;100+COUNTIFS($C$1:$C894,"Sales"),
IF($C895="Other Income",'Business Info'!$A$3&amp;"O"&amp;100+COUNTIFS($C$1:$C894,"Other Income")
))))</f>
        <v/>
      </c>
      <c r="E895" s="308"/>
      <c r="F895" s="307"/>
      <c r="G895" s="169"/>
      <c r="H895" s="184"/>
      <c r="I895" s="138" t="str">
        <f>IFERROR(VLOOKUP($G895,'Inventory management'!$B:$D,3,0),"")</f>
        <v/>
      </c>
      <c r="J895" s="137" t="str">
        <f>IFERROR(
IF($K895&lt;&gt;"","",
IF($G895="","",
IF($C895="Customer credit",-$H895*VLOOKUP($G895,'Inventory management'!$B:$D,3,0),
$H895*VLOOKUP($G895,'Inventory management'!$B:$D,3,0)))),
"")</f>
        <v/>
      </c>
      <c r="K895" s="188"/>
      <c r="L895" s="137" t="str">
        <f t="shared" si="40"/>
        <v/>
      </c>
      <c r="M895" s="137" t="str">
        <f t="shared" si="41"/>
        <v/>
      </c>
      <c r="N895" s="186"/>
      <c r="O895" s="134" t="str">
        <f t="shared" si="42"/>
        <v/>
      </c>
    </row>
    <row r="896" spans="1:15" x14ac:dyDescent="0.35">
      <c r="A896" s="133" t="str">
        <f>IF(B896="","",
IFERROR(
INDEX('Customer List'!$A:$A,MATCH('Sales input worksheet'!$B896,'Customer List'!$B:$B,0)),
""))</f>
        <v/>
      </c>
      <c r="B896" s="304"/>
      <c r="C896" s="305"/>
      <c r="D896" s="135" t="str">
        <f>IF($C896="","",
IF($C896="Customer credit","CR"&amp;100+COUNTIFS($C$1:$C895,"Customer credit"),
IF($C896="Sales",'Business Info'!$A$3&amp;100+COUNTIFS($C$1:$C895,"Sales"),
IF($C896="Other Income",'Business Info'!$A$3&amp;"O"&amp;100+COUNTIFS($C$1:$C895,"Other Income")
))))</f>
        <v/>
      </c>
      <c r="E896" s="308"/>
      <c r="F896" s="307"/>
      <c r="G896" s="169"/>
      <c r="H896" s="184"/>
      <c r="I896" s="138" t="str">
        <f>IFERROR(VLOOKUP($G896,'Inventory management'!$B:$D,3,0),"")</f>
        <v/>
      </c>
      <c r="J896" s="137" t="str">
        <f>IFERROR(
IF($K896&lt;&gt;"","",
IF($G896="","",
IF($C896="Customer credit",-$H896*VLOOKUP($G896,'Inventory management'!$B:$D,3,0),
$H896*VLOOKUP($G896,'Inventory management'!$B:$D,3,0)))),
"")</f>
        <v/>
      </c>
      <c r="K896" s="188"/>
      <c r="L896" s="137" t="str">
        <f t="shared" si="40"/>
        <v/>
      </c>
      <c r="M896" s="137" t="str">
        <f t="shared" si="41"/>
        <v/>
      </c>
      <c r="N896" s="186"/>
      <c r="O896" s="134" t="str">
        <f t="shared" si="42"/>
        <v/>
      </c>
    </row>
    <row r="897" spans="1:15" x14ac:dyDescent="0.35">
      <c r="A897" s="133" t="str">
        <f>IF(B897="","",
IFERROR(
INDEX('Customer List'!$A:$A,MATCH('Sales input worksheet'!$B897,'Customer List'!$B:$B,0)),
""))</f>
        <v/>
      </c>
      <c r="B897" s="304"/>
      <c r="C897" s="305"/>
      <c r="D897" s="135" t="str">
        <f>IF($C897="","",
IF($C897="Customer credit","CR"&amp;100+COUNTIFS($C$1:$C896,"Customer credit"),
IF($C897="Sales",'Business Info'!$A$3&amp;100+COUNTIFS($C$1:$C896,"Sales"),
IF($C897="Other Income",'Business Info'!$A$3&amp;"O"&amp;100+COUNTIFS($C$1:$C896,"Other Income")
))))</f>
        <v/>
      </c>
      <c r="E897" s="308"/>
      <c r="F897" s="307"/>
      <c r="G897" s="169"/>
      <c r="H897" s="184"/>
      <c r="I897" s="138" t="str">
        <f>IFERROR(VLOOKUP($G897,'Inventory management'!$B:$D,3,0),"")</f>
        <v/>
      </c>
      <c r="J897" s="137" t="str">
        <f>IFERROR(
IF($K897&lt;&gt;"","",
IF($G897="","",
IF($C897="Customer credit",-$H897*VLOOKUP($G897,'Inventory management'!$B:$D,3,0),
$H897*VLOOKUP($G897,'Inventory management'!$B:$D,3,0)))),
"")</f>
        <v/>
      </c>
      <c r="K897" s="188"/>
      <c r="L897" s="137" t="str">
        <f t="shared" si="40"/>
        <v/>
      </c>
      <c r="M897" s="137" t="str">
        <f t="shared" si="41"/>
        <v/>
      </c>
      <c r="N897" s="186"/>
      <c r="O897" s="134" t="str">
        <f t="shared" si="42"/>
        <v/>
      </c>
    </row>
    <row r="898" spans="1:15" x14ac:dyDescent="0.35">
      <c r="A898" s="133" t="str">
        <f>IF(B898="","",
IFERROR(
INDEX('Customer List'!$A:$A,MATCH('Sales input worksheet'!$B898,'Customer List'!$B:$B,0)),
""))</f>
        <v/>
      </c>
      <c r="B898" s="304"/>
      <c r="C898" s="305"/>
      <c r="D898" s="135" t="str">
        <f>IF($C898="","",
IF($C898="Customer credit","CR"&amp;100+COUNTIFS($C$1:$C897,"Customer credit"),
IF($C898="Sales",'Business Info'!$A$3&amp;100+COUNTIFS($C$1:$C897,"Sales"),
IF($C898="Other Income",'Business Info'!$A$3&amp;"O"&amp;100+COUNTIFS($C$1:$C897,"Other Income")
))))</f>
        <v/>
      </c>
      <c r="E898" s="308"/>
      <c r="F898" s="307"/>
      <c r="G898" s="169"/>
      <c r="H898" s="184"/>
      <c r="I898" s="138" t="str">
        <f>IFERROR(VLOOKUP($G898,'Inventory management'!$B:$D,3,0),"")</f>
        <v/>
      </c>
      <c r="J898" s="137" t="str">
        <f>IFERROR(
IF($K898&lt;&gt;"","",
IF($G898="","",
IF($C898="Customer credit",-$H898*VLOOKUP($G898,'Inventory management'!$B:$D,3,0),
$H898*VLOOKUP($G898,'Inventory management'!$B:$D,3,0)))),
"")</f>
        <v/>
      </c>
      <c r="K898" s="188"/>
      <c r="L898" s="137" t="str">
        <f t="shared" si="40"/>
        <v/>
      </c>
      <c r="M898" s="137" t="str">
        <f t="shared" si="41"/>
        <v/>
      </c>
      <c r="N898" s="186"/>
      <c r="O898" s="134" t="str">
        <f t="shared" si="42"/>
        <v/>
      </c>
    </row>
    <row r="899" spans="1:15" x14ac:dyDescent="0.35">
      <c r="A899" s="133" t="str">
        <f>IF(B899="","",
IFERROR(
INDEX('Customer List'!$A:$A,MATCH('Sales input worksheet'!$B899,'Customer List'!$B:$B,0)),
""))</f>
        <v/>
      </c>
      <c r="B899" s="304"/>
      <c r="C899" s="305"/>
      <c r="D899" s="135" t="str">
        <f>IF($C899="","",
IF($C899="Customer credit","CR"&amp;100+COUNTIFS($C$1:$C898,"Customer credit"),
IF($C899="Sales",'Business Info'!$A$3&amp;100+COUNTIFS($C$1:$C898,"Sales"),
IF($C899="Other Income",'Business Info'!$A$3&amp;"O"&amp;100+COUNTIFS($C$1:$C898,"Other Income")
))))</f>
        <v/>
      </c>
      <c r="E899" s="308"/>
      <c r="F899" s="307"/>
      <c r="G899" s="169"/>
      <c r="H899" s="184"/>
      <c r="I899" s="138" t="str">
        <f>IFERROR(VLOOKUP($G899,'Inventory management'!$B:$D,3,0),"")</f>
        <v/>
      </c>
      <c r="J899" s="137" t="str">
        <f>IFERROR(
IF($K899&lt;&gt;"","",
IF($G899="","",
IF($C899="Customer credit",-$H899*VLOOKUP($G899,'Inventory management'!$B:$D,3,0),
$H899*VLOOKUP($G899,'Inventory management'!$B:$D,3,0)))),
"")</f>
        <v/>
      </c>
      <c r="K899" s="188"/>
      <c r="L899" s="137" t="str">
        <f t="shared" ref="L899:L962" si="43">IF(AND($J899="",$K899=""),"",
IF($K899="",$J899*$F899,
$K899*$F899))</f>
        <v/>
      </c>
      <c r="M899" s="137" t="str">
        <f t="shared" ref="M899:M962" si="44">IF($K899="",IF($J899="","",$J899*(1+$F899)),$K899*(1+$F899))</f>
        <v/>
      </c>
      <c r="N899" s="186"/>
      <c r="O899" s="134" t="str">
        <f t="shared" ref="O899:O962" si="45">IF($E899="","",MONTH($E899))</f>
        <v/>
      </c>
    </row>
    <row r="900" spans="1:15" x14ac:dyDescent="0.35">
      <c r="A900" s="133" t="str">
        <f>IF(B900="","",
IFERROR(
INDEX('Customer List'!$A:$A,MATCH('Sales input worksheet'!$B900,'Customer List'!$B:$B,0)),
""))</f>
        <v/>
      </c>
      <c r="B900" s="304"/>
      <c r="C900" s="305"/>
      <c r="D900" s="135" t="str">
        <f>IF($C900="","",
IF($C900="Customer credit","CR"&amp;100+COUNTIFS($C$1:$C899,"Customer credit"),
IF($C900="Sales",'Business Info'!$A$3&amp;100+COUNTIFS($C$1:$C899,"Sales"),
IF($C900="Other Income",'Business Info'!$A$3&amp;"O"&amp;100+COUNTIFS($C$1:$C899,"Other Income")
))))</f>
        <v/>
      </c>
      <c r="E900" s="308"/>
      <c r="F900" s="307"/>
      <c r="G900" s="169"/>
      <c r="H900" s="184"/>
      <c r="I900" s="138" t="str">
        <f>IFERROR(VLOOKUP($G900,'Inventory management'!$B:$D,3,0),"")</f>
        <v/>
      </c>
      <c r="J900" s="137" t="str">
        <f>IFERROR(
IF($K900&lt;&gt;"","",
IF($G900="","",
IF($C900="Customer credit",-$H900*VLOOKUP($G900,'Inventory management'!$B:$D,3,0),
$H900*VLOOKUP($G900,'Inventory management'!$B:$D,3,0)))),
"")</f>
        <v/>
      </c>
      <c r="K900" s="188"/>
      <c r="L900" s="137" t="str">
        <f t="shared" si="43"/>
        <v/>
      </c>
      <c r="M900" s="137" t="str">
        <f t="shared" si="44"/>
        <v/>
      </c>
      <c r="N900" s="186"/>
      <c r="O900" s="134" t="str">
        <f t="shared" si="45"/>
        <v/>
      </c>
    </row>
    <row r="901" spans="1:15" x14ac:dyDescent="0.35">
      <c r="A901" s="133" t="str">
        <f>IF(B901="","",
IFERROR(
INDEX('Customer List'!$A:$A,MATCH('Sales input worksheet'!$B901,'Customer List'!$B:$B,0)),
""))</f>
        <v/>
      </c>
      <c r="B901" s="304"/>
      <c r="C901" s="305"/>
      <c r="D901" s="135" t="str">
        <f>IF($C901="","",
IF($C901="Customer credit","CR"&amp;100+COUNTIFS($C$1:$C900,"Customer credit"),
IF($C901="Sales",'Business Info'!$A$3&amp;100+COUNTIFS($C$1:$C900,"Sales"),
IF($C901="Other Income",'Business Info'!$A$3&amp;"O"&amp;100+COUNTIFS($C$1:$C900,"Other Income")
))))</f>
        <v/>
      </c>
      <c r="E901" s="308"/>
      <c r="F901" s="307"/>
      <c r="G901" s="169"/>
      <c r="H901" s="184"/>
      <c r="I901" s="138" t="str">
        <f>IFERROR(VLOOKUP($G901,'Inventory management'!$B:$D,3,0),"")</f>
        <v/>
      </c>
      <c r="J901" s="137" t="str">
        <f>IFERROR(
IF($K901&lt;&gt;"","",
IF($G901="","",
IF($C901="Customer credit",-$H901*VLOOKUP($G901,'Inventory management'!$B:$D,3,0),
$H901*VLOOKUP($G901,'Inventory management'!$B:$D,3,0)))),
"")</f>
        <v/>
      </c>
      <c r="K901" s="188"/>
      <c r="L901" s="137" t="str">
        <f t="shared" si="43"/>
        <v/>
      </c>
      <c r="M901" s="137" t="str">
        <f t="shared" si="44"/>
        <v/>
      </c>
      <c r="N901" s="186"/>
      <c r="O901" s="134" t="str">
        <f t="shared" si="45"/>
        <v/>
      </c>
    </row>
    <row r="902" spans="1:15" x14ac:dyDescent="0.35">
      <c r="A902" s="133" t="str">
        <f>IF(B902="","",
IFERROR(
INDEX('Customer List'!$A:$A,MATCH('Sales input worksheet'!$B902,'Customer List'!$B:$B,0)),
""))</f>
        <v/>
      </c>
      <c r="B902" s="304"/>
      <c r="C902" s="305"/>
      <c r="D902" s="135" t="str">
        <f>IF($C902="","",
IF($C902="Customer credit","CR"&amp;100+COUNTIFS($C$1:$C901,"Customer credit"),
IF($C902="Sales",'Business Info'!$A$3&amp;100+COUNTIFS($C$1:$C901,"Sales"),
IF($C902="Other Income",'Business Info'!$A$3&amp;"O"&amp;100+COUNTIFS($C$1:$C901,"Other Income")
))))</f>
        <v/>
      </c>
      <c r="E902" s="308"/>
      <c r="F902" s="307"/>
      <c r="G902" s="169"/>
      <c r="H902" s="184"/>
      <c r="I902" s="138" t="str">
        <f>IFERROR(VLOOKUP($G902,'Inventory management'!$B:$D,3,0),"")</f>
        <v/>
      </c>
      <c r="J902" s="137" t="str">
        <f>IFERROR(
IF($K902&lt;&gt;"","",
IF($G902="","",
IF($C902="Customer credit",-$H902*VLOOKUP($G902,'Inventory management'!$B:$D,3,0),
$H902*VLOOKUP($G902,'Inventory management'!$B:$D,3,0)))),
"")</f>
        <v/>
      </c>
      <c r="K902" s="188"/>
      <c r="L902" s="137" t="str">
        <f t="shared" si="43"/>
        <v/>
      </c>
      <c r="M902" s="137" t="str">
        <f t="shared" si="44"/>
        <v/>
      </c>
      <c r="N902" s="186"/>
      <c r="O902" s="134" t="str">
        <f t="shared" si="45"/>
        <v/>
      </c>
    </row>
    <row r="903" spans="1:15" x14ac:dyDescent="0.35">
      <c r="A903" s="133" t="str">
        <f>IF(B903="","",
IFERROR(
INDEX('Customer List'!$A:$A,MATCH('Sales input worksheet'!$B903,'Customer List'!$B:$B,0)),
""))</f>
        <v/>
      </c>
      <c r="B903" s="304"/>
      <c r="C903" s="305"/>
      <c r="D903" s="135" t="str">
        <f>IF($C903="","",
IF($C903="Customer credit","CR"&amp;100+COUNTIFS($C$1:$C902,"Customer credit"),
IF($C903="Sales",'Business Info'!$A$3&amp;100+COUNTIFS($C$1:$C902,"Sales"),
IF($C903="Other Income",'Business Info'!$A$3&amp;"O"&amp;100+COUNTIFS($C$1:$C902,"Other Income")
))))</f>
        <v/>
      </c>
      <c r="E903" s="308"/>
      <c r="F903" s="307"/>
      <c r="G903" s="169"/>
      <c r="H903" s="184"/>
      <c r="I903" s="138" t="str">
        <f>IFERROR(VLOOKUP($G903,'Inventory management'!$B:$D,3,0),"")</f>
        <v/>
      </c>
      <c r="J903" s="137" t="str">
        <f>IFERROR(
IF($K903&lt;&gt;"","",
IF($G903="","",
IF($C903="Customer credit",-$H903*VLOOKUP($G903,'Inventory management'!$B:$D,3,0),
$H903*VLOOKUP($G903,'Inventory management'!$B:$D,3,0)))),
"")</f>
        <v/>
      </c>
      <c r="K903" s="188"/>
      <c r="L903" s="137" t="str">
        <f t="shared" si="43"/>
        <v/>
      </c>
      <c r="M903" s="137" t="str">
        <f t="shared" si="44"/>
        <v/>
      </c>
      <c r="N903" s="186"/>
      <c r="O903" s="134" t="str">
        <f t="shared" si="45"/>
        <v/>
      </c>
    </row>
    <row r="904" spans="1:15" x14ac:dyDescent="0.35">
      <c r="A904" s="133" t="str">
        <f>IF(B904="","",
IFERROR(
INDEX('Customer List'!$A:$A,MATCH('Sales input worksheet'!$B904,'Customer List'!$B:$B,0)),
""))</f>
        <v/>
      </c>
      <c r="B904" s="304"/>
      <c r="C904" s="305"/>
      <c r="D904" s="135" t="str">
        <f>IF($C904="","",
IF($C904="Customer credit","CR"&amp;100+COUNTIFS($C$1:$C903,"Customer credit"),
IF($C904="Sales",'Business Info'!$A$3&amp;100+COUNTIFS($C$1:$C903,"Sales"),
IF($C904="Other Income",'Business Info'!$A$3&amp;"O"&amp;100+COUNTIFS($C$1:$C903,"Other Income")
))))</f>
        <v/>
      </c>
      <c r="E904" s="308"/>
      <c r="F904" s="307"/>
      <c r="G904" s="169"/>
      <c r="H904" s="184"/>
      <c r="I904" s="138" t="str">
        <f>IFERROR(VLOOKUP($G904,'Inventory management'!$B:$D,3,0),"")</f>
        <v/>
      </c>
      <c r="J904" s="137" t="str">
        <f>IFERROR(
IF($K904&lt;&gt;"","",
IF($G904="","",
IF($C904="Customer credit",-$H904*VLOOKUP($G904,'Inventory management'!$B:$D,3,0),
$H904*VLOOKUP($G904,'Inventory management'!$B:$D,3,0)))),
"")</f>
        <v/>
      </c>
      <c r="K904" s="188"/>
      <c r="L904" s="137" t="str">
        <f t="shared" si="43"/>
        <v/>
      </c>
      <c r="M904" s="137" t="str">
        <f t="shared" si="44"/>
        <v/>
      </c>
      <c r="N904" s="186"/>
      <c r="O904" s="134" t="str">
        <f t="shared" si="45"/>
        <v/>
      </c>
    </row>
    <row r="905" spans="1:15" x14ac:dyDescent="0.35">
      <c r="A905" s="133" t="str">
        <f>IF(B905="","",
IFERROR(
INDEX('Customer List'!$A:$A,MATCH('Sales input worksheet'!$B905,'Customer List'!$B:$B,0)),
""))</f>
        <v/>
      </c>
      <c r="B905" s="304"/>
      <c r="C905" s="305"/>
      <c r="D905" s="135" t="str">
        <f>IF($C905="","",
IF($C905="Customer credit","CR"&amp;100+COUNTIFS($C$1:$C904,"Customer credit"),
IF($C905="Sales",'Business Info'!$A$3&amp;100+COUNTIFS($C$1:$C904,"Sales"),
IF($C905="Other Income",'Business Info'!$A$3&amp;"O"&amp;100+COUNTIFS($C$1:$C904,"Other Income")
))))</f>
        <v/>
      </c>
      <c r="E905" s="308"/>
      <c r="F905" s="307"/>
      <c r="G905" s="169"/>
      <c r="H905" s="184"/>
      <c r="I905" s="138" t="str">
        <f>IFERROR(VLOOKUP($G905,'Inventory management'!$B:$D,3,0),"")</f>
        <v/>
      </c>
      <c r="J905" s="137" t="str">
        <f>IFERROR(
IF($K905&lt;&gt;"","",
IF($G905="","",
IF($C905="Customer credit",-$H905*VLOOKUP($G905,'Inventory management'!$B:$D,3,0),
$H905*VLOOKUP($G905,'Inventory management'!$B:$D,3,0)))),
"")</f>
        <v/>
      </c>
      <c r="K905" s="188"/>
      <c r="L905" s="137" t="str">
        <f t="shared" si="43"/>
        <v/>
      </c>
      <c r="M905" s="137" t="str">
        <f t="shared" si="44"/>
        <v/>
      </c>
      <c r="N905" s="186"/>
      <c r="O905" s="134" t="str">
        <f t="shared" si="45"/>
        <v/>
      </c>
    </row>
    <row r="906" spans="1:15" x14ac:dyDescent="0.35">
      <c r="A906" s="133" t="str">
        <f>IF(B906="","",
IFERROR(
INDEX('Customer List'!$A:$A,MATCH('Sales input worksheet'!$B906,'Customer List'!$B:$B,0)),
""))</f>
        <v/>
      </c>
      <c r="B906" s="304"/>
      <c r="C906" s="305"/>
      <c r="D906" s="135" t="str">
        <f>IF($C906="","",
IF($C906="Customer credit","CR"&amp;100+COUNTIFS($C$1:$C905,"Customer credit"),
IF($C906="Sales",'Business Info'!$A$3&amp;100+COUNTIFS($C$1:$C905,"Sales"),
IF($C906="Other Income",'Business Info'!$A$3&amp;"O"&amp;100+COUNTIFS($C$1:$C905,"Other Income")
))))</f>
        <v/>
      </c>
      <c r="E906" s="308"/>
      <c r="F906" s="307"/>
      <c r="G906" s="169"/>
      <c r="H906" s="184"/>
      <c r="I906" s="138" t="str">
        <f>IFERROR(VLOOKUP($G906,'Inventory management'!$B:$D,3,0),"")</f>
        <v/>
      </c>
      <c r="J906" s="137" t="str">
        <f>IFERROR(
IF($K906&lt;&gt;"","",
IF($G906="","",
IF($C906="Customer credit",-$H906*VLOOKUP($G906,'Inventory management'!$B:$D,3,0),
$H906*VLOOKUP($G906,'Inventory management'!$B:$D,3,0)))),
"")</f>
        <v/>
      </c>
      <c r="K906" s="188"/>
      <c r="L906" s="137" t="str">
        <f t="shared" si="43"/>
        <v/>
      </c>
      <c r="M906" s="137" t="str">
        <f t="shared" si="44"/>
        <v/>
      </c>
      <c r="N906" s="186"/>
      <c r="O906" s="134" t="str">
        <f t="shared" si="45"/>
        <v/>
      </c>
    </row>
    <row r="907" spans="1:15" x14ac:dyDescent="0.35">
      <c r="A907" s="133" t="str">
        <f>IF(B907="","",
IFERROR(
INDEX('Customer List'!$A:$A,MATCH('Sales input worksheet'!$B907,'Customer List'!$B:$B,0)),
""))</f>
        <v/>
      </c>
      <c r="B907" s="304"/>
      <c r="C907" s="305"/>
      <c r="D907" s="135" t="str">
        <f>IF($C907="","",
IF($C907="Customer credit","CR"&amp;100+COUNTIFS($C$1:$C906,"Customer credit"),
IF($C907="Sales",'Business Info'!$A$3&amp;100+COUNTIFS($C$1:$C906,"Sales"),
IF($C907="Other Income",'Business Info'!$A$3&amp;"O"&amp;100+COUNTIFS($C$1:$C906,"Other Income")
))))</f>
        <v/>
      </c>
      <c r="E907" s="308"/>
      <c r="F907" s="307"/>
      <c r="G907" s="169"/>
      <c r="H907" s="184"/>
      <c r="I907" s="138" t="str">
        <f>IFERROR(VLOOKUP($G907,'Inventory management'!$B:$D,3,0),"")</f>
        <v/>
      </c>
      <c r="J907" s="137" t="str">
        <f>IFERROR(
IF($K907&lt;&gt;"","",
IF($G907="","",
IF($C907="Customer credit",-$H907*VLOOKUP($G907,'Inventory management'!$B:$D,3,0),
$H907*VLOOKUP($G907,'Inventory management'!$B:$D,3,0)))),
"")</f>
        <v/>
      </c>
      <c r="K907" s="188"/>
      <c r="L907" s="137" t="str">
        <f t="shared" si="43"/>
        <v/>
      </c>
      <c r="M907" s="137" t="str">
        <f t="shared" si="44"/>
        <v/>
      </c>
      <c r="N907" s="186"/>
      <c r="O907" s="134" t="str">
        <f t="shared" si="45"/>
        <v/>
      </c>
    </row>
    <row r="908" spans="1:15" x14ac:dyDescent="0.35">
      <c r="A908" s="133" t="str">
        <f>IF(B908="","",
IFERROR(
INDEX('Customer List'!$A:$A,MATCH('Sales input worksheet'!$B908,'Customer List'!$B:$B,0)),
""))</f>
        <v/>
      </c>
      <c r="B908" s="304"/>
      <c r="C908" s="305"/>
      <c r="D908" s="135" t="str">
        <f>IF($C908="","",
IF($C908="Customer credit","CR"&amp;100+COUNTIFS($C$1:$C907,"Customer credit"),
IF($C908="Sales",'Business Info'!$A$3&amp;100+COUNTIFS($C$1:$C907,"Sales"),
IF($C908="Other Income",'Business Info'!$A$3&amp;"O"&amp;100+COUNTIFS($C$1:$C907,"Other Income")
))))</f>
        <v/>
      </c>
      <c r="E908" s="308"/>
      <c r="F908" s="307"/>
      <c r="G908" s="169"/>
      <c r="H908" s="184"/>
      <c r="I908" s="138" t="str">
        <f>IFERROR(VLOOKUP($G908,'Inventory management'!$B:$D,3,0),"")</f>
        <v/>
      </c>
      <c r="J908" s="137" t="str">
        <f>IFERROR(
IF($K908&lt;&gt;"","",
IF($G908="","",
IF($C908="Customer credit",-$H908*VLOOKUP($G908,'Inventory management'!$B:$D,3,0),
$H908*VLOOKUP($G908,'Inventory management'!$B:$D,3,0)))),
"")</f>
        <v/>
      </c>
      <c r="K908" s="188"/>
      <c r="L908" s="137" t="str">
        <f t="shared" si="43"/>
        <v/>
      </c>
      <c r="M908" s="137" t="str">
        <f t="shared" si="44"/>
        <v/>
      </c>
      <c r="N908" s="186"/>
      <c r="O908" s="134" t="str">
        <f t="shared" si="45"/>
        <v/>
      </c>
    </row>
    <row r="909" spans="1:15" x14ac:dyDescent="0.35">
      <c r="A909" s="133" t="str">
        <f>IF(B909="","",
IFERROR(
INDEX('Customer List'!$A:$A,MATCH('Sales input worksheet'!$B909,'Customer List'!$B:$B,0)),
""))</f>
        <v/>
      </c>
      <c r="B909" s="304"/>
      <c r="C909" s="305"/>
      <c r="D909" s="135" t="str">
        <f>IF($C909="","",
IF($C909="Customer credit","CR"&amp;100+COUNTIFS($C$1:$C908,"Customer credit"),
IF($C909="Sales",'Business Info'!$A$3&amp;100+COUNTIFS($C$1:$C908,"Sales"),
IF($C909="Other Income",'Business Info'!$A$3&amp;"O"&amp;100+COUNTIFS($C$1:$C908,"Other Income")
))))</f>
        <v/>
      </c>
      <c r="E909" s="308"/>
      <c r="F909" s="307"/>
      <c r="G909" s="169"/>
      <c r="H909" s="184"/>
      <c r="I909" s="138" t="str">
        <f>IFERROR(VLOOKUP($G909,'Inventory management'!$B:$D,3,0),"")</f>
        <v/>
      </c>
      <c r="J909" s="137" t="str">
        <f>IFERROR(
IF($K909&lt;&gt;"","",
IF($G909="","",
IF($C909="Customer credit",-$H909*VLOOKUP($G909,'Inventory management'!$B:$D,3,0),
$H909*VLOOKUP($G909,'Inventory management'!$B:$D,3,0)))),
"")</f>
        <v/>
      </c>
      <c r="K909" s="188"/>
      <c r="L909" s="137" t="str">
        <f t="shared" si="43"/>
        <v/>
      </c>
      <c r="M909" s="137" t="str">
        <f t="shared" si="44"/>
        <v/>
      </c>
      <c r="N909" s="186"/>
      <c r="O909" s="134" t="str">
        <f t="shared" si="45"/>
        <v/>
      </c>
    </row>
    <row r="910" spans="1:15" x14ac:dyDescent="0.35">
      <c r="A910" s="133" t="str">
        <f>IF(B910="","",
IFERROR(
INDEX('Customer List'!$A:$A,MATCH('Sales input worksheet'!$B910,'Customer List'!$B:$B,0)),
""))</f>
        <v/>
      </c>
      <c r="B910" s="304"/>
      <c r="C910" s="305"/>
      <c r="D910" s="135" t="str">
        <f>IF($C910="","",
IF($C910="Customer credit","CR"&amp;100+COUNTIFS($C$1:$C909,"Customer credit"),
IF($C910="Sales",'Business Info'!$A$3&amp;100+COUNTIFS($C$1:$C909,"Sales"),
IF($C910="Other Income",'Business Info'!$A$3&amp;"O"&amp;100+COUNTIFS($C$1:$C909,"Other Income")
))))</f>
        <v/>
      </c>
      <c r="E910" s="308"/>
      <c r="F910" s="307"/>
      <c r="G910" s="169"/>
      <c r="H910" s="184"/>
      <c r="I910" s="138" t="str">
        <f>IFERROR(VLOOKUP($G910,'Inventory management'!$B:$D,3,0),"")</f>
        <v/>
      </c>
      <c r="J910" s="137" t="str">
        <f>IFERROR(
IF($K910&lt;&gt;"","",
IF($G910="","",
IF($C910="Customer credit",-$H910*VLOOKUP($G910,'Inventory management'!$B:$D,3,0),
$H910*VLOOKUP($G910,'Inventory management'!$B:$D,3,0)))),
"")</f>
        <v/>
      </c>
      <c r="K910" s="188"/>
      <c r="L910" s="137" t="str">
        <f t="shared" si="43"/>
        <v/>
      </c>
      <c r="M910" s="137" t="str">
        <f t="shared" si="44"/>
        <v/>
      </c>
      <c r="N910" s="186"/>
      <c r="O910" s="134" t="str">
        <f t="shared" si="45"/>
        <v/>
      </c>
    </row>
    <row r="911" spans="1:15" x14ac:dyDescent="0.35">
      <c r="A911" s="133" t="str">
        <f>IF(B911="","",
IFERROR(
INDEX('Customer List'!$A:$A,MATCH('Sales input worksheet'!$B911,'Customer List'!$B:$B,0)),
""))</f>
        <v/>
      </c>
      <c r="B911" s="304"/>
      <c r="C911" s="305"/>
      <c r="D911" s="135" t="str">
        <f>IF($C911="","",
IF($C911="Customer credit","CR"&amp;100+COUNTIFS($C$1:$C910,"Customer credit"),
IF($C911="Sales",'Business Info'!$A$3&amp;100+COUNTIFS($C$1:$C910,"Sales"),
IF($C911="Other Income",'Business Info'!$A$3&amp;"O"&amp;100+COUNTIFS($C$1:$C910,"Other Income")
))))</f>
        <v/>
      </c>
      <c r="E911" s="308"/>
      <c r="F911" s="307"/>
      <c r="G911" s="169"/>
      <c r="H911" s="184"/>
      <c r="I911" s="138" t="str">
        <f>IFERROR(VLOOKUP($G911,'Inventory management'!$B:$D,3,0),"")</f>
        <v/>
      </c>
      <c r="J911" s="137" t="str">
        <f>IFERROR(
IF($K911&lt;&gt;"","",
IF($G911="","",
IF($C911="Customer credit",-$H911*VLOOKUP($G911,'Inventory management'!$B:$D,3,0),
$H911*VLOOKUP($G911,'Inventory management'!$B:$D,3,0)))),
"")</f>
        <v/>
      </c>
      <c r="K911" s="188"/>
      <c r="L911" s="137" t="str">
        <f t="shared" si="43"/>
        <v/>
      </c>
      <c r="M911" s="137" t="str">
        <f t="shared" si="44"/>
        <v/>
      </c>
      <c r="N911" s="186"/>
      <c r="O911" s="134" t="str">
        <f t="shared" si="45"/>
        <v/>
      </c>
    </row>
    <row r="912" spans="1:15" x14ac:dyDescent="0.35">
      <c r="A912" s="133" t="str">
        <f>IF(B912="","",
IFERROR(
INDEX('Customer List'!$A:$A,MATCH('Sales input worksheet'!$B912,'Customer List'!$B:$B,0)),
""))</f>
        <v/>
      </c>
      <c r="B912" s="304"/>
      <c r="C912" s="305"/>
      <c r="D912" s="135" t="str">
        <f>IF($C912="","",
IF($C912="Customer credit","CR"&amp;100+COUNTIFS($C$1:$C911,"Customer credit"),
IF($C912="Sales",'Business Info'!$A$3&amp;100+COUNTIFS($C$1:$C911,"Sales"),
IF($C912="Other Income",'Business Info'!$A$3&amp;"O"&amp;100+COUNTIFS($C$1:$C911,"Other Income")
))))</f>
        <v/>
      </c>
      <c r="E912" s="308"/>
      <c r="F912" s="307"/>
      <c r="G912" s="169"/>
      <c r="H912" s="184"/>
      <c r="I912" s="138" t="str">
        <f>IFERROR(VLOOKUP($G912,'Inventory management'!$B:$D,3,0),"")</f>
        <v/>
      </c>
      <c r="J912" s="137" t="str">
        <f>IFERROR(
IF($K912&lt;&gt;"","",
IF($G912="","",
IF($C912="Customer credit",-$H912*VLOOKUP($G912,'Inventory management'!$B:$D,3,0),
$H912*VLOOKUP($G912,'Inventory management'!$B:$D,3,0)))),
"")</f>
        <v/>
      </c>
      <c r="K912" s="188"/>
      <c r="L912" s="137" t="str">
        <f t="shared" si="43"/>
        <v/>
      </c>
      <c r="M912" s="137" t="str">
        <f t="shared" si="44"/>
        <v/>
      </c>
      <c r="N912" s="186"/>
      <c r="O912" s="134" t="str">
        <f t="shared" si="45"/>
        <v/>
      </c>
    </row>
    <row r="913" spans="1:15" x14ac:dyDescent="0.35">
      <c r="A913" s="133" t="str">
        <f>IF(B913="","",
IFERROR(
INDEX('Customer List'!$A:$A,MATCH('Sales input worksheet'!$B913,'Customer List'!$B:$B,0)),
""))</f>
        <v/>
      </c>
      <c r="B913" s="304"/>
      <c r="C913" s="305"/>
      <c r="D913" s="135" t="str">
        <f>IF($C913="","",
IF($C913="Customer credit","CR"&amp;100+COUNTIFS($C$1:$C912,"Customer credit"),
IF($C913="Sales",'Business Info'!$A$3&amp;100+COUNTIFS($C$1:$C912,"Sales"),
IF($C913="Other Income",'Business Info'!$A$3&amp;"O"&amp;100+COUNTIFS($C$1:$C912,"Other Income")
))))</f>
        <v/>
      </c>
      <c r="E913" s="308"/>
      <c r="F913" s="307"/>
      <c r="G913" s="169"/>
      <c r="H913" s="184"/>
      <c r="I913" s="138" t="str">
        <f>IFERROR(VLOOKUP($G913,'Inventory management'!$B:$D,3,0),"")</f>
        <v/>
      </c>
      <c r="J913" s="137" t="str">
        <f>IFERROR(
IF($K913&lt;&gt;"","",
IF($G913="","",
IF($C913="Customer credit",-$H913*VLOOKUP($G913,'Inventory management'!$B:$D,3,0),
$H913*VLOOKUP($G913,'Inventory management'!$B:$D,3,0)))),
"")</f>
        <v/>
      </c>
      <c r="K913" s="188"/>
      <c r="L913" s="137" t="str">
        <f t="shared" si="43"/>
        <v/>
      </c>
      <c r="M913" s="137" t="str">
        <f t="shared" si="44"/>
        <v/>
      </c>
      <c r="N913" s="186"/>
      <c r="O913" s="134" t="str">
        <f t="shared" si="45"/>
        <v/>
      </c>
    </row>
    <row r="914" spans="1:15" x14ac:dyDescent="0.35">
      <c r="A914" s="133" t="str">
        <f>IF(B914="","",
IFERROR(
INDEX('Customer List'!$A:$A,MATCH('Sales input worksheet'!$B914,'Customer List'!$B:$B,0)),
""))</f>
        <v/>
      </c>
      <c r="B914" s="304"/>
      <c r="C914" s="305"/>
      <c r="D914" s="135" t="str">
        <f>IF($C914="","",
IF($C914="Customer credit","CR"&amp;100+COUNTIFS($C$1:$C913,"Customer credit"),
IF($C914="Sales",'Business Info'!$A$3&amp;100+COUNTIFS($C$1:$C913,"Sales"),
IF($C914="Other Income",'Business Info'!$A$3&amp;"O"&amp;100+COUNTIFS($C$1:$C913,"Other Income")
))))</f>
        <v/>
      </c>
      <c r="E914" s="308"/>
      <c r="F914" s="307"/>
      <c r="G914" s="169"/>
      <c r="H914" s="184"/>
      <c r="I914" s="138" t="str">
        <f>IFERROR(VLOOKUP($G914,'Inventory management'!$B:$D,3,0),"")</f>
        <v/>
      </c>
      <c r="J914" s="137" t="str">
        <f>IFERROR(
IF($K914&lt;&gt;"","",
IF($G914="","",
IF($C914="Customer credit",-$H914*VLOOKUP($G914,'Inventory management'!$B:$D,3,0),
$H914*VLOOKUP($G914,'Inventory management'!$B:$D,3,0)))),
"")</f>
        <v/>
      </c>
      <c r="K914" s="188"/>
      <c r="L914" s="137" t="str">
        <f t="shared" si="43"/>
        <v/>
      </c>
      <c r="M914" s="137" t="str">
        <f t="shared" si="44"/>
        <v/>
      </c>
      <c r="N914" s="186"/>
      <c r="O914" s="134" t="str">
        <f t="shared" si="45"/>
        <v/>
      </c>
    </row>
    <row r="915" spans="1:15" x14ac:dyDescent="0.35">
      <c r="A915" s="133" t="str">
        <f>IF(B915="","",
IFERROR(
INDEX('Customer List'!$A:$A,MATCH('Sales input worksheet'!$B915,'Customer List'!$B:$B,0)),
""))</f>
        <v/>
      </c>
      <c r="B915" s="304"/>
      <c r="C915" s="305"/>
      <c r="D915" s="135" t="str">
        <f>IF($C915="","",
IF($C915="Customer credit","CR"&amp;100+COUNTIFS($C$1:$C914,"Customer credit"),
IF($C915="Sales",'Business Info'!$A$3&amp;100+COUNTIFS($C$1:$C914,"Sales"),
IF($C915="Other Income",'Business Info'!$A$3&amp;"O"&amp;100+COUNTIFS($C$1:$C914,"Other Income")
))))</f>
        <v/>
      </c>
      <c r="E915" s="308"/>
      <c r="F915" s="307"/>
      <c r="G915" s="169"/>
      <c r="H915" s="184"/>
      <c r="I915" s="138" t="str">
        <f>IFERROR(VLOOKUP($G915,'Inventory management'!$B:$D,3,0),"")</f>
        <v/>
      </c>
      <c r="J915" s="137" t="str">
        <f>IFERROR(
IF($K915&lt;&gt;"","",
IF($G915="","",
IF($C915="Customer credit",-$H915*VLOOKUP($G915,'Inventory management'!$B:$D,3,0),
$H915*VLOOKUP($G915,'Inventory management'!$B:$D,3,0)))),
"")</f>
        <v/>
      </c>
      <c r="K915" s="188"/>
      <c r="L915" s="137" t="str">
        <f t="shared" si="43"/>
        <v/>
      </c>
      <c r="M915" s="137" t="str">
        <f t="shared" si="44"/>
        <v/>
      </c>
      <c r="N915" s="186"/>
      <c r="O915" s="134" t="str">
        <f t="shared" si="45"/>
        <v/>
      </c>
    </row>
    <row r="916" spans="1:15" x14ac:dyDescent="0.35">
      <c r="A916" s="133" t="str">
        <f>IF(B916="","",
IFERROR(
INDEX('Customer List'!$A:$A,MATCH('Sales input worksheet'!$B916,'Customer List'!$B:$B,0)),
""))</f>
        <v/>
      </c>
      <c r="B916" s="304"/>
      <c r="C916" s="305"/>
      <c r="D916" s="135" t="str">
        <f>IF($C916="","",
IF($C916="Customer credit","CR"&amp;100+COUNTIFS($C$1:$C915,"Customer credit"),
IF($C916="Sales",'Business Info'!$A$3&amp;100+COUNTIFS($C$1:$C915,"Sales"),
IF($C916="Other Income",'Business Info'!$A$3&amp;"O"&amp;100+COUNTIFS($C$1:$C915,"Other Income")
))))</f>
        <v/>
      </c>
      <c r="E916" s="308"/>
      <c r="F916" s="307"/>
      <c r="G916" s="169"/>
      <c r="H916" s="184"/>
      <c r="I916" s="138" t="str">
        <f>IFERROR(VLOOKUP($G916,'Inventory management'!$B:$D,3,0),"")</f>
        <v/>
      </c>
      <c r="J916" s="137" t="str">
        <f>IFERROR(
IF($K916&lt;&gt;"","",
IF($G916="","",
IF($C916="Customer credit",-$H916*VLOOKUP($G916,'Inventory management'!$B:$D,3,0),
$H916*VLOOKUP($G916,'Inventory management'!$B:$D,3,0)))),
"")</f>
        <v/>
      </c>
      <c r="K916" s="188"/>
      <c r="L916" s="137" t="str">
        <f t="shared" si="43"/>
        <v/>
      </c>
      <c r="M916" s="137" t="str">
        <f t="shared" si="44"/>
        <v/>
      </c>
      <c r="N916" s="186"/>
      <c r="O916" s="134" t="str">
        <f t="shared" si="45"/>
        <v/>
      </c>
    </row>
    <row r="917" spans="1:15" x14ac:dyDescent="0.35">
      <c r="A917" s="133" t="str">
        <f>IF(B917="","",
IFERROR(
INDEX('Customer List'!$A:$A,MATCH('Sales input worksheet'!$B917,'Customer List'!$B:$B,0)),
""))</f>
        <v/>
      </c>
      <c r="B917" s="304"/>
      <c r="C917" s="305"/>
      <c r="D917" s="135" t="str">
        <f>IF($C917="","",
IF($C917="Customer credit","CR"&amp;100+COUNTIFS($C$1:$C916,"Customer credit"),
IF($C917="Sales",'Business Info'!$A$3&amp;100+COUNTIFS($C$1:$C916,"Sales"),
IF($C917="Other Income",'Business Info'!$A$3&amp;"O"&amp;100+COUNTIFS($C$1:$C916,"Other Income")
))))</f>
        <v/>
      </c>
      <c r="E917" s="308"/>
      <c r="F917" s="307"/>
      <c r="G917" s="169"/>
      <c r="H917" s="184"/>
      <c r="I917" s="138" t="str">
        <f>IFERROR(VLOOKUP($G917,'Inventory management'!$B:$D,3,0),"")</f>
        <v/>
      </c>
      <c r="J917" s="137" t="str">
        <f>IFERROR(
IF($K917&lt;&gt;"","",
IF($G917="","",
IF($C917="Customer credit",-$H917*VLOOKUP($G917,'Inventory management'!$B:$D,3,0),
$H917*VLOOKUP($G917,'Inventory management'!$B:$D,3,0)))),
"")</f>
        <v/>
      </c>
      <c r="K917" s="188"/>
      <c r="L917" s="137" t="str">
        <f t="shared" si="43"/>
        <v/>
      </c>
      <c r="M917" s="137" t="str">
        <f t="shared" si="44"/>
        <v/>
      </c>
      <c r="N917" s="186"/>
      <c r="O917" s="134" t="str">
        <f t="shared" si="45"/>
        <v/>
      </c>
    </row>
    <row r="918" spans="1:15" x14ac:dyDescent="0.35">
      <c r="A918" s="133" t="str">
        <f>IF(B918="","",
IFERROR(
INDEX('Customer List'!$A:$A,MATCH('Sales input worksheet'!$B918,'Customer List'!$B:$B,0)),
""))</f>
        <v/>
      </c>
      <c r="B918" s="304"/>
      <c r="C918" s="305"/>
      <c r="D918" s="135" t="str">
        <f>IF($C918="","",
IF($C918="Customer credit","CR"&amp;100+COUNTIFS($C$1:$C917,"Customer credit"),
IF($C918="Sales",'Business Info'!$A$3&amp;100+COUNTIFS($C$1:$C917,"Sales"),
IF($C918="Other Income",'Business Info'!$A$3&amp;"O"&amp;100+COUNTIFS($C$1:$C917,"Other Income")
))))</f>
        <v/>
      </c>
      <c r="E918" s="308"/>
      <c r="F918" s="307"/>
      <c r="G918" s="169"/>
      <c r="H918" s="184"/>
      <c r="I918" s="138" t="str">
        <f>IFERROR(VLOOKUP($G918,'Inventory management'!$B:$D,3,0),"")</f>
        <v/>
      </c>
      <c r="J918" s="137" t="str">
        <f>IFERROR(
IF($K918&lt;&gt;"","",
IF($G918="","",
IF($C918="Customer credit",-$H918*VLOOKUP($G918,'Inventory management'!$B:$D,3,0),
$H918*VLOOKUP($G918,'Inventory management'!$B:$D,3,0)))),
"")</f>
        <v/>
      </c>
      <c r="K918" s="188"/>
      <c r="L918" s="137" t="str">
        <f t="shared" si="43"/>
        <v/>
      </c>
      <c r="M918" s="137" t="str">
        <f t="shared" si="44"/>
        <v/>
      </c>
      <c r="N918" s="186"/>
      <c r="O918" s="134" t="str">
        <f t="shared" si="45"/>
        <v/>
      </c>
    </row>
    <row r="919" spans="1:15" x14ac:dyDescent="0.35">
      <c r="A919" s="133" t="str">
        <f>IF(B919="","",
IFERROR(
INDEX('Customer List'!$A:$A,MATCH('Sales input worksheet'!$B919,'Customer List'!$B:$B,0)),
""))</f>
        <v/>
      </c>
      <c r="B919" s="304"/>
      <c r="C919" s="305"/>
      <c r="D919" s="135" t="str">
        <f>IF($C919="","",
IF($C919="Customer credit","CR"&amp;100+COUNTIFS($C$1:$C918,"Customer credit"),
IF($C919="Sales",'Business Info'!$A$3&amp;100+COUNTIFS($C$1:$C918,"Sales"),
IF($C919="Other Income",'Business Info'!$A$3&amp;"O"&amp;100+COUNTIFS($C$1:$C918,"Other Income")
))))</f>
        <v/>
      </c>
      <c r="E919" s="308"/>
      <c r="F919" s="307"/>
      <c r="G919" s="169"/>
      <c r="H919" s="184"/>
      <c r="I919" s="138" t="str">
        <f>IFERROR(VLOOKUP($G919,'Inventory management'!$B:$D,3,0),"")</f>
        <v/>
      </c>
      <c r="J919" s="137" t="str">
        <f>IFERROR(
IF($K919&lt;&gt;"","",
IF($G919="","",
IF($C919="Customer credit",-$H919*VLOOKUP($G919,'Inventory management'!$B:$D,3,0),
$H919*VLOOKUP($G919,'Inventory management'!$B:$D,3,0)))),
"")</f>
        <v/>
      </c>
      <c r="K919" s="188"/>
      <c r="L919" s="137" t="str">
        <f t="shared" si="43"/>
        <v/>
      </c>
      <c r="M919" s="137" t="str">
        <f t="shared" si="44"/>
        <v/>
      </c>
      <c r="N919" s="186"/>
      <c r="O919" s="134" t="str">
        <f t="shared" si="45"/>
        <v/>
      </c>
    </row>
    <row r="920" spans="1:15" x14ac:dyDescent="0.35">
      <c r="A920" s="133" t="str">
        <f>IF(B920="","",
IFERROR(
INDEX('Customer List'!$A:$A,MATCH('Sales input worksheet'!$B920,'Customer List'!$B:$B,0)),
""))</f>
        <v/>
      </c>
      <c r="B920" s="304"/>
      <c r="C920" s="305"/>
      <c r="D920" s="135" t="str">
        <f>IF($C920="","",
IF($C920="Customer credit","CR"&amp;100+COUNTIFS($C$1:$C919,"Customer credit"),
IF($C920="Sales",'Business Info'!$A$3&amp;100+COUNTIFS($C$1:$C919,"Sales"),
IF($C920="Other Income",'Business Info'!$A$3&amp;"O"&amp;100+COUNTIFS($C$1:$C919,"Other Income")
))))</f>
        <v/>
      </c>
      <c r="E920" s="308"/>
      <c r="F920" s="307"/>
      <c r="G920" s="169"/>
      <c r="H920" s="184"/>
      <c r="I920" s="138" t="str">
        <f>IFERROR(VLOOKUP($G920,'Inventory management'!$B:$D,3,0),"")</f>
        <v/>
      </c>
      <c r="J920" s="137" t="str">
        <f>IFERROR(
IF($K920&lt;&gt;"","",
IF($G920="","",
IF($C920="Customer credit",-$H920*VLOOKUP($G920,'Inventory management'!$B:$D,3,0),
$H920*VLOOKUP($G920,'Inventory management'!$B:$D,3,0)))),
"")</f>
        <v/>
      </c>
      <c r="K920" s="188"/>
      <c r="L920" s="137" t="str">
        <f t="shared" si="43"/>
        <v/>
      </c>
      <c r="M920" s="137" t="str">
        <f t="shared" si="44"/>
        <v/>
      </c>
      <c r="N920" s="186"/>
      <c r="O920" s="134" t="str">
        <f t="shared" si="45"/>
        <v/>
      </c>
    </row>
    <row r="921" spans="1:15" x14ac:dyDescent="0.35">
      <c r="A921" s="133" t="str">
        <f>IF(B921="","",
IFERROR(
INDEX('Customer List'!$A:$A,MATCH('Sales input worksheet'!$B921,'Customer List'!$B:$B,0)),
""))</f>
        <v/>
      </c>
      <c r="B921" s="304"/>
      <c r="C921" s="305"/>
      <c r="D921" s="135" t="str">
        <f>IF($C921="","",
IF($C921="Customer credit","CR"&amp;100+COUNTIFS($C$1:$C920,"Customer credit"),
IF($C921="Sales",'Business Info'!$A$3&amp;100+COUNTIFS($C$1:$C920,"Sales"),
IF($C921="Other Income",'Business Info'!$A$3&amp;"O"&amp;100+COUNTIFS($C$1:$C920,"Other Income")
))))</f>
        <v/>
      </c>
      <c r="E921" s="308"/>
      <c r="F921" s="307"/>
      <c r="G921" s="169"/>
      <c r="H921" s="184"/>
      <c r="I921" s="138" t="str">
        <f>IFERROR(VLOOKUP($G921,'Inventory management'!$B:$D,3,0),"")</f>
        <v/>
      </c>
      <c r="J921" s="137" t="str">
        <f>IFERROR(
IF($K921&lt;&gt;"","",
IF($G921="","",
IF($C921="Customer credit",-$H921*VLOOKUP($G921,'Inventory management'!$B:$D,3,0),
$H921*VLOOKUP($G921,'Inventory management'!$B:$D,3,0)))),
"")</f>
        <v/>
      </c>
      <c r="K921" s="188"/>
      <c r="L921" s="137" t="str">
        <f t="shared" si="43"/>
        <v/>
      </c>
      <c r="M921" s="137" t="str">
        <f t="shared" si="44"/>
        <v/>
      </c>
      <c r="N921" s="186"/>
      <c r="O921" s="134" t="str">
        <f t="shared" si="45"/>
        <v/>
      </c>
    </row>
    <row r="922" spans="1:15" x14ac:dyDescent="0.35">
      <c r="A922" s="133" t="str">
        <f>IF(B922="","",
IFERROR(
INDEX('Customer List'!$A:$A,MATCH('Sales input worksheet'!$B922,'Customer List'!$B:$B,0)),
""))</f>
        <v/>
      </c>
      <c r="B922" s="304"/>
      <c r="C922" s="305"/>
      <c r="D922" s="135" t="str">
        <f>IF($C922="","",
IF($C922="Customer credit","CR"&amp;100+COUNTIFS($C$1:$C921,"Customer credit"),
IF($C922="Sales",'Business Info'!$A$3&amp;100+COUNTIFS($C$1:$C921,"Sales"),
IF($C922="Other Income",'Business Info'!$A$3&amp;"O"&amp;100+COUNTIFS($C$1:$C921,"Other Income")
))))</f>
        <v/>
      </c>
      <c r="E922" s="308"/>
      <c r="F922" s="307"/>
      <c r="G922" s="169"/>
      <c r="H922" s="184"/>
      <c r="I922" s="138" t="str">
        <f>IFERROR(VLOOKUP($G922,'Inventory management'!$B:$D,3,0),"")</f>
        <v/>
      </c>
      <c r="J922" s="137" t="str">
        <f>IFERROR(
IF($K922&lt;&gt;"","",
IF($G922="","",
IF($C922="Customer credit",-$H922*VLOOKUP($G922,'Inventory management'!$B:$D,3,0),
$H922*VLOOKUP($G922,'Inventory management'!$B:$D,3,0)))),
"")</f>
        <v/>
      </c>
      <c r="K922" s="188"/>
      <c r="L922" s="137" t="str">
        <f t="shared" si="43"/>
        <v/>
      </c>
      <c r="M922" s="137" t="str">
        <f t="shared" si="44"/>
        <v/>
      </c>
      <c r="N922" s="186"/>
      <c r="O922" s="134" t="str">
        <f t="shared" si="45"/>
        <v/>
      </c>
    </row>
    <row r="923" spans="1:15" x14ac:dyDescent="0.35">
      <c r="A923" s="133" t="str">
        <f>IF(B923="","",
IFERROR(
INDEX('Customer List'!$A:$A,MATCH('Sales input worksheet'!$B923,'Customer List'!$B:$B,0)),
""))</f>
        <v/>
      </c>
      <c r="B923" s="304"/>
      <c r="C923" s="305"/>
      <c r="D923" s="135" t="str">
        <f>IF($C923="","",
IF($C923="Customer credit","CR"&amp;100+COUNTIFS($C$1:$C922,"Customer credit"),
IF($C923="Sales",'Business Info'!$A$3&amp;100+COUNTIFS($C$1:$C922,"Sales"),
IF($C923="Other Income",'Business Info'!$A$3&amp;"O"&amp;100+COUNTIFS($C$1:$C922,"Other Income")
))))</f>
        <v/>
      </c>
      <c r="E923" s="308"/>
      <c r="F923" s="307"/>
      <c r="G923" s="169"/>
      <c r="H923" s="184"/>
      <c r="I923" s="138" t="str">
        <f>IFERROR(VLOOKUP($G923,'Inventory management'!$B:$D,3,0),"")</f>
        <v/>
      </c>
      <c r="J923" s="137" t="str">
        <f>IFERROR(
IF($K923&lt;&gt;"","",
IF($G923="","",
IF($C923="Customer credit",-$H923*VLOOKUP($G923,'Inventory management'!$B:$D,3,0),
$H923*VLOOKUP($G923,'Inventory management'!$B:$D,3,0)))),
"")</f>
        <v/>
      </c>
      <c r="K923" s="188"/>
      <c r="L923" s="137" t="str">
        <f t="shared" si="43"/>
        <v/>
      </c>
      <c r="M923" s="137" t="str">
        <f t="shared" si="44"/>
        <v/>
      </c>
      <c r="N923" s="186"/>
      <c r="O923" s="134" t="str">
        <f t="shared" si="45"/>
        <v/>
      </c>
    </row>
    <row r="924" spans="1:15" x14ac:dyDescent="0.35">
      <c r="A924" s="133" t="str">
        <f>IF(B924="","",
IFERROR(
INDEX('Customer List'!$A:$A,MATCH('Sales input worksheet'!$B924,'Customer List'!$B:$B,0)),
""))</f>
        <v/>
      </c>
      <c r="B924" s="304"/>
      <c r="C924" s="305"/>
      <c r="D924" s="135" t="str">
        <f>IF($C924="","",
IF($C924="Customer credit","CR"&amp;100+COUNTIFS($C$1:$C923,"Customer credit"),
IF($C924="Sales",'Business Info'!$A$3&amp;100+COUNTIFS($C$1:$C923,"Sales"),
IF($C924="Other Income",'Business Info'!$A$3&amp;"O"&amp;100+COUNTIFS($C$1:$C923,"Other Income")
))))</f>
        <v/>
      </c>
      <c r="E924" s="308"/>
      <c r="F924" s="307"/>
      <c r="G924" s="169"/>
      <c r="H924" s="184"/>
      <c r="I924" s="138" t="str">
        <f>IFERROR(VLOOKUP($G924,'Inventory management'!$B:$D,3,0),"")</f>
        <v/>
      </c>
      <c r="J924" s="137" t="str">
        <f>IFERROR(
IF($K924&lt;&gt;"","",
IF($G924="","",
IF($C924="Customer credit",-$H924*VLOOKUP($G924,'Inventory management'!$B:$D,3,0),
$H924*VLOOKUP($G924,'Inventory management'!$B:$D,3,0)))),
"")</f>
        <v/>
      </c>
      <c r="K924" s="188"/>
      <c r="L924" s="137" t="str">
        <f t="shared" si="43"/>
        <v/>
      </c>
      <c r="M924" s="137" t="str">
        <f t="shared" si="44"/>
        <v/>
      </c>
      <c r="N924" s="186"/>
      <c r="O924" s="134" t="str">
        <f t="shared" si="45"/>
        <v/>
      </c>
    </row>
    <row r="925" spans="1:15" x14ac:dyDescent="0.35">
      <c r="A925" s="133" t="str">
        <f>IF(B925="","",
IFERROR(
INDEX('Customer List'!$A:$A,MATCH('Sales input worksheet'!$B925,'Customer List'!$B:$B,0)),
""))</f>
        <v/>
      </c>
      <c r="B925" s="304"/>
      <c r="C925" s="305"/>
      <c r="D925" s="135" t="str">
        <f>IF($C925="","",
IF($C925="Customer credit","CR"&amp;100+COUNTIFS($C$1:$C924,"Customer credit"),
IF($C925="Sales",'Business Info'!$A$3&amp;100+COUNTIFS($C$1:$C924,"Sales"),
IF($C925="Other Income",'Business Info'!$A$3&amp;"O"&amp;100+COUNTIFS($C$1:$C924,"Other Income")
))))</f>
        <v/>
      </c>
      <c r="E925" s="308"/>
      <c r="F925" s="307"/>
      <c r="G925" s="169"/>
      <c r="H925" s="184"/>
      <c r="I925" s="138" t="str">
        <f>IFERROR(VLOOKUP($G925,'Inventory management'!$B:$D,3,0),"")</f>
        <v/>
      </c>
      <c r="J925" s="137" t="str">
        <f>IFERROR(
IF($K925&lt;&gt;"","",
IF($G925="","",
IF($C925="Customer credit",-$H925*VLOOKUP($G925,'Inventory management'!$B:$D,3,0),
$H925*VLOOKUP($G925,'Inventory management'!$B:$D,3,0)))),
"")</f>
        <v/>
      </c>
      <c r="K925" s="188"/>
      <c r="L925" s="137" t="str">
        <f t="shared" si="43"/>
        <v/>
      </c>
      <c r="M925" s="137" t="str">
        <f t="shared" si="44"/>
        <v/>
      </c>
      <c r="N925" s="186"/>
      <c r="O925" s="134" t="str">
        <f t="shared" si="45"/>
        <v/>
      </c>
    </row>
    <row r="926" spans="1:15" x14ac:dyDescent="0.35">
      <c r="A926" s="133" t="str">
        <f>IF(B926="","",
IFERROR(
INDEX('Customer List'!$A:$A,MATCH('Sales input worksheet'!$B926,'Customer List'!$B:$B,0)),
""))</f>
        <v/>
      </c>
      <c r="B926" s="304"/>
      <c r="C926" s="305"/>
      <c r="D926" s="135" t="str">
        <f>IF($C926="","",
IF($C926="Customer credit","CR"&amp;100+COUNTIFS($C$1:$C925,"Customer credit"),
IF($C926="Sales",'Business Info'!$A$3&amp;100+COUNTIFS($C$1:$C925,"Sales"),
IF($C926="Other Income",'Business Info'!$A$3&amp;"O"&amp;100+COUNTIFS($C$1:$C925,"Other Income")
))))</f>
        <v/>
      </c>
      <c r="E926" s="308"/>
      <c r="F926" s="307"/>
      <c r="G926" s="169"/>
      <c r="H926" s="184"/>
      <c r="I926" s="138" t="str">
        <f>IFERROR(VLOOKUP($G926,'Inventory management'!$B:$D,3,0),"")</f>
        <v/>
      </c>
      <c r="J926" s="137" t="str">
        <f>IFERROR(
IF($K926&lt;&gt;"","",
IF($G926="","",
IF($C926="Customer credit",-$H926*VLOOKUP($G926,'Inventory management'!$B:$D,3,0),
$H926*VLOOKUP($G926,'Inventory management'!$B:$D,3,0)))),
"")</f>
        <v/>
      </c>
      <c r="K926" s="188"/>
      <c r="L926" s="137" t="str">
        <f t="shared" si="43"/>
        <v/>
      </c>
      <c r="M926" s="137" t="str">
        <f t="shared" si="44"/>
        <v/>
      </c>
      <c r="N926" s="186"/>
      <c r="O926" s="134" t="str">
        <f t="shared" si="45"/>
        <v/>
      </c>
    </row>
    <row r="927" spans="1:15" x14ac:dyDescent="0.35">
      <c r="A927" s="133" t="str">
        <f>IF(B927="","",
IFERROR(
INDEX('Customer List'!$A:$A,MATCH('Sales input worksheet'!$B927,'Customer List'!$B:$B,0)),
""))</f>
        <v/>
      </c>
      <c r="B927" s="304"/>
      <c r="C927" s="305"/>
      <c r="D927" s="135" t="str">
        <f>IF($C927="","",
IF($C927="Customer credit","CR"&amp;100+COUNTIFS($C$1:$C926,"Customer credit"),
IF($C927="Sales",'Business Info'!$A$3&amp;100+COUNTIFS($C$1:$C926,"Sales"),
IF($C927="Other Income",'Business Info'!$A$3&amp;"O"&amp;100+COUNTIFS($C$1:$C926,"Other Income")
))))</f>
        <v/>
      </c>
      <c r="E927" s="308"/>
      <c r="F927" s="307"/>
      <c r="G927" s="169"/>
      <c r="H927" s="184"/>
      <c r="I927" s="138" t="str">
        <f>IFERROR(VLOOKUP($G927,'Inventory management'!$B:$D,3,0),"")</f>
        <v/>
      </c>
      <c r="J927" s="137" t="str">
        <f>IFERROR(
IF($K927&lt;&gt;"","",
IF($G927="","",
IF($C927="Customer credit",-$H927*VLOOKUP($G927,'Inventory management'!$B:$D,3,0),
$H927*VLOOKUP($G927,'Inventory management'!$B:$D,3,0)))),
"")</f>
        <v/>
      </c>
      <c r="K927" s="188"/>
      <c r="L927" s="137" t="str">
        <f t="shared" si="43"/>
        <v/>
      </c>
      <c r="M927" s="137" t="str">
        <f t="shared" si="44"/>
        <v/>
      </c>
      <c r="N927" s="186"/>
      <c r="O927" s="134" t="str">
        <f t="shared" si="45"/>
        <v/>
      </c>
    </row>
    <row r="928" spans="1:15" x14ac:dyDescent="0.35">
      <c r="A928" s="133" t="str">
        <f>IF(B928="","",
IFERROR(
INDEX('Customer List'!$A:$A,MATCH('Sales input worksheet'!$B928,'Customer List'!$B:$B,0)),
""))</f>
        <v/>
      </c>
      <c r="B928" s="304"/>
      <c r="C928" s="305"/>
      <c r="D928" s="135" t="str">
        <f>IF($C928="","",
IF($C928="Customer credit","CR"&amp;100+COUNTIFS($C$1:$C927,"Customer credit"),
IF($C928="Sales",'Business Info'!$A$3&amp;100+COUNTIFS($C$1:$C927,"Sales"),
IF($C928="Other Income",'Business Info'!$A$3&amp;"O"&amp;100+COUNTIFS($C$1:$C927,"Other Income")
))))</f>
        <v/>
      </c>
      <c r="E928" s="308"/>
      <c r="F928" s="307"/>
      <c r="G928" s="169"/>
      <c r="H928" s="184"/>
      <c r="I928" s="138" t="str">
        <f>IFERROR(VLOOKUP($G928,'Inventory management'!$B:$D,3,0),"")</f>
        <v/>
      </c>
      <c r="J928" s="137" t="str">
        <f>IFERROR(
IF($K928&lt;&gt;"","",
IF($G928="","",
IF($C928="Customer credit",-$H928*VLOOKUP($G928,'Inventory management'!$B:$D,3,0),
$H928*VLOOKUP($G928,'Inventory management'!$B:$D,3,0)))),
"")</f>
        <v/>
      </c>
      <c r="K928" s="188"/>
      <c r="L928" s="137" t="str">
        <f t="shared" si="43"/>
        <v/>
      </c>
      <c r="M928" s="137" t="str">
        <f t="shared" si="44"/>
        <v/>
      </c>
      <c r="N928" s="186"/>
      <c r="O928" s="134" t="str">
        <f t="shared" si="45"/>
        <v/>
      </c>
    </row>
    <row r="929" spans="1:15" x14ac:dyDescent="0.35">
      <c r="A929" s="133" t="str">
        <f>IF(B929="","",
IFERROR(
INDEX('Customer List'!$A:$A,MATCH('Sales input worksheet'!$B929,'Customer List'!$B:$B,0)),
""))</f>
        <v/>
      </c>
      <c r="B929" s="304"/>
      <c r="C929" s="305"/>
      <c r="D929" s="135" t="str">
        <f>IF($C929="","",
IF($C929="Customer credit","CR"&amp;100+COUNTIFS($C$1:$C928,"Customer credit"),
IF($C929="Sales",'Business Info'!$A$3&amp;100+COUNTIFS($C$1:$C928,"Sales"),
IF($C929="Other Income",'Business Info'!$A$3&amp;"O"&amp;100+COUNTIFS($C$1:$C928,"Other Income")
))))</f>
        <v/>
      </c>
      <c r="E929" s="308"/>
      <c r="F929" s="307"/>
      <c r="G929" s="169"/>
      <c r="H929" s="184"/>
      <c r="I929" s="138" t="str">
        <f>IFERROR(VLOOKUP($G929,'Inventory management'!$B:$D,3,0),"")</f>
        <v/>
      </c>
      <c r="J929" s="137" t="str">
        <f>IFERROR(
IF($K929&lt;&gt;"","",
IF($G929="","",
IF($C929="Customer credit",-$H929*VLOOKUP($G929,'Inventory management'!$B:$D,3,0),
$H929*VLOOKUP($G929,'Inventory management'!$B:$D,3,0)))),
"")</f>
        <v/>
      </c>
      <c r="K929" s="188"/>
      <c r="L929" s="137" t="str">
        <f t="shared" si="43"/>
        <v/>
      </c>
      <c r="M929" s="137" t="str">
        <f t="shared" si="44"/>
        <v/>
      </c>
      <c r="N929" s="186"/>
      <c r="O929" s="134" t="str">
        <f t="shared" si="45"/>
        <v/>
      </c>
    </row>
    <row r="930" spans="1:15" x14ac:dyDescent="0.35">
      <c r="A930" s="133" t="str">
        <f>IF(B930="","",
IFERROR(
INDEX('Customer List'!$A:$A,MATCH('Sales input worksheet'!$B930,'Customer List'!$B:$B,0)),
""))</f>
        <v/>
      </c>
      <c r="B930" s="304"/>
      <c r="C930" s="305"/>
      <c r="D930" s="135" t="str">
        <f>IF($C930="","",
IF($C930="Customer credit","CR"&amp;100+COUNTIFS($C$1:$C929,"Customer credit"),
IF($C930="Sales",'Business Info'!$A$3&amp;100+COUNTIFS($C$1:$C929,"Sales"),
IF($C930="Other Income",'Business Info'!$A$3&amp;"O"&amp;100+COUNTIFS($C$1:$C929,"Other Income")
))))</f>
        <v/>
      </c>
      <c r="E930" s="308"/>
      <c r="F930" s="307"/>
      <c r="G930" s="169"/>
      <c r="H930" s="184"/>
      <c r="I930" s="138" t="str">
        <f>IFERROR(VLOOKUP($G930,'Inventory management'!$B:$D,3,0),"")</f>
        <v/>
      </c>
      <c r="J930" s="137" t="str">
        <f>IFERROR(
IF($K930&lt;&gt;"","",
IF($G930="","",
IF($C930="Customer credit",-$H930*VLOOKUP($G930,'Inventory management'!$B:$D,3,0),
$H930*VLOOKUP($G930,'Inventory management'!$B:$D,3,0)))),
"")</f>
        <v/>
      </c>
      <c r="K930" s="188"/>
      <c r="L930" s="137" t="str">
        <f t="shared" si="43"/>
        <v/>
      </c>
      <c r="M930" s="137" t="str">
        <f t="shared" si="44"/>
        <v/>
      </c>
      <c r="N930" s="186"/>
      <c r="O930" s="134" t="str">
        <f t="shared" si="45"/>
        <v/>
      </c>
    </row>
    <row r="931" spans="1:15" x14ac:dyDescent="0.35">
      <c r="A931" s="133" t="str">
        <f>IF(B931="","",
IFERROR(
INDEX('Customer List'!$A:$A,MATCH('Sales input worksheet'!$B931,'Customer List'!$B:$B,0)),
""))</f>
        <v/>
      </c>
      <c r="B931" s="304"/>
      <c r="C931" s="305"/>
      <c r="D931" s="135" t="str">
        <f>IF($C931="","",
IF($C931="Customer credit","CR"&amp;100+COUNTIFS($C$1:$C930,"Customer credit"),
IF($C931="Sales",'Business Info'!$A$3&amp;100+COUNTIFS($C$1:$C930,"Sales"),
IF($C931="Other Income",'Business Info'!$A$3&amp;"O"&amp;100+COUNTIFS($C$1:$C930,"Other Income")
))))</f>
        <v/>
      </c>
      <c r="E931" s="308"/>
      <c r="F931" s="307"/>
      <c r="G931" s="169"/>
      <c r="H931" s="184"/>
      <c r="I931" s="138" t="str">
        <f>IFERROR(VLOOKUP($G931,'Inventory management'!$B:$D,3,0),"")</f>
        <v/>
      </c>
      <c r="J931" s="137" t="str">
        <f>IFERROR(
IF($K931&lt;&gt;"","",
IF($G931="","",
IF($C931="Customer credit",-$H931*VLOOKUP($G931,'Inventory management'!$B:$D,3,0),
$H931*VLOOKUP($G931,'Inventory management'!$B:$D,3,0)))),
"")</f>
        <v/>
      </c>
      <c r="K931" s="188"/>
      <c r="L931" s="137" t="str">
        <f t="shared" si="43"/>
        <v/>
      </c>
      <c r="M931" s="137" t="str">
        <f t="shared" si="44"/>
        <v/>
      </c>
      <c r="N931" s="186"/>
      <c r="O931" s="134" t="str">
        <f t="shared" si="45"/>
        <v/>
      </c>
    </row>
    <row r="932" spans="1:15" x14ac:dyDescent="0.35">
      <c r="A932" s="133" t="str">
        <f>IF(B932="","",
IFERROR(
INDEX('Customer List'!$A:$A,MATCH('Sales input worksheet'!$B932,'Customer List'!$B:$B,0)),
""))</f>
        <v/>
      </c>
      <c r="B932" s="304"/>
      <c r="C932" s="305"/>
      <c r="D932" s="135" t="str">
        <f>IF($C932="","",
IF($C932="Customer credit","CR"&amp;100+COUNTIFS($C$1:$C931,"Customer credit"),
IF($C932="Sales",'Business Info'!$A$3&amp;100+COUNTIFS($C$1:$C931,"Sales"),
IF($C932="Other Income",'Business Info'!$A$3&amp;"O"&amp;100+COUNTIFS($C$1:$C931,"Other Income")
))))</f>
        <v/>
      </c>
      <c r="E932" s="308"/>
      <c r="F932" s="307"/>
      <c r="G932" s="169"/>
      <c r="H932" s="184"/>
      <c r="I932" s="138" t="str">
        <f>IFERROR(VLOOKUP($G932,'Inventory management'!$B:$D,3,0),"")</f>
        <v/>
      </c>
      <c r="J932" s="137" t="str">
        <f>IFERROR(
IF($K932&lt;&gt;"","",
IF($G932="","",
IF($C932="Customer credit",-$H932*VLOOKUP($G932,'Inventory management'!$B:$D,3,0),
$H932*VLOOKUP($G932,'Inventory management'!$B:$D,3,0)))),
"")</f>
        <v/>
      </c>
      <c r="K932" s="188"/>
      <c r="L932" s="137" t="str">
        <f t="shared" si="43"/>
        <v/>
      </c>
      <c r="M932" s="137" t="str">
        <f t="shared" si="44"/>
        <v/>
      </c>
      <c r="N932" s="186"/>
      <c r="O932" s="134" t="str">
        <f t="shared" si="45"/>
        <v/>
      </c>
    </row>
    <row r="933" spans="1:15" x14ac:dyDescent="0.35">
      <c r="A933" s="133" t="str">
        <f>IF(B933="","",
IFERROR(
INDEX('Customer List'!$A:$A,MATCH('Sales input worksheet'!$B933,'Customer List'!$B:$B,0)),
""))</f>
        <v/>
      </c>
      <c r="B933" s="304"/>
      <c r="C933" s="305"/>
      <c r="D933" s="135" t="str">
        <f>IF($C933="","",
IF($C933="Customer credit","CR"&amp;100+COUNTIFS($C$1:$C932,"Customer credit"),
IF($C933="Sales",'Business Info'!$A$3&amp;100+COUNTIFS($C$1:$C932,"Sales"),
IF($C933="Other Income",'Business Info'!$A$3&amp;"O"&amp;100+COUNTIFS($C$1:$C932,"Other Income")
))))</f>
        <v/>
      </c>
      <c r="E933" s="308"/>
      <c r="F933" s="307"/>
      <c r="G933" s="169"/>
      <c r="H933" s="184"/>
      <c r="I933" s="138" t="str">
        <f>IFERROR(VLOOKUP($G933,'Inventory management'!$B:$D,3,0),"")</f>
        <v/>
      </c>
      <c r="J933" s="137" t="str">
        <f>IFERROR(
IF($K933&lt;&gt;"","",
IF($G933="","",
IF($C933="Customer credit",-$H933*VLOOKUP($G933,'Inventory management'!$B:$D,3,0),
$H933*VLOOKUP($G933,'Inventory management'!$B:$D,3,0)))),
"")</f>
        <v/>
      </c>
      <c r="K933" s="188"/>
      <c r="L933" s="137" t="str">
        <f t="shared" si="43"/>
        <v/>
      </c>
      <c r="M933" s="137" t="str">
        <f t="shared" si="44"/>
        <v/>
      </c>
      <c r="N933" s="186"/>
      <c r="O933" s="134" t="str">
        <f t="shared" si="45"/>
        <v/>
      </c>
    </row>
    <row r="934" spans="1:15" x14ac:dyDescent="0.35">
      <c r="A934" s="133" t="str">
        <f>IF(B934="","",
IFERROR(
INDEX('Customer List'!$A:$A,MATCH('Sales input worksheet'!$B934,'Customer List'!$B:$B,0)),
""))</f>
        <v/>
      </c>
      <c r="B934" s="304"/>
      <c r="C934" s="305"/>
      <c r="D934" s="135" t="str">
        <f>IF($C934="","",
IF($C934="Customer credit","CR"&amp;100+COUNTIFS($C$1:$C933,"Customer credit"),
IF($C934="Sales",'Business Info'!$A$3&amp;100+COUNTIFS($C$1:$C933,"Sales"),
IF($C934="Other Income",'Business Info'!$A$3&amp;"O"&amp;100+COUNTIFS($C$1:$C933,"Other Income")
))))</f>
        <v/>
      </c>
      <c r="E934" s="308"/>
      <c r="F934" s="307"/>
      <c r="G934" s="169"/>
      <c r="H934" s="184"/>
      <c r="I934" s="138" t="str">
        <f>IFERROR(VLOOKUP($G934,'Inventory management'!$B:$D,3,0),"")</f>
        <v/>
      </c>
      <c r="J934" s="137" t="str">
        <f>IFERROR(
IF($K934&lt;&gt;"","",
IF($G934="","",
IF($C934="Customer credit",-$H934*VLOOKUP($G934,'Inventory management'!$B:$D,3,0),
$H934*VLOOKUP($G934,'Inventory management'!$B:$D,3,0)))),
"")</f>
        <v/>
      </c>
      <c r="K934" s="188"/>
      <c r="L934" s="137" t="str">
        <f t="shared" si="43"/>
        <v/>
      </c>
      <c r="M934" s="137" t="str">
        <f t="shared" si="44"/>
        <v/>
      </c>
      <c r="N934" s="186"/>
      <c r="O934" s="134" t="str">
        <f t="shared" si="45"/>
        <v/>
      </c>
    </row>
    <row r="935" spans="1:15" x14ac:dyDescent="0.35">
      <c r="A935" s="133" t="str">
        <f>IF(B935="","",
IFERROR(
INDEX('Customer List'!$A:$A,MATCH('Sales input worksheet'!$B935,'Customer List'!$B:$B,0)),
""))</f>
        <v/>
      </c>
      <c r="B935" s="304"/>
      <c r="C935" s="305"/>
      <c r="D935" s="135" t="str">
        <f>IF($C935="","",
IF($C935="Customer credit","CR"&amp;100+COUNTIFS($C$1:$C934,"Customer credit"),
IF($C935="Sales",'Business Info'!$A$3&amp;100+COUNTIFS($C$1:$C934,"Sales"),
IF($C935="Other Income",'Business Info'!$A$3&amp;"O"&amp;100+COUNTIFS($C$1:$C934,"Other Income")
))))</f>
        <v/>
      </c>
      <c r="E935" s="308"/>
      <c r="F935" s="307"/>
      <c r="G935" s="169"/>
      <c r="H935" s="184"/>
      <c r="I935" s="138" t="str">
        <f>IFERROR(VLOOKUP($G935,'Inventory management'!$B:$D,3,0),"")</f>
        <v/>
      </c>
      <c r="J935" s="137" t="str">
        <f>IFERROR(
IF($K935&lt;&gt;"","",
IF($G935="","",
IF($C935="Customer credit",-$H935*VLOOKUP($G935,'Inventory management'!$B:$D,3,0),
$H935*VLOOKUP($G935,'Inventory management'!$B:$D,3,0)))),
"")</f>
        <v/>
      </c>
      <c r="K935" s="188"/>
      <c r="L935" s="137" t="str">
        <f t="shared" si="43"/>
        <v/>
      </c>
      <c r="M935" s="137" t="str">
        <f t="shared" si="44"/>
        <v/>
      </c>
      <c r="N935" s="186"/>
      <c r="O935" s="134" t="str">
        <f t="shared" si="45"/>
        <v/>
      </c>
    </row>
    <row r="936" spans="1:15" x14ac:dyDescent="0.35">
      <c r="A936" s="133" t="str">
        <f>IF(B936="","",
IFERROR(
INDEX('Customer List'!$A:$A,MATCH('Sales input worksheet'!$B936,'Customer List'!$B:$B,0)),
""))</f>
        <v/>
      </c>
      <c r="B936" s="304"/>
      <c r="C936" s="305"/>
      <c r="D936" s="135" t="str">
        <f>IF($C936="","",
IF($C936="Customer credit","CR"&amp;100+COUNTIFS($C$1:$C935,"Customer credit"),
IF($C936="Sales",'Business Info'!$A$3&amp;100+COUNTIFS($C$1:$C935,"Sales"),
IF($C936="Other Income",'Business Info'!$A$3&amp;"O"&amp;100+COUNTIFS($C$1:$C935,"Other Income")
))))</f>
        <v/>
      </c>
      <c r="E936" s="308"/>
      <c r="F936" s="307"/>
      <c r="G936" s="169"/>
      <c r="H936" s="184"/>
      <c r="I936" s="138" t="str">
        <f>IFERROR(VLOOKUP($G936,'Inventory management'!$B:$D,3,0),"")</f>
        <v/>
      </c>
      <c r="J936" s="137" t="str">
        <f>IFERROR(
IF($K936&lt;&gt;"","",
IF($G936="","",
IF($C936="Customer credit",-$H936*VLOOKUP($G936,'Inventory management'!$B:$D,3,0),
$H936*VLOOKUP($G936,'Inventory management'!$B:$D,3,0)))),
"")</f>
        <v/>
      </c>
      <c r="K936" s="188"/>
      <c r="L936" s="137" t="str">
        <f t="shared" si="43"/>
        <v/>
      </c>
      <c r="M936" s="137" t="str">
        <f t="shared" si="44"/>
        <v/>
      </c>
      <c r="N936" s="186"/>
      <c r="O936" s="134" t="str">
        <f t="shared" si="45"/>
        <v/>
      </c>
    </row>
    <row r="937" spans="1:15" x14ac:dyDescent="0.35">
      <c r="A937" s="133" t="str">
        <f>IF(B937="","",
IFERROR(
INDEX('Customer List'!$A:$A,MATCH('Sales input worksheet'!$B937,'Customer List'!$B:$B,0)),
""))</f>
        <v/>
      </c>
      <c r="B937" s="304"/>
      <c r="C937" s="305"/>
      <c r="D937" s="135" t="str">
        <f>IF($C937="","",
IF($C937="Customer credit","CR"&amp;100+COUNTIFS($C$1:$C936,"Customer credit"),
IF($C937="Sales",'Business Info'!$A$3&amp;100+COUNTIFS($C$1:$C936,"Sales"),
IF($C937="Other Income",'Business Info'!$A$3&amp;"O"&amp;100+COUNTIFS($C$1:$C936,"Other Income")
))))</f>
        <v/>
      </c>
      <c r="E937" s="308"/>
      <c r="F937" s="307"/>
      <c r="G937" s="169"/>
      <c r="H937" s="184"/>
      <c r="I937" s="138" t="str">
        <f>IFERROR(VLOOKUP($G937,'Inventory management'!$B:$D,3,0),"")</f>
        <v/>
      </c>
      <c r="J937" s="137" t="str">
        <f>IFERROR(
IF($K937&lt;&gt;"","",
IF($G937="","",
IF($C937="Customer credit",-$H937*VLOOKUP($G937,'Inventory management'!$B:$D,3,0),
$H937*VLOOKUP($G937,'Inventory management'!$B:$D,3,0)))),
"")</f>
        <v/>
      </c>
      <c r="K937" s="188"/>
      <c r="L937" s="137" t="str">
        <f t="shared" si="43"/>
        <v/>
      </c>
      <c r="M937" s="137" t="str">
        <f t="shared" si="44"/>
        <v/>
      </c>
      <c r="N937" s="186"/>
      <c r="O937" s="134" t="str">
        <f t="shared" si="45"/>
        <v/>
      </c>
    </row>
    <row r="938" spans="1:15" x14ac:dyDescent="0.35">
      <c r="A938" s="133" t="str">
        <f>IF(B938="","",
IFERROR(
INDEX('Customer List'!$A:$A,MATCH('Sales input worksheet'!$B938,'Customer List'!$B:$B,0)),
""))</f>
        <v/>
      </c>
      <c r="B938" s="304"/>
      <c r="C938" s="305"/>
      <c r="D938" s="135" t="str">
        <f>IF($C938="","",
IF($C938="Customer credit","CR"&amp;100+COUNTIFS($C$1:$C937,"Customer credit"),
IF($C938="Sales",'Business Info'!$A$3&amp;100+COUNTIFS($C$1:$C937,"Sales"),
IF($C938="Other Income",'Business Info'!$A$3&amp;"O"&amp;100+COUNTIFS($C$1:$C937,"Other Income")
))))</f>
        <v/>
      </c>
      <c r="E938" s="308"/>
      <c r="F938" s="307"/>
      <c r="G938" s="169"/>
      <c r="H938" s="184"/>
      <c r="I938" s="138" t="str">
        <f>IFERROR(VLOOKUP($G938,'Inventory management'!$B:$D,3,0),"")</f>
        <v/>
      </c>
      <c r="J938" s="137" t="str">
        <f>IFERROR(
IF($K938&lt;&gt;"","",
IF($G938="","",
IF($C938="Customer credit",-$H938*VLOOKUP($G938,'Inventory management'!$B:$D,3,0),
$H938*VLOOKUP($G938,'Inventory management'!$B:$D,3,0)))),
"")</f>
        <v/>
      </c>
      <c r="K938" s="188"/>
      <c r="L938" s="137" t="str">
        <f t="shared" si="43"/>
        <v/>
      </c>
      <c r="M938" s="137" t="str">
        <f t="shared" si="44"/>
        <v/>
      </c>
      <c r="N938" s="186"/>
      <c r="O938" s="134" t="str">
        <f t="shared" si="45"/>
        <v/>
      </c>
    </row>
    <row r="939" spans="1:15" x14ac:dyDescent="0.35">
      <c r="A939" s="133" t="str">
        <f>IF(B939="","",
IFERROR(
INDEX('Customer List'!$A:$A,MATCH('Sales input worksheet'!$B939,'Customer List'!$B:$B,0)),
""))</f>
        <v/>
      </c>
      <c r="B939" s="304"/>
      <c r="C939" s="305"/>
      <c r="D939" s="135" t="str">
        <f>IF($C939="","",
IF($C939="Customer credit","CR"&amp;100+COUNTIFS($C$1:$C938,"Customer credit"),
IF($C939="Sales",'Business Info'!$A$3&amp;100+COUNTIFS($C$1:$C938,"Sales"),
IF($C939="Other Income",'Business Info'!$A$3&amp;"O"&amp;100+COUNTIFS($C$1:$C938,"Other Income")
))))</f>
        <v/>
      </c>
      <c r="E939" s="308"/>
      <c r="F939" s="307"/>
      <c r="G939" s="169"/>
      <c r="H939" s="184"/>
      <c r="I939" s="138" t="str">
        <f>IFERROR(VLOOKUP($G939,'Inventory management'!$B:$D,3,0),"")</f>
        <v/>
      </c>
      <c r="J939" s="137" t="str">
        <f>IFERROR(
IF($K939&lt;&gt;"","",
IF($G939="","",
IF($C939="Customer credit",-$H939*VLOOKUP($G939,'Inventory management'!$B:$D,3,0),
$H939*VLOOKUP($G939,'Inventory management'!$B:$D,3,0)))),
"")</f>
        <v/>
      </c>
      <c r="K939" s="188"/>
      <c r="L939" s="137" t="str">
        <f t="shared" si="43"/>
        <v/>
      </c>
      <c r="M939" s="137" t="str">
        <f t="shared" si="44"/>
        <v/>
      </c>
      <c r="N939" s="186"/>
      <c r="O939" s="134" t="str">
        <f t="shared" si="45"/>
        <v/>
      </c>
    </row>
    <row r="940" spans="1:15" x14ac:dyDescent="0.35">
      <c r="A940" s="133" t="str">
        <f>IF(B940="","",
IFERROR(
INDEX('Customer List'!$A:$A,MATCH('Sales input worksheet'!$B940,'Customer List'!$B:$B,0)),
""))</f>
        <v/>
      </c>
      <c r="B940" s="304"/>
      <c r="C940" s="305"/>
      <c r="D940" s="135" t="str">
        <f>IF($C940="","",
IF($C940="Customer credit","CR"&amp;100+COUNTIFS($C$1:$C939,"Customer credit"),
IF($C940="Sales",'Business Info'!$A$3&amp;100+COUNTIFS($C$1:$C939,"Sales"),
IF($C940="Other Income",'Business Info'!$A$3&amp;"O"&amp;100+COUNTIFS($C$1:$C939,"Other Income")
))))</f>
        <v/>
      </c>
      <c r="E940" s="308"/>
      <c r="F940" s="307"/>
      <c r="G940" s="169"/>
      <c r="H940" s="184"/>
      <c r="I940" s="138" t="str">
        <f>IFERROR(VLOOKUP($G940,'Inventory management'!$B:$D,3,0),"")</f>
        <v/>
      </c>
      <c r="J940" s="137" t="str">
        <f>IFERROR(
IF($K940&lt;&gt;"","",
IF($G940="","",
IF($C940="Customer credit",-$H940*VLOOKUP($G940,'Inventory management'!$B:$D,3,0),
$H940*VLOOKUP($G940,'Inventory management'!$B:$D,3,0)))),
"")</f>
        <v/>
      </c>
      <c r="K940" s="188"/>
      <c r="L940" s="137" t="str">
        <f t="shared" si="43"/>
        <v/>
      </c>
      <c r="M940" s="137" t="str">
        <f t="shared" si="44"/>
        <v/>
      </c>
      <c r="N940" s="186"/>
      <c r="O940" s="134" t="str">
        <f t="shared" si="45"/>
        <v/>
      </c>
    </row>
    <row r="941" spans="1:15" x14ac:dyDescent="0.35">
      <c r="A941" s="133" t="str">
        <f>IF(B941="","",
IFERROR(
INDEX('Customer List'!$A:$A,MATCH('Sales input worksheet'!$B941,'Customer List'!$B:$B,0)),
""))</f>
        <v/>
      </c>
      <c r="B941" s="304"/>
      <c r="C941" s="305"/>
      <c r="D941" s="135" t="str">
        <f>IF($C941="","",
IF($C941="Customer credit","CR"&amp;100+COUNTIFS($C$1:$C940,"Customer credit"),
IF($C941="Sales",'Business Info'!$A$3&amp;100+COUNTIFS($C$1:$C940,"Sales"),
IF($C941="Other Income",'Business Info'!$A$3&amp;"O"&amp;100+COUNTIFS($C$1:$C940,"Other Income")
))))</f>
        <v/>
      </c>
      <c r="E941" s="308"/>
      <c r="F941" s="307"/>
      <c r="G941" s="169"/>
      <c r="H941" s="184"/>
      <c r="I941" s="138" t="str">
        <f>IFERROR(VLOOKUP($G941,'Inventory management'!$B:$D,3,0),"")</f>
        <v/>
      </c>
      <c r="J941" s="137" t="str">
        <f>IFERROR(
IF($K941&lt;&gt;"","",
IF($G941="","",
IF($C941="Customer credit",-$H941*VLOOKUP($G941,'Inventory management'!$B:$D,3,0),
$H941*VLOOKUP($G941,'Inventory management'!$B:$D,3,0)))),
"")</f>
        <v/>
      </c>
      <c r="K941" s="188"/>
      <c r="L941" s="137" t="str">
        <f t="shared" si="43"/>
        <v/>
      </c>
      <c r="M941" s="137" t="str">
        <f t="shared" si="44"/>
        <v/>
      </c>
      <c r="N941" s="186"/>
      <c r="O941" s="134" t="str">
        <f t="shared" si="45"/>
        <v/>
      </c>
    </row>
    <row r="942" spans="1:15" x14ac:dyDescent="0.35">
      <c r="A942" s="133" t="str">
        <f>IF(B942="","",
IFERROR(
INDEX('Customer List'!$A:$A,MATCH('Sales input worksheet'!$B942,'Customer List'!$B:$B,0)),
""))</f>
        <v/>
      </c>
      <c r="B942" s="304"/>
      <c r="C942" s="305"/>
      <c r="D942" s="135" t="str">
        <f>IF($C942="","",
IF($C942="Customer credit","CR"&amp;100+COUNTIFS($C$1:$C941,"Customer credit"),
IF($C942="Sales",'Business Info'!$A$3&amp;100+COUNTIFS($C$1:$C941,"Sales"),
IF($C942="Other Income",'Business Info'!$A$3&amp;"O"&amp;100+COUNTIFS($C$1:$C941,"Other Income")
))))</f>
        <v/>
      </c>
      <c r="E942" s="308"/>
      <c r="F942" s="307"/>
      <c r="G942" s="169"/>
      <c r="H942" s="184"/>
      <c r="I942" s="138" t="str">
        <f>IFERROR(VLOOKUP($G942,'Inventory management'!$B:$D,3,0),"")</f>
        <v/>
      </c>
      <c r="J942" s="137" t="str">
        <f>IFERROR(
IF($K942&lt;&gt;"","",
IF($G942="","",
IF($C942="Customer credit",-$H942*VLOOKUP($G942,'Inventory management'!$B:$D,3,0),
$H942*VLOOKUP($G942,'Inventory management'!$B:$D,3,0)))),
"")</f>
        <v/>
      </c>
      <c r="K942" s="188"/>
      <c r="L942" s="137" t="str">
        <f t="shared" si="43"/>
        <v/>
      </c>
      <c r="M942" s="137" t="str">
        <f t="shared" si="44"/>
        <v/>
      </c>
      <c r="N942" s="186"/>
      <c r="O942" s="134" t="str">
        <f t="shared" si="45"/>
        <v/>
      </c>
    </row>
    <row r="943" spans="1:15" x14ac:dyDescent="0.35">
      <c r="A943" s="133" t="str">
        <f>IF(B943="","",
IFERROR(
INDEX('Customer List'!$A:$A,MATCH('Sales input worksheet'!$B943,'Customer List'!$B:$B,0)),
""))</f>
        <v/>
      </c>
      <c r="B943" s="304"/>
      <c r="C943" s="305"/>
      <c r="D943" s="135" t="str">
        <f>IF($C943="","",
IF($C943="Customer credit","CR"&amp;100+COUNTIFS($C$1:$C942,"Customer credit"),
IF($C943="Sales",'Business Info'!$A$3&amp;100+COUNTIFS($C$1:$C942,"Sales"),
IF($C943="Other Income",'Business Info'!$A$3&amp;"O"&amp;100+COUNTIFS($C$1:$C942,"Other Income")
))))</f>
        <v/>
      </c>
      <c r="E943" s="308"/>
      <c r="F943" s="307"/>
      <c r="G943" s="169"/>
      <c r="H943" s="184"/>
      <c r="I943" s="138" t="str">
        <f>IFERROR(VLOOKUP($G943,'Inventory management'!$B:$D,3,0),"")</f>
        <v/>
      </c>
      <c r="J943" s="137" t="str">
        <f>IFERROR(
IF($K943&lt;&gt;"","",
IF($G943="","",
IF($C943="Customer credit",-$H943*VLOOKUP($G943,'Inventory management'!$B:$D,3,0),
$H943*VLOOKUP($G943,'Inventory management'!$B:$D,3,0)))),
"")</f>
        <v/>
      </c>
      <c r="K943" s="188"/>
      <c r="L943" s="137" t="str">
        <f t="shared" si="43"/>
        <v/>
      </c>
      <c r="M943" s="137" t="str">
        <f t="shared" si="44"/>
        <v/>
      </c>
      <c r="N943" s="186"/>
      <c r="O943" s="134" t="str">
        <f t="shared" si="45"/>
        <v/>
      </c>
    </row>
    <row r="944" spans="1:15" x14ac:dyDescent="0.35">
      <c r="A944" s="133" t="str">
        <f>IF(B944="","",
IFERROR(
INDEX('Customer List'!$A:$A,MATCH('Sales input worksheet'!$B944,'Customer List'!$B:$B,0)),
""))</f>
        <v/>
      </c>
      <c r="B944" s="304"/>
      <c r="C944" s="305"/>
      <c r="D944" s="135" t="str">
        <f>IF($C944="","",
IF($C944="Customer credit","CR"&amp;100+COUNTIFS($C$1:$C943,"Customer credit"),
IF($C944="Sales",'Business Info'!$A$3&amp;100+COUNTIFS($C$1:$C943,"Sales"),
IF($C944="Other Income",'Business Info'!$A$3&amp;"O"&amp;100+COUNTIFS($C$1:$C943,"Other Income")
))))</f>
        <v/>
      </c>
      <c r="E944" s="308"/>
      <c r="F944" s="307"/>
      <c r="G944" s="169"/>
      <c r="H944" s="184"/>
      <c r="I944" s="138" t="str">
        <f>IFERROR(VLOOKUP($G944,'Inventory management'!$B:$D,3,0),"")</f>
        <v/>
      </c>
      <c r="J944" s="137" t="str">
        <f>IFERROR(
IF($K944&lt;&gt;"","",
IF($G944="","",
IF($C944="Customer credit",-$H944*VLOOKUP($G944,'Inventory management'!$B:$D,3,0),
$H944*VLOOKUP($G944,'Inventory management'!$B:$D,3,0)))),
"")</f>
        <v/>
      </c>
      <c r="K944" s="188"/>
      <c r="L944" s="137" t="str">
        <f t="shared" si="43"/>
        <v/>
      </c>
      <c r="M944" s="137" t="str">
        <f t="shared" si="44"/>
        <v/>
      </c>
      <c r="N944" s="186"/>
      <c r="O944" s="134" t="str">
        <f t="shared" si="45"/>
        <v/>
      </c>
    </row>
    <row r="945" spans="1:15" x14ac:dyDescent="0.35">
      <c r="A945" s="133" t="str">
        <f>IF(B945="","",
IFERROR(
INDEX('Customer List'!$A:$A,MATCH('Sales input worksheet'!$B945,'Customer List'!$B:$B,0)),
""))</f>
        <v/>
      </c>
      <c r="B945" s="304"/>
      <c r="C945" s="305"/>
      <c r="D945" s="135" t="str">
        <f>IF($C945="","",
IF($C945="Customer credit","CR"&amp;100+COUNTIFS($C$1:$C944,"Customer credit"),
IF($C945="Sales",'Business Info'!$A$3&amp;100+COUNTIFS($C$1:$C944,"Sales"),
IF($C945="Other Income",'Business Info'!$A$3&amp;"O"&amp;100+COUNTIFS($C$1:$C944,"Other Income")
))))</f>
        <v/>
      </c>
      <c r="E945" s="308"/>
      <c r="F945" s="307"/>
      <c r="G945" s="169"/>
      <c r="H945" s="184"/>
      <c r="I945" s="138" t="str">
        <f>IFERROR(VLOOKUP($G945,'Inventory management'!$B:$D,3,0),"")</f>
        <v/>
      </c>
      <c r="J945" s="137" t="str">
        <f>IFERROR(
IF($K945&lt;&gt;"","",
IF($G945="","",
IF($C945="Customer credit",-$H945*VLOOKUP($G945,'Inventory management'!$B:$D,3,0),
$H945*VLOOKUP($G945,'Inventory management'!$B:$D,3,0)))),
"")</f>
        <v/>
      </c>
      <c r="K945" s="188"/>
      <c r="L945" s="137" t="str">
        <f t="shared" si="43"/>
        <v/>
      </c>
      <c r="M945" s="137" t="str">
        <f t="shared" si="44"/>
        <v/>
      </c>
      <c r="N945" s="186"/>
      <c r="O945" s="134" t="str">
        <f t="shared" si="45"/>
        <v/>
      </c>
    </row>
    <row r="946" spans="1:15" x14ac:dyDescent="0.35">
      <c r="A946" s="133" t="str">
        <f>IF(B946="","",
IFERROR(
INDEX('Customer List'!$A:$A,MATCH('Sales input worksheet'!$B946,'Customer List'!$B:$B,0)),
""))</f>
        <v/>
      </c>
      <c r="B946" s="304"/>
      <c r="C946" s="305"/>
      <c r="D946" s="135" t="str">
        <f>IF($C946="","",
IF($C946="Customer credit","CR"&amp;100+COUNTIFS($C$1:$C945,"Customer credit"),
IF($C946="Sales",'Business Info'!$A$3&amp;100+COUNTIFS($C$1:$C945,"Sales"),
IF($C946="Other Income",'Business Info'!$A$3&amp;"O"&amp;100+COUNTIFS($C$1:$C945,"Other Income")
))))</f>
        <v/>
      </c>
      <c r="E946" s="308"/>
      <c r="F946" s="307"/>
      <c r="G946" s="169"/>
      <c r="H946" s="184"/>
      <c r="I946" s="138" t="str">
        <f>IFERROR(VLOOKUP($G946,'Inventory management'!$B:$D,3,0),"")</f>
        <v/>
      </c>
      <c r="J946" s="137" t="str">
        <f>IFERROR(
IF($K946&lt;&gt;"","",
IF($G946="","",
IF($C946="Customer credit",-$H946*VLOOKUP($G946,'Inventory management'!$B:$D,3,0),
$H946*VLOOKUP($G946,'Inventory management'!$B:$D,3,0)))),
"")</f>
        <v/>
      </c>
      <c r="K946" s="188"/>
      <c r="L946" s="137" t="str">
        <f t="shared" si="43"/>
        <v/>
      </c>
      <c r="M946" s="137" t="str">
        <f t="shared" si="44"/>
        <v/>
      </c>
      <c r="N946" s="186"/>
      <c r="O946" s="134" t="str">
        <f t="shared" si="45"/>
        <v/>
      </c>
    </row>
    <row r="947" spans="1:15" x14ac:dyDescent="0.35">
      <c r="A947" s="133" t="str">
        <f>IF(B947="","",
IFERROR(
INDEX('Customer List'!$A:$A,MATCH('Sales input worksheet'!$B947,'Customer List'!$B:$B,0)),
""))</f>
        <v/>
      </c>
      <c r="B947" s="304"/>
      <c r="C947" s="305"/>
      <c r="D947" s="135" t="str">
        <f>IF($C947="","",
IF($C947="Customer credit","CR"&amp;100+COUNTIFS($C$1:$C946,"Customer credit"),
IF($C947="Sales",'Business Info'!$A$3&amp;100+COUNTIFS($C$1:$C946,"Sales"),
IF($C947="Other Income",'Business Info'!$A$3&amp;"O"&amp;100+COUNTIFS($C$1:$C946,"Other Income")
))))</f>
        <v/>
      </c>
      <c r="E947" s="308"/>
      <c r="F947" s="307"/>
      <c r="G947" s="169"/>
      <c r="H947" s="184"/>
      <c r="I947" s="138" t="str">
        <f>IFERROR(VLOOKUP($G947,'Inventory management'!$B:$D,3,0),"")</f>
        <v/>
      </c>
      <c r="J947" s="137" t="str">
        <f>IFERROR(
IF($K947&lt;&gt;"","",
IF($G947="","",
IF($C947="Customer credit",-$H947*VLOOKUP($G947,'Inventory management'!$B:$D,3,0),
$H947*VLOOKUP($G947,'Inventory management'!$B:$D,3,0)))),
"")</f>
        <v/>
      </c>
      <c r="K947" s="188"/>
      <c r="L947" s="137" t="str">
        <f t="shared" si="43"/>
        <v/>
      </c>
      <c r="M947" s="137" t="str">
        <f t="shared" si="44"/>
        <v/>
      </c>
      <c r="N947" s="186"/>
      <c r="O947" s="134" t="str">
        <f t="shared" si="45"/>
        <v/>
      </c>
    </row>
    <row r="948" spans="1:15" x14ac:dyDescent="0.35">
      <c r="A948" s="133" t="str">
        <f>IF(B948="","",
IFERROR(
INDEX('Customer List'!$A:$A,MATCH('Sales input worksheet'!$B948,'Customer List'!$B:$B,0)),
""))</f>
        <v/>
      </c>
      <c r="B948" s="304"/>
      <c r="C948" s="305"/>
      <c r="D948" s="135" t="str">
        <f>IF($C948="","",
IF($C948="Customer credit","CR"&amp;100+COUNTIFS($C$1:$C947,"Customer credit"),
IF($C948="Sales",'Business Info'!$A$3&amp;100+COUNTIFS($C$1:$C947,"Sales"),
IF($C948="Other Income",'Business Info'!$A$3&amp;"O"&amp;100+COUNTIFS($C$1:$C947,"Other Income")
))))</f>
        <v/>
      </c>
      <c r="E948" s="308"/>
      <c r="F948" s="307"/>
      <c r="G948" s="169"/>
      <c r="H948" s="184"/>
      <c r="I948" s="138" t="str">
        <f>IFERROR(VLOOKUP($G948,'Inventory management'!$B:$D,3,0),"")</f>
        <v/>
      </c>
      <c r="J948" s="137" t="str">
        <f>IFERROR(
IF($K948&lt;&gt;"","",
IF($G948="","",
IF($C948="Customer credit",-$H948*VLOOKUP($G948,'Inventory management'!$B:$D,3,0),
$H948*VLOOKUP($G948,'Inventory management'!$B:$D,3,0)))),
"")</f>
        <v/>
      </c>
      <c r="K948" s="188"/>
      <c r="L948" s="137" t="str">
        <f t="shared" si="43"/>
        <v/>
      </c>
      <c r="M948" s="137" t="str">
        <f t="shared" si="44"/>
        <v/>
      </c>
      <c r="N948" s="186"/>
      <c r="O948" s="134" t="str">
        <f t="shared" si="45"/>
        <v/>
      </c>
    </row>
    <row r="949" spans="1:15" x14ac:dyDescent="0.35">
      <c r="A949" s="133" t="str">
        <f>IF(B949="","",
IFERROR(
INDEX('Customer List'!$A:$A,MATCH('Sales input worksheet'!$B949,'Customer List'!$B:$B,0)),
""))</f>
        <v/>
      </c>
      <c r="B949" s="304"/>
      <c r="C949" s="305"/>
      <c r="D949" s="135" t="str">
        <f>IF($C949="","",
IF($C949="Customer credit","CR"&amp;100+COUNTIFS($C$1:$C948,"Customer credit"),
IF($C949="Sales",'Business Info'!$A$3&amp;100+COUNTIFS($C$1:$C948,"Sales"),
IF($C949="Other Income",'Business Info'!$A$3&amp;"O"&amp;100+COUNTIFS($C$1:$C948,"Other Income")
))))</f>
        <v/>
      </c>
      <c r="E949" s="308"/>
      <c r="F949" s="307"/>
      <c r="G949" s="169"/>
      <c r="H949" s="184"/>
      <c r="I949" s="138" t="str">
        <f>IFERROR(VLOOKUP($G949,'Inventory management'!$B:$D,3,0),"")</f>
        <v/>
      </c>
      <c r="J949" s="137" t="str">
        <f>IFERROR(
IF($K949&lt;&gt;"","",
IF($G949="","",
IF($C949="Customer credit",-$H949*VLOOKUP($G949,'Inventory management'!$B:$D,3,0),
$H949*VLOOKUP($G949,'Inventory management'!$B:$D,3,0)))),
"")</f>
        <v/>
      </c>
      <c r="K949" s="188"/>
      <c r="L949" s="137" t="str">
        <f t="shared" si="43"/>
        <v/>
      </c>
      <c r="M949" s="137" t="str">
        <f t="shared" si="44"/>
        <v/>
      </c>
      <c r="N949" s="186"/>
      <c r="O949" s="134" t="str">
        <f t="shared" si="45"/>
        <v/>
      </c>
    </row>
    <row r="950" spans="1:15" x14ac:dyDescent="0.35">
      <c r="A950" s="133" t="str">
        <f>IF(B950="","",
IFERROR(
INDEX('Customer List'!$A:$A,MATCH('Sales input worksheet'!$B950,'Customer List'!$B:$B,0)),
""))</f>
        <v/>
      </c>
      <c r="B950" s="304"/>
      <c r="C950" s="305"/>
      <c r="D950" s="135" t="str">
        <f>IF($C950="","",
IF($C950="Customer credit","CR"&amp;100+COUNTIFS($C$1:$C949,"Customer credit"),
IF($C950="Sales",'Business Info'!$A$3&amp;100+COUNTIFS($C$1:$C949,"Sales"),
IF($C950="Other Income",'Business Info'!$A$3&amp;"O"&amp;100+COUNTIFS($C$1:$C949,"Other Income")
))))</f>
        <v/>
      </c>
      <c r="E950" s="308"/>
      <c r="F950" s="307"/>
      <c r="G950" s="169"/>
      <c r="H950" s="184"/>
      <c r="I950" s="138" t="str">
        <f>IFERROR(VLOOKUP($G950,'Inventory management'!$B:$D,3,0),"")</f>
        <v/>
      </c>
      <c r="J950" s="137" t="str">
        <f>IFERROR(
IF($K950&lt;&gt;"","",
IF($G950="","",
IF($C950="Customer credit",-$H950*VLOOKUP($G950,'Inventory management'!$B:$D,3,0),
$H950*VLOOKUP($G950,'Inventory management'!$B:$D,3,0)))),
"")</f>
        <v/>
      </c>
      <c r="K950" s="188"/>
      <c r="L950" s="137" t="str">
        <f t="shared" si="43"/>
        <v/>
      </c>
      <c r="M950" s="137" t="str">
        <f t="shared" si="44"/>
        <v/>
      </c>
      <c r="N950" s="186"/>
      <c r="O950" s="134" t="str">
        <f t="shared" si="45"/>
        <v/>
      </c>
    </row>
    <row r="951" spans="1:15" x14ac:dyDescent="0.35">
      <c r="A951" s="133" t="str">
        <f>IF(B951="","",
IFERROR(
INDEX('Customer List'!$A:$A,MATCH('Sales input worksheet'!$B951,'Customer List'!$B:$B,0)),
""))</f>
        <v/>
      </c>
      <c r="B951" s="304"/>
      <c r="C951" s="305"/>
      <c r="D951" s="135" t="str">
        <f>IF($C951="","",
IF($C951="Customer credit","CR"&amp;100+COUNTIFS($C$1:$C950,"Customer credit"),
IF($C951="Sales",'Business Info'!$A$3&amp;100+COUNTIFS($C$1:$C950,"Sales"),
IF($C951="Other Income",'Business Info'!$A$3&amp;"O"&amp;100+COUNTIFS($C$1:$C950,"Other Income")
))))</f>
        <v/>
      </c>
      <c r="E951" s="308"/>
      <c r="F951" s="307"/>
      <c r="G951" s="169"/>
      <c r="H951" s="184"/>
      <c r="I951" s="138" t="str">
        <f>IFERROR(VLOOKUP($G951,'Inventory management'!$B:$D,3,0),"")</f>
        <v/>
      </c>
      <c r="J951" s="137" t="str">
        <f>IFERROR(
IF($K951&lt;&gt;"","",
IF($G951="","",
IF($C951="Customer credit",-$H951*VLOOKUP($G951,'Inventory management'!$B:$D,3,0),
$H951*VLOOKUP($G951,'Inventory management'!$B:$D,3,0)))),
"")</f>
        <v/>
      </c>
      <c r="K951" s="188"/>
      <c r="L951" s="137" t="str">
        <f t="shared" si="43"/>
        <v/>
      </c>
      <c r="M951" s="137" t="str">
        <f t="shared" si="44"/>
        <v/>
      </c>
      <c r="N951" s="186"/>
      <c r="O951" s="134" t="str">
        <f t="shared" si="45"/>
        <v/>
      </c>
    </row>
    <row r="952" spans="1:15" x14ac:dyDescent="0.35">
      <c r="A952" s="133" t="str">
        <f>IF(B952="","",
IFERROR(
INDEX('Customer List'!$A:$A,MATCH('Sales input worksheet'!$B952,'Customer List'!$B:$B,0)),
""))</f>
        <v/>
      </c>
      <c r="B952" s="304"/>
      <c r="C952" s="305"/>
      <c r="D952" s="135" t="str">
        <f>IF($C952="","",
IF($C952="Customer credit","CR"&amp;100+COUNTIFS($C$1:$C951,"Customer credit"),
IF($C952="Sales",'Business Info'!$A$3&amp;100+COUNTIFS($C$1:$C951,"Sales"),
IF($C952="Other Income",'Business Info'!$A$3&amp;"O"&amp;100+COUNTIFS($C$1:$C951,"Other Income")
))))</f>
        <v/>
      </c>
      <c r="E952" s="308"/>
      <c r="F952" s="307"/>
      <c r="G952" s="169"/>
      <c r="H952" s="184"/>
      <c r="I952" s="138" t="str">
        <f>IFERROR(VLOOKUP($G952,'Inventory management'!$B:$D,3,0),"")</f>
        <v/>
      </c>
      <c r="J952" s="137" t="str">
        <f>IFERROR(
IF($K952&lt;&gt;"","",
IF($G952="","",
IF($C952="Customer credit",-$H952*VLOOKUP($G952,'Inventory management'!$B:$D,3,0),
$H952*VLOOKUP($G952,'Inventory management'!$B:$D,3,0)))),
"")</f>
        <v/>
      </c>
      <c r="K952" s="188"/>
      <c r="L952" s="137" t="str">
        <f t="shared" si="43"/>
        <v/>
      </c>
      <c r="M952" s="137" t="str">
        <f t="shared" si="44"/>
        <v/>
      </c>
      <c r="N952" s="186"/>
      <c r="O952" s="134" t="str">
        <f t="shared" si="45"/>
        <v/>
      </c>
    </row>
    <row r="953" spans="1:15" x14ac:dyDescent="0.35">
      <c r="A953" s="133" t="str">
        <f>IF(B953="","",
IFERROR(
INDEX('Customer List'!$A:$A,MATCH('Sales input worksheet'!$B953,'Customer List'!$B:$B,0)),
""))</f>
        <v/>
      </c>
      <c r="B953" s="304"/>
      <c r="C953" s="305"/>
      <c r="D953" s="135" t="str">
        <f>IF($C953="","",
IF($C953="Customer credit","CR"&amp;100+COUNTIFS($C$1:$C952,"Customer credit"),
IF($C953="Sales",'Business Info'!$A$3&amp;100+COUNTIFS($C$1:$C952,"Sales"),
IF($C953="Other Income",'Business Info'!$A$3&amp;"O"&amp;100+COUNTIFS($C$1:$C952,"Other Income")
))))</f>
        <v/>
      </c>
      <c r="E953" s="308"/>
      <c r="F953" s="307"/>
      <c r="G953" s="169"/>
      <c r="H953" s="184"/>
      <c r="I953" s="138" t="str">
        <f>IFERROR(VLOOKUP($G953,'Inventory management'!$B:$D,3,0),"")</f>
        <v/>
      </c>
      <c r="J953" s="137" t="str">
        <f>IFERROR(
IF($K953&lt;&gt;"","",
IF($G953="","",
IF($C953="Customer credit",-$H953*VLOOKUP($G953,'Inventory management'!$B:$D,3,0),
$H953*VLOOKUP($G953,'Inventory management'!$B:$D,3,0)))),
"")</f>
        <v/>
      </c>
      <c r="K953" s="188"/>
      <c r="L953" s="137" t="str">
        <f t="shared" si="43"/>
        <v/>
      </c>
      <c r="M953" s="137" t="str">
        <f t="shared" si="44"/>
        <v/>
      </c>
      <c r="N953" s="186"/>
      <c r="O953" s="134" t="str">
        <f t="shared" si="45"/>
        <v/>
      </c>
    </row>
    <row r="954" spans="1:15" x14ac:dyDescent="0.35">
      <c r="A954" s="133" t="str">
        <f>IF(B954="","",
IFERROR(
INDEX('Customer List'!$A:$A,MATCH('Sales input worksheet'!$B954,'Customer List'!$B:$B,0)),
""))</f>
        <v/>
      </c>
      <c r="B954" s="304"/>
      <c r="C954" s="305"/>
      <c r="D954" s="135" t="str">
        <f>IF($C954="","",
IF($C954="Customer credit","CR"&amp;100+COUNTIFS($C$1:$C953,"Customer credit"),
IF($C954="Sales",'Business Info'!$A$3&amp;100+COUNTIFS($C$1:$C953,"Sales"),
IF($C954="Other Income",'Business Info'!$A$3&amp;"O"&amp;100+COUNTIFS($C$1:$C953,"Other Income")
))))</f>
        <v/>
      </c>
      <c r="E954" s="308"/>
      <c r="F954" s="307"/>
      <c r="G954" s="169"/>
      <c r="H954" s="184"/>
      <c r="I954" s="138" t="str">
        <f>IFERROR(VLOOKUP($G954,'Inventory management'!$B:$D,3,0),"")</f>
        <v/>
      </c>
      <c r="J954" s="137" t="str">
        <f>IFERROR(
IF($K954&lt;&gt;"","",
IF($G954="","",
IF($C954="Customer credit",-$H954*VLOOKUP($G954,'Inventory management'!$B:$D,3,0),
$H954*VLOOKUP($G954,'Inventory management'!$B:$D,3,0)))),
"")</f>
        <v/>
      </c>
      <c r="K954" s="188"/>
      <c r="L954" s="137" t="str">
        <f t="shared" si="43"/>
        <v/>
      </c>
      <c r="M954" s="137" t="str">
        <f t="shared" si="44"/>
        <v/>
      </c>
      <c r="N954" s="186"/>
      <c r="O954" s="134" t="str">
        <f t="shared" si="45"/>
        <v/>
      </c>
    </row>
    <row r="955" spans="1:15" x14ac:dyDescent="0.35">
      <c r="A955" s="133" t="str">
        <f>IF(B955="","",
IFERROR(
INDEX('Customer List'!$A:$A,MATCH('Sales input worksheet'!$B955,'Customer List'!$B:$B,0)),
""))</f>
        <v/>
      </c>
      <c r="B955" s="304"/>
      <c r="C955" s="305"/>
      <c r="D955" s="135" t="str">
        <f>IF($C955="","",
IF($C955="Customer credit","CR"&amp;100+COUNTIFS($C$1:$C954,"Customer credit"),
IF($C955="Sales",'Business Info'!$A$3&amp;100+COUNTIFS($C$1:$C954,"Sales"),
IF($C955="Other Income",'Business Info'!$A$3&amp;"O"&amp;100+COUNTIFS($C$1:$C954,"Other Income")
))))</f>
        <v/>
      </c>
      <c r="E955" s="308"/>
      <c r="F955" s="307"/>
      <c r="G955" s="169"/>
      <c r="H955" s="184"/>
      <c r="I955" s="138" t="str">
        <f>IFERROR(VLOOKUP($G955,'Inventory management'!$B:$D,3,0),"")</f>
        <v/>
      </c>
      <c r="J955" s="137" t="str">
        <f>IFERROR(
IF($K955&lt;&gt;"","",
IF($G955="","",
IF($C955="Customer credit",-$H955*VLOOKUP($G955,'Inventory management'!$B:$D,3,0),
$H955*VLOOKUP($G955,'Inventory management'!$B:$D,3,0)))),
"")</f>
        <v/>
      </c>
      <c r="K955" s="188"/>
      <c r="L955" s="137" t="str">
        <f t="shared" si="43"/>
        <v/>
      </c>
      <c r="M955" s="137" t="str">
        <f t="shared" si="44"/>
        <v/>
      </c>
      <c r="N955" s="186"/>
      <c r="O955" s="134" t="str">
        <f t="shared" si="45"/>
        <v/>
      </c>
    </row>
    <row r="956" spans="1:15" x14ac:dyDescent="0.35">
      <c r="A956" s="133" t="str">
        <f>IF(B956="","",
IFERROR(
INDEX('Customer List'!$A:$A,MATCH('Sales input worksheet'!$B956,'Customer List'!$B:$B,0)),
""))</f>
        <v/>
      </c>
      <c r="B956" s="304"/>
      <c r="C956" s="305"/>
      <c r="D956" s="135" t="str">
        <f>IF($C956="","",
IF($C956="Customer credit","CR"&amp;100+COUNTIFS($C$1:$C955,"Customer credit"),
IF($C956="Sales",'Business Info'!$A$3&amp;100+COUNTIFS($C$1:$C955,"Sales"),
IF($C956="Other Income",'Business Info'!$A$3&amp;"O"&amp;100+COUNTIFS($C$1:$C955,"Other Income")
))))</f>
        <v/>
      </c>
      <c r="E956" s="308"/>
      <c r="F956" s="307"/>
      <c r="G956" s="169"/>
      <c r="H956" s="184"/>
      <c r="I956" s="138" t="str">
        <f>IFERROR(VLOOKUP($G956,'Inventory management'!$B:$D,3,0),"")</f>
        <v/>
      </c>
      <c r="J956" s="137" t="str">
        <f>IFERROR(
IF($K956&lt;&gt;"","",
IF($G956="","",
IF($C956="Customer credit",-$H956*VLOOKUP($G956,'Inventory management'!$B:$D,3,0),
$H956*VLOOKUP($G956,'Inventory management'!$B:$D,3,0)))),
"")</f>
        <v/>
      </c>
      <c r="K956" s="188"/>
      <c r="L956" s="137" t="str">
        <f t="shared" si="43"/>
        <v/>
      </c>
      <c r="M956" s="137" t="str">
        <f t="shared" si="44"/>
        <v/>
      </c>
      <c r="N956" s="186"/>
      <c r="O956" s="134" t="str">
        <f t="shared" si="45"/>
        <v/>
      </c>
    </row>
    <row r="957" spans="1:15" x14ac:dyDescent="0.35">
      <c r="A957" s="133" t="str">
        <f>IF(B957="","",
IFERROR(
INDEX('Customer List'!$A:$A,MATCH('Sales input worksheet'!$B957,'Customer List'!$B:$B,0)),
""))</f>
        <v/>
      </c>
      <c r="B957" s="304"/>
      <c r="C957" s="305"/>
      <c r="D957" s="135" t="str">
        <f>IF($C957="","",
IF($C957="Customer credit","CR"&amp;100+COUNTIFS($C$1:$C956,"Customer credit"),
IF($C957="Sales",'Business Info'!$A$3&amp;100+COUNTIFS($C$1:$C956,"Sales"),
IF($C957="Other Income",'Business Info'!$A$3&amp;"O"&amp;100+COUNTIFS($C$1:$C956,"Other Income")
))))</f>
        <v/>
      </c>
      <c r="E957" s="308"/>
      <c r="F957" s="307"/>
      <c r="G957" s="169"/>
      <c r="H957" s="184"/>
      <c r="I957" s="138" t="str">
        <f>IFERROR(VLOOKUP($G957,'Inventory management'!$B:$D,3,0),"")</f>
        <v/>
      </c>
      <c r="J957" s="137" t="str">
        <f>IFERROR(
IF($K957&lt;&gt;"","",
IF($G957="","",
IF($C957="Customer credit",-$H957*VLOOKUP($G957,'Inventory management'!$B:$D,3,0),
$H957*VLOOKUP($G957,'Inventory management'!$B:$D,3,0)))),
"")</f>
        <v/>
      </c>
      <c r="K957" s="188"/>
      <c r="L957" s="137" t="str">
        <f t="shared" si="43"/>
        <v/>
      </c>
      <c r="M957" s="137" t="str">
        <f t="shared" si="44"/>
        <v/>
      </c>
      <c r="N957" s="186"/>
      <c r="O957" s="134" t="str">
        <f t="shared" si="45"/>
        <v/>
      </c>
    </row>
    <row r="958" spans="1:15" x14ac:dyDescent="0.35">
      <c r="A958" s="133" t="str">
        <f>IF(B958="","",
IFERROR(
INDEX('Customer List'!$A:$A,MATCH('Sales input worksheet'!$B958,'Customer List'!$B:$B,0)),
""))</f>
        <v/>
      </c>
      <c r="B958" s="304"/>
      <c r="C958" s="305"/>
      <c r="D958" s="135" t="str">
        <f>IF($C958="","",
IF($C958="Customer credit","CR"&amp;100+COUNTIFS($C$1:$C957,"Customer credit"),
IF($C958="Sales",'Business Info'!$A$3&amp;100+COUNTIFS($C$1:$C957,"Sales"),
IF($C958="Other Income",'Business Info'!$A$3&amp;"O"&amp;100+COUNTIFS($C$1:$C957,"Other Income")
))))</f>
        <v/>
      </c>
      <c r="E958" s="308"/>
      <c r="F958" s="307"/>
      <c r="G958" s="169"/>
      <c r="H958" s="184"/>
      <c r="I958" s="138" t="str">
        <f>IFERROR(VLOOKUP($G958,'Inventory management'!$B:$D,3,0),"")</f>
        <v/>
      </c>
      <c r="J958" s="137" t="str">
        <f>IFERROR(
IF($K958&lt;&gt;"","",
IF($G958="","",
IF($C958="Customer credit",-$H958*VLOOKUP($G958,'Inventory management'!$B:$D,3,0),
$H958*VLOOKUP($G958,'Inventory management'!$B:$D,3,0)))),
"")</f>
        <v/>
      </c>
      <c r="K958" s="188"/>
      <c r="L958" s="137" t="str">
        <f t="shared" si="43"/>
        <v/>
      </c>
      <c r="M958" s="137" t="str">
        <f t="shared" si="44"/>
        <v/>
      </c>
      <c r="N958" s="186"/>
      <c r="O958" s="134" t="str">
        <f t="shared" si="45"/>
        <v/>
      </c>
    </row>
    <row r="959" spans="1:15" x14ac:dyDescent="0.35">
      <c r="A959" s="133" t="str">
        <f>IF(B959="","",
IFERROR(
INDEX('Customer List'!$A:$A,MATCH('Sales input worksheet'!$B959,'Customer List'!$B:$B,0)),
""))</f>
        <v/>
      </c>
      <c r="B959" s="304"/>
      <c r="C959" s="305"/>
      <c r="D959" s="135" t="str">
        <f>IF($C959="","",
IF($C959="Customer credit","CR"&amp;100+COUNTIFS($C$1:$C958,"Customer credit"),
IF($C959="Sales",'Business Info'!$A$3&amp;100+COUNTIFS($C$1:$C958,"Sales"),
IF($C959="Other Income",'Business Info'!$A$3&amp;"O"&amp;100+COUNTIFS($C$1:$C958,"Other Income")
))))</f>
        <v/>
      </c>
      <c r="E959" s="308"/>
      <c r="F959" s="307"/>
      <c r="G959" s="169"/>
      <c r="H959" s="184"/>
      <c r="I959" s="138" t="str">
        <f>IFERROR(VLOOKUP($G959,'Inventory management'!$B:$D,3,0),"")</f>
        <v/>
      </c>
      <c r="J959" s="137" t="str">
        <f>IFERROR(
IF($K959&lt;&gt;"","",
IF($G959="","",
IF($C959="Customer credit",-$H959*VLOOKUP($G959,'Inventory management'!$B:$D,3,0),
$H959*VLOOKUP($G959,'Inventory management'!$B:$D,3,0)))),
"")</f>
        <v/>
      </c>
      <c r="K959" s="188"/>
      <c r="L959" s="137" t="str">
        <f t="shared" si="43"/>
        <v/>
      </c>
      <c r="M959" s="137" t="str">
        <f t="shared" si="44"/>
        <v/>
      </c>
      <c r="N959" s="186"/>
      <c r="O959" s="134" t="str">
        <f t="shared" si="45"/>
        <v/>
      </c>
    </row>
    <row r="960" spans="1:15" x14ac:dyDescent="0.35">
      <c r="A960" s="133" t="str">
        <f>IF(B960="","",
IFERROR(
INDEX('Customer List'!$A:$A,MATCH('Sales input worksheet'!$B960,'Customer List'!$B:$B,0)),
""))</f>
        <v/>
      </c>
      <c r="B960" s="304"/>
      <c r="C960" s="305"/>
      <c r="D960" s="135" t="str">
        <f>IF($C960="","",
IF($C960="Customer credit","CR"&amp;100+COUNTIFS($C$1:$C959,"Customer credit"),
IF($C960="Sales",'Business Info'!$A$3&amp;100+COUNTIFS($C$1:$C959,"Sales"),
IF($C960="Other Income",'Business Info'!$A$3&amp;"O"&amp;100+COUNTIFS($C$1:$C959,"Other Income")
))))</f>
        <v/>
      </c>
      <c r="E960" s="308"/>
      <c r="F960" s="307"/>
      <c r="G960" s="169"/>
      <c r="H960" s="184"/>
      <c r="I960" s="138" t="str">
        <f>IFERROR(VLOOKUP($G960,'Inventory management'!$B:$D,3,0),"")</f>
        <v/>
      </c>
      <c r="J960" s="137" t="str">
        <f>IFERROR(
IF($K960&lt;&gt;"","",
IF($G960="","",
IF($C960="Customer credit",-$H960*VLOOKUP($G960,'Inventory management'!$B:$D,3,0),
$H960*VLOOKUP($G960,'Inventory management'!$B:$D,3,0)))),
"")</f>
        <v/>
      </c>
      <c r="K960" s="188"/>
      <c r="L960" s="137" t="str">
        <f t="shared" si="43"/>
        <v/>
      </c>
      <c r="M960" s="137" t="str">
        <f t="shared" si="44"/>
        <v/>
      </c>
      <c r="N960" s="186"/>
      <c r="O960" s="134" t="str">
        <f t="shared" si="45"/>
        <v/>
      </c>
    </row>
    <row r="961" spans="1:15" x14ac:dyDescent="0.35">
      <c r="A961" s="133" t="str">
        <f>IF(B961="","",
IFERROR(
INDEX('Customer List'!$A:$A,MATCH('Sales input worksheet'!$B961,'Customer List'!$B:$B,0)),
""))</f>
        <v/>
      </c>
      <c r="B961" s="304"/>
      <c r="C961" s="305"/>
      <c r="D961" s="135" t="str">
        <f>IF($C961="","",
IF($C961="Customer credit","CR"&amp;100+COUNTIFS($C$1:$C960,"Customer credit"),
IF($C961="Sales",'Business Info'!$A$3&amp;100+COUNTIFS($C$1:$C960,"Sales"),
IF($C961="Other Income",'Business Info'!$A$3&amp;"O"&amp;100+COUNTIFS($C$1:$C960,"Other Income")
))))</f>
        <v/>
      </c>
      <c r="E961" s="308"/>
      <c r="F961" s="307"/>
      <c r="G961" s="169"/>
      <c r="H961" s="184"/>
      <c r="I961" s="138" t="str">
        <f>IFERROR(VLOOKUP($G961,'Inventory management'!$B:$D,3,0),"")</f>
        <v/>
      </c>
      <c r="J961" s="137" t="str">
        <f>IFERROR(
IF($K961&lt;&gt;"","",
IF($G961="","",
IF($C961="Customer credit",-$H961*VLOOKUP($G961,'Inventory management'!$B:$D,3,0),
$H961*VLOOKUP($G961,'Inventory management'!$B:$D,3,0)))),
"")</f>
        <v/>
      </c>
      <c r="K961" s="188"/>
      <c r="L961" s="137" t="str">
        <f t="shared" si="43"/>
        <v/>
      </c>
      <c r="M961" s="137" t="str">
        <f t="shared" si="44"/>
        <v/>
      </c>
      <c r="N961" s="186"/>
      <c r="O961" s="134" t="str">
        <f t="shared" si="45"/>
        <v/>
      </c>
    </row>
    <row r="962" spans="1:15" x14ac:dyDescent="0.35">
      <c r="A962" s="133" t="str">
        <f>IF(B962="","",
IFERROR(
INDEX('Customer List'!$A:$A,MATCH('Sales input worksheet'!$B962,'Customer List'!$B:$B,0)),
""))</f>
        <v/>
      </c>
      <c r="B962" s="304"/>
      <c r="C962" s="305"/>
      <c r="D962" s="135" t="str">
        <f>IF($C962="","",
IF($C962="Customer credit","CR"&amp;100+COUNTIFS($C$1:$C961,"Customer credit"),
IF($C962="Sales",'Business Info'!$A$3&amp;100+COUNTIFS($C$1:$C961,"Sales"),
IF($C962="Other Income",'Business Info'!$A$3&amp;"O"&amp;100+COUNTIFS($C$1:$C961,"Other Income")
))))</f>
        <v/>
      </c>
      <c r="E962" s="308"/>
      <c r="F962" s="307"/>
      <c r="G962" s="169"/>
      <c r="H962" s="184"/>
      <c r="I962" s="138" t="str">
        <f>IFERROR(VLOOKUP($G962,'Inventory management'!$B:$D,3,0),"")</f>
        <v/>
      </c>
      <c r="J962" s="137" t="str">
        <f>IFERROR(
IF($K962&lt;&gt;"","",
IF($G962="","",
IF($C962="Customer credit",-$H962*VLOOKUP($G962,'Inventory management'!$B:$D,3,0),
$H962*VLOOKUP($G962,'Inventory management'!$B:$D,3,0)))),
"")</f>
        <v/>
      </c>
      <c r="K962" s="188"/>
      <c r="L962" s="137" t="str">
        <f t="shared" si="43"/>
        <v/>
      </c>
      <c r="M962" s="137" t="str">
        <f t="shared" si="44"/>
        <v/>
      </c>
      <c r="N962" s="186"/>
      <c r="O962" s="134" t="str">
        <f t="shared" si="45"/>
        <v/>
      </c>
    </row>
    <row r="963" spans="1:15" x14ac:dyDescent="0.35">
      <c r="A963" s="133" t="str">
        <f>IF(B963="","",
IFERROR(
INDEX('Customer List'!$A:$A,MATCH('Sales input worksheet'!$B963,'Customer List'!$B:$B,0)),
""))</f>
        <v/>
      </c>
      <c r="B963" s="304"/>
      <c r="C963" s="305"/>
      <c r="D963" s="135" t="str">
        <f>IF($C963="","",
IF($C963="Customer credit","CR"&amp;100+COUNTIFS($C$1:$C962,"Customer credit"),
IF($C963="Sales",'Business Info'!$A$3&amp;100+COUNTIFS($C$1:$C962,"Sales"),
IF($C963="Other Income",'Business Info'!$A$3&amp;"O"&amp;100+COUNTIFS($C$1:$C962,"Other Income")
))))</f>
        <v/>
      </c>
      <c r="E963" s="308"/>
      <c r="F963" s="307"/>
      <c r="G963" s="169"/>
      <c r="H963" s="184"/>
      <c r="I963" s="138" t="str">
        <f>IFERROR(VLOOKUP($G963,'Inventory management'!$B:$D,3,0),"")</f>
        <v/>
      </c>
      <c r="J963" s="137" t="str">
        <f>IFERROR(
IF($K963&lt;&gt;"","",
IF($G963="","",
IF($C963="Customer credit",-$H963*VLOOKUP($G963,'Inventory management'!$B:$D,3,0),
$H963*VLOOKUP($G963,'Inventory management'!$B:$D,3,0)))),
"")</f>
        <v/>
      </c>
      <c r="K963" s="188"/>
      <c r="L963" s="137" t="str">
        <f t="shared" ref="L963:L1001" si="46">IF(AND($J963="",$K963=""),"",
IF($K963="",$J963*$F963,
$K963*$F963))</f>
        <v/>
      </c>
      <c r="M963" s="137" t="str">
        <f t="shared" ref="M963:M1001" si="47">IF($K963="",IF($J963="","",$J963*(1+$F963)),$K963*(1+$F963))</f>
        <v/>
      </c>
      <c r="N963" s="186"/>
      <c r="O963" s="134" t="str">
        <f t="shared" ref="O963:O1001" si="48">IF($E963="","",MONTH($E963))</f>
        <v/>
      </c>
    </row>
    <row r="964" spans="1:15" x14ac:dyDescent="0.35">
      <c r="A964" s="133" t="str">
        <f>IF(B964="","",
IFERROR(
INDEX('Customer List'!$A:$A,MATCH('Sales input worksheet'!$B964,'Customer List'!$B:$B,0)),
""))</f>
        <v/>
      </c>
      <c r="B964" s="304"/>
      <c r="C964" s="305"/>
      <c r="D964" s="135" t="str">
        <f>IF($C964="","",
IF($C964="Customer credit","CR"&amp;100+COUNTIFS($C$1:$C963,"Customer credit"),
IF($C964="Sales",'Business Info'!$A$3&amp;100+COUNTIFS($C$1:$C963,"Sales"),
IF($C964="Other Income",'Business Info'!$A$3&amp;"O"&amp;100+COUNTIFS($C$1:$C963,"Other Income")
))))</f>
        <v/>
      </c>
      <c r="E964" s="308"/>
      <c r="F964" s="307"/>
      <c r="G964" s="169"/>
      <c r="H964" s="184"/>
      <c r="I964" s="138" t="str">
        <f>IFERROR(VLOOKUP($G964,'Inventory management'!$B:$D,3,0),"")</f>
        <v/>
      </c>
      <c r="J964" s="137" t="str">
        <f>IFERROR(
IF($K964&lt;&gt;"","",
IF($G964="","",
IF($C964="Customer credit",-$H964*VLOOKUP($G964,'Inventory management'!$B:$D,3,0),
$H964*VLOOKUP($G964,'Inventory management'!$B:$D,3,0)))),
"")</f>
        <v/>
      </c>
      <c r="K964" s="188"/>
      <c r="L964" s="137" t="str">
        <f t="shared" si="46"/>
        <v/>
      </c>
      <c r="M964" s="137" t="str">
        <f t="shared" si="47"/>
        <v/>
      </c>
      <c r="N964" s="186"/>
      <c r="O964" s="134" t="str">
        <f t="shared" si="48"/>
        <v/>
      </c>
    </row>
    <row r="965" spans="1:15" x14ac:dyDescent="0.35">
      <c r="A965" s="133" t="str">
        <f>IF(B965="","",
IFERROR(
INDEX('Customer List'!$A:$A,MATCH('Sales input worksheet'!$B965,'Customer List'!$B:$B,0)),
""))</f>
        <v/>
      </c>
      <c r="B965" s="304"/>
      <c r="C965" s="305"/>
      <c r="D965" s="135" t="str">
        <f>IF($C965="","",
IF($C965="Customer credit","CR"&amp;100+COUNTIFS($C$1:$C964,"Customer credit"),
IF($C965="Sales",'Business Info'!$A$3&amp;100+COUNTIFS($C$1:$C964,"Sales"),
IF($C965="Other Income",'Business Info'!$A$3&amp;"O"&amp;100+COUNTIFS($C$1:$C964,"Other Income")
))))</f>
        <v/>
      </c>
      <c r="E965" s="308"/>
      <c r="F965" s="307"/>
      <c r="G965" s="169"/>
      <c r="H965" s="184"/>
      <c r="I965" s="138" t="str">
        <f>IFERROR(VLOOKUP($G965,'Inventory management'!$B:$D,3,0),"")</f>
        <v/>
      </c>
      <c r="J965" s="137" t="str">
        <f>IFERROR(
IF($K965&lt;&gt;"","",
IF($G965="","",
IF($C965="Customer credit",-$H965*VLOOKUP($G965,'Inventory management'!$B:$D,3,0),
$H965*VLOOKUP($G965,'Inventory management'!$B:$D,3,0)))),
"")</f>
        <v/>
      </c>
      <c r="K965" s="188"/>
      <c r="L965" s="137" t="str">
        <f t="shared" si="46"/>
        <v/>
      </c>
      <c r="M965" s="137" t="str">
        <f t="shared" si="47"/>
        <v/>
      </c>
      <c r="N965" s="186"/>
      <c r="O965" s="134" t="str">
        <f t="shared" si="48"/>
        <v/>
      </c>
    </row>
    <row r="966" spans="1:15" x14ac:dyDescent="0.35">
      <c r="A966" s="133" t="str">
        <f>IF(B966="","",
IFERROR(
INDEX('Customer List'!$A:$A,MATCH('Sales input worksheet'!$B966,'Customer List'!$B:$B,0)),
""))</f>
        <v/>
      </c>
      <c r="B966" s="304"/>
      <c r="C966" s="305"/>
      <c r="D966" s="135" t="str">
        <f>IF($C966="","",
IF($C966="Customer credit","CR"&amp;100+COUNTIFS($C$1:$C965,"Customer credit"),
IF($C966="Sales",'Business Info'!$A$3&amp;100+COUNTIFS($C$1:$C965,"Sales"),
IF($C966="Other Income",'Business Info'!$A$3&amp;"O"&amp;100+COUNTIFS($C$1:$C965,"Other Income")
))))</f>
        <v/>
      </c>
      <c r="E966" s="308"/>
      <c r="F966" s="307"/>
      <c r="G966" s="169"/>
      <c r="H966" s="184"/>
      <c r="I966" s="138" t="str">
        <f>IFERROR(VLOOKUP($G966,'Inventory management'!$B:$D,3,0),"")</f>
        <v/>
      </c>
      <c r="J966" s="137" t="str">
        <f>IFERROR(
IF($K966&lt;&gt;"","",
IF($G966="","",
IF($C966="Customer credit",-$H966*VLOOKUP($G966,'Inventory management'!$B:$D,3,0),
$H966*VLOOKUP($G966,'Inventory management'!$B:$D,3,0)))),
"")</f>
        <v/>
      </c>
      <c r="K966" s="188"/>
      <c r="L966" s="137" t="str">
        <f t="shared" si="46"/>
        <v/>
      </c>
      <c r="M966" s="137" t="str">
        <f t="shared" si="47"/>
        <v/>
      </c>
      <c r="N966" s="186"/>
      <c r="O966" s="134" t="str">
        <f t="shared" si="48"/>
        <v/>
      </c>
    </row>
    <row r="967" spans="1:15" x14ac:dyDescent="0.35">
      <c r="A967" s="133" t="str">
        <f>IF(B967="","",
IFERROR(
INDEX('Customer List'!$A:$A,MATCH('Sales input worksheet'!$B967,'Customer List'!$B:$B,0)),
""))</f>
        <v/>
      </c>
      <c r="B967" s="304"/>
      <c r="C967" s="305"/>
      <c r="D967" s="135" t="str">
        <f>IF($C967="","",
IF($C967="Customer credit","CR"&amp;100+COUNTIFS($C$1:$C966,"Customer credit"),
IF($C967="Sales",'Business Info'!$A$3&amp;100+COUNTIFS($C$1:$C966,"Sales"),
IF($C967="Other Income",'Business Info'!$A$3&amp;"O"&amp;100+COUNTIFS($C$1:$C966,"Other Income")
))))</f>
        <v/>
      </c>
      <c r="E967" s="308"/>
      <c r="F967" s="307"/>
      <c r="G967" s="169"/>
      <c r="H967" s="184"/>
      <c r="I967" s="138" t="str">
        <f>IFERROR(VLOOKUP($G967,'Inventory management'!$B:$D,3,0),"")</f>
        <v/>
      </c>
      <c r="J967" s="137" t="str">
        <f>IFERROR(
IF($K967&lt;&gt;"","",
IF($G967="","",
IF($C967="Customer credit",-$H967*VLOOKUP($G967,'Inventory management'!$B:$D,3,0),
$H967*VLOOKUP($G967,'Inventory management'!$B:$D,3,0)))),
"")</f>
        <v/>
      </c>
      <c r="K967" s="188"/>
      <c r="L967" s="137" t="str">
        <f t="shared" si="46"/>
        <v/>
      </c>
      <c r="M967" s="137" t="str">
        <f t="shared" si="47"/>
        <v/>
      </c>
      <c r="N967" s="186"/>
      <c r="O967" s="134" t="str">
        <f t="shared" si="48"/>
        <v/>
      </c>
    </row>
    <row r="968" spans="1:15" x14ac:dyDescent="0.35">
      <c r="A968" s="133" t="str">
        <f>IF(B968="","",
IFERROR(
INDEX('Customer List'!$A:$A,MATCH('Sales input worksheet'!$B968,'Customer List'!$B:$B,0)),
""))</f>
        <v/>
      </c>
      <c r="B968" s="304"/>
      <c r="C968" s="305"/>
      <c r="D968" s="135" t="str">
        <f>IF($C968="","",
IF($C968="Customer credit","CR"&amp;100+COUNTIFS($C$1:$C967,"Customer credit"),
IF($C968="Sales",'Business Info'!$A$3&amp;100+COUNTIFS($C$1:$C967,"Sales"),
IF($C968="Other Income",'Business Info'!$A$3&amp;"O"&amp;100+COUNTIFS($C$1:$C967,"Other Income")
))))</f>
        <v/>
      </c>
      <c r="E968" s="308"/>
      <c r="F968" s="307"/>
      <c r="G968" s="169"/>
      <c r="H968" s="184"/>
      <c r="I968" s="138" t="str">
        <f>IFERROR(VLOOKUP($G968,'Inventory management'!$B:$D,3,0),"")</f>
        <v/>
      </c>
      <c r="J968" s="137" t="str">
        <f>IFERROR(
IF($K968&lt;&gt;"","",
IF($G968="","",
IF($C968="Customer credit",-$H968*VLOOKUP($G968,'Inventory management'!$B:$D,3,0),
$H968*VLOOKUP($G968,'Inventory management'!$B:$D,3,0)))),
"")</f>
        <v/>
      </c>
      <c r="K968" s="188"/>
      <c r="L968" s="137" t="str">
        <f t="shared" si="46"/>
        <v/>
      </c>
      <c r="M968" s="137" t="str">
        <f t="shared" si="47"/>
        <v/>
      </c>
      <c r="N968" s="186"/>
      <c r="O968" s="134" t="str">
        <f t="shared" si="48"/>
        <v/>
      </c>
    </row>
    <row r="969" spans="1:15" x14ac:dyDescent="0.35">
      <c r="A969" s="133" t="str">
        <f>IF(B969="","",
IFERROR(
INDEX('Customer List'!$A:$A,MATCH('Sales input worksheet'!$B969,'Customer List'!$B:$B,0)),
""))</f>
        <v/>
      </c>
      <c r="B969" s="304"/>
      <c r="C969" s="305"/>
      <c r="D969" s="135" t="str">
        <f>IF($C969="","",
IF($C969="Customer credit","CR"&amp;100+COUNTIFS($C$1:$C968,"Customer credit"),
IF($C969="Sales",'Business Info'!$A$3&amp;100+COUNTIFS($C$1:$C968,"Sales"),
IF($C969="Other Income",'Business Info'!$A$3&amp;"O"&amp;100+COUNTIFS($C$1:$C968,"Other Income")
))))</f>
        <v/>
      </c>
      <c r="E969" s="308"/>
      <c r="F969" s="307"/>
      <c r="G969" s="169"/>
      <c r="H969" s="184"/>
      <c r="I969" s="138" t="str">
        <f>IFERROR(VLOOKUP($G969,'Inventory management'!$B:$D,3,0),"")</f>
        <v/>
      </c>
      <c r="J969" s="137" t="str">
        <f>IFERROR(
IF($K969&lt;&gt;"","",
IF($G969="","",
IF($C969="Customer credit",-$H969*VLOOKUP($G969,'Inventory management'!$B:$D,3,0),
$H969*VLOOKUP($G969,'Inventory management'!$B:$D,3,0)))),
"")</f>
        <v/>
      </c>
      <c r="K969" s="188"/>
      <c r="L969" s="137" t="str">
        <f t="shared" si="46"/>
        <v/>
      </c>
      <c r="M969" s="137" t="str">
        <f t="shared" si="47"/>
        <v/>
      </c>
      <c r="N969" s="186"/>
      <c r="O969" s="134" t="str">
        <f t="shared" si="48"/>
        <v/>
      </c>
    </row>
    <row r="970" spans="1:15" x14ac:dyDescent="0.35">
      <c r="A970" s="133" t="str">
        <f>IF(B970="","",
IFERROR(
INDEX('Customer List'!$A:$A,MATCH('Sales input worksheet'!$B970,'Customer List'!$B:$B,0)),
""))</f>
        <v/>
      </c>
      <c r="B970" s="304"/>
      <c r="C970" s="305"/>
      <c r="D970" s="135" t="str">
        <f>IF($C970="","",
IF($C970="Customer credit","CR"&amp;100+COUNTIFS($C$1:$C969,"Customer credit"),
IF($C970="Sales",'Business Info'!$A$3&amp;100+COUNTIFS($C$1:$C969,"Sales"),
IF($C970="Other Income",'Business Info'!$A$3&amp;"O"&amp;100+COUNTIFS($C$1:$C969,"Other Income")
))))</f>
        <v/>
      </c>
      <c r="E970" s="308"/>
      <c r="F970" s="307"/>
      <c r="G970" s="169"/>
      <c r="H970" s="184"/>
      <c r="I970" s="138" t="str">
        <f>IFERROR(VLOOKUP($G970,'Inventory management'!$B:$D,3,0),"")</f>
        <v/>
      </c>
      <c r="J970" s="137" t="str">
        <f>IFERROR(
IF($K970&lt;&gt;"","",
IF($G970="","",
IF($C970="Customer credit",-$H970*VLOOKUP($G970,'Inventory management'!$B:$D,3,0),
$H970*VLOOKUP($G970,'Inventory management'!$B:$D,3,0)))),
"")</f>
        <v/>
      </c>
      <c r="K970" s="188"/>
      <c r="L970" s="137" t="str">
        <f t="shared" si="46"/>
        <v/>
      </c>
      <c r="M970" s="137" t="str">
        <f t="shared" si="47"/>
        <v/>
      </c>
      <c r="N970" s="186"/>
      <c r="O970" s="134" t="str">
        <f t="shared" si="48"/>
        <v/>
      </c>
    </row>
    <row r="971" spans="1:15" x14ac:dyDescent="0.35">
      <c r="A971" s="133" t="str">
        <f>IF(B971="","",
IFERROR(
INDEX('Customer List'!$A:$A,MATCH('Sales input worksheet'!$B971,'Customer List'!$B:$B,0)),
""))</f>
        <v/>
      </c>
      <c r="B971" s="304"/>
      <c r="C971" s="305"/>
      <c r="D971" s="135" t="str">
        <f>IF($C971="","",
IF($C971="Customer credit","CR"&amp;100+COUNTIFS($C$1:$C970,"Customer credit"),
IF($C971="Sales",'Business Info'!$A$3&amp;100+COUNTIFS($C$1:$C970,"Sales"),
IF($C971="Other Income",'Business Info'!$A$3&amp;"O"&amp;100+COUNTIFS($C$1:$C970,"Other Income")
))))</f>
        <v/>
      </c>
      <c r="E971" s="308"/>
      <c r="F971" s="307"/>
      <c r="G971" s="169"/>
      <c r="H971" s="184"/>
      <c r="I971" s="138" t="str">
        <f>IFERROR(VLOOKUP($G971,'Inventory management'!$B:$D,3,0),"")</f>
        <v/>
      </c>
      <c r="J971" s="137" t="str">
        <f>IFERROR(
IF($K971&lt;&gt;"","",
IF($G971="","",
IF($C971="Customer credit",-$H971*VLOOKUP($G971,'Inventory management'!$B:$D,3,0),
$H971*VLOOKUP($G971,'Inventory management'!$B:$D,3,0)))),
"")</f>
        <v/>
      </c>
      <c r="K971" s="188"/>
      <c r="L971" s="137" t="str">
        <f t="shared" si="46"/>
        <v/>
      </c>
      <c r="M971" s="137" t="str">
        <f t="shared" si="47"/>
        <v/>
      </c>
      <c r="N971" s="186"/>
      <c r="O971" s="134" t="str">
        <f t="shared" si="48"/>
        <v/>
      </c>
    </row>
    <row r="972" spans="1:15" x14ac:dyDescent="0.35">
      <c r="A972" s="133" t="str">
        <f>IF(B972="","",
IFERROR(
INDEX('Customer List'!$A:$A,MATCH('Sales input worksheet'!$B972,'Customer List'!$B:$B,0)),
""))</f>
        <v/>
      </c>
      <c r="B972" s="304"/>
      <c r="C972" s="305"/>
      <c r="D972" s="135" t="str">
        <f>IF($C972="","",
IF($C972="Customer credit","CR"&amp;100+COUNTIFS($C$1:$C971,"Customer credit"),
IF($C972="Sales",'Business Info'!$A$3&amp;100+COUNTIFS($C$1:$C971,"Sales"),
IF($C972="Other Income",'Business Info'!$A$3&amp;"O"&amp;100+COUNTIFS($C$1:$C971,"Other Income")
))))</f>
        <v/>
      </c>
      <c r="E972" s="308"/>
      <c r="F972" s="307"/>
      <c r="G972" s="169"/>
      <c r="H972" s="184"/>
      <c r="I972" s="138" t="str">
        <f>IFERROR(VLOOKUP($G972,'Inventory management'!$B:$D,3,0),"")</f>
        <v/>
      </c>
      <c r="J972" s="137" t="str">
        <f>IFERROR(
IF($K972&lt;&gt;"","",
IF($G972="","",
IF($C972="Customer credit",-$H972*VLOOKUP($G972,'Inventory management'!$B:$D,3,0),
$H972*VLOOKUP($G972,'Inventory management'!$B:$D,3,0)))),
"")</f>
        <v/>
      </c>
      <c r="K972" s="188"/>
      <c r="L972" s="137" t="str">
        <f t="shared" si="46"/>
        <v/>
      </c>
      <c r="M972" s="137" t="str">
        <f t="shared" si="47"/>
        <v/>
      </c>
      <c r="N972" s="186"/>
      <c r="O972" s="134" t="str">
        <f t="shared" si="48"/>
        <v/>
      </c>
    </row>
    <row r="973" spans="1:15" x14ac:dyDescent="0.35">
      <c r="A973" s="133" t="str">
        <f>IF(B973="","",
IFERROR(
INDEX('Customer List'!$A:$A,MATCH('Sales input worksheet'!$B973,'Customer List'!$B:$B,0)),
""))</f>
        <v/>
      </c>
      <c r="B973" s="304"/>
      <c r="C973" s="305"/>
      <c r="D973" s="135" t="str">
        <f>IF($C973="","",
IF($C973="Customer credit","CR"&amp;100+COUNTIFS($C$1:$C972,"Customer credit"),
IF($C973="Sales",'Business Info'!$A$3&amp;100+COUNTIFS($C$1:$C972,"Sales"),
IF($C973="Other Income",'Business Info'!$A$3&amp;"O"&amp;100+COUNTIFS($C$1:$C972,"Other Income")
))))</f>
        <v/>
      </c>
      <c r="E973" s="308"/>
      <c r="F973" s="307"/>
      <c r="G973" s="169"/>
      <c r="H973" s="184"/>
      <c r="I973" s="138" t="str">
        <f>IFERROR(VLOOKUP($G973,'Inventory management'!$B:$D,3,0),"")</f>
        <v/>
      </c>
      <c r="J973" s="137" t="str">
        <f>IFERROR(
IF($K973&lt;&gt;"","",
IF($G973="","",
IF($C973="Customer credit",-$H973*VLOOKUP($G973,'Inventory management'!$B:$D,3,0),
$H973*VLOOKUP($G973,'Inventory management'!$B:$D,3,0)))),
"")</f>
        <v/>
      </c>
      <c r="K973" s="188"/>
      <c r="L973" s="137" t="str">
        <f t="shared" si="46"/>
        <v/>
      </c>
      <c r="M973" s="137" t="str">
        <f t="shared" si="47"/>
        <v/>
      </c>
      <c r="N973" s="186"/>
      <c r="O973" s="134" t="str">
        <f t="shared" si="48"/>
        <v/>
      </c>
    </row>
    <row r="974" spans="1:15" x14ac:dyDescent="0.35">
      <c r="A974" s="133" t="str">
        <f>IF(B974="","",
IFERROR(
INDEX('Customer List'!$A:$A,MATCH('Sales input worksheet'!$B974,'Customer List'!$B:$B,0)),
""))</f>
        <v/>
      </c>
      <c r="B974" s="304"/>
      <c r="C974" s="305"/>
      <c r="D974" s="135" t="str">
        <f>IF($C974="","",
IF($C974="Customer credit","CR"&amp;100+COUNTIFS($C$1:$C973,"Customer credit"),
IF($C974="Sales",'Business Info'!$A$3&amp;100+COUNTIFS($C$1:$C973,"Sales"),
IF($C974="Other Income",'Business Info'!$A$3&amp;"O"&amp;100+COUNTIFS($C$1:$C973,"Other Income")
))))</f>
        <v/>
      </c>
      <c r="E974" s="308"/>
      <c r="F974" s="307"/>
      <c r="G974" s="169"/>
      <c r="H974" s="184"/>
      <c r="I974" s="138" t="str">
        <f>IFERROR(VLOOKUP($G974,'Inventory management'!$B:$D,3,0),"")</f>
        <v/>
      </c>
      <c r="J974" s="137" t="str">
        <f>IFERROR(
IF($K974&lt;&gt;"","",
IF($G974="","",
IF($C974="Customer credit",-$H974*VLOOKUP($G974,'Inventory management'!$B:$D,3,0),
$H974*VLOOKUP($G974,'Inventory management'!$B:$D,3,0)))),
"")</f>
        <v/>
      </c>
      <c r="K974" s="188"/>
      <c r="L974" s="137" t="str">
        <f t="shared" si="46"/>
        <v/>
      </c>
      <c r="M974" s="137" t="str">
        <f t="shared" si="47"/>
        <v/>
      </c>
      <c r="N974" s="186"/>
      <c r="O974" s="134" t="str">
        <f t="shared" si="48"/>
        <v/>
      </c>
    </row>
    <row r="975" spans="1:15" x14ac:dyDescent="0.35">
      <c r="A975" s="133" t="str">
        <f>IF(B975="","",
IFERROR(
INDEX('Customer List'!$A:$A,MATCH('Sales input worksheet'!$B975,'Customer List'!$B:$B,0)),
""))</f>
        <v/>
      </c>
      <c r="B975" s="304"/>
      <c r="C975" s="305"/>
      <c r="D975" s="135" t="str">
        <f>IF($C975="","",
IF($C975="Customer credit","CR"&amp;100+COUNTIFS($C$1:$C974,"Customer credit"),
IF($C975="Sales",'Business Info'!$A$3&amp;100+COUNTIFS($C$1:$C974,"Sales"),
IF($C975="Other Income",'Business Info'!$A$3&amp;"O"&amp;100+COUNTIFS($C$1:$C974,"Other Income")
))))</f>
        <v/>
      </c>
      <c r="E975" s="308"/>
      <c r="F975" s="307"/>
      <c r="G975" s="169"/>
      <c r="H975" s="184"/>
      <c r="I975" s="138" t="str">
        <f>IFERROR(VLOOKUP($G975,'Inventory management'!$B:$D,3,0),"")</f>
        <v/>
      </c>
      <c r="J975" s="137" t="str">
        <f>IFERROR(
IF($K975&lt;&gt;"","",
IF($G975="","",
IF($C975="Customer credit",-$H975*VLOOKUP($G975,'Inventory management'!$B:$D,3,0),
$H975*VLOOKUP($G975,'Inventory management'!$B:$D,3,0)))),
"")</f>
        <v/>
      </c>
      <c r="K975" s="188"/>
      <c r="L975" s="137" t="str">
        <f t="shared" si="46"/>
        <v/>
      </c>
      <c r="M975" s="137" t="str">
        <f t="shared" si="47"/>
        <v/>
      </c>
      <c r="N975" s="186"/>
      <c r="O975" s="134" t="str">
        <f t="shared" si="48"/>
        <v/>
      </c>
    </row>
    <row r="976" spans="1:15" x14ac:dyDescent="0.35">
      <c r="A976" s="133" t="str">
        <f>IF(B976="","",
IFERROR(
INDEX('Customer List'!$A:$A,MATCH('Sales input worksheet'!$B976,'Customer List'!$B:$B,0)),
""))</f>
        <v/>
      </c>
      <c r="B976" s="304"/>
      <c r="C976" s="305"/>
      <c r="D976" s="135" t="str">
        <f>IF($C976="","",
IF($C976="Customer credit","CR"&amp;100+COUNTIFS($C$1:$C975,"Customer credit"),
IF($C976="Sales",'Business Info'!$A$3&amp;100+COUNTIFS($C$1:$C975,"Sales"),
IF($C976="Other Income",'Business Info'!$A$3&amp;"O"&amp;100+COUNTIFS($C$1:$C975,"Other Income")
))))</f>
        <v/>
      </c>
      <c r="E976" s="308"/>
      <c r="F976" s="307"/>
      <c r="G976" s="169"/>
      <c r="H976" s="184"/>
      <c r="I976" s="138" t="str">
        <f>IFERROR(VLOOKUP($G976,'Inventory management'!$B:$D,3,0),"")</f>
        <v/>
      </c>
      <c r="J976" s="137" t="str">
        <f>IFERROR(
IF($K976&lt;&gt;"","",
IF($G976="","",
IF($C976="Customer credit",-$H976*VLOOKUP($G976,'Inventory management'!$B:$D,3,0),
$H976*VLOOKUP($G976,'Inventory management'!$B:$D,3,0)))),
"")</f>
        <v/>
      </c>
      <c r="K976" s="188"/>
      <c r="L976" s="137" t="str">
        <f t="shared" si="46"/>
        <v/>
      </c>
      <c r="M976" s="137" t="str">
        <f t="shared" si="47"/>
        <v/>
      </c>
      <c r="N976" s="186"/>
      <c r="O976" s="134" t="str">
        <f t="shared" si="48"/>
        <v/>
      </c>
    </row>
    <row r="977" spans="1:15" x14ac:dyDescent="0.35">
      <c r="A977" s="133" t="str">
        <f>IF(B977="","",
IFERROR(
INDEX('Customer List'!$A:$A,MATCH('Sales input worksheet'!$B977,'Customer List'!$B:$B,0)),
""))</f>
        <v/>
      </c>
      <c r="B977" s="304"/>
      <c r="C977" s="305"/>
      <c r="D977" s="135" t="str">
        <f>IF($C977="","",
IF($C977="Customer credit","CR"&amp;100+COUNTIFS($C$1:$C976,"Customer credit"),
IF($C977="Sales",'Business Info'!$A$3&amp;100+COUNTIFS($C$1:$C976,"Sales"),
IF($C977="Other Income",'Business Info'!$A$3&amp;"O"&amp;100+COUNTIFS($C$1:$C976,"Other Income")
))))</f>
        <v/>
      </c>
      <c r="E977" s="308"/>
      <c r="F977" s="307"/>
      <c r="G977" s="169"/>
      <c r="H977" s="184"/>
      <c r="I977" s="138" t="str">
        <f>IFERROR(VLOOKUP($G977,'Inventory management'!$B:$D,3,0),"")</f>
        <v/>
      </c>
      <c r="J977" s="137" t="str">
        <f>IFERROR(
IF($K977&lt;&gt;"","",
IF($G977="","",
IF($C977="Customer credit",-$H977*VLOOKUP($G977,'Inventory management'!$B:$D,3,0),
$H977*VLOOKUP($G977,'Inventory management'!$B:$D,3,0)))),
"")</f>
        <v/>
      </c>
      <c r="K977" s="188"/>
      <c r="L977" s="137" t="str">
        <f t="shared" si="46"/>
        <v/>
      </c>
      <c r="M977" s="137" t="str">
        <f t="shared" si="47"/>
        <v/>
      </c>
      <c r="N977" s="186"/>
      <c r="O977" s="134" t="str">
        <f t="shared" si="48"/>
        <v/>
      </c>
    </row>
    <row r="978" spans="1:15" x14ac:dyDescent="0.35">
      <c r="A978" s="133" t="str">
        <f>IF(B978="","",
IFERROR(
INDEX('Customer List'!$A:$A,MATCH('Sales input worksheet'!$B978,'Customer List'!$B:$B,0)),
""))</f>
        <v/>
      </c>
      <c r="B978" s="304"/>
      <c r="C978" s="305"/>
      <c r="D978" s="135" t="str">
        <f>IF($C978="","",
IF($C978="Customer credit","CR"&amp;100+COUNTIFS($C$1:$C977,"Customer credit"),
IF($C978="Sales",'Business Info'!$A$3&amp;100+COUNTIFS($C$1:$C977,"Sales"),
IF($C978="Other Income",'Business Info'!$A$3&amp;"O"&amp;100+COUNTIFS($C$1:$C977,"Other Income")
))))</f>
        <v/>
      </c>
      <c r="E978" s="308"/>
      <c r="F978" s="307"/>
      <c r="G978" s="169"/>
      <c r="H978" s="184"/>
      <c r="I978" s="138" t="str">
        <f>IFERROR(VLOOKUP($G978,'Inventory management'!$B:$D,3,0),"")</f>
        <v/>
      </c>
      <c r="J978" s="137" t="str">
        <f>IFERROR(
IF($K978&lt;&gt;"","",
IF($G978="","",
IF($C978="Customer credit",-$H978*VLOOKUP($G978,'Inventory management'!$B:$D,3,0),
$H978*VLOOKUP($G978,'Inventory management'!$B:$D,3,0)))),
"")</f>
        <v/>
      </c>
      <c r="K978" s="188"/>
      <c r="L978" s="137" t="str">
        <f t="shared" si="46"/>
        <v/>
      </c>
      <c r="M978" s="137" t="str">
        <f t="shared" si="47"/>
        <v/>
      </c>
      <c r="N978" s="186"/>
      <c r="O978" s="134" t="str">
        <f t="shared" si="48"/>
        <v/>
      </c>
    </row>
    <row r="979" spans="1:15" x14ac:dyDescent="0.35">
      <c r="A979" s="133" t="str">
        <f>IF(B979="","",
IFERROR(
INDEX('Customer List'!$A:$A,MATCH('Sales input worksheet'!$B979,'Customer List'!$B:$B,0)),
""))</f>
        <v/>
      </c>
      <c r="B979" s="304"/>
      <c r="C979" s="305"/>
      <c r="D979" s="135" t="str">
        <f>IF($C979="","",
IF($C979="Customer credit","CR"&amp;100+COUNTIFS($C$1:$C978,"Customer credit"),
IF($C979="Sales",'Business Info'!$A$3&amp;100+COUNTIFS($C$1:$C978,"Sales"),
IF($C979="Other Income",'Business Info'!$A$3&amp;"O"&amp;100+COUNTIFS($C$1:$C978,"Other Income")
))))</f>
        <v/>
      </c>
      <c r="E979" s="308"/>
      <c r="F979" s="307"/>
      <c r="G979" s="169"/>
      <c r="H979" s="184"/>
      <c r="I979" s="138" t="str">
        <f>IFERROR(VLOOKUP($G979,'Inventory management'!$B:$D,3,0),"")</f>
        <v/>
      </c>
      <c r="J979" s="137" t="str">
        <f>IFERROR(
IF($K979&lt;&gt;"","",
IF($G979="","",
IF($C979="Customer credit",-$H979*VLOOKUP($G979,'Inventory management'!$B:$D,3,0),
$H979*VLOOKUP($G979,'Inventory management'!$B:$D,3,0)))),
"")</f>
        <v/>
      </c>
      <c r="K979" s="188"/>
      <c r="L979" s="137" t="str">
        <f t="shared" si="46"/>
        <v/>
      </c>
      <c r="M979" s="137" t="str">
        <f t="shared" si="47"/>
        <v/>
      </c>
      <c r="N979" s="186"/>
      <c r="O979" s="134" t="str">
        <f t="shared" si="48"/>
        <v/>
      </c>
    </row>
    <row r="980" spans="1:15" x14ac:dyDescent="0.35">
      <c r="A980" s="133" t="str">
        <f>IF(B980="","",
IFERROR(
INDEX('Customer List'!$A:$A,MATCH('Sales input worksheet'!$B980,'Customer List'!$B:$B,0)),
""))</f>
        <v/>
      </c>
      <c r="B980" s="304"/>
      <c r="C980" s="305"/>
      <c r="D980" s="135" t="str">
        <f>IF($C980="","",
IF($C980="Customer credit","CR"&amp;100+COUNTIFS($C$1:$C979,"Customer credit"),
IF($C980="Sales",'Business Info'!$A$3&amp;100+COUNTIFS($C$1:$C979,"Sales"),
IF($C980="Other Income",'Business Info'!$A$3&amp;"O"&amp;100+COUNTIFS($C$1:$C979,"Other Income")
))))</f>
        <v/>
      </c>
      <c r="E980" s="308"/>
      <c r="F980" s="307"/>
      <c r="G980" s="169"/>
      <c r="H980" s="184"/>
      <c r="I980" s="138" t="str">
        <f>IFERROR(VLOOKUP($G980,'Inventory management'!$B:$D,3,0),"")</f>
        <v/>
      </c>
      <c r="J980" s="137" t="str">
        <f>IFERROR(
IF($K980&lt;&gt;"","",
IF($G980="","",
IF($C980="Customer credit",-$H980*VLOOKUP($G980,'Inventory management'!$B:$D,3,0),
$H980*VLOOKUP($G980,'Inventory management'!$B:$D,3,0)))),
"")</f>
        <v/>
      </c>
      <c r="K980" s="188"/>
      <c r="L980" s="137" t="str">
        <f t="shared" si="46"/>
        <v/>
      </c>
      <c r="M980" s="137" t="str">
        <f t="shared" si="47"/>
        <v/>
      </c>
      <c r="N980" s="186"/>
      <c r="O980" s="134" t="str">
        <f t="shared" si="48"/>
        <v/>
      </c>
    </row>
    <row r="981" spans="1:15" x14ac:dyDescent="0.35">
      <c r="A981" s="133" t="str">
        <f>IF(B981="","",
IFERROR(
INDEX('Customer List'!$A:$A,MATCH('Sales input worksheet'!$B981,'Customer List'!$B:$B,0)),
""))</f>
        <v/>
      </c>
      <c r="B981" s="304"/>
      <c r="C981" s="305"/>
      <c r="D981" s="135" t="str">
        <f>IF($C981="","",
IF($C981="Customer credit","CR"&amp;100+COUNTIFS($C$1:$C980,"Customer credit"),
IF($C981="Sales",'Business Info'!$A$3&amp;100+COUNTIFS($C$1:$C980,"Sales"),
IF($C981="Other Income",'Business Info'!$A$3&amp;"O"&amp;100+COUNTIFS($C$1:$C980,"Other Income")
))))</f>
        <v/>
      </c>
      <c r="E981" s="308"/>
      <c r="F981" s="307"/>
      <c r="G981" s="169"/>
      <c r="H981" s="184"/>
      <c r="I981" s="138" t="str">
        <f>IFERROR(VLOOKUP($G981,'Inventory management'!$B:$D,3,0),"")</f>
        <v/>
      </c>
      <c r="J981" s="137" t="str">
        <f>IFERROR(
IF($K981&lt;&gt;"","",
IF($G981="","",
IF($C981="Customer credit",-$H981*VLOOKUP($G981,'Inventory management'!$B:$D,3,0),
$H981*VLOOKUP($G981,'Inventory management'!$B:$D,3,0)))),
"")</f>
        <v/>
      </c>
      <c r="K981" s="188"/>
      <c r="L981" s="137" t="str">
        <f t="shared" si="46"/>
        <v/>
      </c>
      <c r="M981" s="137" t="str">
        <f t="shared" si="47"/>
        <v/>
      </c>
      <c r="N981" s="186"/>
      <c r="O981" s="134" t="str">
        <f t="shared" si="48"/>
        <v/>
      </c>
    </row>
    <row r="982" spans="1:15" x14ac:dyDescent="0.35">
      <c r="A982" s="133" t="str">
        <f>IF(B982="","",
IFERROR(
INDEX('Customer List'!$A:$A,MATCH('Sales input worksheet'!$B982,'Customer List'!$B:$B,0)),
""))</f>
        <v/>
      </c>
      <c r="B982" s="304"/>
      <c r="C982" s="305"/>
      <c r="D982" s="135" t="str">
        <f>IF($C982="","",
IF($C982="Customer credit","CR"&amp;100+COUNTIFS($C$1:$C981,"Customer credit"),
IF($C982="Sales",'Business Info'!$A$3&amp;100+COUNTIFS($C$1:$C981,"Sales"),
IF($C982="Other Income",'Business Info'!$A$3&amp;"O"&amp;100+COUNTIFS($C$1:$C981,"Other Income")
))))</f>
        <v/>
      </c>
      <c r="E982" s="308"/>
      <c r="F982" s="307"/>
      <c r="G982" s="169"/>
      <c r="H982" s="184"/>
      <c r="I982" s="138" t="str">
        <f>IFERROR(VLOOKUP($G982,'Inventory management'!$B:$D,3,0),"")</f>
        <v/>
      </c>
      <c r="J982" s="137" t="str">
        <f>IFERROR(
IF($K982&lt;&gt;"","",
IF($G982="","",
IF($C982="Customer credit",-$H982*VLOOKUP($G982,'Inventory management'!$B:$D,3,0),
$H982*VLOOKUP($G982,'Inventory management'!$B:$D,3,0)))),
"")</f>
        <v/>
      </c>
      <c r="K982" s="188"/>
      <c r="L982" s="137" t="str">
        <f t="shared" si="46"/>
        <v/>
      </c>
      <c r="M982" s="137" t="str">
        <f t="shared" si="47"/>
        <v/>
      </c>
      <c r="N982" s="186"/>
      <c r="O982" s="134" t="str">
        <f t="shared" si="48"/>
        <v/>
      </c>
    </row>
    <row r="983" spans="1:15" x14ac:dyDescent="0.35">
      <c r="A983" s="133" t="str">
        <f>IF(B983="","",
IFERROR(
INDEX('Customer List'!$A:$A,MATCH('Sales input worksheet'!$B983,'Customer List'!$B:$B,0)),
""))</f>
        <v/>
      </c>
      <c r="B983" s="304"/>
      <c r="C983" s="305"/>
      <c r="D983" s="135" t="str">
        <f>IF($C983="","",
IF($C983="Customer credit","CR"&amp;100+COUNTIFS($C$1:$C982,"Customer credit"),
IF($C983="Sales",'Business Info'!$A$3&amp;100+COUNTIFS($C$1:$C982,"Sales"),
IF($C983="Other Income",'Business Info'!$A$3&amp;"O"&amp;100+COUNTIFS($C$1:$C982,"Other Income")
))))</f>
        <v/>
      </c>
      <c r="E983" s="308"/>
      <c r="F983" s="307"/>
      <c r="G983" s="169"/>
      <c r="H983" s="184"/>
      <c r="I983" s="138" t="str">
        <f>IFERROR(VLOOKUP($G983,'Inventory management'!$B:$D,3,0),"")</f>
        <v/>
      </c>
      <c r="J983" s="137" t="str">
        <f>IFERROR(
IF($K983&lt;&gt;"","",
IF($G983="","",
IF($C983="Customer credit",-$H983*VLOOKUP($G983,'Inventory management'!$B:$D,3,0),
$H983*VLOOKUP($G983,'Inventory management'!$B:$D,3,0)))),
"")</f>
        <v/>
      </c>
      <c r="K983" s="188"/>
      <c r="L983" s="137" t="str">
        <f t="shared" si="46"/>
        <v/>
      </c>
      <c r="M983" s="137" t="str">
        <f t="shared" si="47"/>
        <v/>
      </c>
      <c r="N983" s="186"/>
      <c r="O983" s="134" t="str">
        <f t="shared" si="48"/>
        <v/>
      </c>
    </row>
    <row r="984" spans="1:15" x14ac:dyDescent="0.35">
      <c r="A984" s="133" t="str">
        <f>IF(B984="","",
IFERROR(
INDEX('Customer List'!$A:$A,MATCH('Sales input worksheet'!$B984,'Customer List'!$B:$B,0)),
""))</f>
        <v/>
      </c>
      <c r="B984" s="304"/>
      <c r="C984" s="305"/>
      <c r="D984" s="135" t="str">
        <f>IF($C984="","",
IF($C984="Customer credit","CR"&amp;100+COUNTIFS($C$1:$C983,"Customer credit"),
IF($C984="Sales",'Business Info'!$A$3&amp;100+COUNTIFS($C$1:$C983,"Sales"),
IF($C984="Other Income",'Business Info'!$A$3&amp;"O"&amp;100+COUNTIFS($C$1:$C983,"Other Income")
))))</f>
        <v/>
      </c>
      <c r="E984" s="308"/>
      <c r="F984" s="307"/>
      <c r="G984" s="169"/>
      <c r="H984" s="184"/>
      <c r="I984" s="138" t="str">
        <f>IFERROR(VLOOKUP($G984,'Inventory management'!$B:$D,3,0),"")</f>
        <v/>
      </c>
      <c r="J984" s="137" t="str">
        <f>IFERROR(
IF($K984&lt;&gt;"","",
IF($G984="","",
IF($C984="Customer credit",-$H984*VLOOKUP($G984,'Inventory management'!$B:$D,3,0),
$H984*VLOOKUP($G984,'Inventory management'!$B:$D,3,0)))),
"")</f>
        <v/>
      </c>
      <c r="K984" s="188"/>
      <c r="L984" s="137" t="str">
        <f t="shared" si="46"/>
        <v/>
      </c>
      <c r="M984" s="137" t="str">
        <f t="shared" si="47"/>
        <v/>
      </c>
      <c r="N984" s="186"/>
      <c r="O984" s="134" t="str">
        <f t="shared" si="48"/>
        <v/>
      </c>
    </row>
    <row r="985" spans="1:15" x14ac:dyDescent="0.35">
      <c r="A985" s="133" t="str">
        <f>IF(B985="","",
IFERROR(
INDEX('Customer List'!$A:$A,MATCH('Sales input worksheet'!$B985,'Customer List'!$B:$B,0)),
""))</f>
        <v/>
      </c>
      <c r="B985" s="304"/>
      <c r="C985" s="305"/>
      <c r="D985" s="135" t="str">
        <f>IF($C985="","",
IF($C985="Customer credit","CR"&amp;100+COUNTIFS($C$1:$C984,"Customer credit"),
IF($C985="Sales",'Business Info'!$A$3&amp;100+COUNTIFS($C$1:$C984,"Sales"),
IF($C985="Other Income",'Business Info'!$A$3&amp;"O"&amp;100+COUNTIFS($C$1:$C984,"Other Income")
))))</f>
        <v/>
      </c>
      <c r="E985" s="308"/>
      <c r="F985" s="307"/>
      <c r="G985" s="169"/>
      <c r="H985" s="184"/>
      <c r="I985" s="138" t="str">
        <f>IFERROR(VLOOKUP($G985,'Inventory management'!$B:$D,3,0),"")</f>
        <v/>
      </c>
      <c r="J985" s="137" t="str">
        <f>IFERROR(
IF($K985&lt;&gt;"","",
IF($G985="","",
IF($C985="Customer credit",-$H985*VLOOKUP($G985,'Inventory management'!$B:$D,3,0),
$H985*VLOOKUP($G985,'Inventory management'!$B:$D,3,0)))),
"")</f>
        <v/>
      </c>
      <c r="K985" s="188"/>
      <c r="L985" s="137" t="str">
        <f t="shared" si="46"/>
        <v/>
      </c>
      <c r="M985" s="137" t="str">
        <f t="shared" si="47"/>
        <v/>
      </c>
      <c r="N985" s="186"/>
      <c r="O985" s="134" t="str">
        <f t="shared" si="48"/>
        <v/>
      </c>
    </row>
    <row r="986" spans="1:15" x14ac:dyDescent="0.35">
      <c r="A986" s="133" t="str">
        <f>IF(B986="","",
IFERROR(
INDEX('Customer List'!$A:$A,MATCH('Sales input worksheet'!$B986,'Customer List'!$B:$B,0)),
""))</f>
        <v/>
      </c>
      <c r="B986" s="304"/>
      <c r="C986" s="305"/>
      <c r="D986" s="135" t="str">
        <f>IF($C986="","",
IF($C986="Customer credit","CR"&amp;100+COUNTIFS($C$1:$C985,"Customer credit"),
IF($C986="Sales",'Business Info'!$A$3&amp;100+COUNTIFS($C$1:$C985,"Sales"),
IF($C986="Other Income",'Business Info'!$A$3&amp;"O"&amp;100+COUNTIFS($C$1:$C985,"Other Income")
))))</f>
        <v/>
      </c>
      <c r="E986" s="308"/>
      <c r="F986" s="307"/>
      <c r="G986" s="169"/>
      <c r="H986" s="184"/>
      <c r="I986" s="138" t="str">
        <f>IFERROR(VLOOKUP($G986,'Inventory management'!$B:$D,3,0),"")</f>
        <v/>
      </c>
      <c r="J986" s="137" t="str">
        <f>IFERROR(
IF($K986&lt;&gt;"","",
IF($G986="","",
IF($C986="Customer credit",-$H986*VLOOKUP($G986,'Inventory management'!$B:$D,3,0),
$H986*VLOOKUP($G986,'Inventory management'!$B:$D,3,0)))),
"")</f>
        <v/>
      </c>
      <c r="K986" s="188"/>
      <c r="L986" s="137" t="str">
        <f t="shared" si="46"/>
        <v/>
      </c>
      <c r="M986" s="137" t="str">
        <f t="shared" si="47"/>
        <v/>
      </c>
      <c r="N986" s="186"/>
      <c r="O986" s="134" t="str">
        <f t="shared" si="48"/>
        <v/>
      </c>
    </row>
    <row r="987" spans="1:15" x14ac:dyDescent="0.35">
      <c r="A987" s="133" t="str">
        <f>IF(B987="","",
IFERROR(
INDEX('Customer List'!$A:$A,MATCH('Sales input worksheet'!$B987,'Customer List'!$B:$B,0)),
""))</f>
        <v/>
      </c>
      <c r="B987" s="304"/>
      <c r="C987" s="305"/>
      <c r="D987" s="135" t="str">
        <f>IF($C987="","",
IF($C987="Customer credit","CR"&amp;100+COUNTIFS($C$1:$C986,"Customer credit"),
IF($C987="Sales",'Business Info'!$A$3&amp;100+COUNTIFS($C$1:$C986,"Sales"),
IF($C987="Other Income",'Business Info'!$A$3&amp;"O"&amp;100+COUNTIFS($C$1:$C986,"Other Income")
))))</f>
        <v/>
      </c>
      <c r="E987" s="308"/>
      <c r="F987" s="307"/>
      <c r="G987" s="169"/>
      <c r="H987" s="184"/>
      <c r="I987" s="138" t="str">
        <f>IFERROR(VLOOKUP($G987,'Inventory management'!$B:$D,3,0),"")</f>
        <v/>
      </c>
      <c r="J987" s="137" t="str">
        <f>IFERROR(
IF($K987&lt;&gt;"","",
IF($G987="","",
IF($C987="Customer credit",-$H987*VLOOKUP($G987,'Inventory management'!$B:$D,3,0),
$H987*VLOOKUP($G987,'Inventory management'!$B:$D,3,0)))),
"")</f>
        <v/>
      </c>
      <c r="K987" s="188"/>
      <c r="L987" s="137" t="str">
        <f t="shared" si="46"/>
        <v/>
      </c>
      <c r="M987" s="137" t="str">
        <f t="shared" si="47"/>
        <v/>
      </c>
      <c r="N987" s="186"/>
      <c r="O987" s="134" t="str">
        <f t="shared" si="48"/>
        <v/>
      </c>
    </row>
    <row r="988" spans="1:15" x14ac:dyDescent="0.35">
      <c r="A988" s="133" t="str">
        <f>IF(B988="","",
IFERROR(
INDEX('Customer List'!$A:$A,MATCH('Sales input worksheet'!$B988,'Customer List'!$B:$B,0)),
""))</f>
        <v/>
      </c>
      <c r="B988" s="304"/>
      <c r="C988" s="305"/>
      <c r="D988" s="135" t="str">
        <f>IF($C988="","",
IF($C988="Customer credit","CR"&amp;100+COUNTIFS($C$1:$C987,"Customer credit"),
IF($C988="Sales",'Business Info'!$A$3&amp;100+COUNTIFS($C$1:$C987,"Sales"),
IF($C988="Other Income",'Business Info'!$A$3&amp;"O"&amp;100+COUNTIFS($C$1:$C987,"Other Income")
))))</f>
        <v/>
      </c>
      <c r="E988" s="308"/>
      <c r="F988" s="307"/>
      <c r="G988" s="169"/>
      <c r="H988" s="184"/>
      <c r="I988" s="138" t="str">
        <f>IFERROR(VLOOKUP($G988,'Inventory management'!$B:$D,3,0),"")</f>
        <v/>
      </c>
      <c r="J988" s="137" t="str">
        <f>IFERROR(
IF($K988&lt;&gt;"","",
IF($G988="","",
IF($C988="Customer credit",-$H988*VLOOKUP($G988,'Inventory management'!$B:$D,3,0),
$H988*VLOOKUP($G988,'Inventory management'!$B:$D,3,0)))),
"")</f>
        <v/>
      </c>
      <c r="K988" s="188"/>
      <c r="L988" s="137" t="str">
        <f t="shared" si="46"/>
        <v/>
      </c>
      <c r="M988" s="137" t="str">
        <f t="shared" si="47"/>
        <v/>
      </c>
      <c r="N988" s="186"/>
      <c r="O988" s="134" t="str">
        <f t="shared" si="48"/>
        <v/>
      </c>
    </row>
    <row r="989" spans="1:15" x14ac:dyDescent="0.35">
      <c r="A989" s="133" t="str">
        <f>IF(B989="","",
IFERROR(
INDEX('Customer List'!$A:$A,MATCH('Sales input worksheet'!$B989,'Customer List'!$B:$B,0)),
""))</f>
        <v/>
      </c>
      <c r="B989" s="304"/>
      <c r="C989" s="305"/>
      <c r="D989" s="135" t="str">
        <f>IF($C989="","",
IF($C989="Customer credit","CR"&amp;100+COUNTIFS($C$1:$C988,"Customer credit"),
IF($C989="Sales",'Business Info'!$A$3&amp;100+COUNTIFS($C$1:$C988,"Sales"),
IF($C989="Other Income",'Business Info'!$A$3&amp;"O"&amp;100+COUNTIFS($C$1:$C988,"Other Income")
))))</f>
        <v/>
      </c>
      <c r="E989" s="308"/>
      <c r="F989" s="307"/>
      <c r="G989" s="169"/>
      <c r="H989" s="184"/>
      <c r="I989" s="138" t="str">
        <f>IFERROR(VLOOKUP($G989,'Inventory management'!$B:$D,3,0),"")</f>
        <v/>
      </c>
      <c r="J989" s="137" t="str">
        <f>IFERROR(
IF($K989&lt;&gt;"","",
IF($G989="","",
IF($C989="Customer credit",-$H989*VLOOKUP($G989,'Inventory management'!$B:$D,3,0),
$H989*VLOOKUP($G989,'Inventory management'!$B:$D,3,0)))),
"")</f>
        <v/>
      </c>
      <c r="K989" s="188"/>
      <c r="L989" s="137" t="str">
        <f t="shared" si="46"/>
        <v/>
      </c>
      <c r="M989" s="137" t="str">
        <f t="shared" si="47"/>
        <v/>
      </c>
      <c r="N989" s="186"/>
      <c r="O989" s="134" t="str">
        <f t="shared" si="48"/>
        <v/>
      </c>
    </row>
    <row r="990" spans="1:15" x14ac:dyDescent="0.35">
      <c r="A990" s="133" t="str">
        <f>IF(B990="","",
IFERROR(
INDEX('Customer List'!$A:$A,MATCH('Sales input worksheet'!$B990,'Customer List'!$B:$B,0)),
""))</f>
        <v/>
      </c>
      <c r="B990" s="304"/>
      <c r="C990" s="305"/>
      <c r="D990" s="135" t="str">
        <f>IF($C990="","",
IF($C990="Customer credit","CR"&amp;100+COUNTIFS($C$1:$C989,"Customer credit"),
IF($C990="Sales",'Business Info'!$A$3&amp;100+COUNTIFS($C$1:$C989,"Sales"),
IF($C990="Other Income",'Business Info'!$A$3&amp;"O"&amp;100+COUNTIFS($C$1:$C989,"Other Income")
))))</f>
        <v/>
      </c>
      <c r="E990" s="308"/>
      <c r="F990" s="307"/>
      <c r="G990" s="169"/>
      <c r="H990" s="184"/>
      <c r="I990" s="138" t="str">
        <f>IFERROR(VLOOKUP($G990,'Inventory management'!$B:$D,3,0),"")</f>
        <v/>
      </c>
      <c r="J990" s="137" t="str">
        <f>IFERROR(
IF($K990&lt;&gt;"","",
IF($G990="","",
IF($C990="Customer credit",-$H990*VLOOKUP($G990,'Inventory management'!$B:$D,3,0),
$H990*VLOOKUP($G990,'Inventory management'!$B:$D,3,0)))),
"")</f>
        <v/>
      </c>
      <c r="K990" s="188"/>
      <c r="L990" s="137" t="str">
        <f t="shared" si="46"/>
        <v/>
      </c>
      <c r="M990" s="137" t="str">
        <f t="shared" si="47"/>
        <v/>
      </c>
      <c r="N990" s="186"/>
      <c r="O990" s="134" t="str">
        <f t="shared" si="48"/>
        <v/>
      </c>
    </row>
    <row r="991" spans="1:15" x14ac:dyDescent="0.35">
      <c r="A991" s="133" t="str">
        <f>IF(B991="","",
IFERROR(
INDEX('Customer List'!$A:$A,MATCH('Sales input worksheet'!$B991,'Customer List'!$B:$B,0)),
""))</f>
        <v/>
      </c>
      <c r="B991" s="304"/>
      <c r="C991" s="305"/>
      <c r="D991" s="135" t="str">
        <f>IF($C991="","",
IF($C991="Customer credit","CR"&amp;100+COUNTIFS($C$1:$C990,"Customer credit"),
IF($C991="Sales",'Business Info'!$A$3&amp;100+COUNTIFS($C$1:$C990,"Sales"),
IF($C991="Other Income",'Business Info'!$A$3&amp;"O"&amp;100+COUNTIFS($C$1:$C990,"Other Income")
))))</f>
        <v/>
      </c>
      <c r="E991" s="308"/>
      <c r="F991" s="307"/>
      <c r="G991" s="169"/>
      <c r="H991" s="184"/>
      <c r="I991" s="138" t="str">
        <f>IFERROR(VLOOKUP($G991,'Inventory management'!$B:$D,3,0),"")</f>
        <v/>
      </c>
      <c r="J991" s="137" t="str">
        <f>IFERROR(
IF($K991&lt;&gt;"","",
IF($G991="","",
IF($C991="Customer credit",-$H991*VLOOKUP($G991,'Inventory management'!$B:$D,3,0),
$H991*VLOOKUP($G991,'Inventory management'!$B:$D,3,0)))),
"")</f>
        <v/>
      </c>
      <c r="K991" s="188"/>
      <c r="L991" s="137" t="str">
        <f t="shared" si="46"/>
        <v/>
      </c>
      <c r="M991" s="137" t="str">
        <f t="shared" si="47"/>
        <v/>
      </c>
      <c r="N991" s="186"/>
      <c r="O991" s="134" t="str">
        <f t="shared" si="48"/>
        <v/>
      </c>
    </row>
    <row r="992" spans="1:15" x14ac:dyDescent="0.35">
      <c r="A992" s="133" t="str">
        <f>IF(B992="","",
IFERROR(
INDEX('Customer List'!$A:$A,MATCH('Sales input worksheet'!$B992,'Customer List'!$B:$B,0)),
""))</f>
        <v/>
      </c>
      <c r="B992" s="304"/>
      <c r="C992" s="305"/>
      <c r="D992" s="135" t="str">
        <f>IF($C992="","",
IF($C992="Customer credit","CR"&amp;100+COUNTIFS($C$1:$C991,"Customer credit"),
IF($C992="Sales",'Business Info'!$A$3&amp;100+COUNTIFS($C$1:$C991,"Sales"),
IF($C992="Other Income",'Business Info'!$A$3&amp;"O"&amp;100+COUNTIFS($C$1:$C991,"Other Income")
))))</f>
        <v/>
      </c>
      <c r="E992" s="308"/>
      <c r="F992" s="307"/>
      <c r="G992" s="169"/>
      <c r="H992" s="184"/>
      <c r="I992" s="138" t="str">
        <f>IFERROR(VLOOKUP($G992,'Inventory management'!$B:$D,3,0),"")</f>
        <v/>
      </c>
      <c r="J992" s="137" t="str">
        <f>IFERROR(
IF($K992&lt;&gt;"","",
IF($G992="","",
IF($C992="Customer credit",-$H992*VLOOKUP($G992,'Inventory management'!$B:$D,3,0),
$H992*VLOOKUP($G992,'Inventory management'!$B:$D,3,0)))),
"")</f>
        <v/>
      </c>
      <c r="K992" s="188"/>
      <c r="L992" s="137" t="str">
        <f t="shared" si="46"/>
        <v/>
      </c>
      <c r="M992" s="137" t="str">
        <f t="shared" si="47"/>
        <v/>
      </c>
      <c r="N992" s="186"/>
      <c r="O992" s="134" t="str">
        <f t="shared" si="48"/>
        <v/>
      </c>
    </row>
    <row r="993" spans="1:15" x14ac:dyDescent="0.35">
      <c r="A993" s="133" t="str">
        <f>IF(B993="","",
IFERROR(
INDEX('Customer List'!$A:$A,MATCH('Sales input worksheet'!$B993,'Customer List'!$B:$B,0)),
""))</f>
        <v/>
      </c>
      <c r="B993" s="304"/>
      <c r="C993" s="305"/>
      <c r="D993" s="135" t="str">
        <f>IF($C993="","",
IF($C993="Customer credit","CR"&amp;100+COUNTIFS($C$1:$C992,"Customer credit"),
IF($C993="Sales",'Business Info'!$A$3&amp;100+COUNTIFS($C$1:$C992,"Sales"),
IF($C993="Other Income",'Business Info'!$A$3&amp;"O"&amp;100+COUNTIFS($C$1:$C992,"Other Income")
))))</f>
        <v/>
      </c>
      <c r="E993" s="308"/>
      <c r="F993" s="307"/>
      <c r="G993" s="169"/>
      <c r="H993" s="184"/>
      <c r="I993" s="138" t="str">
        <f>IFERROR(VLOOKUP($G993,'Inventory management'!$B:$D,3,0),"")</f>
        <v/>
      </c>
      <c r="J993" s="137" t="str">
        <f>IFERROR(
IF($K993&lt;&gt;"","",
IF($G993="","",
IF($C993="Customer credit",-$H993*VLOOKUP($G993,'Inventory management'!$B:$D,3,0),
$H993*VLOOKUP($G993,'Inventory management'!$B:$D,3,0)))),
"")</f>
        <v/>
      </c>
      <c r="K993" s="188"/>
      <c r="L993" s="137" t="str">
        <f t="shared" si="46"/>
        <v/>
      </c>
      <c r="M993" s="137" t="str">
        <f t="shared" si="47"/>
        <v/>
      </c>
      <c r="N993" s="186"/>
      <c r="O993" s="134" t="str">
        <f t="shared" si="48"/>
        <v/>
      </c>
    </row>
    <row r="994" spans="1:15" x14ac:dyDescent="0.35">
      <c r="A994" s="133" t="str">
        <f>IF(B994="","",
IFERROR(
INDEX('Customer List'!$A:$A,MATCH('Sales input worksheet'!$B994,'Customer List'!$B:$B,0)),
""))</f>
        <v/>
      </c>
      <c r="B994" s="304"/>
      <c r="C994" s="305"/>
      <c r="D994" s="135" t="str">
        <f>IF($C994="","",
IF($C994="Customer credit","CR"&amp;100+COUNTIFS($C$1:$C993,"Customer credit"),
IF($C994="Sales",'Business Info'!$A$3&amp;100+COUNTIFS($C$1:$C993,"Sales"),
IF($C994="Other Income",'Business Info'!$A$3&amp;"O"&amp;100+COUNTIFS($C$1:$C993,"Other Income")
))))</f>
        <v/>
      </c>
      <c r="E994" s="308"/>
      <c r="F994" s="307"/>
      <c r="G994" s="169"/>
      <c r="H994" s="184"/>
      <c r="I994" s="138" t="str">
        <f>IFERROR(VLOOKUP($G994,'Inventory management'!$B:$D,3,0),"")</f>
        <v/>
      </c>
      <c r="J994" s="137" t="str">
        <f>IFERROR(
IF($K994&lt;&gt;"","",
IF($G994="","",
IF($C994="Customer credit",-$H994*VLOOKUP($G994,'Inventory management'!$B:$D,3,0),
$H994*VLOOKUP($G994,'Inventory management'!$B:$D,3,0)))),
"")</f>
        <v/>
      </c>
      <c r="K994" s="188"/>
      <c r="L994" s="137" t="str">
        <f t="shared" si="46"/>
        <v/>
      </c>
      <c r="M994" s="137" t="str">
        <f t="shared" si="47"/>
        <v/>
      </c>
      <c r="N994" s="186"/>
      <c r="O994" s="134" t="str">
        <f t="shared" si="48"/>
        <v/>
      </c>
    </row>
    <row r="995" spans="1:15" x14ac:dyDescent="0.35">
      <c r="A995" s="133" t="str">
        <f>IF(B995="","",
IFERROR(
INDEX('Customer List'!$A:$A,MATCH('Sales input worksheet'!$B995,'Customer List'!$B:$B,0)),
""))</f>
        <v/>
      </c>
      <c r="B995" s="304"/>
      <c r="C995" s="305"/>
      <c r="D995" s="135" t="str">
        <f>IF($C995="","",
IF($C995="Customer credit","CR"&amp;100+COUNTIFS($C$1:$C994,"Customer credit"),
IF($C995="Sales",'Business Info'!$A$3&amp;100+COUNTIFS($C$1:$C994,"Sales"),
IF($C995="Other Income",'Business Info'!$A$3&amp;"O"&amp;100+COUNTIFS($C$1:$C994,"Other Income")
))))</f>
        <v/>
      </c>
      <c r="E995" s="308"/>
      <c r="F995" s="307"/>
      <c r="G995" s="169"/>
      <c r="H995" s="184"/>
      <c r="I995" s="138" t="str">
        <f>IFERROR(VLOOKUP($G995,'Inventory management'!$B:$D,3,0),"")</f>
        <v/>
      </c>
      <c r="J995" s="137" t="str">
        <f>IFERROR(
IF($K995&lt;&gt;"","",
IF($G995="","",
IF($C995="Customer credit",-$H995*VLOOKUP($G995,'Inventory management'!$B:$D,3,0),
$H995*VLOOKUP($G995,'Inventory management'!$B:$D,3,0)))),
"")</f>
        <v/>
      </c>
      <c r="K995" s="188"/>
      <c r="L995" s="137" t="str">
        <f t="shared" si="46"/>
        <v/>
      </c>
      <c r="M995" s="137" t="str">
        <f t="shared" si="47"/>
        <v/>
      </c>
      <c r="N995" s="186"/>
      <c r="O995" s="134" t="str">
        <f t="shared" si="48"/>
        <v/>
      </c>
    </row>
    <row r="996" spans="1:15" x14ac:dyDescent="0.35">
      <c r="A996" s="133" t="str">
        <f>IF(B996="","",
IFERROR(
INDEX('Customer List'!$A:$A,MATCH('Sales input worksheet'!$B996,'Customer List'!$B:$B,0)),
""))</f>
        <v/>
      </c>
      <c r="B996" s="304"/>
      <c r="C996" s="305"/>
      <c r="D996" s="135" t="str">
        <f>IF($C996="","",
IF($C996="Customer credit","CR"&amp;100+COUNTIFS($C$1:$C995,"Customer credit"),
IF($C996="Sales",'Business Info'!$A$3&amp;100+COUNTIFS($C$1:$C995,"Sales"),
IF($C996="Other Income",'Business Info'!$A$3&amp;"O"&amp;100+COUNTIFS($C$1:$C995,"Other Income")
))))</f>
        <v/>
      </c>
      <c r="E996" s="308"/>
      <c r="F996" s="307"/>
      <c r="G996" s="169"/>
      <c r="H996" s="184"/>
      <c r="I996" s="138" t="str">
        <f>IFERROR(VLOOKUP($G996,'Inventory management'!$B:$D,3,0),"")</f>
        <v/>
      </c>
      <c r="J996" s="137" t="str">
        <f>IFERROR(
IF($K996&lt;&gt;"","",
IF($G996="","",
IF($C996="Customer credit",-$H996*VLOOKUP($G996,'Inventory management'!$B:$D,3,0),
$H996*VLOOKUP($G996,'Inventory management'!$B:$D,3,0)))),
"")</f>
        <v/>
      </c>
      <c r="K996" s="188"/>
      <c r="L996" s="137" t="str">
        <f t="shared" si="46"/>
        <v/>
      </c>
      <c r="M996" s="137" t="str">
        <f t="shared" si="47"/>
        <v/>
      </c>
      <c r="N996" s="186"/>
      <c r="O996" s="134" t="str">
        <f t="shared" si="48"/>
        <v/>
      </c>
    </row>
    <row r="997" spans="1:15" x14ac:dyDescent="0.35">
      <c r="A997" s="133" t="str">
        <f>IF(B997="","",
IFERROR(
INDEX('Customer List'!$A:$A,MATCH('Sales input worksheet'!$B997,'Customer List'!$B:$B,0)),
""))</f>
        <v/>
      </c>
      <c r="B997" s="304"/>
      <c r="C997" s="305"/>
      <c r="D997" s="135" t="str">
        <f>IF($C997="","",
IF($C997="Customer credit","CR"&amp;100+COUNTIFS($C$1:$C996,"Customer credit"),
IF($C997="Sales",'Business Info'!$A$3&amp;100+COUNTIFS($C$1:$C996,"Sales"),
IF($C997="Other Income",'Business Info'!$A$3&amp;"O"&amp;100+COUNTIFS($C$1:$C996,"Other Income")
))))</f>
        <v/>
      </c>
      <c r="E997" s="308"/>
      <c r="F997" s="307"/>
      <c r="G997" s="169"/>
      <c r="H997" s="184"/>
      <c r="I997" s="138" t="str">
        <f>IFERROR(VLOOKUP($G997,'Inventory management'!$B:$D,3,0),"")</f>
        <v/>
      </c>
      <c r="J997" s="137" t="str">
        <f>IFERROR(
IF($K997&lt;&gt;"","",
IF($G997="","",
IF($C997="Customer credit",-$H997*VLOOKUP($G997,'Inventory management'!$B:$D,3,0),
$H997*VLOOKUP($G997,'Inventory management'!$B:$D,3,0)))),
"")</f>
        <v/>
      </c>
      <c r="K997" s="188"/>
      <c r="L997" s="137" t="str">
        <f t="shared" si="46"/>
        <v/>
      </c>
      <c r="M997" s="137" t="str">
        <f t="shared" si="47"/>
        <v/>
      </c>
      <c r="N997" s="186"/>
      <c r="O997" s="134" t="str">
        <f t="shared" si="48"/>
        <v/>
      </c>
    </row>
    <row r="998" spans="1:15" x14ac:dyDescent="0.35">
      <c r="A998" s="133" t="str">
        <f>IF(B998="","",
IFERROR(
INDEX('Customer List'!$A:$A,MATCH('Sales input worksheet'!$B998,'Customer List'!$B:$B,0)),
""))</f>
        <v/>
      </c>
      <c r="B998" s="304"/>
      <c r="C998" s="305"/>
      <c r="D998" s="135" t="str">
        <f>IF($C998="","",
IF($C998="Customer credit","CR"&amp;100+COUNTIFS($C$1:$C997,"Customer credit"),
IF($C998="Sales",'Business Info'!$A$3&amp;100+COUNTIFS($C$1:$C997,"Sales"),
IF($C998="Other Income",'Business Info'!$A$3&amp;"O"&amp;100+COUNTIFS($C$1:$C997,"Other Income")
))))</f>
        <v/>
      </c>
      <c r="E998" s="308"/>
      <c r="F998" s="307"/>
      <c r="G998" s="169"/>
      <c r="H998" s="184"/>
      <c r="I998" s="138" t="str">
        <f>IFERROR(VLOOKUP($G998,'Inventory management'!$B:$D,3,0),"")</f>
        <v/>
      </c>
      <c r="J998" s="137" t="str">
        <f>IFERROR(
IF($K998&lt;&gt;"","",
IF($G998="","",
IF($C998="Customer credit",-$H998*VLOOKUP($G998,'Inventory management'!$B:$D,3,0),
$H998*VLOOKUP($G998,'Inventory management'!$B:$D,3,0)))),
"")</f>
        <v/>
      </c>
      <c r="K998" s="188"/>
      <c r="L998" s="137" t="str">
        <f t="shared" si="46"/>
        <v/>
      </c>
      <c r="M998" s="137" t="str">
        <f t="shared" si="47"/>
        <v/>
      </c>
      <c r="N998" s="186"/>
      <c r="O998" s="134" t="str">
        <f t="shared" si="48"/>
        <v/>
      </c>
    </row>
    <row r="999" spans="1:15" x14ac:dyDescent="0.35">
      <c r="A999" s="133" t="str">
        <f>IF(B999="","",
IFERROR(
INDEX('Customer List'!$A:$A,MATCH('Sales input worksheet'!$B999,'Customer List'!$B:$B,0)),
""))</f>
        <v/>
      </c>
      <c r="B999" s="304"/>
      <c r="C999" s="305"/>
      <c r="D999" s="135" t="str">
        <f>IF($C999="","",
IF($C999="Customer credit","CR"&amp;100+COUNTIFS($C$1:$C998,"Customer credit"),
IF($C999="Sales",'Business Info'!$A$3&amp;100+COUNTIFS($C$1:$C998,"Sales"),
IF($C999="Other Income",'Business Info'!$A$3&amp;"O"&amp;100+COUNTIFS($C$1:$C998,"Other Income")
))))</f>
        <v/>
      </c>
      <c r="E999" s="308"/>
      <c r="F999" s="307"/>
      <c r="G999" s="169"/>
      <c r="H999" s="184"/>
      <c r="I999" s="138" t="str">
        <f>IFERROR(VLOOKUP($G999,'Inventory management'!$B:$D,3,0),"")</f>
        <v/>
      </c>
      <c r="J999" s="137" t="str">
        <f>IFERROR(
IF($K999&lt;&gt;"","",
IF($G999="","",
IF($C999="Customer credit",-$H999*VLOOKUP($G999,'Inventory management'!$B:$D,3,0),
$H999*VLOOKUP($G999,'Inventory management'!$B:$D,3,0)))),
"")</f>
        <v/>
      </c>
      <c r="K999" s="188"/>
      <c r="L999" s="137" t="str">
        <f t="shared" si="46"/>
        <v/>
      </c>
      <c r="M999" s="137" t="str">
        <f t="shared" si="47"/>
        <v/>
      </c>
      <c r="N999" s="186"/>
      <c r="O999" s="134" t="str">
        <f t="shared" si="48"/>
        <v/>
      </c>
    </row>
    <row r="1000" spans="1:15" x14ac:dyDescent="0.35">
      <c r="A1000" s="133" t="str">
        <f>IF(B1000="","",
IFERROR(
INDEX('Customer List'!$A:$A,MATCH('Sales input worksheet'!$B1000,'Customer List'!$B:$B,0)),
""))</f>
        <v/>
      </c>
      <c r="B1000" s="304"/>
      <c r="C1000" s="305"/>
      <c r="D1000" s="135" t="str">
        <f>IF($C1000="","",
IF($C1000="Customer credit","CR"&amp;100+COUNTIFS($C$1:$C999,"Customer credit"),
IF($C1000="Sales",'Business Info'!$A$3&amp;100+COUNTIFS($C$1:$C999,"Sales"),
IF($C1000="Other Income",'Business Info'!$A$3&amp;"O"&amp;100+COUNTIFS($C$1:$C999,"Other Income")
))))</f>
        <v/>
      </c>
      <c r="E1000" s="308"/>
      <c r="F1000" s="307"/>
      <c r="G1000" s="169"/>
      <c r="H1000" s="184"/>
      <c r="I1000" s="138" t="str">
        <f>IFERROR(VLOOKUP($G1000,'Inventory management'!$B:$D,3,0),"")</f>
        <v/>
      </c>
      <c r="J1000" s="137" t="str">
        <f>IFERROR(
IF($K1000&lt;&gt;"","",
IF($G1000="","",
IF($C1000="Customer credit",-$H1000*VLOOKUP($G1000,'Inventory management'!$B:$D,3,0),
$H1000*VLOOKUP($G1000,'Inventory management'!$B:$D,3,0)))),
"")</f>
        <v/>
      </c>
      <c r="K1000" s="188"/>
      <c r="L1000" s="137" t="str">
        <f t="shared" si="46"/>
        <v/>
      </c>
      <c r="M1000" s="137" t="str">
        <f t="shared" si="47"/>
        <v/>
      </c>
      <c r="N1000" s="186"/>
      <c r="O1000" s="134" t="str">
        <f t="shared" si="48"/>
        <v/>
      </c>
    </row>
    <row r="1001" spans="1:15" x14ac:dyDescent="0.35">
      <c r="A1001" s="133" t="str">
        <f>IF(B1001="","",
IFERROR(
INDEX('Customer List'!$A:$A,MATCH('Sales input worksheet'!$B1001,'Customer List'!$B:$B,0)),
""))</f>
        <v/>
      </c>
      <c r="B1001" s="304"/>
      <c r="C1001" s="305"/>
      <c r="D1001" s="135" t="str">
        <f>IF($C1001="","",
IF($C1001="Customer credit","CR"&amp;100+COUNTIFS($C$1:$C1000,"Customer credit"),
IF($C1001="Sales",'Business Info'!$A$3&amp;100+COUNTIFS($C$1:$C1000,"Sales"),
IF($C1001="Other Income",'Business Info'!$A$3&amp;"O"&amp;100+COUNTIFS($C$1:$C1000,"Other Income")
))))</f>
        <v/>
      </c>
      <c r="E1001" s="308"/>
      <c r="F1001" s="307"/>
      <c r="G1001" s="169"/>
      <c r="H1001" s="184"/>
      <c r="I1001" s="138" t="str">
        <f>IFERROR(VLOOKUP($G1001,'Inventory management'!$B:$D,3,0),"")</f>
        <v/>
      </c>
      <c r="J1001" s="137" t="str">
        <f>IFERROR(
IF($K1001&lt;&gt;"","",
IF($G1001="","",
IF($C1001="Customer credit",-$H1001*VLOOKUP($G1001,'Inventory management'!$B:$D,3,0),
$H1001*VLOOKUP($G1001,'Inventory management'!$B:$D,3,0)))),
"")</f>
        <v/>
      </c>
      <c r="K1001" s="188"/>
      <c r="L1001" s="137" t="str">
        <f t="shared" si="46"/>
        <v/>
      </c>
      <c r="M1001" s="137" t="str">
        <f t="shared" si="47"/>
        <v/>
      </c>
      <c r="N1001" s="186"/>
      <c r="O1001" s="134" t="str">
        <f t="shared" si="48"/>
        <v/>
      </c>
    </row>
  </sheetData>
  <sheetProtection algorithmName="SHA-512" hashValue="J9AXGCsAo9Dj1ocauuVy7mE5k86EeVMzf5PkhloeUP5W5kTddJ7184EKNMIhN7Hqx2ux8uLW005d5EttyssYVQ==" saltValue="kFFmXs5DubDucKR3d+/LXQ==" spinCount="100000" sheet="1" objects="1" scenarios="1"/>
  <phoneticPr fontId="17" type="noConversion"/>
  <conditionalFormatting sqref="A1:A1048576">
    <cfRule type="containsText" dxfId="67" priority="4" operator="containsText" text="check input">
      <formula>NOT(ISERROR(SEARCH("check input",A1)))</formula>
    </cfRule>
  </conditionalFormatting>
  <conditionalFormatting sqref="P1:R1 S1:XFD1048576 A1:O1048576">
    <cfRule type="expression" dxfId="66" priority="1">
      <formula>_xlfn.ISFORMULA(A1)</formula>
    </cfRule>
  </conditionalFormatting>
  <dataValidations count="2">
    <dataValidation allowBlank="1" showErrorMessage="1" errorTitle="Dropdown" error="Select option from dropdown menu" promptTitle="Dropdown" prompt="Select option" sqref="C1 C1002:C1048576" xr:uid="{ACCBE3C9-CB7B-4FA4-A7C4-A15698B842C7}"/>
    <dataValidation allowBlank="1" showInputMessage="1" showErrorMessage="1" prompt="Amount calculated using the Product List. Use manual entry if required." sqref="J1" xr:uid="{D6679F5D-7BAA-4966-A39D-69DFB829B2D8}"/>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6">
        <x14:dataValidation type="list" allowBlank="1" showDropDown="1" showInputMessage="1" showErrorMessage="1" error="This entry does not match the Customer List." xr:uid="{8983B2D4-37AB-4601-9B3A-8EAC3AC43D24}">
          <x14:formula1>
            <xm:f>'Customer List'!$B$3:$B$502</xm:f>
          </x14:formula1>
          <xm:sqref>B1:C1 B1002:C1048576</xm:sqref>
        </x14:dataValidation>
        <x14:dataValidation type="list" allowBlank="1" showErrorMessage="1" errorTitle="Dropdown" error="Select option from dropdown menu" promptTitle="Dropdown" prompt="Select option" xr:uid="{0547AB39-33AD-4107-A9EB-398DBB9833D1}">
          <x14:formula1>
            <xm:f>'Accounts worksheet'!$B$5:$B$8</xm:f>
          </x14:formula1>
          <xm:sqref>C2:C1001</xm:sqref>
        </x14:dataValidation>
        <x14:dataValidation type="list" allowBlank="1" showInputMessage="1" showErrorMessage="1" error="This entry does not match the Customer List." xr:uid="{531FD756-9A90-4111-85B9-3ABA1C834308}">
          <x14:formula1>
            <xm:f>'Accounts worksheet'!$B$5:$B$8</xm:f>
          </x14:formula1>
          <xm:sqref>C2:C1001</xm:sqref>
        </x14:dataValidation>
        <x14:dataValidation type="list" allowBlank="1" xr:uid="{7708E22E-E41D-41B2-8723-74C3CEACFDDE}">
          <x14:formula1>
            <xm:f>'Inventory management'!$B$3:$B$38</xm:f>
          </x14:formula1>
          <xm:sqref>G2:G1001</xm:sqref>
        </x14:dataValidation>
        <x14:dataValidation type="list" allowBlank="1" showInputMessage="1" xr:uid="{C9BB0F65-2484-4CB5-9FCD-119F28651408}">
          <x14:formula1>
            <xm:f>'Customer List'!$B$2:$B$502</xm:f>
          </x14:formula1>
          <xm:sqref>B2:B1001</xm:sqref>
        </x14:dataValidation>
        <x14:dataValidation type="list" allowBlank="1" showErrorMessage="1" errorTitle="Dropdown" error="Select option from dropdown menu" promptTitle="Dropdown" prompt="Select option" xr:uid="{18E5C82B-93C1-4022-92CB-1E02C4974AF7}">
          <x14:formula1>
            <xm:f>'Ref tables'!$B$2:$B$4</xm:f>
          </x14:formula1>
          <xm:sqref>F1:F1048576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57365-B517-47D5-96A6-76C4FB7FB6A7}">
  <dimension ref="A1:K35"/>
  <sheetViews>
    <sheetView showGridLines="0" view="pageBreakPreview" zoomScale="90" zoomScaleNormal="100" zoomScaleSheetLayoutView="90" workbookViewId="0">
      <selection activeCell="J21" sqref="J21"/>
    </sheetView>
  </sheetViews>
  <sheetFormatPr defaultColWidth="9.1796875" defaultRowHeight="14" x14ac:dyDescent="0.3"/>
  <cols>
    <col min="1" max="1" width="5.54296875" style="11" customWidth="1"/>
    <col min="2" max="2" width="10.1796875" style="11" customWidth="1"/>
    <col min="3" max="5" width="9.1796875" style="11"/>
    <col min="6" max="6" width="9.453125" style="11" bestFit="1" customWidth="1"/>
    <col min="7" max="7" width="11.26953125" style="11" bestFit="1" customWidth="1"/>
    <col min="8" max="8" width="12.26953125" style="11" customWidth="1"/>
    <col min="9" max="9" width="4.54296875" style="11" customWidth="1"/>
    <col min="10" max="10" width="12.81640625" style="11" customWidth="1"/>
    <col min="11" max="11" width="5.7265625" style="11" customWidth="1"/>
    <col min="12" max="16384" width="9.1796875" style="11"/>
  </cols>
  <sheetData>
    <row r="1" spans="1:11" x14ac:dyDescent="0.3">
      <c r="A1" s="139"/>
      <c r="B1" s="139"/>
      <c r="C1" s="139"/>
      <c r="D1" s="139"/>
      <c r="E1" s="139"/>
      <c r="F1" s="139"/>
      <c r="G1" s="139"/>
      <c r="H1" s="139"/>
      <c r="I1" s="139"/>
      <c r="J1" s="139"/>
      <c r="K1" s="139"/>
    </row>
    <row r="2" spans="1:11" x14ac:dyDescent="0.3">
      <c r="A2" s="139"/>
      <c r="B2" s="139"/>
      <c r="C2" s="139"/>
      <c r="D2" s="139"/>
      <c r="E2" s="139"/>
      <c r="F2" s="139"/>
      <c r="G2" s="139"/>
      <c r="H2" s="139"/>
      <c r="I2" s="139"/>
      <c r="J2" s="139"/>
      <c r="K2" s="139"/>
    </row>
    <row r="3" spans="1:11" x14ac:dyDescent="0.3">
      <c r="A3" s="139"/>
      <c r="B3" s="139"/>
      <c r="C3" s="139"/>
      <c r="D3" s="139"/>
      <c r="E3" s="139"/>
      <c r="F3" s="139"/>
      <c r="G3" s="139"/>
      <c r="H3" s="491" t="str">
        <f ca="1">IF(OFFSET('Sales input worksheet'!$C$1,COUNTA('Sales input worksheet'!$C:$C)-1,0)="Customer credit",
"CREDIT NOTE",
"TAX INVOICE")</f>
        <v>TAX INVOICE</v>
      </c>
      <c r="I3" s="491"/>
      <c r="J3" s="491"/>
      <c r="K3" s="139"/>
    </row>
    <row r="4" spans="1:11" x14ac:dyDescent="0.3">
      <c r="A4" s="139"/>
      <c r="B4" s="139"/>
      <c r="C4" s="139"/>
      <c r="D4" s="139"/>
      <c r="E4" s="139"/>
      <c r="F4" s="139"/>
      <c r="G4" s="139"/>
      <c r="H4" s="491"/>
      <c r="I4" s="491"/>
      <c r="J4" s="491"/>
      <c r="K4" s="139"/>
    </row>
    <row r="5" spans="1:11" x14ac:dyDescent="0.3">
      <c r="A5" s="139"/>
      <c r="B5" s="139"/>
      <c r="C5" s="139"/>
      <c r="D5" s="139"/>
      <c r="E5" s="139"/>
      <c r="F5" s="139"/>
      <c r="G5" s="139"/>
      <c r="H5" s="139"/>
      <c r="I5" s="139"/>
      <c r="J5" s="139"/>
      <c r="K5" s="139"/>
    </row>
    <row r="6" spans="1:11" x14ac:dyDescent="0.3">
      <c r="A6" s="139"/>
      <c r="B6" s="139"/>
      <c r="C6" s="139"/>
      <c r="D6" s="139"/>
      <c r="E6" s="139"/>
      <c r="F6" s="139"/>
      <c r="G6" s="139"/>
      <c r="H6" s="139"/>
      <c r="I6" s="139"/>
      <c r="J6" s="139"/>
      <c r="K6" s="139"/>
    </row>
    <row r="7" spans="1:11" x14ac:dyDescent="0.3">
      <c r="A7" s="139"/>
      <c r="B7" s="140" t="str">
        <f ca="1">"Invoice number: "&amp;OFFSET('Sales input worksheet'!$D$1,COUNTA('Sales input worksheet'!$C:$C)-1,0)</f>
        <v>Invoice number: KCBO105</v>
      </c>
      <c r="C7" s="139"/>
      <c r="D7" s="139"/>
      <c r="E7" s="139"/>
      <c r="F7" s="139"/>
      <c r="G7" s="139"/>
      <c r="H7" s="139" t="str">
        <f>'Business Info'!$B$6</f>
        <v>Ken's Carpentry Business</v>
      </c>
      <c r="I7" s="139"/>
      <c r="J7" s="139"/>
      <c r="K7" s="139"/>
    </row>
    <row r="8" spans="1:11" x14ac:dyDescent="0.3">
      <c r="A8" s="139"/>
      <c r="B8" s="141" t="str">
        <f ca="1">"Date: "&amp;TEXT(OFFSET('Sales input worksheet'!$E$1,COUNTA('Sales input worksheet'!$C:$C)-1,0),"dd mmm yyyy")</f>
        <v>Date: 01 Apr 2021</v>
      </c>
      <c r="C8" s="139"/>
      <c r="D8" s="139"/>
      <c r="E8" s="139"/>
      <c r="F8" s="139"/>
      <c r="G8" s="139"/>
      <c r="H8" s="142" t="str">
        <f>'Business Info'!$B$7</f>
        <v>kenscarpentry@gmail.com</v>
      </c>
      <c r="I8" s="139"/>
      <c r="J8" s="139"/>
      <c r="K8" s="139"/>
    </row>
    <row r="9" spans="1:11" x14ac:dyDescent="0.3">
      <c r="A9" s="139"/>
      <c r="B9" s="140" t="str">
        <f ca="1">IF($H$3="Credit Note","","Terms: "&amp;VLOOKUP(OFFSET('Sales input worksheet'!$A$1,COUNTA('Sales input worksheet'!$C:$C)-1,0),'Customer List'!$A:$C,3,0))</f>
        <v>Terms: 30 days</v>
      </c>
      <c r="C9" s="139"/>
      <c r="D9" s="139"/>
      <c r="E9" s="139"/>
      <c r="F9" s="139"/>
      <c r="G9" s="139"/>
      <c r="H9" s="139" t="str">
        <f>'Business Info'!$B$8</f>
        <v>1 Wood Lane, Forestville, 4873</v>
      </c>
      <c r="I9" s="139"/>
      <c r="J9" s="139"/>
      <c r="K9" s="139"/>
    </row>
    <row r="10" spans="1:11" x14ac:dyDescent="0.3">
      <c r="A10" s="139"/>
      <c r="B10" s="140" t="str">
        <f ca="1">IFERROR(IF($H$3="Credit Note","","Due date: "&amp;TEXT(OFFSET('Sales input worksheet'!$E$1,COUNTA('Sales input worksheet'!$C:$C)-1,0)
+VLOOKUP(VLOOKUP(OFFSET('Sales input worksheet'!$A$1,COUNTA('Sales input worksheet'!$B:$B)-1,0),'Customer List'!$A:$C,3,0),'Ref tables'!$C:$D,2,0),"dd mmm yyyy")),"")</f>
        <v>Due date: 01 May 2021</v>
      </c>
      <c r="C10" s="139"/>
      <c r="D10" s="139"/>
      <c r="E10" s="139"/>
      <c r="F10" s="139"/>
      <c r="G10" s="139"/>
      <c r="H10" s="143" t="str">
        <f>"ABN "&amp;'Business Info'!$B$9</f>
        <v>ABN 748396738</v>
      </c>
      <c r="I10" s="139"/>
      <c r="J10" s="139"/>
      <c r="K10" s="139"/>
    </row>
    <row r="11" spans="1:11" x14ac:dyDescent="0.3">
      <c r="A11" s="139"/>
      <c r="B11" s="140"/>
      <c r="C11" s="139"/>
      <c r="D11" s="139"/>
      <c r="E11" s="139"/>
      <c r="F11" s="139"/>
      <c r="G11" s="139"/>
      <c r="H11" s="139"/>
      <c r="I11" s="139"/>
      <c r="J11" s="139"/>
      <c r="K11" s="139"/>
    </row>
    <row r="12" spans="1:11" x14ac:dyDescent="0.3">
      <c r="A12" s="139"/>
      <c r="B12" s="139"/>
      <c r="C12" s="139"/>
      <c r="D12" s="139"/>
      <c r="E12" s="139"/>
      <c r="F12" s="139"/>
      <c r="G12" s="139"/>
      <c r="H12" s="139"/>
      <c r="I12" s="139"/>
      <c r="J12" s="139"/>
      <c r="K12" s="139"/>
    </row>
    <row r="13" spans="1:11" ht="15.5" x14ac:dyDescent="0.35">
      <c r="A13" s="139"/>
      <c r="B13" s="139" t="s">
        <v>29</v>
      </c>
      <c r="C13" s="144" t="str">
        <f ca="1">TRIM(OFFSET('Sales input worksheet'!$B$1,COUNTA('Sales input worksheet'!$C:$C)-1,0))</f>
        <v>The local TAFE</v>
      </c>
      <c r="D13" s="139"/>
      <c r="E13" s="139"/>
      <c r="F13" s="139"/>
      <c r="G13" s="139"/>
      <c r="H13" s="139"/>
      <c r="I13" s="139"/>
      <c r="J13" s="139"/>
      <c r="K13" s="139"/>
    </row>
    <row r="14" spans="1:11" ht="15.5" x14ac:dyDescent="0.35">
      <c r="A14" s="139"/>
      <c r="B14" s="139"/>
      <c r="C14" s="144" t="str">
        <f ca="1">TRIM(IFERROR(VLOOKUP($C$13,'Customer List'!$B:$H,3,0),""))</f>
        <v>33 Schule Street</v>
      </c>
      <c r="D14" s="139"/>
      <c r="E14" s="139"/>
      <c r="F14" s="139"/>
      <c r="G14" s="139"/>
      <c r="H14" s="139"/>
      <c r="I14" s="139"/>
      <c r="J14" s="139"/>
      <c r="K14" s="139"/>
    </row>
    <row r="15" spans="1:11" ht="15.5" x14ac:dyDescent="0.35">
      <c r="A15" s="139"/>
      <c r="B15" s="139"/>
      <c r="C15" s="144" t="str">
        <f ca="1">TRIM(IFERROR(VLOOKUP($C$13,'Customer List'!$B:$H,4,0),""))</f>
        <v>Namibia</v>
      </c>
      <c r="D15" s="139"/>
      <c r="E15" s="139"/>
      <c r="F15" s="139"/>
      <c r="G15" s="139"/>
      <c r="H15" s="139"/>
      <c r="I15" s="139"/>
      <c r="J15" s="139"/>
      <c r="K15" s="139"/>
    </row>
    <row r="16" spans="1:11" x14ac:dyDescent="0.3">
      <c r="A16" s="139"/>
      <c r="B16" s="139"/>
      <c r="C16" s="139"/>
      <c r="D16" s="139"/>
      <c r="E16" s="139"/>
      <c r="F16" s="139"/>
      <c r="G16" s="139"/>
      <c r="H16" s="139"/>
      <c r="I16" s="139"/>
      <c r="J16" s="139"/>
      <c r="K16" s="139"/>
    </row>
    <row r="17" spans="1:11" x14ac:dyDescent="0.3">
      <c r="A17" s="139"/>
      <c r="B17" s="139"/>
      <c r="C17" s="139"/>
      <c r="D17" s="139"/>
      <c r="E17" s="139"/>
      <c r="F17" s="139"/>
      <c r="G17" s="139"/>
      <c r="H17" s="139"/>
      <c r="I17" s="139"/>
      <c r="J17" s="139"/>
      <c r="K17" s="139"/>
    </row>
    <row r="18" spans="1:11" s="12" customFormat="1" x14ac:dyDescent="0.3">
      <c r="A18" s="145"/>
      <c r="B18" s="146" t="s">
        <v>30</v>
      </c>
      <c r="C18" s="147"/>
      <c r="D18" s="147"/>
      <c r="E18" s="147"/>
      <c r="F18" s="147"/>
      <c r="G18" s="147"/>
      <c r="H18" s="147"/>
      <c r="I18" s="147"/>
      <c r="J18" s="148" t="s">
        <v>13</v>
      </c>
      <c r="K18" s="145"/>
    </row>
    <row r="19" spans="1:11" x14ac:dyDescent="0.3">
      <c r="A19" s="139"/>
      <c r="B19" s="149" t="str">
        <f ca="1">IF(OFFSET('Sales input worksheet'!$N$1,COUNTA('Sales input worksheet'!$C:$C)-1,0)=0,"",
OFFSET('Sales input worksheet'!$N$1,COUNTA('Sales input worksheet'!$C:$C)-1,0))</f>
        <v>Qtr TAFE fees</v>
      </c>
      <c r="C19" s="150"/>
      <c r="D19" s="150"/>
      <c r="E19" s="150"/>
      <c r="F19" s="150"/>
      <c r="G19" s="150"/>
      <c r="H19" s="150"/>
      <c r="I19" s="150"/>
      <c r="J19" s="151">
        <f ca="1">IF(OFFSET('Sales input worksheet'!$J$1,COUNTA('Sales input worksheet'!$C:$C)-1,0)="",
OFFSET('Sales input worksheet'!$K$1,COUNTA('Sales input worksheet'!$C:$C)-1,0),
OFFSET('Sales input worksheet'!$J$1,COUNTA('Sales input worksheet'!$C:$C)-1,0))</f>
        <v>10000</v>
      </c>
      <c r="K19" s="139"/>
    </row>
    <row r="20" spans="1:11" x14ac:dyDescent="0.3">
      <c r="A20" s="139"/>
      <c r="B20" s="152"/>
      <c r="C20" s="150"/>
      <c r="D20" s="150"/>
      <c r="E20" s="150"/>
      <c r="F20" s="150"/>
      <c r="G20" s="150"/>
      <c r="H20" s="150"/>
      <c r="I20" s="150"/>
      <c r="J20" s="153"/>
      <c r="K20" s="139"/>
    </row>
    <row r="21" spans="1:11" x14ac:dyDescent="0.3">
      <c r="A21" s="139"/>
      <c r="B21" s="152" t="s">
        <v>45</v>
      </c>
      <c r="C21" s="150"/>
      <c r="D21" s="150"/>
      <c r="E21" s="150"/>
      <c r="F21" s="150"/>
      <c r="G21" s="150"/>
      <c r="H21" s="150"/>
      <c r="I21" s="150"/>
      <c r="J21" s="151">
        <f ca="1">OFFSET('Sales input worksheet'!$L$1,COUNTA('Sales input worksheet'!$C:$C)-1,0)</f>
        <v>1000</v>
      </c>
      <c r="K21" s="139"/>
    </row>
    <row r="22" spans="1:11" x14ac:dyDescent="0.3">
      <c r="A22" s="139"/>
      <c r="B22" s="154" t="s">
        <v>44</v>
      </c>
      <c r="C22" s="150"/>
      <c r="D22" s="150"/>
      <c r="E22" s="150"/>
      <c r="F22" s="150"/>
      <c r="G22" s="150"/>
      <c r="H22" s="150"/>
      <c r="I22" s="150"/>
      <c r="J22" s="155">
        <f ca="1">SUM(J19:J21)</f>
        <v>11000</v>
      </c>
      <c r="K22" s="139"/>
    </row>
    <row r="23" spans="1:11" x14ac:dyDescent="0.3">
      <c r="A23" s="139"/>
      <c r="B23" s="139"/>
      <c r="C23" s="139"/>
      <c r="D23" s="139"/>
      <c r="E23" s="139"/>
      <c r="F23" s="139"/>
      <c r="G23" s="139"/>
      <c r="H23" s="139"/>
      <c r="I23" s="139"/>
      <c r="J23" s="139"/>
      <c r="K23" s="139"/>
    </row>
    <row r="24" spans="1:11" x14ac:dyDescent="0.3">
      <c r="A24" s="139"/>
      <c r="B24" s="139"/>
      <c r="C24" s="139"/>
      <c r="D24" s="139"/>
      <c r="E24" s="139"/>
      <c r="F24" s="139"/>
      <c r="G24" s="139"/>
      <c r="H24" s="139"/>
      <c r="I24" s="139"/>
      <c r="J24" s="139"/>
      <c r="K24" s="139"/>
    </row>
    <row r="25" spans="1:11" x14ac:dyDescent="0.3">
      <c r="A25" s="139"/>
      <c r="B25" s="156" t="s">
        <v>31</v>
      </c>
      <c r="C25" s="139"/>
      <c r="D25" s="139"/>
      <c r="E25" s="139"/>
      <c r="F25" s="139"/>
      <c r="G25" s="139"/>
      <c r="H25" s="139"/>
      <c r="I25" s="139"/>
      <c r="J25" s="139"/>
      <c r="K25" s="139"/>
    </row>
    <row r="26" spans="1:11" x14ac:dyDescent="0.3">
      <c r="A26" s="139"/>
      <c r="B26" s="157" t="s">
        <v>40</v>
      </c>
      <c r="C26" s="139"/>
      <c r="D26" s="139"/>
      <c r="E26" s="139"/>
      <c r="F26" s="139"/>
      <c r="G26" s="139"/>
      <c r="H26" s="139"/>
      <c r="I26" s="139"/>
      <c r="J26" s="139"/>
      <c r="K26" s="139"/>
    </row>
    <row r="27" spans="1:11" x14ac:dyDescent="0.3">
      <c r="A27" s="139"/>
      <c r="B27" s="139" t="s">
        <v>41</v>
      </c>
      <c r="C27" s="139"/>
      <c r="D27" s="139"/>
      <c r="E27" s="139"/>
      <c r="F27" s="139"/>
      <c r="G27" s="139"/>
      <c r="H27" s="139"/>
      <c r="I27" s="139"/>
      <c r="J27" s="139"/>
      <c r="K27" s="139"/>
    </row>
    <row r="28" spans="1:11" x14ac:dyDescent="0.3">
      <c r="A28" s="139"/>
      <c r="B28" s="139"/>
      <c r="C28" s="139"/>
      <c r="D28" s="139"/>
      <c r="E28" s="139"/>
      <c r="F28" s="139"/>
      <c r="G28" s="139"/>
      <c r="H28" s="139"/>
      <c r="I28" s="139"/>
      <c r="J28" s="139"/>
      <c r="K28" s="139"/>
    </row>
    <row r="29" spans="1:11" x14ac:dyDescent="0.3">
      <c r="A29" s="139"/>
      <c r="B29" s="139" t="str">
        <f>"Bank: "&amp;'Business Info'!$B$13</f>
        <v>Bank: ANZ</v>
      </c>
      <c r="C29" s="139"/>
      <c r="D29" s="139"/>
      <c r="E29" s="139"/>
      <c r="F29" s="139"/>
      <c r="G29" s="139"/>
      <c r="H29" s="139"/>
      <c r="I29" s="139"/>
      <c r="J29" s="139"/>
      <c r="K29" s="139"/>
    </row>
    <row r="30" spans="1:11" x14ac:dyDescent="0.3">
      <c r="A30" s="139"/>
      <c r="B30" s="139" t="str">
        <f>"BSB: "&amp;'Business Info'!$B$14</f>
        <v>BSB: 045-382</v>
      </c>
      <c r="C30" s="139"/>
      <c r="D30" s="139"/>
      <c r="E30" s="139"/>
      <c r="F30" s="139"/>
      <c r="G30" s="139"/>
      <c r="H30" s="139"/>
      <c r="I30" s="139"/>
      <c r="J30" s="139"/>
      <c r="K30" s="139"/>
    </row>
    <row r="31" spans="1:11" x14ac:dyDescent="0.3">
      <c r="A31" s="139"/>
      <c r="B31" s="139" t="str">
        <f>"Account number: "&amp;'Business Info'!$B$15</f>
        <v>Account number: 7993-2716</v>
      </c>
      <c r="C31" s="139"/>
      <c r="D31" s="139"/>
      <c r="E31" s="139"/>
      <c r="F31" s="139"/>
      <c r="G31" s="139"/>
      <c r="H31" s="139"/>
      <c r="I31" s="139"/>
      <c r="J31" s="139"/>
      <c r="K31" s="139"/>
    </row>
    <row r="32" spans="1:11" x14ac:dyDescent="0.3">
      <c r="A32" s="139"/>
      <c r="B32" s="139" t="str">
        <f>"Account name: "&amp;'Business Info'!$B$16</f>
        <v>Account name: Ken's Carpentry</v>
      </c>
      <c r="C32" s="139"/>
      <c r="D32" s="139"/>
      <c r="E32" s="139"/>
      <c r="F32" s="139"/>
      <c r="G32" s="139"/>
      <c r="H32" s="139"/>
      <c r="I32" s="139"/>
      <c r="J32" s="139"/>
      <c r="K32" s="139"/>
    </row>
    <row r="33" spans="1:11" x14ac:dyDescent="0.3">
      <c r="A33" s="139"/>
      <c r="B33" s="139"/>
      <c r="C33" s="139"/>
      <c r="D33" s="139"/>
      <c r="E33" s="139"/>
      <c r="F33" s="139"/>
      <c r="G33" s="139"/>
      <c r="H33" s="139"/>
      <c r="I33" s="139"/>
      <c r="J33" s="139"/>
      <c r="K33" s="139"/>
    </row>
    <row r="34" spans="1:11" x14ac:dyDescent="0.3">
      <c r="A34" s="139"/>
      <c r="B34" s="139"/>
      <c r="C34" s="139"/>
      <c r="D34" s="139"/>
      <c r="E34" s="139"/>
      <c r="F34" s="139"/>
      <c r="G34" s="139"/>
      <c r="H34" s="139"/>
      <c r="I34" s="139"/>
      <c r="J34" s="139"/>
      <c r="K34" s="139"/>
    </row>
    <row r="35" spans="1:11" ht="18" x14ac:dyDescent="0.4">
      <c r="A35" s="139"/>
      <c r="B35" s="139"/>
      <c r="C35" s="139"/>
      <c r="D35" s="158" t="s">
        <v>42</v>
      </c>
      <c r="E35" s="139"/>
      <c r="F35" s="139"/>
      <c r="G35" s="139"/>
      <c r="H35" s="139"/>
      <c r="I35" s="139"/>
      <c r="J35" s="139"/>
      <c r="K35" s="139"/>
    </row>
  </sheetData>
  <sheetProtection algorithmName="SHA-512" hashValue="euEVLXmPTuHXmpq2BkCefZ/C8GV/OLrcGSB3U/M0X4PmzL6R3TxeXW0paYiXtA70hhtPVWonpIojLh8cuT3aUg==" saltValue="Lij5GWCDcDj04dB58bH1VA==" spinCount="100000" sheet="1" objects="1" scenarios="1"/>
  <mergeCells count="1">
    <mergeCell ref="H3:J4"/>
  </mergeCells>
  <pageMargins left="0.7" right="0.7" top="0.75" bottom="0.75" header="0.3" footer="0.3"/>
  <pageSetup scale="8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729A0-F07B-48EE-8159-F86F98122008}">
  <sheetPr>
    <tabColor theme="7" tint="0.59999389629810485"/>
  </sheetPr>
  <dimension ref="A1:N1003"/>
  <sheetViews>
    <sheetView showGridLines="0" zoomScale="90" zoomScaleNormal="90" workbookViewId="0">
      <pane xSplit="2" ySplit="1" topLeftCell="C2" activePane="bottomRight" state="frozen"/>
      <selection activeCell="C7" sqref="C7"/>
      <selection pane="topRight" activeCell="C7" sqref="C7"/>
      <selection pane="bottomLeft" activeCell="C7" sqref="C7"/>
      <selection pane="bottomRight" activeCell="K8" sqref="K8"/>
    </sheetView>
  </sheetViews>
  <sheetFormatPr defaultColWidth="9.1796875" defaultRowHeight="14.5" x14ac:dyDescent="0.35"/>
  <cols>
    <col min="1" max="1" width="14.54296875" style="134" hidden="1" customWidth="1"/>
    <col min="2" max="2" width="11" style="134" bestFit="1" customWidth="1"/>
    <col min="3" max="3" width="36" style="173" customWidth="1"/>
    <col min="4" max="4" width="15.26953125" style="174" bestFit="1" customWidth="1"/>
    <col min="5" max="6" width="13.81640625" style="173" customWidth="1"/>
    <col min="7" max="8" width="15.453125" style="175" customWidth="1"/>
    <col min="9" max="9" width="15.54296875" style="175" customWidth="1"/>
    <col min="10" max="11" width="15.453125" style="175" customWidth="1"/>
    <col min="12" max="12" width="12" style="126" customWidth="1"/>
    <col min="13" max="13" width="11.1796875" style="126" bestFit="1" customWidth="1"/>
    <col min="14" max="16384" width="9.1796875" style="126"/>
  </cols>
  <sheetData>
    <row r="1" spans="1:14" s="159" customFormat="1" ht="29" x14ac:dyDescent="0.35">
      <c r="A1" s="316" t="s">
        <v>160</v>
      </c>
      <c r="B1" s="159" t="s">
        <v>3</v>
      </c>
      <c r="C1" s="160" t="s">
        <v>2</v>
      </c>
      <c r="D1" s="161" t="s">
        <v>111</v>
      </c>
      <c r="E1" s="160" t="s">
        <v>0</v>
      </c>
      <c r="F1" s="162" t="s">
        <v>1</v>
      </c>
      <c r="G1" s="163" t="s">
        <v>12</v>
      </c>
      <c r="H1" s="163" t="s">
        <v>7</v>
      </c>
      <c r="I1" s="163" t="s">
        <v>461</v>
      </c>
      <c r="J1" s="163"/>
      <c r="K1" s="163" t="s">
        <v>168</v>
      </c>
    </row>
    <row r="2" spans="1:14" s="159" customFormat="1" x14ac:dyDescent="0.35">
      <c r="B2" s="164"/>
      <c r="C2" s="165" t="s">
        <v>182</v>
      </c>
      <c r="D2" s="166"/>
      <c r="E2" s="165"/>
      <c r="F2" s="167"/>
      <c r="G2" s="168"/>
      <c r="H2" s="168"/>
      <c r="I2" s="317"/>
      <c r="J2" s="168"/>
      <c r="K2" s="317">
        <v>1000</v>
      </c>
    </row>
    <row r="3" spans="1:14" x14ac:dyDescent="0.35">
      <c r="A3" s="318" t="str">
        <f ca="1">IF($B3='Debtor balance enquiry'!$C$2,1+COUNT($A$1:A2),"")</f>
        <v/>
      </c>
      <c r="B3" s="133">
        <f ca="1">OFFSET('Sales input worksheet'!$A$1,ROW()-2,0)</f>
        <v>1</v>
      </c>
      <c r="C3" s="169" t="str">
        <f ca="1">IF($C2="Total","",
IF($C2="","",
IF(OFFSET('Sales input worksheet'!$B$1,ROW()-2,0)="","TOTAL",
OFFSET('Sales input worksheet'!$B$1,ROW()-2,0))))</f>
        <v>Green Gardeners</v>
      </c>
      <c r="D3" s="169" t="str">
        <f ca="1">IF(OFFSET('Sales input worksheet'!$C$1,ROW()-2,0)="","",OFFSET('Sales input worksheet'!$C$1,ROW()-2,0))</f>
        <v>Sales</v>
      </c>
      <c r="E3" s="170" t="str">
        <f ca="1">IF(OFFSET('Sales input worksheet'!$D$1,ROW()-2,0)="","",OFFSET('Sales input worksheet'!$D$1,ROW()-2,0))</f>
        <v>KCB100</v>
      </c>
      <c r="F3" s="171">
        <f ca="1">IF(OFFSET('Sales input worksheet'!$E$1,ROW()-2,0)="","",OFFSET('Sales input worksheet'!$E$1,ROW()-2,0))</f>
        <v>43739</v>
      </c>
      <c r="G3" s="172">
        <f ca="1">IF($C3="Total",SUM(G$1:G1),
IF(OR(SUM('Sales input worksheet'!$J2:$K2)&lt;0,SUM('Sales input worksheet'!$J2:$K2)=0),"",
'Sales input worksheet'!$M2))</f>
        <v>330</v>
      </c>
      <c r="H3" s="172" t="str">
        <f ca="1">IF($C3="Total",SUM(H$1:H1),
IF(OR(SUM('Sales input worksheet'!$J2:$K2)&gt;0,SUM('Sales input worksheet'!$J2:$K2)=0),"",
'Sales input worksheet'!$M2))</f>
        <v/>
      </c>
      <c r="I3" s="319"/>
      <c r="J3" s="176" t="str">
        <f ca="1">IF($C3="Total",SUM($I$1:I1),"")</f>
        <v/>
      </c>
      <c r="K3" s="177">
        <f ca="1">IFERROR(IF($C3="Total",$K$2+SUM($G3:$H3)-$J3,
IF(AND(G3="",H3=""),"",
$K$2+SUM(G$3:G3)+SUM(H$3:H3)-SUM(I$2:I3))),"")</f>
        <v>1330</v>
      </c>
      <c r="L3" s="208"/>
    </row>
    <row r="4" spans="1:14" x14ac:dyDescent="0.35">
      <c r="A4" s="318" t="str">
        <f ca="1">IF($B4='Debtor balance enquiry'!$C$2,1+COUNT($A$1:A3),"")</f>
        <v/>
      </c>
      <c r="B4" s="133">
        <f ca="1">OFFSET('Sales input worksheet'!$A$1,ROW()-2,0)</f>
        <v>1</v>
      </c>
      <c r="C4" s="169" t="str">
        <f ca="1">IF($C3="Total","",
IF($C3="","",
IF(OFFSET('Sales input worksheet'!$B$1,ROW()-2,0)="","TOTAL",
OFFSET('Sales input worksheet'!$B$1,ROW()-2,0))))</f>
        <v>Green Gardeners</v>
      </c>
      <c r="D4" s="169" t="str">
        <f ca="1">IF(OFFSET('Sales input worksheet'!$C$1,ROW()-2,0)="","",OFFSET('Sales input worksheet'!$C$1,ROW()-2,0))</f>
        <v>Customer credit</v>
      </c>
      <c r="E4" s="170" t="str">
        <f ca="1">IF(OFFSET('Sales input worksheet'!$D$1,ROW()-2,0)="","",OFFSET('Sales input worksheet'!$D$1,ROW()-2,0))</f>
        <v>CR100</v>
      </c>
      <c r="F4" s="171">
        <f ca="1">IF(OFFSET('Sales input worksheet'!$E$1,ROW()-2,0)="","",OFFSET('Sales input worksheet'!$E$1,ROW()-2,0))</f>
        <v>43778</v>
      </c>
      <c r="G4" s="172" t="str">
        <f ca="1">IF($C4="Total",SUM(G$1:G3),
IF(OR(SUM('Sales input worksheet'!$J3:$K3)&lt;0,SUM('Sales input worksheet'!$J3:$K3)=0),"",
'Sales input worksheet'!$M3))</f>
        <v/>
      </c>
      <c r="H4" s="172">
        <f ca="1">IF($C4="Total",SUM(H$1:H3),
IF(OR(SUM('Sales input worksheet'!$J3:$K3)&gt;0,SUM('Sales input worksheet'!$J3:$K3)=0),"",
'Sales input worksheet'!$M3))</f>
        <v>-330</v>
      </c>
      <c r="I4" s="319"/>
      <c r="J4" s="176" t="str">
        <f ca="1">IF($C4="Total",SUM($I$1:I3),"")</f>
        <v/>
      </c>
      <c r="K4" s="177">
        <f ca="1">IFERROR(IF($C4="Total",$K$2+SUM($G4:$H4)-$J4,
IF(AND(G4="",H4=""),"",
$K$2+SUM(G$3:G4)+SUM(H$3:H4)-SUM(I$2:I4))),"")</f>
        <v>1000</v>
      </c>
      <c r="L4" s="208"/>
    </row>
    <row r="5" spans="1:14" x14ac:dyDescent="0.35">
      <c r="A5" s="318" t="str">
        <f ca="1">IF($B5='Debtor balance enquiry'!$C$2,1+COUNT($A$1:A4),"")</f>
        <v/>
      </c>
      <c r="B5" s="133">
        <f ca="1">OFFSET('Sales input worksheet'!$A$1,ROW()-2,0)</f>
        <v>2</v>
      </c>
      <c r="C5" s="169" t="str">
        <f ca="1">IF($C4="Total","",
IF($C4="","",
IF(OFFSET('Sales input worksheet'!$B$1,ROW()-2,0)="","TOTAL",
OFFSET('Sales input worksheet'!$B$1,ROW()-2,0))))</f>
        <v>Birnings</v>
      </c>
      <c r="D5" s="169" t="str">
        <f ca="1">IF(OFFSET('Sales input worksheet'!$C$1,ROW()-2,0)="","",OFFSET('Sales input worksheet'!$C$1,ROW()-2,0))</f>
        <v>Sales</v>
      </c>
      <c r="E5" s="170" t="str">
        <f ca="1">IF(OFFSET('Sales input worksheet'!$D$1,ROW()-2,0)="","",OFFSET('Sales input worksheet'!$D$1,ROW()-2,0))</f>
        <v>KCB101</v>
      </c>
      <c r="F5" s="171">
        <f ca="1">IF(OFFSET('Sales input worksheet'!$E$1,ROW()-2,0)="","",OFFSET('Sales input worksheet'!$E$1,ROW()-2,0))</f>
        <v>43954</v>
      </c>
      <c r="G5" s="172">
        <f ca="1">IF($C5="Total",SUM(G$1:G4),
IF(OR(SUM('Sales input worksheet'!$J4:$K4)&lt;0,SUM('Sales input worksheet'!$J4:$K4)=0),"",
'Sales input worksheet'!$M4))</f>
        <v>66</v>
      </c>
      <c r="H5" s="172" t="str">
        <f ca="1">IF($C5="Total",SUM(H$1:H4),
IF(OR(SUM('Sales input worksheet'!$J4:$K4)&gt;0,SUM('Sales input worksheet'!$J4:$K4)=0),"",
'Sales input worksheet'!$M4))</f>
        <v/>
      </c>
      <c r="I5" s="319">
        <v>66</v>
      </c>
      <c r="J5" s="176" t="str">
        <f ca="1">IF($C5="Total",SUM($I$1:I4),"")</f>
        <v/>
      </c>
      <c r="K5" s="177">
        <f ca="1">IFERROR(IF($C5="Total",$K$2+SUM($G5:$H5)-$J5,
IF(AND(G5="",H5=""),"",
$K$2+SUM(G$3:G5)+SUM(H$3:H5)-SUM(I$2:I5))),"")</f>
        <v>1000</v>
      </c>
      <c r="L5" s="208"/>
      <c r="M5" s="208"/>
    </row>
    <row r="6" spans="1:14" x14ac:dyDescent="0.35">
      <c r="A6" s="318" t="str">
        <f ca="1">IF($B6='Debtor balance enquiry'!$C$2,1+COUNT($A$1:A5),"")</f>
        <v/>
      </c>
      <c r="B6" s="133">
        <f ca="1">OFFSET('Sales input worksheet'!$A$1,ROW()-2,0)</f>
        <v>3</v>
      </c>
      <c r="C6" s="169" t="str">
        <f ca="1">IF($C5="Total","",
IF($C5="","",
IF(OFFSET('Sales input worksheet'!$B$1,ROW()-2,0)="","TOTAL",
OFFSET('Sales input worksheet'!$B$1,ROW()-2,0))))</f>
        <v>Pete's Plumbing</v>
      </c>
      <c r="D6" s="169" t="str">
        <f ca="1">IF(OFFSET('Sales input worksheet'!$C$1,ROW()-2,0)="","",OFFSET('Sales input worksheet'!$C$1,ROW()-2,0))</f>
        <v>Sales</v>
      </c>
      <c r="E6" s="170" t="str">
        <f ca="1">IF(OFFSET('Sales input worksheet'!$D$1,ROW()-2,0)="","",OFFSET('Sales input worksheet'!$D$1,ROW()-2,0))</f>
        <v>KCB102</v>
      </c>
      <c r="F6" s="171">
        <f ca="1">IF(OFFSET('Sales input worksheet'!$E$1,ROW()-2,0)="","",OFFSET('Sales input worksheet'!$E$1,ROW()-2,0))</f>
        <v>44049</v>
      </c>
      <c r="G6" s="172">
        <f ca="1">IF($C6="Total",SUM(G$1:G5),
IF(OR(SUM('Sales input worksheet'!$J5:$K5)&lt;0,SUM('Sales input worksheet'!$J5:$K5)=0),"",
'Sales input worksheet'!$M5))</f>
        <v>143</v>
      </c>
      <c r="H6" s="172" t="str">
        <f ca="1">IF($C6="Total",SUM(H$1:H5),
IF(OR(SUM('Sales input worksheet'!$J5:$K5)&gt;0,SUM('Sales input worksheet'!$J5:$K5)=0),"",
'Sales input worksheet'!$M5))</f>
        <v/>
      </c>
      <c r="I6" s="319"/>
      <c r="J6" s="176" t="str">
        <f ca="1">IF($C6="Total",SUM($I$1:I5),"")</f>
        <v/>
      </c>
      <c r="K6" s="177">
        <f ca="1">IFERROR(IF($C6="Total",$K$2+SUM($G6:$H6)-$J6,
IF(AND(G6="",H6=""),"",
$K$2+SUM(G$3:G6)+SUM(H$3:H6)-SUM(I$2:I6))),"")</f>
        <v>1143</v>
      </c>
      <c r="L6" s="208"/>
    </row>
    <row r="7" spans="1:14" x14ac:dyDescent="0.35">
      <c r="A7" s="318" t="str">
        <f ca="1">IF($B7='Debtor balance enquiry'!$C$2,1+COUNT($A$1:A6),"")</f>
        <v/>
      </c>
      <c r="B7" s="133">
        <f ca="1">OFFSET('Sales input worksheet'!$A$1,ROW()-2,0)</f>
        <v>4</v>
      </c>
      <c r="C7" s="169" t="str">
        <f ca="1">IF($C6="Total","",
IF($C6="","",
IF(OFFSET('Sales input worksheet'!$B$1,ROW()-2,0)="","TOTAL",
OFFSET('Sales input worksheet'!$B$1,ROW()-2,0))))</f>
        <v>Jack Matthews</v>
      </c>
      <c r="D7" s="169" t="str">
        <f ca="1">IF(OFFSET('Sales input worksheet'!$C$1,ROW()-2,0)="","",OFFSET('Sales input worksheet'!$C$1,ROW()-2,0))</f>
        <v>Sales</v>
      </c>
      <c r="E7" s="170" t="str">
        <f ca="1">IF(OFFSET('Sales input worksheet'!$D$1,ROW()-2,0)="","",OFFSET('Sales input worksheet'!$D$1,ROW()-2,0))</f>
        <v>KCB103</v>
      </c>
      <c r="F7" s="171">
        <f ca="1">IF(OFFSET('Sales input worksheet'!$E$1,ROW()-2,0)="","",OFFSET('Sales input worksheet'!$E$1,ROW()-2,0))</f>
        <v>44089</v>
      </c>
      <c r="G7" s="172">
        <f ca="1">IF($C7="Total",SUM(G$1:G6),
IF(OR(SUM('Sales input worksheet'!$J6:$K6)&lt;0,SUM('Sales input worksheet'!$J6:$K6)=0),"",
'Sales input worksheet'!$M6))</f>
        <v>71.5</v>
      </c>
      <c r="H7" s="172" t="str">
        <f ca="1">IF($C7="Total",SUM(H$1:H6),
IF(OR(SUM('Sales input worksheet'!$J6:$K6)&gt;0,SUM('Sales input worksheet'!$J6:$K6)=0),"",
'Sales input worksheet'!$M6))</f>
        <v/>
      </c>
      <c r="I7" s="319"/>
      <c r="J7" s="176" t="str">
        <f ca="1">IF($C7="Total",SUM($I$1:I6),"")</f>
        <v/>
      </c>
      <c r="K7" s="177">
        <f ca="1">IFERROR(IF($C7="Total",$K$2+SUM($G7:$H7)-$J7,
IF(AND(G7="",H7=""),"",
$K$2+SUM(G$3:G7)+SUM(H$3:H7)-SUM(I$2:I7))),"")</f>
        <v>1214.5</v>
      </c>
      <c r="L7" s="208"/>
    </row>
    <row r="8" spans="1:14" x14ac:dyDescent="0.35">
      <c r="A8" s="318" t="str">
        <f ca="1">IF($B8='Debtor balance enquiry'!$C$2,1+COUNT($A$1:A7),"")</f>
        <v/>
      </c>
      <c r="B8" s="133">
        <f ca="1">OFFSET('Sales input worksheet'!$A$1,ROW()-2,0)</f>
        <v>5</v>
      </c>
      <c r="C8" s="169" t="str">
        <f ca="1">IF($C7="Total","",
IF($C7="","",
IF(OFFSET('Sales input worksheet'!$B$1,ROW()-2,0)="","TOTAL",
OFFSET('Sales input worksheet'!$B$1,ROW()-2,0))))</f>
        <v>Jill Smith</v>
      </c>
      <c r="D8" s="169" t="str">
        <f ca="1">IF(OFFSET('Sales input worksheet'!$C$1,ROW()-2,0)="","",OFFSET('Sales input worksheet'!$C$1,ROW()-2,0))</f>
        <v>Sales</v>
      </c>
      <c r="E8" s="170" t="str">
        <f ca="1">IF(OFFSET('Sales input worksheet'!$D$1,ROW()-2,0)="","",OFFSET('Sales input worksheet'!$D$1,ROW()-2,0))</f>
        <v>KCB104</v>
      </c>
      <c r="F8" s="171">
        <f ca="1">IF(OFFSET('Sales input worksheet'!$E$1,ROW()-2,0)="","",OFFSET('Sales input worksheet'!$E$1,ROW()-2,0))</f>
        <v>44091</v>
      </c>
      <c r="G8" s="172">
        <f ca="1">IF($C8="Total",SUM(G$1:G7),
IF(OR(SUM('Sales input worksheet'!$J7:$K7)&lt;0,SUM('Sales input worksheet'!$J7:$K7)=0),"",
'Sales input worksheet'!$M7))</f>
        <v>412.50000000000006</v>
      </c>
      <c r="H8" s="172" t="str">
        <f ca="1">IF($C8="Total",SUM(H$1:H7),
IF(OR(SUM('Sales input worksheet'!$J7:$K7)&gt;0,SUM('Sales input worksheet'!$J7:$K7)=0),"",
'Sales input worksheet'!$M7))</f>
        <v/>
      </c>
      <c r="I8" s="319"/>
      <c r="J8" s="176" t="str">
        <f ca="1">IF($C8="Total",SUM($I$1:I7),"")</f>
        <v/>
      </c>
      <c r="K8" s="177">
        <f ca="1">IFERROR(IF($C8="Total",$K$2+SUM($G8:$H8)-$J8,
IF(AND(G8="",H8=""),"",
$K$2+SUM(G$3:G8)+SUM(H$3:H8)-SUM(I$2:I8))),"")</f>
        <v>1627</v>
      </c>
      <c r="L8" s="208"/>
      <c r="N8" s="126" t="s">
        <v>4</v>
      </c>
    </row>
    <row r="9" spans="1:14" x14ac:dyDescent="0.35">
      <c r="A9" s="318" t="str">
        <f ca="1">IF($B9='Debtor balance enquiry'!$C$2,1+COUNT($A$1:A8),"")</f>
        <v/>
      </c>
      <c r="B9" s="133">
        <f ca="1">OFFSET('Sales input worksheet'!$A$1,ROW()-2,0)</f>
        <v>6</v>
      </c>
      <c r="C9" s="169" t="str">
        <f ca="1">IF($C8="Total","",
IF($C8="","",
IF(OFFSET('Sales input worksheet'!$B$1,ROW()-2,0)="","TOTAL",
OFFSET('Sales input worksheet'!$B$1,ROW()-2,0))))</f>
        <v>Paul Daniels</v>
      </c>
      <c r="D9" s="169" t="str">
        <f ca="1">IF(OFFSET('Sales input worksheet'!$C$1,ROW()-2,0)="","",OFFSET('Sales input worksheet'!$C$1,ROW()-2,0))</f>
        <v>Sales</v>
      </c>
      <c r="E9" s="170" t="str">
        <f ca="1">IF(OFFSET('Sales input worksheet'!$D$1,ROW()-2,0)="","",OFFSET('Sales input worksheet'!$D$1,ROW()-2,0))</f>
        <v>KCB105</v>
      </c>
      <c r="F9" s="171">
        <f ca="1">IF(OFFSET('Sales input worksheet'!$E$1,ROW()-2,0)="","",OFFSET('Sales input worksheet'!$E$1,ROW()-2,0))</f>
        <v>44108</v>
      </c>
      <c r="G9" s="172">
        <f ca="1">IF($C9="Total",SUM(G$1:G8),
IF(OR(SUM('Sales input worksheet'!$J8:$K8)&lt;0,SUM('Sales input worksheet'!$J8:$K8)=0),"",
'Sales input worksheet'!$M8))</f>
        <v>71.5</v>
      </c>
      <c r="H9" s="172" t="str">
        <f ca="1">IF($C9="Total",SUM(H$1:H8),
IF(OR(SUM('Sales input worksheet'!$J8:$K8)&gt;0,SUM('Sales input worksheet'!$J8:$K8)=0),"",
'Sales input worksheet'!$M8))</f>
        <v/>
      </c>
      <c r="I9" s="319"/>
      <c r="J9" s="176" t="str">
        <f ca="1">IF($C9="Total",SUM($I$1:I8),"")</f>
        <v/>
      </c>
      <c r="K9" s="177">
        <f ca="1">IFERROR(IF($C9="Total",$K$2+SUM($G9:$H9)-$J9,
IF(AND(G9="",H9=""),"",
$K$2+SUM(G$3:G9)+SUM(H$3:H9)-SUM(I$2:I9))),"")</f>
        <v>1698.5</v>
      </c>
      <c r="L9" s="208"/>
    </row>
    <row r="10" spans="1:14" x14ac:dyDescent="0.35">
      <c r="A10" s="318" t="str">
        <f ca="1">IF($B10='Debtor balance enquiry'!$C$2,1+COUNT($A$1:A9),"")</f>
        <v/>
      </c>
      <c r="B10" s="133">
        <f ca="1">OFFSET('Sales input worksheet'!$A$1,ROW()-2,0)</f>
        <v>6</v>
      </c>
      <c r="C10" s="169" t="str">
        <f ca="1">IF($C9="Total","",
IF($C9="","",
IF(OFFSET('Sales input worksheet'!$B$1,ROW()-2,0)="","TOTAL",
OFFSET('Sales input worksheet'!$B$1,ROW()-2,0))))</f>
        <v>Paul Daniels</v>
      </c>
      <c r="D10" s="169" t="str">
        <f ca="1">IF(OFFSET('Sales input worksheet'!$C$1,ROW()-2,0)="","",OFFSET('Sales input worksheet'!$C$1,ROW()-2,0))</f>
        <v>Sales</v>
      </c>
      <c r="E10" s="170" t="str">
        <f ca="1">IF(OFFSET('Sales input worksheet'!$D$1,ROW()-2,0)="","",OFFSET('Sales input worksheet'!$D$1,ROW()-2,0))</f>
        <v>KCB106</v>
      </c>
      <c r="F10" s="171">
        <f ca="1">IF(OFFSET('Sales input worksheet'!$E$1,ROW()-2,0)="","",OFFSET('Sales input worksheet'!$E$1,ROW()-2,0))</f>
        <v>44136</v>
      </c>
      <c r="G10" s="172">
        <f ca="1">IF($C10="Total",SUM(G$1:G9),
IF(OR(SUM('Sales input worksheet'!$J9:$K9)&lt;0,SUM('Sales input worksheet'!$J9:$K9)=0),"",
'Sales input worksheet'!$M9))</f>
        <v>275</v>
      </c>
      <c r="H10" s="172" t="str">
        <f ca="1">IF($C10="Total",SUM(H$1:H9),
IF(OR(SUM('Sales input worksheet'!$J9:$K9)&gt;0,SUM('Sales input worksheet'!$J9:$K9)=0),"",
'Sales input worksheet'!$M9))</f>
        <v/>
      </c>
      <c r="I10" s="319"/>
      <c r="J10" s="176" t="str">
        <f ca="1">IF($C10="Total",SUM($I$1:I9),"")</f>
        <v/>
      </c>
      <c r="K10" s="177">
        <f ca="1">IFERROR(IF($C10="Total",$K$2+SUM($G10:$H10)-$J10,
IF(AND(G10="",H10=""),"",
$K$2+SUM(G$3:G10)+SUM(H$3:H10)-SUM(I$2:I10))),"")</f>
        <v>1973.5</v>
      </c>
      <c r="L10" s="208"/>
    </row>
    <row r="11" spans="1:14" x14ac:dyDescent="0.35">
      <c r="A11" s="318" t="str">
        <f ca="1">IF($B11='Debtor balance enquiry'!$C$2,1+COUNT($A$1:A10),"")</f>
        <v/>
      </c>
      <c r="B11" s="133">
        <f ca="1">OFFSET('Sales input worksheet'!$A$1,ROW()-2,0)</f>
        <v>7</v>
      </c>
      <c r="C11" s="169" t="str">
        <f ca="1">IF($C10="Total","",
IF($C10="","",
IF(OFFSET('Sales input worksheet'!$B$1,ROW()-2,0)="","TOTAL",
OFFSET('Sales input worksheet'!$B$1,ROW()-2,0))))</f>
        <v>Manuel Barros</v>
      </c>
      <c r="D11" s="169" t="str">
        <f ca="1">IF(OFFSET('Sales input worksheet'!$C$1,ROW()-2,0)="","",OFFSET('Sales input worksheet'!$C$1,ROW()-2,0))</f>
        <v>Sales</v>
      </c>
      <c r="E11" s="170" t="str">
        <f ca="1">IF(OFFSET('Sales input worksheet'!$D$1,ROW()-2,0)="","",OFFSET('Sales input worksheet'!$D$1,ROW()-2,0))</f>
        <v>KCB107</v>
      </c>
      <c r="F11" s="171">
        <f ca="1">IF(OFFSET('Sales input worksheet'!$E$1,ROW()-2,0)="","",OFFSET('Sales input worksheet'!$E$1,ROW()-2,0))</f>
        <v>44166</v>
      </c>
      <c r="G11" s="172">
        <f ca="1">IF($C11="Total",SUM(G$1:G10),
IF(OR(SUM('Sales input worksheet'!$J10:$K10)&lt;0,SUM('Sales input worksheet'!$J10:$K10)=0),"",
'Sales input worksheet'!$M10))</f>
        <v>385.00000000000006</v>
      </c>
      <c r="H11" s="172" t="str">
        <f ca="1">IF($C11="Total",SUM(H$1:H10),
IF(OR(SUM('Sales input worksheet'!$J10:$K10)&gt;0,SUM('Sales input worksheet'!$J10:$K10)=0),"",
'Sales input worksheet'!$M10))</f>
        <v/>
      </c>
      <c r="I11" s="319"/>
      <c r="J11" s="176" t="str">
        <f ca="1">IF($C11="Total",SUM($I$1:I10),"")</f>
        <v/>
      </c>
      <c r="K11" s="177">
        <f ca="1">IFERROR(IF($C11="Total",$K$2+SUM($G11:$H11)-$J11,
IF(AND(G11="",H11=""),"",
$K$2+SUM(G$3:G11)+SUM(H$3:H11)-SUM(I$2:I11))),"")</f>
        <v>2358.5</v>
      </c>
      <c r="L11" s="208"/>
    </row>
    <row r="12" spans="1:14" x14ac:dyDescent="0.35">
      <c r="A12" s="318" t="str">
        <f ca="1">IF($B12='Debtor balance enquiry'!$C$2,1+COUNT($A$1:A11),"")</f>
        <v/>
      </c>
      <c r="B12" s="133">
        <f ca="1">OFFSET('Sales input worksheet'!$A$1,ROW()-2,0)</f>
        <v>8</v>
      </c>
      <c r="C12" s="169" t="str">
        <f ca="1">IF($C11="Total","",
IF($C11="","",
IF(OFFSET('Sales input worksheet'!$B$1,ROW()-2,0)="","TOTAL",
OFFSET('Sales input worksheet'!$B$1,ROW()-2,0))))</f>
        <v>Sam Olsin</v>
      </c>
      <c r="D12" s="169" t="str">
        <f ca="1">IF(OFFSET('Sales input worksheet'!$C$1,ROW()-2,0)="","",OFFSET('Sales input worksheet'!$C$1,ROW()-2,0))</f>
        <v>Other income</v>
      </c>
      <c r="E12" s="170" t="str">
        <f ca="1">IF(OFFSET('Sales input worksheet'!$D$1,ROW()-2,0)="","",OFFSET('Sales input worksheet'!$D$1,ROW()-2,0))</f>
        <v>KCBO100</v>
      </c>
      <c r="F12" s="171">
        <f ca="1">IF(OFFSET('Sales input worksheet'!$E$1,ROW()-2,0)="","",OFFSET('Sales input worksheet'!$E$1,ROW()-2,0))</f>
        <v>44319</v>
      </c>
      <c r="G12" s="172">
        <f ca="1">IF($C12="Total",SUM(G$1:G11),
IF(OR(SUM('Sales input worksheet'!$J11:$K11)&lt;0,SUM('Sales input worksheet'!$J11:$K11)=0),"",
'Sales input worksheet'!$M11))</f>
        <v>11000</v>
      </c>
      <c r="H12" s="172" t="str">
        <f ca="1">IF($C12="Total",SUM(H$1:H11),
IF(OR(SUM('Sales input worksheet'!$J11:$K11)&gt;0,SUM('Sales input worksheet'!$J11:$K11)=0),"",
'Sales input worksheet'!$M11))</f>
        <v/>
      </c>
      <c r="I12" s="319"/>
      <c r="J12" s="176" t="str">
        <f ca="1">IF($C12="Total",SUM($I$1:I11),"")</f>
        <v/>
      </c>
      <c r="K12" s="177">
        <f ca="1">IFERROR(IF($C12="Total",$K$2+SUM($G12:$H12)-$J12,
IF(AND(G12="",H12=""),"",
$K$2+SUM(G$3:G12)+SUM(H$3:H12)-SUM(I$2:I12))),"")</f>
        <v>13358.5</v>
      </c>
      <c r="L12" s="208"/>
      <c r="M12" s="208"/>
    </row>
    <row r="13" spans="1:14" x14ac:dyDescent="0.35">
      <c r="A13" s="318" t="str">
        <f ca="1">IF($B13='Debtor balance enquiry'!$C$2,1+COUNT($A$1:A12),"")</f>
        <v/>
      </c>
      <c r="B13" s="133">
        <f ca="1">OFFSET('Sales input worksheet'!$A$1,ROW()-2,0)</f>
        <v>4</v>
      </c>
      <c r="C13" s="169" t="str">
        <f ca="1">IF($C12="Total","",
IF($C12="","",
IF(OFFSET('Sales input worksheet'!$B$1,ROW()-2,0)="","TOTAL",
OFFSET('Sales input worksheet'!$B$1,ROW()-2,0))))</f>
        <v>Jack Matthews</v>
      </c>
      <c r="D13" s="169" t="str">
        <f ca="1">IF(OFFSET('Sales input worksheet'!$C$1,ROW()-2,0)="","",OFFSET('Sales input worksheet'!$C$1,ROW()-2,0))</f>
        <v>Sales</v>
      </c>
      <c r="E13" s="170" t="str">
        <f ca="1">IF(OFFSET('Sales input worksheet'!$D$1,ROW()-2,0)="","",OFFSET('Sales input worksheet'!$D$1,ROW()-2,0))</f>
        <v>KCB108</v>
      </c>
      <c r="F13" s="171">
        <f ca="1">IF(OFFSET('Sales input worksheet'!$E$1,ROW()-2,0)="","",OFFSET('Sales input worksheet'!$E$1,ROW()-2,0))</f>
        <v>44352</v>
      </c>
      <c r="G13" s="172">
        <f ca="1">IF($C13="Total",SUM(G$1:G12),
IF(OR(SUM('Sales input worksheet'!$J12:$K12)&lt;0,SUM('Sales input worksheet'!$J12:$K12)=0),"",
'Sales input worksheet'!$M12))</f>
        <v>132</v>
      </c>
      <c r="H13" s="172" t="str">
        <f ca="1">IF($C13="Total",SUM(H$1:H12),
IF(OR(SUM('Sales input worksheet'!$J12:$K12)&gt;0,SUM('Sales input worksheet'!$J12:$K12)=0),"",
'Sales input worksheet'!$M12))</f>
        <v/>
      </c>
      <c r="I13" s="319"/>
      <c r="J13" s="176" t="str">
        <f ca="1">IF($C13="Total",SUM($I$1:I12),"")</f>
        <v/>
      </c>
      <c r="K13" s="177">
        <f ca="1">IFERROR(IF($C13="Total",$K$2+SUM($G13:$H13)-$J13,
IF(AND(G13="",H13=""),"",
$K$2+SUM(G$3:G13)+SUM(H$3:H13)-SUM(I$2:I13))),"")</f>
        <v>13490.5</v>
      </c>
      <c r="L13" s="208"/>
    </row>
    <row r="14" spans="1:14" x14ac:dyDescent="0.35">
      <c r="A14" s="318" t="str">
        <f ca="1">IF($B14='Debtor balance enquiry'!$C$2,1+COUNT($A$1:A13),"")</f>
        <v/>
      </c>
      <c r="B14" s="133">
        <f ca="1">OFFSET('Sales input worksheet'!$A$1,ROW()-2,0)</f>
        <v>7</v>
      </c>
      <c r="C14" s="169" t="str">
        <f ca="1">IF($C13="Total","",
IF($C13="","",
IF(OFFSET('Sales input worksheet'!$B$1,ROW()-2,0)="","TOTAL",
OFFSET('Sales input worksheet'!$B$1,ROW()-2,0))))</f>
        <v>Manuel Barros</v>
      </c>
      <c r="D14" s="169" t="str">
        <f ca="1">IF(OFFSET('Sales input worksheet'!$C$1,ROW()-2,0)="","",OFFSET('Sales input worksheet'!$C$1,ROW()-2,0))</f>
        <v>Sales</v>
      </c>
      <c r="E14" s="170" t="str">
        <f ca="1">IF(OFFSET('Sales input worksheet'!$D$1,ROW()-2,0)="","",OFFSET('Sales input worksheet'!$D$1,ROW()-2,0))</f>
        <v>KCB109</v>
      </c>
      <c r="F14" s="171">
        <f ca="1">IF(OFFSET('Sales input worksheet'!$E$1,ROW()-2,0)="","",OFFSET('Sales input worksheet'!$E$1,ROW()-2,0))</f>
        <v>44353</v>
      </c>
      <c r="G14" s="172">
        <f ca="1">IF($C14="Total",SUM(G$1:G13),
IF(OR(SUM('Sales input worksheet'!$J13:$K13)&lt;0,SUM('Sales input worksheet'!$J13:$K13)=0),"",
'Sales input worksheet'!$M13))</f>
        <v>495.00000000000006</v>
      </c>
      <c r="H14" s="172" t="str">
        <f ca="1">IF($C14="Total",SUM(H$1:H13),
IF(OR(SUM('Sales input worksheet'!$J13:$K13)&gt;0,SUM('Sales input worksheet'!$J13:$K13)=0),"",
'Sales input worksheet'!$M13))</f>
        <v/>
      </c>
      <c r="I14" s="319"/>
      <c r="J14" s="176" t="str">
        <f ca="1">IF($C14="Total",SUM($I$1:I13),"")</f>
        <v/>
      </c>
      <c r="K14" s="177">
        <f ca="1">IFERROR(IF($C14="Total",$K$2+SUM($G14:$H14)-$J14,
IF(AND(G14="",H14=""),"",
$K$2+SUM(G$3:G14)+SUM(H$3:H14)-SUM(I$2:I14))),"")</f>
        <v>13985.5</v>
      </c>
      <c r="L14" s="208"/>
    </row>
    <row r="15" spans="1:14" x14ac:dyDescent="0.35">
      <c r="A15" s="318" t="str">
        <f ca="1">IF($B15='Debtor balance enquiry'!$C$2,1+COUNT($A$1:A14),"")</f>
        <v/>
      </c>
      <c r="B15" s="133">
        <f ca="1">OFFSET('Sales input worksheet'!$A$1,ROW()-2,0)</f>
        <v>2</v>
      </c>
      <c r="C15" s="169" t="str">
        <f ca="1">IF($C14="Total","",
IF($C14="","",
IF(OFFSET('Sales input worksheet'!$B$1,ROW()-2,0)="","TOTAL",
OFFSET('Sales input worksheet'!$B$1,ROW()-2,0))))</f>
        <v>Birnings</v>
      </c>
      <c r="D15" s="169" t="str">
        <f ca="1">IF(OFFSET('Sales input worksheet'!$C$1,ROW()-2,0)="","",OFFSET('Sales input worksheet'!$C$1,ROW()-2,0))</f>
        <v>Sales</v>
      </c>
      <c r="E15" s="170" t="str">
        <f ca="1">IF(OFFSET('Sales input worksheet'!$D$1,ROW()-2,0)="","",OFFSET('Sales input worksheet'!$D$1,ROW()-2,0))</f>
        <v>KCB110</v>
      </c>
      <c r="F15" s="171">
        <f ca="1">IF(OFFSET('Sales input worksheet'!$E$1,ROW()-2,0)="","",OFFSET('Sales input worksheet'!$E$1,ROW()-2,0))</f>
        <v>44321</v>
      </c>
      <c r="G15" s="172">
        <f ca="1">IF($C15="Total",SUM(G$1:G14),
IF(OR(SUM('Sales input worksheet'!$J14:$K14)&lt;0,SUM('Sales input worksheet'!$J14:$K14)=0),"",
'Sales input worksheet'!$M14))</f>
        <v>66</v>
      </c>
      <c r="H15" s="172" t="str">
        <f ca="1">IF($C15="Total",SUM(H$1:H14),
IF(OR(SUM('Sales input worksheet'!$J14:$K14)&gt;0,SUM('Sales input worksheet'!$J14:$K14)=0),"",
'Sales input worksheet'!$M14))</f>
        <v/>
      </c>
      <c r="I15" s="319"/>
      <c r="J15" s="176" t="str">
        <f ca="1">IF($C15="Total",SUM($I$1:I14),"")</f>
        <v/>
      </c>
      <c r="K15" s="177">
        <f ca="1">IFERROR(IF($C15="Total",$K$2+SUM($G15:$H15)-$J15,
IF(AND(G15="",H15=""),"",
$K$2+SUM(G$3:G15)+SUM(H$3:H15)-SUM(I$2:I15))),"")</f>
        <v>14051.5</v>
      </c>
      <c r="L15" s="208"/>
    </row>
    <row r="16" spans="1:14" x14ac:dyDescent="0.35">
      <c r="A16" s="318" t="str">
        <f ca="1">IF($B16='Debtor balance enquiry'!$C$2,1+COUNT($A$1:A15),"")</f>
        <v/>
      </c>
      <c r="B16" s="133">
        <f ca="1">OFFSET('Sales input worksheet'!$A$1,ROW()-2,0)</f>
        <v>7</v>
      </c>
      <c r="C16" s="169" t="str">
        <f ca="1">IF($C15="Total","",
IF($C15="","",
IF(OFFSET('Sales input worksheet'!$B$1,ROW()-2,0)="","TOTAL",
OFFSET('Sales input worksheet'!$B$1,ROW()-2,0))))</f>
        <v>Manuel Barros</v>
      </c>
      <c r="D16" s="169" t="str">
        <f ca="1">IF(OFFSET('Sales input worksheet'!$C$1,ROW()-2,0)="","",OFFSET('Sales input worksheet'!$C$1,ROW()-2,0))</f>
        <v>Sales</v>
      </c>
      <c r="E16" s="170" t="str">
        <f ca="1">IF(OFFSET('Sales input worksheet'!$D$1,ROW()-2,0)="","",OFFSET('Sales input worksheet'!$D$1,ROW()-2,0))</f>
        <v>KCB111</v>
      </c>
      <c r="F16" s="171">
        <f ca="1">IF(OFFSET('Sales input worksheet'!$E$1,ROW()-2,0)="","",OFFSET('Sales input worksheet'!$E$1,ROW()-2,0))</f>
        <v>44351</v>
      </c>
      <c r="G16" s="172">
        <f ca="1">IF($C16="Total",SUM(G$1:G15),
IF(OR(SUM('Sales input worksheet'!$J15:$K15)&lt;0,SUM('Sales input worksheet'!$J15:$K15)=0),"",
'Sales input worksheet'!$M15))</f>
        <v>770.00000000000011</v>
      </c>
      <c r="H16" s="172" t="str">
        <f ca="1">IF($C16="Total",SUM(H$1:H15),
IF(OR(SUM('Sales input worksheet'!$J15:$K15)&gt;0,SUM('Sales input worksheet'!$J15:$K15)=0),"",
'Sales input worksheet'!$M15))</f>
        <v/>
      </c>
      <c r="I16" s="319">
        <v>770</v>
      </c>
      <c r="J16" s="176" t="str">
        <f ca="1">IF($C16="Total",SUM($I$1:I15),"")</f>
        <v/>
      </c>
      <c r="K16" s="177">
        <f ca="1">IFERROR(IF($C16="Total",$K$2+SUM($G16:$H16)-$J16,
IF(AND(G16="",H16=""),"",
$K$2+SUM(G$3:G16)+SUM(H$3:H16)-SUM(I$2:I16))),"")</f>
        <v>14051.5</v>
      </c>
      <c r="L16" s="208"/>
    </row>
    <row r="17" spans="1:12" x14ac:dyDescent="0.35">
      <c r="A17" s="318" t="str">
        <f ca="1">IF($B17='Debtor balance enquiry'!$C$2,1+COUNT($A$1:A16),"")</f>
        <v/>
      </c>
      <c r="B17" s="133">
        <f ca="1">OFFSET('Sales input worksheet'!$A$1,ROW()-2,0)</f>
        <v>7</v>
      </c>
      <c r="C17" s="169" t="str">
        <f ca="1">IF($C16="Total","",
IF($C16="","",
IF(OFFSET('Sales input worksheet'!$B$1,ROW()-2,0)="","TOTAL",
OFFSET('Sales input worksheet'!$B$1,ROW()-2,0))))</f>
        <v>Manuel Barros</v>
      </c>
      <c r="D17" s="169" t="str">
        <f ca="1">IF(OFFSET('Sales input worksheet'!$C$1,ROW()-2,0)="","",OFFSET('Sales input worksheet'!$C$1,ROW()-2,0))</f>
        <v>Customer credit</v>
      </c>
      <c r="E17" s="170" t="str">
        <f ca="1">IF(OFFSET('Sales input worksheet'!$D$1,ROW()-2,0)="","",OFFSET('Sales input worksheet'!$D$1,ROW()-2,0))</f>
        <v>CR101</v>
      </c>
      <c r="F17" s="171">
        <f ca="1">IF(OFFSET('Sales input worksheet'!$E$1,ROW()-2,0)="","",OFFSET('Sales input worksheet'!$E$1,ROW()-2,0))</f>
        <v>44354</v>
      </c>
      <c r="G17" s="172" t="str">
        <f ca="1">IF($C17="Total",SUM(G$1:G16),
IF(OR(SUM('Sales input worksheet'!$J16:$K16)&lt;0,SUM('Sales input worksheet'!$J16:$K16)=0),"",
'Sales input worksheet'!$M16))</f>
        <v/>
      </c>
      <c r="H17" s="172">
        <f ca="1">IF($C17="Total",SUM(H$1:H16),
IF(OR(SUM('Sales input worksheet'!$J16:$K16)&gt;0,SUM('Sales input worksheet'!$J16:$K16)=0),"",
'Sales input worksheet'!$M16))</f>
        <v>-385.00000000000006</v>
      </c>
      <c r="I17" s="319"/>
      <c r="J17" s="176" t="str">
        <f ca="1">IF($C17="Total",SUM($I$1:I16),"")</f>
        <v/>
      </c>
      <c r="K17" s="177">
        <f ca="1">IFERROR(IF($C17="Total",$K$2+SUM($G17:$H17)-$J17,
IF(AND(G17="",H17=""),"",
$K$2+SUM(G$3:G17)+SUM(H$3:H17)-SUM(I$2:I17))),"")</f>
        <v>13666.5</v>
      </c>
      <c r="L17" s="208"/>
    </row>
    <row r="18" spans="1:12" x14ac:dyDescent="0.35">
      <c r="A18" s="318" t="str">
        <f ca="1">IF($B18='Debtor balance enquiry'!$C$2,1+COUNT($A$1:A17),"")</f>
        <v/>
      </c>
      <c r="B18" s="133">
        <f ca="1">OFFSET('Sales input worksheet'!$A$1,ROW()-2,0)</f>
        <v>1</v>
      </c>
      <c r="C18" s="169" t="str">
        <f ca="1">IF($C17="Total","",
IF($C17="","",
IF(OFFSET('Sales input worksheet'!$B$1,ROW()-2,0)="","TOTAL",
OFFSET('Sales input worksheet'!$B$1,ROW()-2,0))))</f>
        <v>Green Gardeners</v>
      </c>
      <c r="D18" s="169" t="str">
        <f ca="1">IF(OFFSET('Sales input worksheet'!$C$1,ROW()-2,0)="","",OFFSET('Sales input worksheet'!$C$1,ROW()-2,0))</f>
        <v>Sales</v>
      </c>
      <c r="E18" s="170" t="str">
        <f ca="1">IF(OFFSET('Sales input worksheet'!$D$1,ROW()-2,0)="","",OFFSET('Sales input worksheet'!$D$1,ROW()-2,0))</f>
        <v>KCB112</v>
      </c>
      <c r="F18" s="171">
        <f ca="1">IF(OFFSET('Sales input worksheet'!$E$1,ROW()-2,0)="","",OFFSET('Sales input worksheet'!$E$1,ROW()-2,0))</f>
        <v>44197</v>
      </c>
      <c r="G18" s="172">
        <f ca="1">IF($C18="Total",SUM(G$1:G17),
IF(OR(SUM('Sales input worksheet'!$J17:$K17)&lt;0,SUM('Sales input worksheet'!$J17:$K17)=0),"",
'Sales input worksheet'!$M17))</f>
        <v>412.50000000000006</v>
      </c>
      <c r="H18" s="172" t="str">
        <f ca="1">IF($C18="Total",SUM(H$1:H17),
IF(OR(SUM('Sales input worksheet'!$J17:$K17)&gt;0,SUM('Sales input worksheet'!$J17:$K17)=0),"",
'Sales input worksheet'!$M17))</f>
        <v/>
      </c>
      <c r="I18" s="319">
        <v>375</v>
      </c>
      <c r="J18" s="176" t="str">
        <f ca="1">IF($C18="Total",SUM($I$1:I17),"")</f>
        <v/>
      </c>
      <c r="K18" s="177">
        <f ca="1">IFERROR(IF($C18="Total",$K$2+SUM($G18:$H18)-$J18,
IF(AND(G18="",H18=""),"",
$K$2+SUM(G$3:G18)+SUM(H$3:H18)-SUM(I$2:I18))),"")</f>
        <v>13704</v>
      </c>
      <c r="L18" s="208"/>
    </row>
    <row r="19" spans="1:12" x14ac:dyDescent="0.35">
      <c r="A19" s="318">
        <f ca="1">IF($B19='Debtor balance enquiry'!$C$2,1+COUNT($A$1:A18),"")</f>
        <v>1</v>
      </c>
      <c r="B19" s="133">
        <f ca="1">OFFSET('Sales input worksheet'!$A$1,ROW()-2,0)</f>
        <v>9</v>
      </c>
      <c r="C19" s="169" t="str">
        <f ca="1">IF($C18="Total","",
IF($C18="","",
IF(OFFSET('Sales input worksheet'!$B$1,ROW()-2,0)="","TOTAL",
OFFSET('Sales input worksheet'!$B$1,ROW()-2,0))))</f>
        <v>The local TAFE</v>
      </c>
      <c r="D19" s="169" t="str">
        <f ca="1">IF(OFFSET('Sales input worksheet'!$C$1,ROW()-2,0)="","",OFFSET('Sales input worksheet'!$C$1,ROW()-2,0))</f>
        <v>Other income</v>
      </c>
      <c r="E19" s="170" t="str">
        <f ca="1">IF(OFFSET('Sales input worksheet'!$D$1,ROW()-2,0)="","",OFFSET('Sales input worksheet'!$D$1,ROW()-2,0))</f>
        <v>KCBO101</v>
      </c>
      <c r="F19" s="171">
        <f ca="1">IF(OFFSET('Sales input worksheet'!$E$1,ROW()-2,0)="","",OFFSET('Sales input worksheet'!$E$1,ROW()-2,0))</f>
        <v>44297</v>
      </c>
      <c r="G19" s="172">
        <f ca="1">IF($C19="Total",SUM(G$1:G18),
IF(OR(SUM('Sales input worksheet'!$J18:$K18)&lt;0,SUM('Sales input worksheet'!$J18:$K18)=0),"",
'Sales input worksheet'!$M18))</f>
        <v>5500</v>
      </c>
      <c r="H19" s="172" t="str">
        <f ca="1">IF($C19="Total",SUM(H$1:H18),
IF(OR(SUM('Sales input worksheet'!$J18:$K18)&gt;0,SUM('Sales input worksheet'!$J18:$K18)=0),"",
'Sales input worksheet'!$M18))</f>
        <v/>
      </c>
      <c r="I19" s="319"/>
      <c r="J19" s="176" t="str">
        <f ca="1">IF($C19="Total",SUM($I$1:I18),"")</f>
        <v/>
      </c>
      <c r="K19" s="177">
        <f ca="1">IFERROR(IF($C19="Total",$K$2+SUM($G19:$H19)-$J19,
IF(AND(G19="",H19=""),"",
$K$2+SUM(G$3:G19)+SUM(H$3:H19)-SUM(I$2:I19))),"")</f>
        <v>19204</v>
      </c>
      <c r="L19" s="208"/>
    </row>
    <row r="20" spans="1:12" x14ac:dyDescent="0.35">
      <c r="A20" s="318">
        <f ca="1">IF($B20='Debtor balance enquiry'!$C$2,1+COUNT($A$1:A19),"")</f>
        <v>2</v>
      </c>
      <c r="B20" s="133">
        <f ca="1">OFFSET('Sales input worksheet'!$A$1,ROW()-2,0)</f>
        <v>9</v>
      </c>
      <c r="C20" s="169" t="str">
        <f ca="1">IF($C19="Total","",
IF($C19="","",
IF(OFFSET('Sales input worksheet'!$B$1,ROW()-2,0)="","TOTAL",
OFFSET('Sales input worksheet'!$B$1,ROW()-2,0))))</f>
        <v>The local TAFE</v>
      </c>
      <c r="D20" s="169" t="str">
        <f ca="1">IF(OFFSET('Sales input worksheet'!$C$1,ROW()-2,0)="","",OFFSET('Sales input worksheet'!$C$1,ROW()-2,0))</f>
        <v>Other income</v>
      </c>
      <c r="E20" s="170" t="str">
        <f ca="1">IF(OFFSET('Sales input worksheet'!$D$1,ROW()-2,0)="","",OFFSET('Sales input worksheet'!$D$1,ROW()-2,0))</f>
        <v>KCBO102</v>
      </c>
      <c r="F20" s="171">
        <f ca="1">IF(OFFSET('Sales input worksheet'!$E$1,ROW()-2,0)="","",OFFSET('Sales input worksheet'!$E$1,ROW()-2,0))</f>
        <v>44013</v>
      </c>
      <c r="G20" s="172">
        <f ca="1">IF($C20="Total",SUM(G$1:G19),
IF(OR(SUM('Sales input worksheet'!$J19:$K19)&lt;0,SUM('Sales input worksheet'!$J19:$K19)=0),"",
'Sales input worksheet'!$M19))</f>
        <v>11000</v>
      </c>
      <c r="H20" s="172" t="str">
        <f ca="1">IF($C20="Total",SUM(H$1:H19),
IF(OR(SUM('Sales input worksheet'!$J19:$K19)&gt;0,SUM('Sales input worksheet'!$J19:$K19)=0),"",
'Sales input worksheet'!$M19))</f>
        <v/>
      </c>
      <c r="I20" s="319"/>
      <c r="J20" s="176" t="str">
        <f ca="1">IF($C20="Total",SUM($I$1:I19),"")</f>
        <v/>
      </c>
      <c r="K20" s="177">
        <f ca="1">IFERROR(IF($C20="Total",$K$2+SUM($G20:$H20)-$J20,
IF(AND(G20="",H20=""),"",
$K$2+SUM(G$3:G20)+SUM(H$3:H20)-SUM(I$2:I20))),"")</f>
        <v>30204</v>
      </c>
      <c r="L20" s="208"/>
    </row>
    <row r="21" spans="1:12" x14ac:dyDescent="0.35">
      <c r="A21" s="318">
        <f ca="1">IF($B21='Debtor balance enquiry'!$C$2,1+COUNT($A$1:A20),"")</f>
        <v>3</v>
      </c>
      <c r="B21" s="133">
        <f ca="1">OFFSET('Sales input worksheet'!$A$1,ROW()-2,0)</f>
        <v>9</v>
      </c>
      <c r="C21" s="169" t="str">
        <f ca="1">IF($C20="Total","",
IF($C20="","",
IF(OFFSET('Sales input worksheet'!$B$1,ROW()-2,0)="","TOTAL",
OFFSET('Sales input worksheet'!$B$1,ROW()-2,0))))</f>
        <v>The local TAFE</v>
      </c>
      <c r="D21" s="169" t="str">
        <f ca="1">IF(OFFSET('Sales input worksheet'!$C$1,ROW()-2,0)="","",OFFSET('Sales input worksheet'!$C$1,ROW()-2,0))</f>
        <v>Other income</v>
      </c>
      <c r="E21" s="170" t="str">
        <f ca="1">IF(OFFSET('Sales input worksheet'!$D$1,ROW()-2,0)="","",OFFSET('Sales input worksheet'!$D$1,ROW()-2,0))</f>
        <v>KCBO103</v>
      </c>
      <c r="F21" s="171">
        <f ca="1">IF(OFFSET('Sales input worksheet'!$E$1,ROW()-2,0)="","",OFFSET('Sales input worksheet'!$E$1,ROW()-2,0))</f>
        <v>44105</v>
      </c>
      <c r="G21" s="172">
        <f ca="1">IF($C21="Total",SUM(G$1:G20),
IF(OR(SUM('Sales input worksheet'!$J20:$K20)&lt;0,SUM('Sales input worksheet'!$J20:$K20)=0),"",
'Sales input worksheet'!$M20))</f>
        <v>11000</v>
      </c>
      <c r="H21" s="172" t="str">
        <f ca="1">IF($C21="Total",SUM(H$1:H20),
IF(OR(SUM('Sales input worksheet'!$J20:$K20)&gt;0,SUM('Sales input worksheet'!$J20:$K20)=0),"",
'Sales input worksheet'!$M20))</f>
        <v/>
      </c>
      <c r="I21" s="319"/>
      <c r="J21" s="176" t="str">
        <f ca="1">IF($C21="Total",SUM($I$1:I20),"")</f>
        <v/>
      </c>
      <c r="K21" s="177">
        <f ca="1">IFERROR(IF($C21="Total",$K$2+SUM($G21:$H21)-$J21,
IF(AND(G21="",H21=""),"",
$K$2+SUM(G$3:G21)+SUM(H$3:H21)-SUM(I$2:I21))),"")</f>
        <v>41204</v>
      </c>
      <c r="L21" s="208"/>
    </row>
    <row r="22" spans="1:12" x14ac:dyDescent="0.35">
      <c r="A22" s="318">
        <f ca="1">IF($B22='Debtor balance enquiry'!$C$2,1+COUNT($A$1:A21),"")</f>
        <v>4</v>
      </c>
      <c r="B22" s="133">
        <f ca="1">OFFSET('Sales input worksheet'!$A$1,ROW()-2,0)</f>
        <v>9</v>
      </c>
      <c r="C22" s="169" t="str">
        <f ca="1">IF($C21="Total","",
IF($C21="","",
IF(OFFSET('Sales input worksheet'!$B$1,ROW()-2,0)="","TOTAL",
OFFSET('Sales input worksheet'!$B$1,ROW()-2,0))))</f>
        <v>The local TAFE</v>
      </c>
      <c r="D22" s="169" t="str">
        <f ca="1">IF(OFFSET('Sales input worksheet'!$C$1,ROW()-2,0)="","",OFFSET('Sales input worksheet'!$C$1,ROW()-2,0))</f>
        <v>Other income</v>
      </c>
      <c r="E22" s="170" t="str">
        <f ca="1">IF(OFFSET('Sales input worksheet'!$D$1,ROW()-2,0)="","",OFFSET('Sales input worksheet'!$D$1,ROW()-2,0))</f>
        <v>KCBO104</v>
      </c>
      <c r="F22" s="171">
        <f ca="1">IF(OFFSET('Sales input worksheet'!$E$1,ROW()-2,0)="","",OFFSET('Sales input worksheet'!$E$1,ROW()-2,0))</f>
        <v>44197</v>
      </c>
      <c r="G22" s="172">
        <f ca="1">IF($C22="Total",SUM(G$1:G21),
IF(OR(SUM('Sales input worksheet'!$J21:$K21)&lt;0,SUM('Sales input worksheet'!$J21:$K21)=0),"",
'Sales input worksheet'!$M21))</f>
        <v>11000</v>
      </c>
      <c r="H22" s="172" t="str">
        <f ca="1">IF($C22="Total",SUM(H$1:H21),
IF(OR(SUM('Sales input worksheet'!$J21:$K21)&gt;0,SUM('Sales input worksheet'!$J21:$K21)=0),"",
'Sales input worksheet'!$M21))</f>
        <v/>
      </c>
      <c r="I22" s="319"/>
      <c r="J22" s="176" t="str">
        <f ca="1">IF($C22="Total",SUM($I$1:I21),"")</f>
        <v/>
      </c>
      <c r="K22" s="177">
        <f ca="1">IFERROR(IF($C22="Total",$K$2+SUM($G22:$H22)-$J22,
IF(AND(G22="",H22=""),"",
$K$2+SUM(G$3:G22)+SUM(H$3:H22)-SUM(I$2:I22))),"")</f>
        <v>52204</v>
      </c>
      <c r="L22" s="208"/>
    </row>
    <row r="23" spans="1:12" x14ac:dyDescent="0.35">
      <c r="A23" s="318">
        <f ca="1">IF($B23='Debtor balance enquiry'!$C$2,1+COUNT($A$1:A22),"")</f>
        <v>5</v>
      </c>
      <c r="B23" s="133">
        <f ca="1">OFFSET('Sales input worksheet'!$A$1,ROW()-2,0)</f>
        <v>9</v>
      </c>
      <c r="C23" s="169" t="str">
        <f ca="1">IF($C22="Total","",
IF($C22="","",
IF(OFFSET('Sales input worksheet'!$B$1,ROW()-2,0)="","TOTAL",
OFFSET('Sales input worksheet'!$B$1,ROW()-2,0))))</f>
        <v>The local TAFE</v>
      </c>
      <c r="D23" s="169" t="str">
        <f ca="1">IF(OFFSET('Sales input worksheet'!$C$1,ROW()-2,0)="","",OFFSET('Sales input worksheet'!$C$1,ROW()-2,0))</f>
        <v>Other income</v>
      </c>
      <c r="E23" s="170" t="str">
        <f ca="1">IF(OFFSET('Sales input worksheet'!$D$1,ROW()-2,0)="","",OFFSET('Sales input worksheet'!$D$1,ROW()-2,0))</f>
        <v>KCBO105</v>
      </c>
      <c r="F23" s="171">
        <f ca="1">IF(OFFSET('Sales input worksheet'!$E$1,ROW()-2,0)="","",OFFSET('Sales input worksheet'!$E$1,ROW()-2,0))</f>
        <v>44287</v>
      </c>
      <c r="G23" s="172">
        <f ca="1">IF($C23="Total",SUM(G$1:G22),
IF(OR(SUM('Sales input worksheet'!$J22:$K22)&lt;0,SUM('Sales input worksheet'!$J22:$K22)=0),"",
'Sales input worksheet'!$M22))</f>
        <v>11000</v>
      </c>
      <c r="H23" s="172" t="str">
        <f ca="1">IF($C23="Total",SUM(H$1:H22),
IF(OR(SUM('Sales input worksheet'!$J22:$K22)&gt;0,SUM('Sales input worksheet'!$J22:$K22)=0),"",
'Sales input worksheet'!$M22))</f>
        <v/>
      </c>
      <c r="I23" s="319"/>
      <c r="J23" s="176" t="str">
        <f ca="1">IF($C23="Total",SUM($I$1:I22),"")</f>
        <v/>
      </c>
      <c r="K23" s="177">
        <f ca="1">IFERROR(IF($C23="Total",$K$2+SUM($G23:$H23)-$J23,
IF(AND(G23="",H23=""),"",
$K$2+SUM(G$3:G23)+SUM(H$3:H23)-SUM(I$2:I23))),"")</f>
        <v>63204</v>
      </c>
      <c r="L23" s="208"/>
    </row>
    <row r="24" spans="1:12" x14ac:dyDescent="0.35">
      <c r="A24" s="318" t="str">
        <f ca="1">IF($B24='Debtor balance enquiry'!$C$2,1+COUNT($A$1:A23),"")</f>
        <v/>
      </c>
      <c r="B24" s="133" t="str">
        <f ca="1">OFFSET('Sales input worksheet'!$A$1,ROW()-2,0)</f>
        <v/>
      </c>
      <c r="C24" s="169" t="str">
        <f ca="1">IF($C23="Total","",
IF($C23="","",
IF(OFFSET('Sales input worksheet'!$B$1,ROW()-2,0)="","TOTAL",
OFFSET('Sales input worksheet'!$B$1,ROW()-2,0))))</f>
        <v>TOTAL</v>
      </c>
      <c r="D24" s="169" t="str">
        <f ca="1">IF(OFFSET('Sales input worksheet'!$C$1,ROW()-2,0)="","",OFFSET('Sales input worksheet'!$C$1,ROW()-2,0))</f>
        <v/>
      </c>
      <c r="E24" s="170" t="str">
        <f ca="1">IF(OFFSET('Sales input worksheet'!$D$1,ROW()-2,0)="","",OFFSET('Sales input worksheet'!$D$1,ROW()-2,0))</f>
        <v/>
      </c>
      <c r="F24" s="171" t="str">
        <f ca="1">IF(OFFSET('Sales input worksheet'!$E$1,ROW()-2,0)="","",OFFSET('Sales input worksheet'!$E$1,ROW()-2,0))</f>
        <v/>
      </c>
      <c r="G24" s="172">
        <f ca="1">IF($C24="Total",SUM(G$1:G23),
IF(OR(SUM('Sales input worksheet'!$J23:$K23)&lt;0,SUM('Sales input worksheet'!$J23:$K23)=0),"",
'Sales input worksheet'!$M23))</f>
        <v>64130</v>
      </c>
      <c r="H24" s="172">
        <f ca="1">IF($C24="Total",SUM(H$1:H23),
IF(OR(SUM('Sales input worksheet'!$J23:$K23)&gt;0,SUM('Sales input worksheet'!$J23:$K23)=0),"",
'Sales input worksheet'!$M23))</f>
        <v>-715</v>
      </c>
      <c r="I24" s="319"/>
      <c r="J24" s="176">
        <f ca="1">IF($C24="Total",SUM($I$1:I23),"")</f>
        <v>1211</v>
      </c>
      <c r="K24" s="177">
        <f ca="1">IFERROR(IF($C24="Total",$K$2+SUM($G24:$H24)-$J24,
IF(AND(G24="",H24=""),"",
$K$2+SUM(G$3:G24)+SUM(H$3:H24)-SUM(I$2:I24))),"")</f>
        <v>63204</v>
      </c>
    </row>
    <row r="25" spans="1:12" x14ac:dyDescent="0.35">
      <c r="A25" s="318" t="str">
        <f ca="1">IF($B25='Debtor balance enquiry'!$C$2,1+COUNT($A$1:A24),"")</f>
        <v/>
      </c>
      <c r="B25" s="133" t="str">
        <f ca="1">OFFSET('Sales input worksheet'!$A$1,ROW()-2,0)</f>
        <v/>
      </c>
      <c r="C25" s="169" t="str">
        <f ca="1">IF($C24="Total","",
IF($C24="","",
IF(OFFSET('Sales input worksheet'!$B$1,ROW()-2,0)="","TOTAL",
OFFSET('Sales input worksheet'!$B$1,ROW()-2,0))))</f>
        <v/>
      </c>
      <c r="D25" s="169" t="str">
        <f ca="1">IF(OFFSET('Sales input worksheet'!$C$1,ROW()-2,0)="","",OFFSET('Sales input worksheet'!$C$1,ROW()-2,0))</f>
        <v/>
      </c>
      <c r="E25" s="170" t="str">
        <f ca="1">IF(OFFSET('Sales input worksheet'!$D$1,ROW()-2,0)="","",OFFSET('Sales input worksheet'!$D$1,ROW()-2,0))</f>
        <v/>
      </c>
      <c r="F25" s="171" t="str">
        <f ca="1">IF(OFFSET('Sales input worksheet'!$E$1,ROW()-2,0)="","",OFFSET('Sales input worksheet'!$E$1,ROW()-2,0))</f>
        <v/>
      </c>
      <c r="G25" s="172" t="str">
        <f ca="1">IF($C25="Total",SUM(G$1:G24),
IF(OR(SUM('Sales input worksheet'!$J24:$K24)&lt;0,SUM('Sales input worksheet'!$J24:$K24)=0),"",
'Sales input worksheet'!$M24))</f>
        <v/>
      </c>
      <c r="H25" s="172" t="str">
        <f ca="1">IF($C25="Total",SUM(H$1:H24),
IF(OR(SUM('Sales input worksheet'!$J24:$K24)&gt;0,SUM('Sales input worksheet'!$J24:$K24)=0),"",
'Sales input worksheet'!$M24))</f>
        <v/>
      </c>
      <c r="I25" s="319"/>
      <c r="J25" s="176" t="str">
        <f ca="1">IF($C25="Total",SUM($I$1:I24),"")</f>
        <v/>
      </c>
      <c r="K25" s="177" t="str">
        <f ca="1">IFERROR(IF($C25="Total",$K$2+SUM($G25:$H25)-$J25,
IF(AND(G25="",H25=""),"",
$K$2+SUM(G$3:G25)+SUM(H$3:H25)-SUM(I$2:I25))),"")</f>
        <v/>
      </c>
    </row>
    <row r="26" spans="1:12" x14ac:dyDescent="0.35">
      <c r="A26" s="318" t="str">
        <f ca="1">IF($B26='Debtor balance enquiry'!$C$2,1+COUNT($A$1:A25),"")</f>
        <v/>
      </c>
      <c r="B26" s="133" t="str">
        <f ca="1">OFFSET('Sales input worksheet'!$A$1,ROW()-2,0)</f>
        <v/>
      </c>
      <c r="C26" s="169" t="str">
        <f ca="1">IF($C25="Total","",
IF($C25="","",
IF(OFFSET('Sales input worksheet'!$B$1,ROW()-2,0)="","TOTAL",
OFFSET('Sales input worksheet'!$B$1,ROW()-2,0))))</f>
        <v/>
      </c>
      <c r="D26" s="169" t="str">
        <f ca="1">IF(OFFSET('Sales input worksheet'!$C$1,ROW()-2,0)="","",OFFSET('Sales input worksheet'!$C$1,ROW()-2,0))</f>
        <v/>
      </c>
      <c r="E26" s="170" t="str">
        <f ca="1">IF(OFFSET('Sales input worksheet'!$D$1,ROW()-2,0)="","",OFFSET('Sales input worksheet'!$D$1,ROW()-2,0))</f>
        <v/>
      </c>
      <c r="F26" s="171" t="str">
        <f ca="1">IF(OFFSET('Sales input worksheet'!$E$1,ROW()-2,0)="","",OFFSET('Sales input worksheet'!$E$1,ROW()-2,0))</f>
        <v/>
      </c>
      <c r="G26" s="172" t="str">
        <f ca="1">IF($C26="Total",SUM(G$1:G25),
IF(OR(SUM('Sales input worksheet'!$J25:$K25)&lt;0,SUM('Sales input worksheet'!$J25:$K25)=0),"",
'Sales input worksheet'!$M25))</f>
        <v/>
      </c>
      <c r="H26" s="172" t="str">
        <f ca="1">IF($C26="Total",SUM(H$1:H25),
IF(OR(SUM('Sales input worksheet'!$J25:$K25)&gt;0,SUM('Sales input worksheet'!$J25:$K25)=0),"",
'Sales input worksheet'!$M25))</f>
        <v/>
      </c>
      <c r="I26" s="319"/>
      <c r="J26" s="176" t="str">
        <f ca="1">IF($C26="Total",SUM($I$1:I25),"")</f>
        <v/>
      </c>
      <c r="K26" s="177" t="str">
        <f ca="1">IFERROR(IF($C26="Total",$K$2+SUM($G26:$H26)-$J26,
IF(AND(G26="",H26=""),"",
$K$2+SUM(G$3:G26)+SUM(H$3:H26)-SUM(I$2:I26))),"")</f>
        <v/>
      </c>
    </row>
    <row r="27" spans="1:12" x14ac:dyDescent="0.35">
      <c r="A27" s="318" t="str">
        <f ca="1">IF($B27='Debtor balance enquiry'!$C$2,1+COUNT($A$1:A26),"")</f>
        <v/>
      </c>
      <c r="B27" s="133" t="str">
        <f ca="1">OFFSET('Sales input worksheet'!$A$1,ROW()-2,0)</f>
        <v/>
      </c>
      <c r="C27" s="169" t="str">
        <f ca="1">IF($C26="Total","",
IF($C26="","",
IF(OFFSET('Sales input worksheet'!$B$1,ROW()-2,0)="","TOTAL",
OFFSET('Sales input worksheet'!$B$1,ROW()-2,0))))</f>
        <v/>
      </c>
      <c r="D27" s="169" t="str">
        <f ca="1">IF(OFFSET('Sales input worksheet'!$C$1,ROW()-2,0)="","",OFFSET('Sales input worksheet'!$C$1,ROW()-2,0))</f>
        <v/>
      </c>
      <c r="E27" s="170" t="str">
        <f ca="1">IF(OFFSET('Sales input worksheet'!$D$1,ROW()-2,0)="","",OFFSET('Sales input worksheet'!$D$1,ROW()-2,0))</f>
        <v/>
      </c>
      <c r="F27" s="171" t="str">
        <f ca="1">IF(OFFSET('Sales input worksheet'!$E$1,ROW()-2,0)="","",OFFSET('Sales input worksheet'!$E$1,ROW()-2,0))</f>
        <v/>
      </c>
      <c r="G27" s="172" t="str">
        <f ca="1">IF($C27="Total",SUM(G$1:G26),
IF(OR(SUM('Sales input worksheet'!$J26:$K26)&lt;0,SUM('Sales input worksheet'!$J26:$K26)=0),"",
'Sales input worksheet'!$M26))</f>
        <v/>
      </c>
      <c r="H27" s="172" t="str">
        <f ca="1">IF($C27="Total",SUM(H$1:H26),
IF(OR(SUM('Sales input worksheet'!$J26:$K26)&gt;0,SUM('Sales input worksheet'!$J26:$K26)=0),"",
'Sales input worksheet'!$M26))</f>
        <v/>
      </c>
      <c r="I27" s="319"/>
      <c r="J27" s="176" t="str">
        <f ca="1">IF($C27="Total",SUM($I$1:I26),"")</f>
        <v/>
      </c>
      <c r="K27" s="177" t="str">
        <f ca="1">IFERROR(IF($C27="Total",$K$2+SUM($G27:$H27)-$J27,
IF(AND(G27="",H27=""),"",
$K$2+SUM(G$3:G27)+SUM(H$3:H27)-SUM(I$2:I27))),"")</f>
        <v/>
      </c>
    </row>
    <row r="28" spans="1:12" x14ac:dyDescent="0.35">
      <c r="A28" s="318" t="str">
        <f ca="1">IF($B28='Debtor balance enquiry'!$C$2,1+COUNT($A$1:A27),"")</f>
        <v/>
      </c>
      <c r="B28" s="133" t="str">
        <f ca="1">OFFSET('Sales input worksheet'!$A$1,ROW()-2,0)</f>
        <v/>
      </c>
      <c r="C28" s="169" t="str">
        <f ca="1">IF($C27="Total","",
IF($C27="","",
IF(OFFSET('Sales input worksheet'!$B$1,ROW()-2,0)="","TOTAL",
OFFSET('Sales input worksheet'!$B$1,ROW()-2,0))))</f>
        <v/>
      </c>
      <c r="D28" s="169" t="str">
        <f ca="1">IF(OFFSET('Sales input worksheet'!$C$1,ROW()-2,0)="","",OFFSET('Sales input worksheet'!$C$1,ROW()-2,0))</f>
        <v/>
      </c>
      <c r="E28" s="170" t="str">
        <f ca="1">IF(OFFSET('Sales input worksheet'!$D$1,ROW()-2,0)="","",OFFSET('Sales input worksheet'!$D$1,ROW()-2,0))</f>
        <v/>
      </c>
      <c r="F28" s="171" t="str">
        <f ca="1">IF(OFFSET('Sales input worksheet'!$E$1,ROW()-2,0)="","",OFFSET('Sales input worksheet'!$E$1,ROW()-2,0))</f>
        <v/>
      </c>
      <c r="G28" s="172" t="str">
        <f ca="1">IF($C28="Total",SUM(G$1:G27),
IF(OR(SUM('Sales input worksheet'!$J27:$K27)&lt;0,SUM('Sales input worksheet'!$J27:$K27)=0),"",
'Sales input worksheet'!$M27))</f>
        <v/>
      </c>
      <c r="H28" s="172" t="str">
        <f ca="1">IF($C28="Total",SUM(H$1:H27),
IF(OR(SUM('Sales input worksheet'!$J27:$K27)&gt;0,SUM('Sales input worksheet'!$J27:$K27)=0),"",
'Sales input worksheet'!$M27))</f>
        <v/>
      </c>
      <c r="I28" s="319"/>
      <c r="J28" s="176" t="str">
        <f ca="1">IF($C28="Total",SUM($I$1:I27),"")</f>
        <v/>
      </c>
      <c r="K28" s="177" t="str">
        <f ca="1">IFERROR(IF($C28="Total",$K$2+SUM($G28:$H28)-$J28,
IF(AND(G28="",H28=""),"",
$K$2+SUM(G$3:G28)+SUM(H$3:H28)-SUM(I$2:I28))),"")</f>
        <v/>
      </c>
    </row>
    <row r="29" spans="1:12" x14ac:dyDescent="0.35">
      <c r="A29" s="318" t="str">
        <f ca="1">IF($B29='Debtor balance enquiry'!$C$2,1+COUNT($A$1:A28),"")</f>
        <v/>
      </c>
      <c r="B29" s="133" t="str">
        <f ca="1">OFFSET('Sales input worksheet'!$A$1,ROW()-2,0)</f>
        <v/>
      </c>
      <c r="C29" s="169" t="str">
        <f ca="1">IF($C28="Total","",
IF($C28="","",
IF(OFFSET('Sales input worksheet'!$B$1,ROW()-2,0)="","TOTAL",
OFFSET('Sales input worksheet'!$B$1,ROW()-2,0))))</f>
        <v/>
      </c>
      <c r="D29" s="169" t="str">
        <f ca="1">IF(OFFSET('Sales input worksheet'!$C$1,ROW()-2,0)="","",OFFSET('Sales input worksheet'!$C$1,ROW()-2,0))</f>
        <v/>
      </c>
      <c r="E29" s="170" t="str">
        <f ca="1">IF(OFFSET('Sales input worksheet'!$D$1,ROW()-2,0)="","",OFFSET('Sales input worksheet'!$D$1,ROW()-2,0))</f>
        <v/>
      </c>
      <c r="F29" s="171" t="str">
        <f ca="1">IF(OFFSET('Sales input worksheet'!$E$1,ROW()-2,0)="","",OFFSET('Sales input worksheet'!$E$1,ROW()-2,0))</f>
        <v/>
      </c>
      <c r="G29" s="172" t="str">
        <f ca="1">IF($C29="Total",SUM(G$1:G28),
IF(OR(SUM('Sales input worksheet'!$J28:$K28)&lt;0,SUM('Sales input worksheet'!$J28:$K28)=0),"",
'Sales input worksheet'!$M28))</f>
        <v/>
      </c>
      <c r="H29" s="172" t="str">
        <f ca="1">IF($C29="Total",SUM(H$1:H28),
IF(OR(SUM('Sales input worksheet'!$J28:$K28)&gt;0,SUM('Sales input worksheet'!$J28:$K28)=0),"",
'Sales input worksheet'!$M28))</f>
        <v/>
      </c>
      <c r="I29" s="319"/>
      <c r="J29" s="176" t="str">
        <f ca="1">IF($C29="Total",SUM($I$1:I28),"")</f>
        <v/>
      </c>
      <c r="K29" s="177" t="str">
        <f ca="1">IFERROR(IF($C29="Total",$K$2+SUM($G29:$H29)-$J29,
IF(AND(G29="",H29=""),"",
$K$2+SUM(G$3:G29)+SUM(H$3:H29)-SUM(I$2:I29))),"")</f>
        <v/>
      </c>
    </row>
    <row r="30" spans="1:12" x14ac:dyDescent="0.35">
      <c r="A30" s="318" t="str">
        <f ca="1">IF($B30='Debtor balance enquiry'!$C$2,1+COUNT($A$1:A29),"")</f>
        <v/>
      </c>
      <c r="B30" s="133" t="str">
        <f ca="1">OFFSET('Sales input worksheet'!$A$1,ROW()-2,0)</f>
        <v/>
      </c>
      <c r="C30" s="169" t="str">
        <f ca="1">IF($C29="Total","",
IF($C29="","",
IF(OFFSET('Sales input worksheet'!$B$1,ROW()-2,0)="","TOTAL",
OFFSET('Sales input worksheet'!$B$1,ROW()-2,0))))</f>
        <v/>
      </c>
      <c r="D30" s="169" t="str">
        <f ca="1">IF(OFFSET('Sales input worksheet'!$C$1,ROW()-2,0)="","",OFFSET('Sales input worksheet'!$C$1,ROW()-2,0))</f>
        <v/>
      </c>
      <c r="E30" s="170" t="str">
        <f ca="1">IF(OFFSET('Sales input worksheet'!$D$1,ROW()-2,0)="","",OFFSET('Sales input worksheet'!$D$1,ROW()-2,0))</f>
        <v/>
      </c>
      <c r="F30" s="171" t="str">
        <f ca="1">IF(OFFSET('Sales input worksheet'!$E$1,ROW()-2,0)="","",OFFSET('Sales input worksheet'!$E$1,ROW()-2,0))</f>
        <v/>
      </c>
      <c r="G30" s="172" t="str">
        <f ca="1">IF($C30="Total",SUM(G$1:G29),
IF(OR(SUM('Sales input worksheet'!$J29:$K29)&lt;0,SUM('Sales input worksheet'!$J29:$K29)=0),"",
'Sales input worksheet'!$M29))</f>
        <v/>
      </c>
      <c r="H30" s="172" t="str">
        <f ca="1">IF($C30="Total",SUM(H$1:H29),
IF(OR(SUM('Sales input worksheet'!$J29:$K29)&gt;0,SUM('Sales input worksheet'!$J29:$K29)=0),"",
'Sales input worksheet'!$M29))</f>
        <v/>
      </c>
      <c r="I30" s="319"/>
      <c r="J30" s="176" t="str">
        <f ca="1">IF($C30="Total",SUM($I$1:I29),"")</f>
        <v/>
      </c>
      <c r="K30" s="177" t="str">
        <f ca="1">IFERROR(IF($C30="Total",$K$2+SUM($G30:$H30)-$J30,
IF(AND(G30="",H30=""),"",
$K$2+SUM(G$3:G30)+SUM(H$3:H30)-SUM(I$2:I30))),"")</f>
        <v/>
      </c>
    </row>
    <row r="31" spans="1:12" x14ac:dyDescent="0.35">
      <c r="A31" s="318" t="str">
        <f ca="1">IF($B31='Debtor balance enquiry'!$C$2,1+COUNT($A$1:A30),"")</f>
        <v/>
      </c>
      <c r="B31" s="133" t="str">
        <f ca="1">OFFSET('Sales input worksheet'!$A$1,ROW()-2,0)</f>
        <v/>
      </c>
      <c r="C31" s="169" t="str">
        <f ca="1">IF($C30="Total","",
IF($C30="","",
IF(OFFSET('Sales input worksheet'!$B$1,ROW()-2,0)="","TOTAL",
OFFSET('Sales input worksheet'!$B$1,ROW()-2,0))))</f>
        <v/>
      </c>
      <c r="D31" s="169" t="str">
        <f ca="1">IF(OFFSET('Sales input worksheet'!$C$1,ROW()-2,0)="","",OFFSET('Sales input worksheet'!$C$1,ROW()-2,0))</f>
        <v/>
      </c>
      <c r="E31" s="170" t="str">
        <f ca="1">IF(OFFSET('Sales input worksheet'!$D$1,ROW()-2,0)="","",OFFSET('Sales input worksheet'!$D$1,ROW()-2,0))</f>
        <v/>
      </c>
      <c r="F31" s="171" t="str">
        <f ca="1">IF(OFFSET('Sales input worksheet'!$E$1,ROW()-2,0)="","",OFFSET('Sales input worksheet'!$E$1,ROW()-2,0))</f>
        <v/>
      </c>
      <c r="G31" s="172" t="str">
        <f ca="1">IF($C31="Total",SUM(G$1:G30),
IF(OR(SUM('Sales input worksheet'!$J30:$K30)&lt;0,SUM('Sales input worksheet'!$J30:$K30)=0),"",
'Sales input worksheet'!$M30))</f>
        <v/>
      </c>
      <c r="H31" s="172" t="str">
        <f ca="1">IF($C31="Total",SUM(H$1:H30),
IF(OR(SUM('Sales input worksheet'!$J30:$K30)&gt;0,SUM('Sales input worksheet'!$J30:$K30)=0),"",
'Sales input worksheet'!$M30))</f>
        <v/>
      </c>
      <c r="I31" s="319"/>
      <c r="J31" s="176" t="str">
        <f ca="1">IF($C31="Total",SUM($I$1:I30),"")</f>
        <v/>
      </c>
      <c r="K31" s="177" t="str">
        <f ca="1">IFERROR(IF($C31="Total",$K$2+SUM($G31:$H31)-$J31,
IF(AND(G31="",H31=""),"",
$K$2+SUM(G$3:G31)+SUM(H$3:H31)-SUM(I$2:I31))),"")</f>
        <v/>
      </c>
    </row>
    <row r="32" spans="1:12" x14ac:dyDescent="0.35">
      <c r="A32" s="318" t="str">
        <f ca="1">IF($B32='Debtor balance enquiry'!$C$2,1+COUNT($A$1:A31),"")</f>
        <v/>
      </c>
      <c r="B32" s="133" t="str">
        <f ca="1">OFFSET('Sales input worksheet'!$A$1,ROW()-2,0)</f>
        <v/>
      </c>
      <c r="C32" s="169" t="str">
        <f ca="1">IF($C31="Total","",
IF($C31="","",
IF(OFFSET('Sales input worksheet'!$B$1,ROW()-2,0)="","TOTAL",
OFFSET('Sales input worksheet'!$B$1,ROW()-2,0))))</f>
        <v/>
      </c>
      <c r="D32" s="169" t="str">
        <f ca="1">IF(OFFSET('Sales input worksheet'!$C$1,ROW()-2,0)="","",OFFSET('Sales input worksheet'!$C$1,ROW()-2,0))</f>
        <v/>
      </c>
      <c r="E32" s="170" t="str">
        <f ca="1">IF(OFFSET('Sales input worksheet'!$D$1,ROW()-2,0)="","",OFFSET('Sales input worksheet'!$D$1,ROW()-2,0))</f>
        <v/>
      </c>
      <c r="F32" s="171" t="str">
        <f ca="1">IF(OFFSET('Sales input worksheet'!$E$1,ROW()-2,0)="","",OFFSET('Sales input worksheet'!$E$1,ROW()-2,0))</f>
        <v/>
      </c>
      <c r="G32" s="172" t="str">
        <f ca="1">IF($C32="Total",SUM(G$1:G31),
IF(OR(SUM('Sales input worksheet'!$J31:$K31)&lt;0,SUM('Sales input worksheet'!$J31:$K31)=0),"",
'Sales input worksheet'!$M31))</f>
        <v/>
      </c>
      <c r="H32" s="172" t="str">
        <f ca="1">IF($C32="Total",SUM(H$1:H31),
IF(OR(SUM('Sales input worksheet'!$J31:$K31)&gt;0,SUM('Sales input worksheet'!$J31:$K31)=0),"",
'Sales input worksheet'!$M31))</f>
        <v/>
      </c>
      <c r="I32" s="319"/>
      <c r="J32" s="176" t="str">
        <f ca="1">IF($C32="Total",SUM($I$1:I31),"")</f>
        <v/>
      </c>
      <c r="K32" s="177" t="str">
        <f ca="1">IFERROR(IF($C32="Total",$K$2+SUM($G32:$H32)-$J32,
IF(AND(G32="",H32=""),"",
$K$2+SUM(G$3:G32)+SUM(H$3:H32)-SUM(I$2:I32))),"")</f>
        <v/>
      </c>
    </row>
    <row r="33" spans="1:11" x14ac:dyDescent="0.35">
      <c r="A33" s="318" t="str">
        <f ca="1">IF($B33='Debtor balance enquiry'!$C$2,1+COUNT($A$1:A32),"")</f>
        <v/>
      </c>
      <c r="B33" s="133" t="str">
        <f ca="1">OFFSET('Sales input worksheet'!$A$1,ROW()-2,0)</f>
        <v/>
      </c>
      <c r="C33" s="169" t="str">
        <f ca="1">IF($C32="Total","",
IF($C32="","",
IF(OFFSET('Sales input worksheet'!$B$1,ROW()-2,0)="","TOTAL",
OFFSET('Sales input worksheet'!$B$1,ROW()-2,0))))</f>
        <v/>
      </c>
      <c r="D33" s="169" t="str">
        <f ca="1">IF(OFFSET('Sales input worksheet'!$C$1,ROW()-2,0)="","",OFFSET('Sales input worksheet'!$C$1,ROW()-2,0))</f>
        <v/>
      </c>
      <c r="E33" s="170" t="str">
        <f ca="1">IF(OFFSET('Sales input worksheet'!$D$1,ROW()-2,0)="","",OFFSET('Sales input worksheet'!$D$1,ROW()-2,0))</f>
        <v/>
      </c>
      <c r="F33" s="171" t="str">
        <f ca="1">IF(OFFSET('Sales input worksheet'!$E$1,ROW()-2,0)="","",OFFSET('Sales input worksheet'!$E$1,ROW()-2,0))</f>
        <v/>
      </c>
      <c r="G33" s="172" t="str">
        <f ca="1">IF($C33="Total",SUM(G$1:G32),
IF(OR(SUM('Sales input worksheet'!$J32:$K32)&lt;0,SUM('Sales input worksheet'!$J32:$K32)=0),"",
'Sales input worksheet'!$M32))</f>
        <v/>
      </c>
      <c r="H33" s="172" t="str">
        <f ca="1">IF($C33="Total",SUM(H$1:H32),
IF(OR(SUM('Sales input worksheet'!$J32:$K32)&gt;0,SUM('Sales input worksheet'!$J32:$K32)=0),"",
'Sales input worksheet'!$M32))</f>
        <v/>
      </c>
      <c r="I33" s="319"/>
      <c r="J33" s="176" t="str">
        <f ca="1">IF($C33="Total",SUM($I$1:I32),"")</f>
        <v/>
      </c>
      <c r="K33" s="177" t="str">
        <f ca="1">IFERROR(IF($C33="Total",$K$2+SUM($G33:$H33)-$J33,
IF(AND(G33="",H33=""),"",
$K$2+SUM(G$3:G33)+SUM(H$3:H33)-SUM(I$2:I33))),"")</f>
        <v/>
      </c>
    </row>
    <row r="34" spans="1:11" x14ac:dyDescent="0.35">
      <c r="A34" s="318" t="str">
        <f ca="1">IF($B34='Debtor balance enquiry'!$C$2,1+COUNT($A$1:A33),"")</f>
        <v/>
      </c>
      <c r="B34" s="133" t="str">
        <f ca="1">OFFSET('Sales input worksheet'!$A$1,ROW()-2,0)</f>
        <v/>
      </c>
      <c r="C34" s="169" t="str">
        <f ca="1">IF($C33="Total","",
IF($C33="","",
IF(OFFSET('Sales input worksheet'!$B$1,ROW()-2,0)="","TOTAL",
OFFSET('Sales input worksheet'!$B$1,ROW()-2,0))))</f>
        <v/>
      </c>
      <c r="D34" s="169" t="str">
        <f ca="1">IF(OFFSET('Sales input worksheet'!$C$1,ROW()-2,0)="","",OFFSET('Sales input worksheet'!$C$1,ROW()-2,0))</f>
        <v/>
      </c>
      <c r="E34" s="170" t="str">
        <f ca="1">IF(OFFSET('Sales input worksheet'!$D$1,ROW()-2,0)="","",OFFSET('Sales input worksheet'!$D$1,ROW()-2,0))</f>
        <v/>
      </c>
      <c r="F34" s="171" t="str">
        <f ca="1">IF(OFFSET('Sales input worksheet'!$E$1,ROW()-2,0)="","",OFFSET('Sales input worksheet'!$E$1,ROW()-2,0))</f>
        <v/>
      </c>
      <c r="G34" s="172" t="str">
        <f ca="1">IF($C34="Total",SUM(G$1:G33),
IF(OR(SUM('Sales input worksheet'!$J33:$K33)&lt;0,SUM('Sales input worksheet'!$J33:$K33)=0),"",
'Sales input worksheet'!$M33))</f>
        <v/>
      </c>
      <c r="H34" s="172" t="str">
        <f ca="1">IF($C34="Total",SUM(H$1:H33),
IF(OR(SUM('Sales input worksheet'!$J33:$K33)&gt;0,SUM('Sales input worksheet'!$J33:$K33)=0),"",
'Sales input worksheet'!$M33))</f>
        <v/>
      </c>
      <c r="I34" s="319"/>
      <c r="J34" s="176" t="str">
        <f ca="1">IF($C34="Total",SUM($I$1:I33),"")</f>
        <v/>
      </c>
      <c r="K34" s="177" t="str">
        <f ca="1">IFERROR(IF($C34="Total",$K$2+SUM($G34:$H34)-$J34,
IF(AND(G34="",H34=""),"",
$K$2+SUM(G$3:G34)+SUM(H$3:H34)-SUM(I$2:I34))),"")</f>
        <v/>
      </c>
    </row>
    <row r="35" spans="1:11" x14ac:dyDescent="0.35">
      <c r="A35" s="318" t="str">
        <f ca="1">IF($B35='Debtor balance enquiry'!$C$2,1+COUNT($A$1:A34),"")</f>
        <v/>
      </c>
      <c r="B35" s="133" t="str">
        <f ca="1">OFFSET('Sales input worksheet'!$A$1,ROW()-2,0)</f>
        <v/>
      </c>
      <c r="C35" s="169" t="str">
        <f ca="1">IF($C34="Total","",
IF($C34="","",
IF(OFFSET('Sales input worksheet'!$B$1,ROW()-2,0)="","TOTAL",
OFFSET('Sales input worksheet'!$B$1,ROW()-2,0))))</f>
        <v/>
      </c>
      <c r="D35" s="169" t="str">
        <f ca="1">IF(OFFSET('Sales input worksheet'!$C$1,ROW()-2,0)="","",OFFSET('Sales input worksheet'!$C$1,ROW()-2,0))</f>
        <v/>
      </c>
      <c r="E35" s="170" t="str">
        <f ca="1">IF(OFFSET('Sales input worksheet'!$D$1,ROW()-2,0)="","",OFFSET('Sales input worksheet'!$D$1,ROW()-2,0))</f>
        <v/>
      </c>
      <c r="F35" s="171" t="str">
        <f ca="1">IF(OFFSET('Sales input worksheet'!$E$1,ROW()-2,0)="","",OFFSET('Sales input worksheet'!$E$1,ROW()-2,0))</f>
        <v/>
      </c>
      <c r="G35" s="172" t="str">
        <f ca="1">IF($C35="Total",SUM(G$1:G34),
IF(OR(SUM('Sales input worksheet'!$J34:$K34)&lt;0,SUM('Sales input worksheet'!$J34:$K34)=0),"",
'Sales input worksheet'!$M34))</f>
        <v/>
      </c>
      <c r="H35" s="172" t="str">
        <f ca="1">IF($C35="Total",SUM(H$1:H34),
IF(OR(SUM('Sales input worksheet'!$J34:$K34)&gt;0,SUM('Sales input worksheet'!$J34:$K34)=0),"",
'Sales input worksheet'!$M34))</f>
        <v/>
      </c>
      <c r="I35" s="319"/>
      <c r="J35" s="176" t="str">
        <f ca="1">IF($C35="Total",SUM($I$1:I34),"")</f>
        <v/>
      </c>
      <c r="K35" s="177" t="str">
        <f ca="1">IFERROR(IF($C35="Total",$K$2+SUM($G35:$H35)-$J35,
IF(AND(G35="",H35=""),"",
$K$2+SUM(G$3:G35)+SUM(H$3:H35)-SUM(I$2:I35))),"")</f>
        <v/>
      </c>
    </row>
    <row r="36" spans="1:11" x14ac:dyDescent="0.35">
      <c r="A36" s="318" t="str">
        <f ca="1">IF($B36='Debtor balance enquiry'!$C$2,1+COUNT($A$1:A35),"")</f>
        <v/>
      </c>
      <c r="B36" s="133" t="str">
        <f ca="1">OFFSET('Sales input worksheet'!$A$1,ROW()-2,0)</f>
        <v/>
      </c>
      <c r="C36" s="169" t="str">
        <f ca="1">IF($C35="Total","",
IF($C35="","",
IF(OFFSET('Sales input worksheet'!$B$1,ROW()-2,0)="","TOTAL",
OFFSET('Sales input worksheet'!$B$1,ROW()-2,0))))</f>
        <v/>
      </c>
      <c r="D36" s="169" t="str">
        <f ca="1">IF(OFFSET('Sales input worksheet'!$C$1,ROW()-2,0)="","",OFFSET('Sales input worksheet'!$C$1,ROW()-2,0))</f>
        <v/>
      </c>
      <c r="E36" s="170" t="str">
        <f ca="1">IF(OFFSET('Sales input worksheet'!$D$1,ROW()-2,0)="","",OFFSET('Sales input worksheet'!$D$1,ROW()-2,0))</f>
        <v/>
      </c>
      <c r="F36" s="171" t="str">
        <f ca="1">IF(OFFSET('Sales input worksheet'!$E$1,ROW()-2,0)="","",OFFSET('Sales input worksheet'!$E$1,ROW()-2,0))</f>
        <v/>
      </c>
      <c r="G36" s="172" t="str">
        <f ca="1">IF($C36="Total",SUM(G$1:G35),
IF(OR(SUM('Sales input worksheet'!$J35:$K35)&lt;0,SUM('Sales input worksheet'!$J35:$K35)=0),"",
'Sales input worksheet'!$M35))</f>
        <v/>
      </c>
      <c r="H36" s="172" t="str">
        <f ca="1">IF($C36="Total",SUM(H$1:H35),
IF(OR(SUM('Sales input worksheet'!$J35:$K35)&gt;0,SUM('Sales input worksheet'!$J35:$K35)=0),"",
'Sales input worksheet'!$M35))</f>
        <v/>
      </c>
      <c r="I36" s="319"/>
      <c r="J36" s="176" t="str">
        <f ca="1">IF($C36="Total",SUM($I$1:I35),"")</f>
        <v/>
      </c>
      <c r="K36" s="177" t="str">
        <f ca="1">IFERROR(IF($C36="Total",$K$2+SUM($G36:$H36)-$J36,
IF(AND(G36="",H36=""),"",
$K$2+SUM(G$3:G36)+SUM(H$3:H36)-SUM(I$2:I36))),"")</f>
        <v/>
      </c>
    </row>
    <row r="37" spans="1:11" x14ac:dyDescent="0.35">
      <c r="A37" s="318" t="str">
        <f ca="1">IF($B37='Debtor balance enquiry'!$C$2,1+COUNT($A$1:A36),"")</f>
        <v/>
      </c>
      <c r="B37" s="133" t="str">
        <f ca="1">OFFSET('Sales input worksheet'!$A$1,ROW()-2,0)</f>
        <v/>
      </c>
      <c r="C37" s="169" t="str">
        <f ca="1">IF($C36="Total","",
IF($C36="","",
IF(OFFSET('Sales input worksheet'!$B$1,ROW()-2,0)="","TOTAL",
OFFSET('Sales input worksheet'!$B$1,ROW()-2,0))))</f>
        <v/>
      </c>
      <c r="D37" s="169" t="str">
        <f ca="1">IF(OFFSET('Sales input worksheet'!$C$1,ROW()-2,0)="","",OFFSET('Sales input worksheet'!$C$1,ROW()-2,0))</f>
        <v/>
      </c>
      <c r="E37" s="170" t="str">
        <f ca="1">IF(OFFSET('Sales input worksheet'!$D$1,ROW()-2,0)="","",OFFSET('Sales input worksheet'!$D$1,ROW()-2,0))</f>
        <v/>
      </c>
      <c r="F37" s="171" t="str">
        <f ca="1">IF(OFFSET('Sales input worksheet'!$E$1,ROW()-2,0)="","",OFFSET('Sales input worksheet'!$E$1,ROW()-2,0))</f>
        <v/>
      </c>
      <c r="G37" s="172" t="str">
        <f ca="1">IF($C37="Total",SUM(G$1:G36),
IF(OR(SUM('Sales input worksheet'!$J36:$K36)&lt;0,SUM('Sales input worksheet'!$J36:$K36)=0),"",
'Sales input worksheet'!$M36))</f>
        <v/>
      </c>
      <c r="H37" s="172" t="str">
        <f ca="1">IF($C37="Total",SUM(H$1:H36),
IF(OR(SUM('Sales input worksheet'!$J36:$K36)&gt;0,SUM('Sales input worksheet'!$J36:$K36)=0),"",
'Sales input worksheet'!$M36))</f>
        <v/>
      </c>
      <c r="I37" s="319"/>
      <c r="J37" s="176" t="str">
        <f ca="1">IF($C37="Total",SUM($I$1:I36),"")</f>
        <v/>
      </c>
      <c r="K37" s="177" t="str">
        <f ca="1">IFERROR(IF($C37="Total",$K$2+SUM($G37:$H37)-$J37,
IF(AND(G37="",H37=""),"",
$K$2+SUM(G$3:G37)+SUM(H$3:H37)-SUM(I$2:I37))),"")</f>
        <v/>
      </c>
    </row>
    <row r="38" spans="1:11" x14ac:dyDescent="0.35">
      <c r="A38" s="318" t="str">
        <f ca="1">IF($B38='Debtor balance enquiry'!$C$2,1+COUNT($A$1:A37),"")</f>
        <v/>
      </c>
      <c r="B38" s="133" t="str">
        <f ca="1">OFFSET('Sales input worksheet'!$A$1,ROW()-2,0)</f>
        <v/>
      </c>
      <c r="C38" s="169" t="str">
        <f ca="1">IF($C37="Total","",
IF($C37="","",
IF(OFFSET('Sales input worksheet'!$B$1,ROW()-2,0)="","TOTAL",
OFFSET('Sales input worksheet'!$B$1,ROW()-2,0))))</f>
        <v/>
      </c>
      <c r="D38" s="169" t="str">
        <f ca="1">IF(OFFSET('Sales input worksheet'!$C$1,ROW()-2,0)="","",OFFSET('Sales input worksheet'!$C$1,ROW()-2,0))</f>
        <v/>
      </c>
      <c r="E38" s="170" t="str">
        <f ca="1">IF(OFFSET('Sales input worksheet'!$D$1,ROW()-2,0)="","",OFFSET('Sales input worksheet'!$D$1,ROW()-2,0))</f>
        <v/>
      </c>
      <c r="F38" s="171" t="str">
        <f ca="1">IF(OFFSET('Sales input worksheet'!$E$1,ROW()-2,0)="","",OFFSET('Sales input worksheet'!$E$1,ROW()-2,0))</f>
        <v/>
      </c>
      <c r="G38" s="172" t="str">
        <f ca="1">IF($C38="Total",SUM(G$1:G37),
IF(OR(SUM('Sales input worksheet'!$J37:$K37)&lt;0,SUM('Sales input worksheet'!$J37:$K37)=0),"",
'Sales input worksheet'!$M37))</f>
        <v/>
      </c>
      <c r="H38" s="172" t="str">
        <f ca="1">IF($C38="Total",SUM(H$1:H37),
IF(OR(SUM('Sales input worksheet'!$J37:$K37)&gt;0,SUM('Sales input worksheet'!$J37:$K37)=0),"",
'Sales input worksheet'!$M37))</f>
        <v/>
      </c>
      <c r="I38" s="319"/>
      <c r="J38" s="176" t="str">
        <f ca="1">IF($C38="Total",SUM($I$1:I37),"")</f>
        <v/>
      </c>
      <c r="K38" s="177" t="str">
        <f ca="1">IFERROR(IF($C38="Total",$K$2+SUM($G38:$H38)-$J38,
IF(AND(G38="",H38=""),"",
$K$2+SUM(G$3:G38)+SUM(H$3:H38)-SUM(I$2:I38))),"")</f>
        <v/>
      </c>
    </row>
    <row r="39" spans="1:11" x14ac:dyDescent="0.35">
      <c r="A39" s="318" t="str">
        <f ca="1">IF($B39='Debtor balance enquiry'!$C$2,1+COUNT($A$1:A38),"")</f>
        <v/>
      </c>
      <c r="B39" s="133" t="str">
        <f ca="1">OFFSET('Sales input worksheet'!$A$1,ROW()-2,0)</f>
        <v/>
      </c>
      <c r="C39" s="169" t="str">
        <f ca="1">IF($C38="Total","",
IF($C38="","",
IF(OFFSET('Sales input worksheet'!$B$1,ROW()-2,0)="","TOTAL",
OFFSET('Sales input worksheet'!$B$1,ROW()-2,0))))</f>
        <v/>
      </c>
      <c r="D39" s="169" t="str">
        <f ca="1">IF(OFFSET('Sales input worksheet'!$C$1,ROW()-2,0)="","",OFFSET('Sales input worksheet'!$C$1,ROW()-2,0))</f>
        <v/>
      </c>
      <c r="E39" s="170" t="str">
        <f ca="1">IF(OFFSET('Sales input worksheet'!$D$1,ROW()-2,0)="","",OFFSET('Sales input worksheet'!$D$1,ROW()-2,0))</f>
        <v/>
      </c>
      <c r="F39" s="171" t="str">
        <f ca="1">IF(OFFSET('Sales input worksheet'!$E$1,ROW()-2,0)="","",OFFSET('Sales input worksheet'!$E$1,ROW()-2,0))</f>
        <v/>
      </c>
      <c r="G39" s="172" t="str">
        <f ca="1">IF($C39="Total",SUM(G$1:G38),
IF(OR(SUM('Sales input worksheet'!$J38:$K38)&lt;0,SUM('Sales input worksheet'!$J38:$K38)=0),"",
'Sales input worksheet'!$M38))</f>
        <v/>
      </c>
      <c r="H39" s="172" t="str">
        <f ca="1">IF($C39="Total",SUM(H$1:H38),
IF(OR(SUM('Sales input worksheet'!$J38:$K38)&gt;0,SUM('Sales input worksheet'!$J38:$K38)=0),"",
'Sales input worksheet'!$M38))</f>
        <v/>
      </c>
      <c r="I39" s="319"/>
      <c r="J39" s="176" t="str">
        <f ca="1">IF($C39="Total",SUM($I$1:I38),"")</f>
        <v/>
      </c>
      <c r="K39" s="177" t="str">
        <f ca="1">IFERROR(IF($C39="Total",$K$2+SUM($G39:$H39)-$J39,
IF(AND(G39="",H39=""),"",
$K$2+SUM(G$3:G39)+SUM(H$3:H39)-SUM(I$2:I39))),"")</f>
        <v/>
      </c>
    </row>
    <row r="40" spans="1:11" x14ac:dyDescent="0.35">
      <c r="A40" s="318" t="str">
        <f ca="1">IF($B40='Debtor balance enquiry'!$C$2,1+COUNT($A$1:A39),"")</f>
        <v/>
      </c>
      <c r="B40" s="133" t="str">
        <f ca="1">OFFSET('Sales input worksheet'!$A$1,ROW()-2,0)</f>
        <v/>
      </c>
      <c r="C40" s="169" t="str">
        <f ca="1">IF($C39="Total","",
IF($C39="","",
IF(OFFSET('Sales input worksheet'!$B$1,ROW()-2,0)="","TOTAL",
OFFSET('Sales input worksheet'!$B$1,ROW()-2,0))))</f>
        <v/>
      </c>
      <c r="D40" s="169" t="str">
        <f ca="1">IF(OFFSET('Sales input worksheet'!$C$1,ROW()-2,0)="","",OFFSET('Sales input worksheet'!$C$1,ROW()-2,0))</f>
        <v/>
      </c>
      <c r="E40" s="170" t="str">
        <f ca="1">IF(OFFSET('Sales input worksheet'!$D$1,ROW()-2,0)="","",OFFSET('Sales input worksheet'!$D$1,ROW()-2,0))</f>
        <v/>
      </c>
      <c r="F40" s="171" t="str">
        <f ca="1">IF(OFFSET('Sales input worksheet'!$E$1,ROW()-2,0)="","",OFFSET('Sales input worksheet'!$E$1,ROW()-2,0))</f>
        <v/>
      </c>
      <c r="G40" s="172" t="str">
        <f ca="1">IF($C40="Total",SUM(G$1:G39),
IF(OR(SUM('Sales input worksheet'!$J39:$K39)&lt;0,SUM('Sales input worksheet'!$J39:$K39)=0),"",
'Sales input worksheet'!$M39))</f>
        <v/>
      </c>
      <c r="H40" s="172" t="str">
        <f ca="1">IF($C40="Total",SUM(H$1:H39),
IF(OR(SUM('Sales input worksheet'!$J39:$K39)&gt;0,SUM('Sales input worksheet'!$J39:$K39)=0),"",
'Sales input worksheet'!$M39))</f>
        <v/>
      </c>
      <c r="I40" s="319"/>
      <c r="J40" s="176" t="str">
        <f ca="1">IF($C40="Total",SUM($I$1:I39),"")</f>
        <v/>
      </c>
      <c r="K40" s="177" t="str">
        <f ca="1">IFERROR(IF($C40="Total",$K$2+SUM($G40:$H40)-$J40,
IF(AND(G40="",H40=""),"",
$K$2+SUM(G$3:G40)+SUM(H$3:H40)-SUM(I$2:I40))),"")</f>
        <v/>
      </c>
    </row>
    <row r="41" spans="1:11" x14ac:dyDescent="0.35">
      <c r="A41" s="318" t="str">
        <f ca="1">IF($B41='Debtor balance enquiry'!$C$2,1+COUNT($A$1:A40),"")</f>
        <v/>
      </c>
      <c r="B41" s="133" t="str">
        <f ca="1">OFFSET('Sales input worksheet'!$A$1,ROW()-2,0)</f>
        <v/>
      </c>
      <c r="C41" s="169" t="str">
        <f ca="1">IF($C40="Total","",
IF($C40="","",
IF(OFFSET('Sales input worksheet'!$B$1,ROW()-2,0)="","TOTAL",
OFFSET('Sales input worksheet'!$B$1,ROW()-2,0))))</f>
        <v/>
      </c>
      <c r="D41" s="169" t="str">
        <f ca="1">IF(OFFSET('Sales input worksheet'!$C$1,ROW()-2,0)="","",OFFSET('Sales input worksheet'!$C$1,ROW()-2,0))</f>
        <v/>
      </c>
      <c r="E41" s="170" t="str">
        <f ca="1">IF(OFFSET('Sales input worksheet'!$D$1,ROW()-2,0)="","",OFFSET('Sales input worksheet'!$D$1,ROW()-2,0))</f>
        <v/>
      </c>
      <c r="F41" s="171" t="str">
        <f ca="1">IF(OFFSET('Sales input worksheet'!$E$1,ROW()-2,0)="","",OFFSET('Sales input worksheet'!$E$1,ROW()-2,0))</f>
        <v/>
      </c>
      <c r="G41" s="172" t="str">
        <f ca="1">IF($C41="Total",SUM(G$1:G40),
IF(OR(SUM('Sales input worksheet'!$J40:$K40)&lt;0,SUM('Sales input worksheet'!$J40:$K40)=0),"",
'Sales input worksheet'!$M40))</f>
        <v/>
      </c>
      <c r="H41" s="172" t="str">
        <f ca="1">IF($C41="Total",SUM(H$1:H40),
IF(OR(SUM('Sales input worksheet'!$J40:$K40)&gt;0,SUM('Sales input worksheet'!$J40:$K40)=0),"",
'Sales input worksheet'!$M40))</f>
        <v/>
      </c>
      <c r="I41" s="319"/>
      <c r="J41" s="176" t="str">
        <f ca="1">IF($C41="Total",SUM($I$1:I40),"")</f>
        <v/>
      </c>
      <c r="K41" s="177" t="str">
        <f ca="1">IFERROR(IF($C41="Total",$K$2+SUM($G41:$H41)-$J41,
IF(AND(G41="",H41=""),"",
$K$2+SUM(G$3:G41)+SUM(H$3:H41)-SUM(I$2:I41))),"")</f>
        <v/>
      </c>
    </row>
    <row r="42" spans="1:11" x14ac:dyDescent="0.35">
      <c r="A42" s="318" t="str">
        <f ca="1">IF($B42='Debtor balance enquiry'!$C$2,1+COUNT($A$1:A41),"")</f>
        <v/>
      </c>
      <c r="B42" s="133" t="str">
        <f ca="1">OFFSET('Sales input worksheet'!$A$1,ROW()-2,0)</f>
        <v/>
      </c>
      <c r="C42" s="169" t="str">
        <f ca="1">IF($C41="Total","",
IF($C41="","",
IF(OFFSET('Sales input worksheet'!$B$1,ROW()-2,0)="","TOTAL",
OFFSET('Sales input worksheet'!$B$1,ROW()-2,0))))</f>
        <v/>
      </c>
      <c r="D42" s="169" t="str">
        <f ca="1">IF(OFFSET('Sales input worksheet'!$C$1,ROW()-2,0)="","",OFFSET('Sales input worksheet'!$C$1,ROW()-2,0))</f>
        <v/>
      </c>
      <c r="E42" s="170" t="str">
        <f ca="1">IF(OFFSET('Sales input worksheet'!$D$1,ROW()-2,0)="","",OFFSET('Sales input worksheet'!$D$1,ROW()-2,0))</f>
        <v/>
      </c>
      <c r="F42" s="171" t="str">
        <f ca="1">IF(OFFSET('Sales input worksheet'!$E$1,ROW()-2,0)="","",OFFSET('Sales input worksheet'!$E$1,ROW()-2,0))</f>
        <v/>
      </c>
      <c r="G42" s="172" t="str">
        <f ca="1">IF($C42="Total",SUM(G$1:G41),
IF(OR(SUM('Sales input worksheet'!$J41:$K41)&lt;0,SUM('Sales input worksheet'!$J41:$K41)=0),"",
'Sales input worksheet'!$M41))</f>
        <v/>
      </c>
      <c r="H42" s="172" t="str">
        <f ca="1">IF($C42="Total",SUM(H$1:H41),
IF(OR(SUM('Sales input worksheet'!$J41:$K41)&gt;0,SUM('Sales input worksheet'!$J41:$K41)=0),"",
'Sales input worksheet'!$M41))</f>
        <v/>
      </c>
      <c r="I42" s="319"/>
      <c r="J42" s="176" t="str">
        <f ca="1">IF($C42="Total",SUM($I$1:I41),"")</f>
        <v/>
      </c>
      <c r="K42" s="177" t="str">
        <f ca="1">IFERROR(IF($C42="Total",$K$2+SUM($G42:$H42)-$J42,
IF(AND(G42="",H42=""),"",
$K$2+SUM(G$3:G42)+SUM(H$3:H42)-SUM(I$2:I42))),"")</f>
        <v/>
      </c>
    </row>
    <row r="43" spans="1:11" x14ac:dyDescent="0.35">
      <c r="A43" s="318" t="str">
        <f ca="1">IF($B43='Debtor balance enquiry'!$C$2,1+COUNT($A$1:A42),"")</f>
        <v/>
      </c>
      <c r="B43" s="133" t="str">
        <f ca="1">OFFSET('Sales input worksheet'!$A$1,ROW()-2,0)</f>
        <v/>
      </c>
      <c r="C43" s="169" t="str">
        <f ca="1">IF($C42="Total","",
IF($C42="","",
IF(OFFSET('Sales input worksheet'!$B$1,ROW()-2,0)="","TOTAL",
OFFSET('Sales input worksheet'!$B$1,ROW()-2,0))))</f>
        <v/>
      </c>
      <c r="D43" s="169" t="str">
        <f ca="1">IF(OFFSET('Sales input worksheet'!$C$1,ROW()-2,0)="","",OFFSET('Sales input worksheet'!$C$1,ROW()-2,0))</f>
        <v/>
      </c>
      <c r="E43" s="170" t="str">
        <f ca="1">IF(OFFSET('Sales input worksheet'!$D$1,ROW()-2,0)="","",OFFSET('Sales input worksheet'!$D$1,ROW()-2,0))</f>
        <v/>
      </c>
      <c r="F43" s="171" t="str">
        <f ca="1">IF(OFFSET('Sales input worksheet'!$E$1,ROW()-2,0)="","",OFFSET('Sales input worksheet'!$E$1,ROW()-2,0))</f>
        <v/>
      </c>
      <c r="G43" s="172" t="str">
        <f ca="1">IF($C43="Total",SUM(G$1:G42),
IF(OR(SUM('Sales input worksheet'!$J42:$K42)&lt;0,SUM('Sales input worksheet'!$J42:$K42)=0),"",
'Sales input worksheet'!$M42))</f>
        <v/>
      </c>
      <c r="H43" s="172" t="str">
        <f ca="1">IF($C43="Total",SUM(H$1:H42),
IF(OR(SUM('Sales input worksheet'!$J42:$K42)&gt;0,SUM('Sales input worksheet'!$J42:$K42)=0),"",
'Sales input worksheet'!$M42))</f>
        <v/>
      </c>
      <c r="I43" s="319"/>
      <c r="J43" s="176" t="str">
        <f ca="1">IF($C43="Total",SUM($I$1:I42),"")</f>
        <v/>
      </c>
      <c r="K43" s="177" t="str">
        <f ca="1">IFERROR(IF($C43="Total",$K$2+SUM($G43:$H43)-$J43,
IF(AND(G43="",H43=""),"",
$K$2+SUM(G$3:G43)+SUM(H$3:H43)-SUM(I$2:I43))),"")</f>
        <v/>
      </c>
    </row>
    <row r="44" spans="1:11" x14ac:dyDescent="0.35">
      <c r="A44" s="318" t="str">
        <f ca="1">IF($B44='Debtor balance enquiry'!$C$2,1+COUNT($A$1:A43),"")</f>
        <v/>
      </c>
      <c r="B44" s="133" t="str">
        <f ca="1">OFFSET('Sales input worksheet'!$A$1,ROW()-2,0)</f>
        <v/>
      </c>
      <c r="C44" s="169" t="str">
        <f ca="1">IF($C43="Total","",
IF($C43="","",
IF(OFFSET('Sales input worksheet'!$B$1,ROW()-2,0)="","TOTAL",
OFFSET('Sales input worksheet'!$B$1,ROW()-2,0))))</f>
        <v/>
      </c>
      <c r="D44" s="169" t="str">
        <f ca="1">IF(OFFSET('Sales input worksheet'!$C$1,ROW()-2,0)="","",OFFSET('Sales input worksheet'!$C$1,ROW()-2,0))</f>
        <v/>
      </c>
      <c r="E44" s="170" t="str">
        <f ca="1">IF(OFFSET('Sales input worksheet'!$D$1,ROW()-2,0)="","",OFFSET('Sales input worksheet'!$D$1,ROW()-2,0))</f>
        <v/>
      </c>
      <c r="F44" s="171" t="str">
        <f ca="1">IF(OFFSET('Sales input worksheet'!$E$1,ROW()-2,0)="","",OFFSET('Sales input worksheet'!$E$1,ROW()-2,0))</f>
        <v/>
      </c>
      <c r="G44" s="172" t="str">
        <f ca="1">IF($C44="Total",SUM(G$1:G43),
IF(OR(SUM('Sales input worksheet'!$J43:$K43)&lt;0,SUM('Sales input worksheet'!$J43:$K43)=0),"",
'Sales input worksheet'!$M43))</f>
        <v/>
      </c>
      <c r="H44" s="172" t="str">
        <f ca="1">IF($C44="Total",SUM(H$1:H43),
IF(OR(SUM('Sales input worksheet'!$J43:$K43)&gt;0,SUM('Sales input worksheet'!$J43:$K43)=0),"",
'Sales input worksheet'!$M43))</f>
        <v/>
      </c>
      <c r="I44" s="319"/>
      <c r="J44" s="176" t="str">
        <f ca="1">IF($C44="Total",SUM($I$1:I43),"")</f>
        <v/>
      </c>
      <c r="K44" s="177" t="str">
        <f ca="1">IFERROR(IF($C44="Total",$K$2+SUM($G44:$H44)-$J44,
IF(AND(G44="",H44=""),"",
$K$2+SUM(G$3:G44)+SUM(H$3:H44)-SUM(I$2:I44))),"")</f>
        <v/>
      </c>
    </row>
    <row r="45" spans="1:11" x14ac:dyDescent="0.35">
      <c r="A45" s="318" t="str">
        <f ca="1">IF($B45='Debtor balance enquiry'!$C$2,1+COUNT($A$1:A44),"")</f>
        <v/>
      </c>
      <c r="B45" s="133" t="str">
        <f ca="1">OFFSET('Sales input worksheet'!$A$1,ROW()-2,0)</f>
        <v/>
      </c>
      <c r="C45" s="169" t="str">
        <f ca="1">IF($C44="Total","",
IF($C44="","",
IF(OFFSET('Sales input worksheet'!$B$1,ROW()-2,0)="","TOTAL",
OFFSET('Sales input worksheet'!$B$1,ROW()-2,0))))</f>
        <v/>
      </c>
      <c r="D45" s="169" t="str">
        <f ca="1">IF(OFFSET('Sales input worksheet'!$C$1,ROW()-2,0)="","",OFFSET('Sales input worksheet'!$C$1,ROW()-2,0))</f>
        <v/>
      </c>
      <c r="E45" s="170" t="str">
        <f ca="1">IF(OFFSET('Sales input worksheet'!$D$1,ROW()-2,0)="","",OFFSET('Sales input worksheet'!$D$1,ROW()-2,0))</f>
        <v/>
      </c>
      <c r="F45" s="171" t="str">
        <f ca="1">IF(OFFSET('Sales input worksheet'!$E$1,ROW()-2,0)="","",OFFSET('Sales input worksheet'!$E$1,ROW()-2,0))</f>
        <v/>
      </c>
      <c r="G45" s="172" t="str">
        <f ca="1">IF($C45="Total",SUM(G$1:G44),
IF(OR(SUM('Sales input worksheet'!$J44:$K44)&lt;0,SUM('Sales input worksheet'!$J44:$K44)=0),"",
'Sales input worksheet'!$M44))</f>
        <v/>
      </c>
      <c r="H45" s="172" t="str">
        <f ca="1">IF($C45="Total",SUM(H$1:H44),
IF(OR(SUM('Sales input worksheet'!$J44:$K44)&gt;0,SUM('Sales input worksheet'!$J44:$K44)=0),"",
'Sales input worksheet'!$M44))</f>
        <v/>
      </c>
      <c r="I45" s="319"/>
      <c r="J45" s="176" t="str">
        <f ca="1">IF($C45="Total",SUM($I$1:I44),"")</f>
        <v/>
      </c>
      <c r="K45" s="177" t="str">
        <f ca="1">IFERROR(IF($C45="Total",$K$2+SUM($G45:$H45)-$J45,
IF(AND(G45="",H45=""),"",
$K$2+SUM(G$3:G45)+SUM(H$3:H45)-SUM(I$2:I45))),"")</f>
        <v/>
      </c>
    </row>
    <row r="46" spans="1:11" x14ac:dyDescent="0.35">
      <c r="A46" s="318" t="str">
        <f ca="1">IF($B46='Debtor balance enquiry'!$C$2,1+COUNT($A$1:A45),"")</f>
        <v/>
      </c>
      <c r="B46" s="133" t="str">
        <f ca="1">OFFSET('Sales input worksheet'!$A$1,ROW()-2,0)</f>
        <v/>
      </c>
      <c r="C46" s="169" t="str">
        <f ca="1">IF($C45="Total","",
IF($C45="","",
IF(OFFSET('Sales input worksheet'!$B$1,ROW()-2,0)="","TOTAL",
OFFSET('Sales input worksheet'!$B$1,ROW()-2,0))))</f>
        <v/>
      </c>
      <c r="D46" s="169" t="str">
        <f ca="1">IF(OFFSET('Sales input worksheet'!$C$1,ROW()-2,0)="","",OFFSET('Sales input worksheet'!$C$1,ROW()-2,0))</f>
        <v/>
      </c>
      <c r="E46" s="170" t="str">
        <f ca="1">IF(OFFSET('Sales input worksheet'!$D$1,ROW()-2,0)="","",OFFSET('Sales input worksheet'!$D$1,ROW()-2,0))</f>
        <v/>
      </c>
      <c r="F46" s="171" t="str">
        <f ca="1">IF(OFFSET('Sales input worksheet'!$E$1,ROW()-2,0)="","",OFFSET('Sales input worksheet'!$E$1,ROW()-2,0))</f>
        <v/>
      </c>
      <c r="G46" s="172" t="str">
        <f ca="1">IF($C46="Total",SUM(G$1:G45),
IF(OR(SUM('Sales input worksheet'!$J45:$K45)&lt;0,SUM('Sales input worksheet'!$J45:$K45)=0),"",
'Sales input worksheet'!$M45))</f>
        <v/>
      </c>
      <c r="H46" s="172" t="str">
        <f ca="1">IF($C46="Total",SUM(H$1:H45),
IF(OR(SUM('Sales input worksheet'!$J45:$K45)&gt;0,SUM('Sales input worksheet'!$J45:$K45)=0),"",
'Sales input worksheet'!$M45))</f>
        <v/>
      </c>
      <c r="I46" s="319"/>
      <c r="J46" s="176" t="str">
        <f ca="1">IF($C46="Total",SUM($I$1:I45),"")</f>
        <v/>
      </c>
      <c r="K46" s="177" t="str">
        <f ca="1">IFERROR(IF($C46="Total",$K$2+SUM($G46:$H46)-$J46,
IF(AND(G46="",H46=""),"",
$K$2+SUM(G$3:G46)+SUM(H$3:H46)-SUM(I$2:I46))),"")</f>
        <v/>
      </c>
    </row>
    <row r="47" spans="1:11" x14ac:dyDescent="0.35">
      <c r="A47" s="318" t="str">
        <f ca="1">IF($B47='Debtor balance enquiry'!$C$2,1+COUNT($A$1:A46),"")</f>
        <v/>
      </c>
      <c r="B47" s="133" t="str">
        <f ca="1">OFFSET('Sales input worksheet'!$A$1,ROW()-2,0)</f>
        <v/>
      </c>
      <c r="C47" s="169" t="str">
        <f ca="1">IF($C46="Total","",
IF($C46="","",
IF(OFFSET('Sales input worksheet'!$B$1,ROW()-2,0)="","TOTAL",
OFFSET('Sales input worksheet'!$B$1,ROW()-2,0))))</f>
        <v/>
      </c>
      <c r="D47" s="169" t="str">
        <f ca="1">IF(OFFSET('Sales input worksheet'!$C$1,ROW()-2,0)="","",OFFSET('Sales input worksheet'!$C$1,ROW()-2,0))</f>
        <v/>
      </c>
      <c r="E47" s="170" t="str">
        <f ca="1">IF(OFFSET('Sales input worksheet'!$D$1,ROW()-2,0)="","",OFFSET('Sales input worksheet'!$D$1,ROW()-2,0))</f>
        <v/>
      </c>
      <c r="F47" s="171" t="str">
        <f ca="1">IF(OFFSET('Sales input worksheet'!$E$1,ROW()-2,0)="","",OFFSET('Sales input worksheet'!$E$1,ROW()-2,0))</f>
        <v/>
      </c>
      <c r="G47" s="172" t="str">
        <f ca="1">IF($C47="Total",SUM(G$1:G46),
IF(OR(SUM('Sales input worksheet'!$J46:$K46)&lt;0,SUM('Sales input worksheet'!$J46:$K46)=0),"",
'Sales input worksheet'!$M46))</f>
        <v/>
      </c>
      <c r="H47" s="172" t="str">
        <f ca="1">IF($C47="Total",SUM(H$1:H46),
IF(OR(SUM('Sales input worksheet'!$J46:$K46)&gt;0,SUM('Sales input worksheet'!$J46:$K46)=0),"",
'Sales input worksheet'!$M46))</f>
        <v/>
      </c>
      <c r="I47" s="319"/>
      <c r="J47" s="176" t="str">
        <f ca="1">IF($C47="Total",SUM($I$1:I46),"")</f>
        <v/>
      </c>
      <c r="K47" s="177" t="str">
        <f ca="1">IFERROR(IF($C47="Total",$K$2+SUM($G47:$H47)-$J47,
IF(AND(G47="",H47=""),"",
$K$2+SUM(G$3:G47)+SUM(H$3:H47)-SUM(I$2:I47))),"")</f>
        <v/>
      </c>
    </row>
    <row r="48" spans="1:11" x14ac:dyDescent="0.35">
      <c r="A48" s="318" t="str">
        <f ca="1">IF($B48='Debtor balance enquiry'!$C$2,1+COUNT($A$1:A47),"")</f>
        <v/>
      </c>
      <c r="B48" s="133" t="str">
        <f ca="1">OFFSET('Sales input worksheet'!$A$1,ROW()-2,0)</f>
        <v/>
      </c>
      <c r="C48" s="169" t="str">
        <f ca="1">IF($C47="Total","",
IF($C47="","",
IF(OFFSET('Sales input worksheet'!$B$1,ROW()-2,0)="","TOTAL",
OFFSET('Sales input worksheet'!$B$1,ROW()-2,0))))</f>
        <v/>
      </c>
      <c r="D48" s="169" t="str">
        <f ca="1">IF(OFFSET('Sales input worksheet'!$C$1,ROW()-2,0)="","",OFFSET('Sales input worksheet'!$C$1,ROW()-2,0))</f>
        <v/>
      </c>
      <c r="E48" s="170" t="str">
        <f ca="1">IF(OFFSET('Sales input worksheet'!$D$1,ROW()-2,0)="","",OFFSET('Sales input worksheet'!$D$1,ROW()-2,0))</f>
        <v/>
      </c>
      <c r="F48" s="171" t="str">
        <f ca="1">IF(OFFSET('Sales input worksheet'!$E$1,ROW()-2,0)="","",OFFSET('Sales input worksheet'!$E$1,ROW()-2,0))</f>
        <v/>
      </c>
      <c r="G48" s="172" t="str">
        <f ca="1">IF($C48="Total",SUM(G$1:G47),
IF(OR(SUM('Sales input worksheet'!$J47:$K47)&lt;0,SUM('Sales input worksheet'!$J47:$K47)=0),"",
'Sales input worksheet'!$M47))</f>
        <v/>
      </c>
      <c r="H48" s="172" t="str">
        <f ca="1">IF($C48="Total",SUM(H$1:H47),
IF(OR(SUM('Sales input worksheet'!$J47:$K47)&gt;0,SUM('Sales input worksheet'!$J47:$K47)=0),"",
'Sales input worksheet'!$M47))</f>
        <v/>
      </c>
      <c r="I48" s="319"/>
      <c r="J48" s="176" t="str">
        <f ca="1">IF($C48="Total",SUM($I$1:I47),"")</f>
        <v/>
      </c>
      <c r="K48" s="177" t="str">
        <f ca="1">IFERROR(IF($C48="Total",$K$2+SUM($G48:$H48)-$J48,
IF(AND(G48="",H48=""),"",
$K$2+SUM(G$3:G48)+SUM(H$3:H48)-SUM(I$2:I48))),"")</f>
        <v/>
      </c>
    </row>
    <row r="49" spans="1:11" x14ac:dyDescent="0.35">
      <c r="A49" s="318" t="str">
        <f ca="1">IF($B49='Debtor balance enquiry'!$C$2,1+COUNT($A$1:A48),"")</f>
        <v/>
      </c>
      <c r="B49" s="133" t="str">
        <f ca="1">OFFSET('Sales input worksheet'!$A$1,ROW()-2,0)</f>
        <v/>
      </c>
      <c r="C49" s="169" t="str">
        <f ca="1">IF($C48="Total","",
IF($C48="","",
IF(OFFSET('Sales input worksheet'!$B$1,ROW()-2,0)="","TOTAL",
OFFSET('Sales input worksheet'!$B$1,ROW()-2,0))))</f>
        <v/>
      </c>
      <c r="D49" s="169" t="str">
        <f ca="1">IF(OFFSET('Sales input worksheet'!$C$1,ROW()-2,0)="","",OFFSET('Sales input worksheet'!$C$1,ROW()-2,0))</f>
        <v/>
      </c>
      <c r="E49" s="170" t="str">
        <f ca="1">IF(OFFSET('Sales input worksheet'!$D$1,ROW()-2,0)="","",OFFSET('Sales input worksheet'!$D$1,ROW()-2,0))</f>
        <v/>
      </c>
      <c r="F49" s="171" t="str">
        <f ca="1">IF(OFFSET('Sales input worksheet'!$E$1,ROW()-2,0)="","",OFFSET('Sales input worksheet'!$E$1,ROW()-2,0))</f>
        <v/>
      </c>
      <c r="G49" s="172" t="str">
        <f ca="1">IF($C49="Total",SUM(G$1:G48),
IF(OR(SUM('Sales input worksheet'!$J48:$K48)&lt;0,SUM('Sales input worksheet'!$J48:$K48)=0),"",
'Sales input worksheet'!$M48))</f>
        <v/>
      </c>
      <c r="H49" s="172" t="str">
        <f ca="1">IF($C49="Total",SUM(H$1:H48),
IF(OR(SUM('Sales input worksheet'!$J48:$K48)&gt;0,SUM('Sales input worksheet'!$J48:$K48)=0),"",
'Sales input worksheet'!$M48))</f>
        <v/>
      </c>
      <c r="I49" s="319"/>
      <c r="J49" s="176" t="str">
        <f ca="1">IF($C49="Total",SUM($I$1:I48),"")</f>
        <v/>
      </c>
      <c r="K49" s="177" t="str">
        <f ca="1">IFERROR(IF($C49="Total",$K$2+SUM($G49:$H49)-$J49,
IF(AND(G49="",H49=""),"",
$K$2+SUM(G$3:G49)+SUM(H$3:H49)-SUM(I$2:I49))),"")</f>
        <v/>
      </c>
    </row>
    <row r="50" spans="1:11" x14ac:dyDescent="0.35">
      <c r="A50" s="318" t="str">
        <f ca="1">IF($B50='Debtor balance enquiry'!$C$2,1+COUNT($A$1:A49),"")</f>
        <v/>
      </c>
      <c r="B50" s="133" t="str">
        <f ca="1">OFFSET('Sales input worksheet'!$A$1,ROW()-2,0)</f>
        <v/>
      </c>
      <c r="C50" s="169" t="str">
        <f ca="1">IF($C49="Total","",
IF($C49="","",
IF(OFFSET('Sales input worksheet'!$B$1,ROW()-2,0)="","TOTAL",
OFFSET('Sales input worksheet'!$B$1,ROW()-2,0))))</f>
        <v/>
      </c>
      <c r="D50" s="169" t="str">
        <f ca="1">IF(OFFSET('Sales input worksheet'!$C$1,ROW()-2,0)="","",OFFSET('Sales input worksheet'!$C$1,ROW()-2,0))</f>
        <v/>
      </c>
      <c r="E50" s="170" t="str">
        <f ca="1">IF(OFFSET('Sales input worksheet'!$D$1,ROW()-2,0)="","",OFFSET('Sales input worksheet'!$D$1,ROW()-2,0))</f>
        <v/>
      </c>
      <c r="F50" s="171" t="str">
        <f ca="1">IF(OFFSET('Sales input worksheet'!$E$1,ROW()-2,0)="","",OFFSET('Sales input worksheet'!$E$1,ROW()-2,0))</f>
        <v/>
      </c>
      <c r="G50" s="172" t="str">
        <f ca="1">IF($C50="Total",SUM(G$1:G49),
IF(OR(SUM('Sales input worksheet'!$J49:$K49)&lt;0,SUM('Sales input worksheet'!$J49:$K49)=0),"",
'Sales input worksheet'!$M49))</f>
        <v/>
      </c>
      <c r="H50" s="172" t="str">
        <f ca="1">IF($C50="Total",SUM(H$1:H49),
IF(OR(SUM('Sales input worksheet'!$J49:$K49)&gt;0,SUM('Sales input worksheet'!$J49:$K49)=0),"",
'Sales input worksheet'!$M49))</f>
        <v/>
      </c>
      <c r="I50" s="319"/>
      <c r="J50" s="176" t="str">
        <f ca="1">IF($C50="Total",SUM($I$1:I49),"")</f>
        <v/>
      </c>
      <c r="K50" s="177" t="str">
        <f ca="1">IFERROR(IF($C50="Total",$K$2+SUM($G50:$H50)-$J50,
IF(AND(G50="",H50=""),"",
$K$2+SUM(G$3:G50)+SUM(H$3:H50)-SUM(I$2:I50))),"")</f>
        <v/>
      </c>
    </row>
    <row r="51" spans="1:11" x14ac:dyDescent="0.35">
      <c r="A51" s="318" t="str">
        <f ca="1">IF($B51='Debtor balance enquiry'!$C$2,1+COUNT($A$1:A50),"")</f>
        <v/>
      </c>
      <c r="B51" s="133" t="str">
        <f ca="1">OFFSET('Sales input worksheet'!$A$1,ROW()-2,0)</f>
        <v/>
      </c>
      <c r="C51" s="169" t="str">
        <f ca="1">IF($C50="Total","",
IF($C50="","",
IF(OFFSET('Sales input worksheet'!$B$1,ROW()-2,0)="","TOTAL",
OFFSET('Sales input worksheet'!$B$1,ROW()-2,0))))</f>
        <v/>
      </c>
      <c r="D51" s="169" t="str">
        <f ca="1">IF(OFFSET('Sales input worksheet'!$C$1,ROW()-2,0)="","",OFFSET('Sales input worksheet'!$C$1,ROW()-2,0))</f>
        <v/>
      </c>
      <c r="E51" s="170" t="str">
        <f ca="1">IF(OFFSET('Sales input worksheet'!$D$1,ROW()-2,0)="","",OFFSET('Sales input worksheet'!$D$1,ROW()-2,0))</f>
        <v/>
      </c>
      <c r="F51" s="171" t="str">
        <f ca="1">IF(OFFSET('Sales input worksheet'!$E$1,ROW()-2,0)="","",OFFSET('Sales input worksheet'!$E$1,ROW()-2,0))</f>
        <v/>
      </c>
      <c r="G51" s="172" t="str">
        <f ca="1">IF($C51="Total",SUM(G$1:G50),
IF(OR(SUM('Sales input worksheet'!$J50:$K50)&lt;0,SUM('Sales input worksheet'!$J50:$K50)=0),"",
'Sales input worksheet'!$M50))</f>
        <v/>
      </c>
      <c r="H51" s="172" t="str">
        <f ca="1">IF($C51="Total",SUM(H$1:H50),
IF(OR(SUM('Sales input worksheet'!$J50:$K50)&gt;0,SUM('Sales input worksheet'!$J50:$K50)=0),"",
'Sales input worksheet'!$M50))</f>
        <v/>
      </c>
      <c r="I51" s="319"/>
      <c r="J51" s="176" t="str">
        <f ca="1">IF($C51="Total",SUM($I$1:I50),"")</f>
        <v/>
      </c>
      <c r="K51" s="177" t="str">
        <f ca="1">IFERROR(IF($C51="Total",$K$2+SUM($G51:$H51)-$J51,
IF(AND(G51="",H51=""),"",
$K$2+SUM(G$3:G51)+SUM(H$3:H51)-SUM(I$2:I51))),"")</f>
        <v/>
      </c>
    </row>
    <row r="52" spans="1:11" x14ac:dyDescent="0.35">
      <c r="A52" s="318" t="str">
        <f ca="1">IF($B52='Debtor balance enquiry'!$C$2,1+COUNT($A$1:A51),"")</f>
        <v/>
      </c>
      <c r="B52" s="133" t="str">
        <f ca="1">OFFSET('Sales input worksheet'!$A$1,ROW()-2,0)</f>
        <v/>
      </c>
      <c r="C52" s="169" t="str">
        <f ca="1">IF($C51="Total","",
IF($C51="","",
IF(OFFSET('Sales input worksheet'!$B$1,ROW()-2,0)="","TOTAL",
OFFSET('Sales input worksheet'!$B$1,ROW()-2,0))))</f>
        <v/>
      </c>
      <c r="D52" s="169" t="str">
        <f ca="1">IF(OFFSET('Sales input worksheet'!$C$1,ROW()-2,0)="","",OFFSET('Sales input worksheet'!$C$1,ROW()-2,0))</f>
        <v/>
      </c>
      <c r="E52" s="170" t="str">
        <f ca="1">IF(OFFSET('Sales input worksheet'!$D$1,ROW()-2,0)="","",OFFSET('Sales input worksheet'!$D$1,ROW()-2,0))</f>
        <v/>
      </c>
      <c r="F52" s="171" t="str">
        <f ca="1">IF(OFFSET('Sales input worksheet'!$E$1,ROW()-2,0)="","",OFFSET('Sales input worksheet'!$E$1,ROW()-2,0))</f>
        <v/>
      </c>
      <c r="G52" s="172" t="str">
        <f ca="1">IF($C52="Total",SUM(G$1:G51),
IF(OR(SUM('Sales input worksheet'!$J51:$K51)&lt;0,SUM('Sales input worksheet'!$J51:$K51)=0),"",
'Sales input worksheet'!$M51))</f>
        <v/>
      </c>
      <c r="H52" s="172" t="str">
        <f ca="1">IF($C52="Total",SUM(H$1:H51),
IF(OR(SUM('Sales input worksheet'!$J51:$K51)&gt;0,SUM('Sales input worksheet'!$J51:$K51)=0),"",
'Sales input worksheet'!$M51))</f>
        <v/>
      </c>
      <c r="I52" s="319"/>
      <c r="J52" s="176" t="str">
        <f ca="1">IF($C52="Total",SUM($I$1:I51),"")</f>
        <v/>
      </c>
      <c r="K52" s="177" t="str">
        <f ca="1">IFERROR(IF($C52="Total",$K$2+SUM($G52:$H52)-$J52,
IF(AND(G52="",H52=""),"",
$K$2+SUM(G$3:G52)+SUM(H$3:H52)-SUM(I$2:I52))),"")</f>
        <v/>
      </c>
    </row>
    <row r="53" spans="1:11" x14ac:dyDescent="0.35">
      <c r="A53" s="318" t="str">
        <f ca="1">IF($B53='Debtor balance enquiry'!$C$2,1+COUNT($A$1:A52),"")</f>
        <v/>
      </c>
      <c r="B53" s="133" t="str">
        <f ca="1">OFFSET('Sales input worksheet'!$A$1,ROW()-2,0)</f>
        <v/>
      </c>
      <c r="C53" s="169" t="str">
        <f ca="1">IF($C52="Total","",
IF($C52="","",
IF(OFFSET('Sales input worksheet'!$B$1,ROW()-2,0)="","TOTAL",
OFFSET('Sales input worksheet'!$B$1,ROW()-2,0))))</f>
        <v/>
      </c>
      <c r="D53" s="169" t="str">
        <f ca="1">IF(OFFSET('Sales input worksheet'!$C$1,ROW()-2,0)="","",OFFSET('Sales input worksheet'!$C$1,ROW()-2,0))</f>
        <v/>
      </c>
      <c r="E53" s="170" t="str">
        <f ca="1">IF(OFFSET('Sales input worksheet'!$D$1,ROW()-2,0)="","",OFFSET('Sales input worksheet'!$D$1,ROW()-2,0))</f>
        <v/>
      </c>
      <c r="F53" s="171" t="str">
        <f ca="1">IF(OFFSET('Sales input worksheet'!$E$1,ROW()-2,0)="","",OFFSET('Sales input worksheet'!$E$1,ROW()-2,0))</f>
        <v/>
      </c>
      <c r="G53" s="172" t="str">
        <f ca="1">IF($C53="Total",SUM(G$1:G52),
IF(OR(SUM('Sales input worksheet'!$J52:$K52)&lt;0,SUM('Sales input worksheet'!$J52:$K52)=0),"",
'Sales input worksheet'!$M52))</f>
        <v/>
      </c>
      <c r="H53" s="172" t="str">
        <f ca="1">IF($C53="Total",SUM(H$1:H52),
IF(OR(SUM('Sales input worksheet'!$J52:$K52)&gt;0,SUM('Sales input worksheet'!$J52:$K52)=0),"",
'Sales input worksheet'!$M52))</f>
        <v/>
      </c>
      <c r="I53" s="319"/>
      <c r="J53" s="176" t="str">
        <f ca="1">IF($C53="Total",SUM($I$1:I52),"")</f>
        <v/>
      </c>
      <c r="K53" s="177" t="str">
        <f ca="1">IFERROR(IF($C53="Total",$K$2+SUM($G53:$H53)-$J53,
IF(AND(G53="",H53=""),"",
$K$2+SUM(G$3:G53)+SUM(H$3:H53)-SUM(I$2:I53))),"")</f>
        <v/>
      </c>
    </row>
    <row r="54" spans="1:11" x14ac:dyDescent="0.35">
      <c r="A54" s="318" t="str">
        <f ca="1">IF($B54='Debtor balance enquiry'!$C$2,1+COUNT($A$1:A53),"")</f>
        <v/>
      </c>
      <c r="B54" s="133" t="str">
        <f ca="1">OFFSET('Sales input worksheet'!$A$1,ROW()-2,0)</f>
        <v/>
      </c>
      <c r="C54" s="169" t="str">
        <f ca="1">IF($C53="Total","",
IF($C53="","",
IF(OFFSET('Sales input worksheet'!$B$1,ROW()-2,0)="","TOTAL",
OFFSET('Sales input worksheet'!$B$1,ROW()-2,0))))</f>
        <v/>
      </c>
      <c r="D54" s="169" t="str">
        <f ca="1">IF(OFFSET('Sales input worksheet'!$C$1,ROW()-2,0)="","",OFFSET('Sales input worksheet'!$C$1,ROW()-2,0))</f>
        <v/>
      </c>
      <c r="E54" s="170" t="str">
        <f ca="1">IF(OFFSET('Sales input worksheet'!$D$1,ROW()-2,0)="","",OFFSET('Sales input worksheet'!$D$1,ROW()-2,0))</f>
        <v/>
      </c>
      <c r="F54" s="171" t="str">
        <f ca="1">IF(OFFSET('Sales input worksheet'!$E$1,ROW()-2,0)="","",OFFSET('Sales input worksheet'!$E$1,ROW()-2,0))</f>
        <v/>
      </c>
      <c r="G54" s="172" t="str">
        <f ca="1">IF($C54="Total",SUM(G$1:G53),
IF(OR(SUM('Sales input worksheet'!$J53:$K53)&lt;0,SUM('Sales input worksheet'!$J53:$K53)=0),"",
'Sales input worksheet'!$M53))</f>
        <v/>
      </c>
      <c r="H54" s="172" t="str">
        <f ca="1">IF($C54="Total",SUM(H$1:H53),
IF(OR(SUM('Sales input worksheet'!$J53:$K53)&gt;0,SUM('Sales input worksheet'!$J53:$K53)=0),"",
'Sales input worksheet'!$M53))</f>
        <v/>
      </c>
      <c r="I54" s="319"/>
      <c r="J54" s="176" t="str">
        <f ca="1">IF($C54="Total",SUM($I$1:I53),"")</f>
        <v/>
      </c>
      <c r="K54" s="177" t="str">
        <f ca="1">IFERROR(IF($C54="Total",$K$2+SUM($G54:$H54)-$J54,
IF(AND(G54="",H54=""),"",
$K$2+SUM(G$3:G54)+SUM(H$3:H54)-SUM(I$2:I54))),"")</f>
        <v/>
      </c>
    </row>
    <row r="55" spans="1:11" x14ac:dyDescent="0.35">
      <c r="A55" s="318" t="str">
        <f ca="1">IF($B55='Debtor balance enquiry'!$C$2,1+COUNT($A$1:A54),"")</f>
        <v/>
      </c>
      <c r="B55" s="133" t="str">
        <f ca="1">OFFSET('Sales input worksheet'!$A$1,ROW()-2,0)</f>
        <v/>
      </c>
      <c r="C55" s="169" t="str">
        <f ca="1">IF($C54="Total","",
IF($C54="","",
IF(OFFSET('Sales input worksheet'!$B$1,ROW()-2,0)="","TOTAL",
OFFSET('Sales input worksheet'!$B$1,ROW()-2,0))))</f>
        <v/>
      </c>
      <c r="D55" s="169" t="str">
        <f ca="1">IF(OFFSET('Sales input worksheet'!$C$1,ROW()-2,0)="","",OFFSET('Sales input worksheet'!$C$1,ROW()-2,0))</f>
        <v/>
      </c>
      <c r="E55" s="170" t="str">
        <f ca="1">IF(OFFSET('Sales input worksheet'!$D$1,ROW()-2,0)="","",OFFSET('Sales input worksheet'!$D$1,ROW()-2,0))</f>
        <v/>
      </c>
      <c r="F55" s="171" t="str">
        <f ca="1">IF(OFFSET('Sales input worksheet'!$E$1,ROW()-2,0)="","",OFFSET('Sales input worksheet'!$E$1,ROW()-2,0))</f>
        <v/>
      </c>
      <c r="G55" s="172" t="str">
        <f ca="1">IF($C55="Total",SUM(G$1:G54),
IF(OR(SUM('Sales input worksheet'!$J54:$K54)&lt;0,SUM('Sales input worksheet'!$J54:$K54)=0),"",
'Sales input worksheet'!$M54))</f>
        <v/>
      </c>
      <c r="H55" s="172" t="str">
        <f ca="1">IF($C55="Total",SUM(H$1:H54),
IF(OR(SUM('Sales input worksheet'!$J54:$K54)&gt;0,SUM('Sales input worksheet'!$J54:$K54)=0),"",
'Sales input worksheet'!$M54))</f>
        <v/>
      </c>
      <c r="I55" s="319"/>
      <c r="J55" s="176" t="str">
        <f ca="1">IF($C55="Total",SUM($I$1:I54),"")</f>
        <v/>
      </c>
      <c r="K55" s="177" t="str">
        <f ca="1">IFERROR(IF($C55="Total",$K$2+SUM($G55:$H55)-$J55,
IF(AND(G55="",H55=""),"",
$K$2+SUM(G$3:G55)+SUM(H$3:H55)-SUM(I$2:I55))),"")</f>
        <v/>
      </c>
    </row>
    <row r="56" spans="1:11" x14ac:dyDescent="0.35">
      <c r="A56" s="318" t="str">
        <f ca="1">IF($B56='Debtor balance enquiry'!$C$2,1+COUNT($A$1:A55),"")</f>
        <v/>
      </c>
      <c r="B56" s="133" t="str">
        <f ca="1">OFFSET('Sales input worksheet'!$A$1,ROW()-2,0)</f>
        <v/>
      </c>
      <c r="C56" s="169" t="str">
        <f ca="1">IF($C55="Total","",
IF($C55="","",
IF(OFFSET('Sales input worksheet'!$B$1,ROW()-2,0)="","TOTAL",
OFFSET('Sales input worksheet'!$B$1,ROW()-2,0))))</f>
        <v/>
      </c>
      <c r="D56" s="169" t="str">
        <f ca="1">IF(OFFSET('Sales input worksheet'!$C$1,ROW()-2,0)="","",OFFSET('Sales input worksheet'!$C$1,ROW()-2,0))</f>
        <v/>
      </c>
      <c r="E56" s="170" t="str">
        <f ca="1">IF(OFFSET('Sales input worksheet'!$D$1,ROW()-2,0)="","",OFFSET('Sales input worksheet'!$D$1,ROW()-2,0))</f>
        <v/>
      </c>
      <c r="F56" s="171" t="str">
        <f ca="1">IF(OFFSET('Sales input worksheet'!$E$1,ROW()-2,0)="","",OFFSET('Sales input worksheet'!$E$1,ROW()-2,0))</f>
        <v/>
      </c>
      <c r="G56" s="172" t="str">
        <f ca="1">IF($C56="Total",SUM(G$1:G55),
IF(OR(SUM('Sales input worksheet'!$J55:$K55)&lt;0,SUM('Sales input worksheet'!$J55:$K55)=0),"",
'Sales input worksheet'!$M55))</f>
        <v/>
      </c>
      <c r="H56" s="172" t="str">
        <f ca="1">IF($C56="Total",SUM(H$1:H55),
IF(OR(SUM('Sales input worksheet'!$J55:$K55)&gt;0,SUM('Sales input worksheet'!$J55:$K55)=0),"",
'Sales input worksheet'!$M55))</f>
        <v/>
      </c>
      <c r="I56" s="319"/>
      <c r="J56" s="176" t="str">
        <f ca="1">IF($C56="Total",SUM($I$1:I55),"")</f>
        <v/>
      </c>
      <c r="K56" s="177" t="str">
        <f ca="1">IFERROR(IF($C56="Total",$K$2+SUM($G56:$H56)-$J56,
IF(AND(G56="",H56=""),"",
$K$2+SUM(G$3:G56)+SUM(H$3:H56)-SUM(I$2:I56))),"")</f>
        <v/>
      </c>
    </row>
    <row r="57" spans="1:11" x14ac:dyDescent="0.35">
      <c r="A57" s="318" t="str">
        <f ca="1">IF($B57='Debtor balance enquiry'!$C$2,1+COUNT($A$1:A56),"")</f>
        <v/>
      </c>
      <c r="B57" s="133" t="str">
        <f ca="1">OFFSET('Sales input worksheet'!$A$1,ROW()-2,0)</f>
        <v/>
      </c>
      <c r="C57" s="169" t="str">
        <f ca="1">IF($C56="Total","",
IF($C56="","",
IF(OFFSET('Sales input worksheet'!$B$1,ROW()-2,0)="","TOTAL",
OFFSET('Sales input worksheet'!$B$1,ROW()-2,0))))</f>
        <v/>
      </c>
      <c r="D57" s="169" t="str">
        <f ca="1">IF(OFFSET('Sales input worksheet'!$C$1,ROW()-2,0)="","",OFFSET('Sales input worksheet'!$C$1,ROW()-2,0))</f>
        <v/>
      </c>
      <c r="E57" s="170" t="str">
        <f ca="1">IF(OFFSET('Sales input worksheet'!$D$1,ROW()-2,0)="","",OFFSET('Sales input worksheet'!$D$1,ROW()-2,0))</f>
        <v/>
      </c>
      <c r="F57" s="171" t="str">
        <f ca="1">IF(OFFSET('Sales input worksheet'!$E$1,ROW()-2,0)="","",OFFSET('Sales input worksheet'!$E$1,ROW()-2,0))</f>
        <v/>
      </c>
      <c r="G57" s="172" t="str">
        <f ca="1">IF($C57="Total",SUM(G$1:G56),
IF(OR(SUM('Sales input worksheet'!$J56:$K56)&lt;0,SUM('Sales input worksheet'!$J56:$K56)=0),"",
'Sales input worksheet'!$M56))</f>
        <v/>
      </c>
      <c r="H57" s="172" t="str">
        <f ca="1">IF($C57="Total",SUM(H$1:H56),
IF(OR(SUM('Sales input worksheet'!$J56:$K56)&gt;0,SUM('Sales input worksheet'!$J56:$K56)=0),"",
'Sales input worksheet'!$M56))</f>
        <v/>
      </c>
      <c r="I57" s="319"/>
      <c r="J57" s="176" t="str">
        <f ca="1">IF($C57="Total",SUM($I$1:I56),"")</f>
        <v/>
      </c>
      <c r="K57" s="177" t="str">
        <f ca="1">IFERROR(IF($C57="Total",$K$2+SUM($G57:$H57)-$J57,
IF(AND(G57="",H57=""),"",
$K$2+SUM(G$3:G57)+SUM(H$3:H57)-SUM(I$2:I57))),"")</f>
        <v/>
      </c>
    </row>
    <row r="58" spans="1:11" x14ac:dyDescent="0.35">
      <c r="A58" s="318" t="str">
        <f ca="1">IF($B58='Debtor balance enquiry'!$C$2,1+COUNT($A$1:A57),"")</f>
        <v/>
      </c>
      <c r="B58" s="133" t="str">
        <f ca="1">OFFSET('Sales input worksheet'!$A$1,ROW()-2,0)</f>
        <v/>
      </c>
      <c r="C58" s="169" t="str">
        <f ca="1">IF($C57="Total","",
IF($C57="","",
IF(OFFSET('Sales input worksheet'!$B$1,ROW()-2,0)="","TOTAL",
OFFSET('Sales input worksheet'!$B$1,ROW()-2,0))))</f>
        <v/>
      </c>
      <c r="D58" s="169" t="str">
        <f ca="1">IF(OFFSET('Sales input worksheet'!$C$1,ROW()-2,0)="","",OFFSET('Sales input worksheet'!$C$1,ROW()-2,0))</f>
        <v/>
      </c>
      <c r="E58" s="170" t="str">
        <f ca="1">IF(OFFSET('Sales input worksheet'!$D$1,ROW()-2,0)="","",OFFSET('Sales input worksheet'!$D$1,ROW()-2,0))</f>
        <v/>
      </c>
      <c r="F58" s="171" t="str">
        <f ca="1">IF(OFFSET('Sales input worksheet'!$E$1,ROW()-2,0)="","",OFFSET('Sales input worksheet'!$E$1,ROW()-2,0))</f>
        <v/>
      </c>
      <c r="G58" s="172" t="str">
        <f ca="1">IF($C58="Total",SUM(G$1:G57),
IF(OR(SUM('Sales input worksheet'!$J57:$K57)&lt;0,SUM('Sales input worksheet'!$J57:$K57)=0),"",
'Sales input worksheet'!$M57))</f>
        <v/>
      </c>
      <c r="H58" s="172" t="str">
        <f ca="1">IF($C58="Total",SUM(H$1:H57),
IF(OR(SUM('Sales input worksheet'!$J57:$K57)&gt;0,SUM('Sales input worksheet'!$J57:$K57)=0),"",
'Sales input worksheet'!$M57))</f>
        <v/>
      </c>
      <c r="I58" s="319"/>
      <c r="J58" s="176" t="str">
        <f ca="1">IF($C58="Total",SUM($I$1:I57),"")</f>
        <v/>
      </c>
      <c r="K58" s="177" t="str">
        <f ca="1">IFERROR(IF($C58="Total",$K$2+SUM($G58:$H58)-$J58,
IF(AND(G58="",H58=""),"",
$K$2+SUM(G$3:G58)+SUM(H$3:H58)-SUM(I$2:I58))),"")</f>
        <v/>
      </c>
    </row>
    <row r="59" spans="1:11" x14ac:dyDescent="0.35">
      <c r="A59" s="318" t="str">
        <f ca="1">IF($B59='Debtor balance enquiry'!$C$2,1+COUNT($A$1:A58),"")</f>
        <v/>
      </c>
      <c r="B59" s="133" t="str">
        <f ca="1">OFFSET('Sales input worksheet'!$A$1,ROW()-2,0)</f>
        <v/>
      </c>
      <c r="C59" s="169" t="str">
        <f ca="1">IF($C58="Total","",
IF($C58="","",
IF(OFFSET('Sales input worksheet'!$B$1,ROW()-2,0)="","TOTAL",
OFFSET('Sales input worksheet'!$B$1,ROW()-2,0))))</f>
        <v/>
      </c>
      <c r="D59" s="169" t="str">
        <f ca="1">IF(OFFSET('Sales input worksheet'!$C$1,ROW()-2,0)="","",OFFSET('Sales input worksheet'!$C$1,ROW()-2,0))</f>
        <v/>
      </c>
      <c r="E59" s="170" t="str">
        <f ca="1">IF(OFFSET('Sales input worksheet'!$D$1,ROW()-2,0)="","",OFFSET('Sales input worksheet'!$D$1,ROW()-2,0))</f>
        <v/>
      </c>
      <c r="F59" s="171" t="str">
        <f ca="1">IF(OFFSET('Sales input worksheet'!$E$1,ROW()-2,0)="","",OFFSET('Sales input worksheet'!$E$1,ROW()-2,0))</f>
        <v/>
      </c>
      <c r="G59" s="172" t="str">
        <f ca="1">IF($C59="Total",SUM(G$1:G58),
IF(OR(SUM('Sales input worksheet'!$J58:$K58)&lt;0,SUM('Sales input worksheet'!$J58:$K58)=0),"",
'Sales input worksheet'!$M58))</f>
        <v/>
      </c>
      <c r="H59" s="172" t="str">
        <f ca="1">IF($C59="Total",SUM(H$1:H58),
IF(OR(SUM('Sales input worksheet'!$J58:$K58)&gt;0,SUM('Sales input worksheet'!$J58:$K58)=0),"",
'Sales input worksheet'!$M58))</f>
        <v/>
      </c>
      <c r="I59" s="319"/>
      <c r="J59" s="176" t="str">
        <f ca="1">IF($C59="Total",SUM($I$1:I58),"")</f>
        <v/>
      </c>
      <c r="K59" s="177" t="str">
        <f ca="1">IFERROR(IF($C59="Total",$K$2+SUM($G59:$H59)-$J59,
IF(AND(G59="",H59=""),"",
$K$2+SUM(G$3:G59)+SUM(H$3:H59)-SUM(I$2:I59))),"")</f>
        <v/>
      </c>
    </row>
    <row r="60" spans="1:11" x14ac:dyDescent="0.35">
      <c r="A60" s="318" t="str">
        <f ca="1">IF($B60='Debtor balance enquiry'!$C$2,1+COUNT($A$1:A59),"")</f>
        <v/>
      </c>
      <c r="B60" s="133" t="str">
        <f ca="1">OFFSET('Sales input worksheet'!$A$1,ROW()-2,0)</f>
        <v/>
      </c>
      <c r="C60" s="169" t="str">
        <f ca="1">IF($C59="Total","",
IF($C59="","",
IF(OFFSET('Sales input worksheet'!$B$1,ROW()-2,0)="","TOTAL",
OFFSET('Sales input worksheet'!$B$1,ROW()-2,0))))</f>
        <v/>
      </c>
      <c r="D60" s="169" t="str">
        <f ca="1">IF(OFFSET('Sales input worksheet'!$C$1,ROW()-2,0)="","",OFFSET('Sales input worksheet'!$C$1,ROW()-2,0))</f>
        <v/>
      </c>
      <c r="E60" s="170" t="str">
        <f ca="1">IF(OFFSET('Sales input worksheet'!$D$1,ROW()-2,0)="","",OFFSET('Sales input worksheet'!$D$1,ROW()-2,0))</f>
        <v/>
      </c>
      <c r="F60" s="171" t="str">
        <f ca="1">IF(OFFSET('Sales input worksheet'!$E$1,ROW()-2,0)="","",OFFSET('Sales input worksheet'!$E$1,ROW()-2,0))</f>
        <v/>
      </c>
      <c r="G60" s="172" t="str">
        <f ca="1">IF($C60="Total",SUM(G$1:G59),
IF(OR(SUM('Sales input worksheet'!$J59:$K59)&lt;0,SUM('Sales input worksheet'!$J59:$K59)=0),"",
'Sales input worksheet'!$M59))</f>
        <v/>
      </c>
      <c r="H60" s="172" t="str">
        <f ca="1">IF($C60="Total",SUM(H$1:H59),
IF(OR(SUM('Sales input worksheet'!$J59:$K59)&gt;0,SUM('Sales input worksheet'!$J59:$K59)=0),"",
'Sales input worksheet'!$M59))</f>
        <v/>
      </c>
      <c r="I60" s="319"/>
      <c r="J60" s="176" t="str">
        <f ca="1">IF($C60="Total",SUM($I$1:I59),"")</f>
        <v/>
      </c>
      <c r="K60" s="177" t="str">
        <f ca="1">IFERROR(IF($C60="Total",$K$2+SUM($G60:$H60)-$J60,
IF(AND(G60="",H60=""),"",
$K$2+SUM(G$3:G60)+SUM(H$3:H60)-SUM(I$2:I60))),"")</f>
        <v/>
      </c>
    </row>
    <row r="61" spans="1:11" x14ac:dyDescent="0.35">
      <c r="A61" s="318" t="str">
        <f ca="1">IF($B61='Debtor balance enquiry'!$C$2,1+COUNT($A$1:A60),"")</f>
        <v/>
      </c>
      <c r="B61" s="133" t="str">
        <f ca="1">OFFSET('Sales input worksheet'!$A$1,ROW()-2,0)</f>
        <v/>
      </c>
      <c r="C61" s="169" t="str">
        <f ca="1">IF($C60="Total","",
IF($C60="","",
IF(OFFSET('Sales input worksheet'!$B$1,ROW()-2,0)="","TOTAL",
OFFSET('Sales input worksheet'!$B$1,ROW()-2,0))))</f>
        <v/>
      </c>
      <c r="D61" s="169" t="str">
        <f ca="1">IF(OFFSET('Sales input worksheet'!$C$1,ROW()-2,0)="","",OFFSET('Sales input worksheet'!$C$1,ROW()-2,0))</f>
        <v/>
      </c>
      <c r="E61" s="170" t="str">
        <f ca="1">IF(OFFSET('Sales input worksheet'!$D$1,ROW()-2,0)="","",OFFSET('Sales input worksheet'!$D$1,ROW()-2,0))</f>
        <v/>
      </c>
      <c r="F61" s="171" t="str">
        <f ca="1">IF(OFFSET('Sales input worksheet'!$E$1,ROW()-2,0)="","",OFFSET('Sales input worksheet'!$E$1,ROW()-2,0))</f>
        <v/>
      </c>
      <c r="G61" s="172" t="str">
        <f ca="1">IF($C61="Total",SUM(G$1:G60),
IF(OR(SUM('Sales input worksheet'!$J60:$K60)&lt;0,SUM('Sales input worksheet'!$J60:$K60)=0),"",
'Sales input worksheet'!$M60))</f>
        <v/>
      </c>
      <c r="H61" s="172" t="str">
        <f ca="1">IF($C61="Total",SUM(H$1:H60),
IF(OR(SUM('Sales input worksheet'!$J60:$K60)&gt;0,SUM('Sales input worksheet'!$J60:$K60)=0),"",
'Sales input worksheet'!$M60))</f>
        <v/>
      </c>
      <c r="I61" s="319"/>
      <c r="J61" s="176" t="str">
        <f ca="1">IF($C61="Total",SUM($I$1:I60),"")</f>
        <v/>
      </c>
      <c r="K61" s="177" t="str">
        <f ca="1">IFERROR(IF($C61="Total",$K$2+SUM($G61:$H61)-$J61,
IF(AND(G61="",H61=""),"",
$K$2+SUM(G$3:G61)+SUM(H$3:H61)-SUM(I$2:I61))),"")</f>
        <v/>
      </c>
    </row>
    <row r="62" spans="1:11" x14ac:dyDescent="0.35">
      <c r="A62" s="318" t="str">
        <f ca="1">IF($B62='Debtor balance enquiry'!$C$2,1+COUNT($A$1:A61),"")</f>
        <v/>
      </c>
      <c r="B62" s="133" t="str">
        <f ca="1">OFFSET('Sales input worksheet'!$A$1,ROW()-2,0)</f>
        <v/>
      </c>
      <c r="C62" s="169" t="str">
        <f ca="1">IF($C61="Total","",
IF($C61="","",
IF(OFFSET('Sales input worksheet'!$B$1,ROW()-2,0)="","TOTAL",
OFFSET('Sales input worksheet'!$B$1,ROW()-2,0))))</f>
        <v/>
      </c>
      <c r="D62" s="169" t="str">
        <f ca="1">IF(OFFSET('Sales input worksheet'!$C$1,ROW()-2,0)="","",OFFSET('Sales input worksheet'!$C$1,ROW()-2,0))</f>
        <v/>
      </c>
      <c r="E62" s="170" t="str">
        <f ca="1">IF(OFFSET('Sales input worksheet'!$D$1,ROW()-2,0)="","",OFFSET('Sales input worksheet'!$D$1,ROW()-2,0))</f>
        <v/>
      </c>
      <c r="F62" s="171" t="str">
        <f ca="1">IF(OFFSET('Sales input worksheet'!$E$1,ROW()-2,0)="","",OFFSET('Sales input worksheet'!$E$1,ROW()-2,0))</f>
        <v/>
      </c>
      <c r="G62" s="172" t="str">
        <f ca="1">IF($C62="Total",SUM(G$1:G61),
IF(OR(SUM('Sales input worksheet'!$J61:$K61)&lt;0,SUM('Sales input worksheet'!$J61:$K61)=0),"",
'Sales input worksheet'!$M61))</f>
        <v/>
      </c>
      <c r="H62" s="172" t="str">
        <f ca="1">IF($C62="Total",SUM(H$1:H61),
IF(OR(SUM('Sales input worksheet'!$J61:$K61)&gt;0,SUM('Sales input worksheet'!$J61:$K61)=0),"",
'Sales input worksheet'!$M61))</f>
        <v/>
      </c>
      <c r="I62" s="319"/>
      <c r="J62" s="176" t="str">
        <f ca="1">IF($C62="Total",SUM($I$1:I61),"")</f>
        <v/>
      </c>
      <c r="K62" s="177" t="str">
        <f ca="1">IFERROR(IF($C62="Total",$K$2+SUM($G62:$H62)-$J62,
IF(AND(G62="",H62=""),"",
$K$2+SUM(G$3:G62)+SUM(H$3:H62)-SUM(I$2:I62))),"")</f>
        <v/>
      </c>
    </row>
    <row r="63" spans="1:11" x14ac:dyDescent="0.35">
      <c r="A63" s="318" t="str">
        <f ca="1">IF($B63='Debtor balance enquiry'!$C$2,1+COUNT($A$1:A62),"")</f>
        <v/>
      </c>
      <c r="B63" s="133" t="str">
        <f ca="1">OFFSET('Sales input worksheet'!$A$1,ROW()-2,0)</f>
        <v/>
      </c>
      <c r="C63" s="169" t="str">
        <f ca="1">IF($C62="Total","",
IF($C62="","",
IF(OFFSET('Sales input worksheet'!$B$1,ROW()-2,0)="","TOTAL",
OFFSET('Sales input worksheet'!$B$1,ROW()-2,0))))</f>
        <v/>
      </c>
      <c r="D63" s="169" t="str">
        <f ca="1">IF(OFFSET('Sales input worksheet'!$C$1,ROW()-2,0)="","",OFFSET('Sales input worksheet'!$C$1,ROW()-2,0))</f>
        <v/>
      </c>
      <c r="E63" s="170" t="str">
        <f ca="1">IF(OFFSET('Sales input worksheet'!$D$1,ROW()-2,0)="","",OFFSET('Sales input worksheet'!$D$1,ROW()-2,0))</f>
        <v/>
      </c>
      <c r="F63" s="171" t="str">
        <f ca="1">IF(OFFSET('Sales input worksheet'!$E$1,ROW()-2,0)="","",OFFSET('Sales input worksheet'!$E$1,ROW()-2,0))</f>
        <v/>
      </c>
      <c r="G63" s="172" t="str">
        <f ca="1">IF($C63="Total",SUM(G$1:G62),
IF(OR(SUM('Sales input worksheet'!$J62:$K62)&lt;0,SUM('Sales input worksheet'!$J62:$K62)=0),"",
'Sales input worksheet'!$M62))</f>
        <v/>
      </c>
      <c r="H63" s="172" t="str">
        <f ca="1">IF($C63="Total",SUM(H$1:H62),
IF(OR(SUM('Sales input worksheet'!$J62:$K62)&gt;0,SUM('Sales input worksheet'!$J62:$K62)=0),"",
'Sales input worksheet'!$M62))</f>
        <v/>
      </c>
      <c r="I63" s="319"/>
      <c r="J63" s="176" t="str">
        <f ca="1">IF($C63="Total",SUM($I$1:I62),"")</f>
        <v/>
      </c>
      <c r="K63" s="177" t="str">
        <f ca="1">IFERROR(IF($C63="Total",$K$2+SUM($G63:$H63)-$J63,
IF(AND(G63="",H63=""),"",
$K$2+SUM(G$3:G63)+SUM(H$3:H63)-SUM(I$2:I63))),"")</f>
        <v/>
      </c>
    </row>
    <row r="64" spans="1:11" x14ac:dyDescent="0.35">
      <c r="A64" s="318" t="str">
        <f ca="1">IF($B64='Debtor balance enquiry'!$C$2,1+COUNT($A$1:A63),"")</f>
        <v/>
      </c>
      <c r="B64" s="133" t="str">
        <f ca="1">OFFSET('Sales input worksheet'!$A$1,ROW()-2,0)</f>
        <v/>
      </c>
      <c r="C64" s="169" t="str">
        <f ca="1">IF($C63="Total","",
IF($C63="","",
IF(OFFSET('Sales input worksheet'!$B$1,ROW()-2,0)="","TOTAL",
OFFSET('Sales input worksheet'!$B$1,ROW()-2,0))))</f>
        <v/>
      </c>
      <c r="D64" s="169" t="str">
        <f ca="1">IF(OFFSET('Sales input worksheet'!$C$1,ROW()-2,0)="","",OFFSET('Sales input worksheet'!$C$1,ROW()-2,0))</f>
        <v/>
      </c>
      <c r="E64" s="170" t="str">
        <f ca="1">IF(OFFSET('Sales input worksheet'!$D$1,ROW()-2,0)="","",OFFSET('Sales input worksheet'!$D$1,ROW()-2,0))</f>
        <v/>
      </c>
      <c r="F64" s="171" t="str">
        <f ca="1">IF(OFFSET('Sales input worksheet'!$E$1,ROW()-2,0)="","",OFFSET('Sales input worksheet'!$E$1,ROW()-2,0))</f>
        <v/>
      </c>
      <c r="G64" s="172" t="str">
        <f ca="1">IF($C64="Total",SUM(G$1:G63),
IF(OR(SUM('Sales input worksheet'!$J63:$K63)&lt;0,SUM('Sales input worksheet'!$J63:$K63)=0),"",
'Sales input worksheet'!$M63))</f>
        <v/>
      </c>
      <c r="H64" s="172" t="str">
        <f ca="1">IF($C64="Total",SUM(H$1:H63),
IF(OR(SUM('Sales input worksheet'!$J63:$K63)&gt;0,SUM('Sales input worksheet'!$J63:$K63)=0),"",
'Sales input worksheet'!$M63))</f>
        <v/>
      </c>
      <c r="I64" s="319"/>
      <c r="J64" s="176" t="str">
        <f ca="1">IF($C64="Total",SUM($I$1:I63),"")</f>
        <v/>
      </c>
      <c r="K64" s="177" t="str">
        <f ca="1">IFERROR(IF($C64="Total",$K$2+SUM($G64:$H64)-$J64,
IF(AND(G64="",H64=""),"",
$K$2+SUM(G$3:G64)+SUM(H$3:H64)-SUM(I$2:I64))),"")</f>
        <v/>
      </c>
    </row>
    <row r="65" spans="1:11" x14ac:dyDescent="0.35">
      <c r="A65" s="318" t="str">
        <f ca="1">IF($B65='Debtor balance enquiry'!$C$2,1+COUNT($A$1:A64),"")</f>
        <v/>
      </c>
      <c r="B65" s="133" t="str">
        <f ca="1">OFFSET('Sales input worksheet'!$A$1,ROW()-2,0)</f>
        <v/>
      </c>
      <c r="C65" s="169" t="str">
        <f ca="1">IF($C64="Total","",
IF($C64="","",
IF(OFFSET('Sales input worksheet'!$B$1,ROW()-2,0)="","TOTAL",
OFFSET('Sales input worksheet'!$B$1,ROW()-2,0))))</f>
        <v/>
      </c>
      <c r="D65" s="169" t="str">
        <f ca="1">IF(OFFSET('Sales input worksheet'!$C$1,ROW()-2,0)="","",OFFSET('Sales input worksheet'!$C$1,ROW()-2,0))</f>
        <v/>
      </c>
      <c r="E65" s="170" t="str">
        <f ca="1">IF(OFFSET('Sales input worksheet'!$D$1,ROW()-2,0)="","",OFFSET('Sales input worksheet'!$D$1,ROW()-2,0))</f>
        <v/>
      </c>
      <c r="F65" s="171" t="str">
        <f ca="1">IF(OFFSET('Sales input worksheet'!$E$1,ROW()-2,0)="","",OFFSET('Sales input worksheet'!$E$1,ROW()-2,0))</f>
        <v/>
      </c>
      <c r="G65" s="172" t="str">
        <f ca="1">IF($C65="Total",SUM(G$1:G64),
IF(OR(SUM('Sales input worksheet'!$J64:$K64)&lt;0,SUM('Sales input worksheet'!$J64:$K64)=0),"",
'Sales input worksheet'!$M64))</f>
        <v/>
      </c>
      <c r="H65" s="172" t="str">
        <f ca="1">IF($C65="Total",SUM(H$1:H64),
IF(OR(SUM('Sales input worksheet'!$J64:$K64)&gt;0,SUM('Sales input worksheet'!$J64:$K64)=0),"",
'Sales input worksheet'!$M64))</f>
        <v/>
      </c>
      <c r="I65" s="319"/>
      <c r="J65" s="176" t="str">
        <f ca="1">IF($C65="Total",SUM($I$1:I64),"")</f>
        <v/>
      </c>
      <c r="K65" s="177" t="str">
        <f ca="1">IFERROR(IF($C65="Total",$K$2+SUM($G65:$H65)-$J65,
IF(AND(G65="",H65=""),"",
$K$2+SUM(G$3:G65)+SUM(H$3:H65)-SUM(I$2:I65))),"")</f>
        <v/>
      </c>
    </row>
    <row r="66" spans="1:11" x14ac:dyDescent="0.35">
      <c r="A66" s="318" t="str">
        <f ca="1">IF($B66='Debtor balance enquiry'!$C$2,1+COUNT($A$1:A65),"")</f>
        <v/>
      </c>
      <c r="B66" s="133" t="str">
        <f ca="1">OFFSET('Sales input worksheet'!$A$1,ROW()-2,0)</f>
        <v/>
      </c>
      <c r="C66" s="169" t="str">
        <f ca="1">IF($C65="Total","",
IF($C65="","",
IF(OFFSET('Sales input worksheet'!$B$1,ROW()-2,0)="","TOTAL",
OFFSET('Sales input worksheet'!$B$1,ROW()-2,0))))</f>
        <v/>
      </c>
      <c r="D66" s="169" t="str">
        <f ca="1">IF(OFFSET('Sales input worksheet'!$C$1,ROW()-2,0)="","",OFFSET('Sales input worksheet'!$C$1,ROW()-2,0))</f>
        <v/>
      </c>
      <c r="E66" s="170" t="str">
        <f ca="1">IF(OFFSET('Sales input worksheet'!$D$1,ROW()-2,0)="","",OFFSET('Sales input worksheet'!$D$1,ROW()-2,0))</f>
        <v/>
      </c>
      <c r="F66" s="171" t="str">
        <f ca="1">IF(OFFSET('Sales input worksheet'!$E$1,ROW()-2,0)="","",OFFSET('Sales input worksheet'!$E$1,ROW()-2,0))</f>
        <v/>
      </c>
      <c r="G66" s="172" t="str">
        <f ca="1">IF($C66="Total",SUM(G$1:G65),
IF(OR(SUM('Sales input worksheet'!$J65:$K65)&lt;0,SUM('Sales input worksheet'!$J65:$K65)=0),"",
'Sales input worksheet'!$M65))</f>
        <v/>
      </c>
      <c r="H66" s="172" t="str">
        <f ca="1">IF($C66="Total",SUM(H$1:H65),
IF(OR(SUM('Sales input worksheet'!$J65:$K65)&gt;0,SUM('Sales input worksheet'!$J65:$K65)=0),"",
'Sales input worksheet'!$M65))</f>
        <v/>
      </c>
      <c r="I66" s="319"/>
      <c r="J66" s="176" t="str">
        <f ca="1">IF($C66="Total",SUM($I$1:I65),"")</f>
        <v/>
      </c>
      <c r="K66" s="177" t="str">
        <f ca="1">IFERROR(IF($C66="Total",$K$2+SUM($G66:$H66)-$J66,
IF(AND(G66="",H66=""),"",
$K$2+SUM(G$3:G66)+SUM(H$3:H66)-SUM(I$2:I66))),"")</f>
        <v/>
      </c>
    </row>
    <row r="67" spans="1:11" x14ac:dyDescent="0.35">
      <c r="A67" s="318" t="str">
        <f ca="1">IF($B67='Debtor balance enquiry'!$C$2,1+COUNT($A$1:A66),"")</f>
        <v/>
      </c>
      <c r="B67" s="133" t="str">
        <f ca="1">OFFSET('Sales input worksheet'!$A$1,ROW()-2,0)</f>
        <v/>
      </c>
      <c r="C67" s="169" t="str">
        <f ca="1">IF($C66="Total","",
IF($C66="","",
IF(OFFSET('Sales input worksheet'!$B$1,ROW()-2,0)="","TOTAL",
OFFSET('Sales input worksheet'!$B$1,ROW()-2,0))))</f>
        <v/>
      </c>
      <c r="D67" s="169" t="str">
        <f ca="1">IF(OFFSET('Sales input worksheet'!$C$1,ROW()-2,0)="","",OFFSET('Sales input worksheet'!$C$1,ROW()-2,0))</f>
        <v/>
      </c>
      <c r="E67" s="170" t="str">
        <f ca="1">IF(OFFSET('Sales input worksheet'!$D$1,ROW()-2,0)="","",OFFSET('Sales input worksheet'!$D$1,ROW()-2,0))</f>
        <v/>
      </c>
      <c r="F67" s="171" t="str">
        <f ca="1">IF(OFFSET('Sales input worksheet'!$E$1,ROW()-2,0)="","",OFFSET('Sales input worksheet'!$E$1,ROW()-2,0))</f>
        <v/>
      </c>
      <c r="G67" s="172" t="str">
        <f ca="1">IF($C67="Total",SUM(G$1:G66),
IF(OR(SUM('Sales input worksheet'!$J66:$K66)&lt;0,SUM('Sales input worksheet'!$J66:$K66)=0),"",
'Sales input worksheet'!$M66))</f>
        <v/>
      </c>
      <c r="H67" s="172" t="str">
        <f ca="1">IF($C67="Total",SUM(H$1:H66),
IF(OR(SUM('Sales input worksheet'!$J66:$K66)&gt;0,SUM('Sales input worksheet'!$J66:$K66)=0),"",
'Sales input worksheet'!$M66))</f>
        <v/>
      </c>
      <c r="I67" s="319"/>
      <c r="J67" s="176" t="str">
        <f ca="1">IF($C67="Total",SUM($I$1:I66),"")</f>
        <v/>
      </c>
      <c r="K67" s="177" t="str">
        <f ca="1">IFERROR(IF($C67="Total",$K$2+SUM($G67:$H67)-$J67,
IF(AND(G67="",H67=""),"",
$K$2+SUM(G$3:G67)+SUM(H$3:H67)-SUM(I$2:I67))),"")</f>
        <v/>
      </c>
    </row>
    <row r="68" spans="1:11" x14ac:dyDescent="0.35">
      <c r="A68" s="318" t="str">
        <f ca="1">IF($B68='Debtor balance enquiry'!$C$2,1+COUNT($A$1:A67),"")</f>
        <v/>
      </c>
      <c r="B68" s="133" t="str">
        <f ca="1">OFFSET('Sales input worksheet'!$A$1,ROW()-2,0)</f>
        <v/>
      </c>
      <c r="C68" s="169" t="str">
        <f ca="1">IF($C67="Total","",
IF($C67="","",
IF(OFFSET('Sales input worksheet'!$B$1,ROW()-2,0)="","TOTAL",
OFFSET('Sales input worksheet'!$B$1,ROW()-2,0))))</f>
        <v/>
      </c>
      <c r="D68" s="169" t="str">
        <f ca="1">IF(OFFSET('Sales input worksheet'!$C$1,ROW()-2,0)="","",OFFSET('Sales input worksheet'!$C$1,ROW()-2,0))</f>
        <v/>
      </c>
      <c r="E68" s="170" t="str">
        <f ca="1">IF(OFFSET('Sales input worksheet'!$D$1,ROW()-2,0)="","",OFFSET('Sales input worksheet'!$D$1,ROW()-2,0))</f>
        <v/>
      </c>
      <c r="F68" s="171" t="str">
        <f ca="1">IF(OFFSET('Sales input worksheet'!$E$1,ROW()-2,0)="","",OFFSET('Sales input worksheet'!$E$1,ROW()-2,0))</f>
        <v/>
      </c>
      <c r="G68" s="172" t="str">
        <f ca="1">IF($C68="Total",SUM(G$1:G67),
IF(OR(SUM('Sales input worksheet'!$J67:$K67)&lt;0,SUM('Sales input worksheet'!$J67:$K67)=0),"",
'Sales input worksheet'!$M67))</f>
        <v/>
      </c>
      <c r="H68" s="172" t="str">
        <f ca="1">IF($C68="Total",SUM(H$1:H67),
IF(OR(SUM('Sales input worksheet'!$J67:$K67)&gt;0,SUM('Sales input worksheet'!$J67:$K67)=0),"",
'Sales input worksheet'!$M67))</f>
        <v/>
      </c>
      <c r="I68" s="319"/>
      <c r="J68" s="176" t="str">
        <f ca="1">IF($C68="Total",SUM($I$1:I67),"")</f>
        <v/>
      </c>
      <c r="K68" s="177" t="str">
        <f ca="1">IFERROR(IF($C68="Total",$K$2+SUM($G68:$H68)-$J68,
IF(AND(G68="",H68=""),"",
$K$2+SUM(G$3:G68)+SUM(H$3:H68)-SUM(I$2:I68))),"")</f>
        <v/>
      </c>
    </row>
    <row r="69" spans="1:11" x14ac:dyDescent="0.35">
      <c r="A69" s="318" t="str">
        <f ca="1">IF($B69='Debtor balance enquiry'!$C$2,1+COUNT($A$1:A68),"")</f>
        <v/>
      </c>
      <c r="B69" s="133" t="str">
        <f ca="1">OFFSET('Sales input worksheet'!$A$1,ROW()-2,0)</f>
        <v/>
      </c>
      <c r="C69" s="169" t="str">
        <f ca="1">IF($C68="Total","",
IF($C68="","",
IF(OFFSET('Sales input worksheet'!$B$1,ROW()-2,0)="","TOTAL",
OFFSET('Sales input worksheet'!$B$1,ROW()-2,0))))</f>
        <v/>
      </c>
      <c r="D69" s="169" t="str">
        <f ca="1">IF(OFFSET('Sales input worksheet'!$C$1,ROW()-2,0)="","",OFFSET('Sales input worksheet'!$C$1,ROW()-2,0))</f>
        <v/>
      </c>
      <c r="E69" s="170" t="str">
        <f ca="1">IF(OFFSET('Sales input worksheet'!$D$1,ROW()-2,0)="","",OFFSET('Sales input worksheet'!$D$1,ROW()-2,0))</f>
        <v/>
      </c>
      <c r="F69" s="171" t="str">
        <f ca="1">IF(OFFSET('Sales input worksheet'!$E$1,ROW()-2,0)="","",OFFSET('Sales input worksheet'!$E$1,ROW()-2,0))</f>
        <v/>
      </c>
      <c r="G69" s="172" t="str">
        <f ca="1">IF($C69="Total",SUM(G$1:G68),
IF(OR(SUM('Sales input worksheet'!$J68:$K68)&lt;0,SUM('Sales input worksheet'!$J68:$K68)=0),"",
'Sales input worksheet'!$M68))</f>
        <v/>
      </c>
      <c r="H69" s="172" t="str">
        <f ca="1">IF($C69="Total",SUM(H$1:H68),
IF(OR(SUM('Sales input worksheet'!$J68:$K68)&gt;0,SUM('Sales input worksheet'!$J68:$K68)=0),"",
'Sales input worksheet'!$M68))</f>
        <v/>
      </c>
      <c r="I69" s="319"/>
      <c r="J69" s="176" t="str">
        <f ca="1">IF($C69="Total",SUM($I$1:I68),"")</f>
        <v/>
      </c>
      <c r="K69" s="177" t="str">
        <f ca="1">IFERROR(IF($C69="Total",$K$2+SUM($G69:$H69)-$J69,
IF(AND(G69="",H69=""),"",
$K$2+SUM(G$3:G69)+SUM(H$3:H69)-SUM(I$2:I69))),"")</f>
        <v/>
      </c>
    </row>
    <row r="70" spans="1:11" x14ac:dyDescent="0.35">
      <c r="A70" s="318" t="str">
        <f ca="1">IF($B70='Debtor balance enquiry'!$C$2,1+COUNT($A$1:A69),"")</f>
        <v/>
      </c>
      <c r="B70" s="133" t="str">
        <f ca="1">OFFSET('Sales input worksheet'!$A$1,ROW()-2,0)</f>
        <v/>
      </c>
      <c r="C70" s="169" t="str">
        <f ca="1">IF($C69="Total","",
IF($C69="","",
IF(OFFSET('Sales input worksheet'!$B$1,ROW()-2,0)="","TOTAL",
OFFSET('Sales input worksheet'!$B$1,ROW()-2,0))))</f>
        <v/>
      </c>
      <c r="D70" s="169" t="str">
        <f ca="1">IF(OFFSET('Sales input worksheet'!$C$1,ROW()-2,0)="","",OFFSET('Sales input worksheet'!$C$1,ROW()-2,0))</f>
        <v/>
      </c>
      <c r="E70" s="170" t="str">
        <f ca="1">IF(OFFSET('Sales input worksheet'!$D$1,ROW()-2,0)="","",OFFSET('Sales input worksheet'!$D$1,ROW()-2,0))</f>
        <v/>
      </c>
      <c r="F70" s="171" t="str">
        <f ca="1">IF(OFFSET('Sales input worksheet'!$E$1,ROW()-2,0)="","",OFFSET('Sales input worksheet'!$E$1,ROW()-2,0))</f>
        <v/>
      </c>
      <c r="G70" s="172" t="str">
        <f ca="1">IF($C70="Total",SUM(G$1:G69),
IF(OR(SUM('Sales input worksheet'!$J69:$K69)&lt;0,SUM('Sales input worksheet'!$J69:$K69)=0),"",
'Sales input worksheet'!$M69))</f>
        <v/>
      </c>
      <c r="H70" s="172" t="str">
        <f ca="1">IF($C70="Total",SUM(H$1:H69),
IF(OR(SUM('Sales input worksheet'!$J69:$K69)&gt;0,SUM('Sales input worksheet'!$J69:$K69)=0),"",
'Sales input worksheet'!$M69))</f>
        <v/>
      </c>
      <c r="I70" s="319"/>
      <c r="J70" s="176" t="str">
        <f ca="1">IF($C70="Total",SUM($I$1:I69),"")</f>
        <v/>
      </c>
      <c r="K70" s="177" t="str">
        <f ca="1">IFERROR(IF($C70="Total",$K$2+SUM($G70:$H70)-$J70,
IF(AND(G70="",H70=""),"",
$K$2+SUM(G$3:G70)+SUM(H$3:H70)-SUM(I$2:I70))),"")</f>
        <v/>
      </c>
    </row>
    <row r="71" spans="1:11" x14ac:dyDescent="0.35">
      <c r="A71" s="318" t="str">
        <f ca="1">IF($B71='Debtor balance enquiry'!$C$2,1+COUNT($A$1:A70),"")</f>
        <v/>
      </c>
      <c r="B71" s="133" t="str">
        <f ca="1">OFFSET('Sales input worksheet'!$A$1,ROW()-2,0)</f>
        <v/>
      </c>
      <c r="C71" s="169" t="str">
        <f ca="1">IF($C70="Total","",
IF($C70="","",
IF(OFFSET('Sales input worksheet'!$B$1,ROW()-2,0)="","TOTAL",
OFFSET('Sales input worksheet'!$B$1,ROW()-2,0))))</f>
        <v/>
      </c>
      <c r="D71" s="169" t="str">
        <f ca="1">IF(OFFSET('Sales input worksheet'!$C$1,ROW()-2,0)="","",OFFSET('Sales input worksheet'!$C$1,ROW()-2,0))</f>
        <v/>
      </c>
      <c r="E71" s="170" t="str">
        <f ca="1">IF(OFFSET('Sales input worksheet'!$D$1,ROW()-2,0)="","",OFFSET('Sales input worksheet'!$D$1,ROW()-2,0))</f>
        <v/>
      </c>
      <c r="F71" s="171" t="str">
        <f ca="1">IF(OFFSET('Sales input worksheet'!$E$1,ROW()-2,0)="","",OFFSET('Sales input worksheet'!$E$1,ROW()-2,0))</f>
        <v/>
      </c>
      <c r="G71" s="172" t="str">
        <f ca="1">IF($C71="Total",SUM(G$1:G70),
IF(OR(SUM('Sales input worksheet'!$J70:$K70)&lt;0,SUM('Sales input worksheet'!$J70:$K70)=0),"",
'Sales input worksheet'!$M70))</f>
        <v/>
      </c>
      <c r="H71" s="172" t="str">
        <f ca="1">IF($C71="Total",SUM(H$1:H70),
IF(OR(SUM('Sales input worksheet'!$J70:$K70)&gt;0,SUM('Sales input worksheet'!$J70:$K70)=0),"",
'Sales input worksheet'!$M70))</f>
        <v/>
      </c>
      <c r="I71" s="319"/>
      <c r="J71" s="176" t="str">
        <f ca="1">IF($C71="Total",SUM($I$1:I70),"")</f>
        <v/>
      </c>
      <c r="K71" s="177" t="str">
        <f ca="1">IFERROR(IF($C71="Total",$K$2+SUM($G71:$H71)-$J71,
IF(AND(G71="",H71=""),"",
$K$2+SUM(G$3:G71)+SUM(H$3:H71)-SUM(I$2:I71))),"")</f>
        <v/>
      </c>
    </row>
    <row r="72" spans="1:11" x14ac:dyDescent="0.35">
      <c r="A72" s="318" t="str">
        <f ca="1">IF($B72='Debtor balance enquiry'!$C$2,1+COUNT($A$1:A71),"")</f>
        <v/>
      </c>
      <c r="B72" s="133" t="str">
        <f ca="1">OFFSET('Sales input worksheet'!$A$1,ROW()-2,0)</f>
        <v/>
      </c>
      <c r="C72" s="169" t="str">
        <f ca="1">IF($C71="Total","",
IF($C71="","",
IF(OFFSET('Sales input worksheet'!$B$1,ROW()-2,0)="","TOTAL",
OFFSET('Sales input worksheet'!$B$1,ROW()-2,0))))</f>
        <v/>
      </c>
      <c r="D72" s="169" t="str">
        <f ca="1">IF(OFFSET('Sales input worksheet'!$C$1,ROW()-2,0)="","",OFFSET('Sales input worksheet'!$C$1,ROW()-2,0))</f>
        <v/>
      </c>
      <c r="E72" s="170" t="str">
        <f ca="1">IF(OFFSET('Sales input worksheet'!$D$1,ROW()-2,0)="","",OFFSET('Sales input worksheet'!$D$1,ROW()-2,0))</f>
        <v/>
      </c>
      <c r="F72" s="171" t="str">
        <f ca="1">IF(OFFSET('Sales input worksheet'!$E$1,ROW()-2,0)="","",OFFSET('Sales input worksheet'!$E$1,ROW()-2,0))</f>
        <v/>
      </c>
      <c r="G72" s="172" t="str">
        <f ca="1">IF($C72="Total",SUM(G$1:G71),
IF(OR(SUM('Sales input worksheet'!$J71:$K71)&lt;0,SUM('Sales input worksheet'!$J71:$K71)=0),"",
'Sales input worksheet'!$M71))</f>
        <v/>
      </c>
      <c r="H72" s="172" t="str">
        <f ca="1">IF($C72="Total",SUM(H$1:H71),
IF(OR(SUM('Sales input worksheet'!$J71:$K71)&gt;0,SUM('Sales input worksheet'!$J71:$K71)=0),"",
'Sales input worksheet'!$M71))</f>
        <v/>
      </c>
      <c r="I72" s="319"/>
      <c r="J72" s="176" t="str">
        <f ca="1">IF($C72="Total",SUM($I$1:I71),"")</f>
        <v/>
      </c>
      <c r="K72" s="177" t="str">
        <f ca="1">IFERROR(IF($C72="Total",$K$2+SUM($G72:$H72)-$J72,
IF(AND(G72="",H72=""),"",
$K$2+SUM(G$3:G72)+SUM(H$3:H72)-SUM(I$2:I72))),"")</f>
        <v/>
      </c>
    </row>
    <row r="73" spans="1:11" x14ac:dyDescent="0.35">
      <c r="A73" s="318" t="str">
        <f ca="1">IF($B73='Debtor balance enquiry'!$C$2,1+COUNT($A$1:A72),"")</f>
        <v/>
      </c>
      <c r="B73" s="133" t="str">
        <f ca="1">OFFSET('Sales input worksheet'!$A$1,ROW()-2,0)</f>
        <v/>
      </c>
      <c r="C73" s="169" t="str">
        <f ca="1">IF($C72="Total","",
IF($C72="","",
IF(OFFSET('Sales input worksheet'!$B$1,ROW()-2,0)="","TOTAL",
OFFSET('Sales input worksheet'!$B$1,ROW()-2,0))))</f>
        <v/>
      </c>
      <c r="D73" s="169" t="str">
        <f ca="1">IF(OFFSET('Sales input worksheet'!$C$1,ROW()-2,0)="","",OFFSET('Sales input worksheet'!$C$1,ROW()-2,0))</f>
        <v/>
      </c>
      <c r="E73" s="170" t="str">
        <f ca="1">IF(OFFSET('Sales input worksheet'!$D$1,ROW()-2,0)="","",OFFSET('Sales input worksheet'!$D$1,ROW()-2,0))</f>
        <v/>
      </c>
      <c r="F73" s="171" t="str">
        <f ca="1">IF(OFFSET('Sales input worksheet'!$E$1,ROW()-2,0)="","",OFFSET('Sales input worksheet'!$E$1,ROW()-2,0))</f>
        <v/>
      </c>
      <c r="G73" s="172" t="str">
        <f ca="1">IF($C73="Total",SUM(G$1:G72),
IF(OR(SUM('Sales input worksheet'!$J72:$K72)&lt;0,SUM('Sales input worksheet'!$J72:$K72)=0),"",
'Sales input worksheet'!$M72))</f>
        <v/>
      </c>
      <c r="H73" s="172" t="str">
        <f ca="1">IF($C73="Total",SUM(H$1:H72),
IF(OR(SUM('Sales input worksheet'!$J72:$K72)&gt;0,SUM('Sales input worksheet'!$J72:$K72)=0),"",
'Sales input worksheet'!$M72))</f>
        <v/>
      </c>
      <c r="I73" s="319"/>
      <c r="J73" s="176" t="str">
        <f ca="1">IF($C73="Total",SUM($I$1:I72),"")</f>
        <v/>
      </c>
      <c r="K73" s="177" t="str">
        <f ca="1">IFERROR(IF($C73="Total",$K$2+SUM($G73:$H73)-$J73,
IF(AND(G73="",H73=""),"",
$K$2+SUM(G$3:G73)+SUM(H$3:H73)-SUM(I$2:I73))),"")</f>
        <v/>
      </c>
    </row>
    <row r="74" spans="1:11" x14ac:dyDescent="0.35">
      <c r="A74" s="318" t="str">
        <f ca="1">IF($B74='Debtor balance enquiry'!$C$2,1+COUNT($A$1:A73),"")</f>
        <v/>
      </c>
      <c r="B74" s="133" t="str">
        <f ca="1">OFFSET('Sales input worksheet'!$A$1,ROW()-2,0)</f>
        <v/>
      </c>
      <c r="C74" s="169" t="str">
        <f ca="1">IF($C73="Total","",
IF($C73="","",
IF(OFFSET('Sales input worksheet'!$B$1,ROW()-2,0)="","TOTAL",
OFFSET('Sales input worksheet'!$B$1,ROW()-2,0))))</f>
        <v/>
      </c>
      <c r="D74" s="169" t="str">
        <f ca="1">IF(OFFSET('Sales input worksheet'!$C$1,ROW()-2,0)="","",OFFSET('Sales input worksheet'!$C$1,ROW()-2,0))</f>
        <v/>
      </c>
      <c r="E74" s="170" t="str">
        <f ca="1">IF(OFFSET('Sales input worksheet'!$D$1,ROW()-2,0)="","",OFFSET('Sales input worksheet'!$D$1,ROW()-2,0))</f>
        <v/>
      </c>
      <c r="F74" s="171" t="str">
        <f ca="1">IF(OFFSET('Sales input worksheet'!$E$1,ROW()-2,0)="","",OFFSET('Sales input worksheet'!$E$1,ROW()-2,0))</f>
        <v/>
      </c>
      <c r="G74" s="172" t="str">
        <f ca="1">IF($C74="Total",SUM(G$1:G73),
IF(OR(SUM('Sales input worksheet'!$J73:$K73)&lt;0,SUM('Sales input worksheet'!$J73:$K73)=0),"",
'Sales input worksheet'!$M73))</f>
        <v/>
      </c>
      <c r="H74" s="172" t="str">
        <f ca="1">IF($C74="Total",SUM(H$1:H73),
IF(OR(SUM('Sales input worksheet'!$J73:$K73)&gt;0,SUM('Sales input worksheet'!$J73:$K73)=0),"",
'Sales input worksheet'!$M73))</f>
        <v/>
      </c>
      <c r="I74" s="319"/>
      <c r="J74" s="176" t="str">
        <f ca="1">IF($C74="Total",SUM($I$1:I73),"")</f>
        <v/>
      </c>
      <c r="K74" s="177" t="str">
        <f ca="1">IFERROR(IF($C74="Total",$K$2+SUM($G74:$H74)-$J74,
IF(AND(G74="",H74=""),"",
$K$2+SUM(G$3:G74)+SUM(H$3:H74)-SUM(I$2:I74))),"")</f>
        <v/>
      </c>
    </row>
    <row r="75" spans="1:11" x14ac:dyDescent="0.35">
      <c r="A75" s="318" t="str">
        <f ca="1">IF($B75='Debtor balance enquiry'!$C$2,1+COUNT($A$1:A74),"")</f>
        <v/>
      </c>
      <c r="B75" s="133" t="str">
        <f ca="1">OFFSET('Sales input worksheet'!$A$1,ROW()-2,0)</f>
        <v/>
      </c>
      <c r="C75" s="169" t="str">
        <f ca="1">IF($C74="Total","",
IF($C74="","",
IF(OFFSET('Sales input worksheet'!$B$1,ROW()-2,0)="","TOTAL",
OFFSET('Sales input worksheet'!$B$1,ROW()-2,0))))</f>
        <v/>
      </c>
      <c r="D75" s="169" t="str">
        <f ca="1">IF(OFFSET('Sales input worksheet'!$C$1,ROW()-2,0)="","",OFFSET('Sales input worksheet'!$C$1,ROW()-2,0))</f>
        <v/>
      </c>
      <c r="E75" s="170" t="str">
        <f ca="1">IF(OFFSET('Sales input worksheet'!$D$1,ROW()-2,0)="","",OFFSET('Sales input worksheet'!$D$1,ROW()-2,0))</f>
        <v/>
      </c>
      <c r="F75" s="171" t="str">
        <f ca="1">IF(OFFSET('Sales input worksheet'!$E$1,ROW()-2,0)="","",OFFSET('Sales input worksheet'!$E$1,ROW()-2,0))</f>
        <v/>
      </c>
      <c r="G75" s="172" t="str">
        <f ca="1">IF($C75="Total",SUM(G$1:G74),
IF(OR(SUM('Sales input worksheet'!$J74:$K74)&lt;0,SUM('Sales input worksheet'!$J74:$K74)=0),"",
'Sales input worksheet'!$M74))</f>
        <v/>
      </c>
      <c r="H75" s="172" t="str">
        <f ca="1">IF($C75="Total",SUM(H$1:H74),
IF(OR(SUM('Sales input worksheet'!$J74:$K74)&gt;0,SUM('Sales input worksheet'!$J74:$K74)=0),"",
'Sales input worksheet'!$M74))</f>
        <v/>
      </c>
      <c r="I75" s="319"/>
      <c r="J75" s="176" t="str">
        <f ca="1">IF($C75="Total",SUM($I$1:I74),"")</f>
        <v/>
      </c>
      <c r="K75" s="177" t="str">
        <f ca="1">IFERROR(IF($C75="Total",$K$2+SUM($G75:$H75)-$J75,
IF(AND(G75="",H75=""),"",
$K$2+SUM(G$3:G75)+SUM(H$3:H75)-SUM(I$2:I75))),"")</f>
        <v/>
      </c>
    </row>
    <row r="76" spans="1:11" x14ac:dyDescent="0.35">
      <c r="A76" s="318" t="str">
        <f ca="1">IF($B76='Debtor balance enquiry'!$C$2,1+COUNT($A$1:A75),"")</f>
        <v/>
      </c>
      <c r="B76" s="133" t="str">
        <f ca="1">OFFSET('Sales input worksheet'!$A$1,ROW()-2,0)</f>
        <v/>
      </c>
      <c r="C76" s="169" t="str">
        <f ca="1">IF($C75="Total","",
IF($C75="","",
IF(OFFSET('Sales input worksheet'!$B$1,ROW()-2,0)="","TOTAL",
OFFSET('Sales input worksheet'!$B$1,ROW()-2,0))))</f>
        <v/>
      </c>
      <c r="D76" s="169" t="str">
        <f ca="1">IF(OFFSET('Sales input worksheet'!$C$1,ROW()-2,0)="","",OFFSET('Sales input worksheet'!$C$1,ROW()-2,0))</f>
        <v/>
      </c>
      <c r="E76" s="170" t="str">
        <f ca="1">IF(OFFSET('Sales input worksheet'!$D$1,ROW()-2,0)="","",OFFSET('Sales input worksheet'!$D$1,ROW()-2,0))</f>
        <v/>
      </c>
      <c r="F76" s="171" t="str">
        <f ca="1">IF(OFFSET('Sales input worksheet'!$E$1,ROW()-2,0)="","",OFFSET('Sales input worksheet'!$E$1,ROW()-2,0))</f>
        <v/>
      </c>
      <c r="G76" s="172" t="str">
        <f ca="1">IF($C76="Total",SUM(G$1:G75),
IF(OR(SUM('Sales input worksheet'!$J75:$K75)&lt;0,SUM('Sales input worksheet'!$J75:$K75)=0),"",
'Sales input worksheet'!$M75))</f>
        <v/>
      </c>
      <c r="H76" s="172" t="str">
        <f ca="1">IF($C76="Total",SUM(H$1:H75),
IF(OR(SUM('Sales input worksheet'!$J75:$K75)&gt;0,SUM('Sales input worksheet'!$J75:$K75)=0),"",
'Sales input worksheet'!$M75))</f>
        <v/>
      </c>
      <c r="I76" s="319"/>
      <c r="J76" s="176" t="str">
        <f ca="1">IF($C76="Total",SUM($I$1:I75),"")</f>
        <v/>
      </c>
      <c r="K76" s="177" t="str">
        <f ca="1">IFERROR(IF($C76="Total",$K$2+SUM($G76:$H76)-$J76,
IF(AND(G76="",H76=""),"",
$K$2+SUM(G$3:G76)+SUM(H$3:H76)-SUM(I$2:I76))),"")</f>
        <v/>
      </c>
    </row>
    <row r="77" spans="1:11" x14ac:dyDescent="0.35">
      <c r="A77" s="318" t="str">
        <f ca="1">IF($B77='Debtor balance enquiry'!$C$2,1+COUNT($A$1:A76),"")</f>
        <v/>
      </c>
      <c r="B77" s="133" t="str">
        <f ca="1">OFFSET('Sales input worksheet'!$A$1,ROW()-2,0)</f>
        <v/>
      </c>
      <c r="C77" s="169" t="str">
        <f ca="1">IF($C76="Total","",
IF($C76="","",
IF(OFFSET('Sales input worksheet'!$B$1,ROW()-2,0)="","TOTAL",
OFFSET('Sales input worksheet'!$B$1,ROW()-2,0))))</f>
        <v/>
      </c>
      <c r="D77" s="169" t="str">
        <f ca="1">IF(OFFSET('Sales input worksheet'!$C$1,ROW()-2,0)="","",OFFSET('Sales input worksheet'!$C$1,ROW()-2,0))</f>
        <v/>
      </c>
      <c r="E77" s="170" t="str">
        <f ca="1">IF(OFFSET('Sales input worksheet'!$D$1,ROW()-2,0)="","",OFFSET('Sales input worksheet'!$D$1,ROW()-2,0))</f>
        <v/>
      </c>
      <c r="F77" s="171" t="str">
        <f ca="1">IF(OFFSET('Sales input worksheet'!$E$1,ROW()-2,0)="","",OFFSET('Sales input worksheet'!$E$1,ROW()-2,0))</f>
        <v/>
      </c>
      <c r="G77" s="172" t="str">
        <f ca="1">IF($C77="Total",SUM(G$1:G76),
IF(OR(SUM('Sales input worksheet'!$J76:$K76)&lt;0,SUM('Sales input worksheet'!$J76:$K76)=0),"",
'Sales input worksheet'!$M76))</f>
        <v/>
      </c>
      <c r="H77" s="172" t="str">
        <f ca="1">IF($C77="Total",SUM(H$1:H76),
IF(OR(SUM('Sales input worksheet'!$J76:$K76)&gt;0,SUM('Sales input worksheet'!$J76:$K76)=0),"",
'Sales input worksheet'!$M76))</f>
        <v/>
      </c>
      <c r="I77" s="319"/>
      <c r="J77" s="176" t="str">
        <f ca="1">IF($C77="Total",SUM($I$1:I76),"")</f>
        <v/>
      </c>
      <c r="K77" s="177" t="str">
        <f ca="1">IFERROR(IF($C77="Total",$K$2+SUM($G77:$H77)-$J77,
IF(AND(G77="",H77=""),"",
$K$2+SUM(G$3:G77)+SUM(H$3:H77)-SUM(I$2:I77))),"")</f>
        <v/>
      </c>
    </row>
    <row r="78" spans="1:11" x14ac:dyDescent="0.35">
      <c r="A78" s="318" t="str">
        <f ca="1">IF($B78='Debtor balance enquiry'!$C$2,1+COUNT($A$1:A77),"")</f>
        <v/>
      </c>
      <c r="B78" s="133" t="str">
        <f ca="1">OFFSET('Sales input worksheet'!$A$1,ROW()-2,0)</f>
        <v/>
      </c>
      <c r="C78" s="169" t="str">
        <f ca="1">IF($C77="Total","",
IF($C77="","",
IF(OFFSET('Sales input worksheet'!$B$1,ROW()-2,0)="","TOTAL",
OFFSET('Sales input worksheet'!$B$1,ROW()-2,0))))</f>
        <v/>
      </c>
      <c r="D78" s="169" t="str">
        <f ca="1">IF(OFFSET('Sales input worksheet'!$C$1,ROW()-2,0)="","",OFFSET('Sales input worksheet'!$C$1,ROW()-2,0))</f>
        <v/>
      </c>
      <c r="E78" s="170" t="str">
        <f ca="1">IF(OFFSET('Sales input worksheet'!$D$1,ROW()-2,0)="","",OFFSET('Sales input worksheet'!$D$1,ROW()-2,0))</f>
        <v/>
      </c>
      <c r="F78" s="171" t="str">
        <f ca="1">IF(OFFSET('Sales input worksheet'!$E$1,ROW()-2,0)="","",OFFSET('Sales input worksheet'!$E$1,ROW()-2,0))</f>
        <v/>
      </c>
      <c r="G78" s="172" t="str">
        <f ca="1">IF($C78="Total",SUM(G$1:G77),
IF(OR(SUM('Sales input worksheet'!$J77:$K77)&lt;0,SUM('Sales input worksheet'!$J77:$K77)=0),"",
'Sales input worksheet'!$M77))</f>
        <v/>
      </c>
      <c r="H78" s="172" t="str">
        <f ca="1">IF($C78="Total",SUM(H$1:H77),
IF(OR(SUM('Sales input worksheet'!$J77:$K77)&gt;0,SUM('Sales input worksheet'!$J77:$K77)=0),"",
'Sales input worksheet'!$M77))</f>
        <v/>
      </c>
      <c r="I78" s="319"/>
      <c r="J78" s="176" t="str">
        <f ca="1">IF($C78="Total",SUM($I$1:I77),"")</f>
        <v/>
      </c>
      <c r="K78" s="177" t="str">
        <f ca="1">IFERROR(IF($C78="Total",$K$2+SUM($G78:$H78)-$J78,
IF(AND(G78="",H78=""),"",
$K$2+SUM(G$3:G78)+SUM(H$3:H78)-SUM(I$2:I78))),"")</f>
        <v/>
      </c>
    </row>
    <row r="79" spans="1:11" x14ac:dyDescent="0.35">
      <c r="A79" s="318" t="str">
        <f ca="1">IF($B79='Debtor balance enquiry'!$C$2,1+COUNT($A$1:A78),"")</f>
        <v/>
      </c>
      <c r="B79" s="133" t="str">
        <f ca="1">OFFSET('Sales input worksheet'!$A$1,ROW()-2,0)</f>
        <v/>
      </c>
      <c r="C79" s="169" t="str">
        <f ca="1">IF($C78="Total","",
IF($C78="","",
IF(OFFSET('Sales input worksheet'!$B$1,ROW()-2,0)="","TOTAL",
OFFSET('Sales input worksheet'!$B$1,ROW()-2,0))))</f>
        <v/>
      </c>
      <c r="D79" s="169" t="str">
        <f ca="1">IF(OFFSET('Sales input worksheet'!$C$1,ROW()-2,0)="","",OFFSET('Sales input worksheet'!$C$1,ROW()-2,0))</f>
        <v/>
      </c>
      <c r="E79" s="170" t="str">
        <f ca="1">IF(OFFSET('Sales input worksheet'!$D$1,ROW()-2,0)="","",OFFSET('Sales input worksheet'!$D$1,ROW()-2,0))</f>
        <v/>
      </c>
      <c r="F79" s="171" t="str">
        <f ca="1">IF(OFFSET('Sales input worksheet'!$E$1,ROW()-2,0)="","",OFFSET('Sales input worksheet'!$E$1,ROW()-2,0))</f>
        <v/>
      </c>
      <c r="G79" s="172" t="str">
        <f ca="1">IF($C79="Total",SUM(G$1:G78),
IF(OR(SUM('Sales input worksheet'!$J78:$K78)&lt;0,SUM('Sales input worksheet'!$J78:$K78)=0),"",
'Sales input worksheet'!$M78))</f>
        <v/>
      </c>
      <c r="H79" s="172" t="str">
        <f ca="1">IF($C79="Total",SUM(H$1:H78),
IF(OR(SUM('Sales input worksheet'!$J78:$K78)&gt;0,SUM('Sales input worksheet'!$J78:$K78)=0),"",
'Sales input worksheet'!$M78))</f>
        <v/>
      </c>
      <c r="I79" s="319"/>
      <c r="J79" s="176" t="str">
        <f ca="1">IF($C79="Total",SUM($I$1:I78),"")</f>
        <v/>
      </c>
      <c r="K79" s="177" t="str">
        <f ca="1">IFERROR(IF($C79="Total",$K$2+SUM($G79:$H79)-$J79,
IF(AND(G79="",H79=""),"",
$K$2+SUM(G$3:G79)+SUM(H$3:H79)-SUM(I$2:I79))),"")</f>
        <v/>
      </c>
    </row>
    <row r="80" spans="1:11" x14ac:dyDescent="0.35">
      <c r="A80" s="318" t="str">
        <f ca="1">IF($B80='Debtor balance enquiry'!$C$2,1+COUNT($A$1:A79),"")</f>
        <v/>
      </c>
      <c r="B80" s="133" t="str">
        <f ca="1">OFFSET('Sales input worksheet'!$A$1,ROW()-2,0)</f>
        <v/>
      </c>
      <c r="C80" s="169" t="str">
        <f ca="1">IF($C79="Total","",
IF($C79="","",
IF(OFFSET('Sales input worksheet'!$B$1,ROW()-2,0)="","TOTAL",
OFFSET('Sales input worksheet'!$B$1,ROW()-2,0))))</f>
        <v/>
      </c>
      <c r="D80" s="169" t="str">
        <f ca="1">IF(OFFSET('Sales input worksheet'!$C$1,ROW()-2,0)="","",OFFSET('Sales input worksheet'!$C$1,ROW()-2,0))</f>
        <v/>
      </c>
      <c r="E80" s="170" t="str">
        <f ca="1">IF(OFFSET('Sales input worksheet'!$D$1,ROW()-2,0)="","",OFFSET('Sales input worksheet'!$D$1,ROW()-2,0))</f>
        <v/>
      </c>
      <c r="F80" s="171" t="str">
        <f ca="1">IF(OFFSET('Sales input worksheet'!$E$1,ROW()-2,0)="","",OFFSET('Sales input worksheet'!$E$1,ROW()-2,0))</f>
        <v/>
      </c>
      <c r="G80" s="172" t="str">
        <f ca="1">IF($C80="Total",SUM(G$1:G79),
IF(OR(SUM('Sales input worksheet'!$J79:$K79)&lt;0,SUM('Sales input worksheet'!$J79:$K79)=0),"",
'Sales input worksheet'!$M79))</f>
        <v/>
      </c>
      <c r="H80" s="172" t="str">
        <f ca="1">IF($C80="Total",SUM(H$1:H79),
IF(OR(SUM('Sales input worksheet'!$J79:$K79)&gt;0,SUM('Sales input worksheet'!$J79:$K79)=0),"",
'Sales input worksheet'!$M79))</f>
        <v/>
      </c>
      <c r="I80" s="319"/>
      <c r="J80" s="176" t="str">
        <f ca="1">IF($C80="Total",SUM($I$1:I79),"")</f>
        <v/>
      </c>
      <c r="K80" s="177" t="str">
        <f ca="1">IFERROR(IF($C80="Total",$K$2+SUM($G80:$H80)-$J80,
IF(AND(G80="",H80=""),"",
$K$2+SUM(G$3:G80)+SUM(H$3:H80)-SUM(I$2:I80))),"")</f>
        <v/>
      </c>
    </row>
    <row r="81" spans="1:11" x14ac:dyDescent="0.35">
      <c r="A81" s="318" t="str">
        <f ca="1">IF($B81='Debtor balance enquiry'!$C$2,1+COUNT($A$1:A80),"")</f>
        <v/>
      </c>
      <c r="B81" s="133" t="str">
        <f ca="1">OFFSET('Sales input worksheet'!$A$1,ROW()-2,0)</f>
        <v/>
      </c>
      <c r="C81" s="169" t="str">
        <f ca="1">IF($C80="Total","",
IF($C80="","",
IF(OFFSET('Sales input worksheet'!$B$1,ROW()-2,0)="","TOTAL",
OFFSET('Sales input worksheet'!$B$1,ROW()-2,0))))</f>
        <v/>
      </c>
      <c r="D81" s="169" t="str">
        <f ca="1">IF(OFFSET('Sales input worksheet'!$C$1,ROW()-2,0)="","",OFFSET('Sales input worksheet'!$C$1,ROW()-2,0))</f>
        <v/>
      </c>
      <c r="E81" s="170" t="str">
        <f ca="1">IF(OFFSET('Sales input worksheet'!$D$1,ROW()-2,0)="","",OFFSET('Sales input worksheet'!$D$1,ROW()-2,0))</f>
        <v/>
      </c>
      <c r="F81" s="171" t="str">
        <f ca="1">IF(OFFSET('Sales input worksheet'!$E$1,ROW()-2,0)="","",OFFSET('Sales input worksheet'!$E$1,ROW()-2,0))</f>
        <v/>
      </c>
      <c r="G81" s="172" t="str">
        <f ca="1">IF($C81="Total",SUM(G$1:G80),
IF(OR(SUM('Sales input worksheet'!$J80:$K80)&lt;0,SUM('Sales input worksheet'!$J80:$K80)=0),"",
'Sales input worksheet'!$M80))</f>
        <v/>
      </c>
      <c r="H81" s="172" t="str">
        <f ca="1">IF($C81="Total",SUM(H$1:H80),
IF(OR(SUM('Sales input worksheet'!$J80:$K80)&gt;0,SUM('Sales input worksheet'!$J80:$K80)=0),"",
'Sales input worksheet'!$M80))</f>
        <v/>
      </c>
      <c r="I81" s="319"/>
      <c r="J81" s="176" t="str">
        <f ca="1">IF($C81="Total",SUM($I$1:I80),"")</f>
        <v/>
      </c>
      <c r="K81" s="177" t="str">
        <f ca="1">IFERROR(IF($C81="Total",$K$2+SUM($G81:$H81)-$J81,
IF(AND(G81="",H81=""),"",
$K$2+SUM(G$3:G81)+SUM(H$3:H81)-SUM(I$2:I81))),"")</f>
        <v/>
      </c>
    </row>
    <row r="82" spans="1:11" x14ac:dyDescent="0.35">
      <c r="A82" s="318" t="str">
        <f ca="1">IF($B82='Debtor balance enquiry'!$C$2,1+COUNT($A$1:A81),"")</f>
        <v/>
      </c>
      <c r="B82" s="133" t="str">
        <f ca="1">OFFSET('Sales input worksheet'!$A$1,ROW()-2,0)</f>
        <v/>
      </c>
      <c r="C82" s="169" t="str">
        <f ca="1">IF($C81="Total","",
IF($C81="","",
IF(OFFSET('Sales input worksheet'!$B$1,ROW()-2,0)="","TOTAL",
OFFSET('Sales input worksheet'!$B$1,ROW()-2,0))))</f>
        <v/>
      </c>
      <c r="D82" s="169" t="str">
        <f ca="1">IF(OFFSET('Sales input worksheet'!$C$1,ROW()-2,0)="","",OFFSET('Sales input worksheet'!$C$1,ROW()-2,0))</f>
        <v/>
      </c>
      <c r="E82" s="170" t="str">
        <f ca="1">IF(OFFSET('Sales input worksheet'!$D$1,ROW()-2,0)="","",OFFSET('Sales input worksheet'!$D$1,ROW()-2,0))</f>
        <v/>
      </c>
      <c r="F82" s="171" t="str">
        <f ca="1">IF(OFFSET('Sales input worksheet'!$E$1,ROW()-2,0)="","",OFFSET('Sales input worksheet'!$E$1,ROW()-2,0))</f>
        <v/>
      </c>
      <c r="G82" s="172" t="str">
        <f ca="1">IF($C82="Total",SUM(G$1:G81),
IF(OR(SUM('Sales input worksheet'!$J81:$K81)&lt;0,SUM('Sales input worksheet'!$J81:$K81)=0),"",
'Sales input worksheet'!$M81))</f>
        <v/>
      </c>
      <c r="H82" s="172" t="str">
        <f ca="1">IF($C82="Total",SUM(H$1:H81),
IF(OR(SUM('Sales input worksheet'!$J81:$K81)&gt;0,SUM('Sales input worksheet'!$J81:$K81)=0),"",
'Sales input worksheet'!$M81))</f>
        <v/>
      </c>
      <c r="I82" s="319"/>
      <c r="J82" s="176" t="str">
        <f ca="1">IF($C82="Total",SUM($I$1:I81),"")</f>
        <v/>
      </c>
      <c r="K82" s="177" t="str">
        <f ca="1">IFERROR(IF($C82="Total",$K$2+SUM($G82:$H82)-$J82,
IF(AND(G82="",H82=""),"",
$K$2+SUM(G$3:G82)+SUM(H$3:H82)-SUM(I$2:I82))),"")</f>
        <v/>
      </c>
    </row>
    <row r="83" spans="1:11" x14ac:dyDescent="0.35">
      <c r="A83" s="318" t="str">
        <f ca="1">IF($B83='Debtor balance enquiry'!$C$2,1+COUNT($A$1:A82),"")</f>
        <v/>
      </c>
      <c r="B83" s="133" t="str">
        <f ca="1">OFFSET('Sales input worksheet'!$A$1,ROW()-2,0)</f>
        <v/>
      </c>
      <c r="C83" s="169" t="str">
        <f ca="1">IF($C82="Total","",
IF($C82="","",
IF(OFFSET('Sales input worksheet'!$B$1,ROW()-2,0)="","TOTAL",
OFFSET('Sales input worksheet'!$B$1,ROW()-2,0))))</f>
        <v/>
      </c>
      <c r="D83" s="169" t="str">
        <f ca="1">IF(OFFSET('Sales input worksheet'!$C$1,ROW()-2,0)="","",OFFSET('Sales input worksheet'!$C$1,ROW()-2,0))</f>
        <v/>
      </c>
      <c r="E83" s="170" t="str">
        <f ca="1">IF(OFFSET('Sales input worksheet'!$D$1,ROW()-2,0)="","",OFFSET('Sales input worksheet'!$D$1,ROW()-2,0))</f>
        <v/>
      </c>
      <c r="F83" s="171" t="str">
        <f ca="1">IF(OFFSET('Sales input worksheet'!$E$1,ROW()-2,0)="","",OFFSET('Sales input worksheet'!$E$1,ROW()-2,0))</f>
        <v/>
      </c>
      <c r="G83" s="172" t="str">
        <f ca="1">IF($C83="Total",SUM(G$1:G82),
IF(OR(SUM('Sales input worksheet'!$J82:$K82)&lt;0,SUM('Sales input worksheet'!$J82:$K82)=0),"",
'Sales input worksheet'!$M82))</f>
        <v/>
      </c>
      <c r="H83" s="172" t="str">
        <f ca="1">IF($C83="Total",SUM(H$1:H82),
IF(OR(SUM('Sales input worksheet'!$J82:$K82)&gt;0,SUM('Sales input worksheet'!$J82:$K82)=0),"",
'Sales input worksheet'!$M82))</f>
        <v/>
      </c>
      <c r="I83" s="319"/>
      <c r="J83" s="176" t="str">
        <f ca="1">IF($C83="Total",SUM($I$1:I82),"")</f>
        <v/>
      </c>
      <c r="K83" s="177" t="str">
        <f ca="1">IFERROR(IF($C83="Total",$K$2+SUM($G83:$H83)-$J83,
IF(AND(G83="",H83=""),"",
$K$2+SUM(G$3:G83)+SUM(H$3:H83)-SUM(I$2:I83))),"")</f>
        <v/>
      </c>
    </row>
    <row r="84" spans="1:11" x14ac:dyDescent="0.35">
      <c r="A84" s="318" t="str">
        <f ca="1">IF($B84='Debtor balance enquiry'!$C$2,1+COUNT($A$1:A83),"")</f>
        <v/>
      </c>
      <c r="B84" s="133" t="str">
        <f ca="1">OFFSET('Sales input worksheet'!$A$1,ROW()-2,0)</f>
        <v/>
      </c>
      <c r="C84" s="169" t="str">
        <f ca="1">IF($C83="Total","",
IF($C83="","",
IF(OFFSET('Sales input worksheet'!$B$1,ROW()-2,0)="","TOTAL",
OFFSET('Sales input worksheet'!$B$1,ROW()-2,0))))</f>
        <v/>
      </c>
      <c r="D84" s="169" t="str">
        <f ca="1">IF(OFFSET('Sales input worksheet'!$C$1,ROW()-2,0)="","",OFFSET('Sales input worksheet'!$C$1,ROW()-2,0))</f>
        <v/>
      </c>
      <c r="E84" s="170" t="str">
        <f ca="1">IF(OFFSET('Sales input worksheet'!$D$1,ROW()-2,0)="","",OFFSET('Sales input worksheet'!$D$1,ROW()-2,0))</f>
        <v/>
      </c>
      <c r="F84" s="171" t="str">
        <f ca="1">IF(OFFSET('Sales input worksheet'!$E$1,ROW()-2,0)="","",OFFSET('Sales input worksheet'!$E$1,ROW()-2,0))</f>
        <v/>
      </c>
      <c r="G84" s="172" t="str">
        <f ca="1">IF($C84="Total",SUM(G$1:G83),
IF(OR(SUM('Sales input worksheet'!$J83:$K83)&lt;0,SUM('Sales input worksheet'!$J83:$K83)=0),"",
'Sales input worksheet'!$M83))</f>
        <v/>
      </c>
      <c r="H84" s="172" t="str">
        <f ca="1">IF($C84="Total",SUM(H$1:H83),
IF(OR(SUM('Sales input worksheet'!$J83:$K83)&gt;0,SUM('Sales input worksheet'!$J83:$K83)=0),"",
'Sales input worksheet'!$M83))</f>
        <v/>
      </c>
      <c r="I84" s="319"/>
      <c r="J84" s="176" t="str">
        <f ca="1">IF($C84="Total",SUM($I$1:I83),"")</f>
        <v/>
      </c>
      <c r="K84" s="177" t="str">
        <f ca="1">IFERROR(IF($C84="Total",$K$2+SUM($G84:$H84)-$J84,
IF(AND(G84="",H84=""),"",
$K$2+SUM(G$3:G84)+SUM(H$3:H84)-SUM(I$2:I84))),"")</f>
        <v/>
      </c>
    </row>
    <row r="85" spans="1:11" x14ac:dyDescent="0.35">
      <c r="A85" s="318" t="str">
        <f ca="1">IF($B85='Debtor balance enquiry'!$C$2,1+COUNT($A$1:A84),"")</f>
        <v/>
      </c>
      <c r="B85" s="133" t="str">
        <f ca="1">OFFSET('Sales input worksheet'!$A$1,ROW()-2,0)</f>
        <v/>
      </c>
      <c r="C85" s="169" t="str">
        <f ca="1">IF($C84="Total","",
IF($C84="","",
IF(OFFSET('Sales input worksheet'!$B$1,ROW()-2,0)="","TOTAL",
OFFSET('Sales input worksheet'!$B$1,ROW()-2,0))))</f>
        <v/>
      </c>
      <c r="D85" s="169" t="str">
        <f ca="1">IF(OFFSET('Sales input worksheet'!$C$1,ROW()-2,0)="","",OFFSET('Sales input worksheet'!$C$1,ROW()-2,0))</f>
        <v/>
      </c>
      <c r="E85" s="170" t="str">
        <f ca="1">IF(OFFSET('Sales input worksheet'!$D$1,ROW()-2,0)="","",OFFSET('Sales input worksheet'!$D$1,ROW()-2,0))</f>
        <v/>
      </c>
      <c r="F85" s="171" t="str">
        <f ca="1">IF(OFFSET('Sales input worksheet'!$E$1,ROW()-2,0)="","",OFFSET('Sales input worksheet'!$E$1,ROW()-2,0))</f>
        <v/>
      </c>
      <c r="G85" s="172" t="str">
        <f ca="1">IF($C85="Total",SUM(G$1:G84),
IF(OR(SUM('Sales input worksheet'!$J84:$K84)&lt;0,SUM('Sales input worksheet'!$J84:$K84)=0),"",
'Sales input worksheet'!$M84))</f>
        <v/>
      </c>
      <c r="H85" s="172" t="str">
        <f ca="1">IF($C85="Total",SUM(H$1:H84),
IF(OR(SUM('Sales input worksheet'!$J84:$K84)&gt;0,SUM('Sales input worksheet'!$J84:$K84)=0),"",
'Sales input worksheet'!$M84))</f>
        <v/>
      </c>
      <c r="I85" s="319"/>
      <c r="J85" s="176" t="str">
        <f ca="1">IF($C85="Total",SUM($I$1:I84),"")</f>
        <v/>
      </c>
      <c r="K85" s="177" t="str">
        <f ca="1">IFERROR(IF($C85="Total",$K$2+SUM($G85:$H85)-$J85,
IF(AND(G85="",H85=""),"",
$K$2+SUM(G$3:G85)+SUM(H$3:H85)-SUM(I$2:I85))),"")</f>
        <v/>
      </c>
    </row>
    <row r="86" spans="1:11" x14ac:dyDescent="0.35">
      <c r="A86" s="318" t="str">
        <f ca="1">IF($B86='Debtor balance enquiry'!$C$2,1+COUNT($A$1:A85),"")</f>
        <v/>
      </c>
      <c r="B86" s="133" t="str">
        <f ca="1">OFFSET('Sales input worksheet'!$A$1,ROW()-2,0)</f>
        <v/>
      </c>
      <c r="C86" s="169" t="str">
        <f ca="1">IF($C85="Total","",
IF($C85="","",
IF(OFFSET('Sales input worksheet'!$B$1,ROW()-2,0)="","TOTAL",
OFFSET('Sales input worksheet'!$B$1,ROW()-2,0))))</f>
        <v/>
      </c>
      <c r="D86" s="169" t="str">
        <f ca="1">IF(OFFSET('Sales input worksheet'!$C$1,ROW()-2,0)="","",OFFSET('Sales input worksheet'!$C$1,ROW()-2,0))</f>
        <v/>
      </c>
      <c r="E86" s="170" t="str">
        <f ca="1">IF(OFFSET('Sales input worksheet'!$D$1,ROW()-2,0)="","",OFFSET('Sales input worksheet'!$D$1,ROW()-2,0))</f>
        <v/>
      </c>
      <c r="F86" s="171" t="str">
        <f ca="1">IF(OFFSET('Sales input worksheet'!$E$1,ROW()-2,0)="","",OFFSET('Sales input worksheet'!$E$1,ROW()-2,0))</f>
        <v/>
      </c>
      <c r="G86" s="172" t="str">
        <f ca="1">IF($C86="Total",SUM(G$1:G85),
IF(OR(SUM('Sales input worksheet'!$J85:$K85)&lt;0,SUM('Sales input worksheet'!$J85:$K85)=0),"",
'Sales input worksheet'!$M85))</f>
        <v/>
      </c>
      <c r="H86" s="172" t="str">
        <f ca="1">IF($C86="Total",SUM(H$1:H85),
IF(OR(SUM('Sales input worksheet'!$J85:$K85)&gt;0,SUM('Sales input worksheet'!$J85:$K85)=0),"",
'Sales input worksheet'!$M85))</f>
        <v/>
      </c>
      <c r="I86" s="319"/>
      <c r="J86" s="176" t="str">
        <f ca="1">IF($C86="Total",SUM($I$1:I85),"")</f>
        <v/>
      </c>
      <c r="K86" s="177" t="str">
        <f ca="1">IFERROR(IF($C86="Total",$K$2+SUM($G86:$H86)-$J86,
IF(AND(G86="",H86=""),"",
$K$2+SUM(G$3:G86)+SUM(H$3:H86)-SUM(I$2:I86))),"")</f>
        <v/>
      </c>
    </row>
    <row r="87" spans="1:11" x14ac:dyDescent="0.35">
      <c r="A87" s="318" t="str">
        <f ca="1">IF($B87='Debtor balance enquiry'!$C$2,1+COUNT($A$1:A86),"")</f>
        <v/>
      </c>
      <c r="B87" s="133" t="str">
        <f ca="1">OFFSET('Sales input worksheet'!$A$1,ROW()-2,0)</f>
        <v/>
      </c>
      <c r="C87" s="169" t="str">
        <f ca="1">IF($C86="Total","",
IF($C86="","",
IF(OFFSET('Sales input worksheet'!$B$1,ROW()-2,0)="","TOTAL",
OFFSET('Sales input worksheet'!$B$1,ROW()-2,0))))</f>
        <v/>
      </c>
      <c r="D87" s="169" t="str">
        <f ca="1">IF(OFFSET('Sales input worksheet'!$C$1,ROW()-2,0)="","",OFFSET('Sales input worksheet'!$C$1,ROW()-2,0))</f>
        <v/>
      </c>
      <c r="E87" s="170" t="str">
        <f ca="1">IF(OFFSET('Sales input worksheet'!$D$1,ROW()-2,0)="","",OFFSET('Sales input worksheet'!$D$1,ROW()-2,0))</f>
        <v/>
      </c>
      <c r="F87" s="171" t="str">
        <f ca="1">IF(OFFSET('Sales input worksheet'!$E$1,ROW()-2,0)="","",OFFSET('Sales input worksheet'!$E$1,ROW()-2,0))</f>
        <v/>
      </c>
      <c r="G87" s="172" t="str">
        <f ca="1">IF($C87="Total",SUM(G$1:G86),
IF(OR(SUM('Sales input worksheet'!$J86:$K86)&lt;0,SUM('Sales input worksheet'!$J86:$K86)=0),"",
'Sales input worksheet'!$M86))</f>
        <v/>
      </c>
      <c r="H87" s="172" t="str">
        <f ca="1">IF($C87="Total",SUM(H$1:H86),
IF(OR(SUM('Sales input worksheet'!$J86:$K86)&gt;0,SUM('Sales input worksheet'!$J86:$K86)=0),"",
'Sales input worksheet'!$M86))</f>
        <v/>
      </c>
      <c r="I87" s="319"/>
      <c r="J87" s="176" t="str">
        <f ca="1">IF($C87="Total",SUM($I$1:I86),"")</f>
        <v/>
      </c>
      <c r="K87" s="177" t="str">
        <f ca="1">IFERROR(IF($C87="Total",$K$2+SUM($G87:$H87)-$J87,
IF(AND(G87="",H87=""),"",
$K$2+SUM(G$3:G87)+SUM(H$3:H87)-SUM(I$2:I87))),"")</f>
        <v/>
      </c>
    </row>
    <row r="88" spans="1:11" x14ac:dyDescent="0.35">
      <c r="A88" s="318" t="str">
        <f ca="1">IF($B88='Debtor balance enquiry'!$C$2,1+COUNT($A$1:A87),"")</f>
        <v/>
      </c>
      <c r="B88" s="133" t="str">
        <f ca="1">OFFSET('Sales input worksheet'!$A$1,ROW()-2,0)</f>
        <v/>
      </c>
      <c r="C88" s="169" t="str">
        <f ca="1">IF($C87="Total","",
IF($C87="","",
IF(OFFSET('Sales input worksheet'!$B$1,ROW()-2,0)="","TOTAL",
OFFSET('Sales input worksheet'!$B$1,ROW()-2,0))))</f>
        <v/>
      </c>
      <c r="D88" s="169" t="str">
        <f ca="1">IF(OFFSET('Sales input worksheet'!$C$1,ROW()-2,0)="","",OFFSET('Sales input worksheet'!$C$1,ROW()-2,0))</f>
        <v/>
      </c>
      <c r="E88" s="170" t="str">
        <f ca="1">IF(OFFSET('Sales input worksheet'!$D$1,ROW()-2,0)="","",OFFSET('Sales input worksheet'!$D$1,ROW()-2,0))</f>
        <v/>
      </c>
      <c r="F88" s="171" t="str">
        <f ca="1">IF(OFFSET('Sales input worksheet'!$E$1,ROW()-2,0)="","",OFFSET('Sales input worksheet'!$E$1,ROW()-2,0))</f>
        <v/>
      </c>
      <c r="G88" s="172" t="str">
        <f ca="1">IF($C88="Total",SUM(G$1:G87),
IF(OR(SUM('Sales input worksheet'!$J87:$K87)&lt;0,SUM('Sales input worksheet'!$J87:$K87)=0),"",
'Sales input worksheet'!$M87))</f>
        <v/>
      </c>
      <c r="H88" s="172" t="str">
        <f ca="1">IF($C88="Total",SUM(H$1:H87),
IF(OR(SUM('Sales input worksheet'!$J87:$K87)&gt;0,SUM('Sales input worksheet'!$J87:$K87)=0),"",
'Sales input worksheet'!$M87))</f>
        <v/>
      </c>
      <c r="I88" s="319"/>
      <c r="J88" s="176" t="str">
        <f ca="1">IF($C88="Total",SUM($I$1:I87),"")</f>
        <v/>
      </c>
      <c r="K88" s="177" t="str">
        <f ca="1">IFERROR(IF($C88="Total",$K$2+SUM($G88:$H88)-$J88,
IF(AND(G88="",H88=""),"",
$K$2+SUM(G$3:G88)+SUM(H$3:H88)-SUM(I$2:I88))),"")</f>
        <v/>
      </c>
    </row>
    <row r="89" spans="1:11" x14ac:dyDescent="0.35">
      <c r="A89" s="318" t="str">
        <f ca="1">IF($B89='Debtor balance enquiry'!$C$2,1+COUNT($A$1:A88),"")</f>
        <v/>
      </c>
      <c r="B89" s="133" t="str">
        <f ca="1">OFFSET('Sales input worksheet'!$A$1,ROW()-2,0)</f>
        <v/>
      </c>
      <c r="C89" s="169" t="str">
        <f ca="1">IF($C88="Total","",
IF($C88="","",
IF(OFFSET('Sales input worksheet'!$B$1,ROW()-2,0)="","TOTAL",
OFFSET('Sales input worksheet'!$B$1,ROW()-2,0))))</f>
        <v/>
      </c>
      <c r="D89" s="169" t="str">
        <f ca="1">IF(OFFSET('Sales input worksheet'!$C$1,ROW()-2,0)="","",OFFSET('Sales input worksheet'!$C$1,ROW()-2,0))</f>
        <v/>
      </c>
      <c r="E89" s="170" t="str">
        <f ca="1">IF(OFFSET('Sales input worksheet'!$D$1,ROW()-2,0)="","",OFFSET('Sales input worksheet'!$D$1,ROW()-2,0))</f>
        <v/>
      </c>
      <c r="F89" s="171" t="str">
        <f ca="1">IF(OFFSET('Sales input worksheet'!$E$1,ROW()-2,0)="","",OFFSET('Sales input worksheet'!$E$1,ROW()-2,0))</f>
        <v/>
      </c>
      <c r="G89" s="172" t="str">
        <f ca="1">IF($C89="Total",SUM(G$1:G88),
IF(OR(SUM('Sales input worksheet'!$J88:$K88)&lt;0,SUM('Sales input worksheet'!$J88:$K88)=0),"",
'Sales input worksheet'!$M88))</f>
        <v/>
      </c>
      <c r="H89" s="172" t="str">
        <f ca="1">IF($C89="Total",SUM(H$1:H88),
IF(OR(SUM('Sales input worksheet'!$J88:$K88)&gt;0,SUM('Sales input worksheet'!$J88:$K88)=0),"",
'Sales input worksheet'!$M88))</f>
        <v/>
      </c>
      <c r="I89" s="319"/>
      <c r="J89" s="176" t="str">
        <f ca="1">IF($C89="Total",SUM($I$1:I88),"")</f>
        <v/>
      </c>
      <c r="K89" s="177" t="str">
        <f ca="1">IFERROR(IF($C89="Total",$K$2+SUM($G89:$H89)-$J89,
IF(AND(G89="",H89=""),"",
$K$2+SUM(G$3:G89)+SUM(H$3:H89)-SUM(I$2:I89))),"")</f>
        <v/>
      </c>
    </row>
    <row r="90" spans="1:11" x14ac:dyDescent="0.35">
      <c r="A90" s="318" t="str">
        <f ca="1">IF($B90='Debtor balance enquiry'!$C$2,1+COUNT($A$1:A89),"")</f>
        <v/>
      </c>
      <c r="B90" s="133" t="str">
        <f ca="1">OFFSET('Sales input worksheet'!$A$1,ROW()-2,0)</f>
        <v/>
      </c>
      <c r="C90" s="169" t="str">
        <f ca="1">IF($C89="Total","",
IF($C89="","",
IF(OFFSET('Sales input worksheet'!$B$1,ROW()-2,0)="","TOTAL",
OFFSET('Sales input worksheet'!$B$1,ROW()-2,0))))</f>
        <v/>
      </c>
      <c r="D90" s="169" t="str">
        <f ca="1">IF(OFFSET('Sales input worksheet'!$C$1,ROW()-2,0)="","",OFFSET('Sales input worksheet'!$C$1,ROW()-2,0))</f>
        <v/>
      </c>
      <c r="E90" s="170" t="str">
        <f ca="1">IF(OFFSET('Sales input worksheet'!$D$1,ROW()-2,0)="","",OFFSET('Sales input worksheet'!$D$1,ROW()-2,0))</f>
        <v/>
      </c>
      <c r="F90" s="171" t="str">
        <f ca="1">IF(OFFSET('Sales input worksheet'!$E$1,ROW()-2,0)="","",OFFSET('Sales input worksheet'!$E$1,ROW()-2,0))</f>
        <v/>
      </c>
      <c r="G90" s="172" t="str">
        <f ca="1">IF($C90="Total",SUM(G$1:G89),
IF(OR(SUM('Sales input worksheet'!$J89:$K89)&lt;0,SUM('Sales input worksheet'!$J89:$K89)=0),"",
'Sales input worksheet'!$M89))</f>
        <v/>
      </c>
      <c r="H90" s="172" t="str">
        <f ca="1">IF($C90="Total",SUM(H$1:H89),
IF(OR(SUM('Sales input worksheet'!$J89:$K89)&gt;0,SUM('Sales input worksheet'!$J89:$K89)=0),"",
'Sales input worksheet'!$M89))</f>
        <v/>
      </c>
      <c r="I90" s="319"/>
      <c r="J90" s="176" t="str">
        <f ca="1">IF($C90="Total",SUM($I$1:I89),"")</f>
        <v/>
      </c>
      <c r="K90" s="177" t="str">
        <f ca="1">IFERROR(IF($C90="Total",$K$2+SUM($G90:$H90)-$J90,
IF(AND(G90="",H90=""),"",
$K$2+SUM(G$3:G90)+SUM(H$3:H90)-SUM(I$2:I90))),"")</f>
        <v/>
      </c>
    </row>
    <row r="91" spans="1:11" x14ac:dyDescent="0.35">
      <c r="A91" s="318" t="str">
        <f ca="1">IF($B91='Debtor balance enquiry'!$C$2,1+COUNT($A$1:A90),"")</f>
        <v/>
      </c>
      <c r="B91" s="133" t="str">
        <f ca="1">OFFSET('Sales input worksheet'!$A$1,ROW()-2,0)</f>
        <v/>
      </c>
      <c r="C91" s="169" t="str">
        <f ca="1">IF($C90="Total","",
IF($C90="","",
IF(OFFSET('Sales input worksheet'!$B$1,ROW()-2,0)="","TOTAL",
OFFSET('Sales input worksheet'!$B$1,ROW()-2,0))))</f>
        <v/>
      </c>
      <c r="D91" s="169" t="str">
        <f ca="1">IF(OFFSET('Sales input worksheet'!$C$1,ROW()-2,0)="","",OFFSET('Sales input worksheet'!$C$1,ROW()-2,0))</f>
        <v/>
      </c>
      <c r="E91" s="170" t="str">
        <f ca="1">IF(OFFSET('Sales input worksheet'!$D$1,ROW()-2,0)="","",OFFSET('Sales input worksheet'!$D$1,ROW()-2,0))</f>
        <v/>
      </c>
      <c r="F91" s="171" t="str">
        <f ca="1">IF(OFFSET('Sales input worksheet'!$E$1,ROW()-2,0)="","",OFFSET('Sales input worksheet'!$E$1,ROW()-2,0))</f>
        <v/>
      </c>
      <c r="G91" s="172" t="str">
        <f ca="1">IF($C91="Total",SUM(G$1:G90),
IF(OR(SUM('Sales input worksheet'!$J90:$K90)&lt;0,SUM('Sales input worksheet'!$J90:$K90)=0),"",
'Sales input worksheet'!$M90))</f>
        <v/>
      </c>
      <c r="H91" s="172" t="str">
        <f ca="1">IF($C91="Total",SUM(H$1:H90),
IF(OR(SUM('Sales input worksheet'!$J90:$K90)&gt;0,SUM('Sales input worksheet'!$J90:$K90)=0),"",
'Sales input worksheet'!$M90))</f>
        <v/>
      </c>
      <c r="I91" s="319"/>
      <c r="J91" s="176" t="str">
        <f ca="1">IF($C91="Total",SUM($I$1:I90),"")</f>
        <v/>
      </c>
      <c r="K91" s="177" t="str">
        <f ca="1">IFERROR(IF($C91="Total",$K$2+SUM($G91:$H91)-$J91,
IF(AND(G91="",H91=""),"",
$K$2+SUM(G$3:G91)+SUM(H$3:H91)-SUM(I$2:I91))),"")</f>
        <v/>
      </c>
    </row>
    <row r="92" spans="1:11" x14ac:dyDescent="0.35">
      <c r="A92" s="318" t="str">
        <f ca="1">IF($B92='Debtor balance enquiry'!$C$2,1+COUNT($A$1:A91),"")</f>
        <v/>
      </c>
      <c r="B92" s="133" t="str">
        <f ca="1">OFFSET('Sales input worksheet'!$A$1,ROW()-2,0)</f>
        <v/>
      </c>
      <c r="C92" s="169" t="str">
        <f ca="1">IF($C91="Total","",
IF($C91="","",
IF(OFFSET('Sales input worksheet'!$B$1,ROW()-2,0)="","TOTAL",
OFFSET('Sales input worksheet'!$B$1,ROW()-2,0))))</f>
        <v/>
      </c>
      <c r="D92" s="169" t="str">
        <f ca="1">IF(OFFSET('Sales input worksheet'!$C$1,ROW()-2,0)="","",OFFSET('Sales input worksheet'!$C$1,ROW()-2,0))</f>
        <v/>
      </c>
      <c r="E92" s="170" t="str">
        <f ca="1">IF(OFFSET('Sales input worksheet'!$D$1,ROW()-2,0)="","",OFFSET('Sales input worksheet'!$D$1,ROW()-2,0))</f>
        <v/>
      </c>
      <c r="F92" s="171" t="str">
        <f ca="1">IF(OFFSET('Sales input worksheet'!$E$1,ROW()-2,0)="","",OFFSET('Sales input worksheet'!$E$1,ROW()-2,0))</f>
        <v/>
      </c>
      <c r="G92" s="172" t="str">
        <f ca="1">IF($C92="Total",SUM(G$1:G91),
IF(OR(SUM('Sales input worksheet'!$J91:$K91)&lt;0,SUM('Sales input worksheet'!$J91:$K91)=0),"",
'Sales input worksheet'!$M91))</f>
        <v/>
      </c>
      <c r="H92" s="172" t="str">
        <f ca="1">IF($C92="Total",SUM(H$1:H91),
IF(OR(SUM('Sales input worksheet'!$J91:$K91)&gt;0,SUM('Sales input worksheet'!$J91:$K91)=0),"",
'Sales input worksheet'!$M91))</f>
        <v/>
      </c>
      <c r="I92" s="319"/>
      <c r="J92" s="176" t="str">
        <f ca="1">IF($C92="Total",SUM($I$1:I91),"")</f>
        <v/>
      </c>
      <c r="K92" s="177" t="str">
        <f ca="1">IFERROR(IF($C92="Total",$K$2+SUM($G92:$H92)-$J92,
IF(AND(G92="",H92=""),"",
$K$2+SUM(G$3:G92)+SUM(H$3:H92)-SUM(I$2:I92))),"")</f>
        <v/>
      </c>
    </row>
    <row r="93" spans="1:11" x14ac:dyDescent="0.35">
      <c r="A93" s="318" t="str">
        <f ca="1">IF($B93='Debtor balance enquiry'!$C$2,1+COUNT($A$1:A92),"")</f>
        <v/>
      </c>
      <c r="B93" s="133" t="str">
        <f ca="1">OFFSET('Sales input worksheet'!$A$1,ROW()-2,0)</f>
        <v/>
      </c>
      <c r="C93" s="169" t="str">
        <f ca="1">IF($C92="Total","",
IF($C92="","",
IF(OFFSET('Sales input worksheet'!$B$1,ROW()-2,0)="","TOTAL",
OFFSET('Sales input worksheet'!$B$1,ROW()-2,0))))</f>
        <v/>
      </c>
      <c r="D93" s="169" t="str">
        <f ca="1">IF(OFFSET('Sales input worksheet'!$C$1,ROW()-2,0)="","",OFFSET('Sales input worksheet'!$C$1,ROW()-2,0))</f>
        <v/>
      </c>
      <c r="E93" s="170" t="str">
        <f ca="1">IF(OFFSET('Sales input worksheet'!$D$1,ROW()-2,0)="","",OFFSET('Sales input worksheet'!$D$1,ROW()-2,0))</f>
        <v/>
      </c>
      <c r="F93" s="171" t="str">
        <f ca="1">IF(OFFSET('Sales input worksheet'!$E$1,ROW()-2,0)="","",OFFSET('Sales input worksheet'!$E$1,ROW()-2,0))</f>
        <v/>
      </c>
      <c r="G93" s="172" t="str">
        <f ca="1">IF($C93="Total",SUM(G$1:G92),
IF(OR(SUM('Sales input worksheet'!$J92:$K92)&lt;0,SUM('Sales input worksheet'!$J92:$K92)=0),"",
'Sales input worksheet'!$M92))</f>
        <v/>
      </c>
      <c r="H93" s="172" t="str">
        <f ca="1">IF($C93="Total",SUM(H$1:H92),
IF(OR(SUM('Sales input worksheet'!$J92:$K92)&gt;0,SUM('Sales input worksheet'!$J92:$K92)=0),"",
'Sales input worksheet'!$M92))</f>
        <v/>
      </c>
      <c r="I93" s="319"/>
      <c r="J93" s="176" t="str">
        <f ca="1">IF($C93="Total",SUM($I$1:I92),"")</f>
        <v/>
      </c>
      <c r="K93" s="177" t="str">
        <f ca="1">IFERROR(IF($C93="Total",$K$2+SUM($G93:$H93)-$J93,
IF(AND(G93="",H93=""),"",
$K$2+SUM(G$3:G93)+SUM(H$3:H93)-SUM(I$2:I93))),"")</f>
        <v/>
      </c>
    </row>
    <row r="94" spans="1:11" x14ac:dyDescent="0.35">
      <c r="A94" s="318" t="str">
        <f ca="1">IF($B94='Debtor balance enquiry'!$C$2,1+COUNT($A$1:A93),"")</f>
        <v/>
      </c>
      <c r="B94" s="133" t="str">
        <f ca="1">OFFSET('Sales input worksheet'!$A$1,ROW()-2,0)</f>
        <v/>
      </c>
      <c r="C94" s="169" t="str">
        <f ca="1">IF($C93="Total","",
IF($C93="","",
IF(OFFSET('Sales input worksheet'!$B$1,ROW()-2,0)="","TOTAL",
OFFSET('Sales input worksheet'!$B$1,ROW()-2,0))))</f>
        <v/>
      </c>
      <c r="D94" s="169" t="str">
        <f ca="1">IF(OFFSET('Sales input worksheet'!$C$1,ROW()-2,0)="","",OFFSET('Sales input worksheet'!$C$1,ROW()-2,0))</f>
        <v/>
      </c>
      <c r="E94" s="170" t="str">
        <f ca="1">IF(OFFSET('Sales input worksheet'!$D$1,ROW()-2,0)="","",OFFSET('Sales input worksheet'!$D$1,ROW()-2,0))</f>
        <v/>
      </c>
      <c r="F94" s="171" t="str">
        <f ca="1">IF(OFFSET('Sales input worksheet'!$E$1,ROW()-2,0)="","",OFFSET('Sales input worksheet'!$E$1,ROW()-2,0))</f>
        <v/>
      </c>
      <c r="G94" s="172" t="str">
        <f ca="1">IF($C94="Total",SUM(G$1:G93),
IF(OR(SUM('Sales input worksheet'!$J93:$K93)&lt;0,SUM('Sales input worksheet'!$J93:$K93)=0),"",
'Sales input worksheet'!$M93))</f>
        <v/>
      </c>
      <c r="H94" s="172" t="str">
        <f ca="1">IF($C94="Total",SUM(H$1:H93),
IF(OR(SUM('Sales input worksheet'!$J93:$K93)&gt;0,SUM('Sales input worksheet'!$J93:$K93)=0),"",
'Sales input worksheet'!$M93))</f>
        <v/>
      </c>
      <c r="I94" s="319"/>
      <c r="J94" s="176" t="str">
        <f ca="1">IF($C94="Total",SUM($I$1:I93),"")</f>
        <v/>
      </c>
      <c r="K94" s="177" t="str">
        <f ca="1">IFERROR(IF($C94="Total",$K$2+SUM($G94:$H94)-$J94,
IF(AND(G94="",H94=""),"",
$K$2+SUM(G$3:G94)+SUM(H$3:H94)-SUM(I$2:I94))),"")</f>
        <v/>
      </c>
    </row>
    <row r="95" spans="1:11" x14ac:dyDescent="0.35">
      <c r="A95" s="318" t="str">
        <f ca="1">IF($B95='Debtor balance enquiry'!$C$2,1+COUNT($A$1:A94),"")</f>
        <v/>
      </c>
      <c r="B95" s="133" t="str">
        <f ca="1">OFFSET('Sales input worksheet'!$A$1,ROW()-2,0)</f>
        <v/>
      </c>
      <c r="C95" s="169" t="str">
        <f ca="1">IF($C94="Total","",
IF($C94="","",
IF(OFFSET('Sales input worksheet'!$B$1,ROW()-2,0)="","TOTAL",
OFFSET('Sales input worksheet'!$B$1,ROW()-2,0))))</f>
        <v/>
      </c>
      <c r="D95" s="169" t="str">
        <f ca="1">IF(OFFSET('Sales input worksheet'!$C$1,ROW()-2,0)="","",OFFSET('Sales input worksheet'!$C$1,ROW()-2,0))</f>
        <v/>
      </c>
      <c r="E95" s="170" t="str">
        <f ca="1">IF(OFFSET('Sales input worksheet'!$D$1,ROW()-2,0)="","",OFFSET('Sales input worksheet'!$D$1,ROW()-2,0))</f>
        <v/>
      </c>
      <c r="F95" s="171" t="str">
        <f ca="1">IF(OFFSET('Sales input worksheet'!$E$1,ROW()-2,0)="","",OFFSET('Sales input worksheet'!$E$1,ROW()-2,0))</f>
        <v/>
      </c>
      <c r="G95" s="172" t="str">
        <f ca="1">IF($C95="Total",SUM(G$1:G94),
IF(OR(SUM('Sales input worksheet'!$J94:$K94)&lt;0,SUM('Sales input worksheet'!$J94:$K94)=0),"",
'Sales input worksheet'!$M94))</f>
        <v/>
      </c>
      <c r="H95" s="172" t="str">
        <f ca="1">IF($C95="Total",SUM(H$1:H94),
IF(OR(SUM('Sales input worksheet'!$J94:$K94)&gt;0,SUM('Sales input worksheet'!$J94:$K94)=0),"",
'Sales input worksheet'!$M94))</f>
        <v/>
      </c>
      <c r="I95" s="319"/>
      <c r="J95" s="176" t="str">
        <f ca="1">IF($C95="Total",SUM($I$1:I94),"")</f>
        <v/>
      </c>
      <c r="K95" s="177" t="str">
        <f ca="1">IFERROR(IF($C95="Total",$K$2+SUM($G95:$H95)-$J95,
IF(AND(G95="",H95=""),"",
$K$2+SUM(G$3:G95)+SUM(H$3:H95)-SUM(I$2:I95))),"")</f>
        <v/>
      </c>
    </row>
    <row r="96" spans="1:11" x14ac:dyDescent="0.35">
      <c r="A96" s="318" t="str">
        <f ca="1">IF($B96='Debtor balance enquiry'!$C$2,1+COUNT($A$1:A95),"")</f>
        <v/>
      </c>
      <c r="B96" s="133" t="str">
        <f ca="1">OFFSET('Sales input worksheet'!$A$1,ROW()-2,0)</f>
        <v/>
      </c>
      <c r="C96" s="169" t="str">
        <f ca="1">IF($C95="Total","",
IF($C95="","",
IF(OFFSET('Sales input worksheet'!$B$1,ROW()-2,0)="","TOTAL",
OFFSET('Sales input worksheet'!$B$1,ROW()-2,0))))</f>
        <v/>
      </c>
      <c r="D96" s="169" t="str">
        <f ca="1">IF(OFFSET('Sales input worksheet'!$C$1,ROW()-2,0)="","",OFFSET('Sales input worksheet'!$C$1,ROW()-2,0))</f>
        <v/>
      </c>
      <c r="E96" s="170" t="str">
        <f ca="1">IF(OFFSET('Sales input worksheet'!$D$1,ROW()-2,0)="","",OFFSET('Sales input worksheet'!$D$1,ROW()-2,0))</f>
        <v/>
      </c>
      <c r="F96" s="171" t="str">
        <f ca="1">IF(OFFSET('Sales input worksheet'!$E$1,ROW()-2,0)="","",OFFSET('Sales input worksheet'!$E$1,ROW()-2,0))</f>
        <v/>
      </c>
      <c r="G96" s="172" t="str">
        <f ca="1">IF($C96="Total",SUM(G$1:G95),
IF(OR(SUM('Sales input worksheet'!$J95:$K95)&lt;0,SUM('Sales input worksheet'!$J95:$K95)=0),"",
'Sales input worksheet'!$M95))</f>
        <v/>
      </c>
      <c r="H96" s="172" t="str">
        <f ca="1">IF($C96="Total",SUM(H$1:H95),
IF(OR(SUM('Sales input worksheet'!$J95:$K95)&gt;0,SUM('Sales input worksheet'!$J95:$K95)=0),"",
'Sales input worksheet'!$M95))</f>
        <v/>
      </c>
      <c r="I96" s="319"/>
      <c r="J96" s="176" t="str">
        <f ca="1">IF($C96="Total",SUM($I$1:I95),"")</f>
        <v/>
      </c>
      <c r="K96" s="177" t="str">
        <f ca="1">IFERROR(IF($C96="Total",$K$2+SUM($G96:$H96)-$J96,
IF(AND(G96="",H96=""),"",
$K$2+SUM(G$3:G96)+SUM(H$3:H96)-SUM(I$2:I96))),"")</f>
        <v/>
      </c>
    </row>
    <row r="97" spans="1:11" x14ac:dyDescent="0.35">
      <c r="A97" s="318" t="str">
        <f ca="1">IF($B97='Debtor balance enquiry'!$C$2,1+COUNT($A$1:A96),"")</f>
        <v/>
      </c>
      <c r="B97" s="133" t="str">
        <f ca="1">OFFSET('Sales input worksheet'!$A$1,ROW()-2,0)</f>
        <v/>
      </c>
      <c r="C97" s="169" t="str">
        <f ca="1">IF($C96="Total","",
IF($C96="","",
IF(OFFSET('Sales input worksheet'!$B$1,ROW()-2,0)="","TOTAL",
OFFSET('Sales input worksheet'!$B$1,ROW()-2,0))))</f>
        <v/>
      </c>
      <c r="D97" s="169" t="str">
        <f ca="1">IF(OFFSET('Sales input worksheet'!$C$1,ROW()-2,0)="","",OFFSET('Sales input worksheet'!$C$1,ROW()-2,0))</f>
        <v/>
      </c>
      <c r="E97" s="170" t="str">
        <f ca="1">IF(OFFSET('Sales input worksheet'!$D$1,ROW()-2,0)="","",OFFSET('Sales input worksheet'!$D$1,ROW()-2,0))</f>
        <v/>
      </c>
      <c r="F97" s="171" t="str">
        <f ca="1">IF(OFFSET('Sales input worksheet'!$E$1,ROW()-2,0)="","",OFFSET('Sales input worksheet'!$E$1,ROW()-2,0))</f>
        <v/>
      </c>
      <c r="G97" s="172" t="str">
        <f ca="1">IF($C97="Total",SUM(G$1:G96),
IF(OR(SUM('Sales input worksheet'!$J96:$K96)&lt;0,SUM('Sales input worksheet'!$J96:$K96)=0),"",
'Sales input worksheet'!$M96))</f>
        <v/>
      </c>
      <c r="H97" s="172" t="str">
        <f ca="1">IF($C97="Total",SUM(H$1:H96),
IF(OR(SUM('Sales input worksheet'!$J96:$K96)&gt;0,SUM('Sales input worksheet'!$J96:$K96)=0),"",
'Sales input worksheet'!$M96))</f>
        <v/>
      </c>
      <c r="I97" s="319"/>
      <c r="J97" s="176" t="str">
        <f ca="1">IF($C97="Total",SUM($I$1:I96),"")</f>
        <v/>
      </c>
      <c r="K97" s="177" t="str">
        <f ca="1">IFERROR(IF($C97="Total",$K$2+SUM($G97:$H97)-$J97,
IF(AND(G97="",H97=""),"",
$K$2+SUM(G$3:G97)+SUM(H$3:H97)-SUM(I$2:I97))),"")</f>
        <v/>
      </c>
    </row>
    <row r="98" spans="1:11" x14ac:dyDescent="0.35">
      <c r="A98" s="318" t="str">
        <f ca="1">IF($B98='Debtor balance enquiry'!$C$2,1+COUNT($A$1:A97),"")</f>
        <v/>
      </c>
      <c r="B98" s="133" t="str">
        <f ca="1">OFFSET('Sales input worksheet'!$A$1,ROW()-2,0)</f>
        <v/>
      </c>
      <c r="C98" s="169" t="str">
        <f ca="1">IF($C97="Total","",
IF($C97="","",
IF(OFFSET('Sales input worksheet'!$B$1,ROW()-2,0)="","TOTAL",
OFFSET('Sales input worksheet'!$B$1,ROW()-2,0))))</f>
        <v/>
      </c>
      <c r="D98" s="169" t="str">
        <f ca="1">IF(OFFSET('Sales input worksheet'!$C$1,ROW()-2,0)="","",OFFSET('Sales input worksheet'!$C$1,ROW()-2,0))</f>
        <v/>
      </c>
      <c r="E98" s="170" t="str">
        <f ca="1">IF(OFFSET('Sales input worksheet'!$D$1,ROW()-2,0)="","",OFFSET('Sales input worksheet'!$D$1,ROW()-2,0))</f>
        <v/>
      </c>
      <c r="F98" s="171" t="str">
        <f ca="1">IF(OFFSET('Sales input worksheet'!$E$1,ROW()-2,0)="","",OFFSET('Sales input worksheet'!$E$1,ROW()-2,0))</f>
        <v/>
      </c>
      <c r="G98" s="172" t="str">
        <f ca="1">IF($C98="Total",SUM(G$1:G97),
IF(OR(SUM('Sales input worksheet'!$J97:$K97)&lt;0,SUM('Sales input worksheet'!$J97:$K97)=0),"",
'Sales input worksheet'!$M97))</f>
        <v/>
      </c>
      <c r="H98" s="172" t="str">
        <f ca="1">IF($C98="Total",SUM(H$1:H97),
IF(OR(SUM('Sales input worksheet'!$J97:$K97)&gt;0,SUM('Sales input worksheet'!$J97:$K97)=0),"",
'Sales input worksheet'!$M97))</f>
        <v/>
      </c>
      <c r="I98" s="319"/>
      <c r="J98" s="176" t="str">
        <f ca="1">IF($C98="Total",SUM($I$1:I97),"")</f>
        <v/>
      </c>
      <c r="K98" s="177" t="str">
        <f ca="1">IFERROR(IF($C98="Total",$K$2+SUM($G98:$H98)-$J98,
IF(AND(G98="",H98=""),"",
$K$2+SUM(G$3:G98)+SUM(H$3:H98)-SUM(I$2:I98))),"")</f>
        <v/>
      </c>
    </row>
    <row r="99" spans="1:11" x14ac:dyDescent="0.35">
      <c r="A99" s="318" t="str">
        <f ca="1">IF($B99='Debtor balance enquiry'!$C$2,1+COUNT($A$1:A98),"")</f>
        <v/>
      </c>
      <c r="B99" s="133" t="str">
        <f ca="1">OFFSET('Sales input worksheet'!$A$1,ROW()-2,0)</f>
        <v/>
      </c>
      <c r="C99" s="169" t="str">
        <f ca="1">IF($C98="Total","",
IF($C98="","",
IF(OFFSET('Sales input worksheet'!$B$1,ROW()-2,0)="","TOTAL",
OFFSET('Sales input worksheet'!$B$1,ROW()-2,0))))</f>
        <v/>
      </c>
      <c r="D99" s="169" t="str">
        <f ca="1">IF(OFFSET('Sales input worksheet'!$C$1,ROW()-2,0)="","",OFFSET('Sales input worksheet'!$C$1,ROW()-2,0))</f>
        <v/>
      </c>
      <c r="E99" s="170" t="str">
        <f ca="1">IF(OFFSET('Sales input worksheet'!$D$1,ROW()-2,0)="","",OFFSET('Sales input worksheet'!$D$1,ROW()-2,0))</f>
        <v/>
      </c>
      <c r="F99" s="171" t="str">
        <f ca="1">IF(OFFSET('Sales input worksheet'!$E$1,ROW()-2,0)="","",OFFSET('Sales input worksheet'!$E$1,ROW()-2,0))</f>
        <v/>
      </c>
      <c r="G99" s="172" t="str">
        <f ca="1">IF($C99="Total",SUM(G$1:G98),
IF(OR(SUM('Sales input worksheet'!$J98:$K98)&lt;0,SUM('Sales input worksheet'!$J98:$K98)=0),"",
'Sales input worksheet'!$M98))</f>
        <v/>
      </c>
      <c r="H99" s="172" t="str">
        <f ca="1">IF($C99="Total",SUM(H$1:H98),
IF(OR(SUM('Sales input worksheet'!$J98:$K98)&gt;0,SUM('Sales input worksheet'!$J98:$K98)=0),"",
'Sales input worksheet'!$M98))</f>
        <v/>
      </c>
      <c r="I99" s="319"/>
      <c r="J99" s="176" t="str">
        <f ca="1">IF($C99="Total",SUM($I$1:I98),"")</f>
        <v/>
      </c>
      <c r="K99" s="177" t="str">
        <f ca="1">IFERROR(IF($C99="Total",$K$2+SUM($G99:$H99)-$J99,
IF(AND(G99="",H99=""),"",
$K$2+SUM(G$3:G99)+SUM(H$3:H99)-SUM(I$2:I99))),"")</f>
        <v/>
      </c>
    </row>
    <row r="100" spans="1:11" x14ac:dyDescent="0.35">
      <c r="A100" s="318" t="str">
        <f ca="1">IF($B100='Debtor balance enquiry'!$C$2,1+COUNT($A$1:A99),"")</f>
        <v/>
      </c>
      <c r="B100" s="133" t="str">
        <f ca="1">OFFSET('Sales input worksheet'!$A$1,ROW()-2,0)</f>
        <v/>
      </c>
      <c r="C100" s="169" t="str">
        <f ca="1">IF($C99="Total","",
IF($C99="","",
IF(OFFSET('Sales input worksheet'!$B$1,ROW()-2,0)="","TOTAL",
OFFSET('Sales input worksheet'!$B$1,ROW()-2,0))))</f>
        <v/>
      </c>
      <c r="D100" s="169" t="str">
        <f ca="1">IF(OFFSET('Sales input worksheet'!$C$1,ROW()-2,0)="","",OFFSET('Sales input worksheet'!$C$1,ROW()-2,0))</f>
        <v/>
      </c>
      <c r="E100" s="170" t="str">
        <f ca="1">IF(OFFSET('Sales input worksheet'!$D$1,ROW()-2,0)="","",OFFSET('Sales input worksheet'!$D$1,ROW()-2,0))</f>
        <v/>
      </c>
      <c r="F100" s="171" t="str">
        <f ca="1">IF(OFFSET('Sales input worksheet'!$E$1,ROW()-2,0)="","",OFFSET('Sales input worksheet'!$E$1,ROW()-2,0))</f>
        <v/>
      </c>
      <c r="G100" s="172" t="str">
        <f ca="1">IF($C100="Total",SUM(G$1:G99),
IF(OR(SUM('Sales input worksheet'!$J99:$K99)&lt;0,SUM('Sales input worksheet'!$J99:$K99)=0),"",
'Sales input worksheet'!$M99))</f>
        <v/>
      </c>
      <c r="H100" s="172" t="str">
        <f ca="1">IF($C100="Total",SUM(H$1:H99),
IF(OR(SUM('Sales input worksheet'!$J99:$K99)&gt;0,SUM('Sales input worksheet'!$J99:$K99)=0),"",
'Sales input worksheet'!$M99))</f>
        <v/>
      </c>
      <c r="I100" s="319"/>
      <c r="J100" s="176" t="str">
        <f ca="1">IF($C100="Total",SUM($I$1:I99),"")</f>
        <v/>
      </c>
      <c r="K100" s="177" t="str">
        <f ca="1">IFERROR(IF($C100="Total",$K$2+SUM($G100:$H100)-$J100,
IF(AND(G100="",H100=""),"",
$K$2+SUM(G$3:G100)+SUM(H$3:H100)-SUM(I$2:I100))),"")</f>
        <v/>
      </c>
    </row>
    <row r="101" spans="1:11" x14ac:dyDescent="0.35">
      <c r="A101" s="318" t="str">
        <f ca="1">IF($B101='Debtor balance enquiry'!$C$2,1+COUNT($A$1:A100),"")</f>
        <v/>
      </c>
      <c r="B101" s="133" t="str">
        <f ca="1">OFFSET('Sales input worksheet'!$A$1,ROW()-2,0)</f>
        <v/>
      </c>
      <c r="C101" s="169" t="str">
        <f ca="1">IF($C100="Total","",
IF($C100="","",
IF(OFFSET('Sales input worksheet'!$B$1,ROW()-2,0)="","TOTAL",
OFFSET('Sales input worksheet'!$B$1,ROW()-2,0))))</f>
        <v/>
      </c>
      <c r="D101" s="169" t="str">
        <f ca="1">IF(OFFSET('Sales input worksheet'!$C$1,ROW()-2,0)="","",OFFSET('Sales input worksheet'!$C$1,ROW()-2,0))</f>
        <v/>
      </c>
      <c r="E101" s="170" t="str">
        <f ca="1">IF(OFFSET('Sales input worksheet'!$D$1,ROW()-2,0)="","",OFFSET('Sales input worksheet'!$D$1,ROW()-2,0))</f>
        <v/>
      </c>
      <c r="F101" s="171" t="str">
        <f ca="1">IF(OFFSET('Sales input worksheet'!$E$1,ROW()-2,0)="","",OFFSET('Sales input worksheet'!$E$1,ROW()-2,0))</f>
        <v/>
      </c>
      <c r="G101" s="172" t="str">
        <f ca="1">IF($C101="Total",SUM(G$1:G100),
IF(OR(SUM('Sales input worksheet'!$J100:$K100)&lt;0,SUM('Sales input worksheet'!$J100:$K100)=0),"",
'Sales input worksheet'!$M100))</f>
        <v/>
      </c>
      <c r="H101" s="172" t="str">
        <f ca="1">IF($C101="Total",SUM(H$1:H100),
IF(OR(SUM('Sales input worksheet'!$J100:$K100)&gt;0,SUM('Sales input worksheet'!$J100:$K100)=0),"",
'Sales input worksheet'!$M100))</f>
        <v/>
      </c>
      <c r="I101" s="319"/>
      <c r="J101" s="176" t="str">
        <f ca="1">IF($C101="Total",SUM($I$1:I100),"")</f>
        <v/>
      </c>
      <c r="K101" s="177" t="str">
        <f ca="1">IFERROR(IF($C101="Total",$K$2+SUM($G101:$H101)-$J101,
IF(AND(G101="",H101=""),"",
$K$2+SUM(G$3:G101)+SUM(H$3:H101)-SUM(I$2:I101))),"")</f>
        <v/>
      </c>
    </row>
    <row r="102" spans="1:11" x14ac:dyDescent="0.35">
      <c r="A102" s="318" t="str">
        <f ca="1">IF($B102='Debtor balance enquiry'!$C$2,1+COUNT($A$1:A101),"")</f>
        <v/>
      </c>
      <c r="B102" s="133" t="str">
        <f ca="1">OFFSET('Sales input worksheet'!$A$1,ROW()-2,0)</f>
        <v/>
      </c>
      <c r="C102" s="169" t="str">
        <f ca="1">IF($C101="Total","",
IF($C101="","",
IF(OFFSET('Sales input worksheet'!$B$1,ROW()-2,0)="","TOTAL",
OFFSET('Sales input worksheet'!$B$1,ROW()-2,0))))</f>
        <v/>
      </c>
      <c r="D102" s="169" t="str">
        <f ca="1">IF(OFFSET('Sales input worksheet'!$C$1,ROW()-2,0)="","",OFFSET('Sales input worksheet'!$C$1,ROW()-2,0))</f>
        <v/>
      </c>
      <c r="E102" s="170" t="str">
        <f ca="1">IF(OFFSET('Sales input worksheet'!$D$1,ROW()-2,0)="","",OFFSET('Sales input worksheet'!$D$1,ROW()-2,0))</f>
        <v/>
      </c>
      <c r="F102" s="171" t="str">
        <f ca="1">IF(OFFSET('Sales input worksheet'!$E$1,ROW()-2,0)="","",OFFSET('Sales input worksheet'!$E$1,ROW()-2,0))</f>
        <v/>
      </c>
      <c r="G102" s="172" t="str">
        <f ca="1">IF($C102="Total",SUM(G$1:G101),
IF(OR(SUM('Sales input worksheet'!$J101:$K101)&lt;0,SUM('Sales input worksheet'!$J101:$K101)=0),"",
'Sales input worksheet'!$M101))</f>
        <v/>
      </c>
      <c r="H102" s="172" t="str">
        <f ca="1">IF($C102="Total",SUM(H$1:H101),
IF(OR(SUM('Sales input worksheet'!$J101:$K101)&gt;0,SUM('Sales input worksheet'!$J101:$K101)=0),"",
'Sales input worksheet'!$M101))</f>
        <v/>
      </c>
      <c r="I102" s="319"/>
      <c r="J102" s="176" t="str">
        <f ca="1">IF($C102="Total",SUM($I$1:I101),"")</f>
        <v/>
      </c>
      <c r="K102" s="177" t="str">
        <f ca="1">IFERROR(IF($C102="Total",$K$2+SUM($G102:$H102)-$J102,
IF(AND(G102="",H102=""),"",
$K$2+SUM(G$3:G102)+SUM(H$3:H102)-SUM(I$2:I102))),"")</f>
        <v/>
      </c>
    </row>
    <row r="103" spans="1:11" x14ac:dyDescent="0.35">
      <c r="A103" s="318" t="str">
        <f ca="1">IF($B103='Debtor balance enquiry'!$C$2,1+COUNT($A$1:A102),"")</f>
        <v/>
      </c>
      <c r="B103" s="133" t="str">
        <f ca="1">OFFSET('Sales input worksheet'!$A$1,ROW()-2,0)</f>
        <v/>
      </c>
      <c r="C103" s="169" t="str">
        <f ca="1">IF($C102="Total","",
IF($C102="","",
IF(OFFSET('Sales input worksheet'!$B$1,ROW()-2,0)="","TOTAL",
OFFSET('Sales input worksheet'!$B$1,ROW()-2,0))))</f>
        <v/>
      </c>
      <c r="D103" s="169" t="str">
        <f ca="1">IF(OFFSET('Sales input worksheet'!$C$1,ROW()-2,0)="","",OFFSET('Sales input worksheet'!$C$1,ROW()-2,0))</f>
        <v/>
      </c>
      <c r="E103" s="170" t="str">
        <f ca="1">IF(OFFSET('Sales input worksheet'!$D$1,ROW()-2,0)="","",OFFSET('Sales input worksheet'!$D$1,ROW()-2,0))</f>
        <v/>
      </c>
      <c r="F103" s="171" t="str">
        <f ca="1">IF(OFFSET('Sales input worksheet'!$E$1,ROW()-2,0)="","",OFFSET('Sales input worksheet'!$E$1,ROW()-2,0))</f>
        <v/>
      </c>
      <c r="G103" s="172" t="str">
        <f ca="1">IF($C103="Total",SUM(G$1:G102),
IF(OR(SUM('Sales input worksheet'!$J102:$K102)&lt;0,SUM('Sales input worksheet'!$J102:$K102)=0),"",
'Sales input worksheet'!$M102))</f>
        <v/>
      </c>
      <c r="H103" s="172" t="str">
        <f ca="1">IF($C103="Total",SUM(H$1:H102),
IF(OR(SUM('Sales input worksheet'!$J102:$K102)&gt;0,SUM('Sales input worksheet'!$J102:$K102)=0),"",
'Sales input worksheet'!$M102))</f>
        <v/>
      </c>
      <c r="I103" s="319"/>
      <c r="J103" s="176" t="str">
        <f ca="1">IF($C103="Total",SUM($I$1:I102),"")</f>
        <v/>
      </c>
      <c r="K103" s="177" t="str">
        <f ca="1">IFERROR(IF($C103="Total",$K$2+SUM($G103:$H103)-$J103,
IF(AND(G103="",H103=""),"",
$K$2+SUM(G$3:G103)+SUM(H$3:H103)-SUM(I$2:I103))),"")</f>
        <v/>
      </c>
    </row>
    <row r="104" spans="1:11" x14ac:dyDescent="0.35">
      <c r="A104" s="318" t="str">
        <f ca="1">IF($B104='Debtor balance enquiry'!$C$2,1+COUNT($A$1:A103),"")</f>
        <v/>
      </c>
      <c r="B104" s="133" t="str">
        <f ca="1">OFFSET('Sales input worksheet'!$A$1,ROW()-2,0)</f>
        <v/>
      </c>
      <c r="C104" s="169" t="str">
        <f ca="1">IF($C103="Total","",
IF($C103="","",
IF(OFFSET('Sales input worksheet'!$B$1,ROW()-2,0)="","TOTAL",
OFFSET('Sales input worksheet'!$B$1,ROW()-2,0))))</f>
        <v/>
      </c>
      <c r="D104" s="169" t="str">
        <f ca="1">IF(OFFSET('Sales input worksheet'!$C$1,ROW()-2,0)="","",OFFSET('Sales input worksheet'!$C$1,ROW()-2,0))</f>
        <v/>
      </c>
      <c r="E104" s="170" t="str">
        <f ca="1">IF(OFFSET('Sales input worksheet'!$D$1,ROW()-2,0)="","",OFFSET('Sales input worksheet'!$D$1,ROW()-2,0))</f>
        <v/>
      </c>
      <c r="F104" s="171" t="str">
        <f ca="1">IF(OFFSET('Sales input worksheet'!$E$1,ROW()-2,0)="","",OFFSET('Sales input worksheet'!$E$1,ROW()-2,0))</f>
        <v/>
      </c>
      <c r="G104" s="172" t="str">
        <f ca="1">IF($C104="Total",SUM(G$1:G103),
IF(OR(SUM('Sales input worksheet'!$J103:$K103)&lt;0,SUM('Sales input worksheet'!$J103:$K103)=0),"",
'Sales input worksheet'!$M103))</f>
        <v/>
      </c>
      <c r="H104" s="172" t="str">
        <f ca="1">IF($C104="Total",SUM(H$1:H103),
IF(OR(SUM('Sales input worksheet'!$J103:$K103)&gt;0,SUM('Sales input worksheet'!$J103:$K103)=0),"",
'Sales input worksheet'!$M103))</f>
        <v/>
      </c>
      <c r="I104" s="319"/>
      <c r="J104" s="176" t="str">
        <f ca="1">IF($C104="Total",SUM($I$1:I103),"")</f>
        <v/>
      </c>
      <c r="K104" s="177" t="str">
        <f ca="1">IFERROR(IF($C104="Total",$K$2+SUM($G104:$H104)-$J104,
IF(AND(G104="",H104=""),"",
$K$2+SUM(G$3:G104)+SUM(H$3:H104)-SUM(I$2:I104))),"")</f>
        <v/>
      </c>
    </row>
    <row r="105" spans="1:11" x14ac:dyDescent="0.35">
      <c r="A105" s="318" t="str">
        <f ca="1">IF($B105='Debtor balance enquiry'!$C$2,1+COUNT($A$1:A104),"")</f>
        <v/>
      </c>
      <c r="B105" s="133" t="str">
        <f ca="1">OFFSET('Sales input worksheet'!$A$1,ROW()-2,0)</f>
        <v/>
      </c>
      <c r="C105" s="169" t="str">
        <f ca="1">IF($C104="Total","",
IF($C104="","",
IF(OFFSET('Sales input worksheet'!$B$1,ROW()-2,0)="","TOTAL",
OFFSET('Sales input worksheet'!$B$1,ROW()-2,0))))</f>
        <v/>
      </c>
      <c r="D105" s="169" t="str">
        <f ca="1">IF(OFFSET('Sales input worksheet'!$C$1,ROW()-2,0)="","",OFFSET('Sales input worksheet'!$C$1,ROW()-2,0))</f>
        <v/>
      </c>
      <c r="E105" s="170" t="str">
        <f ca="1">IF(OFFSET('Sales input worksheet'!$D$1,ROW()-2,0)="","",OFFSET('Sales input worksheet'!$D$1,ROW()-2,0))</f>
        <v/>
      </c>
      <c r="F105" s="171" t="str">
        <f ca="1">IF(OFFSET('Sales input worksheet'!$E$1,ROW()-2,0)="","",OFFSET('Sales input worksheet'!$E$1,ROW()-2,0))</f>
        <v/>
      </c>
      <c r="G105" s="172" t="str">
        <f ca="1">IF($C105="Total",SUM(G$1:G104),
IF(OR(SUM('Sales input worksheet'!$J104:$K104)&lt;0,SUM('Sales input worksheet'!$J104:$K104)=0),"",
'Sales input worksheet'!$M104))</f>
        <v/>
      </c>
      <c r="H105" s="172" t="str">
        <f ca="1">IF($C105="Total",SUM(H$1:H104),
IF(OR(SUM('Sales input worksheet'!$J104:$K104)&gt;0,SUM('Sales input worksheet'!$J104:$K104)=0),"",
'Sales input worksheet'!$M104))</f>
        <v/>
      </c>
      <c r="I105" s="319"/>
      <c r="J105" s="176" t="str">
        <f ca="1">IF($C105="Total",SUM($I$1:I104),"")</f>
        <v/>
      </c>
      <c r="K105" s="177" t="str">
        <f ca="1">IFERROR(IF($C105="Total",$K$2+SUM($G105:$H105)-$J105,
IF(AND(G105="",H105=""),"",
$K$2+SUM(G$3:G105)+SUM(H$3:H105)-SUM(I$2:I105))),"")</f>
        <v/>
      </c>
    </row>
    <row r="106" spans="1:11" x14ac:dyDescent="0.35">
      <c r="A106" s="318" t="str">
        <f ca="1">IF($B106='Debtor balance enquiry'!$C$2,1+COUNT($A$1:A105),"")</f>
        <v/>
      </c>
      <c r="B106" s="133" t="str">
        <f ca="1">OFFSET('Sales input worksheet'!$A$1,ROW()-2,0)</f>
        <v/>
      </c>
      <c r="C106" s="169" t="str">
        <f ca="1">IF($C105="Total","",
IF($C105="","",
IF(OFFSET('Sales input worksheet'!$B$1,ROW()-2,0)="","TOTAL",
OFFSET('Sales input worksheet'!$B$1,ROW()-2,0))))</f>
        <v/>
      </c>
      <c r="D106" s="169" t="str">
        <f ca="1">IF(OFFSET('Sales input worksheet'!$C$1,ROW()-2,0)="","",OFFSET('Sales input worksheet'!$C$1,ROW()-2,0))</f>
        <v/>
      </c>
      <c r="E106" s="170" t="str">
        <f ca="1">IF(OFFSET('Sales input worksheet'!$D$1,ROW()-2,0)="","",OFFSET('Sales input worksheet'!$D$1,ROW()-2,0))</f>
        <v/>
      </c>
      <c r="F106" s="171" t="str">
        <f ca="1">IF(OFFSET('Sales input worksheet'!$E$1,ROW()-2,0)="","",OFFSET('Sales input worksheet'!$E$1,ROW()-2,0))</f>
        <v/>
      </c>
      <c r="G106" s="172" t="str">
        <f ca="1">IF($C106="Total",SUM(G$1:G105),
IF(OR(SUM('Sales input worksheet'!$J105:$K105)&lt;0,SUM('Sales input worksheet'!$J105:$K105)=0),"",
'Sales input worksheet'!$M105))</f>
        <v/>
      </c>
      <c r="H106" s="172" t="str">
        <f ca="1">IF($C106="Total",SUM(H$1:H105),
IF(OR(SUM('Sales input worksheet'!$J105:$K105)&gt;0,SUM('Sales input worksheet'!$J105:$K105)=0),"",
'Sales input worksheet'!$M105))</f>
        <v/>
      </c>
      <c r="I106" s="319"/>
      <c r="J106" s="176" t="str">
        <f ca="1">IF($C106="Total",SUM($I$1:I105),"")</f>
        <v/>
      </c>
      <c r="K106" s="177" t="str">
        <f ca="1">IFERROR(IF($C106="Total",$K$2+SUM($G106:$H106)-$J106,
IF(AND(G106="",H106=""),"",
$K$2+SUM(G$3:G106)+SUM(H$3:H106)-SUM(I$2:I106))),"")</f>
        <v/>
      </c>
    </row>
    <row r="107" spans="1:11" x14ac:dyDescent="0.35">
      <c r="A107" s="318" t="str">
        <f ca="1">IF($B107='Debtor balance enquiry'!$C$2,1+COUNT($A$1:A106),"")</f>
        <v/>
      </c>
      <c r="B107" s="133" t="str">
        <f ca="1">OFFSET('Sales input worksheet'!$A$1,ROW()-2,0)</f>
        <v/>
      </c>
      <c r="C107" s="169" t="str">
        <f ca="1">IF($C106="Total","",
IF($C106="","",
IF(OFFSET('Sales input worksheet'!$B$1,ROW()-2,0)="","TOTAL",
OFFSET('Sales input worksheet'!$B$1,ROW()-2,0))))</f>
        <v/>
      </c>
      <c r="D107" s="169" t="str">
        <f ca="1">IF(OFFSET('Sales input worksheet'!$C$1,ROW()-2,0)="","",OFFSET('Sales input worksheet'!$C$1,ROW()-2,0))</f>
        <v/>
      </c>
      <c r="E107" s="170" t="str">
        <f ca="1">IF(OFFSET('Sales input worksheet'!$D$1,ROW()-2,0)="","",OFFSET('Sales input worksheet'!$D$1,ROW()-2,0))</f>
        <v/>
      </c>
      <c r="F107" s="171" t="str">
        <f ca="1">IF(OFFSET('Sales input worksheet'!$E$1,ROW()-2,0)="","",OFFSET('Sales input worksheet'!$E$1,ROW()-2,0))</f>
        <v/>
      </c>
      <c r="G107" s="172" t="str">
        <f ca="1">IF($C107="Total",SUM(G$1:G106),
IF(OR(SUM('Sales input worksheet'!$J106:$K106)&lt;0,SUM('Sales input worksheet'!$J106:$K106)=0),"",
'Sales input worksheet'!$M106))</f>
        <v/>
      </c>
      <c r="H107" s="172" t="str">
        <f ca="1">IF($C107="Total",SUM(H$1:H106),
IF(OR(SUM('Sales input worksheet'!$J106:$K106)&gt;0,SUM('Sales input worksheet'!$J106:$K106)=0),"",
'Sales input worksheet'!$M106))</f>
        <v/>
      </c>
      <c r="I107" s="319"/>
      <c r="J107" s="176" t="str">
        <f ca="1">IF($C107="Total",SUM($I$1:I106),"")</f>
        <v/>
      </c>
      <c r="K107" s="177" t="str">
        <f ca="1">IFERROR(IF($C107="Total",$K$2+SUM($G107:$H107)-$J107,
IF(AND(G107="",H107=""),"",
$K$2+SUM(G$3:G107)+SUM(H$3:H107)-SUM(I$2:I107))),"")</f>
        <v/>
      </c>
    </row>
    <row r="108" spans="1:11" x14ac:dyDescent="0.35">
      <c r="A108" s="318" t="str">
        <f ca="1">IF($B108='Debtor balance enquiry'!$C$2,1+COUNT($A$1:A107),"")</f>
        <v/>
      </c>
      <c r="B108" s="133" t="str">
        <f ca="1">OFFSET('Sales input worksheet'!$A$1,ROW()-2,0)</f>
        <v/>
      </c>
      <c r="C108" s="169" t="str">
        <f ca="1">IF($C107="Total","",
IF($C107="","",
IF(OFFSET('Sales input worksheet'!$B$1,ROW()-2,0)="","TOTAL",
OFFSET('Sales input worksheet'!$B$1,ROW()-2,0))))</f>
        <v/>
      </c>
      <c r="D108" s="169" t="str">
        <f ca="1">IF(OFFSET('Sales input worksheet'!$C$1,ROW()-2,0)="","",OFFSET('Sales input worksheet'!$C$1,ROW()-2,0))</f>
        <v/>
      </c>
      <c r="E108" s="170" t="str">
        <f ca="1">IF(OFFSET('Sales input worksheet'!$D$1,ROW()-2,0)="","",OFFSET('Sales input worksheet'!$D$1,ROW()-2,0))</f>
        <v/>
      </c>
      <c r="F108" s="171" t="str">
        <f ca="1">IF(OFFSET('Sales input worksheet'!$E$1,ROW()-2,0)="","",OFFSET('Sales input worksheet'!$E$1,ROW()-2,0))</f>
        <v/>
      </c>
      <c r="G108" s="172" t="str">
        <f ca="1">IF($C108="Total",SUM(G$1:G107),
IF(OR(SUM('Sales input worksheet'!$J107:$K107)&lt;0,SUM('Sales input worksheet'!$J107:$K107)=0),"",
'Sales input worksheet'!$M107))</f>
        <v/>
      </c>
      <c r="H108" s="172" t="str">
        <f ca="1">IF($C108="Total",SUM(H$1:H107),
IF(OR(SUM('Sales input worksheet'!$J107:$K107)&gt;0,SUM('Sales input worksheet'!$J107:$K107)=0),"",
'Sales input worksheet'!$M107))</f>
        <v/>
      </c>
      <c r="I108" s="319"/>
      <c r="J108" s="176" t="str">
        <f ca="1">IF($C108="Total",SUM($I$1:I107),"")</f>
        <v/>
      </c>
      <c r="K108" s="177" t="str">
        <f ca="1">IFERROR(IF($C108="Total",$K$2+SUM($G108:$H108)-$J108,
IF(AND(G108="",H108=""),"",
$K$2+SUM(G$3:G108)+SUM(H$3:H108)-SUM(I$2:I108))),"")</f>
        <v/>
      </c>
    </row>
    <row r="109" spans="1:11" x14ac:dyDescent="0.35">
      <c r="A109" s="318" t="str">
        <f ca="1">IF($B109='Debtor balance enquiry'!$C$2,1+COUNT($A$1:A108),"")</f>
        <v/>
      </c>
      <c r="B109" s="133" t="str">
        <f ca="1">OFFSET('Sales input worksheet'!$A$1,ROW()-2,0)</f>
        <v/>
      </c>
      <c r="C109" s="169" t="str">
        <f ca="1">IF($C108="Total","",
IF($C108="","",
IF(OFFSET('Sales input worksheet'!$B$1,ROW()-2,0)="","TOTAL",
OFFSET('Sales input worksheet'!$B$1,ROW()-2,0))))</f>
        <v/>
      </c>
      <c r="D109" s="169" t="str">
        <f ca="1">IF(OFFSET('Sales input worksheet'!$C$1,ROW()-2,0)="","",OFFSET('Sales input worksheet'!$C$1,ROW()-2,0))</f>
        <v/>
      </c>
      <c r="E109" s="170" t="str">
        <f ca="1">IF(OFFSET('Sales input worksheet'!$D$1,ROW()-2,0)="","",OFFSET('Sales input worksheet'!$D$1,ROW()-2,0))</f>
        <v/>
      </c>
      <c r="F109" s="171" t="str">
        <f ca="1">IF(OFFSET('Sales input worksheet'!$E$1,ROW()-2,0)="","",OFFSET('Sales input worksheet'!$E$1,ROW()-2,0))</f>
        <v/>
      </c>
      <c r="G109" s="172" t="str">
        <f ca="1">IF($C109="Total",SUM(G$1:G108),
IF(OR(SUM('Sales input worksheet'!$J108:$K108)&lt;0,SUM('Sales input worksheet'!$J108:$K108)=0),"",
'Sales input worksheet'!$M108))</f>
        <v/>
      </c>
      <c r="H109" s="172" t="str">
        <f ca="1">IF($C109="Total",SUM(H$1:H108),
IF(OR(SUM('Sales input worksheet'!$J108:$K108)&gt;0,SUM('Sales input worksheet'!$J108:$K108)=0),"",
'Sales input worksheet'!$M108))</f>
        <v/>
      </c>
      <c r="I109" s="319"/>
      <c r="J109" s="176" t="str">
        <f ca="1">IF($C109="Total",SUM($I$1:I108),"")</f>
        <v/>
      </c>
      <c r="K109" s="177" t="str">
        <f ca="1">IFERROR(IF($C109="Total",$K$2+SUM($G109:$H109)-$J109,
IF(AND(G109="",H109=""),"",
$K$2+SUM(G$3:G109)+SUM(H$3:H109)-SUM(I$2:I109))),"")</f>
        <v/>
      </c>
    </row>
    <row r="110" spans="1:11" x14ac:dyDescent="0.35">
      <c r="A110" s="318" t="str">
        <f ca="1">IF($B110='Debtor balance enquiry'!$C$2,1+COUNT($A$1:A109),"")</f>
        <v/>
      </c>
      <c r="B110" s="133" t="str">
        <f ca="1">OFFSET('Sales input worksheet'!$A$1,ROW()-2,0)</f>
        <v/>
      </c>
      <c r="C110" s="169" t="str">
        <f ca="1">IF($C109="Total","",
IF($C109="","",
IF(OFFSET('Sales input worksheet'!$B$1,ROW()-2,0)="","TOTAL",
OFFSET('Sales input worksheet'!$B$1,ROW()-2,0))))</f>
        <v/>
      </c>
      <c r="D110" s="169" t="str">
        <f ca="1">IF(OFFSET('Sales input worksheet'!$C$1,ROW()-2,0)="","",OFFSET('Sales input worksheet'!$C$1,ROW()-2,0))</f>
        <v/>
      </c>
      <c r="E110" s="170" t="str">
        <f ca="1">IF(OFFSET('Sales input worksheet'!$D$1,ROW()-2,0)="","",OFFSET('Sales input worksheet'!$D$1,ROW()-2,0))</f>
        <v/>
      </c>
      <c r="F110" s="171" t="str">
        <f ca="1">IF(OFFSET('Sales input worksheet'!$E$1,ROW()-2,0)="","",OFFSET('Sales input worksheet'!$E$1,ROW()-2,0))</f>
        <v/>
      </c>
      <c r="G110" s="172" t="str">
        <f ca="1">IF($C110="Total",SUM(G$1:G109),
IF(OR(SUM('Sales input worksheet'!$J109:$K109)&lt;0,SUM('Sales input worksheet'!$J109:$K109)=0),"",
'Sales input worksheet'!$M109))</f>
        <v/>
      </c>
      <c r="H110" s="172" t="str">
        <f ca="1">IF($C110="Total",SUM(H$1:H109),
IF(OR(SUM('Sales input worksheet'!$J109:$K109)&gt;0,SUM('Sales input worksheet'!$J109:$K109)=0),"",
'Sales input worksheet'!$M109))</f>
        <v/>
      </c>
      <c r="I110" s="319"/>
      <c r="J110" s="176" t="str">
        <f ca="1">IF($C110="Total",SUM($I$1:I109),"")</f>
        <v/>
      </c>
      <c r="K110" s="177" t="str">
        <f ca="1">IFERROR(IF($C110="Total",$K$2+SUM($G110:$H110)-$J110,
IF(AND(G110="",H110=""),"",
$K$2+SUM(G$3:G110)+SUM(H$3:H110)-SUM(I$2:I110))),"")</f>
        <v/>
      </c>
    </row>
    <row r="111" spans="1:11" x14ac:dyDescent="0.35">
      <c r="A111" s="318" t="str">
        <f ca="1">IF($B111='Debtor balance enquiry'!$C$2,1+COUNT($A$1:A110),"")</f>
        <v/>
      </c>
      <c r="B111" s="133" t="str">
        <f ca="1">OFFSET('Sales input worksheet'!$A$1,ROW()-2,0)</f>
        <v/>
      </c>
      <c r="C111" s="169" t="str">
        <f ca="1">IF($C110="Total","",
IF($C110="","",
IF(OFFSET('Sales input worksheet'!$B$1,ROW()-2,0)="","TOTAL",
OFFSET('Sales input worksheet'!$B$1,ROW()-2,0))))</f>
        <v/>
      </c>
      <c r="D111" s="169" t="str">
        <f ca="1">IF(OFFSET('Sales input worksheet'!$C$1,ROW()-2,0)="","",OFFSET('Sales input worksheet'!$C$1,ROW()-2,0))</f>
        <v/>
      </c>
      <c r="E111" s="170" t="str">
        <f ca="1">IF(OFFSET('Sales input worksheet'!$D$1,ROW()-2,0)="","",OFFSET('Sales input worksheet'!$D$1,ROW()-2,0))</f>
        <v/>
      </c>
      <c r="F111" s="171" t="str">
        <f ca="1">IF(OFFSET('Sales input worksheet'!$E$1,ROW()-2,0)="","",OFFSET('Sales input worksheet'!$E$1,ROW()-2,0))</f>
        <v/>
      </c>
      <c r="G111" s="172" t="str">
        <f ca="1">IF($C111="Total",SUM(G$1:G110),
IF(OR(SUM('Sales input worksheet'!$J110:$K110)&lt;0,SUM('Sales input worksheet'!$J110:$K110)=0),"",
'Sales input worksheet'!$M110))</f>
        <v/>
      </c>
      <c r="H111" s="172" t="str">
        <f ca="1">IF($C111="Total",SUM(H$1:H110),
IF(OR(SUM('Sales input worksheet'!$J110:$K110)&gt;0,SUM('Sales input worksheet'!$J110:$K110)=0),"",
'Sales input worksheet'!$M110))</f>
        <v/>
      </c>
      <c r="I111" s="319"/>
      <c r="J111" s="176" t="str">
        <f ca="1">IF($C111="Total",SUM($I$1:I110),"")</f>
        <v/>
      </c>
      <c r="K111" s="177" t="str">
        <f ca="1">IFERROR(IF($C111="Total",$K$2+SUM($G111:$H111)-$J111,
IF(AND(G111="",H111=""),"",
$K$2+SUM(G$3:G111)+SUM(H$3:H111)-SUM(I$2:I111))),"")</f>
        <v/>
      </c>
    </row>
    <row r="112" spans="1:11" x14ac:dyDescent="0.35">
      <c r="A112" s="318" t="str">
        <f ca="1">IF($B112='Debtor balance enquiry'!$C$2,1+COUNT($A$1:A111),"")</f>
        <v/>
      </c>
      <c r="B112" s="133" t="str">
        <f ca="1">OFFSET('Sales input worksheet'!$A$1,ROW()-2,0)</f>
        <v/>
      </c>
      <c r="C112" s="169" t="str">
        <f ca="1">IF($C111="Total","",
IF($C111="","",
IF(OFFSET('Sales input worksheet'!$B$1,ROW()-2,0)="","TOTAL",
OFFSET('Sales input worksheet'!$B$1,ROW()-2,0))))</f>
        <v/>
      </c>
      <c r="D112" s="169" t="str">
        <f ca="1">IF(OFFSET('Sales input worksheet'!$C$1,ROW()-2,0)="","",OFFSET('Sales input worksheet'!$C$1,ROW()-2,0))</f>
        <v/>
      </c>
      <c r="E112" s="170" t="str">
        <f ca="1">IF(OFFSET('Sales input worksheet'!$D$1,ROW()-2,0)="","",OFFSET('Sales input worksheet'!$D$1,ROW()-2,0))</f>
        <v/>
      </c>
      <c r="F112" s="171" t="str">
        <f ca="1">IF(OFFSET('Sales input worksheet'!$E$1,ROW()-2,0)="","",OFFSET('Sales input worksheet'!$E$1,ROW()-2,0))</f>
        <v/>
      </c>
      <c r="G112" s="172" t="str">
        <f ca="1">IF($C112="Total",SUM(G$1:G111),
IF(OR(SUM('Sales input worksheet'!$J111:$K111)&lt;0,SUM('Sales input worksheet'!$J111:$K111)=0),"",
'Sales input worksheet'!$M111))</f>
        <v/>
      </c>
      <c r="H112" s="172" t="str">
        <f ca="1">IF($C112="Total",SUM(H$1:H111),
IF(OR(SUM('Sales input worksheet'!$J111:$K111)&gt;0,SUM('Sales input worksheet'!$J111:$K111)=0),"",
'Sales input worksheet'!$M111))</f>
        <v/>
      </c>
      <c r="I112" s="319"/>
      <c r="J112" s="176" t="str">
        <f ca="1">IF($C112="Total",SUM($I$1:I111),"")</f>
        <v/>
      </c>
      <c r="K112" s="177" t="str">
        <f ca="1">IFERROR(IF($C112="Total",$K$2+SUM($G112:$H112)-$J112,
IF(AND(G112="",H112=""),"",
$K$2+SUM(G$3:G112)+SUM(H$3:H112)-SUM(I$2:I112))),"")</f>
        <v/>
      </c>
    </row>
    <row r="113" spans="1:11" x14ac:dyDescent="0.35">
      <c r="A113" s="318" t="str">
        <f ca="1">IF($B113='Debtor balance enquiry'!$C$2,1+COUNT($A$1:A112),"")</f>
        <v/>
      </c>
      <c r="B113" s="133" t="str">
        <f ca="1">OFFSET('Sales input worksheet'!$A$1,ROW()-2,0)</f>
        <v/>
      </c>
      <c r="C113" s="169" t="str">
        <f ca="1">IF($C112="Total","",
IF($C112="","",
IF(OFFSET('Sales input worksheet'!$B$1,ROW()-2,0)="","TOTAL",
OFFSET('Sales input worksheet'!$B$1,ROW()-2,0))))</f>
        <v/>
      </c>
      <c r="D113" s="169" t="str">
        <f ca="1">IF(OFFSET('Sales input worksheet'!$C$1,ROW()-2,0)="","",OFFSET('Sales input worksheet'!$C$1,ROW()-2,0))</f>
        <v/>
      </c>
      <c r="E113" s="170" t="str">
        <f ca="1">IF(OFFSET('Sales input worksheet'!$D$1,ROW()-2,0)="","",OFFSET('Sales input worksheet'!$D$1,ROW()-2,0))</f>
        <v/>
      </c>
      <c r="F113" s="171" t="str">
        <f ca="1">IF(OFFSET('Sales input worksheet'!$E$1,ROW()-2,0)="","",OFFSET('Sales input worksheet'!$E$1,ROW()-2,0))</f>
        <v/>
      </c>
      <c r="G113" s="172" t="str">
        <f ca="1">IF($C113="Total",SUM(G$1:G112),
IF(OR(SUM('Sales input worksheet'!$J112:$K112)&lt;0,SUM('Sales input worksheet'!$J112:$K112)=0),"",
'Sales input worksheet'!$M112))</f>
        <v/>
      </c>
      <c r="H113" s="172" t="str">
        <f ca="1">IF($C113="Total",SUM(H$1:H112),
IF(OR(SUM('Sales input worksheet'!$J112:$K112)&gt;0,SUM('Sales input worksheet'!$J112:$K112)=0),"",
'Sales input worksheet'!$M112))</f>
        <v/>
      </c>
      <c r="I113" s="319"/>
      <c r="J113" s="176" t="str">
        <f ca="1">IF($C113="Total",SUM($I$1:I112),"")</f>
        <v/>
      </c>
      <c r="K113" s="177" t="str">
        <f ca="1">IFERROR(IF($C113="Total",$K$2+SUM($G113:$H113)-$J113,
IF(AND(G113="",H113=""),"",
$K$2+SUM(G$3:G113)+SUM(H$3:H113)-SUM(I$2:I113))),"")</f>
        <v/>
      </c>
    </row>
    <row r="114" spans="1:11" x14ac:dyDescent="0.35">
      <c r="A114" s="318" t="str">
        <f ca="1">IF($B114='Debtor balance enquiry'!$C$2,1+COUNT($A$1:A113),"")</f>
        <v/>
      </c>
      <c r="B114" s="133" t="str">
        <f ca="1">OFFSET('Sales input worksheet'!$A$1,ROW()-2,0)</f>
        <v/>
      </c>
      <c r="C114" s="169" t="str">
        <f ca="1">IF($C113="Total","",
IF($C113="","",
IF(OFFSET('Sales input worksheet'!$B$1,ROW()-2,0)="","TOTAL",
OFFSET('Sales input worksheet'!$B$1,ROW()-2,0))))</f>
        <v/>
      </c>
      <c r="D114" s="169" t="str">
        <f ca="1">IF(OFFSET('Sales input worksheet'!$C$1,ROW()-2,0)="","",OFFSET('Sales input worksheet'!$C$1,ROW()-2,0))</f>
        <v/>
      </c>
      <c r="E114" s="170" t="str">
        <f ca="1">IF(OFFSET('Sales input worksheet'!$D$1,ROW()-2,0)="","",OFFSET('Sales input worksheet'!$D$1,ROW()-2,0))</f>
        <v/>
      </c>
      <c r="F114" s="171" t="str">
        <f ca="1">IF(OFFSET('Sales input worksheet'!$E$1,ROW()-2,0)="","",OFFSET('Sales input worksheet'!$E$1,ROW()-2,0))</f>
        <v/>
      </c>
      <c r="G114" s="172" t="str">
        <f ca="1">IF($C114="Total",SUM(G$1:G113),
IF(OR(SUM('Sales input worksheet'!$J113:$K113)&lt;0,SUM('Sales input worksheet'!$J113:$K113)=0),"",
'Sales input worksheet'!$M113))</f>
        <v/>
      </c>
      <c r="H114" s="172" t="str">
        <f ca="1">IF($C114="Total",SUM(H$1:H113),
IF(OR(SUM('Sales input worksheet'!$J113:$K113)&gt;0,SUM('Sales input worksheet'!$J113:$K113)=0),"",
'Sales input worksheet'!$M113))</f>
        <v/>
      </c>
      <c r="I114" s="319"/>
      <c r="J114" s="176" t="str">
        <f ca="1">IF($C114="Total",SUM($I$1:I113),"")</f>
        <v/>
      </c>
      <c r="K114" s="177" t="str">
        <f ca="1">IFERROR(IF($C114="Total",$K$2+SUM($G114:$H114)-$J114,
IF(AND(G114="",H114=""),"",
$K$2+SUM(G$3:G114)+SUM(H$3:H114)-SUM(I$2:I114))),"")</f>
        <v/>
      </c>
    </row>
    <row r="115" spans="1:11" x14ac:dyDescent="0.35">
      <c r="A115" s="318" t="str">
        <f ca="1">IF($B115='Debtor balance enquiry'!$C$2,1+COUNT($A$1:A114),"")</f>
        <v/>
      </c>
      <c r="B115" s="133" t="str">
        <f ca="1">OFFSET('Sales input worksheet'!$A$1,ROW()-2,0)</f>
        <v/>
      </c>
      <c r="C115" s="169" t="str">
        <f ca="1">IF($C114="Total","",
IF($C114="","",
IF(OFFSET('Sales input worksheet'!$B$1,ROW()-2,0)="","TOTAL",
OFFSET('Sales input worksheet'!$B$1,ROW()-2,0))))</f>
        <v/>
      </c>
      <c r="D115" s="169" t="str">
        <f ca="1">IF(OFFSET('Sales input worksheet'!$C$1,ROW()-2,0)="","",OFFSET('Sales input worksheet'!$C$1,ROW()-2,0))</f>
        <v/>
      </c>
      <c r="E115" s="170" t="str">
        <f ca="1">IF(OFFSET('Sales input worksheet'!$D$1,ROW()-2,0)="","",OFFSET('Sales input worksheet'!$D$1,ROW()-2,0))</f>
        <v/>
      </c>
      <c r="F115" s="171" t="str">
        <f ca="1">IF(OFFSET('Sales input worksheet'!$E$1,ROW()-2,0)="","",OFFSET('Sales input worksheet'!$E$1,ROW()-2,0))</f>
        <v/>
      </c>
      <c r="G115" s="172" t="str">
        <f ca="1">IF($C115="Total",SUM(G$1:G114),
IF(OR(SUM('Sales input worksheet'!$J114:$K114)&lt;0,SUM('Sales input worksheet'!$J114:$K114)=0),"",
'Sales input worksheet'!$M114))</f>
        <v/>
      </c>
      <c r="H115" s="172" t="str">
        <f ca="1">IF($C115="Total",SUM(H$1:H114),
IF(OR(SUM('Sales input worksheet'!$J114:$K114)&gt;0,SUM('Sales input worksheet'!$J114:$K114)=0),"",
'Sales input worksheet'!$M114))</f>
        <v/>
      </c>
      <c r="I115" s="319"/>
      <c r="J115" s="176" t="str">
        <f ca="1">IF($C115="Total",SUM($I$1:I114),"")</f>
        <v/>
      </c>
      <c r="K115" s="177" t="str">
        <f ca="1">IFERROR(IF($C115="Total",$K$2+SUM($G115:$H115)-$J115,
IF(AND(G115="",H115=""),"",
$K$2+SUM(G$3:G115)+SUM(H$3:H115)-SUM(I$2:I115))),"")</f>
        <v/>
      </c>
    </row>
    <row r="116" spans="1:11" x14ac:dyDescent="0.35">
      <c r="A116" s="318" t="str">
        <f ca="1">IF($B116='Debtor balance enquiry'!$C$2,1+COUNT($A$1:A115),"")</f>
        <v/>
      </c>
      <c r="B116" s="133" t="str">
        <f ca="1">OFFSET('Sales input worksheet'!$A$1,ROW()-2,0)</f>
        <v/>
      </c>
      <c r="C116" s="169" t="str">
        <f ca="1">IF($C115="Total","",
IF($C115="","",
IF(OFFSET('Sales input worksheet'!$B$1,ROW()-2,0)="","TOTAL",
OFFSET('Sales input worksheet'!$B$1,ROW()-2,0))))</f>
        <v/>
      </c>
      <c r="D116" s="169" t="str">
        <f ca="1">IF(OFFSET('Sales input worksheet'!$C$1,ROW()-2,0)="","",OFFSET('Sales input worksheet'!$C$1,ROW()-2,0))</f>
        <v/>
      </c>
      <c r="E116" s="170" t="str">
        <f ca="1">IF(OFFSET('Sales input worksheet'!$D$1,ROW()-2,0)="","",OFFSET('Sales input worksheet'!$D$1,ROW()-2,0))</f>
        <v/>
      </c>
      <c r="F116" s="171" t="str">
        <f ca="1">IF(OFFSET('Sales input worksheet'!$E$1,ROW()-2,0)="","",OFFSET('Sales input worksheet'!$E$1,ROW()-2,0))</f>
        <v/>
      </c>
      <c r="G116" s="172" t="str">
        <f ca="1">IF($C116="Total",SUM(G$1:G115),
IF(OR(SUM('Sales input worksheet'!$J115:$K115)&lt;0,SUM('Sales input worksheet'!$J115:$K115)=0),"",
'Sales input worksheet'!$M115))</f>
        <v/>
      </c>
      <c r="H116" s="172" t="str">
        <f ca="1">IF($C116="Total",SUM(H$1:H115),
IF(OR(SUM('Sales input worksheet'!$J115:$K115)&gt;0,SUM('Sales input worksheet'!$J115:$K115)=0),"",
'Sales input worksheet'!$M115))</f>
        <v/>
      </c>
      <c r="I116" s="319"/>
      <c r="J116" s="176" t="str">
        <f ca="1">IF($C116="Total",SUM($I$1:I115),"")</f>
        <v/>
      </c>
      <c r="K116" s="177" t="str">
        <f ca="1">IFERROR(IF($C116="Total",$K$2+SUM($G116:$H116)-$J116,
IF(AND(G116="",H116=""),"",
$K$2+SUM(G$3:G116)+SUM(H$3:H116)-SUM(I$2:I116))),"")</f>
        <v/>
      </c>
    </row>
    <row r="117" spans="1:11" x14ac:dyDescent="0.35">
      <c r="A117" s="318" t="str">
        <f ca="1">IF($B117='Debtor balance enquiry'!$C$2,1+COUNT($A$1:A116),"")</f>
        <v/>
      </c>
      <c r="B117" s="133" t="str">
        <f ca="1">OFFSET('Sales input worksheet'!$A$1,ROW()-2,0)</f>
        <v/>
      </c>
      <c r="C117" s="169" t="str">
        <f ca="1">IF($C116="Total","",
IF($C116="","",
IF(OFFSET('Sales input worksheet'!$B$1,ROW()-2,0)="","TOTAL",
OFFSET('Sales input worksheet'!$B$1,ROW()-2,0))))</f>
        <v/>
      </c>
      <c r="D117" s="169" t="str">
        <f ca="1">IF(OFFSET('Sales input worksheet'!$C$1,ROW()-2,0)="","",OFFSET('Sales input worksheet'!$C$1,ROW()-2,0))</f>
        <v/>
      </c>
      <c r="E117" s="170" t="str">
        <f ca="1">IF(OFFSET('Sales input worksheet'!$D$1,ROW()-2,0)="","",OFFSET('Sales input worksheet'!$D$1,ROW()-2,0))</f>
        <v/>
      </c>
      <c r="F117" s="171" t="str">
        <f ca="1">IF(OFFSET('Sales input worksheet'!$E$1,ROW()-2,0)="","",OFFSET('Sales input worksheet'!$E$1,ROW()-2,0))</f>
        <v/>
      </c>
      <c r="G117" s="172" t="str">
        <f ca="1">IF($C117="Total",SUM(G$1:G116),
IF(OR(SUM('Sales input worksheet'!$J116:$K116)&lt;0,SUM('Sales input worksheet'!$J116:$K116)=0),"",
'Sales input worksheet'!$M116))</f>
        <v/>
      </c>
      <c r="H117" s="172" t="str">
        <f ca="1">IF($C117="Total",SUM(H$1:H116),
IF(OR(SUM('Sales input worksheet'!$J116:$K116)&gt;0,SUM('Sales input worksheet'!$J116:$K116)=0),"",
'Sales input worksheet'!$M116))</f>
        <v/>
      </c>
      <c r="I117" s="319"/>
      <c r="J117" s="176" t="str">
        <f ca="1">IF($C117="Total",SUM($I$1:I116),"")</f>
        <v/>
      </c>
      <c r="K117" s="177" t="str">
        <f ca="1">IFERROR(IF($C117="Total",$K$2+SUM($G117:$H117)-$J117,
IF(AND(G117="",H117=""),"",
$K$2+SUM(G$3:G117)+SUM(H$3:H117)-SUM(I$2:I117))),"")</f>
        <v/>
      </c>
    </row>
    <row r="118" spans="1:11" x14ac:dyDescent="0.35">
      <c r="A118" s="318" t="str">
        <f ca="1">IF($B118='Debtor balance enquiry'!$C$2,1+COUNT($A$1:A117),"")</f>
        <v/>
      </c>
      <c r="B118" s="133" t="str">
        <f ca="1">OFFSET('Sales input worksheet'!$A$1,ROW()-2,0)</f>
        <v/>
      </c>
      <c r="C118" s="169" t="str">
        <f ca="1">IF($C117="Total","",
IF($C117="","",
IF(OFFSET('Sales input worksheet'!$B$1,ROW()-2,0)="","TOTAL",
OFFSET('Sales input worksheet'!$B$1,ROW()-2,0))))</f>
        <v/>
      </c>
      <c r="D118" s="169" t="str">
        <f ca="1">IF(OFFSET('Sales input worksheet'!$C$1,ROW()-2,0)="","",OFFSET('Sales input worksheet'!$C$1,ROW()-2,0))</f>
        <v/>
      </c>
      <c r="E118" s="170" t="str">
        <f ca="1">IF(OFFSET('Sales input worksheet'!$D$1,ROW()-2,0)="","",OFFSET('Sales input worksheet'!$D$1,ROW()-2,0))</f>
        <v/>
      </c>
      <c r="F118" s="171" t="str">
        <f ca="1">IF(OFFSET('Sales input worksheet'!$E$1,ROW()-2,0)="","",OFFSET('Sales input worksheet'!$E$1,ROW()-2,0))</f>
        <v/>
      </c>
      <c r="G118" s="172" t="str">
        <f ca="1">IF($C118="Total",SUM(G$1:G117),
IF(OR(SUM('Sales input worksheet'!$J117:$K117)&lt;0,SUM('Sales input worksheet'!$J117:$K117)=0),"",
'Sales input worksheet'!$M117))</f>
        <v/>
      </c>
      <c r="H118" s="172" t="str">
        <f ca="1">IF($C118="Total",SUM(H$1:H117),
IF(OR(SUM('Sales input worksheet'!$J117:$K117)&gt;0,SUM('Sales input worksheet'!$J117:$K117)=0),"",
'Sales input worksheet'!$M117))</f>
        <v/>
      </c>
      <c r="I118" s="319"/>
      <c r="J118" s="176" t="str">
        <f ca="1">IF($C118="Total",SUM($I$1:I117),"")</f>
        <v/>
      </c>
      <c r="K118" s="177" t="str">
        <f ca="1">IFERROR(IF($C118="Total",$K$2+SUM($G118:$H118)-$J118,
IF(AND(G118="",H118=""),"",
$K$2+SUM(G$3:G118)+SUM(H$3:H118)-SUM(I$2:I118))),"")</f>
        <v/>
      </c>
    </row>
    <row r="119" spans="1:11" x14ac:dyDescent="0.35">
      <c r="A119" s="318" t="str">
        <f ca="1">IF($B119='Debtor balance enquiry'!$C$2,1+COUNT($A$1:A118),"")</f>
        <v/>
      </c>
      <c r="B119" s="133" t="str">
        <f ca="1">OFFSET('Sales input worksheet'!$A$1,ROW()-2,0)</f>
        <v/>
      </c>
      <c r="C119" s="169" t="str">
        <f ca="1">IF($C118="Total","",
IF($C118="","",
IF(OFFSET('Sales input worksheet'!$B$1,ROW()-2,0)="","TOTAL",
OFFSET('Sales input worksheet'!$B$1,ROW()-2,0))))</f>
        <v/>
      </c>
      <c r="D119" s="169" t="str">
        <f ca="1">IF(OFFSET('Sales input worksheet'!$C$1,ROW()-2,0)="","",OFFSET('Sales input worksheet'!$C$1,ROW()-2,0))</f>
        <v/>
      </c>
      <c r="E119" s="170" t="str">
        <f ca="1">IF(OFFSET('Sales input worksheet'!$D$1,ROW()-2,0)="","",OFFSET('Sales input worksheet'!$D$1,ROW()-2,0))</f>
        <v/>
      </c>
      <c r="F119" s="171" t="str">
        <f ca="1">IF(OFFSET('Sales input worksheet'!$E$1,ROW()-2,0)="","",OFFSET('Sales input worksheet'!$E$1,ROW()-2,0))</f>
        <v/>
      </c>
      <c r="G119" s="172" t="str">
        <f ca="1">IF($C119="Total",SUM(G$1:G118),
IF(OR(SUM('Sales input worksheet'!$J118:$K118)&lt;0,SUM('Sales input worksheet'!$J118:$K118)=0),"",
'Sales input worksheet'!$M118))</f>
        <v/>
      </c>
      <c r="H119" s="172" t="str">
        <f ca="1">IF($C119="Total",SUM(H$1:H118),
IF(OR(SUM('Sales input worksheet'!$J118:$K118)&gt;0,SUM('Sales input worksheet'!$J118:$K118)=0),"",
'Sales input worksheet'!$M118))</f>
        <v/>
      </c>
      <c r="I119" s="319"/>
      <c r="J119" s="176" t="str">
        <f ca="1">IF($C119="Total",SUM($I$1:I118),"")</f>
        <v/>
      </c>
      <c r="K119" s="177" t="str">
        <f ca="1">IFERROR(IF($C119="Total",$K$2+SUM($G119:$H119)-$J119,
IF(AND(G119="",H119=""),"",
$K$2+SUM(G$3:G119)+SUM(H$3:H119)-SUM(I$2:I119))),"")</f>
        <v/>
      </c>
    </row>
    <row r="120" spans="1:11" x14ac:dyDescent="0.35">
      <c r="A120" s="318" t="str">
        <f ca="1">IF($B120='Debtor balance enquiry'!$C$2,1+COUNT($A$1:A119),"")</f>
        <v/>
      </c>
      <c r="B120" s="133" t="str">
        <f ca="1">OFFSET('Sales input worksheet'!$A$1,ROW()-2,0)</f>
        <v/>
      </c>
      <c r="C120" s="169" t="str">
        <f ca="1">IF($C119="Total","",
IF($C119="","",
IF(OFFSET('Sales input worksheet'!$B$1,ROW()-2,0)="","TOTAL",
OFFSET('Sales input worksheet'!$B$1,ROW()-2,0))))</f>
        <v/>
      </c>
      <c r="D120" s="169" t="str">
        <f ca="1">IF(OFFSET('Sales input worksheet'!$C$1,ROW()-2,0)="","",OFFSET('Sales input worksheet'!$C$1,ROW()-2,0))</f>
        <v/>
      </c>
      <c r="E120" s="170" t="str">
        <f ca="1">IF(OFFSET('Sales input worksheet'!$D$1,ROW()-2,0)="","",OFFSET('Sales input worksheet'!$D$1,ROW()-2,0))</f>
        <v/>
      </c>
      <c r="F120" s="171" t="str">
        <f ca="1">IF(OFFSET('Sales input worksheet'!$E$1,ROW()-2,0)="","",OFFSET('Sales input worksheet'!$E$1,ROW()-2,0))</f>
        <v/>
      </c>
      <c r="G120" s="172" t="str">
        <f ca="1">IF($C120="Total",SUM(G$1:G119),
IF(OR(SUM('Sales input worksheet'!$J119:$K119)&lt;0,SUM('Sales input worksheet'!$J119:$K119)=0),"",
'Sales input worksheet'!$M119))</f>
        <v/>
      </c>
      <c r="H120" s="172" t="str">
        <f ca="1">IF($C120="Total",SUM(H$1:H119),
IF(OR(SUM('Sales input worksheet'!$J119:$K119)&gt;0,SUM('Sales input worksheet'!$J119:$K119)=0),"",
'Sales input worksheet'!$M119))</f>
        <v/>
      </c>
      <c r="I120" s="319"/>
      <c r="J120" s="176" t="str">
        <f ca="1">IF($C120="Total",SUM($I$1:I119),"")</f>
        <v/>
      </c>
      <c r="K120" s="177" t="str">
        <f ca="1">IFERROR(IF($C120="Total",$K$2+SUM($G120:$H120)-$J120,
IF(AND(G120="",H120=""),"",
$K$2+SUM(G$3:G120)+SUM(H$3:H120)-SUM(I$2:I120))),"")</f>
        <v/>
      </c>
    </row>
    <row r="121" spans="1:11" x14ac:dyDescent="0.35">
      <c r="A121" s="318" t="str">
        <f ca="1">IF($B121='Debtor balance enquiry'!$C$2,1+COUNT($A$1:A120),"")</f>
        <v/>
      </c>
      <c r="B121" s="133" t="str">
        <f ca="1">OFFSET('Sales input worksheet'!$A$1,ROW()-2,0)</f>
        <v/>
      </c>
      <c r="C121" s="169" t="str">
        <f ca="1">IF($C120="Total","",
IF($C120="","",
IF(OFFSET('Sales input worksheet'!$B$1,ROW()-2,0)="","TOTAL",
OFFSET('Sales input worksheet'!$B$1,ROW()-2,0))))</f>
        <v/>
      </c>
      <c r="D121" s="169" t="str">
        <f ca="1">IF(OFFSET('Sales input worksheet'!$C$1,ROW()-2,0)="","",OFFSET('Sales input worksheet'!$C$1,ROW()-2,0))</f>
        <v/>
      </c>
      <c r="E121" s="170" t="str">
        <f ca="1">IF(OFFSET('Sales input worksheet'!$D$1,ROW()-2,0)="","",OFFSET('Sales input worksheet'!$D$1,ROW()-2,0))</f>
        <v/>
      </c>
      <c r="F121" s="171" t="str">
        <f ca="1">IF(OFFSET('Sales input worksheet'!$E$1,ROW()-2,0)="","",OFFSET('Sales input worksheet'!$E$1,ROW()-2,0))</f>
        <v/>
      </c>
      <c r="G121" s="172" t="str">
        <f ca="1">IF($C121="Total",SUM(G$1:G120),
IF(OR(SUM('Sales input worksheet'!$J120:$K120)&lt;0,SUM('Sales input worksheet'!$J120:$K120)=0),"",
'Sales input worksheet'!$M120))</f>
        <v/>
      </c>
      <c r="H121" s="172" t="str">
        <f ca="1">IF($C121="Total",SUM(H$1:H120),
IF(OR(SUM('Sales input worksheet'!$J120:$K120)&gt;0,SUM('Sales input worksheet'!$J120:$K120)=0),"",
'Sales input worksheet'!$M120))</f>
        <v/>
      </c>
      <c r="I121" s="319"/>
      <c r="J121" s="176" t="str">
        <f ca="1">IF($C121="Total",SUM($I$1:I120),"")</f>
        <v/>
      </c>
      <c r="K121" s="177" t="str">
        <f ca="1">IFERROR(IF($C121="Total",$K$2+SUM($G121:$H121)-$J121,
IF(AND(G121="",H121=""),"",
$K$2+SUM(G$3:G121)+SUM(H$3:H121)-SUM(I$2:I121))),"")</f>
        <v/>
      </c>
    </row>
    <row r="122" spans="1:11" x14ac:dyDescent="0.35">
      <c r="A122" s="318" t="str">
        <f ca="1">IF($B122='Debtor balance enquiry'!$C$2,1+COUNT($A$1:A121),"")</f>
        <v/>
      </c>
      <c r="B122" s="133" t="str">
        <f ca="1">OFFSET('Sales input worksheet'!$A$1,ROW()-2,0)</f>
        <v/>
      </c>
      <c r="C122" s="169" t="str">
        <f ca="1">IF($C121="Total","",
IF($C121="","",
IF(OFFSET('Sales input worksheet'!$B$1,ROW()-2,0)="","TOTAL",
OFFSET('Sales input worksheet'!$B$1,ROW()-2,0))))</f>
        <v/>
      </c>
      <c r="D122" s="169" t="str">
        <f ca="1">IF(OFFSET('Sales input worksheet'!$C$1,ROW()-2,0)="","",OFFSET('Sales input worksheet'!$C$1,ROW()-2,0))</f>
        <v/>
      </c>
      <c r="E122" s="170" t="str">
        <f ca="1">IF(OFFSET('Sales input worksheet'!$D$1,ROW()-2,0)="","",OFFSET('Sales input worksheet'!$D$1,ROW()-2,0))</f>
        <v/>
      </c>
      <c r="F122" s="171" t="str">
        <f ca="1">IF(OFFSET('Sales input worksheet'!$E$1,ROW()-2,0)="","",OFFSET('Sales input worksheet'!$E$1,ROW()-2,0))</f>
        <v/>
      </c>
      <c r="G122" s="172" t="str">
        <f ca="1">IF($C122="Total",SUM(G$1:G121),
IF(OR(SUM('Sales input worksheet'!$J121:$K121)&lt;0,SUM('Sales input worksheet'!$J121:$K121)=0),"",
'Sales input worksheet'!$M121))</f>
        <v/>
      </c>
      <c r="H122" s="172" t="str">
        <f ca="1">IF($C122="Total",SUM(H$1:H121),
IF(OR(SUM('Sales input worksheet'!$J121:$K121)&gt;0,SUM('Sales input worksheet'!$J121:$K121)=0),"",
'Sales input worksheet'!$M121))</f>
        <v/>
      </c>
      <c r="I122" s="319"/>
      <c r="J122" s="176" t="str">
        <f ca="1">IF($C122="Total",SUM($I$1:I121),"")</f>
        <v/>
      </c>
      <c r="K122" s="177" t="str">
        <f ca="1">IFERROR(IF($C122="Total",$K$2+SUM($G122:$H122)-$J122,
IF(AND(G122="",H122=""),"",
$K$2+SUM(G$3:G122)+SUM(H$3:H122)-SUM(I$2:I122))),"")</f>
        <v/>
      </c>
    </row>
    <row r="123" spans="1:11" x14ac:dyDescent="0.35">
      <c r="A123" s="318" t="str">
        <f ca="1">IF($B123='Debtor balance enquiry'!$C$2,1+COUNT($A$1:A122),"")</f>
        <v/>
      </c>
      <c r="B123" s="133" t="str">
        <f ca="1">OFFSET('Sales input worksheet'!$A$1,ROW()-2,0)</f>
        <v/>
      </c>
      <c r="C123" s="169" t="str">
        <f ca="1">IF($C122="Total","",
IF($C122="","",
IF(OFFSET('Sales input worksheet'!$B$1,ROW()-2,0)="","TOTAL",
OFFSET('Sales input worksheet'!$B$1,ROW()-2,0))))</f>
        <v/>
      </c>
      <c r="D123" s="169" t="str">
        <f ca="1">IF(OFFSET('Sales input worksheet'!$C$1,ROW()-2,0)="","",OFFSET('Sales input worksheet'!$C$1,ROW()-2,0))</f>
        <v/>
      </c>
      <c r="E123" s="170" t="str">
        <f ca="1">IF(OFFSET('Sales input worksheet'!$D$1,ROW()-2,0)="","",OFFSET('Sales input worksheet'!$D$1,ROW()-2,0))</f>
        <v/>
      </c>
      <c r="F123" s="171" t="str">
        <f ca="1">IF(OFFSET('Sales input worksheet'!$E$1,ROW()-2,0)="","",OFFSET('Sales input worksheet'!$E$1,ROW()-2,0))</f>
        <v/>
      </c>
      <c r="G123" s="172" t="str">
        <f ca="1">IF($C123="Total",SUM(G$1:G122),
IF(OR(SUM('Sales input worksheet'!$J122:$K122)&lt;0,SUM('Sales input worksheet'!$J122:$K122)=0),"",
'Sales input worksheet'!$M122))</f>
        <v/>
      </c>
      <c r="H123" s="172" t="str">
        <f ca="1">IF($C123="Total",SUM(H$1:H122),
IF(OR(SUM('Sales input worksheet'!$J122:$K122)&gt;0,SUM('Sales input worksheet'!$J122:$K122)=0),"",
'Sales input worksheet'!$M122))</f>
        <v/>
      </c>
      <c r="I123" s="319"/>
      <c r="J123" s="176" t="str">
        <f ca="1">IF($C123="Total",SUM($I$1:I122),"")</f>
        <v/>
      </c>
      <c r="K123" s="177" t="str">
        <f ca="1">IFERROR(IF($C123="Total",$K$2+SUM($G123:$H123)-$J123,
IF(AND(G123="",H123=""),"",
$K$2+SUM(G$3:G123)+SUM(H$3:H123)-SUM(I$2:I123))),"")</f>
        <v/>
      </c>
    </row>
    <row r="124" spans="1:11" x14ac:dyDescent="0.35">
      <c r="A124" s="318" t="str">
        <f ca="1">IF($B124='Debtor balance enquiry'!$C$2,1+COUNT($A$1:A123),"")</f>
        <v/>
      </c>
      <c r="B124" s="133" t="str">
        <f ca="1">OFFSET('Sales input worksheet'!$A$1,ROW()-2,0)</f>
        <v/>
      </c>
      <c r="C124" s="169" t="str">
        <f ca="1">IF($C123="Total","",
IF($C123="","",
IF(OFFSET('Sales input worksheet'!$B$1,ROW()-2,0)="","TOTAL",
OFFSET('Sales input worksheet'!$B$1,ROW()-2,0))))</f>
        <v/>
      </c>
      <c r="D124" s="169" t="str">
        <f ca="1">IF(OFFSET('Sales input worksheet'!$C$1,ROW()-2,0)="","",OFFSET('Sales input worksheet'!$C$1,ROW()-2,0))</f>
        <v/>
      </c>
      <c r="E124" s="170" t="str">
        <f ca="1">IF(OFFSET('Sales input worksheet'!$D$1,ROW()-2,0)="","",OFFSET('Sales input worksheet'!$D$1,ROW()-2,0))</f>
        <v/>
      </c>
      <c r="F124" s="171" t="str">
        <f ca="1">IF(OFFSET('Sales input worksheet'!$E$1,ROW()-2,0)="","",OFFSET('Sales input worksheet'!$E$1,ROW()-2,0))</f>
        <v/>
      </c>
      <c r="G124" s="172" t="str">
        <f ca="1">IF($C124="Total",SUM(G$1:G123),
IF(OR(SUM('Sales input worksheet'!$J123:$K123)&lt;0,SUM('Sales input worksheet'!$J123:$K123)=0),"",
'Sales input worksheet'!$M123))</f>
        <v/>
      </c>
      <c r="H124" s="172" t="str">
        <f ca="1">IF($C124="Total",SUM(H$1:H123),
IF(OR(SUM('Sales input worksheet'!$J123:$K123)&gt;0,SUM('Sales input worksheet'!$J123:$K123)=0),"",
'Sales input worksheet'!$M123))</f>
        <v/>
      </c>
      <c r="I124" s="319"/>
      <c r="J124" s="176" t="str">
        <f ca="1">IF($C124="Total",SUM($I$1:I123),"")</f>
        <v/>
      </c>
      <c r="K124" s="177" t="str">
        <f ca="1">IFERROR(IF($C124="Total",$K$2+SUM($G124:$H124)-$J124,
IF(AND(G124="",H124=""),"",
$K$2+SUM(G$3:G124)+SUM(H$3:H124)-SUM(I$2:I124))),"")</f>
        <v/>
      </c>
    </row>
    <row r="125" spans="1:11" x14ac:dyDescent="0.35">
      <c r="A125" s="318" t="str">
        <f ca="1">IF($B125='Debtor balance enquiry'!$C$2,1+COUNT($A$1:A124),"")</f>
        <v/>
      </c>
      <c r="B125" s="133" t="str">
        <f ca="1">OFFSET('Sales input worksheet'!$A$1,ROW()-2,0)</f>
        <v/>
      </c>
      <c r="C125" s="169" t="str">
        <f ca="1">IF($C124="Total","",
IF($C124="","",
IF(OFFSET('Sales input worksheet'!$B$1,ROW()-2,0)="","TOTAL",
OFFSET('Sales input worksheet'!$B$1,ROW()-2,0))))</f>
        <v/>
      </c>
      <c r="D125" s="169" t="str">
        <f ca="1">IF(OFFSET('Sales input worksheet'!$C$1,ROW()-2,0)="","",OFFSET('Sales input worksheet'!$C$1,ROW()-2,0))</f>
        <v/>
      </c>
      <c r="E125" s="170" t="str">
        <f ca="1">IF(OFFSET('Sales input worksheet'!$D$1,ROW()-2,0)="","",OFFSET('Sales input worksheet'!$D$1,ROW()-2,0))</f>
        <v/>
      </c>
      <c r="F125" s="171" t="str">
        <f ca="1">IF(OFFSET('Sales input worksheet'!$E$1,ROW()-2,0)="","",OFFSET('Sales input worksheet'!$E$1,ROW()-2,0))</f>
        <v/>
      </c>
      <c r="G125" s="172" t="str">
        <f ca="1">IF($C125="Total",SUM(G$1:G124),
IF(OR(SUM('Sales input worksheet'!$J124:$K124)&lt;0,SUM('Sales input worksheet'!$J124:$K124)=0),"",
'Sales input worksheet'!$M124))</f>
        <v/>
      </c>
      <c r="H125" s="172" t="str">
        <f ca="1">IF($C125="Total",SUM(H$1:H124),
IF(OR(SUM('Sales input worksheet'!$J124:$K124)&gt;0,SUM('Sales input worksheet'!$J124:$K124)=0),"",
'Sales input worksheet'!$M124))</f>
        <v/>
      </c>
      <c r="I125" s="319"/>
      <c r="J125" s="176" t="str">
        <f ca="1">IF($C125="Total",SUM($I$1:I124),"")</f>
        <v/>
      </c>
      <c r="K125" s="177" t="str">
        <f ca="1">IFERROR(IF($C125="Total",$K$2+SUM($G125:$H125)-$J125,
IF(AND(G125="",H125=""),"",
$K$2+SUM(G$3:G125)+SUM(H$3:H125)-SUM(I$2:I125))),"")</f>
        <v/>
      </c>
    </row>
    <row r="126" spans="1:11" x14ac:dyDescent="0.35">
      <c r="A126" s="318" t="str">
        <f ca="1">IF($B126='Debtor balance enquiry'!$C$2,1+COUNT($A$1:A125),"")</f>
        <v/>
      </c>
      <c r="B126" s="133" t="str">
        <f ca="1">OFFSET('Sales input worksheet'!$A$1,ROW()-2,0)</f>
        <v/>
      </c>
      <c r="C126" s="169" t="str">
        <f ca="1">IF($C125="Total","",
IF($C125="","",
IF(OFFSET('Sales input worksheet'!$B$1,ROW()-2,0)="","TOTAL",
OFFSET('Sales input worksheet'!$B$1,ROW()-2,0))))</f>
        <v/>
      </c>
      <c r="D126" s="169" t="str">
        <f ca="1">IF(OFFSET('Sales input worksheet'!$C$1,ROW()-2,0)="","",OFFSET('Sales input worksheet'!$C$1,ROW()-2,0))</f>
        <v/>
      </c>
      <c r="E126" s="170" t="str">
        <f ca="1">IF(OFFSET('Sales input worksheet'!$D$1,ROW()-2,0)="","",OFFSET('Sales input worksheet'!$D$1,ROW()-2,0))</f>
        <v/>
      </c>
      <c r="F126" s="171" t="str">
        <f ca="1">IF(OFFSET('Sales input worksheet'!$E$1,ROW()-2,0)="","",OFFSET('Sales input worksheet'!$E$1,ROW()-2,0))</f>
        <v/>
      </c>
      <c r="G126" s="172" t="str">
        <f ca="1">IF($C126="Total",SUM(G$1:G125),
IF(OR(SUM('Sales input worksheet'!$J125:$K125)&lt;0,SUM('Sales input worksheet'!$J125:$K125)=0),"",
'Sales input worksheet'!$M125))</f>
        <v/>
      </c>
      <c r="H126" s="172" t="str">
        <f ca="1">IF($C126="Total",SUM(H$1:H125),
IF(OR(SUM('Sales input worksheet'!$J125:$K125)&gt;0,SUM('Sales input worksheet'!$J125:$K125)=0),"",
'Sales input worksheet'!$M125))</f>
        <v/>
      </c>
      <c r="I126" s="319"/>
      <c r="J126" s="176" t="str">
        <f ca="1">IF($C126="Total",SUM($I$1:I125),"")</f>
        <v/>
      </c>
      <c r="K126" s="177" t="str">
        <f ca="1">IFERROR(IF($C126="Total",$K$2+SUM($G126:$H126)-$J126,
IF(AND(G126="",H126=""),"",
$K$2+SUM(G$3:G126)+SUM(H$3:H126)-SUM(I$2:I126))),"")</f>
        <v/>
      </c>
    </row>
    <row r="127" spans="1:11" x14ac:dyDescent="0.35">
      <c r="A127" s="318" t="str">
        <f ca="1">IF($B127='Debtor balance enquiry'!$C$2,1+COUNT($A$1:A126),"")</f>
        <v/>
      </c>
      <c r="B127" s="133" t="str">
        <f ca="1">OFFSET('Sales input worksheet'!$A$1,ROW()-2,0)</f>
        <v/>
      </c>
      <c r="C127" s="169" t="str">
        <f ca="1">IF($C126="Total","",
IF($C126="","",
IF(OFFSET('Sales input worksheet'!$B$1,ROW()-2,0)="","TOTAL",
OFFSET('Sales input worksheet'!$B$1,ROW()-2,0))))</f>
        <v/>
      </c>
      <c r="D127" s="169" t="str">
        <f ca="1">IF(OFFSET('Sales input worksheet'!$C$1,ROW()-2,0)="","",OFFSET('Sales input worksheet'!$C$1,ROW()-2,0))</f>
        <v/>
      </c>
      <c r="E127" s="170" t="str">
        <f ca="1">IF(OFFSET('Sales input worksheet'!$D$1,ROW()-2,0)="","",OFFSET('Sales input worksheet'!$D$1,ROW()-2,0))</f>
        <v/>
      </c>
      <c r="F127" s="171" t="str">
        <f ca="1">IF(OFFSET('Sales input worksheet'!$E$1,ROW()-2,0)="","",OFFSET('Sales input worksheet'!$E$1,ROW()-2,0))</f>
        <v/>
      </c>
      <c r="G127" s="172" t="str">
        <f ca="1">IF($C127="Total",SUM(G$1:G126),
IF(OR(SUM('Sales input worksheet'!$J126:$K126)&lt;0,SUM('Sales input worksheet'!$J126:$K126)=0),"",
'Sales input worksheet'!$M126))</f>
        <v/>
      </c>
      <c r="H127" s="172" t="str">
        <f ca="1">IF($C127="Total",SUM(H$1:H126),
IF(OR(SUM('Sales input worksheet'!$J126:$K126)&gt;0,SUM('Sales input worksheet'!$J126:$K126)=0),"",
'Sales input worksheet'!$M126))</f>
        <v/>
      </c>
      <c r="I127" s="319"/>
      <c r="J127" s="176" t="str">
        <f ca="1">IF($C127="Total",SUM($I$1:I126),"")</f>
        <v/>
      </c>
      <c r="K127" s="177" t="str">
        <f ca="1">IFERROR(IF($C127="Total",$K$2+SUM($G127:$H127)-$J127,
IF(AND(G127="",H127=""),"",
$K$2+SUM(G$3:G127)+SUM(H$3:H127)-SUM(I$2:I127))),"")</f>
        <v/>
      </c>
    </row>
    <row r="128" spans="1:11" x14ac:dyDescent="0.35">
      <c r="A128" s="318" t="str">
        <f ca="1">IF($B128='Debtor balance enquiry'!$C$2,1+COUNT($A$1:A127),"")</f>
        <v/>
      </c>
      <c r="B128" s="133" t="str">
        <f ca="1">OFFSET('Sales input worksheet'!$A$1,ROW()-2,0)</f>
        <v/>
      </c>
      <c r="C128" s="169" t="str">
        <f ca="1">IF($C127="Total","",
IF($C127="","",
IF(OFFSET('Sales input worksheet'!$B$1,ROW()-2,0)="","TOTAL",
OFFSET('Sales input worksheet'!$B$1,ROW()-2,0))))</f>
        <v/>
      </c>
      <c r="D128" s="169" t="str">
        <f ca="1">IF(OFFSET('Sales input worksheet'!$C$1,ROW()-2,0)="","",OFFSET('Sales input worksheet'!$C$1,ROW()-2,0))</f>
        <v/>
      </c>
      <c r="E128" s="170" t="str">
        <f ca="1">IF(OFFSET('Sales input worksheet'!$D$1,ROW()-2,0)="","",OFFSET('Sales input worksheet'!$D$1,ROW()-2,0))</f>
        <v/>
      </c>
      <c r="F128" s="171" t="str">
        <f ca="1">IF(OFFSET('Sales input worksheet'!$E$1,ROW()-2,0)="","",OFFSET('Sales input worksheet'!$E$1,ROW()-2,0))</f>
        <v/>
      </c>
      <c r="G128" s="172" t="str">
        <f ca="1">IF($C128="Total",SUM(G$1:G127),
IF(OR(SUM('Sales input worksheet'!$J127:$K127)&lt;0,SUM('Sales input worksheet'!$J127:$K127)=0),"",
'Sales input worksheet'!$M127))</f>
        <v/>
      </c>
      <c r="H128" s="172" t="str">
        <f ca="1">IF($C128="Total",SUM(H$1:H127),
IF(OR(SUM('Sales input worksheet'!$J127:$K127)&gt;0,SUM('Sales input worksheet'!$J127:$K127)=0),"",
'Sales input worksheet'!$M127))</f>
        <v/>
      </c>
      <c r="I128" s="319"/>
      <c r="J128" s="176" t="str">
        <f ca="1">IF($C128="Total",SUM($I$1:I127),"")</f>
        <v/>
      </c>
      <c r="K128" s="177" t="str">
        <f ca="1">IFERROR(IF($C128="Total",$K$2+SUM($G128:$H128)-$J128,
IF(AND(G128="",H128=""),"",
$K$2+SUM(G$3:G128)+SUM(H$3:H128)-SUM(I$2:I128))),"")</f>
        <v/>
      </c>
    </row>
    <row r="129" spans="1:11" x14ac:dyDescent="0.35">
      <c r="A129" s="318" t="str">
        <f ca="1">IF($B129='Debtor balance enquiry'!$C$2,1+COUNT($A$1:A128),"")</f>
        <v/>
      </c>
      <c r="B129" s="133" t="str">
        <f ca="1">OFFSET('Sales input worksheet'!$A$1,ROW()-2,0)</f>
        <v/>
      </c>
      <c r="C129" s="169" t="str">
        <f ca="1">IF($C128="Total","",
IF($C128="","",
IF(OFFSET('Sales input worksheet'!$B$1,ROW()-2,0)="","TOTAL",
OFFSET('Sales input worksheet'!$B$1,ROW()-2,0))))</f>
        <v/>
      </c>
      <c r="D129" s="169" t="str">
        <f ca="1">IF(OFFSET('Sales input worksheet'!$C$1,ROW()-2,0)="","",OFFSET('Sales input worksheet'!$C$1,ROW()-2,0))</f>
        <v/>
      </c>
      <c r="E129" s="170" t="str">
        <f ca="1">IF(OFFSET('Sales input worksheet'!$D$1,ROW()-2,0)="","",OFFSET('Sales input worksheet'!$D$1,ROW()-2,0))</f>
        <v/>
      </c>
      <c r="F129" s="171" t="str">
        <f ca="1">IF(OFFSET('Sales input worksheet'!$E$1,ROW()-2,0)="","",OFFSET('Sales input worksheet'!$E$1,ROW()-2,0))</f>
        <v/>
      </c>
      <c r="G129" s="172" t="str">
        <f ca="1">IF($C129="Total",SUM(G$1:G128),
IF(OR(SUM('Sales input worksheet'!$J128:$K128)&lt;0,SUM('Sales input worksheet'!$J128:$K128)=0),"",
'Sales input worksheet'!$M128))</f>
        <v/>
      </c>
      <c r="H129" s="172" t="str">
        <f ca="1">IF($C129="Total",SUM(H$1:H128),
IF(OR(SUM('Sales input worksheet'!$J128:$K128)&gt;0,SUM('Sales input worksheet'!$J128:$K128)=0),"",
'Sales input worksheet'!$M128))</f>
        <v/>
      </c>
      <c r="I129" s="319"/>
      <c r="J129" s="176" t="str">
        <f ca="1">IF($C129="Total",SUM($I$1:I128),"")</f>
        <v/>
      </c>
      <c r="K129" s="177" t="str">
        <f ca="1">IFERROR(IF($C129="Total",$K$2+SUM($G129:$H129)-$J129,
IF(AND(G129="",H129=""),"",
$K$2+SUM(G$3:G129)+SUM(H$3:H129)-SUM(I$2:I129))),"")</f>
        <v/>
      </c>
    </row>
    <row r="130" spans="1:11" x14ac:dyDescent="0.35">
      <c r="A130" s="318" t="str">
        <f ca="1">IF($B130='Debtor balance enquiry'!$C$2,1+COUNT($A$1:A129),"")</f>
        <v/>
      </c>
      <c r="B130" s="133" t="str">
        <f ca="1">OFFSET('Sales input worksheet'!$A$1,ROW()-2,0)</f>
        <v/>
      </c>
      <c r="C130" s="169" t="str">
        <f ca="1">IF($C129="Total","",
IF($C129="","",
IF(OFFSET('Sales input worksheet'!$B$1,ROW()-2,0)="","TOTAL",
OFFSET('Sales input worksheet'!$B$1,ROW()-2,0))))</f>
        <v/>
      </c>
      <c r="D130" s="169" t="str">
        <f ca="1">IF(OFFSET('Sales input worksheet'!$C$1,ROW()-2,0)="","",OFFSET('Sales input worksheet'!$C$1,ROW()-2,0))</f>
        <v/>
      </c>
      <c r="E130" s="170" t="str">
        <f ca="1">IF(OFFSET('Sales input worksheet'!$D$1,ROW()-2,0)="","",OFFSET('Sales input worksheet'!$D$1,ROW()-2,0))</f>
        <v/>
      </c>
      <c r="F130" s="171" t="str">
        <f ca="1">IF(OFFSET('Sales input worksheet'!$E$1,ROW()-2,0)="","",OFFSET('Sales input worksheet'!$E$1,ROW()-2,0))</f>
        <v/>
      </c>
      <c r="G130" s="172" t="str">
        <f ca="1">IF($C130="Total",SUM(G$1:G129),
IF(OR(SUM('Sales input worksheet'!$J129:$K129)&lt;0,SUM('Sales input worksheet'!$J129:$K129)=0),"",
'Sales input worksheet'!$M129))</f>
        <v/>
      </c>
      <c r="H130" s="172" t="str">
        <f ca="1">IF($C130="Total",SUM(H$1:H129),
IF(OR(SUM('Sales input worksheet'!$J129:$K129)&gt;0,SUM('Sales input worksheet'!$J129:$K129)=0),"",
'Sales input worksheet'!$M129))</f>
        <v/>
      </c>
      <c r="I130" s="319"/>
      <c r="J130" s="176" t="str">
        <f ca="1">IF($C130="Total",SUM($I$1:I129),"")</f>
        <v/>
      </c>
      <c r="K130" s="177" t="str">
        <f ca="1">IFERROR(IF($C130="Total",$K$2+SUM($G130:$H130)-$J130,
IF(AND(G130="",H130=""),"",
$K$2+SUM(G$3:G130)+SUM(H$3:H130)-SUM(I$2:I130))),"")</f>
        <v/>
      </c>
    </row>
    <row r="131" spans="1:11" x14ac:dyDescent="0.35">
      <c r="A131" s="318" t="str">
        <f ca="1">IF($B131='Debtor balance enquiry'!$C$2,1+COUNT($A$1:A130),"")</f>
        <v/>
      </c>
      <c r="B131" s="133" t="str">
        <f ca="1">OFFSET('Sales input worksheet'!$A$1,ROW()-2,0)</f>
        <v/>
      </c>
      <c r="C131" s="169" t="str">
        <f ca="1">IF($C130="Total","",
IF($C130="","",
IF(OFFSET('Sales input worksheet'!$B$1,ROW()-2,0)="","TOTAL",
OFFSET('Sales input worksheet'!$B$1,ROW()-2,0))))</f>
        <v/>
      </c>
      <c r="D131" s="169" t="str">
        <f ca="1">IF(OFFSET('Sales input worksheet'!$C$1,ROW()-2,0)="","",OFFSET('Sales input worksheet'!$C$1,ROW()-2,0))</f>
        <v/>
      </c>
      <c r="E131" s="170" t="str">
        <f ca="1">IF(OFFSET('Sales input worksheet'!$D$1,ROW()-2,0)="","",OFFSET('Sales input worksheet'!$D$1,ROW()-2,0))</f>
        <v/>
      </c>
      <c r="F131" s="171" t="str">
        <f ca="1">IF(OFFSET('Sales input worksheet'!$E$1,ROW()-2,0)="","",OFFSET('Sales input worksheet'!$E$1,ROW()-2,0))</f>
        <v/>
      </c>
      <c r="G131" s="172" t="str">
        <f ca="1">IF($C131="Total",SUM(G$1:G130),
IF(OR(SUM('Sales input worksheet'!$J130:$K130)&lt;0,SUM('Sales input worksheet'!$J130:$K130)=0),"",
'Sales input worksheet'!$M130))</f>
        <v/>
      </c>
      <c r="H131" s="172" t="str">
        <f ca="1">IF($C131="Total",SUM(H$1:H130),
IF(OR(SUM('Sales input worksheet'!$J130:$K130)&gt;0,SUM('Sales input worksheet'!$J130:$K130)=0),"",
'Sales input worksheet'!$M130))</f>
        <v/>
      </c>
      <c r="I131" s="319"/>
      <c r="J131" s="176" t="str">
        <f ca="1">IF($C131="Total",SUM($I$1:I130),"")</f>
        <v/>
      </c>
      <c r="K131" s="177" t="str">
        <f ca="1">IFERROR(IF($C131="Total",$K$2+SUM($G131:$H131)-$J131,
IF(AND(G131="",H131=""),"",
$K$2+SUM(G$3:G131)+SUM(H$3:H131)-SUM(I$2:I131))),"")</f>
        <v/>
      </c>
    </row>
    <row r="132" spans="1:11" x14ac:dyDescent="0.35">
      <c r="A132" s="318" t="str">
        <f ca="1">IF($B132='Debtor balance enquiry'!$C$2,1+COUNT($A$1:A131),"")</f>
        <v/>
      </c>
      <c r="B132" s="133" t="str">
        <f ca="1">OFFSET('Sales input worksheet'!$A$1,ROW()-2,0)</f>
        <v/>
      </c>
      <c r="C132" s="169" t="str">
        <f ca="1">IF($C131="Total","",
IF($C131="","",
IF(OFFSET('Sales input worksheet'!$B$1,ROW()-2,0)="","TOTAL",
OFFSET('Sales input worksheet'!$B$1,ROW()-2,0))))</f>
        <v/>
      </c>
      <c r="D132" s="169" t="str">
        <f ca="1">IF(OFFSET('Sales input worksheet'!$C$1,ROW()-2,0)="","",OFFSET('Sales input worksheet'!$C$1,ROW()-2,0))</f>
        <v/>
      </c>
      <c r="E132" s="170" t="str">
        <f ca="1">IF(OFFSET('Sales input worksheet'!$D$1,ROW()-2,0)="","",OFFSET('Sales input worksheet'!$D$1,ROW()-2,0))</f>
        <v/>
      </c>
      <c r="F132" s="171" t="str">
        <f ca="1">IF(OFFSET('Sales input worksheet'!$E$1,ROW()-2,0)="","",OFFSET('Sales input worksheet'!$E$1,ROW()-2,0))</f>
        <v/>
      </c>
      <c r="G132" s="172" t="str">
        <f ca="1">IF($C132="Total",SUM(G$1:G131),
IF(OR(SUM('Sales input worksheet'!$J131:$K131)&lt;0,SUM('Sales input worksheet'!$J131:$K131)=0),"",
'Sales input worksheet'!$M131))</f>
        <v/>
      </c>
      <c r="H132" s="172" t="str">
        <f ca="1">IF($C132="Total",SUM(H$1:H131),
IF(OR(SUM('Sales input worksheet'!$J131:$K131)&gt;0,SUM('Sales input worksheet'!$J131:$K131)=0),"",
'Sales input worksheet'!$M131))</f>
        <v/>
      </c>
      <c r="I132" s="319"/>
      <c r="J132" s="176" t="str">
        <f ca="1">IF($C132="Total",SUM($I$1:I131),"")</f>
        <v/>
      </c>
      <c r="K132" s="177" t="str">
        <f ca="1">IFERROR(IF($C132="Total",$K$2+SUM($G132:$H132)-$J132,
IF(AND(G132="",H132=""),"",
$K$2+SUM(G$3:G132)+SUM(H$3:H132)-SUM(I$2:I132))),"")</f>
        <v/>
      </c>
    </row>
    <row r="133" spans="1:11" x14ac:dyDescent="0.35">
      <c r="A133" s="318" t="str">
        <f ca="1">IF($B133='Debtor balance enquiry'!$C$2,1+COUNT($A$1:A132),"")</f>
        <v/>
      </c>
      <c r="B133" s="133" t="str">
        <f ca="1">OFFSET('Sales input worksheet'!$A$1,ROW()-2,0)</f>
        <v/>
      </c>
      <c r="C133" s="169" t="str">
        <f ca="1">IF($C132="Total","",
IF($C132="","",
IF(OFFSET('Sales input worksheet'!$B$1,ROW()-2,0)="","TOTAL",
OFFSET('Sales input worksheet'!$B$1,ROW()-2,0))))</f>
        <v/>
      </c>
      <c r="D133" s="169" t="str">
        <f ca="1">IF(OFFSET('Sales input worksheet'!$C$1,ROW()-2,0)="","",OFFSET('Sales input worksheet'!$C$1,ROW()-2,0))</f>
        <v/>
      </c>
      <c r="E133" s="170" t="str">
        <f ca="1">IF(OFFSET('Sales input worksheet'!$D$1,ROW()-2,0)="","",OFFSET('Sales input worksheet'!$D$1,ROW()-2,0))</f>
        <v/>
      </c>
      <c r="F133" s="171" t="str">
        <f ca="1">IF(OFFSET('Sales input worksheet'!$E$1,ROW()-2,0)="","",OFFSET('Sales input worksheet'!$E$1,ROW()-2,0))</f>
        <v/>
      </c>
      <c r="G133" s="172" t="str">
        <f ca="1">IF($C133="Total",SUM(G$1:G132),
IF(OR(SUM('Sales input worksheet'!$J132:$K132)&lt;0,SUM('Sales input worksheet'!$J132:$K132)=0),"",
'Sales input worksheet'!$M132))</f>
        <v/>
      </c>
      <c r="H133" s="172" t="str">
        <f ca="1">IF($C133="Total",SUM(H$1:H132),
IF(OR(SUM('Sales input worksheet'!$J132:$K132)&gt;0,SUM('Sales input worksheet'!$J132:$K132)=0),"",
'Sales input worksheet'!$M132))</f>
        <v/>
      </c>
      <c r="I133" s="319"/>
      <c r="J133" s="176" t="str">
        <f ca="1">IF($C133="Total",SUM($I$1:I132),"")</f>
        <v/>
      </c>
      <c r="K133" s="177" t="str">
        <f ca="1">IFERROR(IF($C133="Total",$K$2+SUM($G133:$H133)-$J133,
IF(AND(G133="",H133=""),"",
$K$2+SUM(G$3:G133)+SUM(H$3:H133)-SUM(I$2:I133))),"")</f>
        <v/>
      </c>
    </row>
    <row r="134" spans="1:11" x14ac:dyDescent="0.35">
      <c r="A134" s="318" t="str">
        <f ca="1">IF($B134='Debtor balance enquiry'!$C$2,1+COUNT($A$1:A133),"")</f>
        <v/>
      </c>
      <c r="B134" s="133" t="str">
        <f ca="1">OFFSET('Sales input worksheet'!$A$1,ROW()-2,0)</f>
        <v/>
      </c>
      <c r="C134" s="169" t="str">
        <f ca="1">IF($C133="Total","",
IF($C133="","",
IF(OFFSET('Sales input worksheet'!$B$1,ROW()-2,0)="","TOTAL",
OFFSET('Sales input worksheet'!$B$1,ROW()-2,0))))</f>
        <v/>
      </c>
      <c r="D134" s="169" t="str">
        <f ca="1">IF(OFFSET('Sales input worksheet'!$C$1,ROW()-2,0)="","",OFFSET('Sales input worksheet'!$C$1,ROW()-2,0))</f>
        <v/>
      </c>
      <c r="E134" s="170" t="str">
        <f ca="1">IF(OFFSET('Sales input worksheet'!$D$1,ROW()-2,0)="","",OFFSET('Sales input worksheet'!$D$1,ROW()-2,0))</f>
        <v/>
      </c>
      <c r="F134" s="171" t="str">
        <f ca="1">IF(OFFSET('Sales input worksheet'!$E$1,ROW()-2,0)="","",OFFSET('Sales input worksheet'!$E$1,ROW()-2,0))</f>
        <v/>
      </c>
      <c r="G134" s="172" t="str">
        <f ca="1">IF($C134="Total",SUM(G$1:G133),
IF(OR(SUM('Sales input worksheet'!$J133:$K133)&lt;0,SUM('Sales input worksheet'!$J133:$K133)=0),"",
'Sales input worksheet'!$M133))</f>
        <v/>
      </c>
      <c r="H134" s="172" t="str">
        <f ca="1">IF($C134="Total",SUM(H$1:H133),
IF(OR(SUM('Sales input worksheet'!$J133:$K133)&gt;0,SUM('Sales input worksheet'!$J133:$K133)=0),"",
'Sales input worksheet'!$M133))</f>
        <v/>
      </c>
      <c r="I134" s="319"/>
      <c r="J134" s="176" t="str">
        <f ca="1">IF($C134="Total",SUM($I$1:I133),"")</f>
        <v/>
      </c>
      <c r="K134" s="177" t="str">
        <f ca="1">IFERROR(IF($C134="Total",$K$2+SUM($G134:$H134)-$J134,
IF(AND(G134="",H134=""),"",
$K$2+SUM(G$3:G134)+SUM(H$3:H134)-SUM(I$2:I134))),"")</f>
        <v/>
      </c>
    </row>
    <row r="135" spans="1:11" x14ac:dyDescent="0.35">
      <c r="A135" s="318" t="str">
        <f ca="1">IF($B135='Debtor balance enquiry'!$C$2,1+COUNT($A$1:A134),"")</f>
        <v/>
      </c>
      <c r="B135" s="133" t="str">
        <f ca="1">OFFSET('Sales input worksheet'!$A$1,ROW()-2,0)</f>
        <v/>
      </c>
      <c r="C135" s="169" t="str">
        <f ca="1">IF($C134="Total","",
IF($C134="","",
IF(OFFSET('Sales input worksheet'!$B$1,ROW()-2,0)="","TOTAL",
OFFSET('Sales input worksheet'!$B$1,ROW()-2,0))))</f>
        <v/>
      </c>
      <c r="D135" s="169" t="str">
        <f ca="1">IF(OFFSET('Sales input worksheet'!$C$1,ROW()-2,0)="","",OFFSET('Sales input worksheet'!$C$1,ROW()-2,0))</f>
        <v/>
      </c>
      <c r="E135" s="170" t="str">
        <f ca="1">IF(OFFSET('Sales input worksheet'!$D$1,ROW()-2,0)="","",OFFSET('Sales input worksheet'!$D$1,ROW()-2,0))</f>
        <v/>
      </c>
      <c r="F135" s="171" t="str">
        <f ca="1">IF(OFFSET('Sales input worksheet'!$E$1,ROW()-2,0)="","",OFFSET('Sales input worksheet'!$E$1,ROW()-2,0))</f>
        <v/>
      </c>
      <c r="G135" s="172" t="str">
        <f ca="1">IF($C135="Total",SUM(G$1:G134),
IF(OR(SUM('Sales input worksheet'!$J134:$K134)&lt;0,SUM('Sales input worksheet'!$J134:$K134)=0),"",
'Sales input worksheet'!$M134))</f>
        <v/>
      </c>
      <c r="H135" s="172" t="str">
        <f ca="1">IF($C135="Total",SUM(H$1:H134),
IF(OR(SUM('Sales input worksheet'!$J134:$K134)&gt;0,SUM('Sales input worksheet'!$J134:$K134)=0),"",
'Sales input worksheet'!$M134))</f>
        <v/>
      </c>
      <c r="I135" s="319"/>
      <c r="J135" s="176" t="str">
        <f ca="1">IF($C135="Total",SUM($I$1:I134),"")</f>
        <v/>
      </c>
      <c r="K135" s="177" t="str">
        <f ca="1">IFERROR(IF($C135="Total",$K$2+SUM($G135:$H135)-$J135,
IF(AND(G135="",H135=""),"",
$K$2+SUM(G$3:G135)+SUM(H$3:H135)-SUM(I$2:I135))),"")</f>
        <v/>
      </c>
    </row>
    <row r="136" spans="1:11" x14ac:dyDescent="0.35">
      <c r="A136" s="318" t="str">
        <f ca="1">IF($B136='Debtor balance enquiry'!$C$2,1+COUNT($A$1:A135),"")</f>
        <v/>
      </c>
      <c r="B136" s="133" t="str">
        <f ca="1">OFFSET('Sales input worksheet'!$A$1,ROW()-2,0)</f>
        <v/>
      </c>
      <c r="C136" s="169" t="str">
        <f ca="1">IF($C135="Total","",
IF($C135="","",
IF(OFFSET('Sales input worksheet'!$B$1,ROW()-2,0)="","TOTAL",
OFFSET('Sales input worksheet'!$B$1,ROW()-2,0))))</f>
        <v/>
      </c>
      <c r="D136" s="169" t="str">
        <f ca="1">IF(OFFSET('Sales input worksheet'!$C$1,ROW()-2,0)="","",OFFSET('Sales input worksheet'!$C$1,ROW()-2,0))</f>
        <v/>
      </c>
      <c r="E136" s="170" t="str">
        <f ca="1">IF(OFFSET('Sales input worksheet'!$D$1,ROW()-2,0)="","",OFFSET('Sales input worksheet'!$D$1,ROW()-2,0))</f>
        <v/>
      </c>
      <c r="F136" s="171" t="str">
        <f ca="1">IF(OFFSET('Sales input worksheet'!$E$1,ROW()-2,0)="","",OFFSET('Sales input worksheet'!$E$1,ROW()-2,0))</f>
        <v/>
      </c>
      <c r="G136" s="172" t="str">
        <f ca="1">IF($C136="Total",SUM(G$1:G135),
IF(OR(SUM('Sales input worksheet'!$J135:$K135)&lt;0,SUM('Sales input worksheet'!$J135:$K135)=0),"",
'Sales input worksheet'!$M135))</f>
        <v/>
      </c>
      <c r="H136" s="172" t="str">
        <f ca="1">IF($C136="Total",SUM(H$1:H135),
IF(OR(SUM('Sales input worksheet'!$J135:$K135)&gt;0,SUM('Sales input worksheet'!$J135:$K135)=0),"",
'Sales input worksheet'!$M135))</f>
        <v/>
      </c>
      <c r="I136" s="319"/>
      <c r="J136" s="176" t="str">
        <f ca="1">IF($C136="Total",SUM($I$1:I135),"")</f>
        <v/>
      </c>
      <c r="K136" s="177" t="str">
        <f ca="1">IFERROR(IF($C136="Total",$K$2+SUM($G136:$H136)-$J136,
IF(AND(G136="",H136=""),"",
$K$2+SUM(G$3:G136)+SUM(H$3:H136)-SUM(I$2:I136))),"")</f>
        <v/>
      </c>
    </row>
    <row r="137" spans="1:11" x14ac:dyDescent="0.35">
      <c r="A137" s="318" t="str">
        <f ca="1">IF($B137='Debtor balance enquiry'!$C$2,1+COUNT($A$1:A136),"")</f>
        <v/>
      </c>
      <c r="B137" s="133" t="str">
        <f ca="1">OFFSET('Sales input worksheet'!$A$1,ROW()-2,0)</f>
        <v/>
      </c>
      <c r="C137" s="169" t="str">
        <f ca="1">IF($C136="Total","",
IF($C136="","",
IF(OFFSET('Sales input worksheet'!$B$1,ROW()-2,0)="","TOTAL",
OFFSET('Sales input worksheet'!$B$1,ROW()-2,0))))</f>
        <v/>
      </c>
      <c r="D137" s="169" t="str">
        <f ca="1">IF(OFFSET('Sales input worksheet'!$C$1,ROW()-2,0)="","",OFFSET('Sales input worksheet'!$C$1,ROW()-2,0))</f>
        <v/>
      </c>
      <c r="E137" s="170" t="str">
        <f ca="1">IF(OFFSET('Sales input worksheet'!$D$1,ROW()-2,0)="","",OFFSET('Sales input worksheet'!$D$1,ROW()-2,0))</f>
        <v/>
      </c>
      <c r="F137" s="171" t="str">
        <f ca="1">IF(OFFSET('Sales input worksheet'!$E$1,ROW()-2,0)="","",OFFSET('Sales input worksheet'!$E$1,ROW()-2,0))</f>
        <v/>
      </c>
      <c r="G137" s="172" t="str">
        <f ca="1">IF($C137="Total",SUM(G$1:G136),
IF(OR(SUM('Sales input worksheet'!$J136:$K136)&lt;0,SUM('Sales input worksheet'!$J136:$K136)=0),"",
'Sales input worksheet'!$M136))</f>
        <v/>
      </c>
      <c r="H137" s="172" t="str">
        <f ca="1">IF($C137="Total",SUM(H$1:H136),
IF(OR(SUM('Sales input worksheet'!$J136:$K136)&gt;0,SUM('Sales input worksheet'!$J136:$K136)=0),"",
'Sales input worksheet'!$M136))</f>
        <v/>
      </c>
      <c r="I137" s="319"/>
      <c r="J137" s="176" t="str">
        <f ca="1">IF($C137="Total",SUM($I$1:I136),"")</f>
        <v/>
      </c>
      <c r="K137" s="177" t="str">
        <f ca="1">IFERROR(IF($C137="Total",$K$2+SUM($G137:$H137)-$J137,
IF(AND(G137="",H137=""),"",
$K$2+SUM(G$3:G137)+SUM(H$3:H137)-SUM(I$2:I137))),"")</f>
        <v/>
      </c>
    </row>
    <row r="138" spans="1:11" x14ac:dyDescent="0.35">
      <c r="A138" s="318" t="str">
        <f ca="1">IF($B138='Debtor balance enquiry'!$C$2,1+COUNT($A$1:A137),"")</f>
        <v/>
      </c>
      <c r="B138" s="133" t="str">
        <f ca="1">OFFSET('Sales input worksheet'!$A$1,ROW()-2,0)</f>
        <v/>
      </c>
      <c r="C138" s="169" t="str">
        <f ca="1">IF($C137="Total","",
IF($C137="","",
IF(OFFSET('Sales input worksheet'!$B$1,ROW()-2,0)="","TOTAL",
OFFSET('Sales input worksheet'!$B$1,ROW()-2,0))))</f>
        <v/>
      </c>
      <c r="D138" s="169" t="str">
        <f ca="1">IF(OFFSET('Sales input worksheet'!$C$1,ROW()-2,0)="","",OFFSET('Sales input worksheet'!$C$1,ROW()-2,0))</f>
        <v/>
      </c>
      <c r="E138" s="170" t="str">
        <f ca="1">IF(OFFSET('Sales input worksheet'!$D$1,ROW()-2,0)="","",OFFSET('Sales input worksheet'!$D$1,ROW()-2,0))</f>
        <v/>
      </c>
      <c r="F138" s="171" t="str">
        <f ca="1">IF(OFFSET('Sales input worksheet'!$E$1,ROW()-2,0)="","",OFFSET('Sales input worksheet'!$E$1,ROW()-2,0))</f>
        <v/>
      </c>
      <c r="G138" s="172" t="str">
        <f ca="1">IF($C138="Total",SUM(G$1:G137),
IF(OR(SUM('Sales input worksheet'!$J137:$K137)&lt;0,SUM('Sales input worksheet'!$J137:$K137)=0),"",
'Sales input worksheet'!$M137))</f>
        <v/>
      </c>
      <c r="H138" s="172" t="str">
        <f ca="1">IF($C138="Total",SUM(H$1:H137),
IF(OR(SUM('Sales input worksheet'!$J137:$K137)&gt;0,SUM('Sales input worksheet'!$J137:$K137)=0),"",
'Sales input worksheet'!$M137))</f>
        <v/>
      </c>
      <c r="I138" s="319"/>
      <c r="J138" s="176" t="str">
        <f ca="1">IF($C138="Total",SUM($I$1:I137),"")</f>
        <v/>
      </c>
      <c r="K138" s="177" t="str">
        <f ca="1">IFERROR(IF($C138="Total",$K$2+SUM($G138:$H138)-$J138,
IF(AND(G138="",H138=""),"",
$K$2+SUM(G$3:G138)+SUM(H$3:H138)-SUM(I$2:I138))),"")</f>
        <v/>
      </c>
    </row>
    <row r="139" spans="1:11" x14ac:dyDescent="0.35">
      <c r="A139" s="318" t="str">
        <f ca="1">IF($B139='Debtor balance enquiry'!$C$2,1+COUNT($A$1:A138),"")</f>
        <v/>
      </c>
      <c r="B139" s="133" t="str">
        <f ca="1">OFFSET('Sales input worksheet'!$A$1,ROW()-2,0)</f>
        <v/>
      </c>
      <c r="C139" s="169" t="str">
        <f ca="1">IF($C138="Total","",
IF($C138="","",
IF(OFFSET('Sales input worksheet'!$B$1,ROW()-2,0)="","TOTAL",
OFFSET('Sales input worksheet'!$B$1,ROW()-2,0))))</f>
        <v/>
      </c>
      <c r="D139" s="169" t="str">
        <f ca="1">IF(OFFSET('Sales input worksheet'!$C$1,ROW()-2,0)="","",OFFSET('Sales input worksheet'!$C$1,ROW()-2,0))</f>
        <v/>
      </c>
      <c r="E139" s="170" t="str">
        <f ca="1">IF(OFFSET('Sales input worksheet'!$D$1,ROW()-2,0)="","",OFFSET('Sales input worksheet'!$D$1,ROW()-2,0))</f>
        <v/>
      </c>
      <c r="F139" s="171" t="str">
        <f ca="1">IF(OFFSET('Sales input worksheet'!$E$1,ROW()-2,0)="","",OFFSET('Sales input worksheet'!$E$1,ROW()-2,0))</f>
        <v/>
      </c>
      <c r="G139" s="172" t="str">
        <f ca="1">IF($C139="Total",SUM(G$1:G138),
IF(OR(SUM('Sales input worksheet'!$J138:$K138)&lt;0,SUM('Sales input worksheet'!$J138:$K138)=0),"",
'Sales input worksheet'!$M138))</f>
        <v/>
      </c>
      <c r="H139" s="172" t="str">
        <f ca="1">IF($C139="Total",SUM(H$1:H138),
IF(OR(SUM('Sales input worksheet'!$J138:$K138)&gt;0,SUM('Sales input worksheet'!$J138:$K138)=0),"",
'Sales input worksheet'!$M138))</f>
        <v/>
      </c>
      <c r="I139" s="319"/>
      <c r="J139" s="176" t="str">
        <f ca="1">IF($C139="Total",SUM($I$1:I138),"")</f>
        <v/>
      </c>
      <c r="K139" s="177" t="str">
        <f ca="1">IFERROR(IF($C139="Total",$K$2+SUM($G139:$H139)-$J139,
IF(AND(G139="",H139=""),"",
$K$2+SUM(G$3:G139)+SUM(H$3:H139)-SUM(I$2:I139))),"")</f>
        <v/>
      </c>
    </row>
    <row r="140" spans="1:11" x14ac:dyDescent="0.35">
      <c r="A140" s="318" t="str">
        <f ca="1">IF($B140='Debtor balance enquiry'!$C$2,1+COUNT($A$1:A139),"")</f>
        <v/>
      </c>
      <c r="B140" s="133" t="str">
        <f ca="1">OFFSET('Sales input worksheet'!$A$1,ROW()-2,0)</f>
        <v/>
      </c>
      <c r="C140" s="169" t="str">
        <f ca="1">IF($C139="Total","",
IF($C139="","",
IF(OFFSET('Sales input worksheet'!$B$1,ROW()-2,0)="","TOTAL",
OFFSET('Sales input worksheet'!$B$1,ROW()-2,0))))</f>
        <v/>
      </c>
      <c r="D140" s="169" t="str">
        <f ca="1">IF(OFFSET('Sales input worksheet'!$C$1,ROW()-2,0)="","",OFFSET('Sales input worksheet'!$C$1,ROW()-2,0))</f>
        <v/>
      </c>
      <c r="E140" s="170" t="str">
        <f ca="1">IF(OFFSET('Sales input worksheet'!$D$1,ROW()-2,0)="","",OFFSET('Sales input worksheet'!$D$1,ROW()-2,0))</f>
        <v/>
      </c>
      <c r="F140" s="171" t="str">
        <f ca="1">IF(OFFSET('Sales input worksheet'!$E$1,ROW()-2,0)="","",OFFSET('Sales input worksheet'!$E$1,ROW()-2,0))</f>
        <v/>
      </c>
      <c r="G140" s="172" t="str">
        <f ca="1">IF($C140="Total",SUM(G$1:G139),
IF(OR(SUM('Sales input worksheet'!$J139:$K139)&lt;0,SUM('Sales input worksheet'!$J139:$K139)=0),"",
'Sales input worksheet'!$M139))</f>
        <v/>
      </c>
      <c r="H140" s="172" t="str">
        <f ca="1">IF($C140="Total",SUM(H$1:H139),
IF(OR(SUM('Sales input worksheet'!$J139:$K139)&gt;0,SUM('Sales input worksheet'!$J139:$K139)=0),"",
'Sales input worksheet'!$M139))</f>
        <v/>
      </c>
      <c r="I140" s="319"/>
      <c r="J140" s="176" t="str">
        <f ca="1">IF($C140="Total",SUM($I$1:I139),"")</f>
        <v/>
      </c>
      <c r="K140" s="177" t="str">
        <f ca="1">IFERROR(IF($C140="Total",$K$2+SUM($G140:$H140)-$J140,
IF(AND(G140="",H140=""),"",
$K$2+SUM(G$3:G140)+SUM(H$3:H140)-SUM(I$2:I140))),"")</f>
        <v/>
      </c>
    </row>
    <row r="141" spans="1:11" x14ac:dyDescent="0.35">
      <c r="A141" s="318" t="str">
        <f ca="1">IF($B141='Debtor balance enquiry'!$C$2,1+COUNT($A$1:A140),"")</f>
        <v/>
      </c>
      <c r="B141" s="133" t="str">
        <f ca="1">OFFSET('Sales input worksheet'!$A$1,ROW()-2,0)</f>
        <v/>
      </c>
      <c r="C141" s="169" t="str">
        <f ca="1">IF($C140="Total","",
IF($C140="","",
IF(OFFSET('Sales input worksheet'!$B$1,ROW()-2,0)="","TOTAL",
OFFSET('Sales input worksheet'!$B$1,ROW()-2,0))))</f>
        <v/>
      </c>
      <c r="D141" s="169" t="str">
        <f ca="1">IF(OFFSET('Sales input worksheet'!$C$1,ROW()-2,0)="","",OFFSET('Sales input worksheet'!$C$1,ROW()-2,0))</f>
        <v/>
      </c>
      <c r="E141" s="170" t="str">
        <f ca="1">IF(OFFSET('Sales input worksheet'!$D$1,ROW()-2,0)="","",OFFSET('Sales input worksheet'!$D$1,ROW()-2,0))</f>
        <v/>
      </c>
      <c r="F141" s="171" t="str">
        <f ca="1">IF(OFFSET('Sales input worksheet'!$E$1,ROW()-2,0)="","",OFFSET('Sales input worksheet'!$E$1,ROW()-2,0))</f>
        <v/>
      </c>
      <c r="G141" s="172" t="str">
        <f ca="1">IF($C141="Total",SUM(G$1:G140),
IF(OR(SUM('Sales input worksheet'!$J140:$K140)&lt;0,SUM('Sales input worksheet'!$J140:$K140)=0),"",
'Sales input worksheet'!$M140))</f>
        <v/>
      </c>
      <c r="H141" s="172" t="str">
        <f ca="1">IF($C141="Total",SUM(H$1:H140),
IF(OR(SUM('Sales input worksheet'!$J140:$K140)&gt;0,SUM('Sales input worksheet'!$J140:$K140)=0),"",
'Sales input worksheet'!$M140))</f>
        <v/>
      </c>
      <c r="I141" s="319"/>
      <c r="J141" s="176" t="str">
        <f ca="1">IF($C141="Total",SUM($I$1:I140),"")</f>
        <v/>
      </c>
      <c r="K141" s="177" t="str">
        <f ca="1">IFERROR(IF($C141="Total",$K$2+SUM($G141:$H141)-$J141,
IF(AND(G141="",H141=""),"",
$K$2+SUM(G$3:G141)+SUM(H$3:H141)-SUM(I$2:I141))),"")</f>
        <v/>
      </c>
    </row>
    <row r="142" spans="1:11" x14ac:dyDescent="0.35">
      <c r="A142" s="318" t="str">
        <f ca="1">IF($B142='Debtor balance enquiry'!$C$2,1+COUNT($A$1:A141),"")</f>
        <v/>
      </c>
      <c r="B142" s="133" t="str">
        <f ca="1">OFFSET('Sales input worksheet'!$A$1,ROW()-2,0)</f>
        <v/>
      </c>
      <c r="C142" s="169" t="str">
        <f ca="1">IF($C141="Total","",
IF($C141="","",
IF(OFFSET('Sales input worksheet'!$B$1,ROW()-2,0)="","TOTAL",
OFFSET('Sales input worksheet'!$B$1,ROW()-2,0))))</f>
        <v/>
      </c>
      <c r="D142" s="169" t="str">
        <f ca="1">IF(OFFSET('Sales input worksheet'!$C$1,ROW()-2,0)="","",OFFSET('Sales input worksheet'!$C$1,ROW()-2,0))</f>
        <v/>
      </c>
      <c r="E142" s="170" t="str">
        <f ca="1">IF(OFFSET('Sales input worksheet'!$D$1,ROW()-2,0)="","",OFFSET('Sales input worksheet'!$D$1,ROW()-2,0))</f>
        <v/>
      </c>
      <c r="F142" s="171" t="str">
        <f ca="1">IF(OFFSET('Sales input worksheet'!$E$1,ROW()-2,0)="","",OFFSET('Sales input worksheet'!$E$1,ROW()-2,0))</f>
        <v/>
      </c>
      <c r="G142" s="172" t="str">
        <f ca="1">IF($C142="Total",SUM(G$1:G141),
IF(OR(SUM('Sales input worksheet'!$J141:$K141)&lt;0,SUM('Sales input worksheet'!$J141:$K141)=0),"",
'Sales input worksheet'!$M141))</f>
        <v/>
      </c>
      <c r="H142" s="172" t="str">
        <f ca="1">IF($C142="Total",SUM(H$1:H141),
IF(OR(SUM('Sales input worksheet'!$J141:$K141)&gt;0,SUM('Sales input worksheet'!$J141:$K141)=0),"",
'Sales input worksheet'!$M141))</f>
        <v/>
      </c>
      <c r="I142" s="319"/>
      <c r="J142" s="176" t="str">
        <f ca="1">IF($C142="Total",SUM($I$1:I141),"")</f>
        <v/>
      </c>
      <c r="K142" s="177" t="str">
        <f ca="1">IFERROR(IF($C142="Total",$K$2+SUM($G142:$H142)-$J142,
IF(AND(G142="",H142=""),"",
$K$2+SUM(G$3:G142)+SUM(H$3:H142)-SUM(I$2:I142))),"")</f>
        <v/>
      </c>
    </row>
    <row r="143" spans="1:11" x14ac:dyDescent="0.35">
      <c r="A143" s="318" t="str">
        <f ca="1">IF($B143='Debtor balance enquiry'!$C$2,1+COUNT($A$1:A142),"")</f>
        <v/>
      </c>
      <c r="B143" s="133" t="str">
        <f ca="1">OFFSET('Sales input worksheet'!$A$1,ROW()-2,0)</f>
        <v/>
      </c>
      <c r="C143" s="169" t="str">
        <f ca="1">IF($C142="Total","",
IF($C142="","",
IF(OFFSET('Sales input worksheet'!$B$1,ROW()-2,0)="","TOTAL",
OFFSET('Sales input worksheet'!$B$1,ROW()-2,0))))</f>
        <v/>
      </c>
      <c r="D143" s="169" t="str">
        <f ca="1">IF(OFFSET('Sales input worksheet'!$C$1,ROW()-2,0)="","",OFFSET('Sales input worksheet'!$C$1,ROW()-2,0))</f>
        <v/>
      </c>
      <c r="E143" s="170" t="str">
        <f ca="1">IF(OFFSET('Sales input worksheet'!$D$1,ROW()-2,0)="","",OFFSET('Sales input worksheet'!$D$1,ROW()-2,0))</f>
        <v/>
      </c>
      <c r="F143" s="171" t="str">
        <f ca="1">IF(OFFSET('Sales input worksheet'!$E$1,ROW()-2,0)="","",OFFSET('Sales input worksheet'!$E$1,ROW()-2,0))</f>
        <v/>
      </c>
      <c r="G143" s="172" t="str">
        <f ca="1">IF($C143="Total",SUM(G$1:G142),
IF(OR(SUM('Sales input worksheet'!$J142:$K142)&lt;0,SUM('Sales input worksheet'!$J142:$K142)=0),"",
'Sales input worksheet'!$M142))</f>
        <v/>
      </c>
      <c r="H143" s="172" t="str">
        <f ca="1">IF($C143="Total",SUM(H$1:H142),
IF(OR(SUM('Sales input worksheet'!$J142:$K142)&gt;0,SUM('Sales input worksheet'!$J142:$K142)=0),"",
'Sales input worksheet'!$M142))</f>
        <v/>
      </c>
      <c r="I143" s="319"/>
      <c r="J143" s="176" t="str">
        <f ca="1">IF($C143="Total",SUM($I$1:I142),"")</f>
        <v/>
      </c>
      <c r="K143" s="177" t="str">
        <f ca="1">IFERROR(IF($C143="Total",$K$2+SUM($G143:$H143)-$J143,
IF(AND(G143="",H143=""),"",
$K$2+SUM(G$3:G143)+SUM(H$3:H143)-SUM(I$2:I143))),"")</f>
        <v/>
      </c>
    </row>
    <row r="144" spans="1:11" x14ac:dyDescent="0.35">
      <c r="A144" s="318" t="str">
        <f ca="1">IF($B144='Debtor balance enquiry'!$C$2,1+COUNT($A$1:A143),"")</f>
        <v/>
      </c>
      <c r="B144" s="133" t="str">
        <f ca="1">OFFSET('Sales input worksheet'!$A$1,ROW()-2,0)</f>
        <v/>
      </c>
      <c r="C144" s="169" t="str">
        <f ca="1">IF($C143="Total","",
IF($C143="","",
IF(OFFSET('Sales input worksheet'!$B$1,ROW()-2,0)="","TOTAL",
OFFSET('Sales input worksheet'!$B$1,ROW()-2,0))))</f>
        <v/>
      </c>
      <c r="D144" s="169" t="str">
        <f ca="1">IF(OFFSET('Sales input worksheet'!$C$1,ROW()-2,0)="","",OFFSET('Sales input worksheet'!$C$1,ROW()-2,0))</f>
        <v/>
      </c>
      <c r="E144" s="170" t="str">
        <f ca="1">IF(OFFSET('Sales input worksheet'!$D$1,ROW()-2,0)="","",OFFSET('Sales input worksheet'!$D$1,ROW()-2,0))</f>
        <v/>
      </c>
      <c r="F144" s="171" t="str">
        <f ca="1">IF(OFFSET('Sales input worksheet'!$E$1,ROW()-2,0)="","",OFFSET('Sales input worksheet'!$E$1,ROW()-2,0))</f>
        <v/>
      </c>
      <c r="G144" s="172" t="str">
        <f ca="1">IF($C144="Total",SUM(G$1:G143),
IF(OR(SUM('Sales input worksheet'!$J143:$K143)&lt;0,SUM('Sales input worksheet'!$J143:$K143)=0),"",
'Sales input worksheet'!$M143))</f>
        <v/>
      </c>
      <c r="H144" s="172" t="str">
        <f ca="1">IF($C144="Total",SUM(H$1:H143),
IF(OR(SUM('Sales input worksheet'!$J143:$K143)&gt;0,SUM('Sales input worksheet'!$J143:$K143)=0),"",
'Sales input worksheet'!$M143))</f>
        <v/>
      </c>
      <c r="I144" s="319"/>
      <c r="J144" s="176" t="str">
        <f ca="1">IF($C144="Total",SUM($I$1:I143),"")</f>
        <v/>
      </c>
      <c r="K144" s="177" t="str">
        <f ca="1">IFERROR(IF($C144="Total",$K$2+SUM($G144:$H144)-$J144,
IF(AND(G144="",H144=""),"",
$K$2+SUM(G$3:G144)+SUM(H$3:H144)-SUM(I$2:I144))),"")</f>
        <v/>
      </c>
    </row>
    <row r="145" spans="1:11" x14ac:dyDescent="0.35">
      <c r="A145" s="318" t="str">
        <f ca="1">IF($B145='Debtor balance enquiry'!$C$2,1+COUNT($A$1:A144),"")</f>
        <v/>
      </c>
      <c r="B145" s="133" t="str">
        <f ca="1">OFFSET('Sales input worksheet'!$A$1,ROW()-2,0)</f>
        <v/>
      </c>
      <c r="C145" s="169" t="str">
        <f ca="1">IF($C144="Total","",
IF($C144="","",
IF(OFFSET('Sales input worksheet'!$B$1,ROW()-2,0)="","TOTAL",
OFFSET('Sales input worksheet'!$B$1,ROW()-2,0))))</f>
        <v/>
      </c>
      <c r="D145" s="169" t="str">
        <f ca="1">IF(OFFSET('Sales input worksheet'!$C$1,ROW()-2,0)="","",OFFSET('Sales input worksheet'!$C$1,ROW()-2,0))</f>
        <v/>
      </c>
      <c r="E145" s="170" t="str">
        <f ca="1">IF(OFFSET('Sales input worksheet'!$D$1,ROW()-2,0)="","",OFFSET('Sales input worksheet'!$D$1,ROW()-2,0))</f>
        <v/>
      </c>
      <c r="F145" s="171" t="str">
        <f ca="1">IF(OFFSET('Sales input worksheet'!$E$1,ROW()-2,0)="","",OFFSET('Sales input worksheet'!$E$1,ROW()-2,0))</f>
        <v/>
      </c>
      <c r="G145" s="172" t="str">
        <f ca="1">IF($C145="Total",SUM(G$1:G144),
IF(OR(SUM('Sales input worksheet'!$J144:$K144)&lt;0,SUM('Sales input worksheet'!$J144:$K144)=0),"",
'Sales input worksheet'!$M144))</f>
        <v/>
      </c>
      <c r="H145" s="172" t="str">
        <f ca="1">IF($C145="Total",SUM(H$1:H144),
IF(OR(SUM('Sales input worksheet'!$J144:$K144)&gt;0,SUM('Sales input worksheet'!$J144:$K144)=0),"",
'Sales input worksheet'!$M144))</f>
        <v/>
      </c>
      <c r="I145" s="319"/>
      <c r="J145" s="176" t="str">
        <f ca="1">IF($C145="Total",SUM($I$1:I144),"")</f>
        <v/>
      </c>
      <c r="K145" s="177" t="str">
        <f ca="1">IFERROR(IF($C145="Total",$K$2+SUM($G145:$H145)-$J145,
IF(AND(G145="",H145=""),"",
$K$2+SUM(G$3:G145)+SUM(H$3:H145)-SUM(I$2:I145))),"")</f>
        <v/>
      </c>
    </row>
    <row r="146" spans="1:11" x14ac:dyDescent="0.35">
      <c r="A146" s="318" t="str">
        <f ca="1">IF($B146='Debtor balance enquiry'!$C$2,1+COUNT($A$1:A145),"")</f>
        <v/>
      </c>
      <c r="B146" s="133" t="str">
        <f ca="1">OFFSET('Sales input worksheet'!$A$1,ROW()-2,0)</f>
        <v/>
      </c>
      <c r="C146" s="169" t="str">
        <f ca="1">IF($C145="Total","",
IF($C145="","",
IF(OFFSET('Sales input worksheet'!$B$1,ROW()-2,0)="","TOTAL",
OFFSET('Sales input worksheet'!$B$1,ROW()-2,0))))</f>
        <v/>
      </c>
      <c r="D146" s="169" t="str">
        <f ca="1">IF(OFFSET('Sales input worksheet'!$C$1,ROW()-2,0)="","",OFFSET('Sales input worksheet'!$C$1,ROW()-2,0))</f>
        <v/>
      </c>
      <c r="E146" s="170" t="str">
        <f ca="1">IF(OFFSET('Sales input worksheet'!$D$1,ROW()-2,0)="","",OFFSET('Sales input worksheet'!$D$1,ROW()-2,0))</f>
        <v/>
      </c>
      <c r="F146" s="171" t="str">
        <f ca="1">IF(OFFSET('Sales input worksheet'!$E$1,ROW()-2,0)="","",OFFSET('Sales input worksheet'!$E$1,ROW()-2,0))</f>
        <v/>
      </c>
      <c r="G146" s="172" t="str">
        <f ca="1">IF($C146="Total",SUM(G$1:G145),
IF(OR(SUM('Sales input worksheet'!$J145:$K145)&lt;0,SUM('Sales input worksheet'!$J145:$K145)=0),"",
'Sales input worksheet'!$M145))</f>
        <v/>
      </c>
      <c r="H146" s="172" t="str">
        <f ca="1">IF($C146="Total",SUM(H$1:H145),
IF(OR(SUM('Sales input worksheet'!$J145:$K145)&gt;0,SUM('Sales input worksheet'!$J145:$K145)=0),"",
'Sales input worksheet'!$M145))</f>
        <v/>
      </c>
      <c r="I146" s="319"/>
      <c r="J146" s="176" t="str">
        <f ca="1">IF($C146="Total",SUM($I$1:I145),"")</f>
        <v/>
      </c>
      <c r="K146" s="177" t="str">
        <f ca="1">IFERROR(IF($C146="Total",$K$2+SUM($G146:$H146)-$J146,
IF(AND(G146="",H146=""),"",
$K$2+SUM(G$3:G146)+SUM(H$3:H146)-SUM(I$2:I146))),"")</f>
        <v/>
      </c>
    </row>
    <row r="147" spans="1:11" x14ac:dyDescent="0.35">
      <c r="A147" s="318" t="str">
        <f ca="1">IF($B147='Debtor balance enquiry'!$C$2,1+COUNT($A$1:A146),"")</f>
        <v/>
      </c>
      <c r="B147" s="133" t="str">
        <f ca="1">OFFSET('Sales input worksheet'!$A$1,ROW()-2,0)</f>
        <v/>
      </c>
      <c r="C147" s="169" t="str">
        <f ca="1">IF($C146="Total","",
IF($C146="","",
IF(OFFSET('Sales input worksheet'!$B$1,ROW()-2,0)="","TOTAL",
OFFSET('Sales input worksheet'!$B$1,ROW()-2,0))))</f>
        <v/>
      </c>
      <c r="D147" s="169" t="str">
        <f ca="1">IF(OFFSET('Sales input worksheet'!$C$1,ROW()-2,0)="","",OFFSET('Sales input worksheet'!$C$1,ROW()-2,0))</f>
        <v/>
      </c>
      <c r="E147" s="170" t="str">
        <f ca="1">IF(OFFSET('Sales input worksheet'!$D$1,ROW()-2,0)="","",OFFSET('Sales input worksheet'!$D$1,ROW()-2,0))</f>
        <v/>
      </c>
      <c r="F147" s="171" t="str">
        <f ca="1">IF(OFFSET('Sales input worksheet'!$E$1,ROW()-2,0)="","",OFFSET('Sales input worksheet'!$E$1,ROW()-2,0))</f>
        <v/>
      </c>
      <c r="G147" s="172" t="str">
        <f ca="1">IF($C147="Total",SUM(G$1:G146),
IF(OR(SUM('Sales input worksheet'!$J146:$K146)&lt;0,SUM('Sales input worksheet'!$J146:$K146)=0),"",
'Sales input worksheet'!$M146))</f>
        <v/>
      </c>
      <c r="H147" s="172" t="str">
        <f ca="1">IF($C147="Total",SUM(H$1:H146),
IF(OR(SUM('Sales input worksheet'!$J146:$K146)&gt;0,SUM('Sales input worksheet'!$J146:$K146)=0),"",
'Sales input worksheet'!$M146))</f>
        <v/>
      </c>
      <c r="I147" s="319"/>
      <c r="J147" s="176" t="str">
        <f ca="1">IF($C147="Total",SUM($I$1:I146),"")</f>
        <v/>
      </c>
      <c r="K147" s="177" t="str">
        <f ca="1">IFERROR(IF($C147="Total",$K$2+SUM($G147:$H147)-$J147,
IF(AND(G147="",H147=""),"",
$K$2+SUM(G$3:G147)+SUM(H$3:H147)-SUM(I$2:I147))),"")</f>
        <v/>
      </c>
    </row>
    <row r="148" spans="1:11" x14ac:dyDescent="0.35">
      <c r="A148" s="318" t="str">
        <f ca="1">IF($B148='Debtor balance enquiry'!$C$2,1+COUNT($A$1:A147),"")</f>
        <v/>
      </c>
      <c r="B148" s="133" t="str">
        <f ca="1">OFFSET('Sales input worksheet'!$A$1,ROW()-2,0)</f>
        <v/>
      </c>
      <c r="C148" s="169" t="str">
        <f ca="1">IF($C147="Total","",
IF($C147="","",
IF(OFFSET('Sales input worksheet'!$B$1,ROW()-2,0)="","TOTAL",
OFFSET('Sales input worksheet'!$B$1,ROW()-2,0))))</f>
        <v/>
      </c>
      <c r="D148" s="169" t="str">
        <f ca="1">IF(OFFSET('Sales input worksheet'!$C$1,ROW()-2,0)="","",OFFSET('Sales input worksheet'!$C$1,ROW()-2,0))</f>
        <v/>
      </c>
      <c r="E148" s="170" t="str">
        <f ca="1">IF(OFFSET('Sales input worksheet'!$D$1,ROW()-2,0)="","",OFFSET('Sales input worksheet'!$D$1,ROW()-2,0))</f>
        <v/>
      </c>
      <c r="F148" s="171" t="str">
        <f ca="1">IF(OFFSET('Sales input worksheet'!$E$1,ROW()-2,0)="","",OFFSET('Sales input worksheet'!$E$1,ROW()-2,0))</f>
        <v/>
      </c>
      <c r="G148" s="172" t="str">
        <f ca="1">IF($C148="Total",SUM(G$1:G147),
IF(OR(SUM('Sales input worksheet'!$J147:$K147)&lt;0,SUM('Sales input worksheet'!$J147:$K147)=0),"",
'Sales input worksheet'!$M147))</f>
        <v/>
      </c>
      <c r="H148" s="172" t="str">
        <f ca="1">IF($C148="Total",SUM(H$1:H147),
IF(OR(SUM('Sales input worksheet'!$J147:$K147)&gt;0,SUM('Sales input worksheet'!$J147:$K147)=0),"",
'Sales input worksheet'!$M147))</f>
        <v/>
      </c>
      <c r="I148" s="319"/>
      <c r="J148" s="176" t="str">
        <f ca="1">IF($C148="Total",SUM($I$1:I147),"")</f>
        <v/>
      </c>
      <c r="K148" s="177" t="str">
        <f ca="1">IFERROR(IF($C148="Total",$K$2+SUM($G148:$H148)-$J148,
IF(AND(G148="",H148=""),"",
$K$2+SUM(G$3:G148)+SUM(H$3:H148)-SUM(I$2:I148))),"")</f>
        <v/>
      </c>
    </row>
    <row r="149" spans="1:11" x14ac:dyDescent="0.35">
      <c r="A149" s="318" t="str">
        <f ca="1">IF($B149='Debtor balance enquiry'!$C$2,1+COUNT($A$1:A148),"")</f>
        <v/>
      </c>
      <c r="B149" s="133" t="str">
        <f ca="1">OFFSET('Sales input worksheet'!$A$1,ROW()-2,0)</f>
        <v/>
      </c>
      <c r="C149" s="169" t="str">
        <f ca="1">IF($C148="Total","",
IF($C148="","",
IF(OFFSET('Sales input worksheet'!$B$1,ROW()-2,0)="","TOTAL",
OFFSET('Sales input worksheet'!$B$1,ROW()-2,0))))</f>
        <v/>
      </c>
      <c r="D149" s="169" t="str">
        <f ca="1">IF(OFFSET('Sales input worksheet'!$C$1,ROW()-2,0)="","",OFFSET('Sales input worksheet'!$C$1,ROW()-2,0))</f>
        <v/>
      </c>
      <c r="E149" s="170" t="str">
        <f ca="1">IF(OFFSET('Sales input worksheet'!$D$1,ROW()-2,0)="","",OFFSET('Sales input worksheet'!$D$1,ROW()-2,0))</f>
        <v/>
      </c>
      <c r="F149" s="171" t="str">
        <f ca="1">IF(OFFSET('Sales input worksheet'!$E$1,ROW()-2,0)="","",OFFSET('Sales input worksheet'!$E$1,ROW()-2,0))</f>
        <v/>
      </c>
      <c r="G149" s="172" t="str">
        <f ca="1">IF($C149="Total",SUM(G$1:G148),
IF(OR(SUM('Sales input worksheet'!$J148:$K148)&lt;0,SUM('Sales input worksheet'!$J148:$K148)=0),"",
'Sales input worksheet'!$M148))</f>
        <v/>
      </c>
      <c r="H149" s="172" t="str">
        <f ca="1">IF($C149="Total",SUM(H$1:H148),
IF(OR(SUM('Sales input worksheet'!$J148:$K148)&gt;0,SUM('Sales input worksheet'!$J148:$K148)=0),"",
'Sales input worksheet'!$M148))</f>
        <v/>
      </c>
      <c r="I149" s="319"/>
      <c r="J149" s="176" t="str">
        <f ca="1">IF($C149="Total",SUM($I$1:I148),"")</f>
        <v/>
      </c>
      <c r="K149" s="177" t="str">
        <f ca="1">IFERROR(IF($C149="Total",$K$2+SUM($G149:$H149)-$J149,
IF(AND(G149="",H149=""),"",
$K$2+SUM(G$3:G149)+SUM(H$3:H149)-SUM(I$2:I149))),"")</f>
        <v/>
      </c>
    </row>
    <row r="150" spans="1:11" x14ac:dyDescent="0.35">
      <c r="A150" s="318" t="str">
        <f ca="1">IF($B150='Debtor balance enquiry'!$C$2,1+COUNT($A$1:A149),"")</f>
        <v/>
      </c>
      <c r="B150" s="133" t="str">
        <f ca="1">OFFSET('Sales input worksheet'!$A$1,ROW()-2,0)</f>
        <v/>
      </c>
      <c r="C150" s="169" t="str">
        <f ca="1">IF($C149="Total","",
IF($C149="","",
IF(OFFSET('Sales input worksheet'!$B$1,ROW()-2,0)="","TOTAL",
OFFSET('Sales input worksheet'!$B$1,ROW()-2,0))))</f>
        <v/>
      </c>
      <c r="D150" s="169" t="str">
        <f ca="1">IF(OFFSET('Sales input worksheet'!$C$1,ROW()-2,0)="","",OFFSET('Sales input worksheet'!$C$1,ROW()-2,0))</f>
        <v/>
      </c>
      <c r="E150" s="170" t="str">
        <f ca="1">IF(OFFSET('Sales input worksheet'!$D$1,ROW()-2,0)="","",OFFSET('Sales input worksheet'!$D$1,ROW()-2,0))</f>
        <v/>
      </c>
      <c r="F150" s="171" t="str">
        <f ca="1">IF(OFFSET('Sales input worksheet'!$E$1,ROW()-2,0)="","",OFFSET('Sales input worksheet'!$E$1,ROW()-2,0))</f>
        <v/>
      </c>
      <c r="G150" s="172" t="str">
        <f ca="1">IF($C150="Total",SUM(G$1:G149),
IF(OR(SUM('Sales input worksheet'!$J149:$K149)&lt;0,SUM('Sales input worksheet'!$J149:$K149)=0),"",
'Sales input worksheet'!$M149))</f>
        <v/>
      </c>
      <c r="H150" s="172" t="str">
        <f ca="1">IF($C150="Total",SUM(H$1:H149),
IF(OR(SUM('Sales input worksheet'!$J149:$K149)&gt;0,SUM('Sales input worksheet'!$J149:$K149)=0),"",
'Sales input worksheet'!$M149))</f>
        <v/>
      </c>
      <c r="I150" s="319"/>
      <c r="J150" s="176" t="str">
        <f ca="1">IF($C150="Total",SUM($I$1:I149),"")</f>
        <v/>
      </c>
      <c r="K150" s="177" t="str">
        <f ca="1">IFERROR(IF($C150="Total",$K$2+SUM($G150:$H150)-$J150,
IF(AND(G150="",H150=""),"",
$K$2+SUM(G$3:G150)+SUM(H$3:H150)-SUM(I$2:I150))),"")</f>
        <v/>
      </c>
    </row>
    <row r="151" spans="1:11" x14ac:dyDescent="0.35">
      <c r="A151" s="318" t="str">
        <f ca="1">IF($B151='Debtor balance enquiry'!$C$2,1+COUNT($A$1:A150),"")</f>
        <v/>
      </c>
      <c r="B151" s="133" t="str">
        <f ca="1">OFFSET('Sales input worksheet'!$A$1,ROW()-2,0)</f>
        <v/>
      </c>
      <c r="C151" s="169" t="str">
        <f ca="1">IF($C150="Total","",
IF($C150="","",
IF(OFFSET('Sales input worksheet'!$B$1,ROW()-2,0)="","TOTAL",
OFFSET('Sales input worksheet'!$B$1,ROW()-2,0))))</f>
        <v/>
      </c>
      <c r="D151" s="169" t="str">
        <f ca="1">IF(OFFSET('Sales input worksheet'!$C$1,ROW()-2,0)="","",OFFSET('Sales input worksheet'!$C$1,ROW()-2,0))</f>
        <v/>
      </c>
      <c r="E151" s="170" t="str">
        <f ca="1">IF(OFFSET('Sales input worksheet'!$D$1,ROW()-2,0)="","",OFFSET('Sales input worksheet'!$D$1,ROW()-2,0))</f>
        <v/>
      </c>
      <c r="F151" s="171" t="str">
        <f ca="1">IF(OFFSET('Sales input worksheet'!$E$1,ROW()-2,0)="","",OFFSET('Sales input worksheet'!$E$1,ROW()-2,0))</f>
        <v/>
      </c>
      <c r="G151" s="172" t="str">
        <f ca="1">IF($C151="Total",SUM(G$1:G150),
IF(OR(SUM('Sales input worksheet'!$J150:$K150)&lt;0,SUM('Sales input worksheet'!$J150:$K150)=0),"",
'Sales input worksheet'!$M150))</f>
        <v/>
      </c>
      <c r="H151" s="172" t="str">
        <f ca="1">IF($C151="Total",SUM(H$1:H150),
IF(OR(SUM('Sales input worksheet'!$J150:$K150)&gt;0,SUM('Sales input worksheet'!$J150:$K150)=0),"",
'Sales input worksheet'!$M150))</f>
        <v/>
      </c>
      <c r="I151" s="319"/>
      <c r="J151" s="176" t="str">
        <f ca="1">IF($C151="Total",SUM($I$1:I150),"")</f>
        <v/>
      </c>
      <c r="K151" s="177" t="str">
        <f ca="1">IFERROR(IF($C151="Total",$K$2+SUM($G151:$H151)-$J151,
IF(AND(G151="",H151=""),"",
$K$2+SUM(G$3:G151)+SUM(H$3:H151)-SUM(I$2:I151))),"")</f>
        <v/>
      </c>
    </row>
    <row r="152" spans="1:11" x14ac:dyDescent="0.35">
      <c r="A152" s="318" t="str">
        <f ca="1">IF($B152='Debtor balance enquiry'!$C$2,1+COUNT($A$1:A151),"")</f>
        <v/>
      </c>
      <c r="B152" s="133" t="str">
        <f ca="1">OFFSET('Sales input worksheet'!$A$1,ROW()-2,0)</f>
        <v/>
      </c>
      <c r="C152" s="169" t="str">
        <f ca="1">IF($C151="Total","",
IF($C151="","",
IF(OFFSET('Sales input worksheet'!$B$1,ROW()-2,0)="","TOTAL",
OFFSET('Sales input worksheet'!$B$1,ROW()-2,0))))</f>
        <v/>
      </c>
      <c r="D152" s="169" t="str">
        <f ca="1">IF(OFFSET('Sales input worksheet'!$C$1,ROW()-2,0)="","",OFFSET('Sales input worksheet'!$C$1,ROW()-2,0))</f>
        <v/>
      </c>
      <c r="E152" s="170" t="str">
        <f ca="1">IF(OFFSET('Sales input worksheet'!$D$1,ROW()-2,0)="","",OFFSET('Sales input worksheet'!$D$1,ROW()-2,0))</f>
        <v/>
      </c>
      <c r="F152" s="171" t="str">
        <f ca="1">IF(OFFSET('Sales input worksheet'!$E$1,ROW()-2,0)="","",OFFSET('Sales input worksheet'!$E$1,ROW()-2,0))</f>
        <v/>
      </c>
      <c r="G152" s="172" t="str">
        <f ca="1">IF($C152="Total",SUM(G$1:G151),
IF(OR(SUM('Sales input worksheet'!$J151:$K151)&lt;0,SUM('Sales input worksheet'!$J151:$K151)=0),"",
'Sales input worksheet'!$M151))</f>
        <v/>
      </c>
      <c r="H152" s="172" t="str">
        <f ca="1">IF($C152="Total",SUM(H$1:H151),
IF(OR(SUM('Sales input worksheet'!$J151:$K151)&gt;0,SUM('Sales input worksheet'!$J151:$K151)=0),"",
'Sales input worksheet'!$M151))</f>
        <v/>
      </c>
      <c r="I152" s="319"/>
      <c r="J152" s="176" t="str">
        <f ca="1">IF($C152="Total",SUM($I$1:I151),"")</f>
        <v/>
      </c>
      <c r="K152" s="177" t="str">
        <f ca="1">IFERROR(IF($C152="Total",$K$2+SUM($G152:$H152)-$J152,
IF(AND(G152="",H152=""),"",
$K$2+SUM(G$3:G152)+SUM(H$3:H152)-SUM(I$2:I152))),"")</f>
        <v/>
      </c>
    </row>
    <row r="153" spans="1:11" x14ac:dyDescent="0.35">
      <c r="A153" s="318" t="str">
        <f ca="1">IF($B153='Debtor balance enquiry'!$C$2,1+COUNT($A$1:A152),"")</f>
        <v/>
      </c>
      <c r="B153" s="133" t="str">
        <f ca="1">OFFSET('Sales input worksheet'!$A$1,ROW()-2,0)</f>
        <v/>
      </c>
      <c r="C153" s="169" t="str">
        <f ca="1">IF($C152="Total","",
IF($C152="","",
IF(OFFSET('Sales input worksheet'!$B$1,ROW()-2,0)="","TOTAL",
OFFSET('Sales input worksheet'!$B$1,ROW()-2,0))))</f>
        <v/>
      </c>
      <c r="D153" s="169" t="str">
        <f ca="1">IF(OFFSET('Sales input worksheet'!$C$1,ROW()-2,0)="","",OFFSET('Sales input worksheet'!$C$1,ROW()-2,0))</f>
        <v/>
      </c>
      <c r="E153" s="170" t="str">
        <f ca="1">IF(OFFSET('Sales input worksheet'!$D$1,ROW()-2,0)="","",OFFSET('Sales input worksheet'!$D$1,ROW()-2,0))</f>
        <v/>
      </c>
      <c r="F153" s="171" t="str">
        <f ca="1">IF(OFFSET('Sales input worksheet'!$E$1,ROW()-2,0)="","",OFFSET('Sales input worksheet'!$E$1,ROW()-2,0))</f>
        <v/>
      </c>
      <c r="G153" s="172" t="str">
        <f ca="1">IF($C153="Total",SUM(G$1:G152),
IF(OR(SUM('Sales input worksheet'!$J152:$K152)&lt;0,SUM('Sales input worksheet'!$J152:$K152)=0),"",
'Sales input worksheet'!$M152))</f>
        <v/>
      </c>
      <c r="H153" s="172" t="str">
        <f ca="1">IF($C153="Total",SUM(H$1:H152),
IF(OR(SUM('Sales input worksheet'!$J152:$K152)&gt;0,SUM('Sales input worksheet'!$J152:$K152)=0),"",
'Sales input worksheet'!$M152))</f>
        <v/>
      </c>
      <c r="I153" s="319"/>
      <c r="J153" s="176" t="str">
        <f ca="1">IF($C153="Total",SUM($I$1:I152),"")</f>
        <v/>
      </c>
      <c r="K153" s="177" t="str">
        <f ca="1">IFERROR(IF($C153="Total",$K$2+SUM($G153:$H153)-$J153,
IF(AND(G153="",H153=""),"",
$K$2+SUM(G$3:G153)+SUM(H$3:H153)-SUM(I$2:I153))),"")</f>
        <v/>
      </c>
    </row>
    <row r="154" spans="1:11" x14ac:dyDescent="0.35">
      <c r="A154" s="318" t="str">
        <f ca="1">IF($B154='Debtor balance enquiry'!$C$2,1+COUNT($A$1:A153),"")</f>
        <v/>
      </c>
      <c r="B154" s="133" t="str">
        <f ca="1">OFFSET('Sales input worksheet'!$A$1,ROW()-2,0)</f>
        <v/>
      </c>
      <c r="C154" s="169" t="str">
        <f ca="1">IF($C153="Total","",
IF($C153="","",
IF(OFFSET('Sales input worksheet'!$B$1,ROW()-2,0)="","TOTAL",
OFFSET('Sales input worksheet'!$B$1,ROW()-2,0))))</f>
        <v/>
      </c>
      <c r="D154" s="169" t="str">
        <f ca="1">IF(OFFSET('Sales input worksheet'!$C$1,ROW()-2,0)="","",OFFSET('Sales input worksheet'!$C$1,ROW()-2,0))</f>
        <v/>
      </c>
      <c r="E154" s="170" t="str">
        <f ca="1">IF(OFFSET('Sales input worksheet'!$D$1,ROW()-2,0)="","",OFFSET('Sales input worksheet'!$D$1,ROW()-2,0))</f>
        <v/>
      </c>
      <c r="F154" s="171" t="str">
        <f ca="1">IF(OFFSET('Sales input worksheet'!$E$1,ROW()-2,0)="","",OFFSET('Sales input worksheet'!$E$1,ROW()-2,0))</f>
        <v/>
      </c>
      <c r="G154" s="172" t="str">
        <f ca="1">IF($C154="Total",SUM(G$1:G153),
IF(OR(SUM('Sales input worksheet'!$J153:$K153)&lt;0,SUM('Sales input worksheet'!$J153:$K153)=0),"",
'Sales input worksheet'!$M153))</f>
        <v/>
      </c>
      <c r="H154" s="172" t="str">
        <f ca="1">IF($C154="Total",SUM(H$1:H153),
IF(OR(SUM('Sales input worksheet'!$J153:$K153)&gt;0,SUM('Sales input worksheet'!$J153:$K153)=0),"",
'Sales input worksheet'!$M153))</f>
        <v/>
      </c>
      <c r="I154" s="319"/>
      <c r="J154" s="176" t="str">
        <f ca="1">IF($C154="Total",SUM($I$1:I153),"")</f>
        <v/>
      </c>
      <c r="K154" s="177" t="str">
        <f ca="1">IFERROR(IF($C154="Total",$K$2+SUM($G154:$H154)-$J154,
IF(AND(G154="",H154=""),"",
$K$2+SUM(G$3:G154)+SUM(H$3:H154)-SUM(I$2:I154))),"")</f>
        <v/>
      </c>
    </row>
    <row r="155" spans="1:11" x14ac:dyDescent="0.35">
      <c r="A155" s="318" t="str">
        <f ca="1">IF($B155='Debtor balance enquiry'!$C$2,1+COUNT($A$1:A154),"")</f>
        <v/>
      </c>
      <c r="B155" s="133" t="str">
        <f ca="1">OFFSET('Sales input worksheet'!$A$1,ROW()-2,0)</f>
        <v/>
      </c>
      <c r="C155" s="169" t="str">
        <f ca="1">IF($C154="Total","",
IF($C154="","",
IF(OFFSET('Sales input worksheet'!$B$1,ROW()-2,0)="","TOTAL",
OFFSET('Sales input worksheet'!$B$1,ROW()-2,0))))</f>
        <v/>
      </c>
      <c r="D155" s="169" t="str">
        <f ca="1">IF(OFFSET('Sales input worksheet'!$C$1,ROW()-2,0)="","",OFFSET('Sales input worksheet'!$C$1,ROW()-2,0))</f>
        <v/>
      </c>
      <c r="E155" s="170" t="str">
        <f ca="1">IF(OFFSET('Sales input worksheet'!$D$1,ROW()-2,0)="","",OFFSET('Sales input worksheet'!$D$1,ROW()-2,0))</f>
        <v/>
      </c>
      <c r="F155" s="171" t="str">
        <f ca="1">IF(OFFSET('Sales input worksheet'!$E$1,ROW()-2,0)="","",OFFSET('Sales input worksheet'!$E$1,ROW()-2,0))</f>
        <v/>
      </c>
      <c r="G155" s="172" t="str">
        <f ca="1">IF($C155="Total",SUM(G$1:G154),
IF(OR(SUM('Sales input worksheet'!$J154:$K154)&lt;0,SUM('Sales input worksheet'!$J154:$K154)=0),"",
'Sales input worksheet'!$M154))</f>
        <v/>
      </c>
      <c r="H155" s="172" t="str">
        <f ca="1">IF($C155="Total",SUM(H$1:H154),
IF(OR(SUM('Sales input worksheet'!$J154:$K154)&gt;0,SUM('Sales input worksheet'!$J154:$K154)=0),"",
'Sales input worksheet'!$M154))</f>
        <v/>
      </c>
      <c r="I155" s="319"/>
      <c r="J155" s="176" t="str">
        <f ca="1">IF($C155="Total",SUM($I$1:I154),"")</f>
        <v/>
      </c>
      <c r="K155" s="177" t="str">
        <f ca="1">IFERROR(IF($C155="Total",$K$2+SUM($G155:$H155)-$J155,
IF(AND(G155="",H155=""),"",
$K$2+SUM(G$3:G155)+SUM(H$3:H155)-SUM(I$2:I155))),"")</f>
        <v/>
      </c>
    </row>
    <row r="156" spans="1:11" x14ac:dyDescent="0.35">
      <c r="A156" s="318" t="str">
        <f ca="1">IF($B156='Debtor balance enquiry'!$C$2,1+COUNT($A$1:A155),"")</f>
        <v/>
      </c>
      <c r="B156" s="133" t="str">
        <f ca="1">OFFSET('Sales input worksheet'!$A$1,ROW()-2,0)</f>
        <v/>
      </c>
      <c r="C156" s="169" t="str">
        <f ca="1">IF($C155="Total","",
IF($C155="","",
IF(OFFSET('Sales input worksheet'!$B$1,ROW()-2,0)="","TOTAL",
OFFSET('Sales input worksheet'!$B$1,ROW()-2,0))))</f>
        <v/>
      </c>
      <c r="D156" s="169" t="str">
        <f ca="1">IF(OFFSET('Sales input worksheet'!$C$1,ROW()-2,0)="","",OFFSET('Sales input worksheet'!$C$1,ROW()-2,0))</f>
        <v/>
      </c>
      <c r="E156" s="170" t="str">
        <f ca="1">IF(OFFSET('Sales input worksheet'!$D$1,ROW()-2,0)="","",OFFSET('Sales input worksheet'!$D$1,ROW()-2,0))</f>
        <v/>
      </c>
      <c r="F156" s="171" t="str">
        <f ca="1">IF(OFFSET('Sales input worksheet'!$E$1,ROW()-2,0)="","",OFFSET('Sales input worksheet'!$E$1,ROW()-2,0))</f>
        <v/>
      </c>
      <c r="G156" s="172" t="str">
        <f ca="1">IF($C156="Total",SUM(G$1:G155),
IF(OR(SUM('Sales input worksheet'!$J155:$K155)&lt;0,SUM('Sales input worksheet'!$J155:$K155)=0),"",
'Sales input worksheet'!$M155))</f>
        <v/>
      </c>
      <c r="H156" s="172" t="str">
        <f ca="1">IF($C156="Total",SUM(H$1:H155),
IF(OR(SUM('Sales input worksheet'!$J155:$K155)&gt;0,SUM('Sales input worksheet'!$J155:$K155)=0),"",
'Sales input worksheet'!$M155))</f>
        <v/>
      </c>
      <c r="I156" s="319"/>
      <c r="J156" s="176" t="str">
        <f ca="1">IF($C156="Total",SUM($I$1:I155),"")</f>
        <v/>
      </c>
      <c r="K156" s="177" t="str">
        <f ca="1">IFERROR(IF($C156="Total",$K$2+SUM($G156:$H156)-$J156,
IF(AND(G156="",H156=""),"",
$K$2+SUM(G$3:G156)+SUM(H$3:H156)-SUM(I$2:I156))),"")</f>
        <v/>
      </c>
    </row>
    <row r="157" spans="1:11" x14ac:dyDescent="0.35">
      <c r="A157" s="318" t="str">
        <f ca="1">IF($B157='Debtor balance enquiry'!$C$2,1+COUNT($A$1:A156),"")</f>
        <v/>
      </c>
      <c r="B157" s="133" t="str">
        <f ca="1">OFFSET('Sales input worksheet'!$A$1,ROW()-2,0)</f>
        <v/>
      </c>
      <c r="C157" s="169" t="str">
        <f ca="1">IF($C156="Total","",
IF($C156="","",
IF(OFFSET('Sales input worksheet'!$B$1,ROW()-2,0)="","TOTAL",
OFFSET('Sales input worksheet'!$B$1,ROW()-2,0))))</f>
        <v/>
      </c>
      <c r="D157" s="169" t="str">
        <f ca="1">IF(OFFSET('Sales input worksheet'!$C$1,ROW()-2,0)="","",OFFSET('Sales input worksheet'!$C$1,ROW()-2,0))</f>
        <v/>
      </c>
      <c r="E157" s="170" t="str">
        <f ca="1">IF(OFFSET('Sales input worksheet'!$D$1,ROW()-2,0)="","",OFFSET('Sales input worksheet'!$D$1,ROW()-2,0))</f>
        <v/>
      </c>
      <c r="F157" s="171" t="str">
        <f ca="1">IF(OFFSET('Sales input worksheet'!$E$1,ROW()-2,0)="","",OFFSET('Sales input worksheet'!$E$1,ROW()-2,0))</f>
        <v/>
      </c>
      <c r="G157" s="172" t="str">
        <f ca="1">IF($C157="Total",SUM(G$1:G156),
IF(OR(SUM('Sales input worksheet'!$J156:$K156)&lt;0,SUM('Sales input worksheet'!$J156:$K156)=0),"",
'Sales input worksheet'!$M156))</f>
        <v/>
      </c>
      <c r="H157" s="172" t="str">
        <f ca="1">IF($C157="Total",SUM(H$1:H156),
IF(OR(SUM('Sales input worksheet'!$J156:$K156)&gt;0,SUM('Sales input worksheet'!$J156:$K156)=0),"",
'Sales input worksheet'!$M156))</f>
        <v/>
      </c>
      <c r="I157" s="319"/>
      <c r="J157" s="176" t="str">
        <f ca="1">IF($C157="Total",SUM($I$1:I156),"")</f>
        <v/>
      </c>
      <c r="K157" s="177" t="str">
        <f ca="1">IFERROR(IF($C157="Total",$K$2+SUM($G157:$H157)-$J157,
IF(AND(G157="",H157=""),"",
$K$2+SUM(G$3:G157)+SUM(H$3:H157)-SUM(I$2:I157))),"")</f>
        <v/>
      </c>
    </row>
    <row r="158" spans="1:11" x14ac:dyDescent="0.35">
      <c r="A158" s="318" t="str">
        <f ca="1">IF($B158='Debtor balance enquiry'!$C$2,1+COUNT($A$1:A157),"")</f>
        <v/>
      </c>
      <c r="B158" s="133" t="str">
        <f ca="1">OFFSET('Sales input worksheet'!$A$1,ROW()-2,0)</f>
        <v/>
      </c>
      <c r="C158" s="169" t="str">
        <f ca="1">IF($C157="Total","",
IF($C157="","",
IF(OFFSET('Sales input worksheet'!$B$1,ROW()-2,0)="","TOTAL",
OFFSET('Sales input worksheet'!$B$1,ROW()-2,0))))</f>
        <v/>
      </c>
      <c r="D158" s="169" t="str">
        <f ca="1">IF(OFFSET('Sales input worksheet'!$C$1,ROW()-2,0)="","",OFFSET('Sales input worksheet'!$C$1,ROW()-2,0))</f>
        <v/>
      </c>
      <c r="E158" s="170" t="str">
        <f ca="1">IF(OFFSET('Sales input worksheet'!$D$1,ROW()-2,0)="","",OFFSET('Sales input worksheet'!$D$1,ROW()-2,0))</f>
        <v/>
      </c>
      <c r="F158" s="171" t="str">
        <f ca="1">IF(OFFSET('Sales input worksheet'!$E$1,ROW()-2,0)="","",OFFSET('Sales input worksheet'!$E$1,ROW()-2,0))</f>
        <v/>
      </c>
      <c r="G158" s="172" t="str">
        <f ca="1">IF($C158="Total",SUM(G$1:G157),
IF(OR(SUM('Sales input worksheet'!$J157:$K157)&lt;0,SUM('Sales input worksheet'!$J157:$K157)=0),"",
'Sales input worksheet'!$M157))</f>
        <v/>
      </c>
      <c r="H158" s="172" t="str">
        <f ca="1">IF($C158="Total",SUM(H$1:H157),
IF(OR(SUM('Sales input worksheet'!$J157:$K157)&gt;0,SUM('Sales input worksheet'!$J157:$K157)=0),"",
'Sales input worksheet'!$M157))</f>
        <v/>
      </c>
      <c r="I158" s="319"/>
      <c r="J158" s="176" t="str">
        <f ca="1">IF($C158="Total",SUM($I$1:I157),"")</f>
        <v/>
      </c>
      <c r="K158" s="177" t="str">
        <f ca="1">IFERROR(IF($C158="Total",$K$2+SUM($G158:$H158)-$J158,
IF(AND(G158="",H158=""),"",
$K$2+SUM(G$3:G158)+SUM(H$3:H158)-SUM(I$2:I158))),"")</f>
        <v/>
      </c>
    </row>
    <row r="159" spans="1:11" x14ac:dyDescent="0.35">
      <c r="A159" s="318" t="str">
        <f ca="1">IF($B159='Debtor balance enquiry'!$C$2,1+COUNT($A$1:A158),"")</f>
        <v/>
      </c>
      <c r="B159" s="133" t="str">
        <f ca="1">OFFSET('Sales input worksheet'!$A$1,ROW()-2,0)</f>
        <v/>
      </c>
      <c r="C159" s="169" t="str">
        <f ca="1">IF($C158="Total","",
IF($C158="","",
IF(OFFSET('Sales input worksheet'!$B$1,ROW()-2,0)="","TOTAL",
OFFSET('Sales input worksheet'!$B$1,ROW()-2,0))))</f>
        <v/>
      </c>
      <c r="D159" s="169" t="str">
        <f ca="1">IF(OFFSET('Sales input worksheet'!$C$1,ROW()-2,0)="","",OFFSET('Sales input worksheet'!$C$1,ROW()-2,0))</f>
        <v/>
      </c>
      <c r="E159" s="170" t="str">
        <f ca="1">IF(OFFSET('Sales input worksheet'!$D$1,ROW()-2,0)="","",OFFSET('Sales input worksheet'!$D$1,ROW()-2,0))</f>
        <v/>
      </c>
      <c r="F159" s="171" t="str">
        <f ca="1">IF(OFFSET('Sales input worksheet'!$E$1,ROW()-2,0)="","",OFFSET('Sales input worksheet'!$E$1,ROW()-2,0))</f>
        <v/>
      </c>
      <c r="G159" s="172" t="str">
        <f ca="1">IF($C159="Total",SUM(G$1:G158),
IF(OR(SUM('Sales input worksheet'!$J158:$K158)&lt;0,SUM('Sales input worksheet'!$J158:$K158)=0),"",
'Sales input worksheet'!$M158))</f>
        <v/>
      </c>
      <c r="H159" s="172" t="str">
        <f ca="1">IF($C159="Total",SUM(H$1:H158),
IF(OR(SUM('Sales input worksheet'!$J158:$K158)&gt;0,SUM('Sales input worksheet'!$J158:$K158)=0),"",
'Sales input worksheet'!$M158))</f>
        <v/>
      </c>
      <c r="I159" s="319"/>
      <c r="J159" s="176" t="str">
        <f ca="1">IF($C159="Total",SUM($I$1:I158),"")</f>
        <v/>
      </c>
      <c r="K159" s="177" t="str">
        <f ca="1">IFERROR(IF($C159="Total",$K$2+SUM($G159:$H159)-$J159,
IF(AND(G159="",H159=""),"",
$K$2+SUM(G$3:G159)+SUM(H$3:H159)-SUM(I$2:I159))),"")</f>
        <v/>
      </c>
    </row>
    <row r="160" spans="1:11" x14ac:dyDescent="0.35">
      <c r="A160" s="318" t="str">
        <f ca="1">IF($B160='Debtor balance enquiry'!$C$2,1+COUNT($A$1:A159),"")</f>
        <v/>
      </c>
      <c r="B160" s="133" t="str">
        <f ca="1">OFFSET('Sales input worksheet'!$A$1,ROW()-2,0)</f>
        <v/>
      </c>
      <c r="C160" s="169" t="str">
        <f ca="1">IF($C159="Total","",
IF($C159="","",
IF(OFFSET('Sales input worksheet'!$B$1,ROW()-2,0)="","TOTAL",
OFFSET('Sales input worksheet'!$B$1,ROW()-2,0))))</f>
        <v/>
      </c>
      <c r="D160" s="169" t="str">
        <f ca="1">IF(OFFSET('Sales input worksheet'!$C$1,ROW()-2,0)="","",OFFSET('Sales input worksheet'!$C$1,ROW()-2,0))</f>
        <v/>
      </c>
      <c r="E160" s="170" t="str">
        <f ca="1">IF(OFFSET('Sales input worksheet'!$D$1,ROW()-2,0)="","",OFFSET('Sales input worksheet'!$D$1,ROW()-2,0))</f>
        <v/>
      </c>
      <c r="F160" s="171" t="str">
        <f ca="1">IF(OFFSET('Sales input worksheet'!$E$1,ROW()-2,0)="","",OFFSET('Sales input worksheet'!$E$1,ROW()-2,0))</f>
        <v/>
      </c>
      <c r="G160" s="172" t="str">
        <f ca="1">IF($C160="Total",SUM(G$1:G159),
IF(OR(SUM('Sales input worksheet'!$J159:$K159)&lt;0,SUM('Sales input worksheet'!$J159:$K159)=0),"",
'Sales input worksheet'!$M159))</f>
        <v/>
      </c>
      <c r="H160" s="172" t="str">
        <f ca="1">IF($C160="Total",SUM(H$1:H159),
IF(OR(SUM('Sales input worksheet'!$J159:$K159)&gt;0,SUM('Sales input worksheet'!$J159:$K159)=0),"",
'Sales input worksheet'!$M159))</f>
        <v/>
      </c>
      <c r="I160" s="319"/>
      <c r="J160" s="176" t="str">
        <f ca="1">IF($C160="Total",SUM($I$1:I159),"")</f>
        <v/>
      </c>
      <c r="K160" s="177" t="str">
        <f ca="1">IFERROR(IF($C160="Total",$K$2+SUM($G160:$H160)-$J160,
IF(AND(G160="",H160=""),"",
$K$2+SUM(G$3:G160)+SUM(H$3:H160)-SUM(I$2:I160))),"")</f>
        <v/>
      </c>
    </row>
    <row r="161" spans="1:11" x14ac:dyDescent="0.35">
      <c r="A161" s="318" t="str">
        <f ca="1">IF($B161='Debtor balance enquiry'!$C$2,1+COUNT($A$1:A160),"")</f>
        <v/>
      </c>
      <c r="B161" s="133" t="str">
        <f ca="1">OFFSET('Sales input worksheet'!$A$1,ROW()-2,0)</f>
        <v/>
      </c>
      <c r="C161" s="169" t="str">
        <f ca="1">IF($C160="Total","",
IF($C160="","",
IF(OFFSET('Sales input worksheet'!$B$1,ROW()-2,0)="","TOTAL",
OFFSET('Sales input worksheet'!$B$1,ROW()-2,0))))</f>
        <v/>
      </c>
      <c r="D161" s="169" t="str">
        <f ca="1">IF(OFFSET('Sales input worksheet'!$C$1,ROW()-2,0)="","",OFFSET('Sales input worksheet'!$C$1,ROW()-2,0))</f>
        <v/>
      </c>
      <c r="E161" s="170" t="str">
        <f ca="1">IF(OFFSET('Sales input worksheet'!$D$1,ROW()-2,0)="","",OFFSET('Sales input worksheet'!$D$1,ROW()-2,0))</f>
        <v/>
      </c>
      <c r="F161" s="171" t="str">
        <f ca="1">IF(OFFSET('Sales input worksheet'!$E$1,ROW()-2,0)="","",OFFSET('Sales input worksheet'!$E$1,ROW()-2,0))</f>
        <v/>
      </c>
      <c r="G161" s="172" t="str">
        <f ca="1">IF($C161="Total",SUM(G$1:G160),
IF(OR(SUM('Sales input worksheet'!$J160:$K160)&lt;0,SUM('Sales input worksheet'!$J160:$K160)=0),"",
'Sales input worksheet'!$M160))</f>
        <v/>
      </c>
      <c r="H161" s="172" t="str">
        <f ca="1">IF($C161="Total",SUM(H$1:H160),
IF(OR(SUM('Sales input worksheet'!$J160:$K160)&gt;0,SUM('Sales input worksheet'!$J160:$K160)=0),"",
'Sales input worksheet'!$M160))</f>
        <v/>
      </c>
      <c r="I161" s="319"/>
      <c r="J161" s="176" t="str">
        <f ca="1">IF($C161="Total",SUM($I$1:I160),"")</f>
        <v/>
      </c>
      <c r="K161" s="177" t="str">
        <f ca="1">IFERROR(IF($C161="Total",$K$2+SUM($G161:$H161)-$J161,
IF(AND(G161="",H161=""),"",
$K$2+SUM(G$3:G161)+SUM(H$3:H161)-SUM(I$2:I161))),"")</f>
        <v/>
      </c>
    </row>
    <row r="162" spans="1:11" x14ac:dyDescent="0.35">
      <c r="A162" s="318" t="str">
        <f ca="1">IF($B162='Debtor balance enquiry'!$C$2,1+COUNT($A$1:A161),"")</f>
        <v/>
      </c>
      <c r="B162" s="133" t="str">
        <f ca="1">OFFSET('Sales input worksheet'!$A$1,ROW()-2,0)</f>
        <v/>
      </c>
      <c r="C162" s="169" t="str">
        <f ca="1">IF($C161="Total","",
IF($C161="","",
IF(OFFSET('Sales input worksheet'!$B$1,ROW()-2,0)="","TOTAL",
OFFSET('Sales input worksheet'!$B$1,ROW()-2,0))))</f>
        <v/>
      </c>
      <c r="D162" s="169" t="str">
        <f ca="1">IF(OFFSET('Sales input worksheet'!$C$1,ROW()-2,0)="","",OFFSET('Sales input worksheet'!$C$1,ROW()-2,0))</f>
        <v/>
      </c>
      <c r="E162" s="170" t="str">
        <f ca="1">IF(OFFSET('Sales input worksheet'!$D$1,ROW()-2,0)="","",OFFSET('Sales input worksheet'!$D$1,ROW()-2,0))</f>
        <v/>
      </c>
      <c r="F162" s="171" t="str">
        <f ca="1">IF(OFFSET('Sales input worksheet'!$E$1,ROW()-2,0)="","",OFFSET('Sales input worksheet'!$E$1,ROW()-2,0))</f>
        <v/>
      </c>
      <c r="G162" s="172" t="str">
        <f ca="1">IF($C162="Total",SUM(G$1:G161),
IF(OR(SUM('Sales input worksheet'!$J161:$K161)&lt;0,SUM('Sales input worksheet'!$J161:$K161)=0),"",
'Sales input worksheet'!$M161))</f>
        <v/>
      </c>
      <c r="H162" s="172" t="str">
        <f ca="1">IF($C162="Total",SUM(H$1:H161),
IF(OR(SUM('Sales input worksheet'!$J161:$K161)&gt;0,SUM('Sales input worksheet'!$J161:$K161)=0),"",
'Sales input worksheet'!$M161))</f>
        <v/>
      </c>
      <c r="I162" s="319"/>
      <c r="J162" s="176" t="str">
        <f ca="1">IF($C162="Total",SUM($I$1:I161),"")</f>
        <v/>
      </c>
      <c r="K162" s="177" t="str">
        <f ca="1">IFERROR(IF($C162="Total",$K$2+SUM($G162:$H162)-$J162,
IF(AND(G162="",H162=""),"",
$K$2+SUM(G$3:G162)+SUM(H$3:H162)-SUM(I$2:I162))),"")</f>
        <v/>
      </c>
    </row>
    <row r="163" spans="1:11" x14ac:dyDescent="0.35">
      <c r="A163" s="318" t="str">
        <f ca="1">IF($B163='Debtor balance enquiry'!$C$2,1+COUNT($A$1:A162),"")</f>
        <v/>
      </c>
      <c r="B163" s="133" t="str">
        <f ca="1">OFFSET('Sales input worksheet'!$A$1,ROW()-2,0)</f>
        <v/>
      </c>
      <c r="C163" s="169" t="str">
        <f ca="1">IF($C162="Total","",
IF($C162="","",
IF(OFFSET('Sales input worksheet'!$B$1,ROW()-2,0)="","TOTAL",
OFFSET('Sales input worksheet'!$B$1,ROW()-2,0))))</f>
        <v/>
      </c>
      <c r="D163" s="169" t="str">
        <f ca="1">IF(OFFSET('Sales input worksheet'!$C$1,ROW()-2,0)="","",OFFSET('Sales input worksheet'!$C$1,ROW()-2,0))</f>
        <v/>
      </c>
      <c r="E163" s="170" t="str">
        <f ca="1">IF(OFFSET('Sales input worksheet'!$D$1,ROW()-2,0)="","",OFFSET('Sales input worksheet'!$D$1,ROW()-2,0))</f>
        <v/>
      </c>
      <c r="F163" s="171" t="str">
        <f ca="1">IF(OFFSET('Sales input worksheet'!$E$1,ROW()-2,0)="","",OFFSET('Sales input worksheet'!$E$1,ROW()-2,0))</f>
        <v/>
      </c>
      <c r="G163" s="172" t="str">
        <f ca="1">IF($C163="Total",SUM(G$1:G162),
IF(OR(SUM('Sales input worksheet'!$J162:$K162)&lt;0,SUM('Sales input worksheet'!$J162:$K162)=0),"",
'Sales input worksheet'!$M162))</f>
        <v/>
      </c>
      <c r="H163" s="172" t="str">
        <f ca="1">IF($C163="Total",SUM(H$1:H162),
IF(OR(SUM('Sales input worksheet'!$J162:$K162)&gt;0,SUM('Sales input worksheet'!$J162:$K162)=0),"",
'Sales input worksheet'!$M162))</f>
        <v/>
      </c>
      <c r="I163" s="319"/>
      <c r="J163" s="176" t="str">
        <f ca="1">IF($C163="Total",SUM($I$1:I162),"")</f>
        <v/>
      </c>
      <c r="K163" s="177" t="str">
        <f ca="1">IFERROR(IF($C163="Total",$K$2+SUM($G163:$H163)-$J163,
IF(AND(G163="",H163=""),"",
$K$2+SUM(G$3:G163)+SUM(H$3:H163)-SUM(I$2:I163))),"")</f>
        <v/>
      </c>
    </row>
    <row r="164" spans="1:11" x14ac:dyDescent="0.35">
      <c r="A164" s="318" t="str">
        <f ca="1">IF($B164='Debtor balance enquiry'!$C$2,1+COUNT($A$1:A163),"")</f>
        <v/>
      </c>
      <c r="B164" s="133" t="str">
        <f ca="1">OFFSET('Sales input worksheet'!$A$1,ROW()-2,0)</f>
        <v/>
      </c>
      <c r="C164" s="169" t="str">
        <f ca="1">IF($C163="Total","",
IF($C163="","",
IF(OFFSET('Sales input worksheet'!$B$1,ROW()-2,0)="","TOTAL",
OFFSET('Sales input worksheet'!$B$1,ROW()-2,0))))</f>
        <v/>
      </c>
      <c r="D164" s="169" t="str">
        <f ca="1">IF(OFFSET('Sales input worksheet'!$C$1,ROW()-2,0)="","",OFFSET('Sales input worksheet'!$C$1,ROW()-2,0))</f>
        <v/>
      </c>
      <c r="E164" s="170" t="str">
        <f ca="1">IF(OFFSET('Sales input worksheet'!$D$1,ROW()-2,0)="","",OFFSET('Sales input worksheet'!$D$1,ROW()-2,0))</f>
        <v/>
      </c>
      <c r="F164" s="171" t="str">
        <f ca="1">IF(OFFSET('Sales input worksheet'!$E$1,ROW()-2,0)="","",OFFSET('Sales input worksheet'!$E$1,ROW()-2,0))</f>
        <v/>
      </c>
      <c r="G164" s="172" t="str">
        <f ca="1">IF($C164="Total",SUM(G$1:G163),
IF(OR(SUM('Sales input worksheet'!$J163:$K163)&lt;0,SUM('Sales input worksheet'!$J163:$K163)=0),"",
'Sales input worksheet'!$M163))</f>
        <v/>
      </c>
      <c r="H164" s="172" t="str">
        <f ca="1">IF($C164="Total",SUM(H$1:H163),
IF(OR(SUM('Sales input worksheet'!$J163:$K163)&gt;0,SUM('Sales input worksheet'!$J163:$K163)=0),"",
'Sales input worksheet'!$M163))</f>
        <v/>
      </c>
      <c r="I164" s="319"/>
      <c r="J164" s="176" t="str">
        <f ca="1">IF($C164="Total",SUM($I$1:I163),"")</f>
        <v/>
      </c>
      <c r="K164" s="177" t="str">
        <f ca="1">IFERROR(IF($C164="Total",$K$2+SUM($G164:$H164)-$J164,
IF(AND(G164="",H164=""),"",
$K$2+SUM(G$3:G164)+SUM(H$3:H164)-SUM(I$2:I164))),"")</f>
        <v/>
      </c>
    </row>
    <row r="165" spans="1:11" x14ac:dyDescent="0.35">
      <c r="A165" s="318" t="str">
        <f ca="1">IF($B165='Debtor balance enquiry'!$C$2,1+COUNT($A$1:A164),"")</f>
        <v/>
      </c>
      <c r="B165" s="133" t="str">
        <f ca="1">OFFSET('Sales input worksheet'!$A$1,ROW()-2,0)</f>
        <v/>
      </c>
      <c r="C165" s="169" t="str">
        <f ca="1">IF($C164="Total","",
IF($C164="","",
IF(OFFSET('Sales input worksheet'!$B$1,ROW()-2,0)="","TOTAL",
OFFSET('Sales input worksheet'!$B$1,ROW()-2,0))))</f>
        <v/>
      </c>
      <c r="D165" s="169" t="str">
        <f ca="1">IF(OFFSET('Sales input worksheet'!$C$1,ROW()-2,0)="","",OFFSET('Sales input worksheet'!$C$1,ROW()-2,0))</f>
        <v/>
      </c>
      <c r="E165" s="170" t="str">
        <f ca="1">IF(OFFSET('Sales input worksheet'!$D$1,ROW()-2,0)="","",OFFSET('Sales input worksheet'!$D$1,ROW()-2,0))</f>
        <v/>
      </c>
      <c r="F165" s="171" t="str">
        <f ca="1">IF(OFFSET('Sales input worksheet'!$E$1,ROW()-2,0)="","",OFFSET('Sales input worksheet'!$E$1,ROW()-2,0))</f>
        <v/>
      </c>
      <c r="G165" s="172" t="str">
        <f ca="1">IF($C165="Total",SUM(G$1:G164),
IF(OR(SUM('Sales input worksheet'!$J164:$K164)&lt;0,SUM('Sales input worksheet'!$J164:$K164)=0),"",
'Sales input worksheet'!$M164))</f>
        <v/>
      </c>
      <c r="H165" s="172" t="str">
        <f ca="1">IF($C165="Total",SUM(H$1:H164),
IF(OR(SUM('Sales input worksheet'!$J164:$K164)&gt;0,SUM('Sales input worksheet'!$J164:$K164)=0),"",
'Sales input worksheet'!$M164))</f>
        <v/>
      </c>
      <c r="I165" s="319"/>
      <c r="J165" s="176" t="str">
        <f ca="1">IF($C165="Total",SUM($I$1:I164),"")</f>
        <v/>
      </c>
      <c r="K165" s="177" t="str">
        <f ca="1">IFERROR(IF($C165="Total",$K$2+SUM($G165:$H165)-$J165,
IF(AND(G165="",H165=""),"",
$K$2+SUM(G$3:G165)+SUM(H$3:H165)-SUM(I$2:I165))),"")</f>
        <v/>
      </c>
    </row>
    <row r="166" spans="1:11" x14ac:dyDescent="0.35">
      <c r="A166" s="318" t="str">
        <f ca="1">IF($B166='Debtor balance enquiry'!$C$2,1+COUNT($A$1:A165),"")</f>
        <v/>
      </c>
      <c r="B166" s="133" t="str">
        <f ca="1">OFFSET('Sales input worksheet'!$A$1,ROW()-2,0)</f>
        <v/>
      </c>
      <c r="C166" s="169" t="str">
        <f ca="1">IF($C165="Total","",
IF($C165="","",
IF(OFFSET('Sales input worksheet'!$B$1,ROW()-2,0)="","TOTAL",
OFFSET('Sales input worksheet'!$B$1,ROW()-2,0))))</f>
        <v/>
      </c>
      <c r="D166" s="169" t="str">
        <f ca="1">IF(OFFSET('Sales input worksheet'!$C$1,ROW()-2,0)="","",OFFSET('Sales input worksheet'!$C$1,ROW()-2,0))</f>
        <v/>
      </c>
      <c r="E166" s="170" t="str">
        <f ca="1">IF(OFFSET('Sales input worksheet'!$D$1,ROW()-2,0)="","",OFFSET('Sales input worksheet'!$D$1,ROW()-2,0))</f>
        <v/>
      </c>
      <c r="F166" s="171" t="str">
        <f ca="1">IF(OFFSET('Sales input worksheet'!$E$1,ROW()-2,0)="","",OFFSET('Sales input worksheet'!$E$1,ROW()-2,0))</f>
        <v/>
      </c>
      <c r="G166" s="172" t="str">
        <f ca="1">IF($C166="Total",SUM(G$1:G165),
IF(OR(SUM('Sales input worksheet'!$J165:$K165)&lt;0,SUM('Sales input worksheet'!$J165:$K165)=0),"",
'Sales input worksheet'!$M165))</f>
        <v/>
      </c>
      <c r="H166" s="172" t="str">
        <f ca="1">IF($C166="Total",SUM(H$1:H165),
IF(OR(SUM('Sales input worksheet'!$J165:$K165)&gt;0,SUM('Sales input worksheet'!$J165:$K165)=0),"",
'Sales input worksheet'!$M165))</f>
        <v/>
      </c>
      <c r="I166" s="319"/>
      <c r="J166" s="176" t="str">
        <f ca="1">IF($C166="Total",SUM($I$1:I165),"")</f>
        <v/>
      </c>
      <c r="K166" s="177" t="str">
        <f ca="1">IFERROR(IF($C166="Total",$K$2+SUM($G166:$H166)-$J166,
IF(AND(G166="",H166=""),"",
$K$2+SUM(G$3:G166)+SUM(H$3:H166)-SUM(I$2:I166))),"")</f>
        <v/>
      </c>
    </row>
    <row r="167" spans="1:11" x14ac:dyDescent="0.35">
      <c r="A167" s="318" t="str">
        <f ca="1">IF($B167='Debtor balance enquiry'!$C$2,1+COUNT($A$1:A166),"")</f>
        <v/>
      </c>
      <c r="B167" s="133" t="str">
        <f ca="1">OFFSET('Sales input worksheet'!$A$1,ROW()-2,0)</f>
        <v/>
      </c>
      <c r="C167" s="169" t="str">
        <f ca="1">IF($C166="Total","",
IF($C166="","",
IF(OFFSET('Sales input worksheet'!$B$1,ROW()-2,0)="","TOTAL",
OFFSET('Sales input worksheet'!$B$1,ROW()-2,0))))</f>
        <v/>
      </c>
      <c r="D167" s="169" t="str">
        <f ca="1">IF(OFFSET('Sales input worksheet'!$C$1,ROW()-2,0)="","",OFFSET('Sales input worksheet'!$C$1,ROW()-2,0))</f>
        <v/>
      </c>
      <c r="E167" s="170" t="str">
        <f ca="1">IF(OFFSET('Sales input worksheet'!$D$1,ROW()-2,0)="","",OFFSET('Sales input worksheet'!$D$1,ROW()-2,0))</f>
        <v/>
      </c>
      <c r="F167" s="171" t="str">
        <f ca="1">IF(OFFSET('Sales input worksheet'!$E$1,ROW()-2,0)="","",OFFSET('Sales input worksheet'!$E$1,ROW()-2,0))</f>
        <v/>
      </c>
      <c r="G167" s="172" t="str">
        <f ca="1">IF($C167="Total",SUM(G$1:G166),
IF(OR(SUM('Sales input worksheet'!$J166:$K166)&lt;0,SUM('Sales input worksheet'!$J166:$K166)=0),"",
'Sales input worksheet'!$M166))</f>
        <v/>
      </c>
      <c r="H167" s="172" t="str">
        <f ca="1">IF($C167="Total",SUM(H$1:H166),
IF(OR(SUM('Sales input worksheet'!$J166:$K166)&gt;0,SUM('Sales input worksheet'!$J166:$K166)=0),"",
'Sales input worksheet'!$M166))</f>
        <v/>
      </c>
      <c r="I167" s="319"/>
      <c r="J167" s="176" t="str">
        <f ca="1">IF($C167="Total",SUM($I$1:I166),"")</f>
        <v/>
      </c>
      <c r="K167" s="177" t="str">
        <f ca="1">IFERROR(IF($C167="Total",$K$2+SUM($G167:$H167)-$J167,
IF(AND(G167="",H167=""),"",
$K$2+SUM(G$3:G167)+SUM(H$3:H167)-SUM(I$2:I167))),"")</f>
        <v/>
      </c>
    </row>
    <row r="168" spans="1:11" x14ac:dyDescent="0.35">
      <c r="A168" s="318" t="str">
        <f ca="1">IF($B168='Debtor balance enquiry'!$C$2,1+COUNT($A$1:A167),"")</f>
        <v/>
      </c>
      <c r="B168" s="133" t="str">
        <f ca="1">OFFSET('Sales input worksheet'!$A$1,ROW()-2,0)</f>
        <v/>
      </c>
      <c r="C168" s="169" t="str">
        <f ca="1">IF($C167="Total","",
IF($C167="","",
IF(OFFSET('Sales input worksheet'!$B$1,ROW()-2,0)="","TOTAL",
OFFSET('Sales input worksheet'!$B$1,ROW()-2,0))))</f>
        <v/>
      </c>
      <c r="D168" s="169" t="str">
        <f ca="1">IF(OFFSET('Sales input worksheet'!$C$1,ROW()-2,0)="","",OFFSET('Sales input worksheet'!$C$1,ROW()-2,0))</f>
        <v/>
      </c>
      <c r="E168" s="170" t="str">
        <f ca="1">IF(OFFSET('Sales input worksheet'!$D$1,ROW()-2,0)="","",OFFSET('Sales input worksheet'!$D$1,ROW()-2,0))</f>
        <v/>
      </c>
      <c r="F168" s="171" t="str">
        <f ca="1">IF(OFFSET('Sales input worksheet'!$E$1,ROW()-2,0)="","",OFFSET('Sales input worksheet'!$E$1,ROW()-2,0))</f>
        <v/>
      </c>
      <c r="G168" s="172" t="str">
        <f ca="1">IF($C168="Total",SUM(G$1:G167),
IF(OR(SUM('Sales input worksheet'!$J167:$K167)&lt;0,SUM('Sales input worksheet'!$J167:$K167)=0),"",
'Sales input worksheet'!$M167))</f>
        <v/>
      </c>
      <c r="H168" s="172" t="str">
        <f ca="1">IF($C168="Total",SUM(H$1:H167),
IF(OR(SUM('Sales input worksheet'!$J167:$K167)&gt;0,SUM('Sales input worksheet'!$J167:$K167)=0),"",
'Sales input worksheet'!$M167))</f>
        <v/>
      </c>
      <c r="I168" s="319"/>
      <c r="J168" s="176" t="str">
        <f ca="1">IF($C168="Total",SUM($I$1:I167),"")</f>
        <v/>
      </c>
      <c r="K168" s="177" t="str">
        <f ca="1">IFERROR(IF($C168="Total",$K$2+SUM($G168:$H168)-$J168,
IF(AND(G168="",H168=""),"",
$K$2+SUM(G$3:G168)+SUM(H$3:H168)-SUM(I$2:I168))),"")</f>
        <v/>
      </c>
    </row>
    <row r="169" spans="1:11" x14ac:dyDescent="0.35">
      <c r="A169" s="318" t="str">
        <f ca="1">IF($B169='Debtor balance enquiry'!$C$2,1+COUNT($A$1:A168),"")</f>
        <v/>
      </c>
      <c r="B169" s="133" t="str">
        <f ca="1">OFFSET('Sales input worksheet'!$A$1,ROW()-2,0)</f>
        <v/>
      </c>
      <c r="C169" s="169" t="str">
        <f ca="1">IF($C168="Total","",
IF($C168="","",
IF(OFFSET('Sales input worksheet'!$B$1,ROW()-2,0)="","TOTAL",
OFFSET('Sales input worksheet'!$B$1,ROW()-2,0))))</f>
        <v/>
      </c>
      <c r="D169" s="169" t="str">
        <f ca="1">IF(OFFSET('Sales input worksheet'!$C$1,ROW()-2,0)="","",OFFSET('Sales input worksheet'!$C$1,ROW()-2,0))</f>
        <v/>
      </c>
      <c r="E169" s="170" t="str">
        <f ca="1">IF(OFFSET('Sales input worksheet'!$D$1,ROW()-2,0)="","",OFFSET('Sales input worksheet'!$D$1,ROW()-2,0))</f>
        <v/>
      </c>
      <c r="F169" s="171" t="str">
        <f ca="1">IF(OFFSET('Sales input worksheet'!$E$1,ROW()-2,0)="","",OFFSET('Sales input worksheet'!$E$1,ROW()-2,0))</f>
        <v/>
      </c>
      <c r="G169" s="172" t="str">
        <f ca="1">IF($C169="Total",SUM(G$1:G168),
IF(OR(SUM('Sales input worksheet'!$J168:$K168)&lt;0,SUM('Sales input worksheet'!$J168:$K168)=0),"",
'Sales input worksheet'!$M168))</f>
        <v/>
      </c>
      <c r="H169" s="172" t="str">
        <f ca="1">IF($C169="Total",SUM(H$1:H168),
IF(OR(SUM('Sales input worksheet'!$J168:$K168)&gt;0,SUM('Sales input worksheet'!$J168:$K168)=0),"",
'Sales input worksheet'!$M168))</f>
        <v/>
      </c>
      <c r="I169" s="319"/>
      <c r="J169" s="176" t="str">
        <f ca="1">IF($C169="Total",SUM($I$1:I168),"")</f>
        <v/>
      </c>
      <c r="K169" s="177" t="str">
        <f ca="1">IFERROR(IF($C169="Total",$K$2+SUM($G169:$H169)-$J169,
IF(AND(G169="",H169=""),"",
$K$2+SUM(G$3:G169)+SUM(H$3:H169)-SUM(I$2:I169))),"")</f>
        <v/>
      </c>
    </row>
    <row r="170" spans="1:11" x14ac:dyDescent="0.35">
      <c r="A170" s="318" t="str">
        <f ca="1">IF($B170='Debtor balance enquiry'!$C$2,1+COUNT($A$1:A169),"")</f>
        <v/>
      </c>
      <c r="B170" s="133" t="str">
        <f ca="1">OFFSET('Sales input worksheet'!$A$1,ROW()-2,0)</f>
        <v/>
      </c>
      <c r="C170" s="169" t="str">
        <f ca="1">IF($C169="Total","",
IF($C169="","",
IF(OFFSET('Sales input worksheet'!$B$1,ROW()-2,0)="","TOTAL",
OFFSET('Sales input worksheet'!$B$1,ROW()-2,0))))</f>
        <v/>
      </c>
      <c r="D170" s="169" t="str">
        <f ca="1">IF(OFFSET('Sales input worksheet'!$C$1,ROW()-2,0)="","",OFFSET('Sales input worksheet'!$C$1,ROW()-2,0))</f>
        <v/>
      </c>
      <c r="E170" s="170" t="str">
        <f ca="1">IF(OFFSET('Sales input worksheet'!$D$1,ROW()-2,0)="","",OFFSET('Sales input worksheet'!$D$1,ROW()-2,0))</f>
        <v/>
      </c>
      <c r="F170" s="171" t="str">
        <f ca="1">IF(OFFSET('Sales input worksheet'!$E$1,ROW()-2,0)="","",OFFSET('Sales input worksheet'!$E$1,ROW()-2,0))</f>
        <v/>
      </c>
      <c r="G170" s="172" t="str">
        <f ca="1">IF($C170="Total",SUM(G$1:G169),
IF(OR(SUM('Sales input worksheet'!$J169:$K169)&lt;0,SUM('Sales input worksheet'!$J169:$K169)=0),"",
'Sales input worksheet'!$M169))</f>
        <v/>
      </c>
      <c r="H170" s="172" t="str">
        <f ca="1">IF($C170="Total",SUM(H$1:H169),
IF(OR(SUM('Sales input worksheet'!$J169:$K169)&gt;0,SUM('Sales input worksheet'!$J169:$K169)=0),"",
'Sales input worksheet'!$M169))</f>
        <v/>
      </c>
      <c r="I170" s="319"/>
      <c r="J170" s="176" t="str">
        <f ca="1">IF($C170="Total",SUM($I$1:I169),"")</f>
        <v/>
      </c>
      <c r="K170" s="177" t="str">
        <f ca="1">IFERROR(IF($C170="Total",$K$2+SUM($G170:$H170)-$J170,
IF(AND(G170="",H170=""),"",
$K$2+SUM(G$3:G170)+SUM(H$3:H170)-SUM(I$2:I170))),"")</f>
        <v/>
      </c>
    </row>
    <row r="171" spans="1:11" x14ac:dyDescent="0.35">
      <c r="A171" s="318" t="str">
        <f ca="1">IF($B171='Debtor balance enquiry'!$C$2,1+COUNT($A$1:A170),"")</f>
        <v/>
      </c>
      <c r="B171" s="133" t="str">
        <f ca="1">OFFSET('Sales input worksheet'!$A$1,ROW()-2,0)</f>
        <v/>
      </c>
      <c r="C171" s="169" t="str">
        <f ca="1">IF($C170="Total","",
IF($C170="","",
IF(OFFSET('Sales input worksheet'!$B$1,ROW()-2,0)="","TOTAL",
OFFSET('Sales input worksheet'!$B$1,ROW()-2,0))))</f>
        <v/>
      </c>
      <c r="D171" s="169" t="str">
        <f ca="1">IF(OFFSET('Sales input worksheet'!$C$1,ROW()-2,0)="","",OFFSET('Sales input worksheet'!$C$1,ROW()-2,0))</f>
        <v/>
      </c>
      <c r="E171" s="170" t="str">
        <f ca="1">IF(OFFSET('Sales input worksheet'!$D$1,ROW()-2,0)="","",OFFSET('Sales input worksheet'!$D$1,ROW()-2,0))</f>
        <v/>
      </c>
      <c r="F171" s="171" t="str">
        <f ca="1">IF(OFFSET('Sales input worksheet'!$E$1,ROW()-2,0)="","",OFFSET('Sales input worksheet'!$E$1,ROW()-2,0))</f>
        <v/>
      </c>
      <c r="G171" s="172" t="str">
        <f ca="1">IF($C171="Total",SUM(G$1:G170),
IF(OR(SUM('Sales input worksheet'!$J170:$K170)&lt;0,SUM('Sales input worksheet'!$J170:$K170)=0),"",
'Sales input worksheet'!$M170))</f>
        <v/>
      </c>
      <c r="H171" s="172" t="str">
        <f ca="1">IF($C171="Total",SUM(H$1:H170),
IF(OR(SUM('Sales input worksheet'!$J170:$K170)&gt;0,SUM('Sales input worksheet'!$J170:$K170)=0),"",
'Sales input worksheet'!$M170))</f>
        <v/>
      </c>
      <c r="I171" s="319"/>
      <c r="J171" s="176" t="str">
        <f ca="1">IF($C171="Total",SUM($I$1:I170),"")</f>
        <v/>
      </c>
      <c r="K171" s="177" t="str">
        <f ca="1">IFERROR(IF($C171="Total",$K$2+SUM($G171:$H171)-$J171,
IF(AND(G171="",H171=""),"",
$K$2+SUM(G$3:G171)+SUM(H$3:H171)-SUM(I$2:I171))),"")</f>
        <v/>
      </c>
    </row>
    <row r="172" spans="1:11" x14ac:dyDescent="0.35">
      <c r="A172" s="318" t="str">
        <f ca="1">IF($B172='Debtor balance enquiry'!$C$2,1+COUNT($A$1:A171),"")</f>
        <v/>
      </c>
      <c r="B172" s="133" t="str">
        <f ca="1">OFFSET('Sales input worksheet'!$A$1,ROW()-2,0)</f>
        <v/>
      </c>
      <c r="C172" s="169" t="str">
        <f ca="1">IF($C171="Total","",
IF($C171="","",
IF(OFFSET('Sales input worksheet'!$B$1,ROW()-2,0)="","TOTAL",
OFFSET('Sales input worksheet'!$B$1,ROW()-2,0))))</f>
        <v/>
      </c>
      <c r="D172" s="169" t="str">
        <f ca="1">IF(OFFSET('Sales input worksheet'!$C$1,ROW()-2,0)="","",OFFSET('Sales input worksheet'!$C$1,ROW()-2,0))</f>
        <v/>
      </c>
      <c r="E172" s="170" t="str">
        <f ca="1">IF(OFFSET('Sales input worksheet'!$D$1,ROW()-2,0)="","",OFFSET('Sales input worksheet'!$D$1,ROW()-2,0))</f>
        <v/>
      </c>
      <c r="F172" s="171" t="str">
        <f ca="1">IF(OFFSET('Sales input worksheet'!$E$1,ROW()-2,0)="","",OFFSET('Sales input worksheet'!$E$1,ROW()-2,0))</f>
        <v/>
      </c>
      <c r="G172" s="172" t="str">
        <f ca="1">IF($C172="Total",SUM(G$1:G171),
IF(OR(SUM('Sales input worksheet'!$J171:$K171)&lt;0,SUM('Sales input worksheet'!$J171:$K171)=0),"",
'Sales input worksheet'!$M171))</f>
        <v/>
      </c>
      <c r="H172" s="172" t="str">
        <f ca="1">IF($C172="Total",SUM(H$1:H171),
IF(OR(SUM('Sales input worksheet'!$J171:$K171)&gt;0,SUM('Sales input worksheet'!$J171:$K171)=0),"",
'Sales input worksheet'!$M171))</f>
        <v/>
      </c>
      <c r="I172" s="319"/>
      <c r="J172" s="176" t="str">
        <f ca="1">IF($C172="Total",SUM($I$1:I171),"")</f>
        <v/>
      </c>
      <c r="K172" s="177" t="str">
        <f ca="1">IFERROR(IF($C172="Total",$K$2+SUM($G172:$H172)-$J172,
IF(AND(G172="",H172=""),"",
$K$2+SUM(G$3:G172)+SUM(H$3:H172)-SUM(I$2:I172))),"")</f>
        <v/>
      </c>
    </row>
    <row r="173" spans="1:11" x14ac:dyDescent="0.35">
      <c r="A173" s="318" t="str">
        <f ca="1">IF($B173='Debtor balance enquiry'!$C$2,1+COUNT($A$1:A172),"")</f>
        <v/>
      </c>
      <c r="B173" s="133" t="str">
        <f ca="1">OFFSET('Sales input worksheet'!$A$1,ROW()-2,0)</f>
        <v/>
      </c>
      <c r="C173" s="169" t="str">
        <f ca="1">IF($C172="Total","",
IF($C172="","",
IF(OFFSET('Sales input worksheet'!$B$1,ROW()-2,0)="","TOTAL",
OFFSET('Sales input worksheet'!$B$1,ROW()-2,0))))</f>
        <v/>
      </c>
      <c r="D173" s="169" t="str">
        <f ca="1">IF(OFFSET('Sales input worksheet'!$C$1,ROW()-2,0)="","",OFFSET('Sales input worksheet'!$C$1,ROW()-2,0))</f>
        <v/>
      </c>
      <c r="E173" s="170" t="str">
        <f ca="1">IF(OFFSET('Sales input worksheet'!$D$1,ROW()-2,0)="","",OFFSET('Sales input worksheet'!$D$1,ROW()-2,0))</f>
        <v/>
      </c>
      <c r="F173" s="171" t="str">
        <f ca="1">IF(OFFSET('Sales input worksheet'!$E$1,ROW()-2,0)="","",OFFSET('Sales input worksheet'!$E$1,ROW()-2,0))</f>
        <v/>
      </c>
      <c r="G173" s="172" t="str">
        <f ca="1">IF($C173="Total",SUM(G$1:G172),
IF(OR(SUM('Sales input worksheet'!$J172:$K172)&lt;0,SUM('Sales input worksheet'!$J172:$K172)=0),"",
'Sales input worksheet'!$M172))</f>
        <v/>
      </c>
      <c r="H173" s="172" t="str">
        <f ca="1">IF($C173="Total",SUM(H$1:H172),
IF(OR(SUM('Sales input worksheet'!$J172:$K172)&gt;0,SUM('Sales input worksheet'!$J172:$K172)=0),"",
'Sales input worksheet'!$M172))</f>
        <v/>
      </c>
      <c r="I173" s="319"/>
      <c r="J173" s="176" t="str">
        <f ca="1">IF($C173="Total",SUM($I$1:I172),"")</f>
        <v/>
      </c>
      <c r="K173" s="177" t="str">
        <f ca="1">IFERROR(IF($C173="Total",$K$2+SUM($G173:$H173)-$J173,
IF(AND(G173="",H173=""),"",
$K$2+SUM(G$3:G173)+SUM(H$3:H173)-SUM(I$2:I173))),"")</f>
        <v/>
      </c>
    </row>
    <row r="174" spans="1:11" x14ac:dyDescent="0.35">
      <c r="A174" s="318" t="str">
        <f ca="1">IF($B174='Debtor balance enquiry'!$C$2,1+COUNT($A$1:A173),"")</f>
        <v/>
      </c>
      <c r="B174" s="133" t="str">
        <f ca="1">OFFSET('Sales input worksheet'!$A$1,ROW()-2,0)</f>
        <v/>
      </c>
      <c r="C174" s="169" t="str">
        <f ca="1">IF($C173="Total","",
IF($C173="","",
IF(OFFSET('Sales input worksheet'!$B$1,ROW()-2,0)="","TOTAL",
OFFSET('Sales input worksheet'!$B$1,ROW()-2,0))))</f>
        <v/>
      </c>
      <c r="D174" s="169" t="str">
        <f ca="1">IF(OFFSET('Sales input worksheet'!$C$1,ROW()-2,0)="","",OFFSET('Sales input worksheet'!$C$1,ROW()-2,0))</f>
        <v/>
      </c>
      <c r="E174" s="170" t="str">
        <f ca="1">IF(OFFSET('Sales input worksheet'!$D$1,ROW()-2,0)="","",OFFSET('Sales input worksheet'!$D$1,ROW()-2,0))</f>
        <v/>
      </c>
      <c r="F174" s="171" t="str">
        <f ca="1">IF(OFFSET('Sales input worksheet'!$E$1,ROW()-2,0)="","",OFFSET('Sales input worksheet'!$E$1,ROW()-2,0))</f>
        <v/>
      </c>
      <c r="G174" s="172" t="str">
        <f ca="1">IF($C174="Total",SUM(G$1:G173),
IF(OR(SUM('Sales input worksheet'!$J173:$K173)&lt;0,SUM('Sales input worksheet'!$J173:$K173)=0),"",
'Sales input worksheet'!$M173))</f>
        <v/>
      </c>
      <c r="H174" s="172" t="str">
        <f ca="1">IF($C174="Total",SUM(H$1:H173),
IF(OR(SUM('Sales input worksheet'!$J173:$K173)&gt;0,SUM('Sales input worksheet'!$J173:$K173)=0),"",
'Sales input worksheet'!$M173))</f>
        <v/>
      </c>
      <c r="I174" s="319"/>
      <c r="J174" s="176" t="str">
        <f ca="1">IF($C174="Total",SUM($I$1:I173),"")</f>
        <v/>
      </c>
      <c r="K174" s="177" t="str">
        <f ca="1">IFERROR(IF($C174="Total",$K$2+SUM($G174:$H174)-$J174,
IF(AND(G174="",H174=""),"",
$K$2+SUM(G$3:G174)+SUM(H$3:H174)-SUM(I$2:I174))),"")</f>
        <v/>
      </c>
    </row>
    <row r="175" spans="1:11" x14ac:dyDescent="0.35">
      <c r="A175" s="318" t="str">
        <f ca="1">IF($B175='Debtor balance enquiry'!$C$2,1+COUNT($A$1:A174),"")</f>
        <v/>
      </c>
      <c r="B175" s="133" t="str">
        <f ca="1">OFFSET('Sales input worksheet'!$A$1,ROW()-2,0)</f>
        <v/>
      </c>
      <c r="C175" s="169" t="str">
        <f ca="1">IF($C174="Total","",
IF($C174="","",
IF(OFFSET('Sales input worksheet'!$B$1,ROW()-2,0)="","TOTAL",
OFFSET('Sales input worksheet'!$B$1,ROW()-2,0))))</f>
        <v/>
      </c>
      <c r="D175" s="169" t="str">
        <f ca="1">IF(OFFSET('Sales input worksheet'!$C$1,ROW()-2,0)="","",OFFSET('Sales input worksheet'!$C$1,ROW()-2,0))</f>
        <v/>
      </c>
      <c r="E175" s="170" t="str">
        <f ca="1">IF(OFFSET('Sales input worksheet'!$D$1,ROW()-2,0)="","",OFFSET('Sales input worksheet'!$D$1,ROW()-2,0))</f>
        <v/>
      </c>
      <c r="F175" s="171" t="str">
        <f ca="1">IF(OFFSET('Sales input worksheet'!$E$1,ROW()-2,0)="","",OFFSET('Sales input worksheet'!$E$1,ROW()-2,0))</f>
        <v/>
      </c>
      <c r="G175" s="172" t="str">
        <f ca="1">IF($C175="Total",SUM(G$1:G174),
IF(OR(SUM('Sales input worksheet'!$J174:$K174)&lt;0,SUM('Sales input worksheet'!$J174:$K174)=0),"",
'Sales input worksheet'!$M174))</f>
        <v/>
      </c>
      <c r="H175" s="172" t="str">
        <f ca="1">IF($C175="Total",SUM(H$1:H174),
IF(OR(SUM('Sales input worksheet'!$J174:$K174)&gt;0,SUM('Sales input worksheet'!$J174:$K174)=0),"",
'Sales input worksheet'!$M174))</f>
        <v/>
      </c>
      <c r="I175" s="319"/>
      <c r="J175" s="176" t="str">
        <f ca="1">IF($C175="Total",SUM($I$1:I174),"")</f>
        <v/>
      </c>
      <c r="K175" s="177" t="str">
        <f ca="1">IFERROR(IF($C175="Total",$K$2+SUM($G175:$H175)-$J175,
IF(AND(G175="",H175=""),"",
$K$2+SUM(G$3:G175)+SUM(H$3:H175)-SUM(I$2:I175))),"")</f>
        <v/>
      </c>
    </row>
    <row r="176" spans="1:11" x14ac:dyDescent="0.35">
      <c r="A176" s="318" t="str">
        <f ca="1">IF($B176='Debtor balance enquiry'!$C$2,1+COUNT($A$1:A175),"")</f>
        <v/>
      </c>
      <c r="B176" s="133" t="str">
        <f ca="1">OFFSET('Sales input worksheet'!$A$1,ROW()-2,0)</f>
        <v/>
      </c>
      <c r="C176" s="169" t="str">
        <f ca="1">IF($C175="Total","",
IF($C175="","",
IF(OFFSET('Sales input worksheet'!$B$1,ROW()-2,0)="","TOTAL",
OFFSET('Sales input worksheet'!$B$1,ROW()-2,0))))</f>
        <v/>
      </c>
      <c r="D176" s="169" t="str">
        <f ca="1">IF(OFFSET('Sales input worksheet'!$C$1,ROW()-2,0)="","",OFFSET('Sales input worksheet'!$C$1,ROW()-2,0))</f>
        <v/>
      </c>
      <c r="E176" s="170" t="str">
        <f ca="1">IF(OFFSET('Sales input worksheet'!$D$1,ROW()-2,0)="","",OFFSET('Sales input worksheet'!$D$1,ROW()-2,0))</f>
        <v/>
      </c>
      <c r="F176" s="171" t="str">
        <f ca="1">IF(OFFSET('Sales input worksheet'!$E$1,ROW()-2,0)="","",OFFSET('Sales input worksheet'!$E$1,ROW()-2,0))</f>
        <v/>
      </c>
      <c r="G176" s="172" t="str">
        <f ca="1">IF($C176="Total",SUM(G$1:G175),
IF(OR(SUM('Sales input worksheet'!$J175:$K175)&lt;0,SUM('Sales input worksheet'!$J175:$K175)=0),"",
'Sales input worksheet'!$M175))</f>
        <v/>
      </c>
      <c r="H176" s="172" t="str">
        <f ca="1">IF($C176="Total",SUM(H$1:H175),
IF(OR(SUM('Sales input worksheet'!$J175:$K175)&gt;0,SUM('Sales input worksheet'!$J175:$K175)=0),"",
'Sales input worksheet'!$M175))</f>
        <v/>
      </c>
      <c r="I176" s="319"/>
      <c r="J176" s="176" t="str">
        <f ca="1">IF($C176="Total",SUM($I$1:I175),"")</f>
        <v/>
      </c>
      <c r="K176" s="177" t="str">
        <f ca="1">IFERROR(IF($C176="Total",$K$2+SUM($G176:$H176)-$J176,
IF(AND(G176="",H176=""),"",
$K$2+SUM(G$3:G176)+SUM(H$3:H176)-SUM(I$2:I176))),"")</f>
        <v/>
      </c>
    </row>
    <row r="177" spans="1:11" x14ac:dyDescent="0.35">
      <c r="A177" s="318" t="str">
        <f ca="1">IF($B177='Debtor balance enquiry'!$C$2,1+COUNT($A$1:A176),"")</f>
        <v/>
      </c>
      <c r="B177" s="133" t="str">
        <f ca="1">OFFSET('Sales input worksheet'!$A$1,ROW()-2,0)</f>
        <v/>
      </c>
      <c r="C177" s="169" t="str">
        <f ca="1">IF($C176="Total","",
IF($C176="","",
IF(OFFSET('Sales input worksheet'!$B$1,ROW()-2,0)="","TOTAL",
OFFSET('Sales input worksheet'!$B$1,ROW()-2,0))))</f>
        <v/>
      </c>
      <c r="D177" s="169" t="str">
        <f ca="1">IF(OFFSET('Sales input worksheet'!$C$1,ROW()-2,0)="","",OFFSET('Sales input worksheet'!$C$1,ROW()-2,0))</f>
        <v/>
      </c>
      <c r="E177" s="170" t="str">
        <f ca="1">IF(OFFSET('Sales input worksheet'!$D$1,ROW()-2,0)="","",OFFSET('Sales input worksheet'!$D$1,ROW()-2,0))</f>
        <v/>
      </c>
      <c r="F177" s="171" t="str">
        <f ca="1">IF(OFFSET('Sales input worksheet'!$E$1,ROW()-2,0)="","",OFFSET('Sales input worksheet'!$E$1,ROW()-2,0))</f>
        <v/>
      </c>
      <c r="G177" s="172" t="str">
        <f ca="1">IF($C177="Total",SUM(G$1:G176),
IF(OR(SUM('Sales input worksheet'!$J176:$K176)&lt;0,SUM('Sales input worksheet'!$J176:$K176)=0),"",
'Sales input worksheet'!$M176))</f>
        <v/>
      </c>
      <c r="H177" s="172" t="str">
        <f ca="1">IF($C177="Total",SUM(H$1:H176),
IF(OR(SUM('Sales input worksheet'!$J176:$K176)&gt;0,SUM('Sales input worksheet'!$J176:$K176)=0),"",
'Sales input worksheet'!$M176))</f>
        <v/>
      </c>
      <c r="I177" s="319"/>
      <c r="J177" s="176" t="str">
        <f ca="1">IF($C177="Total",SUM($I$1:I176),"")</f>
        <v/>
      </c>
      <c r="K177" s="177" t="str">
        <f ca="1">IFERROR(IF($C177="Total",$K$2+SUM($G177:$H177)-$J177,
IF(AND(G177="",H177=""),"",
$K$2+SUM(G$3:G177)+SUM(H$3:H177)-SUM(I$2:I177))),"")</f>
        <v/>
      </c>
    </row>
    <row r="178" spans="1:11" x14ac:dyDescent="0.35">
      <c r="A178" s="318" t="str">
        <f ca="1">IF($B178='Debtor balance enquiry'!$C$2,1+COUNT($A$1:A177),"")</f>
        <v/>
      </c>
      <c r="B178" s="133" t="str">
        <f ca="1">OFFSET('Sales input worksheet'!$A$1,ROW()-2,0)</f>
        <v/>
      </c>
      <c r="C178" s="169" t="str">
        <f ca="1">IF($C177="Total","",
IF($C177="","",
IF(OFFSET('Sales input worksheet'!$B$1,ROW()-2,0)="","TOTAL",
OFFSET('Sales input worksheet'!$B$1,ROW()-2,0))))</f>
        <v/>
      </c>
      <c r="D178" s="169" t="str">
        <f ca="1">IF(OFFSET('Sales input worksheet'!$C$1,ROW()-2,0)="","",OFFSET('Sales input worksheet'!$C$1,ROW()-2,0))</f>
        <v/>
      </c>
      <c r="E178" s="170" t="str">
        <f ca="1">IF(OFFSET('Sales input worksheet'!$D$1,ROW()-2,0)="","",OFFSET('Sales input worksheet'!$D$1,ROW()-2,0))</f>
        <v/>
      </c>
      <c r="F178" s="171" t="str">
        <f ca="1">IF(OFFSET('Sales input worksheet'!$E$1,ROW()-2,0)="","",OFFSET('Sales input worksheet'!$E$1,ROW()-2,0))</f>
        <v/>
      </c>
      <c r="G178" s="172" t="str">
        <f ca="1">IF($C178="Total",SUM(G$1:G177),
IF(OR(SUM('Sales input worksheet'!$J177:$K177)&lt;0,SUM('Sales input worksheet'!$J177:$K177)=0),"",
'Sales input worksheet'!$M177))</f>
        <v/>
      </c>
      <c r="H178" s="172" t="str">
        <f ca="1">IF($C178="Total",SUM(H$1:H177),
IF(OR(SUM('Sales input worksheet'!$J177:$K177)&gt;0,SUM('Sales input worksheet'!$J177:$K177)=0),"",
'Sales input worksheet'!$M177))</f>
        <v/>
      </c>
      <c r="I178" s="319"/>
      <c r="J178" s="176" t="str">
        <f ca="1">IF($C178="Total",SUM($I$1:I177),"")</f>
        <v/>
      </c>
      <c r="K178" s="177" t="str">
        <f ca="1">IFERROR(IF($C178="Total",$K$2+SUM($G178:$H178)-$J178,
IF(AND(G178="",H178=""),"",
$K$2+SUM(G$3:G178)+SUM(H$3:H178)-SUM(I$2:I178))),"")</f>
        <v/>
      </c>
    </row>
    <row r="179" spans="1:11" x14ac:dyDescent="0.35">
      <c r="A179" s="318" t="str">
        <f ca="1">IF($B179='Debtor balance enquiry'!$C$2,1+COUNT($A$1:A178),"")</f>
        <v/>
      </c>
      <c r="B179" s="133" t="str">
        <f ca="1">OFFSET('Sales input worksheet'!$A$1,ROW()-2,0)</f>
        <v/>
      </c>
      <c r="C179" s="169" t="str">
        <f ca="1">IF($C178="Total","",
IF($C178="","",
IF(OFFSET('Sales input worksheet'!$B$1,ROW()-2,0)="","TOTAL",
OFFSET('Sales input worksheet'!$B$1,ROW()-2,0))))</f>
        <v/>
      </c>
      <c r="D179" s="169" t="str">
        <f ca="1">IF(OFFSET('Sales input worksheet'!$C$1,ROW()-2,0)="","",OFFSET('Sales input worksheet'!$C$1,ROW()-2,0))</f>
        <v/>
      </c>
      <c r="E179" s="170" t="str">
        <f ca="1">IF(OFFSET('Sales input worksheet'!$D$1,ROW()-2,0)="","",OFFSET('Sales input worksheet'!$D$1,ROW()-2,0))</f>
        <v/>
      </c>
      <c r="F179" s="171" t="str">
        <f ca="1">IF(OFFSET('Sales input worksheet'!$E$1,ROW()-2,0)="","",OFFSET('Sales input worksheet'!$E$1,ROW()-2,0))</f>
        <v/>
      </c>
      <c r="G179" s="172" t="str">
        <f ca="1">IF($C179="Total",SUM(G$1:G178),
IF(OR(SUM('Sales input worksheet'!$J178:$K178)&lt;0,SUM('Sales input worksheet'!$J178:$K178)=0),"",
'Sales input worksheet'!$M178))</f>
        <v/>
      </c>
      <c r="H179" s="172" t="str">
        <f ca="1">IF($C179="Total",SUM(H$1:H178),
IF(OR(SUM('Sales input worksheet'!$J178:$K178)&gt;0,SUM('Sales input worksheet'!$J178:$K178)=0),"",
'Sales input worksheet'!$M178))</f>
        <v/>
      </c>
      <c r="I179" s="319"/>
      <c r="J179" s="176" t="str">
        <f ca="1">IF($C179="Total",SUM($I$1:I178),"")</f>
        <v/>
      </c>
      <c r="K179" s="177" t="str">
        <f ca="1">IFERROR(IF($C179="Total",$K$2+SUM($G179:$H179)-$J179,
IF(AND(G179="",H179=""),"",
$K$2+SUM(G$3:G179)+SUM(H$3:H179)-SUM(I$2:I179))),"")</f>
        <v/>
      </c>
    </row>
    <row r="180" spans="1:11" x14ac:dyDescent="0.35">
      <c r="A180" s="318" t="str">
        <f ca="1">IF($B180='Debtor balance enquiry'!$C$2,1+COUNT($A$1:A179),"")</f>
        <v/>
      </c>
      <c r="B180" s="133" t="str">
        <f ca="1">OFFSET('Sales input worksheet'!$A$1,ROW()-2,0)</f>
        <v/>
      </c>
      <c r="C180" s="169" t="str">
        <f ca="1">IF($C179="Total","",
IF($C179="","",
IF(OFFSET('Sales input worksheet'!$B$1,ROW()-2,0)="","TOTAL",
OFFSET('Sales input worksheet'!$B$1,ROW()-2,0))))</f>
        <v/>
      </c>
      <c r="D180" s="169" t="str">
        <f ca="1">IF(OFFSET('Sales input worksheet'!$C$1,ROW()-2,0)="","",OFFSET('Sales input worksheet'!$C$1,ROW()-2,0))</f>
        <v/>
      </c>
      <c r="E180" s="170" t="str">
        <f ca="1">IF(OFFSET('Sales input worksheet'!$D$1,ROW()-2,0)="","",OFFSET('Sales input worksheet'!$D$1,ROW()-2,0))</f>
        <v/>
      </c>
      <c r="F180" s="171" t="str">
        <f ca="1">IF(OFFSET('Sales input worksheet'!$E$1,ROW()-2,0)="","",OFFSET('Sales input worksheet'!$E$1,ROW()-2,0))</f>
        <v/>
      </c>
      <c r="G180" s="172" t="str">
        <f ca="1">IF($C180="Total",SUM(G$1:G179),
IF(OR(SUM('Sales input worksheet'!$J179:$K179)&lt;0,SUM('Sales input worksheet'!$J179:$K179)=0),"",
'Sales input worksheet'!$M179))</f>
        <v/>
      </c>
      <c r="H180" s="172" t="str">
        <f ca="1">IF($C180="Total",SUM(H$1:H179),
IF(OR(SUM('Sales input worksheet'!$J179:$K179)&gt;0,SUM('Sales input worksheet'!$J179:$K179)=0),"",
'Sales input worksheet'!$M179))</f>
        <v/>
      </c>
      <c r="I180" s="319"/>
      <c r="J180" s="176" t="str">
        <f ca="1">IF($C180="Total",SUM($I$1:I179),"")</f>
        <v/>
      </c>
      <c r="K180" s="177" t="str">
        <f ca="1">IFERROR(IF($C180="Total",$K$2+SUM($G180:$H180)-$J180,
IF(AND(G180="",H180=""),"",
$K$2+SUM(G$3:G180)+SUM(H$3:H180)-SUM(I$2:I180))),"")</f>
        <v/>
      </c>
    </row>
    <row r="181" spans="1:11" x14ac:dyDescent="0.35">
      <c r="A181" s="318" t="str">
        <f ca="1">IF($B181='Debtor balance enquiry'!$C$2,1+COUNT($A$1:A180),"")</f>
        <v/>
      </c>
      <c r="B181" s="133" t="str">
        <f ca="1">OFFSET('Sales input worksheet'!$A$1,ROW()-2,0)</f>
        <v/>
      </c>
      <c r="C181" s="169" t="str">
        <f ca="1">IF($C180="Total","",
IF($C180="","",
IF(OFFSET('Sales input worksheet'!$B$1,ROW()-2,0)="","TOTAL",
OFFSET('Sales input worksheet'!$B$1,ROW()-2,0))))</f>
        <v/>
      </c>
      <c r="D181" s="169" t="str">
        <f ca="1">IF(OFFSET('Sales input worksheet'!$C$1,ROW()-2,0)="","",OFFSET('Sales input worksheet'!$C$1,ROW()-2,0))</f>
        <v/>
      </c>
      <c r="E181" s="170" t="str">
        <f ca="1">IF(OFFSET('Sales input worksheet'!$D$1,ROW()-2,0)="","",OFFSET('Sales input worksheet'!$D$1,ROW()-2,0))</f>
        <v/>
      </c>
      <c r="F181" s="171" t="str">
        <f ca="1">IF(OFFSET('Sales input worksheet'!$E$1,ROW()-2,0)="","",OFFSET('Sales input worksheet'!$E$1,ROW()-2,0))</f>
        <v/>
      </c>
      <c r="G181" s="172" t="str">
        <f ca="1">IF($C181="Total",SUM(G$1:G180),
IF(OR(SUM('Sales input worksheet'!$J180:$K180)&lt;0,SUM('Sales input worksheet'!$J180:$K180)=0),"",
'Sales input worksheet'!$M180))</f>
        <v/>
      </c>
      <c r="H181" s="172" t="str">
        <f ca="1">IF($C181="Total",SUM(H$1:H180),
IF(OR(SUM('Sales input worksheet'!$J180:$K180)&gt;0,SUM('Sales input worksheet'!$J180:$K180)=0),"",
'Sales input worksheet'!$M180))</f>
        <v/>
      </c>
      <c r="I181" s="319"/>
      <c r="J181" s="176" t="str">
        <f ca="1">IF($C181="Total",SUM($I$1:I180),"")</f>
        <v/>
      </c>
      <c r="K181" s="177" t="str">
        <f ca="1">IFERROR(IF($C181="Total",$K$2+SUM($G181:$H181)-$J181,
IF(AND(G181="",H181=""),"",
$K$2+SUM(G$3:G181)+SUM(H$3:H181)-SUM(I$2:I181))),"")</f>
        <v/>
      </c>
    </row>
    <row r="182" spans="1:11" x14ac:dyDescent="0.35">
      <c r="A182" s="318" t="str">
        <f ca="1">IF($B182='Debtor balance enquiry'!$C$2,1+COUNT($A$1:A181),"")</f>
        <v/>
      </c>
      <c r="B182" s="133" t="str">
        <f ca="1">OFFSET('Sales input worksheet'!$A$1,ROW()-2,0)</f>
        <v/>
      </c>
      <c r="C182" s="169" t="str">
        <f ca="1">IF($C181="Total","",
IF($C181="","",
IF(OFFSET('Sales input worksheet'!$B$1,ROW()-2,0)="","TOTAL",
OFFSET('Sales input worksheet'!$B$1,ROW()-2,0))))</f>
        <v/>
      </c>
      <c r="D182" s="169" t="str">
        <f ca="1">IF(OFFSET('Sales input worksheet'!$C$1,ROW()-2,0)="","",OFFSET('Sales input worksheet'!$C$1,ROW()-2,0))</f>
        <v/>
      </c>
      <c r="E182" s="170" t="str">
        <f ca="1">IF(OFFSET('Sales input worksheet'!$D$1,ROW()-2,0)="","",OFFSET('Sales input worksheet'!$D$1,ROW()-2,0))</f>
        <v/>
      </c>
      <c r="F182" s="171" t="str">
        <f ca="1">IF(OFFSET('Sales input worksheet'!$E$1,ROW()-2,0)="","",OFFSET('Sales input worksheet'!$E$1,ROW()-2,0))</f>
        <v/>
      </c>
      <c r="G182" s="172" t="str">
        <f ca="1">IF($C182="Total",SUM(G$1:G181),
IF(OR(SUM('Sales input worksheet'!$J181:$K181)&lt;0,SUM('Sales input worksheet'!$J181:$K181)=0),"",
'Sales input worksheet'!$M181))</f>
        <v/>
      </c>
      <c r="H182" s="172" t="str">
        <f ca="1">IF($C182="Total",SUM(H$1:H181),
IF(OR(SUM('Sales input worksheet'!$J181:$K181)&gt;0,SUM('Sales input worksheet'!$J181:$K181)=0),"",
'Sales input worksheet'!$M181))</f>
        <v/>
      </c>
      <c r="I182" s="319"/>
      <c r="J182" s="176" t="str">
        <f ca="1">IF($C182="Total",SUM($I$1:I181),"")</f>
        <v/>
      </c>
      <c r="K182" s="177" t="str">
        <f ca="1">IFERROR(IF($C182="Total",$K$2+SUM($G182:$H182)-$J182,
IF(AND(G182="",H182=""),"",
$K$2+SUM(G$3:G182)+SUM(H$3:H182)-SUM(I$2:I182))),"")</f>
        <v/>
      </c>
    </row>
    <row r="183" spans="1:11" x14ac:dyDescent="0.35">
      <c r="A183" s="318" t="str">
        <f ca="1">IF($B183='Debtor balance enquiry'!$C$2,1+COUNT($A$1:A182),"")</f>
        <v/>
      </c>
      <c r="B183" s="133" t="str">
        <f ca="1">OFFSET('Sales input worksheet'!$A$1,ROW()-2,0)</f>
        <v/>
      </c>
      <c r="C183" s="169" t="str">
        <f ca="1">IF($C182="Total","",
IF($C182="","",
IF(OFFSET('Sales input worksheet'!$B$1,ROW()-2,0)="","TOTAL",
OFFSET('Sales input worksheet'!$B$1,ROW()-2,0))))</f>
        <v/>
      </c>
      <c r="D183" s="169" t="str">
        <f ca="1">IF(OFFSET('Sales input worksheet'!$C$1,ROW()-2,0)="","",OFFSET('Sales input worksheet'!$C$1,ROW()-2,0))</f>
        <v/>
      </c>
      <c r="E183" s="170" t="str">
        <f ca="1">IF(OFFSET('Sales input worksheet'!$D$1,ROW()-2,0)="","",OFFSET('Sales input worksheet'!$D$1,ROW()-2,0))</f>
        <v/>
      </c>
      <c r="F183" s="171" t="str">
        <f ca="1">IF(OFFSET('Sales input worksheet'!$E$1,ROW()-2,0)="","",OFFSET('Sales input worksheet'!$E$1,ROW()-2,0))</f>
        <v/>
      </c>
      <c r="G183" s="172" t="str">
        <f ca="1">IF($C183="Total",SUM(G$1:G182),
IF(OR(SUM('Sales input worksheet'!$J182:$K182)&lt;0,SUM('Sales input worksheet'!$J182:$K182)=0),"",
'Sales input worksheet'!$M182))</f>
        <v/>
      </c>
      <c r="H183" s="172" t="str">
        <f ca="1">IF($C183="Total",SUM(H$1:H182),
IF(OR(SUM('Sales input worksheet'!$J182:$K182)&gt;0,SUM('Sales input worksheet'!$J182:$K182)=0),"",
'Sales input worksheet'!$M182))</f>
        <v/>
      </c>
      <c r="I183" s="319"/>
      <c r="J183" s="176" t="str">
        <f ca="1">IF($C183="Total",SUM($I$1:I182),"")</f>
        <v/>
      </c>
      <c r="K183" s="177" t="str">
        <f ca="1">IFERROR(IF($C183="Total",$K$2+SUM($G183:$H183)-$J183,
IF(AND(G183="",H183=""),"",
$K$2+SUM(G$3:G183)+SUM(H$3:H183)-SUM(I$2:I183))),"")</f>
        <v/>
      </c>
    </row>
    <row r="184" spans="1:11" x14ac:dyDescent="0.35">
      <c r="A184" s="318" t="str">
        <f ca="1">IF($B184='Debtor balance enquiry'!$C$2,1+COUNT($A$1:A183),"")</f>
        <v/>
      </c>
      <c r="B184" s="133" t="str">
        <f ca="1">OFFSET('Sales input worksheet'!$A$1,ROW()-2,0)</f>
        <v/>
      </c>
      <c r="C184" s="169" t="str">
        <f ca="1">IF($C183="Total","",
IF($C183="","",
IF(OFFSET('Sales input worksheet'!$B$1,ROW()-2,0)="","TOTAL",
OFFSET('Sales input worksheet'!$B$1,ROW()-2,0))))</f>
        <v/>
      </c>
      <c r="D184" s="169" t="str">
        <f ca="1">IF(OFFSET('Sales input worksheet'!$C$1,ROW()-2,0)="","",OFFSET('Sales input worksheet'!$C$1,ROW()-2,0))</f>
        <v/>
      </c>
      <c r="E184" s="170" t="str">
        <f ca="1">IF(OFFSET('Sales input worksheet'!$D$1,ROW()-2,0)="","",OFFSET('Sales input worksheet'!$D$1,ROW()-2,0))</f>
        <v/>
      </c>
      <c r="F184" s="171" t="str">
        <f ca="1">IF(OFFSET('Sales input worksheet'!$E$1,ROW()-2,0)="","",OFFSET('Sales input worksheet'!$E$1,ROW()-2,0))</f>
        <v/>
      </c>
      <c r="G184" s="172" t="str">
        <f ca="1">IF($C184="Total",SUM(G$1:G183),
IF(OR(SUM('Sales input worksheet'!$J183:$K183)&lt;0,SUM('Sales input worksheet'!$J183:$K183)=0),"",
'Sales input worksheet'!$M183))</f>
        <v/>
      </c>
      <c r="H184" s="172" t="str">
        <f ca="1">IF($C184="Total",SUM(H$1:H183),
IF(OR(SUM('Sales input worksheet'!$J183:$K183)&gt;0,SUM('Sales input worksheet'!$J183:$K183)=0),"",
'Sales input worksheet'!$M183))</f>
        <v/>
      </c>
      <c r="I184" s="319"/>
      <c r="J184" s="176" t="str">
        <f ca="1">IF($C184="Total",SUM($I$1:I183),"")</f>
        <v/>
      </c>
      <c r="K184" s="177" t="str">
        <f ca="1">IFERROR(IF($C184="Total",$K$2+SUM($G184:$H184)-$J184,
IF(AND(G184="",H184=""),"",
$K$2+SUM(G$3:G184)+SUM(H$3:H184)-SUM(I$2:I184))),"")</f>
        <v/>
      </c>
    </row>
    <row r="185" spans="1:11" x14ac:dyDescent="0.35">
      <c r="A185" s="318" t="str">
        <f ca="1">IF($B185='Debtor balance enquiry'!$C$2,1+COUNT($A$1:A184),"")</f>
        <v/>
      </c>
      <c r="B185" s="133" t="str">
        <f ca="1">OFFSET('Sales input worksheet'!$A$1,ROW()-2,0)</f>
        <v/>
      </c>
      <c r="C185" s="169" t="str">
        <f ca="1">IF($C184="Total","",
IF($C184="","",
IF(OFFSET('Sales input worksheet'!$B$1,ROW()-2,0)="","TOTAL",
OFFSET('Sales input worksheet'!$B$1,ROW()-2,0))))</f>
        <v/>
      </c>
      <c r="D185" s="169" t="str">
        <f ca="1">IF(OFFSET('Sales input worksheet'!$C$1,ROW()-2,0)="","",OFFSET('Sales input worksheet'!$C$1,ROW()-2,0))</f>
        <v/>
      </c>
      <c r="E185" s="170" t="str">
        <f ca="1">IF(OFFSET('Sales input worksheet'!$D$1,ROW()-2,0)="","",OFFSET('Sales input worksheet'!$D$1,ROW()-2,0))</f>
        <v/>
      </c>
      <c r="F185" s="171" t="str">
        <f ca="1">IF(OFFSET('Sales input worksheet'!$E$1,ROW()-2,0)="","",OFFSET('Sales input worksheet'!$E$1,ROW()-2,0))</f>
        <v/>
      </c>
      <c r="G185" s="172" t="str">
        <f ca="1">IF($C185="Total",SUM(G$1:G184),
IF(OR(SUM('Sales input worksheet'!$J184:$K184)&lt;0,SUM('Sales input worksheet'!$J184:$K184)=0),"",
'Sales input worksheet'!$M184))</f>
        <v/>
      </c>
      <c r="H185" s="172" t="str">
        <f ca="1">IF($C185="Total",SUM(H$1:H184),
IF(OR(SUM('Sales input worksheet'!$J184:$K184)&gt;0,SUM('Sales input worksheet'!$J184:$K184)=0),"",
'Sales input worksheet'!$M184))</f>
        <v/>
      </c>
      <c r="I185" s="319"/>
      <c r="J185" s="176" t="str">
        <f ca="1">IF($C185="Total",SUM($I$1:I184),"")</f>
        <v/>
      </c>
      <c r="K185" s="177" t="str">
        <f ca="1">IFERROR(IF($C185="Total",$K$2+SUM($G185:$H185)-$J185,
IF(AND(G185="",H185=""),"",
$K$2+SUM(G$3:G185)+SUM(H$3:H185)-SUM(I$2:I185))),"")</f>
        <v/>
      </c>
    </row>
    <row r="186" spans="1:11" x14ac:dyDescent="0.35">
      <c r="A186" s="318" t="str">
        <f ca="1">IF($B186='Debtor balance enquiry'!$C$2,1+COUNT($A$1:A185),"")</f>
        <v/>
      </c>
      <c r="B186" s="133" t="str">
        <f ca="1">OFFSET('Sales input worksheet'!$A$1,ROW()-2,0)</f>
        <v/>
      </c>
      <c r="C186" s="169" t="str">
        <f ca="1">IF($C185="Total","",
IF($C185="","",
IF(OFFSET('Sales input worksheet'!$B$1,ROW()-2,0)="","TOTAL",
OFFSET('Sales input worksheet'!$B$1,ROW()-2,0))))</f>
        <v/>
      </c>
      <c r="D186" s="169" t="str">
        <f ca="1">IF(OFFSET('Sales input worksheet'!$C$1,ROW()-2,0)="","",OFFSET('Sales input worksheet'!$C$1,ROW()-2,0))</f>
        <v/>
      </c>
      <c r="E186" s="170" t="str">
        <f ca="1">IF(OFFSET('Sales input worksheet'!$D$1,ROW()-2,0)="","",OFFSET('Sales input worksheet'!$D$1,ROW()-2,0))</f>
        <v/>
      </c>
      <c r="F186" s="171" t="str">
        <f ca="1">IF(OFFSET('Sales input worksheet'!$E$1,ROW()-2,0)="","",OFFSET('Sales input worksheet'!$E$1,ROW()-2,0))</f>
        <v/>
      </c>
      <c r="G186" s="172" t="str">
        <f ca="1">IF($C186="Total",SUM(G$1:G185),
IF(OR(SUM('Sales input worksheet'!$J185:$K185)&lt;0,SUM('Sales input worksheet'!$J185:$K185)=0),"",
'Sales input worksheet'!$M185))</f>
        <v/>
      </c>
      <c r="H186" s="172" t="str">
        <f ca="1">IF($C186="Total",SUM(H$1:H185),
IF(OR(SUM('Sales input worksheet'!$J185:$K185)&gt;0,SUM('Sales input worksheet'!$J185:$K185)=0),"",
'Sales input worksheet'!$M185))</f>
        <v/>
      </c>
      <c r="I186" s="319"/>
      <c r="J186" s="176" t="str">
        <f ca="1">IF($C186="Total",SUM($I$1:I185),"")</f>
        <v/>
      </c>
      <c r="K186" s="177" t="str">
        <f ca="1">IFERROR(IF($C186="Total",$K$2+SUM($G186:$H186)-$J186,
IF(AND(G186="",H186=""),"",
$K$2+SUM(G$3:G186)+SUM(H$3:H186)-SUM(I$2:I186))),"")</f>
        <v/>
      </c>
    </row>
    <row r="187" spans="1:11" x14ac:dyDescent="0.35">
      <c r="A187" s="318" t="str">
        <f ca="1">IF($B187='Debtor balance enquiry'!$C$2,1+COUNT($A$1:A186),"")</f>
        <v/>
      </c>
      <c r="B187" s="133" t="str">
        <f ca="1">OFFSET('Sales input worksheet'!$A$1,ROW()-2,0)</f>
        <v/>
      </c>
      <c r="C187" s="169" t="str">
        <f ca="1">IF($C186="Total","",
IF($C186="","",
IF(OFFSET('Sales input worksheet'!$B$1,ROW()-2,0)="","TOTAL",
OFFSET('Sales input worksheet'!$B$1,ROW()-2,0))))</f>
        <v/>
      </c>
      <c r="D187" s="169" t="str">
        <f ca="1">IF(OFFSET('Sales input worksheet'!$C$1,ROW()-2,0)="","",OFFSET('Sales input worksheet'!$C$1,ROW()-2,0))</f>
        <v/>
      </c>
      <c r="E187" s="170" t="str">
        <f ca="1">IF(OFFSET('Sales input worksheet'!$D$1,ROW()-2,0)="","",OFFSET('Sales input worksheet'!$D$1,ROW()-2,0))</f>
        <v/>
      </c>
      <c r="F187" s="171" t="str">
        <f ca="1">IF(OFFSET('Sales input worksheet'!$E$1,ROW()-2,0)="","",OFFSET('Sales input worksheet'!$E$1,ROW()-2,0))</f>
        <v/>
      </c>
      <c r="G187" s="172" t="str">
        <f ca="1">IF($C187="Total",SUM(G$1:G186),
IF(OR(SUM('Sales input worksheet'!$J186:$K186)&lt;0,SUM('Sales input worksheet'!$J186:$K186)=0),"",
'Sales input worksheet'!$M186))</f>
        <v/>
      </c>
      <c r="H187" s="172" t="str">
        <f ca="1">IF($C187="Total",SUM(H$1:H186),
IF(OR(SUM('Sales input worksheet'!$J186:$K186)&gt;0,SUM('Sales input worksheet'!$J186:$K186)=0),"",
'Sales input worksheet'!$M186))</f>
        <v/>
      </c>
      <c r="I187" s="319"/>
      <c r="J187" s="176" t="str">
        <f ca="1">IF($C187="Total",SUM($I$1:I186),"")</f>
        <v/>
      </c>
      <c r="K187" s="177" t="str">
        <f ca="1">IFERROR(IF($C187="Total",$K$2+SUM($G187:$H187)-$J187,
IF(AND(G187="",H187=""),"",
$K$2+SUM(G$3:G187)+SUM(H$3:H187)-SUM(I$2:I187))),"")</f>
        <v/>
      </c>
    </row>
    <row r="188" spans="1:11" x14ac:dyDescent="0.35">
      <c r="A188" s="318" t="str">
        <f ca="1">IF($B188='Debtor balance enquiry'!$C$2,1+COUNT($A$1:A187),"")</f>
        <v/>
      </c>
      <c r="B188" s="133" t="str">
        <f ca="1">OFFSET('Sales input worksheet'!$A$1,ROW()-2,0)</f>
        <v/>
      </c>
      <c r="C188" s="169" t="str">
        <f ca="1">IF($C187="Total","",
IF($C187="","",
IF(OFFSET('Sales input worksheet'!$B$1,ROW()-2,0)="","TOTAL",
OFFSET('Sales input worksheet'!$B$1,ROW()-2,0))))</f>
        <v/>
      </c>
      <c r="D188" s="169" t="str">
        <f ca="1">IF(OFFSET('Sales input worksheet'!$C$1,ROW()-2,0)="","",OFFSET('Sales input worksheet'!$C$1,ROW()-2,0))</f>
        <v/>
      </c>
      <c r="E188" s="170" t="str">
        <f ca="1">IF(OFFSET('Sales input worksheet'!$D$1,ROW()-2,0)="","",OFFSET('Sales input worksheet'!$D$1,ROW()-2,0))</f>
        <v/>
      </c>
      <c r="F188" s="171" t="str">
        <f ca="1">IF(OFFSET('Sales input worksheet'!$E$1,ROW()-2,0)="","",OFFSET('Sales input worksheet'!$E$1,ROW()-2,0))</f>
        <v/>
      </c>
      <c r="G188" s="172" t="str">
        <f ca="1">IF($C188="Total",SUM(G$1:G187),
IF(OR(SUM('Sales input worksheet'!$J187:$K187)&lt;0,SUM('Sales input worksheet'!$J187:$K187)=0),"",
'Sales input worksheet'!$M187))</f>
        <v/>
      </c>
      <c r="H188" s="172" t="str">
        <f ca="1">IF($C188="Total",SUM(H$1:H187),
IF(OR(SUM('Sales input worksheet'!$J187:$K187)&gt;0,SUM('Sales input worksheet'!$J187:$K187)=0),"",
'Sales input worksheet'!$M187))</f>
        <v/>
      </c>
      <c r="I188" s="319"/>
      <c r="J188" s="176" t="str">
        <f ca="1">IF($C188="Total",SUM($I$1:I187),"")</f>
        <v/>
      </c>
      <c r="K188" s="177" t="str">
        <f ca="1">IFERROR(IF($C188="Total",$K$2+SUM($G188:$H188)-$J188,
IF(AND(G188="",H188=""),"",
$K$2+SUM(G$3:G188)+SUM(H$3:H188)-SUM(I$2:I188))),"")</f>
        <v/>
      </c>
    </row>
    <row r="189" spans="1:11" x14ac:dyDescent="0.35">
      <c r="A189" s="318" t="str">
        <f ca="1">IF($B189='Debtor balance enquiry'!$C$2,1+COUNT($A$1:A188),"")</f>
        <v/>
      </c>
      <c r="B189" s="133" t="str">
        <f ca="1">OFFSET('Sales input worksheet'!$A$1,ROW()-2,0)</f>
        <v/>
      </c>
      <c r="C189" s="169" t="str">
        <f ca="1">IF($C188="Total","",
IF($C188="","",
IF(OFFSET('Sales input worksheet'!$B$1,ROW()-2,0)="","TOTAL",
OFFSET('Sales input worksheet'!$B$1,ROW()-2,0))))</f>
        <v/>
      </c>
      <c r="D189" s="169" t="str">
        <f ca="1">IF(OFFSET('Sales input worksheet'!$C$1,ROW()-2,0)="","",OFFSET('Sales input worksheet'!$C$1,ROW()-2,0))</f>
        <v/>
      </c>
      <c r="E189" s="170" t="str">
        <f ca="1">IF(OFFSET('Sales input worksheet'!$D$1,ROW()-2,0)="","",OFFSET('Sales input worksheet'!$D$1,ROW()-2,0))</f>
        <v/>
      </c>
      <c r="F189" s="171" t="str">
        <f ca="1">IF(OFFSET('Sales input worksheet'!$E$1,ROW()-2,0)="","",OFFSET('Sales input worksheet'!$E$1,ROW()-2,0))</f>
        <v/>
      </c>
      <c r="G189" s="172" t="str">
        <f ca="1">IF($C189="Total",SUM(G$1:G188),
IF(OR(SUM('Sales input worksheet'!$J188:$K188)&lt;0,SUM('Sales input worksheet'!$J188:$K188)=0),"",
'Sales input worksheet'!$M188))</f>
        <v/>
      </c>
      <c r="H189" s="172" t="str">
        <f ca="1">IF($C189="Total",SUM(H$1:H188),
IF(OR(SUM('Sales input worksheet'!$J188:$K188)&gt;0,SUM('Sales input worksheet'!$J188:$K188)=0),"",
'Sales input worksheet'!$M188))</f>
        <v/>
      </c>
      <c r="I189" s="319"/>
      <c r="J189" s="176" t="str">
        <f ca="1">IF($C189="Total",SUM($I$1:I188),"")</f>
        <v/>
      </c>
      <c r="K189" s="177" t="str">
        <f ca="1">IFERROR(IF($C189="Total",$K$2+SUM($G189:$H189)-$J189,
IF(AND(G189="",H189=""),"",
$K$2+SUM(G$3:G189)+SUM(H$3:H189)-SUM(I$2:I189))),"")</f>
        <v/>
      </c>
    </row>
    <row r="190" spans="1:11" x14ac:dyDescent="0.35">
      <c r="A190" s="318" t="str">
        <f ca="1">IF($B190='Debtor balance enquiry'!$C$2,1+COUNT($A$1:A189),"")</f>
        <v/>
      </c>
      <c r="B190" s="133" t="str">
        <f ca="1">OFFSET('Sales input worksheet'!$A$1,ROW()-2,0)</f>
        <v/>
      </c>
      <c r="C190" s="169" t="str">
        <f ca="1">IF($C189="Total","",
IF($C189="","",
IF(OFFSET('Sales input worksheet'!$B$1,ROW()-2,0)="","TOTAL",
OFFSET('Sales input worksheet'!$B$1,ROW()-2,0))))</f>
        <v/>
      </c>
      <c r="D190" s="169" t="str">
        <f ca="1">IF(OFFSET('Sales input worksheet'!$C$1,ROW()-2,0)="","",OFFSET('Sales input worksheet'!$C$1,ROW()-2,0))</f>
        <v/>
      </c>
      <c r="E190" s="170" t="str">
        <f ca="1">IF(OFFSET('Sales input worksheet'!$D$1,ROW()-2,0)="","",OFFSET('Sales input worksheet'!$D$1,ROW()-2,0))</f>
        <v/>
      </c>
      <c r="F190" s="171" t="str">
        <f ca="1">IF(OFFSET('Sales input worksheet'!$E$1,ROW()-2,0)="","",OFFSET('Sales input worksheet'!$E$1,ROW()-2,0))</f>
        <v/>
      </c>
      <c r="G190" s="172" t="str">
        <f ca="1">IF($C190="Total",SUM(G$1:G189),
IF(OR(SUM('Sales input worksheet'!$J189:$K189)&lt;0,SUM('Sales input worksheet'!$J189:$K189)=0),"",
'Sales input worksheet'!$M189))</f>
        <v/>
      </c>
      <c r="H190" s="172" t="str">
        <f ca="1">IF($C190="Total",SUM(H$1:H189),
IF(OR(SUM('Sales input worksheet'!$J189:$K189)&gt;0,SUM('Sales input worksheet'!$J189:$K189)=0),"",
'Sales input worksheet'!$M189))</f>
        <v/>
      </c>
      <c r="I190" s="319"/>
      <c r="J190" s="176" t="str">
        <f ca="1">IF($C190="Total",SUM($I$1:I189),"")</f>
        <v/>
      </c>
      <c r="K190" s="177" t="str">
        <f ca="1">IFERROR(IF($C190="Total",$K$2+SUM($G190:$H190)-$J190,
IF(AND(G190="",H190=""),"",
$K$2+SUM(G$3:G190)+SUM(H$3:H190)-SUM(I$2:I190))),"")</f>
        <v/>
      </c>
    </row>
    <row r="191" spans="1:11" x14ac:dyDescent="0.35">
      <c r="A191" s="318" t="str">
        <f ca="1">IF($B191='Debtor balance enquiry'!$C$2,1+COUNT($A$1:A190),"")</f>
        <v/>
      </c>
      <c r="B191" s="133" t="str">
        <f ca="1">OFFSET('Sales input worksheet'!$A$1,ROW()-2,0)</f>
        <v/>
      </c>
      <c r="C191" s="169" t="str">
        <f ca="1">IF($C190="Total","",
IF($C190="","",
IF(OFFSET('Sales input worksheet'!$B$1,ROW()-2,0)="","TOTAL",
OFFSET('Sales input worksheet'!$B$1,ROW()-2,0))))</f>
        <v/>
      </c>
      <c r="D191" s="169" t="str">
        <f ca="1">IF(OFFSET('Sales input worksheet'!$C$1,ROW()-2,0)="","",OFFSET('Sales input worksheet'!$C$1,ROW()-2,0))</f>
        <v/>
      </c>
      <c r="E191" s="170" t="str">
        <f ca="1">IF(OFFSET('Sales input worksheet'!$D$1,ROW()-2,0)="","",OFFSET('Sales input worksheet'!$D$1,ROW()-2,0))</f>
        <v/>
      </c>
      <c r="F191" s="171" t="str">
        <f ca="1">IF(OFFSET('Sales input worksheet'!$E$1,ROW()-2,0)="","",OFFSET('Sales input worksheet'!$E$1,ROW()-2,0))</f>
        <v/>
      </c>
      <c r="G191" s="172" t="str">
        <f ca="1">IF($C191="Total",SUM(G$1:G190),
IF(OR(SUM('Sales input worksheet'!$J190:$K190)&lt;0,SUM('Sales input worksheet'!$J190:$K190)=0),"",
'Sales input worksheet'!$M190))</f>
        <v/>
      </c>
      <c r="H191" s="172" t="str">
        <f ca="1">IF($C191="Total",SUM(H$1:H190),
IF(OR(SUM('Sales input worksheet'!$J190:$K190)&gt;0,SUM('Sales input worksheet'!$J190:$K190)=0),"",
'Sales input worksheet'!$M190))</f>
        <v/>
      </c>
      <c r="I191" s="319"/>
      <c r="J191" s="176" t="str">
        <f ca="1">IF($C191="Total",SUM($I$1:I190),"")</f>
        <v/>
      </c>
      <c r="K191" s="177" t="str">
        <f ca="1">IFERROR(IF($C191="Total",$K$2+SUM($G191:$H191)-$J191,
IF(AND(G191="",H191=""),"",
$K$2+SUM(G$3:G191)+SUM(H$3:H191)-SUM(I$2:I191))),"")</f>
        <v/>
      </c>
    </row>
    <row r="192" spans="1:11" x14ac:dyDescent="0.35">
      <c r="A192" s="318" t="str">
        <f ca="1">IF($B192='Debtor balance enquiry'!$C$2,1+COUNT($A$1:A191),"")</f>
        <v/>
      </c>
      <c r="B192" s="133" t="str">
        <f ca="1">OFFSET('Sales input worksheet'!$A$1,ROW()-2,0)</f>
        <v/>
      </c>
      <c r="C192" s="169" t="str">
        <f ca="1">IF($C191="Total","",
IF($C191="","",
IF(OFFSET('Sales input worksheet'!$B$1,ROW()-2,0)="","TOTAL",
OFFSET('Sales input worksheet'!$B$1,ROW()-2,0))))</f>
        <v/>
      </c>
      <c r="D192" s="169" t="str">
        <f ca="1">IF(OFFSET('Sales input worksheet'!$C$1,ROW()-2,0)="","",OFFSET('Sales input worksheet'!$C$1,ROW()-2,0))</f>
        <v/>
      </c>
      <c r="E192" s="170" t="str">
        <f ca="1">IF(OFFSET('Sales input worksheet'!$D$1,ROW()-2,0)="","",OFFSET('Sales input worksheet'!$D$1,ROW()-2,0))</f>
        <v/>
      </c>
      <c r="F192" s="171" t="str">
        <f ca="1">IF(OFFSET('Sales input worksheet'!$E$1,ROW()-2,0)="","",OFFSET('Sales input worksheet'!$E$1,ROW()-2,0))</f>
        <v/>
      </c>
      <c r="G192" s="172" t="str">
        <f ca="1">IF($C192="Total",SUM(G$1:G191),
IF(OR(SUM('Sales input worksheet'!$J191:$K191)&lt;0,SUM('Sales input worksheet'!$J191:$K191)=0),"",
'Sales input worksheet'!$M191))</f>
        <v/>
      </c>
      <c r="H192" s="172" t="str">
        <f ca="1">IF($C192="Total",SUM(H$1:H191),
IF(OR(SUM('Sales input worksheet'!$J191:$K191)&gt;0,SUM('Sales input worksheet'!$J191:$K191)=0),"",
'Sales input worksheet'!$M191))</f>
        <v/>
      </c>
      <c r="I192" s="319"/>
      <c r="J192" s="176" t="str">
        <f ca="1">IF($C192="Total",SUM($I$1:I191),"")</f>
        <v/>
      </c>
      <c r="K192" s="177" t="str">
        <f ca="1">IFERROR(IF($C192="Total",$K$2+SUM($G192:$H192)-$J192,
IF(AND(G192="",H192=""),"",
$K$2+SUM(G$3:G192)+SUM(H$3:H192)-SUM(I$2:I192))),"")</f>
        <v/>
      </c>
    </row>
    <row r="193" spans="1:11" x14ac:dyDescent="0.35">
      <c r="A193" s="318" t="str">
        <f ca="1">IF($B193='Debtor balance enquiry'!$C$2,1+COUNT($A$1:A192),"")</f>
        <v/>
      </c>
      <c r="B193" s="133" t="str">
        <f ca="1">OFFSET('Sales input worksheet'!$A$1,ROW()-2,0)</f>
        <v/>
      </c>
      <c r="C193" s="169" t="str">
        <f ca="1">IF($C192="Total","",
IF($C192="","",
IF(OFFSET('Sales input worksheet'!$B$1,ROW()-2,0)="","TOTAL",
OFFSET('Sales input worksheet'!$B$1,ROW()-2,0))))</f>
        <v/>
      </c>
      <c r="D193" s="169" t="str">
        <f ca="1">IF(OFFSET('Sales input worksheet'!$C$1,ROW()-2,0)="","",OFFSET('Sales input worksheet'!$C$1,ROW()-2,0))</f>
        <v/>
      </c>
      <c r="E193" s="170" t="str">
        <f ca="1">IF(OFFSET('Sales input worksheet'!$D$1,ROW()-2,0)="","",OFFSET('Sales input worksheet'!$D$1,ROW()-2,0))</f>
        <v/>
      </c>
      <c r="F193" s="171" t="str">
        <f ca="1">IF(OFFSET('Sales input worksheet'!$E$1,ROW()-2,0)="","",OFFSET('Sales input worksheet'!$E$1,ROW()-2,0))</f>
        <v/>
      </c>
      <c r="G193" s="172" t="str">
        <f ca="1">IF($C193="Total",SUM(G$1:G192),
IF(OR(SUM('Sales input worksheet'!$J192:$K192)&lt;0,SUM('Sales input worksheet'!$J192:$K192)=0),"",
'Sales input worksheet'!$M192))</f>
        <v/>
      </c>
      <c r="H193" s="172" t="str">
        <f ca="1">IF($C193="Total",SUM(H$1:H192),
IF(OR(SUM('Sales input worksheet'!$J192:$K192)&gt;0,SUM('Sales input worksheet'!$J192:$K192)=0),"",
'Sales input worksheet'!$M192))</f>
        <v/>
      </c>
      <c r="I193" s="319"/>
      <c r="J193" s="176" t="str">
        <f ca="1">IF($C193="Total",SUM($I$1:I192),"")</f>
        <v/>
      </c>
      <c r="K193" s="177" t="str">
        <f ca="1">IFERROR(IF($C193="Total",$K$2+SUM($G193:$H193)-$J193,
IF(AND(G193="",H193=""),"",
$K$2+SUM(G$3:G193)+SUM(H$3:H193)-SUM(I$2:I193))),"")</f>
        <v/>
      </c>
    </row>
    <row r="194" spans="1:11" x14ac:dyDescent="0.35">
      <c r="A194" s="318" t="str">
        <f ca="1">IF($B194='Debtor balance enquiry'!$C$2,1+COUNT($A$1:A193),"")</f>
        <v/>
      </c>
      <c r="B194" s="133" t="str">
        <f ca="1">OFFSET('Sales input worksheet'!$A$1,ROW()-2,0)</f>
        <v/>
      </c>
      <c r="C194" s="169" t="str">
        <f ca="1">IF($C193="Total","",
IF($C193="","",
IF(OFFSET('Sales input worksheet'!$B$1,ROW()-2,0)="","TOTAL",
OFFSET('Sales input worksheet'!$B$1,ROW()-2,0))))</f>
        <v/>
      </c>
      <c r="D194" s="169" t="str">
        <f ca="1">IF(OFFSET('Sales input worksheet'!$C$1,ROW()-2,0)="","",OFFSET('Sales input worksheet'!$C$1,ROW()-2,0))</f>
        <v/>
      </c>
      <c r="E194" s="170" t="str">
        <f ca="1">IF(OFFSET('Sales input worksheet'!$D$1,ROW()-2,0)="","",OFFSET('Sales input worksheet'!$D$1,ROW()-2,0))</f>
        <v/>
      </c>
      <c r="F194" s="171" t="str">
        <f ca="1">IF(OFFSET('Sales input worksheet'!$E$1,ROW()-2,0)="","",OFFSET('Sales input worksheet'!$E$1,ROW()-2,0))</f>
        <v/>
      </c>
      <c r="G194" s="172" t="str">
        <f ca="1">IF($C194="Total",SUM(G$1:G193),
IF(OR(SUM('Sales input worksheet'!$J193:$K193)&lt;0,SUM('Sales input worksheet'!$J193:$K193)=0),"",
'Sales input worksheet'!$M193))</f>
        <v/>
      </c>
      <c r="H194" s="172" t="str">
        <f ca="1">IF($C194="Total",SUM(H$1:H193),
IF(OR(SUM('Sales input worksheet'!$J193:$K193)&gt;0,SUM('Sales input worksheet'!$J193:$K193)=0),"",
'Sales input worksheet'!$M193))</f>
        <v/>
      </c>
      <c r="I194" s="319"/>
      <c r="J194" s="176" t="str">
        <f ca="1">IF($C194="Total",SUM($I$1:I193),"")</f>
        <v/>
      </c>
      <c r="K194" s="177" t="str">
        <f ca="1">IFERROR(IF($C194="Total",$K$2+SUM($G194:$H194)-$J194,
IF(AND(G194="",H194=""),"",
$K$2+SUM(G$3:G194)+SUM(H$3:H194)-SUM(I$2:I194))),"")</f>
        <v/>
      </c>
    </row>
    <row r="195" spans="1:11" x14ac:dyDescent="0.35">
      <c r="A195" s="318" t="str">
        <f ca="1">IF($B195='Debtor balance enquiry'!$C$2,1+COUNT($A$1:A194),"")</f>
        <v/>
      </c>
      <c r="B195" s="133" t="str">
        <f ca="1">OFFSET('Sales input worksheet'!$A$1,ROW()-2,0)</f>
        <v/>
      </c>
      <c r="C195" s="169" t="str">
        <f ca="1">IF($C194="Total","",
IF($C194="","",
IF(OFFSET('Sales input worksheet'!$B$1,ROW()-2,0)="","TOTAL",
OFFSET('Sales input worksheet'!$B$1,ROW()-2,0))))</f>
        <v/>
      </c>
      <c r="D195" s="169" t="str">
        <f ca="1">IF(OFFSET('Sales input worksheet'!$C$1,ROW()-2,0)="","",OFFSET('Sales input worksheet'!$C$1,ROW()-2,0))</f>
        <v/>
      </c>
      <c r="E195" s="170" t="str">
        <f ca="1">IF(OFFSET('Sales input worksheet'!$D$1,ROW()-2,0)="","",OFFSET('Sales input worksheet'!$D$1,ROW()-2,0))</f>
        <v/>
      </c>
      <c r="F195" s="171" t="str">
        <f ca="1">IF(OFFSET('Sales input worksheet'!$E$1,ROW()-2,0)="","",OFFSET('Sales input worksheet'!$E$1,ROW()-2,0))</f>
        <v/>
      </c>
      <c r="G195" s="172" t="str">
        <f ca="1">IF($C195="Total",SUM(G$1:G194),
IF(OR(SUM('Sales input worksheet'!$J194:$K194)&lt;0,SUM('Sales input worksheet'!$J194:$K194)=0),"",
'Sales input worksheet'!$M194))</f>
        <v/>
      </c>
      <c r="H195" s="172" t="str">
        <f ca="1">IF($C195="Total",SUM(H$1:H194),
IF(OR(SUM('Sales input worksheet'!$J194:$K194)&gt;0,SUM('Sales input worksheet'!$J194:$K194)=0),"",
'Sales input worksheet'!$M194))</f>
        <v/>
      </c>
      <c r="I195" s="319"/>
      <c r="J195" s="176" t="str">
        <f ca="1">IF($C195="Total",SUM($I$1:I194),"")</f>
        <v/>
      </c>
      <c r="K195" s="177" t="str">
        <f ca="1">IFERROR(IF($C195="Total",$K$2+SUM($G195:$H195)-$J195,
IF(AND(G195="",H195=""),"",
$K$2+SUM(G$3:G195)+SUM(H$3:H195)-SUM(I$2:I195))),"")</f>
        <v/>
      </c>
    </row>
    <row r="196" spans="1:11" x14ac:dyDescent="0.35">
      <c r="A196" s="318" t="str">
        <f ca="1">IF($B196='Debtor balance enquiry'!$C$2,1+COUNT($A$1:A195),"")</f>
        <v/>
      </c>
      <c r="B196" s="133" t="str">
        <f ca="1">OFFSET('Sales input worksheet'!$A$1,ROW()-2,0)</f>
        <v/>
      </c>
      <c r="C196" s="169" t="str">
        <f ca="1">IF($C195="Total","",
IF($C195="","",
IF(OFFSET('Sales input worksheet'!$B$1,ROW()-2,0)="","TOTAL",
OFFSET('Sales input worksheet'!$B$1,ROW()-2,0))))</f>
        <v/>
      </c>
      <c r="D196" s="169" t="str">
        <f ca="1">IF(OFFSET('Sales input worksheet'!$C$1,ROW()-2,0)="","",OFFSET('Sales input worksheet'!$C$1,ROW()-2,0))</f>
        <v/>
      </c>
      <c r="E196" s="170" t="str">
        <f ca="1">IF(OFFSET('Sales input worksheet'!$D$1,ROW()-2,0)="","",OFFSET('Sales input worksheet'!$D$1,ROW()-2,0))</f>
        <v/>
      </c>
      <c r="F196" s="171" t="str">
        <f ca="1">IF(OFFSET('Sales input worksheet'!$E$1,ROW()-2,0)="","",OFFSET('Sales input worksheet'!$E$1,ROW()-2,0))</f>
        <v/>
      </c>
      <c r="G196" s="172" t="str">
        <f ca="1">IF($C196="Total",SUM(G$1:G195),
IF(OR(SUM('Sales input worksheet'!$J195:$K195)&lt;0,SUM('Sales input worksheet'!$J195:$K195)=0),"",
'Sales input worksheet'!$M195))</f>
        <v/>
      </c>
      <c r="H196" s="172" t="str">
        <f ca="1">IF($C196="Total",SUM(H$1:H195),
IF(OR(SUM('Sales input worksheet'!$J195:$K195)&gt;0,SUM('Sales input worksheet'!$J195:$K195)=0),"",
'Sales input worksheet'!$M195))</f>
        <v/>
      </c>
      <c r="I196" s="319"/>
      <c r="J196" s="176" t="str">
        <f ca="1">IF($C196="Total",SUM($I$1:I195),"")</f>
        <v/>
      </c>
      <c r="K196" s="177" t="str">
        <f ca="1">IFERROR(IF($C196="Total",$K$2+SUM($G196:$H196)-$J196,
IF(AND(G196="",H196=""),"",
$K$2+SUM(G$3:G196)+SUM(H$3:H196)-SUM(I$2:I196))),"")</f>
        <v/>
      </c>
    </row>
    <row r="197" spans="1:11" x14ac:dyDescent="0.35">
      <c r="A197" s="318" t="str">
        <f ca="1">IF($B197='Debtor balance enquiry'!$C$2,1+COUNT($A$1:A196),"")</f>
        <v/>
      </c>
      <c r="B197" s="133" t="str">
        <f ca="1">OFFSET('Sales input worksheet'!$A$1,ROW()-2,0)</f>
        <v/>
      </c>
      <c r="C197" s="169" t="str">
        <f ca="1">IF($C196="Total","",
IF($C196="","",
IF(OFFSET('Sales input worksheet'!$B$1,ROW()-2,0)="","TOTAL",
OFFSET('Sales input worksheet'!$B$1,ROW()-2,0))))</f>
        <v/>
      </c>
      <c r="D197" s="169" t="str">
        <f ca="1">IF(OFFSET('Sales input worksheet'!$C$1,ROW()-2,0)="","",OFFSET('Sales input worksheet'!$C$1,ROW()-2,0))</f>
        <v/>
      </c>
      <c r="E197" s="170" t="str">
        <f ca="1">IF(OFFSET('Sales input worksheet'!$D$1,ROW()-2,0)="","",OFFSET('Sales input worksheet'!$D$1,ROW()-2,0))</f>
        <v/>
      </c>
      <c r="F197" s="171" t="str">
        <f ca="1">IF(OFFSET('Sales input worksheet'!$E$1,ROW()-2,0)="","",OFFSET('Sales input worksheet'!$E$1,ROW()-2,0))</f>
        <v/>
      </c>
      <c r="G197" s="172" t="str">
        <f ca="1">IF($C197="Total",SUM(G$1:G196),
IF(OR(SUM('Sales input worksheet'!$J196:$K196)&lt;0,SUM('Sales input worksheet'!$J196:$K196)=0),"",
'Sales input worksheet'!$M196))</f>
        <v/>
      </c>
      <c r="H197" s="172" t="str">
        <f ca="1">IF($C197="Total",SUM(H$1:H196),
IF(OR(SUM('Sales input worksheet'!$J196:$K196)&gt;0,SUM('Sales input worksheet'!$J196:$K196)=0),"",
'Sales input worksheet'!$M196))</f>
        <v/>
      </c>
      <c r="I197" s="319"/>
      <c r="J197" s="176" t="str">
        <f ca="1">IF($C197="Total",SUM($I$1:I196),"")</f>
        <v/>
      </c>
      <c r="K197" s="177" t="str">
        <f ca="1">IFERROR(IF($C197="Total",$K$2+SUM($G197:$H197)-$J197,
IF(AND(G197="",H197=""),"",
$K$2+SUM(G$3:G197)+SUM(H$3:H197)-SUM(I$2:I197))),"")</f>
        <v/>
      </c>
    </row>
    <row r="198" spans="1:11" x14ac:dyDescent="0.35">
      <c r="A198" s="318" t="str">
        <f ca="1">IF($B198='Debtor balance enquiry'!$C$2,1+COUNT($A$1:A197),"")</f>
        <v/>
      </c>
      <c r="B198" s="133" t="str">
        <f ca="1">OFFSET('Sales input worksheet'!$A$1,ROW()-2,0)</f>
        <v/>
      </c>
      <c r="C198" s="169" t="str">
        <f ca="1">IF($C197="Total","",
IF($C197="","",
IF(OFFSET('Sales input worksheet'!$B$1,ROW()-2,0)="","TOTAL",
OFFSET('Sales input worksheet'!$B$1,ROW()-2,0))))</f>
        <v/>
      </c>
      <c r="D198" s="169" t="str">
        <f ca="1">IF(OFFSET('Sales input worksheet'!$C$1,ROW()-2,0)="","",OFFSET('Sales input worksheet'!$C$1,ROW()-2,0))</f>
        <v/>
      </c>
      <c r="E198" s="170" t="str">
        <f ca="1">IF(OFFSET('Sales input worksheet'!$D$1,ROW()-2,0)="","",OFFSET('Sales input worksheet'!$D$1,ROW()-2,0))</f>
        <v/>
      </c>
      <c r="F198" s="171" t="str">
        <f ca="1">IF(OFFSET('Sales input worksheet'!$E$1,ROW()-2,0)="","",OFFSET('Sales input worksheet'!$E$1,ROW()-2,0))</f>
        <v/>
      </c>
      <c r="G198" s="172" t="str">
        <f ca="1">IF($C198="Total",SUM(G$1:G197),
IF(OR(SUM('Sales input worksheet'!$J197:$K197)&lt;0,SUM('Sales input worksheet'!$J197:$K197)=0),"",
'Sales input worksheet'!$M197))</f>
        <v/>
      </c>
      <c r="H198" s="172" t="str">
        <f ca="1">IF($C198="Total",SUM(H$1:H197),
IF(OR(SUM('Sales input worksheet'!$J197:$K197)&gt;0,SUM('Sales input worksheet'!$J197:$K197)=0),"",
'Sales input worksheet'!$M197))</f>
        <v/>
      </c>
      <c r="I198" s="319"/>
      <c r="J198" s="176" t="str">
        <f ca="1">IF($C198="Total",SUM($I$1:I197),"")</f>
        <v/>
      </c>
      <c r="K198" s="177" t="str">
        <f ca="1">IFERROR(IF($C198="Total",$K$2+SUM($G198:$H198)-$J198,
IF(AND(G198="",H198=""),"",
$K$2+SUM(G$3:G198)+SUM(H$3:H198)-SUM(I$2:I198))),"")</f>
        <v/>
      </c>
    </row>
    <row r="199" spans="1:11" x14ac:dyDescent="0.35">
      <c r="A199" s="318" t="str">
        <f ca="1">IF($B199='Debtor balance enquiry'!$C$2,1+COUNT($A$1:A198),"")</f>
        <v/>
      </c>
      <c r="B199" s="133" t="str">
        <f ca="1">OFFSET('Sales input worksheet'!$A$1,ROW()-2,0)</f>
        <v/>
      </c>
      <c r="C199" s="169" t="str">
        <f ca="1">IF($C198="Total","",
IF($C198="","",
IF(OFFSET('Sales input worksheet'!$B$1,ROW()-2,0)="","TOTAL",
OFFSET('Sales input worksheet'!$B$1,ROW()-2,0))))</f>
        <v/>
      </c>
      <c r="D199" s="169" t="str">
        <f ca="1">IF(OFFSET('Sales input worksheet'!$C$1,ROW()-2,0)="","",OFFSET('Sales input worksheet'!$C$1,ROW()-2,0))</f>
        <v/>
      </c>
      <c r="E199" s="170" t="str">
        <f ca="1">IF(OFFSET('Sales input worksheet'!$D$1,ROW()-2,0)="","",OFFSET('Sales input worksheet'!$D$1,ROW()-2,0))</f>
        <v/>
      </c>
      <c r="F199" s="171" t="str">
        <f ca="1">IF(OFFSET('Sales input worksheet'!$E$1,ROW()-2,0)="","",OFFSET('Sales input worksheet'!$E$1,ROW()-2,0))</f>
        <v/>
      </c>
      <c r="G199" s="172" t="str">
        <f ca="1">IF($C199="Total",SUM(G$1:G198),
IF(OR(SUM('Sales input worksheet'!$J198:$K198)&lt;0,SUM('Sales input worksheet'!$J198:$K198)=0),"",
'Sales input worksheet'!$M198))</f>
        <v/>
      </c>
      <c r="H199" s="172" t="str">
        <f ca="1">IF($C199="Total",SUM(H$1:H198),
IF(OR(SUM('Sales input worksheet'!$J198:$K198)&gt;0,SUM('Sales input worksheet'!$J198:$K198)=0),"",
'Sales input worksheet'!$M198))</f>
        <v/>
      </c>
      <c r="I199" s="319"/>
      <c r="J199" s="176" t="str">
        <f ca="1">IF($C199="Total",SUM($I$1:I198),"")</f>
        <v/>
      </c>
      <c r="K199" s="177" t="str">
        <f ca="1">IFERROR(IF($C199="Total",$K$2+SUM($G199:$H199)-$J199,
IF(AND(G199="",H199=""),"",
$K$2+SUM(G$3:G199)+SUM(H$3:H199)-SUM(I$2:I199))),"")</f>
        <v/>
      </c>
    </row>
    <row r="200" spans="1:11" x14ac:dyDescent="0.35">
      <c r="A200" s="318" t="str">
        <f ca="1">IF($B200='Debtor balance enquiry'!$C$2,1+COUNT($A$1:A199),"")</f>
        <v/>
      </c>
      <c r="B200" s="133" t="str">
        <f ca="1">OFFSET('Sales input worksheet'!$A$1,ROW()-2,0)</f>
        <v/>
      </c>
      <c r="C200" s="169" t="str">
        <f ca="1">IF($C199="Total","",
IF($C199="","",
IF(OFFSET('Sales input worksheet'!$B$1,ROW()-2,0)="","TOTAL",
OFFSET('Sales input worksheet'!$B$1,ROW()-2,0))))</f>
        <v/>
      </c>
      <c r="D200" s="169" t="str">
        <f ca="1">IF(OFFSET('Sales input worksheet'!$C$1,ROW()-2,0)="","",OFFSET('Sales input worksheet'!$C$1,ROW()-2,0))</f>
        <v/>
      </c>
      <c r="E200" s="170" t="str">
        <f ca="1">IF(OFFSET('Sales input worksheet'!$D$1,ROW()-2,0)="","",OFFSET('Sales input worksheet'!$D$1,ROW()-2,0))</f>
        <v/>
      </c>
      <c r="F200" s="171" t="str">
        <f ca="1">IF(OFFSET('Sales input worksheet'!$E$1,ROW()-2,0)="","",OFFSET('Sales input worksheet'!$E$1,ROW()-2,0))</f>
        <v/>
      </c>
      <c r="G200" s="172" t="str">
        <f ca="1">IF($C200="Total",SUM(G$1:G199),
IF(OR(SUM('Sales input worksheet'!$J199:$K199)&lt;0,SUM('Sales input worksheet'!$J199:$K199)=0),"",
'Sales input worksheet'!$M199))</f>
        <v/>
      </c>
      <c r="H200" s="172" t="str">
        <f ca="1">IF($C200="Total",SUM(H$1:H199),
IF(OR(SUM('Sales input worksheet'!$J199:$K199)&gt;0,SUM('Sales input worksheet'!$J199:$K199)=0),"",
'Sales input worksheet'!$M199))</f>
        <v/>
      </c>
      <c r="I200" s="319"/>
      <c r="J200" s="176" t="str">
        <f ca="1">IF($C200="Total",SUM($I$1:I199),"")</f>
        <v/>
      </c>
      <c r="K200" s="177" t="str">
        <f ca="1">IFERROR(IF($C200="Total",$K$2+SUM($G200:$H200)-$J200,
IF(AND(G200="",H200=""),"",
$K$2+SUM(G$3:G200)+SUM(H$3:H200)-SUM(I$2:I200))),"")</f>
        <v/>
      </c>
    </row>
    <row r="201" spans="1:11" x14ac:dyDescent="0.35">
      <c r="A201" s="318" t="str">
        <f ca="1">IF($B201='Debtor balance enquiry'!$C$2,1+COUNT($A$1:A200),"")</f>
        <v/>
      </c>
      <c r="B201" s="133" t="str">
        <f ca="1">OFFSET('Sales input worksheet'!$A$1,ROW()-2,0)</f>
        <v/>
      </c>
      <c r="C201" s="169" t="str">
        <f ca="1">IF($C200="Total","",
IF($C200="","",
IF(OFFSET('Sales input worksheet'!$B$1,ROW()-2,0)="","TOTAL",
OFFSET('Sales input worksheet'!$B$1,ROW()-2,0))))</f>
        <v/>
      </c>
      <c r="D201" s="169" t="str">
        <f ca="1">IF(OFFSET('Sales input worksheet'!$C$1,ROW()-2,0)="","",OFFSET('Sales input worksheet'!$C$1,ROW()-2,0))</f>
        <v/>
      </c>
      <c r="E201" s="170" t="str">
        <f ca="1">IF(OFFSET('Sales input worksheet'!$D$1,ROW()-2,0)="","",OFFSET('Sales input worksheet'!$D$1,ROW()-2,0))</f>
        <v/>
      </c>
      <c r="F201" s="171" t="str">
        <f ca="1">IF(OFFSET('Sales input worksheet'!$E$1,ROW()-2,0)="","",OFFSET('Sales input worksheet'!$E$1,ROW()-2,0))</f>
        <v/>
      </c>
      <c r="G201" s="172" t="str">
        <f ca="1">IF($C201="Total",SUM(G$1:G200),
IF(OR(SUM('Sales input worksheet'!$J200:$K200)&lt;0,SUM('Sales input worksheet'!$J200:$K200)=0),"",
'Sales input worksheet'!$M200))</f>
        <v/>
      </c>
      <c r="H201" s="172" t="str">
        <f ca="1">IF($C201="Total",SUM(H$1:H200),
IF(OR(SUM('Sales input worksheet'!$J200:$K200)&gt;0,SUM('Sales input worksheet'!$J200:$K200)=0),"",
'Sales input worksheet'!$M200))</f>
        <v/>
      </c>
      <c r="I201" s="319"/>
      <c r="J201" s="176" t="str">
        <f ca="1">IF($C201="Total",SUM($I$1:I200),"")</f>
        <v/>
      </c>
      <c r="K201" s="177" t="str">
        <f ca="1">IFERROR(IF($C201="Total",$K$2+SUM($G201:$H201)-$J201,
IF(AND(G201="",H201=""),"",
$K$2+SUM(G$3:G201)+SUM(H$3:H201)-SUM(I$2:I201))),"")</f>
        <v/>
      </c>
    </row>
    <row r="202" spans="1:11" x14ac:dyDescent="0.35">
      <c r="A202" s="318" t="str">
        <f ca="1">IF($B202='Debtor balance enquiry'!$C$2,1+COUNT($A$1:A201),"")</f>
        <v/>
      </c>
      <c r="B202" s="133" t="str">
        <f ca="1">OFFSET('Sales input worksheet'!$A$1,ROW()-2,0)</f>
        <v/>
      </c>
      <c r="C202" s="169" t="str">
        <f ca="1">IF($C201="Total","",
IF($C201="","",
IF(OFFSET('Sales input worksheet'!$B$1,ROW()-2,0)="","TOTAL",
OFFSET('Sales input worksheet'!$B$1,ROW()-2,0))))</f>
        <v/>
      </c>
      <c r="D202" s="169" t="str">
        <f ca="1">IF(OFFSET('Sales input worksheet'!$C$1,ROW()-2,0)="","",OFFSET('Sales input worksheet'!$C$1,ROW()-2,0))</f>
        <v/>
      </c>
      <c r="E202" s="170" t="str">
        <f ca="1">IF(OFFSET('Sales input worksheet'!$D$1,ROW()-2,0)="","",OFFSET('Sales input worksheet'!$D$1,ROW()-2,0))</f>
        <v/>
      </c>
      <c r="F202" s="171" t="str">
        <f ca="1">IF(OFFSET('Sales input worksheet'!$E$1,ROW()-2,0)="","",OFFSET('Sales input worksheet'!$E$1,ROW()-2,0))</f>
        <v/>
      </c>
      <c r="G202" s="172" t="str">
        <f ca="1">IF($C202="Total",SUM(G$1:G201),
IF(OR(SUM('Sales input worksheet'!$J201:$K201)&lt;0,SUM('Sales input worksheet'!$J201:$K201)=0),"",
'Sales input worksheet'!$M201))</f>
        <v/>
      </c>
      <c r="H202" s="172" t="str">
        <f ca="1">IF($C202="Total",SUM(H$1:H201),
IF(OR(SUM('Sales input worksheet'!$J201:$K201)&gt;0,SUM('Sales input worksheet'!$J201:$K201)=0),"",
'Sales input worksheet'!$M201))</f>
        <v/>
      </c>
      <c r="I202" s="319"/>
      <c r="J202" s="176" t="str">
        <f ca="1">IF($C202="Total",SUM($I$1:I201),"")</f>
        <v/>
      </c>
      <c r="K202" s="177" t="str">
        <f ca="1">IFERROR(IF($C202="Total",$K$2+SUM($G202:$H202)-$J202,
IF(AND(G202="",H202=""),"",
$K$2+SUM(G$3:G202)+SUM(H$3:H202)-SUM(I$2:I202))),"")</f>
        <v/>
      </c>
    </row>
    <row r="203" spans="1:11" x14ac:dyDescent="0.35">
      <c r="A203" s="318" t="str">
        <f ca="1">IF($B203='Debtor balance enquiry'!$C$2,1+COUNT($A$1:A202),"")</f>
        <v/>
      </c>
      <c r="B203" s="133" t="str">
        <f ca="1">OFFSET('Sales input worksheet'!$A$1,ROW()-2,0)</f>
        <v/>
      </c>
      <c r="C203" s="169" t="str">
        <f ca="1">IF($C202="Total","",
IF($C202="","",
IF(OFFSET('Sales input worksheet'!$B$1,ROW()-2,0)="","TOTAL",
OFFSET('Sales input worksheet'!$B$1,ROW()-2,0))))</f>
        <v/>
      </c>
      <c r="D203" s="169" t="str">
        <f ca="1">IF(OFFSET('Sales input worksheet'!$C$1,ROW()-2,0)="","",OFFSET('Sales input worksheet'!$C$1,ROW()-2,0))</f>
        <v/>
      </c>
      <c r="E203" s="170" t="str">
        <f ca="1">IF(OFFSET('Sales input worksheet'!$D$1,ROW()-2,0)="","",OFFSET('Sales input worksheet'!$D$1,ROW()-2,0))</f>
        <v/>
      </c>
      <c r="F203" s="171" t="str">
        <f ca="1">IF(OFFSET('Sales input worksheet'!$E$1,ROW()-2,0)="","",OFFSET('Sales input worksheet'!$E$1,ROW()-2,0))</f>
        <v/>
      </c>
      <c r="G203" s="172" t="str">
        <f ca="1">IF($C203="Total",SUM(G$1:G202),
IF(OR(SUM('Sales input worksheet'!$J202:$K202)&lt;0,SUM('Sales input worksheet'!$J202:$K202)=0),"",
'Sales input worksheet'!$M202))</f>
        <v/>
      </c>
      <c r="H203" s="172" t="str">
        <f ca="1">IF($C203="Total",SUM(H$1:H202),
IF(OR(SUM('Sales input worksheet'!$J202:$K202)&gt;0,SUM('Sales input worksheet'!$J202:$K202)=0),"",
'Sales input worksheet'!$M202))</f>
        <v/>
      </c>
      <c r="I203" s="319"/>
      <c r="J203" s="176" t="str">
        <f ca="1">IF($C203="Total",SUM($I$1:I202),"")</f>
        <v/>
      </c>
      <c r="K203" s="177" t="str">
        <f ca="1">IFERROR(IF($C203="Total",$K$2+SUM($G203:$H203)-$J203,
IF(AND(G203="",H203=""),"",
$K$2+SUM(G$3:G203)+SUM(H$3:H203)-SUM(I$2:I203))),"")</f>
        <v/>
      </c>
    </row>
    <row r="204" spans="1:11" x14ac:dyDescent="0.35">
      <c r="A204" s="318" t="str">
        <f ca="1">IF($B204='Debtor balance enquiry'!$C$2,1+COUNT($A$1:A203),"")</f>
        <v/>
      </c>
      <c r="B204" s="133" t="str">
        <f ca="1">OFFSET('Sales input worksheet'!$A$1,ROW()-2,0)</f>
        <v/>
      </c>
      <c r="C204" s="169" t="str">
        <f ca="1">IF($C203="Total","",
IF($C203="","",
IF(OFFSET('Sales input worksheet'!$B$1,ROW()-2,0)="","TOTAL",
OFFSET('Sales input worksheet'!$B$1,ROW()-2,0))))</f>
        <v/>
      </c>
      <c r="D204" s="169" t="str">
        <f ca="1">IF(OFFSET('Sales input worksheet'!$C$1,ROW()-2,0)="","",OFFSET('Sales input worksheet'!$C$1,ROW()-2,0))</f>
        <v/>
      </c>
      <c r="E204" s="170" t="str">
        <f ca="1">IF(OFFSET('Sales input worksheet'!$D$1,ROW()-2,0)="","",OFFSET('Sales input worksheet'!$D$1,ROW()-2,0))</f>
        <v/>
      </c>
      <c r="F204" s="171" t="str">
        <f ca="1">IF(OFFSET('Sales input worksheet'!$E$1,ROW()-2,0)="","",OFFSET('Sales input worksheet'!$E$1,ROW()-2,0))</f>
        <v/>
      </c>
      <c r="G204" s="172" t="str">
        <f ca="1">IF($C204="Total",SUM(G$1:G203),
IF(OR(SUM('Sales input worksheet'!$J203:$K203)&lt;0,SUM('Sales input worksheet'!$J203:$K203)=0),"",
'Sales input worksheet'!$M203))</f>
        <v/>
      </c>
      <c r="H204" s="172" t="str">
        <f ca="1">IF($C204="Total",SUM(H$1:H203),
IF(OR(SUM('Sales input worksheet'!$J203:$K203)&gt;0,SUM('Sales input worksheet'!$J203:$K203)=0),"",
'Sales input worksheet'!$M203))</f>
        <v/>
      </c>
      <c r="I204" s="319"/>
      <c r="J204" s="176" t="str">
        <f ca="1">IF($C204="Total",SUM($I$1:I203),"")</f>
        <v/>
      </c>
      <c r="K204" s="177" t="str">
        <f ca="1">IFERROR(IF($C204="Total",$K$2+SUM($G204:$H204)-$J204,
IF(AND(G204="",H204=""),"",
$K$2+SUM(G$3:G204)+SUM(H$3:H204)-SUM(I$2:I204))),"")</f>
        <v/>
      </c>
    </row>
    <row r="205" spans="1:11" x14ac:dyDescent="0.35">
      <c r="A205" s="318" t="str">
        <f ca="1">IF($B205='Debtor balance enquiry'!$C$2,1+COUNT($A$1:A204),"")</f>
        <v/>
      </c>
      <c r="B205" s="133" t="str">
        <f ca="1">OFFSET('Sales input worksheet'!$A$1,ROW()-2,0)</f>
        <v/>
      </c>
      <c r="C205" s="169" t="str">
        <f ca="1">IF($C204="Total","",
IF($C204="","",
IF(OFFSET('Sales input worksheet'!$B$1,ROW()-2,0)="","TOTAL",
OFFSET('Sales input worksheet'!$B$1,ROW()-2,0))))</f>
        <v/>
      </c>
      <c r="D205" s="169" t="str">
        <f ca="1">IF(OFFSET('Sales input worksheet'!$C$1,ROW()-2,0)="","",OFFSET('Sales input worksheet'!$C$1,ROW()-2,0))</f>
        <v/>
      </c>
      <c r="E205" s="170" t="str">
        <f ca="1">IF(OFFSET('Sales input worksheet'!$D$1,ROW()-2,0)="","",OFFSET('Sales input worksheet'!$D$1,ROW()-2,0))</f>
        <v/>
      </c>
      <c r="F205" s="171" t="str">
        <f ca="1">IF(OFFSET('Sales input worksheet'!$E$1,ROW()-2,0)="","",OFFSET('Sales input worksheet'!$E$1,ROW()-2,0))</f>
        <v/>
      </c>
      <c r="G205" s="172" t="str">
        <f ca="1">IF($C205="Total",SUM(G$1:G204),
IF(OR(SUM('Sales input worksheet'!$J204:$K204)&lt;0,SUM('Sales input worksheet'!$J204:$K204)=0),"",
'Sales input worksheet'!$M204))</f>
        <v/>
      </c>
      <c r="H205" s="172" t="str">
        <f ca="1">IF($C205="Total",SUM(H$1:H204),
IF(OR(SUM('Sales input worksheet'!$J204:$K204)&gt;0,SUM('Sales input worksheet'!$J204:$K204)=0),"",
'Sales input worksheet'!$M204))</f>
        <v/>
      </c>
      <c r="I205" s="319"/>
      <c r="J205" s="176" t="str">
        <f ca="1">IF($C205="Total",SUM($I$1:I204),"")</f>
        <v/>
      </c>
      <c r="K205" s="177" t="str">
        <f ca="1">IFERROR(IF($C205="Total",$K$2+SUM($G205:$H205)-$J205,
IF(AND(G205="",H205=""),"",
$K$2+SUM(G$3:G205)+SUM(H$3:H205)-SUM(I$2:I205))),"")</f>
        <v/>
      </c>
    </row>
    <row r="206" spans="1:11" x14ac:dyDescent="0.35">
      <c r="A206" s="318" t="str">
        <f ca="1">IF($B206='Debtor balance enquiry'!$C$2,1+COUNT($A$1:A205),"")</f>
        <v/>
      </c>
      <c r="B206" s="133" t="str">
        <f ca="1">OFFSET('Sales input worksheet'!$A$1,ROW()-2,0)</f>
        <v/>
      </c>
      <c r="C206" s="169" t="str">
        <f ca="1">IF($C205="Total","",
IF($C205="","",
IF(OFFSET('Sales input worksheet'!$B$1,ROW()-2,0)="","TOTAL",
OFFSET('Sales input worksheet'!$B$1,ROW()-2,0))))</f>
        <v/>
      </c>
      <c r="D206" s="169" t="str">
        <f ca="1">IF(OFFSET('Sales input worksheet'!$C$1,ROW()-2,0)="","",OFFSET('Sales input worksheet'!$C$1,ROW()-2,0))</f>
        <v/>
      </c>
      <c r="E206" s="170" t="str">
        <f ca="1">IF(OFFSET('Sales input worksheet'!$D$1,ROW()-2,0)="","",OFFSET('Sales input worksheet'!$D$1,ROW()-2,0))</f>
        <v/>
      </c>
      <c r="F206" s="171" t="str">
        <f ca="1">IF(OFFSET('Sales input worksheet'!$E$1,ROW()-2,0)="","",OFFSET('Sales input worksheet'!$E$1,ROW()-2,0))</f>
        <v/>
      </c>
      <c r="G206" s="172" t="str">
        <f ca="1">IF($C206="Total",SUM(G$1:G205),
IF(OR(SUM('Sales input worksheet'!$J205:$K205)&lt;0,SUM('Sales input worksheet'!$J205:$K205)=0),"",
'Sales input worksheet'!$M205))</f>
        <v/>
      </c>
      <c r="H206" s="172" t="str">
        <f ca="1">IF($C206="Total",SUM(H$1:H205),
IF(OR(SUM('Sales input worksheet'!$J205:$K205)&gt;0,SUM('Sales input worksheet'!$J205:$K205)=0),"",
'Sales input worksheet'!$M205))</f>
        <v/>
      </c>
      <c r="I206" s="319"/>
      <c r="J206" s="176" t="str">
        <f ca="1">IF($C206="Total",SUM($I$1:I205),"")</f>
        <v/>
      </c>
      <c r="K206" s="177" t="str">
        <f ca="1">IFERROR(IF($C206="Total",$K$2+SUM($G206:$H206)-$J206,
IF(AND(G206="",H206=""),"",
$K$2+SUM(G$3:G206)+SUM(H$3:H206)-SUM(I$2:I206))),"")</f>
        <v/>
      </c>
    </row>
    <row r="207" spans="1:11" x14ac:dyDescent="0.35">
      <c r="A207" s="318" t="str">
        <f ca="1">IF($B207='Debtor balance enquiry'!$C$2,1+COUNT($A$1:A206),"")</f>
        <v/>
      </c>
      <c r="B207" s="133" t="str">
        <f ca="1">OFFSET('Sales input worksheet'!$A$1,ROW()-2,0)</f>
        <v/>
      </c>
      <c r="C207" s="169" t="str">
        <f ca="1">IF($C206="Total","",
IF($C206="","",
IF(OFFSET('Sales input worksheet'!$B$1,ROW()-2,0)="","TOTAL",
OFFSET('Sales input worksheet'!$B$1,ROW()-2,0))))</f>
        <v/>
      </c>
      <c r="D207" s="169" t="str">
        <f ca="1">IF(OFFSET('Sales input worksheet'!$C$1,ROW()-2,0)="","",OFFSET('Sales input worksheet'!$C$1,ROW()-2,0))</f>
        <v/>
      </c>
      <c r="E207" s="170" t="str">
        <f ca="1">IF(OFFSET('Sales input worksheet'!$D$1,ROW()-2,0)="","",OFFSET('Sales input worksheet'!$D$1,ROW()-2,0))</f>
        <v/>
      </c>
      <c r="F207" s="171" t="str">
        <f ca="1">IF(OFFSET('Sales input worksheet'!$E$1,ROW()-2,0)="","",OFFSET('Sales input worksheet'!$E$1,ROW()-2,0))</f>
        <v/>
      </c>
      <c r="G207" s="172" t="str">
        <f ca="1">IF($C207="Total",SUM(G$1:G206),
IF(OR(SUM('Sales input worksheet'!$J206:$K206)&lt;0,SUM('Sales input worksheet'!$J206:$K206)=0),"",
'Sales input worksheet'!$M206))</f>
        <v/>
      </c>
      <c r="H207" s="172" t="str">
        <f ca="1">IF($C207="Total",SUM(H$1:H206),
IF(OR(SUM('Sales input worksheet'!$J206:$K206)&gt;0,SUM('Sales input worksheet'!$J206:$K206)=0),"",
'Sales input worksheet'!$M206))</f>
        <v/>
      </c>
      <c r="I207" s="319"/>
      <c r="J207" s="176" t="str">
        <f ca="1">IF($C207="Total",SUM($I$1:I206),"")</f>
        <v/>
      </c>
      <c r="K207" s="177" t="str">
        <f ca="1">IFERROR(IF($C207="Total",$K$2+SUM($G207:$H207)-$J207,
IF(AND(G207="",H207=""),"",
$K$2+SUM(G$3:G207)+SUM(H$3:H207)-SUM(I$2:I207))),"")</f>
        <v/>
      </c>
    </row>
    <row r="208" spans="1:11" x14ac:dyDescent="0.35">
      <c r="A208" s="318" t="str">
        <f ca="1">IF($B208='Debtor balance enquiry'!$C$2,1+COUNT($A$1:A207),"")</f>
        <v/>
      </c>
      <c r="B208" s="133" t="str">
        <f ca="1">OFFSET('Sales input worksheet'!$A$1,ROW()-2,0)</f>
        <v/>
      </c>
      <c r="C208" s="169" t="str">
        <f ca="1">IF($C207="Total","",
IF($C207="","",
IF(OFFSET('Sales input worksheet'!$B$1,ROW()-2,0)="","TOTAL",
OFFSET('Sales input worksheet'!$B$1,ROW()-2,0))))</f>
        <v/>
      </c>
      <c r="D208" s="169" t="str">
        <f ca="1">IF(OFFSET('Sales input worksheet'!$C$1,ROW()-2,0)="","",OFFSET('Sales input worksheet'!$C$1,ROW()-2,0))</f>
        <v/>
      </c>
      <c r="E208" s="170" t="str">
        <f ca="1">IF(OFFSET('Sales input worksheet'!$D$1,ROW()-2,0)="","",OFFSET('Sales input worksheet'!$D$1,ROW()-2,0))</f>
        <v/>
      </c>
      <c r="F208" s="171" t="str">
        <f ca="1">IF(OFFSET('Sales input worksheet'!$E$1,ROW()-2,0)="","",OFFSET('Sales input worksheet'!$E$1,ROW()-2,0))</f>
        <v/>
      </c>
      <c r="G208" s="172" t="str">
        <f ca="1">IF($C208="Total",SUM(G$1:G207),
IF(OR(SUM('Sales input worksheet'!$J207:$K207)&lt;0,SUM('Sales input worksheet'!$J207:$K207)=0),"",
'Sales input worksheet'!$M207))</f>
        <v/>
      </c>
      <c r="H208" s="172" t="str">
        <f ca="1">IF($C208="Total",SUM(H$1:H207),
IF(OR(SUM('Sales input worksheet'!$J207:$K207)&gt;0,SUM('Sales input worksheet'!$J207:$K207)=0),"",
'Sales input worksheet'!$M207))</f>
        <v/>
      </c>
      <c r="I208" s="319"/>
      <c r="J208" s="176" t="str">
        <f ca="1">IF($C208="Total",SUM($I$1:I207),"")</f>
        <v/>
      </c>
      <c r="K208" s="177" t="str">
        <f ca="1">IFERROR(IF($C208="Total",$K$2+SUM($G208:$H208)-$J208,
IF(AND(G208="",H208=""),"",
$K$2+SUM(G$3:G208)+SUM(H$3:H208)-SUM(I$2:I208))),"")</f>
        <v/>
      </c>
    </row>
    <row r="209" spans="1:11" x14ac:dyDescent="0.35">
      <c r="A209" s="318" t="str">
        <f ca="1">IF($B209='Debtor balance enquiry'!$C$2,1+COUNT($A$1:A208),"")</f>
        <v/>
      </c>
      <c r="B209" s="133" t="str">
        <f ca="1">OFFSET('Sales input worksheet'!$A$1,ROW()-2,0)</f>
        <v/>
      </c>
      <c r="C209" s="169" t="str">
        <f ca="1">IF($C208="Total","",
IF($C208="","",
IF(OFFSET('Sales input worksheet'!$B$1,ROW()-2,0)="","TOTAL",
OFFSET('Sales input worksheet'!$B$1,ROW()-2,0))))</f>
        <v/>
      </c>
      <c r="D209" s="169" t="str">
        <f ca="1">IF(OFFSET('Sales input worksheet'!$C$1,ROW()-2,0)="","",OFFSET('Sales input worksheet'!$C$1,ROW()-2,0))</f>
        <v/>
      </c>
      <c r="E209" s="170" t="str">
        <f ca="1">IF(OFFSET('Sales input worksheet'!$D$1,ROW()-2,0)="","",OFFSET('Sales input worksheet'!$D$1,ROW()-2,0))</f>
        <v/>
      </c>
      <c r="F209" s="171" t="str">
        <f ca="1">IF(OFFSET('Sales input worksheet'!$E$1,ROW()-2,0)="","",OFFSET('Sales input worksheet'!$E$1,ROW()-2,0))</f>
        <v/>
      </c>
      <c r="G209" s="172" t="str">
        <f ca="1">IF($C209="Total",SUM(G$1:G208),
IF(OR(SUM('Sales input worksheet'!$J208:$K208)&lt;0,SUM('Sales input worksheet'!$J208:$K208)=0),"",
'Sales input worksheet'!$M208))</f>
        <v/>
      </c>
      <c r="H209" s="172" t="str">
        <f ca="1">IF($C209="Total",SUM(H$1:H208),
IF(OR(SUM('Sales input worksheet'!$J208:$K208)&gt;0,SUM('Sales input worksheet'!$J208:$K208)=0),"",
'Sales input worksheet'!$M208))</f>
        <v/>
      </c>
      <c r="I209" s="319"/>
      <c r="J209" s="176" t="str">
        <f ca="1">IF($C209="Total",SUM($I$1:I208),"")</f>
        <v/>
      </c>
      <c r="K209" s="177" t="str">
        <f ca="1">IFERROR(IF($C209="Total",$K$2+SUM($G209:$H209)-$J209,
IF(AND(G209="",H209=""),"",
$K$2+SUM(G$3:G209)+SUM(H$3:H209)-SUM(I$2:I209))),"")</f>
        <v/>
      </c>
    </row>
    <row r="210" spans="1:11" x14ac:dyDescent="0.35">
      <c r="A210" s="318" t="str">
        <f ca="1">IF($B210='Debtor balance enquiry'!$C$2,1+COUNT($A$1:A209),"")</f>
        <v/>
      </c>
      <c r="B210" s="133" t="str">
        <f ca="1">OFFSET('Sales input worksheet'!$A$1,ROW()-2,0)</f>
        <v/>
      </c>
      <c r="C210" s="169" t="str">
        <f ca="1">IF($C209="Total","",
IF($C209="","",
IF(OFFSET('Sales input worksheet'!$B$1,ROW()-2,0)="","TOTAL",
OFFSET('Sales input worksheet'!$B$1,ROW()-2,0))))</f>
        <v/>
      </c>
      <c r="D210" s="169" t="str">
        <f ca="1">IF(OFFSET('Sales input worksheet'!$C$1,ROW()-2,0)="","",OFFSET('Sales input worksheet'!$C$1,ROW()-2,0))</f>
        <v/>
      </c>
      <c r="E210" s="170" t="str">
        <f ca="1">IF(OFFSET('Sales input worksheet'!$D$1,ROW()-2,0)="","",OFFSET('Sales input worksheet'!$D$1,ROW()-2,0))</f>
        <v/>
      </c>
      <c r="F210" s="171" t="str">
        <f ca="1">IF(OFFSET('Sales input worksheet'!$E$1,ROW()-2,0)="","",OFFSET('Sales input worksheet'!$E$1,ROW()-2,0))</f>
        <v/>
      </c>
      <c r="G210" s="172" t="str">
        <f ca="1">IF($C210="Total",SUM(G$1:G209),
IF(OR(SUM('Sales input worksheet'!$J209:$K209)&lt;0,SUM('Sales input worksheet'!$J209:$K209)=0),"",
'Sales input worksheet'!$M209))</f>
        <v/>
      </c>
      <c r="H210" s="172" t="str">
        <f ca="1">IF($C210="Total",SUM(H$1:H209),
IF(OR(SUM('Sales input worksheet'!$J209:$K209)&gt;0,SUM('Sales input worksheet'!$J209:$K209)=0),"",
'Sales input worksheet'!$M209))</f>
        <v/>
      </c>
      <c r="I210" s="319"/>
      <c r="J210" s="176" t="str">
        <f ca="1">IF($C210="Total",SUM($I$1:I209),"")</f>
        <v/>
      </c>
      <c r="K210" s="177" t="str">
        <f ca="1">IFERROR(IF($C210="Total",$K$2+SUM($G210:$H210)-$J210,
IF(AND(G210="",H210=""),"",
$K$2+SUM(G$3:G210)+SUM(H$3:H210)-SUM(I$2:I210))),"")</f>
        <v/>
      </c>
    </row>
    <row r="211" spans="1:11" x14ac:dyDescent="0.35">
      <c r="A211" s="318" t="str">
        <f ca="1">IF($B211='Debtor balance enquiry'!$C$2,1+COUNT($A$1:A210),"")</f>
        <v/>
      </c>
      <c r="B211" s="133" t="str">
        <f ca="1">OFFSET('Sales input worksheet'!$A$1,ROW()-2,0)</f>
        <v/>
      </c>
      <c r="C211" s="169" t="str">
        <f ca="1">IF($C210="Total","",
IF($C210="","",
IF(OFFSET('Sales input worksheet'!$B$1,ROW()-2,0)="","TOTAL",
OFFSET('Sales input worksheet'!$B$1,ROW()-2,0))))</f>
        <v/>
      </c>
      <c r="D211" s="169" t="str">
        <f ca="1">IF(OFFSET('Sales input worksheet'!$C$1,ROW()-2,0)="","",OFFSET('Sales input worksheet'!$C$1,ROW()-2,0))</f>
        <v/>
      </c>
      <c r="E211" s="170" t="str">
        <f ca="1">IF(OFFSET('Sales input worksheet'!$D$1,ROW()-2,0)="","",OFFSET('Sales input worksheet'!$D$1,ROW()-2,0))</f>
        <v/>
      </c>
      <c r="F211" s="171" t="str">
        <f ca="1">IF(OFFSET('Sales input worksheet'!$E$1,ROW()-2,0)="","",OFFSET('Sales input worksheet'!$E$1,ROW()-2,0))</f>
        <v/>
      </c>
      <c r="G211" s="172" t="str">
        <f ca="1">IF($C211="Total",SUM(G$1:G210),
IF(OR(SUM('Sales input worksheet'!$J210:$K210)&lt;0,SUM('Sales input worksheet'!$J210:$K210)=0),"",
'Sales input worksheet'!$M210))</f>
        <v/>
      </c>
      <c r="H211" s="172" t="str">
        <f ca="1">IF($C211="Total",SUM(H$1:H210),
IF(OR(SUM('Sales input worksheet'!$J210:$K210)&gt;0,SUM('Sales input worksheet'!$J210:$K210)=0),"",
'Sales input worksheet'!$M210))</f>
        <v/>
      </c>
      <c r="I211" s="319"/>
      <c r="J211" s="176" t="str">
        <f ca="1">IF($C211="Total",SUM($I$1:I210),"")</f>
        <v/>
      </c>
      <c r="K211" s="177" t="str">
        <f ca="1">IFERROR(IF($C211="Total",$K$2+SUM($G211:$H211)-$J211,
IF(AND(G211="",H211=""),"",
$K$2+SUM(G$3:G211)+SUM(H$3:H211)-SUM(I$2:I211))),"")</f>
        <v/>
      </c>
    </row>
    <row r="212" spans="1:11" x14ac:dyDescent="0.35">
      <c r="A212" s="318" t="str">
        <f ca="1">IF($B212='Debtor balance enquiry'!$C$2,1+COUNT($A$1:A211),"")</f>
        <v/>
      </c>
      <c r="B212" s="133" t="str">
        <f ca="1">OFFSET('Sales input worksheet'!$A$1,ROW()-2,0)</f>
        <v/>
      </c>
      <c r="C212" s="169" t="str">
        <f ca="1">IF($C211="Total","",
IF($C211="","",
IF(OFFSET('Sales input worksheet'!$B$1,ROW()-2,0)="","TOTAL",
OFFSET('Sales input worksheet'!$B$1,ROW()-2,0))))</f>
        <v/>
      </c>
      <c r="D212" s="169" t="str">
        <f ca="1">IF(OFFSET('Sales input worksheet'!$C$1,ROW()-2,0)="","",OFFSET('Sales input worksheet'!$C$1,ROW()-2,0))</f>
        <v/>
      </c>
      <c r="E212" s="170" t="str">
        <f ca="1">IF(OFFSET('Sales input worksheet'!$D$1,ROW()-2,0)="","",OFFSET('Sales input worksheet'!$D$1,ROW()-2,0))</f>
        <v/>
      </c>
      <c r="F212" s="171" t="str">
        <f ca="1">IF(OFFSET('Sales input worksheet'!$E$1,ROW()-2,0)="","",OFFSET('Sales input worksheet'!$E$1,ROW()-2,0))</f>
        <v/>
      </c>
      <c r="G212" s="172" t="str">
        <f ca="1">IF($C212="Total",SUM(G$1:G211),
IF(OR(SUM('Sales input worksheet'!$J211:$K211)&lt;0,SUM('Sales input worksheet'!$J211:$K211)=0),"",
'Sales input worksheet'!$M211))</f>
        <v/>
      </c>
      <c r="H212" s="172" t="str">
        <f ca="1">IF($C212="Total",SUM(H$1:H211),
IF(OR(SUM('Sales input worksheet'!$J211:$K211)&gt;0,SUM('Sales input worksheet'!$J211:$K211)=0),"",
'Sales input worksheet'!$M211))</f>
        <v/>
      </c>
      <c r="I212" s="319"/>
      <c r="J212" s="176" t="str">
        <f ca="1">IF($C212="Total",SUM($I$1:I211),"")</f>
        <v/>
      </c>
      <c r="K212" s="177" t="str">
        <f ca="1">IFERROR(IF($C212="Total",$K$2+SUM($G212:$H212)-$J212,
IF(AND(G212="",H212=""),"",
$K$2+SUM(G$3:G212)+SUM(H$3:H212)-SUM(I$2:I212))),"")</f>
        <v/>
      </c>
    </row>
    <row r="213" spans="1:11" x14ac:dyDescent="0.35">
      <c r="A213" s="318" t="str">
        <f ca="1">IF($B213='Debtor balance enquiry'!$C$2,1+COUNT($A$1:A212),"")</f>
        <v/>
      </c>
      <c r="B213" s="133" t="str">
        <f ca="1">OFFSET('Sales input worksheet'!$A$1,ROW()-2,0)</f>
        <v/>
      </c>
      <c r="C213" s="169" t="str">
        <f ca="1">IF($C212="Total","",
IF($C212="","",
IF(OFFSET('Sales input worksheet'!$B$1,ROW()-2,0)="","TOTAL",
OFFSET('Sales input worksheet'!$B$1,ROW()-2,0))))</f>
        <v/>
      </c>
      <c r="D213" s="169" t="str">
        <f ca="1">IF(OFFSET('Sales input worksheet'!$C$1,ROW()-2,0)="","",OFFSET('Sales input worksheet'!$C$1,ROW()-2,0))</f>
        <v/>
      </c>
      <c r="E213" s="170" t="str">
        <f ca="1">IF(OFFSET('Sales input worksheet'!$D$1,ROW()-2,0)="","",OFFSET('Sales input worksheet'!$D$1,ROW()-2,0))</f>
        <v/>
      </c>
      <c r="F213" s="171" t="str">
        <f ca="1">IF(OFFSET('Sales input worksheet'!$E$1,ROW()-2,0)="","",OFFSET('Sales input worksheet'!$E$1,ROW()-2,0))</f>
        <v/>
      </c>
      <c r="G213" s="172" t="str">
        <f ca="1">IF($C213="Total",SUM(G$1:G212),
IF(OR(SUM('Sales input worksheet'!$J212:$K212)&lt;0,SUM('Sales input worksheet'!$J212:$K212)=0),"",
'Sales input worksheet'!$M212))</f>
        <v/>
      </c>
      <c r="H213" s="172" t="str">
        <f ca="1">IF($C213="Total",SUM(H$1:H212),
IF(OR(SUM('Sales input worksheet'!$J212:$K212)&gt;0,SUM('Sales input worksheet'!$J212:$K212)=0),"",
'Sales input worksheet'!$M212))</f>
        <v/>
      </c>
      <c r="I213" s="319"/>
      <c r="J213" s="176" t="str">
        <f ca="1">IF($C213="Total",SUM($I$1:I212),"")</f>
        <v/>
      </c>
      <c r="K213" s="177" t="str">
        <f ca="1">IFERROR(IF($C213="Total",$K$2+SUM($G213:$H213)-$J213,
IF(AND(G213="",H213=""),"",
$K$2+SUM(G$3:G213)+SUM(H$3:H213)-SUM(I$2:I213))),"")</f>
        <v/>
      </c>
    </row>
    <row r="214" spans="1:11" x14ac:dyDescent="0.35">
      <c r="A214" s="318" t="str">
        <f ca="1">IF($B214='Debtor balance enquiry'!$C$2,1+COUNT($A$1:A213),"")</f>
        <v/>
      </c>
      <c r="B214" s="133" t="str">
        <f ca="1">OFFSET('Sales input worksheet'!$A$1,ROW()-2,0)</f>
        <v/>
      </c>
      <c r="C214" s="169" t="str">
        <f ca="1">IF($C213="Total","",
IF($C213="","",
IF(OFFSET('Sales input worksheet'!$B$1,ROW()-2,0)="","TOTAL",
OFFSET('Sales input worksheet'!$B$1,ROW()-2,0))))</f>
        <v/>
      </c>
      <c r="D214" s="169" t="str">
        <f ca="1">IF(OFFSET('Sales input worksheet'!$C$1,ROW()-2,0)="","",OFFSET('Sales input worksheet'!$C$1,ROW()-2,0))</f>
        <v/>
      </c>
      <c r="E214" s="170" t="str">
        <f ca="1">IF(OFFSET('Sales input worksheet'!$D$1,ROW()-2,0)="","",OFFSET('Sales input worksheet'!$D$1,ROW()-2,0))</f>
        <v/>
      </c>
      <c r="F214" s="171" t="str">
        <f ca="1">IF(OFFSET('Sales input worksheet'!$E$1,ROW()-2,0)="","",OFFSET('Sales input worksheet'!$E$1,ROW()-2,0))</f>
        <v/>
      </c>
      <c r="G214" s="172" t="str">
        <f ca="1">IF($C214="Total",SUM(G$1:G213),
IF(OR(SUM('Sales input worksheet'!$J213:$K213)&lt;0,SUM('Sales input worksheet'!$J213:$K213)=0),"",
'Sales input worksheet'!$M213))</f>
        <v/>
      </c>
      <c r="H214" s="172" t="str">
        <f ca="1">IF($C214="Total",SUM(H$1:H213),
IF(OR(SUM('Sales input worksheet'!$J213:$K213)&gt;0,SUM('Sales input worksheet'!$J213:$K213)=0),"",
'Sales input worksheet'!$M213))</f>
        <v/>
      </c>
      <c r="I214" s="319"/>
      <c r="J214" s="176" t="str">
        <f ca="1">IF($C214="Total",SUM($I$1:I213),"")</f>
        <v/>
      </c>
      <c r="K214" s="177" t="str">
        <f ca="1">IFERROR(IF($C214="Total",$K$2+SUM($G214:$H214)-$J214,
IF(AND(G214="",H214=""),"",
$K$2+SUM(G$3:G214)+SUM(H$3:H214)-SUM(I$2:I214))),"")</f>
        <v/>
      </c>
    </row>
    <row r="215" spans="1:11" x14ac:dyDescent="0.35">
      <c r="A215" s="318" t="str">
        <f ca="1">IF($B215='Debtor balance enquiry'!$C$2,1+COUNT($A$1:A214),"")</f>
        <v/>
      </c>
      <c r="B215" s="133" t="str">
        <f ca="1">OFFSET('Sales input worksheet'!$A$1,ROW()-2,0)</f>
        <v/>
      </c>
      <c r="C215" s="169" t="str">
        <f ca="1">IF($C214="Total","",
IF($C214="","",
IF(OFFSET('Sales input worksheet'!$B$1,ROW()-2,0)="","TOTAL",
OFFSET('Sales input worksheet'!$B$1,ROW()-2,0))))</f>
        <v/>
      </c>
      <c r="D215" s="169" t="str">
        <f ca="1">IF(OFFSET('Sales input worksheet'!$C$1,ROW()-2,0)="","",OFFSET('Sales input worksheet'!$C$1,ROW()-2,0))</f>
        <v/>
      </c>
      <c r="E215" s="170" t="str">
        <f ca="1">IF(OFFSET('Sales input worksheet'!$D$1,ROW()-2,0)="","",OFFSET('Sales input worksheet'!$D$1,ROW()-2,0))</f>
        <v/>
      </c>
      <c r="F215" s="171" t="str">
        <f ca="1">IF(OFFSET('Sales input worksheet'!$E$1,ROW()-2,0)="","",OFFSET('Sales input worksheet'!$E$1,ROW()-2,0))</f>
        <v/>
      </c>
      <c r="G215" s="172" t="str">
        <f ca="1">IF($C215="Total",SUM(G$1:G214),
IF(OR(SUM('Sales input worksheet'!$J214:$K214)&lt;0,SUM('Sales input worksheet'!$J214:$K214)=0),"",
'Sales input worksheet'!$M214))</f>
        <v/>
      </c>
      <c r="H215" s="172" t="str">
        <f ca="1">IF($C215="Total",SUM(H$1:H214),
IF(OR(SUM('Sales input worksheet'!$J214:$K214)&gt;0,SUM('Sales input worksheet'!$J214:$K214)=0),"",
'Sales input worksheet'!$M214))</f>
        <v/>
      </c>
      <c r="I215" s="319"/>
      <c r="J215" s="176" t="str">
        <f ca="1">IF($C215="Total",SUM($I$1:I214),"")</f>
        <v/>
      </c>
      <c r="K215" s="177" t="str">
        <f ca="1">IFERROR(IF($C215="Total",$K$2+SUM($G215:$H215)-$J215,
IF(AND(G215="",H215=""),"",
$K$2+SUM(G$3:G215)+SUM(H$3:H215)-SUM(I$2:I215))),"")</f>
        <v/>
      </c>
    </row>
    <row r="216" spans="1:11" x14ac:dyDescent="0.35">
      <c r="A216" s="318" t="str">
        <f ca="1">IF($B216='Debtor balance enquiry'!$C$2,1+COUNT($A$1:A215),"")</f>
        <v/>
      </c>
      <c r="B216" s="133" t="str">
        <f ca="1">OFFSET('Sales input worksheet'!$A$1,ROW()-2,0)</f>
        <v/>
      </c>
      <c r="C216" s="169" t="str">
        <f ca="1">IF($C215="Total","",
IF($C215="","",
IF(OFFSET('Sales input worksheet'!$B$1,ROW()-2,0)="","TOTAL",
OFFSET('Sales input worksheet'!$B$1,ROW()-2,0))))</f>
        <v/>
      </c>
      <c r="D216" s="169" t="str">
        <f ca="1">IF(OFFSET('Sales input worksheet'!$C$1,ROW()-2,0)="","",OFFSET('Sales input worksheet'!$C$1,ROW()-2,0))</f>
        <v/>
      </c>
      <c r="E216" s="170" t="str">
        <f ca="1">IF(OFFSET('Sales input worksheet'!$D$1,ROW()-2,0)="","",OFFSET('Sales input worksheet'!$D$1,ROW()-2,0))</f>
        <v/>
      </c>
      <c r="F216" s="171" t="str">
        <f ca="1">IF(OFFSET('Sales input worksheet'!$E$1,ROW()-2,0)="","",OFFSET('Sales input worksheet'!$E$1,ROW()-2,0))</f>
        <v/>
      </c>
      <c r="G216" s="172" t="str">
        <f ca="1">IF($C216="Total",SUM(G$1:G215),
IF(OR(SUM('Sales input worksheet'!$J215:$K215)&lt;0,SUM('Sales input worksheet'!$J215:$K215)=0),"",
'Sales input worksheet'!$M215))</f>
        <v/>
      </c>
      <c r="H216" s="172" t="str">
        <f ca="1">IF($C216="Total",SUM(H$1:H215),
IF(OR(SUM('Sales input worksheet'!$J215:$K215)&gt;0,SUM('Sales input worksheet'!$J215:$K215)=0),"",
'Sales input worksheet'!$M215))</f>
        <v/>
      </c>
      <c r="I216" s="319"/>
      <c r="J216" s="176" t="str">
        <f ca="1">IF($C216="Total",SUM($I$1:I215),"")</f>
        <v/>
      </c>
      <c r="K216" s="177" t="str">
        <f ca="1">IFERROR(IF($C216="Total",$K$2+SUM($G216:$H216)-$J216,
IF(AND(G216="",H216=""),"",
$K$2+SUM(G$3:G216)+SUM(H$3:H216)-SUM(I$2:I216))),"")</f>
        <v/>
      </c>
    </row>
    <row r="217" spans="1:11" x14ac:dyDescent="0.35">
      <c r="A217" s="318" t="str">
        <f ca="1">IF($B217='Debtor balance enquiry'!$C$2,1+COUNT($A$1:A216),"")</f>
        <v/>
      </c>
      <c r="B217" s="133" t="str">
        <f ca="1">OFFSET('Sales input worksheet'!$A$1,ROW()-2,0)</f>
        <v/>
      </c>
      <c r="C217" s="169" t="str">
        <f ca="1">IF($C216="Total","",
IF($C216="","",
IF(OFFSET('Sales input worksheet'!$B$1,ROW()-2,0)="","TOTAL",
OFFSET('Sales input worksheet'!$B$1,ROW()-2,0))))</f>
        <v/>
      </c>
      <c r="D217" s="169" t="str">
        <f ca="1">IF(OFFSET('Sales input worksheet'!$C$1,ROW()-2,0)="","",OFFSET('Sales input worksheet'!$C$1,ROW()-2,0))</f>
        <v/>
      </c>
      <c r="E217" s="170" t="str">
        <f ca="1">IF(OFFSET('Sales input worksheet'!$D$1,ROW()-2,0)="","",OFFSET('Sales input worksheet'!$D$1,ROW()-2,0))</f>
        <v/>
      </c>
      <c r="F217" s="171" t="str">
        <f ca="1">IF(OFFSET('Sales input worksheet'!$E$1,ROW()-2,0)="","",OFFSET('Sales input worksheet'!$E$1,ROW()-2,0))</f>
        <v/>
      </c>
      <c r="G217" s="172" t="str">
        <f ca="1">IF($C217="Total",SUM(G$1:G216),
IF(OR(SUM('Sales input worksheet'!$J216:$K216)&lt;0,SUM('Sales input worksheet'!$J216:$K216)=0),"",
'Sales input worksheet'!$M216))</f>
        <v/>
      </c>
      <c r="H217" s="172" t="str">
        <f ca="1">IF($C217="Total",SUM(H$1:H216),
IF(OR(SUM('Sales input worksheet'!$J216:$K216)&gt;0,SUM('Sales input worksheet'!$J216:$K216)=0),"",
'Sales input worksheet'!$M216))</f>
        <v/>
      </c>
      <c r="I217" s="319"/>
      <c r="J217" s="176" t="str">
        <f ca="1">IF($C217="Total",SUM($I$1:I216),"")</f>
        <v/>
      </c>
      <c r="K217" s="177" t="str">
        <f ca="1">IFERROR(IF($C217="Total",$K$2+SUM($G217:$H217)-$J217,
IF(AND(G217="",H217=""),"",
$K$2+SUM(G$3:G217)+SUM(H$3:H217)-SUM(I$2:I217))),"")</f>
        <v/>
      </c>
    </row>
    <row r="218" spans="1:11" x14ac:dyDescent="0.35">
      <c r="A218" s="318" t="str">
        <f ca="1">IF($B218='Debtor balance enquiry'!$C$2,1+COUNT($A$1:A217),"")</f>
        <v/>
      </c>
      <c r="B218" s="133" t="str">
        <f ca="1">OFFSET('Sales input worksheet'!$A$1,ROW()-2,0)</f>
        <v/>
      </c>
      <c r="C218" s="169" t="str">
        <f ca="1">IF($C217="Total","",
IF($C217="","",
IF(OFFSET('Sales input worksheet'!$B$1,ROW()-2,0)="","TOTAL",
OFFSET('Sales input worksheet'!$B$1,ROW()-2,0))))</f>
        <v/>
      </c>
      <c r="D218" s="169" t="str">
        <f ca="1">IF(OFFSET('Sales input worksheet'!$C$1,ROW()-2,0)="","",OFFSET('Sales input worksheet'!$C$1,ROW()-2,0))</f>
        <v/>
      </c>
      <c r="E218" s="170" t="str">
        <f ca="1">IF(OFFSET('Sales input worksheet'!$D$1,ROW()-2,0)="","",OFFSET('Sales input worksheet'!$D$1,ROW()-2,0))</f>
        <v/>
      </c>
      <c r="F218" s="171" t="str">
        <f ca="1">IF(OFFSET('Sales input worksheet'!$E$1,ROW()-2,0)="","",OFFSET('Sales input worksheet'!$E$1,ROW()-2,0))</f>
        <v/>
      </c>
      <c r="G218" s="172" t="str">
        <f ca="1">IF($C218="Total",SUM(G$1:G217),
IF(OR(SUM('Sales input worksheet'!$J217:$K217)&lt;0,SUM('Sales input worksheet'!$J217:$K217)=0),"",
'Sales input worksheet'!$M217))</f>
        <v/>
      </c>
      <c r="H218" s="172" t="str">
        <f ca="1">IF($C218="Total",SUM(H$1:H217),
IF(OR(SUM('Sales input worksheet'!$J217:$K217)&gt;0,SUM('Sales input worksheet'!$J217:$K217)=0),"",
'Sales input worksheet'!$M217))</f>
        <v/>
      </c>
      <c r="I218" s="319"/>
      <c r="J218" s="176" t="str">
        <f ca="1">IF($C218="Total",SUM($I$1:I217),"")</f>
        <v/>
      </c>
      <c r="K218" s="177" t="str">
        <f ca="1">IFERROR(IF($C218="Total",$K$2+SUM($G218:$H218)-$J218,
IF(AND(G218="",H218=""),"",
$K$2+SUM(G$3:G218)+SUM(H$3:H218)-SUM(I$2:I218))),"")</f>
        <v/>
      </c>
    </row>
    <row r="219" spans="1:11" x14ac:dyDescent="0.35">
      <c r="A219" s="318" t="str">
        <f ca="1">IF($B219='Debtor balance enquiry'!$C$2,1+COUNT($A$1:A218),"")</f>
        <v/>
      </c>
      <c r="B219" s="133" t="str">
        <f ca="1">OFFSET('Sales input worksheet'!$A$1,ROW()-2,0)</f>
        <v/>
      </c>
      <c r="C219" s="169" t="str">
        <f ca="1">IF($C218="Total","",
IF($C218="","",
IF(OFFSET('Sales input worksheet'!$B$1,ROW()-2,0)="","TOTAL",
OFFSET('Sales input worksheet'!$B$1,ROW()-2,0))))</f>
        <v/>
      </c>
      <c r="D219" s="169" t="str">
        <f ca="1">IF(OFFSET('Sales input worksheet'!$C$1,ROW()-2,0)="","",OFFSET('Sales input worksheet'!$C$1,ROW()-2,0))</f>
        <v/>
      </c>
      <c r="E219" s="170" t="str">
        <f ca="1">IF(OFFSET('Sales input worksheet'!$D$1,ROW()-2,0)="","",OFFSET('Sales input worksheet'!$D$1,ROW()-2,0))</f>
        <v/>
      </c>
      <c r="F219" s="171" t="str">
        <f ca="1">IF(OFFSET('Sales input worksheet'!$E$1,ROW()-2,0)="","",OFFSET('Sales input worksheet'!$E$1,ROW()-2,0))</f>
        <v/>
      </c>
      <c r="G219" s="172" t="str">
        <f ca="1">IF($C219="Total",SUM(G$1:G218),
IF(OR(SUM('Sales input worksheet'!$J218:$K218)&lt;0,SUM('Sales input worksheet'!$J218:$K218)=0),"",
'Sales input worksheet'!$M218))</f>
        <v/>
      </c>
      <c r="H219" s="172" t="str">
        <f ca="1">IF($C219="Total",SUM(H$1:H218),
IF(OR(SUM('Sales input worksheet'!$J218:$K218)&gt;0,SUM('Sales input worksheet'!$J218:$K218)=0),"",
'Sales input worksheet'!$M218))</f>
        <v/>
      </c>
      <c r="I219" s="319"/>
      <c r="J219" s="176" t="str">
        <f ca="1">IF($C219="Total",SUM($I$1:I218),"")</f>
        <v/>
      </c>
      <c r="K219" s="177" t="str">
        <f ca="1">IFERROR(IF($C219="Total",$K$2+SUM($G219:$H219)-$J219,
IF(AND(G219="",H219=""),"",
$K$2+SUM(G$3:G219)+SUM(H$3:H219)-SUM(I$2:I219))),"")</f>
        <v/>
      </c>
    </row>
    <row r="220" spans="1:11" x14ac:dyDescent="0.35">
      <c r="A220" s="318" t="str">
        <f ca="1">IF($B220='Debtor balance enquiry'!$C$2,1+COUNT($A$1:A219),"")</f>
        <v/>
      </c>
      <c r="B220" s="133" t="str">
        <f ca="1">OFFSET('Sales input worksheet'!$A$1,ROW()-2,0)</f>
        <v/>
      </c>
      <c r="C220" s="169" t="str">
        <f ca="1">IF($C219="Total","",
IF($C219="","",
IF(OFFSET('Sales input worksheet'!$B$1,ROW()-2,0)="","TOTAL",
OFFSET('Sales input worksheet'!$B$1,ROW()-2,0))))</f>
        <v/>
      </c>
      <c r="D220" s="169" t="str">
        <f ca="1">IF(OFFSET('Sales input worksheet'!$C$1,ROW()-2,0)="","",OFFSET('Sales input worksheet'!$C$1,ROW()-2,0))</f>
        <v/>
      </c>
      <c r="E220" s="170" t="str">
        <f ca="1">IF(OFFSET('Sales input worksheet'!$D$1,ROW()-2,0)="","",OFFSET('Sales input worksheet'!$D$1,ROW()-2,0))</f>
        <v/>
      </c>
      <c r="F220" s="171" t="str">
        <f ca="1">IF(OFFSET('Sales input worksheet'!$E$1,ROW()-2,0)="","",OFFSET('Sales input worksheet'!$E$1,ROW()-2,0))</f>
        <v/>
      </c>
      <c r="G220" s="172" t="str">
        <f ca="1">IF($C220="Total",SUM(G$1:G219),
IF(OR(SUM('Sales input worksheet'!$J219:$K219)&lt;0,SUM('Sales input worksheet'!$J219:$K219)=0),"",
'Sales input worksheet'!$M219))</f>
        <v/>
      </c>
      <c r="H220" s="172" t="str">
        <f ca="1">IF($C220="Total",SUM(H$1:H219),
IF(OR(SUM('Sales input worksheet'!$J219:$K219)&gt;0,SUM('Sales input worksheet'!$J219:$K219)=0),"",
'Sales input worksheet'!$M219))</f>
        <v/>
      </c>
      <c r="I220" s="319"/>
      <c r="J220" s="176" t="str">
        <f ca="1">IF($C220="Total",SUM($I$1:I219),"")</f>
        <v/>
      </c>
      <c r="K220" s="177" t="str">
        <f ca="1">IFERROR(IF($C220="Total",$K$2+SUM($G220:$H220)-$J220,
IF(AND(G220="",H220=""),"",
$K$2+SUM(G$3:G220)+SUM(H$3:H220)-SUM(I$2:I220))),"")</f>
        <v/>
      </c>
    </row>
    <row r="221" spans="1:11" x14ac:dyDescent="0.35">
      <c r="A221" s="318" t="str">
        <f ca="1">IF($B221='Debtor balance enquiry'!$C$2,1+COUNT($A$1:A220),"")</f>
        <v/>
      </c>
      <c r="B221" s="133" t="str">
        <f ca="1">OFFSET('Sales input worksheet'!$A$1,ROW()-2,0)</f>
        <v/>
      </c>
      <c r="C221" s="169" t="str">
        <f ca="1">IF($C220="Total","",
IF($C220="","",
IF(OFFSET('Sales input worksheet'!$B$1,ROW()-2,0)="","TOTAL",
OFFSET('Sales input worksheet'!$B$1,ROW()-2,0))))</f>
        <v/>
      </c>
      <c r="D221" s="169" t="str">
        <f ca="1">IF(OFFSET('Sales input worksheet'!$C$1,ROW()-2,0)="","",OFFSET('Sales input worksheet'!$C$1,ROW()-2,0))</f>
        <v/>
      </c>
      <c r="E221" s="170" t="str">
        <f ca="1">IF(OFFSET('Sales input worksheet'!$D$1,ROW()-2,0)="","",OFFSET('Sales input worksheet'!$D$1,ROW()-2,0))</f>
        <v/>
      </c>
      <c r="F221" s="171" t="str">
        <f ca="1">IF(OFFSET('Sales input worksheet'!$E$1,ROW()-2,0)="","",OFFSET('Sales input worksheet'!$E$1,ROW()-2,0))</f>
        <v/>
      </c>
      <c r="G221" s="172" t="str">
        <f ca="1">IF($C221="Total",SUM(G$1:G220),
IF(OR(SUM('Sales input worksheet'!$J220:$K220)&lt;0,SUM('Sales input worksheet'!$J220:$K220)=0),"",
'Sales input worksheet'!$M220))</f>
        <v/>
      </c>
      <c r="H221" s="172" t="str">
        <f ca="1">IF($C221="Total",SUM(H$1:H220),
IF(OR(SUM('Sales input worksheet'!$J220:$K220)&gt;0,SUM('Sales input worksheet'!$J220:$K220)=0),"",
'Sales input worksheet'!$M220))</f>
        <v/>
      </c>
      <c r="I221" s="319"/>
      <c r="J221" s="176" t="str">
        <f ca="1">IF($C221="Total",SUM($I$1:I220),"")</f>
        <v/>
      </c>
      <c r="K221" s="177" t="str">
        <f ca="1">IFERROR(IF($C221="Total",$K$2+SUM($G221:$H221)-$J221,
IF(AND(G221="",H221=""),"",
$K$2+SUM(G$3:G221)+SUM(H$3:H221)-SUM(I$2:I221))),"")</f>
        <v/>
      </c>
    </row>
    <row r="222" spans="1:11" x14ac:dyDescent="0.35">
      <c r="A222" s="318" t="str">
        <f ca="1">IF($B222='Debtor balance enquiry'!$C$2,1+COUNT($A$1:A221),"")</f>
        <v/>
      </c>
      <c r="B222" s="133" t="str">
        <f ca="1">OFFSET('Sales input worksheet'!$A$1,ROW()-2,0)</f>
        <v/>
      </c>
      <c r="C222" s="169" t="str">
        <f ca="1">IF($C221="Total","",
IF($C221="","",
IF(OFFSET('Sales input worksheet'!$B$1,ROW()-2,0)="","TOTAL",
OFFSET('Sales input worksheet'!$B$1,ROW()-2,0))))</f>
        <v/>
      </c>
      <c r="D222" s="169" t="str">
        <f ca="1">IF(OFFSET('Sales input worksheet'!$C$1,ROW()-2,0)="","",OFFSET('Sales input worksheet'!$C$1,ROW()-2,0))</f>
        <v/>
      </c>
      <c r="E222" s="170" t="str">
        <f ca="1">IF(OFFSET('Sales input worksheet'!$D$1,ROW()-2,0)="","",OFFSET('Sales input worksheet'!$D$1,ROW()-2,0))</f>
        <v/>
      </c>
      <c r="F222" s="171" t="str">
        <f ca="1">IF(OFFSET('Sales input worksheet'!$E$1,ROW()-2,0)="","",OFFSET('Sales input worksheet'!$E$1,ROW()-2,0))</f>
        <v/>
      </c>
      <c r="G222" s="172" t="str">
        <f ca="1">IF($C222="Total",SUM(G$1:G221),
IF(OR(SUM('Sales input worksheet'!$J221:$K221)&lt;0,SUM('Sales input worksheet'!$J221:$K221)=0),"",
'Sales input worksheet'!$M221))</f>
        <v/>
      </c>
      <c r="H222" s="172" t="str">
        <f ca="1">IF($C222="Total",SUM(H$1:H221),
IF(OR(SUM('Sales input worksheet'!$J221:$K221)&gt;0,SUM('Sales input worksheet'!$J221:$K221)=0),"",
'Sales input worksheet'!$M221))</f>
        <v/>
      </c>
      <c r="I222" s="319"/>
      <c r="J222" s="176" t="str">
        <f ca="1">IF($C222="Total",SUM($I$1:I221),"")</f>
        <v/>
      </c>
      <c r="K222" s="177" t="str">
        <f ca="1">IFERROR(IF($C222="Total",$K$2+SUM($G222:$H222)-$J222,
IF(AND(G222="",H222=""),"",
$K$2+SUM(G$3:G222)+SUM(H$3:H222)-SUM(I$2:I222))),"")</f>
        <v/>
      </c>
    </row>
    <row r="223" spans="1:11" x14ac:dyDescent="0.35">
      <c r="A223" s="318" t="str">
        <f ca="1">IF($B223='Debtor balance enquiry'!$C$2,1+COUNT($A$1:A222),"")</f>
        <v/>
      </c>
      <c r="B223" s="133" t="str">
        <f ca="1">OFFSET('Sales input worksheet'!$A$1,ROW()-2,0)</f>
        <v/>
      </c>
      <c r="C223" s="169" t="str">
        <f ca="1">IF($C222="Total","",
IF($C222="","",
IF(OFFSET('Sales input worksheet'!$B$1,ROW()-2,0)="","TOTAL",
OFFSET('Sales input worksheet'!$B$1,ROW()-2,0))))</f>
        <v/>
      </c>
      <c r="D223" s="169" t="str">
        <f ca="1">IF(OFFSET('Sales input worksheet'!$C$1,ROW()-2,0)="","",OFFSET('Sales input worksheet'!$C$1,ROW()-2,0))</f>
        <v/>
      </c>
      <c r="E223" s="170" t="str">
        <f ca="1">IF(OFFSET('Sales input worksheet'!$D$1,ROW()-2,0)="","",OFFSET('Sales input worksheet'!$D$1,ROW()-2,0))</f>
        <v/>
      </c>
      <c r="F223" s="171" t="str">
        <f ca="1">IF(OFFSET('Sales input worksheet'!$E$1,ROW()-2,0)="","",OFFSET('Sales input worksheet'!$E$1,ROW()-2,0))</f>
        <v/>
      </c>
      <c r="G223" s="172" t="str">
        <f ca="1">IF($C223="Total",SUM(G$1:G222),
IF(OR(SUM('Sales input worksheet'!$J222:$K222)&lt;0,SUM('Sales input worksheet'!$J222:$K222)=0),"",
'Sales input worksheet'!$M222))</f>
        <v/>
      </c>
      <c r="H223" s="172" t="str">
        <f ca="1">IF($C223="Total",SUM(H$1:H222),
IF(OR(SUM('Sales input worksheet'!$J222:$K222)&gt;0,SUM('Sales input worksheet'!$J222:$K222)=0),"",
'Sales input worksheet'!$M222))</f>
        <v/>
      </c>
      <c r="I223" s="319"/>
      <c r="J223" s="176" t="str">
        <f ca="1">IF($C223="Total",SUM($I$1:I222),"")</f>
        <v/>
      </c>
      <c r="K223" s="177" t="str">
        <f ca="1">IFERROR(IF($C223="Total",$K$2+SUM($G223:$H223)-$J223,
IF(AND(G223="",H223=""),"",
$K$2+SUM(G$3:G223)+SUM(H$3:H223)-SUM(I$2:I223))),"")</f>
        <v/>
      </c>
    </row>
    <row r="224" spans="1:11" x14ac:dyDescent="0.35">
      <c r="A224" s="318" t="str">
        <f ca="1">IF($B224='Debtor balance enquiry'!$C$2,1+COUNT($A$1:A223),"")</f>
        <v/>
      </c>
      <c r="B224" s="133" t="str">
        <f ca="1">OFFSET('Sales input worksheet'!$A$1,ROW()-2,0)</f>
        <v/>
      </c>
      <c r="C224" s="169" t="str">
        <f ca="1">IF($C223="Total","",
IF($C223="","",
IF(OFFSET('Sales input worksheet'!$B$1,ROW()-2,0)="","TOTAL",
OFFSET('Sales input worksheet'!$B$1,ROW()-2,0))))</f>
        <v/>
      </c>
      <c r="D224" s="169" t="str">
        <f ca="1">IF(OFFSET('Sales input worksheet'!$C$1,ROW()-2,0)="","",OFFSET('Sales input worksheet'!$C$1,ROW()-2,0))</f>
        <v/>
      </c>
      <c r="E224" s="170" t="str">
        <f ca="1">IF(OFFSET('Sales input worksheet'!$D$1,ROW()-2,0)="","",OFFSET('Sales input worksheet'!$D$1,ROW()-2,0))</f>
        <v/>
      </c>
      <c r="F224" s="171" t="str">
        <f ca="1">IF(OFFSET('Sales input worksheet'!$E$1,ROW()-2,0)="","",OFFSET('Sales input worksheet'!$E$1,ROW()-2,0))</f>
        <v/>
      </c>
      <c r="G224" s="172" t="str">
        <f ca="1">IF($C224="Total",SUM(G$1:G223),
IF(OR(SUM('Sales input worksheet'!$J223:$K223)&lt;0,SUM('Sales input worksheet'!$J223:$K223)=0),"",
'Sales input worksheet'!$M223))</f>
        <v/>
      </c>
      <c r="H224" s="172" t="str">
        <f ca="1">IF($C224="Total",SUM(H$1:H223),
IF(OR(SUM('Sales input worksheet'!$J223:$K223)&gt;0,SUM('Sales input worksheet'!$J223:$K223)=0),"",
'Sales input worksheet'!$M223))</f>
        <v/>
      </c>
      <c r="I224" s="319"/>
      <c r="J224" s="176" t="str">
        <f ca="1">IF($C224="Total",SUM($I$1:I223),"")</f>
        <v/>
      </c>
      <c r="K224" s="177" t="str">
        <f ca="1">IFERROR(IF($C224="Total",$K$2+SUM($G224:$H224)-$J224,
IF(AND(G224="",H224=""),"",
$K$2+SUM(G$3:G224)+SUM(H$3:H224)-SUM(I$2:I224))),"")</f>
        <v/>
      </c>
    </row>
    <row r="225" spans="1:11" x14ac:dyDescent="0.35">
      <c r="A225" s="318" t="str">
        <f ca="1">IF($B225='Debtor balance enquiry'!$C$2,1+COUNT($A$1:A224),"")</f>
        <v/>
      </c>
      <c r="B225" s="133" t="str">
        <f ca="1">OFFSET('Sales input worksheet'!$A$1,ROW()-2,0)</f>
        <v/>
      </c>
      <c r="C225" s="169" t="str">
        <f ca="1">IF($C224="Total","",
IF($C224="","",
IF(OFFSET('Sales input worksheet'!$B$1,ROW()-2,0)="","TOTAL",
OFFSET('Sales input worksheet'!$B$1,ROW()-2,0))))</f>
        <v/>
      </c>
      <c r="D225" s="169" t="str">
        <f ca="1">IF(OFFSET('Sales input worksheet'!$C$1,ROW()-2,0)="","",OFFSET('Sales input worksheet'!$C$1,ROW()-2,0))</f>
        <v/>
      </c>
      <c r="E225" s="170" t="str">
        <f ca="1">IF(OFFSET('Sales input worksheet'!$D$1,ROW()-2,0)="","",OFFSET('Sales input worksheet'!$D$1,ROW()-2,0))</f>
        <v/>
      </c>
      <c r="F225" s="171" t="str">
        <f ca="1">IF(OFFSET('Sales input worksheet'!$E$1,ROW()-2,0)="","",OFFSET('Sales input worksheet'!$E$1,ROW()-2,0))</f>
        <v/>
      </c>
      <c r="G225" s="172" t="str">
        <f ca="1">IF($C225="Total",SUM(G$1:G224),
IF(OR(SUM('Sales input worksheet'!$J224:$K224)&lt;0,SUM('Sales input worksheet'!$J224:$K224)=0),"",
'Sales input worksheet'!$M224))</f>
        <v/>
      </c>
      <c r="H225" s="172" t="str">
        <f ca="1">IF($C225="Total",SUM(H$1:H224),
IF(OR(SUM('Sales input worksheet'!$J224:$K224)&gt;0,SUM('Sales input worksheet'!$J224:$K224)=0),"",
'Sales input worksheet'!$M224))</f>
        <v/>
      </c>
      <c r="I225" s="319"/>
      <c r="J225" s="176" t="str">
        <f ca="1">IF($C225="Total",SUM($I$1:I224),"")</f>
        <v/>
      </c>
      <c r="K225" s="177" t="str">
        <f ca="1">IFERROR(IF($C225="Total",$K$2+SUM($G225:$H225)-$J225,
IF(AND(G225="",H225=""),"",
$K$2+SUM(G$3:G225)+SUM(H$3:H225)-SUM(I$2:I225))),"")</f>
        <v/>
      </c>
    </row>
    <row r="226" spans="1:11" x14ac:dyDescent="0.35">
      <c r="A226" s="318" t="str">
        <f ca="1">IF($B226='Debtor balance enquiry'!$C$2,1+COUNT($A$1:A225),"")</f>
        <v/>
      </c>
      <c r="B226" s="133" t="str">
        <f ca="1">OFFSET('Sales input worksheet'!$A$1,ROW()-2,0)</f>
        <v/>
      </c>
      <c r="C226" s="169" t="str">
        <f ca="1">IF($C225="Total","",
IF($C225="","",
IF(OFFSET('Sales input worksheet'!$B$1,ROW()-2,0)="","TOTAL",
OFFSET('Sales input worksheet'!$B$1,ROW()-2,0))))</f>
        <v/>
      </c>
      <c r="D226" s="169" t="str">
        <f ca="1">IF(OFFSET('Sales input worksheet'!$C$1,ROW()-2,0)="","",OFFSET('Sales input worksheet'!$C$1,ROW()-2,0))</f>
        <v/>
      </c>
      <c r="E226" s="170" t="str">
        <f ca="1">IF(OFFSET('Sales input worksheet'!$D$1,ROW()-2,0)="","",OFFSET('Sales input worksheet'!$D$1,ROW()-2,0))</f>
        <v/>
      </c>
      <c r="F226" s="171" t="str">
        <f ca="1">IF(OFFSET('Sales input worksheet'!$E$1,ROW()-2,0)="","",OFFSET('Sales input worksheet'!$E$1,ROW()-2,0))</f>
        <v/>
      </c>
      <c r="G226" s="172" t="str">
        <f ca="1">IF($C226="Total",SUM(G$1:G225),
IF(OR(SUM('Sales input worksheet'!$J225:$K225)&lt;0,SUM('Sales input worksheet'!$J225:$K225)=0),"",
'Sales input worksheet'!$M225))</f>
        <v/>
      </c>
      <c r="H226" s="172" t="str">
        <f ca="1">IF($C226="Total",SUM(H$1:H225),
IF(OR(SUM('Sales input worksheet'!$J225:$K225)&gt;0,SUM('Sales input worksheet'!$J225:$K225)=0),"",
'Sales input worksheet'!$M225))</f>
        <v/>
      </c>
      <c r="I226" s="319"/>
      <c r="J226" s="176" t="str">
        <f ca="1">IF($C226="Total",SUM($I$1:I225),"")</f>
        <v/>
      </c>
      <c r="K226" s="177" t="str">
        <f ca="1">IFERROR(IF($C226="Total",$K$2+SUM($G226:$H226)-$J226,
IF(AND(G226="",H226=""),"",
$K$2+SUM(G$3:G226)+SUM(H$3:H226)-SUM(I$2:I226))),"")</f>
        <v/>
      </c>
    </row>
    <row r="227" spans="1:11" x14ac:dyDescent="0.35">
      <c r="A227" s="318" t="str">
        <f ca="1">IF($B227='Debtor balance enquiry'!$C$2,1+COUNT($A$1:A226),"")</f>
        <v/>
      </c>
      <c r="B227" s="133" t="str">
        <f ca="1">OFFSET('Sales input worksheet'!$A$1,ROW()-2,0)</f>
        <v/>
      </c>
      <c r="C227" s="169" t="str">
        <f ca="1">IF($C226="Total","",
IF($C226="","",
IF(OFFSET('Sales input worksheet'!$B$1,ROW()-2,0)="","TOTAL",
OFFSET('Sales input worksheet'!$B$1,ROW()-2,0))))</f>
        <v/>
      </c>
      <c r="D227" s="169" t="str">
        <f ca="1">IF(OFFSET('Sales input worksheet'!$C$1,ROW()-2,0)="","",OFFSET('Sales input worksheet'!$C$1,ROW()-2,0))</f>
        <v/>
      </c>
      <c r="E227" s="170" t="str">
        <f ca="1">IF(OFFSET('Sales input worksheet'!$D$1,ROW()-2,0)="","",OFFSET('Sales input worksheet'!$D$1,ROW()-2,0))</f>
        <v/>
      </c>
      <c r="F227" s="171" t="str">
        <f ca="1">IF(OFFSET('Sales input worksheet'!$E$1,ROW()-2,0)="","",OFFSET('Sales input worksheet'!$E$1,ROW()-2,0))</f>
        <v/>
      </c>
      <c r="G227" s="172" t="str">
        <f ca="1">IF($C227="Total",SUM(G$1:G226),
IF(OR(SUM('Sales input worksheet'!$J226:$K226)&lt;0,SUM('Sales input worksheet'!$J226:$K226)=0),"",
'Sales input worksheet'!$M226))</f>
        <v/>
      </c>
      <c r="H227" s="172" t="str">
        <f ca="1">IF($C227="Total",SUM(H$1:H226),
IF(OR(SUM('Sales input worksheet'!$J226:$K226)&gt;0,SUM('Sales input worksheet'!$J226:$K226)=0),"",
'Sales input worksheet'!$M226))</f>
        <v/>
      </c>
      <c r="I227" s="319"/>
      <c r="J227" s="176" t="str">
        <f ca="1">IF($C227="Total",SUM($I$1:I226),"")</f>
        <v/>
      </c>
      <c r="K227" s="177" t="str">
        <f ca="1">IFERROR(IF($C227="Total",$K$2+SUM($G227:$H227)-$J227,
IF(AND(G227="",H227=""),"",
$K$2+SUM(G$3:G227)+SUM(H$3:H227)-SUM(I$2:I227))),"")</f>
        <v/>
      </c>
    </row>
    <row r="228" spans="1:11" x14ac:dyDescent="0.35">
      <c r="A228" s="318" t="str">
        <f ca="1">IF($B228='Debtor balance enquiry'!$C$2,1+COUNT($A$1:A227),"")</f>
        <v/>
      </c>
      <c r="B228" s="133" t="str">
        <f ca="1">OFFSET('Sales input worksheet'!$A$1,ROW()-2,0)</f>
        <v/>
      </c>
      <c r="C228" s="169" t="str">
        <f ca="1">IF($C227="Total","",
IF($C227="","",
IF(OFFSET('Sales input worksheet'!$B$1,ROW()-2,0)="","TOTAL",
OFFSET('Sales input worksheet'!$B$1,ROW()-2,0))))</f>
        <v/>
      </c>
      <c r="D228" s="169" t="str">
        <f ca="1">IF(OFFSET('Sales input worksheet'!$C$1,ROW()-2,0)="","",OFFSET('Sales input worksheet'!$C$1,ROW()-2,0))</f>
        <v/>
      </c>
      <c r="E228" s="170" t="str">
        <f ca="1">IF(OFFSET('Sales input worksheet'!$D$1,ROW()-2,0)="","",OFFSET('Sales input worksheet'!$D$1,ROW()-2,0))</f>
        <v/>
      </c>
      <c r="F228" s="171" t="str">
        <f ca="1">IF(OFFSET('Sales input worksheet'!$E$1,ROW()-2,0)="","",OFFSET('Sales input worksheet'!$E$1,ROW()-2,0))</f>
        <v/>
      </c>
      <c r="G228" s="172" t="str">
        <f ca="1">IF($C228="Total",SUM(G$1:G227),
IF(OR(SUM('Sales input worksheet'!$J227:$K227)&lt;0,SUM('Sales input worksheet'!$J227:$K227)=0),"",
'Sales input worksheet'!$M227))</f>
        <v/>
      </c>
      <c r="H228" s="172" t="str">
        <f ca="1">IF($C228="Total",SUM(H$1:H227),
IF(OR(SUM('Sales input worksheet'!$J227:$K227)&gt;0,SUM('Sales input worksheet'!$J227:$K227)=0),"",
'Sales input worksheet'!$M227))</f>
        <v/>
      </c>
      <c r="I228" s="319"/>
      <c r="J228" s="176" t="str">
        <f ca="1">IF($C228="Total",SUM($I$1:I227),"")</f>
        <v/>
      </c>
      <c r="K228" s="177" t="str">
        <f ca="1">IFERROR(IF($C228="Total",$K$2+SUM($G228:$H228)-$J228,
IF(AND(G228="",H228=""),"",
$K$2+SUM(G$3:G228)+SUM(H$3:H228)-SUM(I$2:I228))),"")</f>
        <v/>
      </c>
    </row>
    <row r="229" spans="1:11" x14ac:dyDescent="0.35">
      <c r="A229" s="318" t="str">
        <f ca="1">IF($B229='Debtor balance enquiry'!$C$2,1+COUNT($A$1:A228),"")</f>
        <v/>
      </c>
      <c r="B229" s="133" t="str">
        <f ca="1">OFFSET('Sales input worksheet'!$A$1,ROW()-2,0)</f>
        <v/>
      </c>
      <c r="C229" s="169" t="str">
        <f ca="1">IF($C228="Total","",
IF($C228="","",
IF(OFFSET('Sales input worksheet'!$B$1,ROW()-2,0)="","TOTAL",
OFFSET('Sales input worksheet'!$B$1,ROW()-2,0))))</f>
        <v/>
      </c>
      <c r="D229" s="169" t="str">
        <f ca="1">IF(OFFSET('Sales input worksheet'!$C$1,ROW()-2,0)="","",OFFSET('Sales input worksheet'!$C$1,ROW()-2,0))</f>
        <v/>
      </c>
      <c r="E229" s="170" t="str">
        <f ca="1">IF(OFFSET('Sales input worksheet'!$D$1,ROW()-2,0)="","",OFFSET('Sales input worksheet'!$D$1,ROW()-2,0))</f>
        <v/>
      </c>
      <c r="F229" s="171" t="str">
        <f ca="1">IF(OFFSET('Sales input worksheet'!$E$1,ROW()-2,0)="","",OFFSET('Sales input worksheet'!$E$1,ROW()-2,0))</f>
        <v/>
      </c>
      <c r="G229" s="172" t="str">
        <f ca="1">IF($C229="Total",SUM(G$1:G228),
IF(OR(SUM('Sales input worksheet'!$J228:$K228)&lt;0,SUM('Sales input worksheet'!$J228:$K228)=0),"",
'Sales input worksheet'!$M228))</f>
        <v/>
      </c>
      <c r="H229" s="172" t="str">
        <f ca="1">IF($C229="Total",SUM(H$1:H228),
IF(OR(SUM('Sales input worksheet'!$J228:$K228)&gt;0,SUM('Sales input worksheet'!$J228:$K228)=0),"",
'Sales input worksheet'!$M228))</f>
        <v/>
      </c>
      <c r="I229" s="319"/>
      <c r="J229" s="176" t="str">
        <f ca="1">IF($C229="Total",SUM($I$1:I228),"")</f>
        <v/>
      </c>
      <c r="K229" s="177" t="str">
        <f ca="1">IFERROR(IF($C229="Total",$K$2+SUM($G229:$H229)-$J229,
IF(AND(G229="",H229=""),"",
$K$2+SUM(G$3:G229)+SUM(H$3:H229)-SUM(I$2:I229))),"")</f>
        <v/>
      </c>
    </row>
    <row r="230" spans="1:11" x14ac:dyDescent="0.35">
      <c r="A230" s="318" t="str">
        <f ca="1">IF($B230='Debtor balance enquiry'!$C$2,1+COUNT($A$1:A229),"")</f>
        <v/>
      </c>
      <c r="B230" s="133" t="str">
        <f ca="1">OFFSET('Sales input worksheet'!$A$1,ROW()-2,0)</f>
        <v/>
      </c>
      <c r="C230" s="169" t="str">
        <f ca="1">IF($C229="Total","",
IF($C229="","",
IF(OFFSET('Sales input worksheet'!$B$1,ROW()-2,0)="","TOTAL",
OFFSET('Sales input worksheet'!$B$1,ROW()-2,0))))</f>
        <v/>
      </c>
      <c r="D230" s="169" t="str">
        <f ca="1">IF(OFFSET('Sales input worksheet'!$C$1,ROW()-2,0)="","",OFFSET('Sales input worksheet'!$C$1,ROW()-2,0))</f>
        <v/>
      </c>
      <c r="E230" s="170" t="str">
        <f ca="1">IF(OFFSET('Sales input worksheet'!$D$1,ROW()-2,0)="","",OFFSET('Sales input worksheet'!$D$1,ROW()-2,0))</f>
        <v/>
      </c>
      <c r="F230" s="171" t="str">
        <f ca="1">IF(OFFSET('Sales input worksheet'!$E$1,ROW()-2,0)="","",OFFSET('Sales input worksheet'!$E$1,ROW()-2,0))</f>
        <v/>
      </c>
      <c r="G230" s="172" t="str">
        <f ca="1">IF($C230="Total",SUM(G$1:G229),
IF(OR(SUM('Sales input worksheet'!$J229:$K229)&lt;0,SUM('Sales input worksheet'!$J229:$K229)=0),"",
'Sales input worksheet'!$M229))</f>
        <v/>
      </c>
      <c r="H230" s="172" t="str">
        <f ca="1">IF($C230="Total",SUM(H$1:H229),
IF(OR(SUM('Sales input worksheet'!$J229:$K229)&gt;0,SUM('Sales input worksheet'!$J229:$K229)=0),"",
'Sales input worksheet'!$M229))</f>
        <v/>
      </c>
      <c r="I230" s="319"/>
      <c r="J230" s="176" t="str">
        <f ca="1">IF($C230="Total",SUM($I$1:I229),"")</f>
        <v/>
      </c>
      <c r="K230" s="177" t="str">
        <f ca="1">IFERROR(IF($C230="Total",$K$2+SUM($G230:$H230)-$J230,
IF(AND(G230="",H230=""),"",
$K$2+SUM(G$3:G230)+SUM(H$3:H230)-SUM(I$2:I230))),"")</f>
        <v/>
      </c>
    </row>
    <row r="231" spans="1:11" x14ac:dyDescent="0.35">
      <c r="A231" s="318" t="str">
        <f ca="1">IF($B231='Debtor balance enquiry'!$C$2,1+COUNT($A$1:A230),"")</f>
        <v/>
      </c>
      <c r="B231" s="133" t="str">
        <f ca="1">OFFSET('Sales input worksheet'!$A$1,ROW()-2,0)</f>
        <v/>
      </c>
      <c r="C231" s="169" t="str">
        <f ca="1">IF($C230="Total","",
IF($C230="","",
IF(OFFSET('Sales input worksheet'!$B$1,ROW()-2,0)="","TOTAL",
OFFSET('Sales input worksheet'!$B$1,ROW()-2,0))))</f>
        <v/>
      </c>
      <c r="D231" s="169" t="str">
        <f ca="1">IF(OFFSET('Sales input worksheet'!$C$1,ROW()-2,0)="","",OFFSET('Sales input worksheet'!$C$1,ROW()-2,0))</f>
        <v/>
      </c>
      <c r="E231" s="170" t="str">
        <f ca="1">IF(OFFSET('Sales input worksheet'!$D$1,ROW()-2,0)="","",OFFSET('Sales input worksheet'!$D$1,ROW()-2,0))</f>
        <v/>
      </c>
      <c r="F231" s="171" t="str">
        <f ca="1">IF(OFFSET('Sales input worksheet'!$E$1,ROW()-2,0)="","",OFFSET('Sales input worksheet'!$E$1,ROW()-2,0))</f>
        <v/>
      </c>
      <c r="G231" s="172" t="str">
        <f ca="1">IF($C231="Total",SUM(G$1:G230),
IF(OR(SUM('Sales input worksheet'!$J230:$K230)&lt;0,SUM('Sales input worksheet'!$J230:$K230)=0),"",
'Sales input worksheet'!$M230))</f>
        <v/>
      </c>
      <c r="H231" s="172" t="str">
        <f ca="1">IF($C231="Total",SUM(H$1:H230),
IF(OR(SUM('Sales input worksheet'!$J230:$K230)&gt;0,SUM('Sales input worksheet'!$J230:$K230)=0),"",
'Sales input worksheet'!$M230))</f>
        <v/>
      </c>
      <c r="I231" s="319"/>
      <c r="J231" s="176" t="str">
        <f ca="1">IF($C231="Total",SUM($I$1:I230),"")</f>
        <v/>
      </c>
      <c r="K231" s="177" t="str">
        <f ca="1">IFERROR(IF($C231="Total",$K$2+SUM($G231:$H231)-$J231,
IF(AND(G231="",H231=""),"",
$K$2+SUM(G$3:G231)+SUM(H$3:H231)-SUM(I$2:I231))),"")</f>
        <v/>
      </c>
    </row>
    <row r="232" spans="1:11" x14ac:dyDescent="0.35">
      <c r="A232" s="318" t="str">
        <f ca="1">IF($B232='Debtor balance enquiry'!$C$2,1+COUNT($A$1:A231),"")</f>
        <v/>
      </c>
      <c r="B232" s="133" t="str">
        <f ca="1">OFFSET('Sales input worksheet'!$A$1,ROW()-2,0)</f>
        <v/>
      </c>
      <c r="C232" s="169" t="str">
        <f ca="1">IF($C231="Total","",
IF($C231="","",
IF(OFFSET('Sales input worksheet'!$B$1,ROW()-2,0)="","TOTAL",
OFFSET('Sales input worksheet'!$B$1,ROW()-2,0))))</f>
        <v/>
      </c>
      <c r="D232" s="169" t="str">
        <f ca="1">IF(OFFSET('Sales input worksheet'!$C$1,ROW()-2,0)="","",OFFSET('Sales input worksheet'!$C$1,ROW()-2,0))</f>
        <v/>
      </c>
      <c r="E232" s="170" t="str">
        <f ca="1">IF(OFFSET('Sales input worksheet'!$D$1,ROW()-2,0)="","",OFFSET('Sales input worksheet'!$D$1,ROW()-2,0))</f>
        <v/>
      </c>
      <c r="F232" s="171" t="str">
        <f ca="1">IF(OFFSET('Sales input worksheet'!$E$1,ROW()-2,0)="","",OFFSET('Sales input worksheet'!$E$1,ROW()-2,0))</f>
        <v/>
      </c>
      <c r="G232" s="172" t="str">
        <f ca="1">IF($C232="Total",SUM(G$1:G231),
IF(OR(SUM('Sales input worksheet'!$J231:$K231)&lt;0,SUM('Sales input worksheet'!$J231:$K231)=0),"",
'Sales input worksheet'!$M231))</f>
        <v/>
      </c>
      <c r="H232" s="172" t="str">
        <f ca="1">IF($C232="Total",SUM(H$1:H231),
IF(OR(SUM('Sales input worksheet'!$J231:$K231)&gt;0,SUM('Sales input worksheet'!$J231:$K231)=0),"",
'Sales input worksheet'!$M231))</f>
        <v/>
      </c>
      <c r="I232" s="319"/>
      <c r="J232" s="176" t="str">
        <f ca="1">IF($C232="Total",SUM($I$1:I231),"")</f>
        <v/>
      </c>
      <c r="K232" s="177" t="str">
        <f ca="1">IFERROR(IF($C232="Total",$K$2+SUM($G232:$H232)-$J232,
IF(AND(G232="",H232=""),"",
$K$2+SUM(G$3:G232)+SUM(H$3:H232)-SUM(I$2:I232))),"")</f>
        <v/>
      </c>
    </row>
    <row r="233" spans="1:11" x14ac:dyDescent="0.35">
      <c r="A233" s="318" t="str">
        <f ca="1">IF($B233='Debtor balance enquiry'!$C$2,1+COUNT($A$1:A232),"")</f>
        <v/>
      </c>
      <c r="B233" s="133" t="str">
        <f ca="1">OFFSET('Sales input worksheet'!$A$1,ROW()-2,0)</f>
        <v/>
      </c>
      <c r="C233" s="169" t="str">
        <f ca="1">IF($C232="Total","",
IF($C232="","",
IF(OFFSET('Sales input worksheet'!$B$1,ROW()-2,0)="","TOTAL",
OFFSET('Sales input worksheet'!$B$1,ROW()-2,0))))</f>
        <v/>
      </c>
      <c r="D233" s="169" t="str">
        <f ca="1">IF(OFFSET('Sales input worksheet'!$C$1,ROW()-2,0)="","",OFFSET('Sales input worksheet'!$C$1,ROW()-2,0))</f>
        <v/>
      </c>
      <c r="E233" s="170" t="str">
        <f ca="1">IF(OFFSET('Sales input worksheet'!$D$1,ROW()-2,0)="","",OFFSET('Sales input worksheet'!$D$1,ROW()-2,0))</f>
        <v/>
      </c>
      <c r="F233" s="171" t="str">
        <f ca="1">IF(OFFSET('Sales input worksheet'!$E$1,ROW()-2,0)="","",OFFSET('Sales input worksheet'!$E$1,ROW()-2,0))</f>
        <v/>
      </c>
      <c r="G233" s="172" t="str">
        <f ca="1">IF($C233="Total",SUM(G$1:G232),
IF(OR(SUM('Sales input worksheet'!$J232:$K232)&lt;0,SUM('Sales input worksheet'!$J232:$K232)=0),"",
'Sales input worksheet'!$M232))</f>
        <v/>
      </c>
      <c r="H233" s="172" t="str">
        <f ca="1">IF($C233="Total",SUM(H$1:H232),
IF(OR(SUM('Sales input worksheet'!$J232:$K232)&gt;0,SUM('Sales input worksheet'!$J232:$K232)=0),"",
'Sales input worksheet'!$M232))</f>
        <v/>
      </c>
      <c r="I233" s="319"/>
      <c r="J233" s="176" t="str">
        <f ca="1">IF($C233="Total",SUM($I$1:I232),"")</f>
        <v/>
      </c>
      <c r="K233" s="177" t="str">
        <f ca="1">IFERROR(IF($C233="Total",$K$2+SUM($G233:$H233)-$J233,
IF(AND(G233="",H233=""),"",
$K$2+SUM(G$3:G233)+SUM(H$3:H233)-SUM(I$2:I233))),"")</f>
        <v/>
      </c>
    </row>
    <row r="234" spans="1:11" x14ac:dyDescent="0.35">
      <c r="A234" s="318" t="str">
        <f ca="1">IF($B234='Debtor balance enquiry'!$C$2,1+COUNT($A$1:A233),"")</f>
        <v/>
      </c>
      <c r="B234" s="133" t="str">
        <f ca="1">OFFSET('Sales input worksheet'!$A$1,ROW()-2,0)</f>
        <v/>
      </c>
      <c r="C234" s="169" t="str">
        <f ca="1">IF($C233="Total","",
IF($C233="","",
IF(OFFSET('Sales input worksheet'!$B$1,ROW()-2,0)="","TOTAL",
OFFSET('Sales input worksheet'!$B$1,ROW()-2,0))))</f>
        <v/>
      </c>
      <c r="D234" s="169" t="str">
        <f ca="1">IF(OFFSET('Sales input worksheet'!$C$1,ROW()-2,0)="","",OFFSET('Sales input worksheet'!$C$1,ROW()-2,0))</f>
        <v/>
      </c>
      <c r="E234" s="170" t="str">
        <f ca="1">IF(OFFSET('Sales input worksheet'!$D$1,ROW()-2,0)="","",OFFSET('Sales input worksheet'!$D$1,ROW()-2,0))</f>
        <v/>
      </c>
      <c r="F234" s="171" t="str">
        <f ca="1">IF(OFFSET('Sales input worksheet'!$E$1,ROW()-2,0)="","",OFFSET('Sales input worksheet'!$E$1,ROW()-2,0))</f>
        <v/>
      </c>
      <c r="G234" s="172" t="str">
        <f ca="1">IF($C234="Total",SUM(G$1:G233),
IF(OR(SUM('Sales input worksheet'!$J233:$K233)&lt;0,SUM('Sales input worksheet'!$J233:$K233)=0),"",
'Sales input worksheet'!$M233))</f>
        <v/>
      </c>
      <c r="H234" s="172" t="str">
        <f ca="1">IF($C234="Total",SUM(H$1:H233),
IF(OR(SUM('Sales input worksheet'!$J233:$K233)&gt;0,SUM('Sales input worksheet'!$J233:$K233)=0),"",
'Sales input worksheet'!$M233))</f>
        <v/>
      </c>
      <c r="I234" s="319"/>
      <c r="J234" s="176" t="str">
        <f ca="1">IF($C234="Total",SUM($I$1:I233),"")</f>
        <v/>
      </c>
      <c r="K234" s="177" t="str">
        <f ca="1">IFERROR(IF($C234="Total",$K$2+SUM($G234:$H234)-$J234,
IF(AND(G234="",H234=""),"",
$K$2+SUM(G$3:G234)+SUM(H$3:H234)-SUM(I$2:I234))),"")</f>
        <v/>
      </c>
    </row>
    <row r="235" spans="1:11" x14ac:dyDescent="0.35">
      <c r="A235" s="318" t="str">
        <f ca="1">IF($B235='Debtor balance enquiry'!$C$2,1+COUNT($A$1:A234),"")</f>
        <v/>
      </c>
      <c r="B235" s="133" t="str">
        <f ca="1">OFFSET('Sales input worksheet'!$A$1,ROW()-2,0)</f>
        <v/>
      </c>
      <c r="C235" s="169" t="str">
        <f ca="1">IF($C234="Total","",
IF($C234="","",
IF(OFFSET('Sales input worksheet'!$B$1,ROW()-2,0)="","TOTAL",
OFFSET('Sales input worksheet'!$B$1,ROW()-2,0))))</f>
        <v/>
      </c>
      <c r="D235" s="169" t="str">
        <f ca="1">IF(OFFSET('Sales input worksheet'!$C$1,ROW()-2,0)="","",OFFSET('Sales input worksheet'!$C$1,ROW()-2,0))</f>
        <v/>
      </c>
      <c r="E235" s="170" t="str">
        <f ca="1">IF(OFFSET('Sales input worksheet'!$D$1,ROW()-2,0)="","",OFFSET('Sales input worksheet'!$D$1,ROW()-2,0))</f>
        <v/>
      </c>
      <c r="F235" s="171" t="str">
        <f ca="1">IF(OFFSET('Sales input worksheet'!$E$1,ROW()-2,0)="","",OFFSET('Sales input worksheet'!$E$1,ROW()-2,0))</f>
        <v/>
      </c>
      <c r="G235" s="172" t="str">
        <f ca="1">IF($C235="Total",SUM(G$1:G234),
IF(OR(SUM('Sales input worksheet'!$J234:$K234)&lt;0,SUM('Sales input worksheet'!$J234:$K234)=0),"",
'Sales input worksheet'!$M234))</f>
        <v/>
      </c>
      <c r="H235" s="172" t="str">
        <f ca="1">IF($C235="Total",SUM(H$1:H234),
IF(OR(SUM('Sales input worksheet'!$J234:$K234)&gt;0,SUM('Sales input worksheet'!$J234:$K234)=0),"",
'Sales input worksheet'!$M234))</f>
        <v/>
      </c>
      <c r="I235" s="319"/>
      <c r="J235" s="176" t="str">
        <f ca="1">IF($C235="Total",SUM($I$1:I234),"")</f>
        <v/>
      </c>
      <c r="K235" s="177" t="str">
        <f ca="1">IFERROR(IF($C235="Total",$K$2+SUM($G235:$H235)-$J235,
IF(AND(G235="",H235=""),"",
$K$2+SUM(G$3:G235)+SUM(H$3:H235)-SUM(I$2:I235))),"")</f>
        <v/>
      </c>
    </row>
    <row r="236" spans="1:11" x14ac:dyDescent="0.35">
      <c r="A236" s="318" t="str">
        <f ca="1">IF($B236='Debtor balance enquiry'!$C$2,1+COUNT($A$1:A235),"")</f>
        <v/>
      </c>
      <c r="B236" s="133" t="str">
        <f ca="1">OFFSET('Sales input worksheet'!$A$1,ROW()-2,0)</f>
        <v/>
      </c>
      <c r="C236" s="169" t="str">
        <f ca="1">IF($C235="Total","",
IF($C235="","",
IF(OFFSET('Sales input worksheet'!$B$1,ROW()-2,0)="","TOTAL",
OFFSET('Sales input worksheet'!$B$1,ROW()-2,0))))</f>
        <v/>
      </c>
      <c r="D236" s="169" t="str">
        <f ca="1">IF(OFFSET('Sales input worksheet'!$C$1,ROW()-2,0)="","",OFFSET('Sales input worksheet'!$C$1,ROW()-2,0))</f>
        <v/>
      </c>
      <c r="E236" s="170" t="str">
        <f ca="1">IF(OFFSET('Sales input worksheet'!$D$1,ROW()-2,0)="","",OFFSET('Sales input worksheet'!$D$1,ROW()-2,0))</f>
        <v/>
      </c>
      <c r="F236" s="171" t="str">
        <f ca="1">IF(OFFSET('Sales input worksheet'!$E$1,ROW()-2,0)="","",OFFSET('Sales input worksheet'!$E$1,ROW()-2,0))</f>
        <v/>
      </c>
      <c r="G236" s="172" t="str">
        <f ca="1">IF($C236="Total",SUM(G$1:G235),
IF(OR(SUM('Sales input worksheet'!$J235:$K235)&lt;0,SUM('Sales input worksheet'!$J235:$K235)=0),"",
'Sales input worksheet'!$M235))</f>
        <v/>
      </c>
      <c r="H236" s="172" t="str">
        <f ca="1">IF($C236="Total",SUM(H$1:H235),
IF(OR(SUM('Sales input worksheet'!$J235:$K235)&gt;0,SUM('Sales input worksheet'!$J235:$K235)=0),"",
'Sales input worksheet'!$M235))</f>
        <v/>
      </c>
      <c r="I236" s="319"/>
      <c r="J236" s="176" t="str">
        <f ca="1">IF($C236="Total",SUM($I$1:I235),"")</f>
        <v/>
      </c>
      <c r="K236" s="177" t="str">
        <f ca="1">IFERROR(IF($C236="Total",$K$2+SUM($G236:$H236)-$J236,
IF(AND(G236="",H236=""),"",
$K$2+SUM(G$3:G236)+SUM(H$3:H236)-SUM(I$2:I236))),"")</f>
        <v/>
      </c>
    </row>
    <row r="237" spans="1:11" x14ac:dyDescent="0.35">
      <c r="A237" s="318" t="str">
        <f ca="1">IF($B237='Debtor balance enquiry'!$C$2,1+COUNT($A$1:A236),"")</f>
        <v/>
      </c>
      <c r="B237" s="133" t="str">
        <f ca="1">OFFSET('Sales input worksheet'!$A$1,ROW()-2,0)</f>
        <v/>
      </c>
      <c r="C237" s="169" t="str">
        <f ca="1">IF($C236="Total","",
IF($C236="","",
IF(OFFSET('Sales input worksheet'!$B$1,ROW()-2,0)="","TOTAL",
OFFSET('Sales input worksheet'!$B$1,ROW()-2,0))))</f>
        <v/>
      </c>
      <c r="D237" s="169" t="str">
        <f ca="1">IF(OFFSET('Sales input worksheet'!$C$1,ROW()-2,0)="","",OFFSET('Sales input worksheet'!$C$1,ROW()-2,0))</f>
        <v/>
      </c>
      <c r="E237" s="170" t="str">
        <f ca="1">IF(OFFSET('Sales input worksheet'!$D$1,ROW()-2,0)="","",OFFSET('Sales input worksheet'!$D$1,ROW()-2,0))</f>
        <v/>
      </c>
      <c r="F237" s="171" t="str">
        <f ca="1">IF(OFFSET('Sales input worksheet'!$E$1,ROW()-2,0)="","",OFFSET('Sales input worksheet'!$E$1,ROW()-2,0))</f>
        <v/>
      </c>
      <c r="G237" s="172" t="str">
        <f ca="1">IF($C237="Total",SUM(G$1:G236),
IF(OR(SUM('Sales input worksheet'!$J236:$K236)&lt;0,SUM('Sales input worksheet'!$J236:$K236)=0),"",
'Sales input worksheet'!$M236))</f>
        <v/>
      </c>
      <c r="H237" s="172" t="str">
        <f ca="1">IF($C237="Total",SUM(H$1:H236),
IF(OR(SUM('Sales input worksheet'!$J236:$K236)&gt;0,SUM('Sales input worksheet'!$J236:$K236)=0),"",
'Sales input worksheet'!$M236))</f>
        <v/>
      </c>
      <c r="I237" s="319"/>
      <c r="J237" s="176" t="str">
        <f ca="1">IF($C237="Total",SUM($I$1:I236),"")</f>
        <v/>
      </c>
      <c r="K237" s="177" t="str">
        <f ca="1">IFERROR(IF($C237="Total",$K$2+SUM($G237:$H237)-$J237,
IF(AND(G237="",H237=""),"",
$K$2+SUM(G$3:G237)+SUM(H$3:H237)-SUM(I$2:I237))),"")</f>
        <v/>
      </c>
    </row>
    <row r="238" spans="1:11" x14ac:dyDescent="0.35">
      <c r="A238" s="318" t="str">
        <f ca="1">IF($B238='Debtor balance enquiry'!$C$2,1+COUNT($A$1:A237),"")</f>
        <v/>
      </c>
      <c r="B238" s="133" t="str">
        <f ca="1">OFFSET('Sales input worksheet'!$A$1,ROW()-2,0)</f>
        <v/>
      </c>
      <c r="C238" s="169" t="str">
        <f ca="1">IF($C237="Total","",
IF($C237="","",
IF(OFFSET('Sales input worksheet'!$B$1,ROW()-2,0)="","TOTAL",
OFFSET('Sales input worksheet'!$B$1,ROW()-2,0))))</f>
        <v/>
      </c>
      <c r="D238" s="169" t="str">
        <f ca="1">IF(OFFSET('Sales input worksheet'!$C$1,ROW()-2,0)="","",OFFSET('Sales input worksheet'!$C$1,ROW()-2,0))</f>
        <v/>
      </c>
      <c r="E238" s="170" t="str">
        <f ca="1">IF(OFFSET('Sales input worksheet'!$D$1,ROW()-2,0)="","",OFFSET('Sales input worksheet'!$D$1,ROW()-2,0))</f>
        <v/>
      </c>
      <c r="F238" s="171" t="str">
        <f ca="1">IF(OFFSET('Sales input worksheet'!$E$1,ROW()-2,0)="","",OFFSET('Sales input worksheet'!$E$1,ROW()-2,0))</f>
        <v/>
      </c>
      <c r="G238" s="172" t="str">
        <f ca="1">IF($C238="Total",SUM(G$1:G237),
IF(OR(SUM('Sales input worksheet'!$J237:$K237)&lt;0,SUM('Sales input worksheet'!$J237:$K237)=0),"",
'Sales input worksheet'!$M237))</f>
        <v/>
      </c>
      <c r="H238" s="172" t="str">
        <f ca="1">IF($C238="Total",SUM(H$1:H237),
IF(OR(SUM('Sales input worksheet'!$J237:$K237)&gt;0,SUM('Sales input worksheet'!$J237:$K237)=0),"",
'Sales input worksheet'!$M237))</f>
        <v/>
      </c>
      <c r="I238" s="319"/>
      <c r="J238" s="176" t="str">
        <f ca="1">IF($C238="Total",SUM($I$1:I237),"")</f>
        <v/>
      </c>
      <c r="K238" s="177" t="str">
        <f ca="1">IFERROR(IF($C238="Total",$K$2+SUM($G238:$H238)-$J238,
IF(AND(G238="",H238=""),"",
$K$2+SUM(G$3:G238)+SUM(H$3:H238)-SUM(I$2:I238))),"")</f>
        <v/>
      </c>
    </row>
    <row r="239" spans="1:11" x14ac:dyDescent="0.35">
      <c r="A239" s="318" t="str">
        <f ca="1">IF($B239='Debtor balance enquiry'!$C$2,1+COUNT($A$1:A238),"")</f>
        <v/>
      </c>
      <c r="B239" s="133" t="str">
        <f ca="1">OFFSET('Sales input worksheet'!$A$1,ROW()-2,0)</f>
        <v/>
      </c>
      <c r="C239" s="169" t="str">
        <f ca="1">IF($C238="Total","",
IF($C238="","",
IF(OFFSET('Sales input worksheet'!$B$1,ROW()-2,0)="","TOTAL",
OFFSET('Sales input worksheet'!$B$1,ROW()-2,0))))</f>
        <v/>
      </c>
      <c r="D239" s="169" t="str">
        <f ca="1">IF(OFFSET('Sales input worksheet'!$C$1,ROW()-2,0)="","",OFFSET('Sales input worksheet'!$C$1,ROW()-2,0))</f>
        <v/>
      </c>
      <c r="E239" s="170" t="str">
        <f ca="1">IF(OFFSET('Sales input worksheet'!$D$1,ROW()-2,0)="","",OFFSET('Sales input worksheet'!$D$1,ROW()-2,0))</f>
        <v/>
      </c>
      <c r="F239" s="171" t="str">
        <f ca="1">IF(OFFSET('Sales input worksheet'!$E$1,ROW()-2,0)="","",OFFSET('Sales input worksheet'!$E$1,ROW()-2,0))</f>
        <v/>
      </c>
      <c r="G239" s="172" t="str">
        <f ca="1">IF($C239="Total",SUM(G$1:G238),
IF(OR(SUM('Sales input worksheet'!$J238:$K238)&lt;0,SUM('Sales input worksheet'!$J238:$K238)=0),"",
'Sales input worksheet'!$M238))</f>
        <v/>
      </c>
      <c r="H239" s="172" t="str">
        <f ca="1">IF($C239="Total",SUM(H$1:H238),
IF(OR(SUM('Sales input worksheet'!$J238:$K238)&gt;0,SUM('Sales input worksheet'!$J238:$K238)=0),"",
'Sales input worksheet'!$M238))</f>
        <v/>
      </c>
      <c r="I239" s="319"/>
      <c r="J239" s="176" t="str">
        <f ca="1">IF($C239="Total",SUM($I$1:I238),"")</f>
        <v/>
      </c>
      <c r="K239" s="177" t="str">
        <f ca="1">IFERROR(IF($C239="Total",$K$2+SUM($G239:$H239)-$J239,
IF(AND(G239="",H239=""),"",
$K$2+SUM(G$3:G239)+SUM(H$3:H239)-SUM(I$2:I239))),"")</f>
        <v/>
      </c>
    </row>
    <row r="240" spans="1:11" x14ac:dyDescent="0.35">
      <c r="A240" s="318" t="str">
        <f ca="1">IF($B240='Debtor balance enquiry'!$C$2,1+COUNT($A$1:A239),"")</f>
        <v/>
      </c>
      <c r="B240" s="133" t="str">
        <f ca="1">OFFSET('Sales input worksheet'!$A$1,ROW()-2,0)</f>
        <v/>
      </c>
      <c r="C240" s="169" t="str">
        <f ca="1">IF($C239="Total","",
IF($C239="","",
IF(OFFSET('Sales input worksheet'!$B$1,ROW()-2,0)="","TOTAL",
OFFSET('Sales input worksheet'!$B$1,ROW()-2,0))))</f>
        <v/>
      </c>
      <c r="D240" s="169" t="str">
        <f ca="1">IF(OFFSET('Sales input worksheet'!$C$1,ROW()-2,0)="","",OFFSET('Sales input worksheet'!$C$1,ROW()-2,0))</f>
        <v/>
      </c>
      <c r="E240" s="170" t="str">
        <f ca="1">IF(OFFSET('Sales input worksheet'!$D$1,ROW()-2,0)="","",OFFSET('Sales input worksheet'!$D$1,ROW()-2,0))</f>
        <v/>
      </c>
      <c r="F240" s="171" t="str">
        <f ca="1">IF(OFFSET('Sales input worksheet'!$E$1,ROW()-2,0)="","",OFFSET('Sales input worksheet'!$E$1,ROW()-2,0))</f>
        <v/>
      </c>
      <c r="G240" s="172" t="str">
        <f ca="1">IF($C240="Total",SUM(G$1:G239),
IF(OR(SUM('Sales input worksheet'!$J239:$K239)&lt;0,SUM('Sales input worksheet'!$J239:$K239)=0),"",
'Sales input worksheet'!$M239))</f>
        <v/>
      </c>
      <c r="H240" s="172" t="str">
        <f ca="1">IF($C240="Total",SUM(H$1:H239),
IF(OR(SUM('Sales input worksheet'!$J239:$K239)&gt;0,SUM('Sales input worksheet'!$J239:$K239)=0),"",
'Sales input worksheet'!$M239))</f>
        <v/>
      </c>
      <c r="I240" s="319"/>
      <c r="J240" s="176" t="str">
        <f ca="1">IF($C240="Total",SUM($I$1:I239),"")</f>
        <v/>
      </c>
      <c r="K240" s="177" t="str">
        <f ca="1">IFERROR(IF($C240="Total",$K$2+SUM($G240:$H240)-$J240,
IF(AND(G240="",H240=""),"",
$K$2+SUM(G$3:G240)+SUM(H$3:H240)-SUM(I$2:I240))),"")</f>
        <v/>
      </c>
    </row>
    <row r="241" spans="1:11" x14ac:dyDescent="0.35">
      <c r="A241" s="318" t="str">
        <f ca="1">IF($B241='Debtor balance enquiry'!$C$2,1+COUNT($A$1:A240),"")</f>
        <v/>
      </c>
      <c r="B241" s="133" t="str">
        <f ca="1">OFFSET('Sales input worksheet'!$A$1,ROW()-2,0)</f>
        <v/>
      </c>
      <c r="C241" s="169" t="str">
        <f ca="1">IF($C240="Total","",
IF($C240="","",
IF(OFFSET('Sales input worksheet'!$B$1,ROW()-2,0)="","TOTAL",
OFFSET('Sales input worksheet'!$B$1,ROW()-2,0))))</f>
        <v/>
      </c>
      <c r="D241" s="169" t="str">
        <f ca="1">IF(OFFSET('Sales input worksheet'!$C$1,ROW()-2,0)="","",OFFSET('Sales input worksheet'!$C$1,ROW()-2,0))</f>
        <v/>
      </c>
      <c r="E241" s="170" t="str">
        <f ca="1">IF(OFFSET('Sales input worksheet'!$D$1,ROW()-2,0)="","",OFFSET('Sales input worksheet'!$D$1,ROW()-2,0))</f>
        <v/>
      </c>
      <c r="F241" s="171" t="str">
        <f ca="1">IF(OFFSET('Sales input worksheet'!$E$1,ROW()-2,0)="","",OFFSET('Sales input worksheet'!$E$1,ROW()-2,0))</f>
        <v/>
      </c>
      <c r="G241" s="172" t="str">
        <f ca="1">IF($C241="Total",SUM(G$1:G240),
IF(OR(SUM('Sales input worksheet'!$J240:$K240)&lt;0,SUM('Sales input worksheet'!$J240:$K240)=0),"",
'Sales input worksheet'!$M240))</f>
        <v/>
      </c>
      <c r="H241" s="172" t="str">
        <f ca="1">IF($C241="Total",SUM(H$1:H240),
IF(OR(SUM('Sales input worksheet'!$J240:$K240)&gt;0,SUM('Sales input worksheet'!$J240:$K240)=0),"",
'Sales input worksheet'!$M240))</f>
        <v/>
      </c>
      <c r="I241" s="319"/>
      <c r="J241" s="176" t="str">
        <f ca="1">IF($C241="Total",SUM($I$1:I240),"")</f>
        <v/>
      </c>
      <c r="K241" s="177" t="str">
        <f ca="1">IFERROR(IF($C241="Total",$K$2+SUM($G241:$H241)-$J241,
IF(AND(G241="",H241=""),"",
$K$2+SUM(G$3:G241)+SUM(H$3:H241)-SUM(I$2:I241))),"")</f>
        <v/>
      </c>
    </row>
    <row r="242" spans="1:11" x14ac:dyDescent="0.35">
      <c r="A242" s="318" t="str">
        <f ca="1">IF($B242='Debtor balance enquiry'!$C$2,1+COUNT($A$1:A241),"")</f>
        <v/>
      </c>
      <c r="B242" s="133" t="str">
        <f ca="1">OFFSET('Sales input worksheet'!$A$1,ROW()-2,0)</f>
        <v/>
      </c>
      <c r="C242" s="169" t="str">
        <f ca="1">IF($C241="Total","",
IF($C241="","",
IF(OFFSET('Sales input worksheet'!$B$1,ROW()-2,0)="","TOTAL",
OFFSET('Sales input worksheet'!$B$1,ROW()-2,0))))</f>
        <v/>
      </c>
      <c r="D242" s="169" t="str">
        <f ca="1">IF(OFFSET('Sales input worksheet'!$C$1,ROW()-2,0)="","",OFFSET('Sales input worksheet'!$C$1,ROW()-2,0))</f>
        <v/>
      </c>
      <c r="E242" s="170" t="str">
        <f ca="1">IF(OFFSET('Sales input worksheet'!$D$1,ROW()-2,0)="","",OFFSET('Sales input worksheet'!$D$1,ROW()-2,0))</f>
        <v/>
      </c>
      <c r="F242" s="171" t="str">
        <f ca="1">IF(OFFSET('Sales input worksheet'!$E$1,ROW()-2,0)="","",OFFSET('Sales input worksheet'!$E$1,ROW()-2,0))</f>
        <v/>
      </c>
      <c r="G242" s="172" t="str">
        <f ca="1">IF($C242="Total",SUM(G$1:G241),
IF(OR(SUM('Sales input worksheet'!$J241:$K241)&lt;0,SUM('Sales input worksheet'!$J241:$K241)=0),"",
'Sales input worksheet'!$M241))</f>
        <v/>
      </c>
      <c r="H242" s="172" t="str">
        <f ca="1">IF($C242="Total",SUM(H$1:H241),
IF(OR(SUM('Sales input worksheet'!$J241:$K241)&gt;0,SUM('Sales input worksheet'!$J241:$K241)=0),"",
'Sales input worksheet'!$M241))</f>
        <v/>
      </c>
      <c r="I242" s="319"/>
      <c r="J242" s="176" t="str">
        <f ca="1">IF($C242="Total",SUM($I$1:I241),"")</f>
        <v/>
      </c>
      <c r="K242" s="177" t="str">
        <f ca="1">IFERROR(IF($C242="Total",$K$2+SUM($G242:$H242)-$J242,
IF(AND(G242="",H242=""),"",
$K$2+SUM(G$3:G242)+SUM(H$3:H242)-SUM(I$2:I242))),"")</f>
        <v/>
      </c>
    </row>
    <row r="243" spans="1:11" x14ac:dyDescent="0.35">
      <c r="A243" s="318" t="str">
        <f ca="1">IF($B243='Debtor balance enquiry'!$C$2,1+COUNT($A$1:A242),"")</f>
        <v/>
      </c>
      <c r="B243" s="133" t="str">
        <f ca="1">OFFSET('Sales input worksheet'!$A$1,ROW()-2,0)</f>
        <v/>
      </c>
      <c r="C243" s="169" t="str">
        <f ca="1">IF($C242="Total","",
IF($C242="","",
IF(OFFSET('Sales input worksheet'!$B$1,ROW()-2,0)="","TOTAL",
OFFSET('Sales input worksheet'!$B$1,ROW()-2,0))))</f>
        <v/>
      </c>
      <c r="D243" s="169" t="str">
        <f ca="1">IF(OFFSET('Sales input worksheet'!$C$1,ROW()-2,0)="","",OFFSET('Sales input worksheet'!$C$1,ROW()-2,0))</f>
        <v/>
      </c>
      <c r="E243" s="170" t="str">
        <f ca="1">IF(OFFSET('Sales input worksheet'!$D$1,ROW()-2,0)="","",OFFSET('Sales input worksheet'!$D$1,ROW()-2,0))</f>
        <v/>
      </c>
      <c r="F243" s="171" t="str">
        <f ca="1">IF(OFFSET('Sales input worksheet'!$E$1,ROW()-2,0)="","",OFFSET('Sales input worksheet'!$E$1,ROW()-2,0))</f>
        <v/>
      </c>
      <c r="G243" s="172" t="str">
        <f ca="1">IF($C243="Total",SUM(G$1:G242),
IF(OR(SUM('Sales input worksheet'!$J242:$K242)&lt;0,SUM('Sales input worksheet'!$J242:$K242)=0),"",
'Sales input worksheet'!$M242))</f>
        <v/>
      </c>
      <c r="H243" s="172" t="str">
        <f ca="1">IF($C243="Total",SUM(H$1:H242),
IF(OR(SUM('Sales input worksheet'!$J242:$K242)&gt;0,SUM('Sales input worksheet'!$J242:$K242)=0),"",
'Sales input worksheet'!$M242))</f>
        <v/>
      </c>
      <c r="I243" s="319"/>
      <c r="J243" s="176" t="str">
        <f ca="1">IF($C243="Total",SUM($I$1:I242),"")</f>
        <v/>
      </c>
      <c r="K243" s="177" t="str">
        <f ca="1">IFERROR(IF($C243="Total",$K$2+SUM($G243:$H243)-$J243,
IF(AND(G243="",H243=""),"",
$K$2+SUM(G$3:G243)+SUM(H$3:H243)-SUM(I$2:I243))),"")</f>
        <v/>
      </c>
    </row>
    <row r="244" spans="1:11" x14ac:dyDescent="0.35">
      <c r="A244" s="318" t="str">
        <f ca="1">IF($B244='Debtor balance enquiry'!$C$2,1+COUNT($A$1:A243),"")</f>
        <v/>
      </c>
      <c r="B244" s="133" t="str">
        <f ca="1">OFFSET('Sales input worksheet'!$A$1,ROW()-2,0)</f>
        <v/>
      </c>
      <c r="C244" s="169" t="str">
        <f ca="1">IF($C243="Total","",
IF($C243="","",
IF(OFFSET('Sales input worksheet'!$B$1,ROW()-2,0)="","TOTAL",
OFFSET('Sales input worksheet'!$B$1,ROW()-2,0))))</f>
        <v/>
      </c>
      <c r="D244" s="169" t="str">
        <f ca="1">IF(OFFSET('Sales input worksheet'!$C$1,ROW()-2,0)="","",OFFSET('Sales input worksheet'!$C$1,ROW()-2,0))</f>
        <v/>
      </c>
      <c r="E244" s="170" t="str">
        <f ca="1">IF(OFFSET('Sales input worksheet'!$D$1,ROW()-2,0)="","",OFFSET('Sales input worksheet'!$D$1,ROW()-2,0))</f>
        <v/>
      </c>
      <c r="F244" s="171" t="str">
        <f ca="1">IF(OFFSET('Sales input worksheet'!$E$1,ROW()-2,0)="","",OFFSET('Sales input worksheet'!$E$1,ROW()-2,0))</f>
        <v/>
      </c>
      <c r="G244" s="172" t="str">
        <f ca="1">IF($C244="Total",SUM(G$1:G243),
IF(OR(SUM('Sales input worksheet'!$J243:$K243)&lt;0,SUM('Sales input worksheet'!$J243:$K243)=0),"",
'Sales input worksheet'!$M243))</f>
        <v/>
      </c>
      <c r="H244" s="172" t="str">
        <f ca="1">IF($C244="Total",SUM(H$1:H243),
IF(OR(SUM('Sales input worksheet'!$J243:$K243)&gt;0,SUM('Sales input worksheet'!$J243:$K243)=0),"",
'Sales input worksheet'!$M243))</f>
        <v/>
      </c>
      <c r="I244" s="319"/>
      <c r="J244" s="176" t="str">
        <f ca="1">IF($C244="Total",SUM($I$1:I243),"")</f>
        <v/>
      </c>
      <c r="K244" s="177" t="str">
        <f ca="1">IFERROR(IF($C244="Total",$K$2+SUM($G244:$H244)-$J244,
IF(AND(G244="",H244=""),"",
$K$2+SUM(G$3:G244)+SUM(H$3:H244)-SUM(I$2:I244))),"")</f>
        <v/>
      </c>
    </row>
    <row r="245" spans="1:11" x14ac:dyDescent="0.35">
      <c r="A245" s="318" t="str">
        <f ca="1">IF($B245='Debtor balance enquiry'!$C$2,1+COUNT($A$1:A244),"")</f>
        <v/>
      </c>
      <c r="B245" s="133" t="str">
        <f ca="1">OFFSET('Sales input worksheet'!$A$1,ROW()-2,0)</f>
        <v/>
      </c>
      <c r="C245" s="169" t="str">
        <f ca="1">IF($C244="Total","",
IF($C244="","",
IF(OFFSET('Sales input worksheet'!$B$1,ROW()-2,0)="","TOTAL",
OFFSET('Sales input worksheet'!$B$1,ROW()-2,0))))</f>
        <v/>
      </c>
      <c r="D245" s="169" t="str">
        <f ca="1">IF(OFFSET('Sales input worksheet'!$C$1,ROW()-2,0)="","",OFFSET('Sales input worksheet'!$C$1,ROW()-2,0))</f>
        <v/>
      </c>
      <c r="E245" s="170" t="str">
        <f ca="1">IF(OFFSET('Sales input worksheet'!$D$1,ROW()-2,0)="","",OFFSET('Sales input worksheet'!$D$1,ROW()-2,0))</f>
        <v/>
      </c>
      <c r="F245" s="171" t="str">
        <f ca="1">IF(OFFSET('Sales input worksheet'!$E$1,ROW()-2,0)="","",OFFSET('Sales input worksheet'!$E$1,ROW()-2,0))</f>
        <v/>
      </c>
      <c r="G245" s="172" t="str">
        <f ca="1">IF($C245="Total",SUM(G$1:G244),
IF(OR(SUM('Sales input worksheet'!$J244:$K244)&lt;0,SUM('Sales input worksheet'!$J244:$K244)=0),"",
'Sales input worksheet'!$M244))</f>
        <v/>
      </c>
      <c r="H245" s="172" t="str">
        <f ca="1">IF($C245="Total",SUM(H$1:H244),
IF(OR(SUM('Sales input worksheet'!$J244:$K244)&gt;0,SUM('Sales input worksheet'!$J244:$K244)=0),"",
'Sales input worksheet'!$M244))</f>
        <v/>
      </c>
      <c r="I245" s="319"/>
      <c r="J245" s="176" t="str">
        <f ca="1">IF($C245="Total",SUM($I$1:I244),"")</f>
        <v/>
      </c>
      <c r="K245" s="177" t="str">
        <f ca="1">IFERROR(IF($C245="Total",$K$2+SUM($G245:$H245)-$J245,
IF(AND(G245="",H245=""),"",
$K$2+SUM(G$3:G245)+SUM(H$3:H245)-SUM(I$2:I245))),"")</f>
        <v/>
      </c>
    </row>
    <row r="246" spans="1:11" x14ac:dyDescent="0.35">
      <c r="A246" s="318" t="str">
        <f ca="1">IF($B246='Debtor balance enquiry'!$C$2,1+COUNT($A$1:A245),"")</f>
        <v/>
      </c>
      <c r="B246" s="133" t="str">
        <f ca="1">OFFSET('Sales input worksheet'!$A$1,ROW()-2,0)</f>
        <v/>
      </c>
      <c r="C246" s="169" t="str">
        <f ca="1">IF($C245="Total","",
IF($C245="","",
IF(OFFSET('Sales input worksheet'!$B$1,ROW()-2,0)="","TOTAL",
OFFSET('Sales input worksheet'!$B$1,ROW()-2,0))))</f>
        <v/>
      </c>
      <c r="D246" s="169" t="str">
        <f ca="1">IF(OFFSET('Sales input worksheet'!$C$1,ROW()-2,0)="","",OFFSET('Sales input worksheet'!$C$1,ROW()-2,0))</f>
        <v/>
      </c>
      <c r="E246" s="170" t="str">
        <f ca="1">IF(OFFSET('Sales input worksheet'!$D$1,ROW()-2,0)="","",OFFSET('Sales input worksheet'!$D$1,ROW()-2,0))</f>
        <v/>
      </c>
      <c r="F246" s="171" t="str">
        <f ca="1">IF(OFFSET('Sales input worksheet'!$E$1,ROW()-2,0)="","",OFFSET('Sales input worksheet'!$E$1,ROW()-2,0))</f>
        <v/>
      </c>
      <c r="G246" s="172" t="str">
        <f ca="1">IF($C246="Total",SUM(G$1:G245),
IF(OR(SUM('Sales input worksheet'!$J245:$K245)&lt;0,SUM('Sales input worksheet'!$J245:$K245)=0),"",
'Sales input worksheet'!$M245))</f>
        <v/>
      </c>
      <c r="H246" s="172" t="str">
        <f ca="1">IF($C246="Total",SUM(H$1:H245),
IF(OR(SUM('Sales input worksheet'!$J245:$K245)&gt;0,SUM('Sales input worksheet'!$J245:$K245)=0),"",
'Sales input worksheet'!$M245))</f>
        <v/>
      </c>
      <c r="I246" s="319"/>
      <c r="J246" s="176" t="str">
        <f ca="1">IF($C246="Total",SUM($I$1:I245),"")</f>
        <v/>
      </c>
      <c r="K246" s="177" t="str">
        <f ca="1">IFERROR(IF($C246="Total",$K$2+SUM($G246:$H246)-$J246,
IF(AND(G246="",H246=""),"",
$K$2+SUM(G$3:G246)+SUM(H$3:H246)-SUM(I$2:I246))),"")</f>
        <v/>
      </c>
    </row>
    <row r="247" spans="1:11" x14ac:dyDescent="0.35">
      <c r="A247" s="318" t="str">
        <f ca="1">IF($B247='Debtor balance enquiry'!$C$2,1+COUNT($A$1:A246),"")</f>
        <v/>
      </c>
      <c r="B247" s="133" t="str">
        <f ca="1">OFFSET('Sales input worksheet'!$A$1,ROW()-2,0)</f>
        <v/>
      </c>
      <c r="C247" s="169" t="str">
        <f ca="1">IF($C246="Total","",
IF($C246="","",
IF(OFFSET('Sales input worksheet'!$B$1,ROW()-2,0)="","TOTAL",
OFFSET('Sales input worksheet'!$B$1,ROW()-2,0))))</f>
        <v/>
      </c>
      <c r="D247" s="169" t="str">
        <f ca="1">IF(OFFSET('Sales input worksheet'!$C$1,ROW()-2,0)="","",OFFSET('Sales input worksheet'!$C$1,ROW()-2,0))</f>
        <v/>
      </c>
      <c r="E247" s="170" t="str">
        <f ca="1">IF(OFFSET('Sales input worksheet'!$D$1,ROW()-2,0)="","",OFFSET('Sales input worksheet'!$D$1,ROW()-2,0))</f>
        <v/>
      </c>
      <c r="F247" s="171" t="str">
        <f ca="1">IF(OFFSET('Sales input worksheet'!$E$1,ROW()-2,0)="","",OFFSET('Sales input worksheet'!$E$1,ROW()-2,0))</f>
        <v/>
      </c>
      <c r="G247" s="172" t="str">
        <f ca="1">IF($C247="Total",SUM(G$1:G246),
IF(OR(SUM('Sales input worksheet'!$J246:$K246)&lt;0,SUM('Sales input worksheet'!$J246:$K246)=0),"",
'Sales input worksheet'!$M246))</f>
        <v/>
      </c>
      <c r="H247" s="172" t="str">
        <f ca="1">IF($C247="Total",SUM(H$1:H246),
IF(OR(SUM('Sales input worksheet'!$J246:$K246)&gt;0,SUM('Sales input worksheet'!$J246:$K246)=0),"",
'Sales input worksheet'!$M246))</f>
        <v/>
      </c>
      <c r="I247" s="319"/>
      <c r="J247" s="176" t="str">
        <f ca="1">IF($C247="Total",SUM($I$1:I246),"")</f>
        <v/>
      </c>
      <c r="K247" s="177" t="str">
        <f ca="1">IFERROR(IF($C247="Total",$K$2+SUM($G247:$H247)-$J247,
IF(AND(G247="",H247=""),"",
$K$2+SUM(G$3:G247)+SUM(H$3:H247)-SUM(I$2:I247))),"")</f>
        <v/>
      </c>
    </row>
    <row r="248" spans="1:11" x14ac:dyDescent="0.35">
      <c r="A248" s="318" t="str">
        <f ca="1">IF($B248='Debtor balance enquiry'!$C$2,1+COUNT($A$1:A247),"")</f>
        <v/>
      </c>
      <c r="B248" s="133" t="str">
        <f ca="1">OFFSET('Sales input worksheet'!$A$1,ROW()-2,0)</f>
        <v/>
      </c>
      <c r="C248" s="169" t="str">
        <f ca="1">IF($C247="Total","",
IF($C247="","",
IF(OFFSET('Sales input worksheet'!$B$1,ROW()-2,0)="","TOTAL",
OFFSET('Sales input worksheet'!$B$1,ROW()-2,0))))</f>
        <v/>
      </c>
      <c r="D248" s="169" t="str">
        <f ca="1">IF(OFFSET('Sales input worksheet'!$C$1,ROW()-2,0)="","",OFFSET('Sales input worksheet'!$C$1,ROW()-2,0))</f>
        <v/>
      </c>
      <c r="E248" s="170" t="str">
        <f ca="1">IF(OFFSET('Sales input worksheet'!$D$1,ROW()-2,0)="","",OFFSET('Sales input worksheet'!$D$1,ROW()-2,0))</f>
        <v/>
      </c>
      <c r="F248" s="171" t="str">
        <f ca="1">IF(OFFSET('Sales input worksheet'!$E$1,ROW()-2,0)="","",OFFSET('Sales input worksheet'!$E$1,ROW()-2,0))</f>
        <v/>
      </c>
      <c r="G248" s="172" t="str">
        <f ca="1">IF($C248="Total",SUM(G$1:G247),
IF(OR(SUM('Sales input worksheet'!$J247:$K247)&lt;0,SUM('Sales input worksheet'!$J247:$K247)=0),"",
'Sales input worksheet'!$M247))</f>
        <v/>
      </c>
      <c r="H248" s="172" t="str">
        <f ca="1">IF($C248="Total",SUM(H$1:H247),
IF(OR(SUM('Sales input worksheet'!$J247:$K247)&gt;0,SUM('Sales input worksheet'!$J247:$K247)=0),"",
'Sales input worksheet'!$M247))</f>
        <v/>
      </c>
      <c r="I248" s="319"/>
      <c r="J248" s="176" t="str">
        <f ca="1">IF($C248="Total",SUM($I$1:I247),"")</f>
        <v/>
      </c>
      <c r="K248" s="177" t="str">
        <f ca="1">IFERROR(IF($C248="Total",$K$2+SUM($G248:$H248)-$J248,
IF(AND(G248="",H248=""),"",
$K$2+SUM(G$3:G248)+SUM(H$3:H248)-SUM(I$2:I248))),"")</f>
        <v/>
      </c>
    </row>
    <row r="249" spans="1:11" x14ac:dyDescent="0.35">
      <c r="A249" s="318" t="str">
        <f ca="1">IF($B249='Debtor balance enquiry'!$C$2,1+COUNT($A$1:A248),"")</f>
        <v/>
      </c>
      <c r="B249" s="133" t="str">
        <f ca="1">OFFSET('Sales input worksheet'!$A$1,ROW()-2,0)</f>
        <v/>
      </c>
      <c r="C249" s="169" t="str">
        <f ca="1">IF($C248="Total","",
IF($C248="","",
IF(OFFSET('Sales input worksheet'!$B$1,ROW()-2,0)="","TOTAL",
OFFSET('Sales input worksheet'!$B$1,ROW()-2,0))))</f>
        <v/>
      </c>
      <c r="D249" s="169" t="str">
        <f ca="1">IF(OFFSET('Sales input worksheet'!$C$1,ROW()-2,0)="","",OFFSET('Sales input worksheet'!$C$1,ROW()-2,0))</f>
        <v/>
      </c>
      <c r="E249" s="170" t="str">
        <f ca="1">IF(OFFSET('Sales input worksheet'!$D$1,ROW()-2,0)="","",OFFSET('Sales input worksheet'!$D$1,ROW()-2,0))</f>
        <v/>
      </c>
      <c r="F249" s="171" t="str">
        <f ca="1">IF(OFFSET('Sales input worksheet'!$E$1,ROW()-2,0)="","",OFFSET('Sales input worksheet'!$E$1,ROW()-2,0))</f>
        <v/>
      </c>
      <c r="G249" s="172" t="str">
        <f ca="1">IF($C249="Total",SUM(G$1:G248),
IF(OR(SUM('Sales input worksheet'!$J248:$K248)&lt;0,SUM('Sales input worksheet'!$J248:$K248)=0),"",
'Sales input worksheet'!$M248))</f>
        <v/>
      </c>
      <c r="H249" s="172" t="str">
        <f ca="1">IF($C249="Total",SUM(H$1:H248),
IF(OR(SUM('Sales input worksheet'!$J248:$K248)&gt;0,SUM('Sales input worksheet'!$J248:$K248)=0),"",
'Sales input worksheet'!$M248))</f>
        <v/>
      </c>
      <c r="I249" s="319"/>
      <c r="J249" s="176" t="str">
        <f ca="1">IF($C249="Total",SUM($I$1:I248),"")</f>
        <v/>
      </c>
      <c r="K249" s="177" t="str">
        <f ca="1">IFERROR(IF($C249="Total",$K$2+SUM($G249:$H249)-$J249,
IF(AND(G249="",H249=""),"",
$K$2+SUM(G$3:G249)+SUM(H$3:H249)-SUM(I$2:I249))),"")</f>
        <v/>
      </c>
    </row>
    <row r="250" spans="1:11" x14ac:dyDescent="0.35">
      <c r="A250" s="318" t="str">
        <f ca="1">IF($B250='Debtor balance enquiry'!$C$2,1+COUNT($A$1:A249),"")</f>
        <v/>
      </c>
      <c r="B250" s="133" t="str">
        <f ca="1">OFFSET('Sales input worksheet'!$A$1,ROW()-2,0)</f>
        <v/>
      </c>
      <c r="C250" s="169" t="str">
        <f ca="1">IF($C249="Total","",
IF($C249="","",
IF(OFFSET('Sales input worksheet'!$B$1,ROW()-2,0)="","TOTAL",
OFFSET('Sales input worksheet'!$B$1,ROW()-2,0))))</f>
        <v/>
      </c>
      <c r="D250" s="169" t="str">
        <f ca="1">IF(OFFSET('Sales input worksheet'!$C$1,ROW()-2,0)="","",OFFSET('Sales input worksheet'!$C$1,ROW()-2,0))</f>
        <v/>
      </c>
      <c r="E250" s="170" t="str">
        <f ca="1">IF(OFFSET('Sales input worksheet'!$D$1,ROW()-2,0)="","",OFFSET('Sales input worksheet'!$D$1,ROW()-2,0))</f>
        <v/>
      </c>
      <c r="F250" s="171" t="str">
        <f ca="1">IF(OFFSET('Sales input worksheet'!$E$1,ROW()-2,0)="","",OFFSET('Sales input worksheet'!$E$1,ROW()-2,0))</f>
        <v/>
      </c>
      <c r="G250" s="172" t="str">
        <f ca="1">IF($C250="Total",SUM(G$1:G249),
IF(OR(SUM('Sales input worksheet'!$J249:$K249)&lt;0,SUM('Sales input worksheet'!$J249:$K249)=0),"",
'Sales input worksheet'!$M249))</f>
        <v/>
      </c>
      <c r="H250" s="172" t="str">
        <f ca="1">IF($C250="Total",SUM(H$1:H249),
IF(OR(SUM('Sales input worksheet'!$J249:$K249)&gt;0,SUM('Sales input worksheet'!$J249:$K249)=0),"",
'Sales input worksheet'!$M249))</f>
        <v/>
      </c>
      <c r="I250" s="319"/>
      <c r="J250" s="176" t="str">
        <f ca="1">IF($C250="Total",SUM($I$1:I249),"")</f>
        <v/>
      </c>
      <c r="K250" s="177" t="str">
        <f ca="1">IFERROR(IF($C250="Total",$K$2+SUM($G250:$H250)-$J250,
IF(AND(G250="",H250=""),"",
$K$2+SUM(G$3:G250)+SUM(H$3:H250)-SUM(I$2:I250))),"")</f>
        <v/>
      </c>
    </row>
    <row r="251" spans="1:11" x14ac:dyDescent="0.35">
      <c r="A251" s="318" t="str">
        <f ca="1">IF($B251='Debtor balance enquiry'!$C$2,1+COUNT($A$1:A250),"")</f>
        <v/>
      </c>
      <c r="B251" s="133" t="str">
        <f ca="1">OFFSET('Sales input worksheet'!$A$1,ROW()-2,0)</f>
        <v/>
      </c>
      <c r="C251" s="169" t="str">
        <f ca="1">IF($C250="Total","",
IF($C250="","",
IF(OFFSET('Sales input worksheet'!$B$1,ROW()-2,0)="","TOTAL",
OFFSET('Sales input worksheet'!$B$1,ROW()-2,0))))</f>
        <v/>
      </c>
      <c r="D251" s="169" t="str">
        <f ca="1">IF(OFFSET('Sales input worksheet'!$C$1,ROW()-2,0)="","",OFFSET('Sales input worksheet'!$C$1,ROW()-2,0))</f>
        <v/>
      </c>
      <c r="E251" s="170" t="str">
        <f ca="1">IF(OFFSET('Sales input worksheet'!$D$1,ROW()-2,0)="","",OFFSET('Sales input worksheet'!$D$1,ROW()-2,0))</f>
        <v/>
      </c>
      <c r="F251" s="171" t="str">
        <f ca="1">IF(OFFSET('Sales input worksheet'!$E$1,ROW()-2,0)="","",OFFSET('Sales input worksheet'!$E$1,ROW()-2,0))</f>
        <v/>
      </c>
      <c r="G251" s="172" t="str">
        <f ca="1">IF($C251="Total",SUM(G$1:G250),
IF(OR(SUM('Sales input worksheet'!$J250:$K250)&lt;0,SUM('Sales input worksheet'!$J250:$K250)=0),"",
'Sales input worksheet'!$M250))</f>
        <v/>
      </c>
      <c r="H251" s="172" t="str">
        <f ca="1">IF($C251="Total",SUM(H$1:H250),
IF(OR(SUM('Sales input worksheet'!$J250:$K250)&gt;0,SUM('Sales input worksheet'!$J250:$K250)=0),"",
'Sales input worksheet'!$M250))</f>
        <v/>
      </c>
      <c r="I251" s="319"/>
      <c r="J251" s="176" t="str">
        <f ca="1">IF($C251="Total",SUM($I$1:I250),"")</f>
        <v/>
      </c>
      <c r="K251" s="177" t="str">
        <f ca="1">IFERROR(IF($C251="Total",$K$2+SUM($G251:$H251)-$J251,
IF(AND(G251="",H251=""),"",
$K$2+SUM(G$3:G251)+SUM(H$3:H251)-SUM(I$2:I251))),"")</f>
        <v/>
      </c>
    </row>
    <row r="252" spans="1:11" x14ac:dyDescent="0.35">
      <c r="A252" s="318" t="str">
        <f ca="1">IF($B252='Debtor balance enquiry'!$C$2,1+COUNT($A$1:A251),"")</f>
        <v/>
      </c>
      <c r="B252" s="133" t="str">
        <f ca="1">OFFSET('Sales input worksheet'!$A$1,ROW()-2,0)</f>
        <v/>
      </c>
      <c r="C252" s="169" t="str">
        <f ca="1">IF($C251="Total","",
IF($C251="","",
IF(OFFSET('Sales input worksheet'!$B$1,ROW()-2,0)="","TOTAL",
OFFSET('Sales input worksheet'!$B$1,ROW()-2,0))))</f>
        <v/>
      </c>
      <c r="D252" s="169" t="str">
        <f ca="1">IF(OFFSET('Sales input worksheet'!$C$1,ROW()-2,0)="","",OFFSET('Sales input worksheet'!$C$1,ROW()-2,0))</f>
        <v/>
      </c>
      <c r="E252" s="170" t="str">
        <f ca="1">IF(OFFSET('Sales input worksheet'!$D$1,ROW()-2,0)="","",OFFSET('Sales input worksheet'!$D$1,ROW()-2,0))</f>
        <v/>
      </c>
      <c r="F252" s="171" t="str">
        <f ca="1">IF(OFFSET('Sales input worksheet'!$E$1,ROW()-2,0)="","",OFFSET('Sales input worksheet'!$E$1,ROW()-2,0))</f>
        <v/>
      </c>
      <c r="G252" s="172" t="str">
        <f ca="1">IF($C252="Total",SUM(G$1:G251),
IF(OR(SUM('Sales input worksheet'!$J251:$K251)&lt;0,SUM('Sales input worksheet'!$J251:$K251)=0),"",
'Sales input worksheet'!$M251))</f>
        <v/>
      </c>
      <c r="H252" s="172" t="str">
        <f ca="1">IF($C252="Total",SUM(H$1:H251),
IF(OR(SUM('Sales input worksheet'!$J251:$K251)&gt;0,SUM('Sales input worksheet'!$J251:$K251)=0),"",
'Sales input worksheet'!$M251))</f>
        <v/>
      </c>
      <c r="I252" s="319"/>
      <c r="J252" s="176" t="str">
        <f ca="1">IF($C252="Total",SUM($I$1:I251),"")</f>
        <v/>
      </c>
      <c r="K252" s="177" t="str">
        <f ca="1">IFERROR(IF($C252="Total",$K$2+SUM($G252:$H252)-$J252,
IF(AND(G252="",H252=""),"",
$K$2+SUM(G$3:G252)+SUM(H$3:H252)-SUM(I$2:I252))),"")</f>
        <v/>
      </c>
    </row>
    <row r="253" spans="1:11" x14ac:dyDescent="0.35">
      <c r="A253" s="318" t="str">
        <f ca="1">IF($B253='Debtor balance enquiry'!$C$2,1+COUNT($A$1:A252),"")</f>
        <v/>
      </c>
      <c r="B253" s="133" t="str">
        <f ca="1">OFFSET('Sales input worksheet'!$A$1,ROW()-2,0)</f>
        <v/>
      </c>
      <c r="C253" s="169" t="str">
        <f ca="1">IF($C252="Total","",
IF($C252="","",
IF(OFFSET('Sales input worksheet'!$B$1,ROW()-2,0)="","TOTAL",
OFFSET('Sales input worksheet'!$B$1,ROW()-2,0))))</f>
        <v/>
      </c>
      <c r="D253" s="169" t="str">
        <f ca="1">IF(OFFSET('Sales input worksheet'!$C$1,ROW()-2,0)="","",OFFSET('Sales input worksheet'!$C$1,ROW()-2,0))</f>
        <v/>
      </c>
      <c r="E253" s="170" t="str">
        <f ca="1">IF(OFFSET('Sales input worksheet'!$D$1,ROW()-2,0)="","",OFFSET('Sales input worksheet'!$D$1,ROW()-2,0))</f>
        <v/>
      </c>
      <c r="F253" s="171" t="str">
        <f ca="1">IF(OFFSET('Sales input worksheet'!$E$1,ROW()-2,0)="","",OFFSET('Sales input worksheet'!$E$1,ROW()-2,0))</f>
        <v/>
      </c>
      <c r="G253" s="172" t="str">
        <f ca="1">IF($C253="Total",SUM(G$1:G252),
IF(OR(SUM('Sales input worksheet'!$J252:$K252)&lt;0,SUM('Sales input worksheet'!$J252:$K252)=0),"",
'Sales input worksheet'!$M252))</f>
        <v/>
      </c>
      <c r="H253" s="172" t="str">
        <f ca="1">IF($C253="Total",SUM(H$1:H252),
IF(OR(SUM('Sales input worksheet'!$J252:$K252)&gt;0,SUM('Sales input worksheet'!$J252:$K252)=0),"",
'Sales input worksheet'!$M252))</f>
        <v/>
      </c>
      <c r="I253" s="319"/>
      <c r="J253" s="176" t="str">
        <f ca="1">IF($C253="Total",SUM($I$1:I252),"")</f>
        <v/>
      </c>
      <c r="K253" s="177" t="str">
        <f ca="1">IFERROR(IF($C253="Total",$K$2+SUM($G253:$H253)-$J253,
IF(AND(G253="",H253=""),"",
$K$2+SUM(G$3:G253)+SUM(H$3:H253)-SUM(I$2:I253))),"")</f>
        <v/>
      </c>
    </row>
    <row r="254" spans="1:11" x14ac:dyDescent="0.35">
      <c r="A254" s="318" t="str">
        <f ca="1">IF($B254='Debtor balance enquiry'!$C$2,1+COUNT($A$1:A253),"")</f>
        <v/>
      </c>
      <c r="B254" s="133" t="str">
        <f ca="1">OFFSET('Sales input worksheet'!$A$1,ROW()-2,0)</f>
        <v/>
      </c>
      <c r="C254" s="169" t="str">
        <f ca="1">IF($C253="Total","",
IF($C253="","",
IF(OFFSET('Sales input worksheet'!$B$1,ROW()-2,0)="","TOTAL",
OFFSET('Sales input worksheet'!$B$1,ROW()-2,0))))</f>
        <v/>
      </c>
      <c r="D254" s="169" t="str">
        <f ca="1">IF(OFFSET('Sales input worksheet'!$C$1,ROW()-2,0)="","",OFFSET('Sales input worksheet'!$C$1,ROW()-2,0))</f>
        <v/>
      </c>
      <c r="E254" s="170" t="str">
        <f ca="1">IF(OFFSET('Sales input worksheet'!$D$1,ROW()-2,0)="","",OFFSET('Sales input worksheet'!$D$1,ROW()-2,0))</f>
        <v/>
      </c>
      <c r="F254" s="171" t="str">
        <f ca="1">IF(OFFSET('Sales input worksheet'!$E$1,ROW()-2,0)="","",OFFSET('Sales input worksheet'!$E$1,ROW()-2,0))</f>
        <v/>
      </c>
      <c r="G254" s="172" t="str">
        <f ca="1">IF($C254="Total",SUM(G$1:G253),
IF(OR(SUM('Sales input worksheet'!$J253:$K253)&lt;0,SUM('Sales input worksheet'!$J253:$K253)=0),"",
'Sales input worksheet'!$M253))</f>
        <v/>
      </c>
      <c r="H254" s="172" t="str">
        <f ca="1">IF($C254="Total",SUM(H$1:H253),
IF(OR(SUM('Sales input worksheet'!$J253:$K253)&gt;0,SUM('Sales input worksheet'!$J253:$K253)=0),"",
'Sales input worksheet'!$M253))</f>
        <v/>
      </c>
      <c r="I254" s="319"/>
      <c r="J254" s="176" t="str">
        <f ca="1">IF($C254="Total",SUM($I$1:I253),"")</f>
        <v/>
      </c>
      <c r="K254" s="177" t="str">
        <f ca="1">IFERROR(IF($C254="Total",$K$2+SUM($G254:$H254)-$J254,
IF(AND(G254="",H254=""),"",
$K$2+SUM(G$3:G254)+SUM(H$3:H254)-SUM(I$2:I254))),"")</f>
        <v/>
      </c>
    </row>
    <row r="255" spans="1:11" x14ac:dyDescent="0.35">
      <c r="A255" s="318" t="str">
        <f ca="1">IF($B255='Debtor balance enquiry'!$C$2,1+COUNT($A$1:A254),"")</f>
        <v/>
      </c>
      <c r="B255" s="133" t="str">
        <f ca="1">OFFSET('Sales input worksheet'!$A$1,ROW()-2,0)</f>
        <v/>
      </c>
      <c r="C255" s="169" t="str">
        <f ca="1">IF($C254="Total","",
IF($C254="","",
IF(OFFSET('Sales input worksheet'!$B$1,ROW()-2,0)="","TOTAL",
OFFSET('Sales input worksheet'!$B$1,ROW()-2,0))))</f>
        <v/>
      </c>
      <c r="D255" s="169" t="str">
        <f ca="1">IF(OFFSET('Sales input worksheet'!$C$1,ROW()-2,0)="","",OFFSET('Sales input worksheet'!$C$1,ROW()-2,0))</f>
        <v/>
      </c>
      <c r="E255" s="170" t="str">
        <f ca="1">IF(OFFSET('Sales input worksheet'!$D$1,ROW()-2,0)="","",OFFSET('Sales input worksheet'!$D$1,ROW()-2,0))</f>
        <v/>
      </c>
      <c r="F255" s="171" t="str">
        <f ca="1">IF(OFFSET('Sales input worksheet'!$E$1,ROW()-2,0)="","",OFFSET('Sales input worksheet'!$E$1,ROW()-2,0))</f>
        <v/>
      </c>
      <c r="G255" s="172" t="str">
        <f ca="1">IF($C255="Total",SUM(G$1:G254),
IF(OR(SUM('Sales input worksheet'!$J254:$K254)&lt;0,SUM('Sales input worksheet'!$J254:$K254)=0),"",
'Sales input worksheet'!$M254))</f>
        <v/>
      </c>
      <c r="H255" s="172" t="str">
        <f ca="1">IF($C255="Total",SUM(H$1:H254),
IF(OR(SUM('Sales input worksheet'!$J254:$K254)&gt;0,SUM('Sales input worksheet'!$J254:$K254)=0),"",
'Sales input worksheet'!$M254))</f>
        <v/>
      </c>
      <c r="I255" s="319"/>
      <c r="J255" s="176" t="str">
        <f ca="1">IF($C255="Total",SUM($I$1:I254),"")</f>
        <v/>
      </c>
      <c r="K255" s="177" t="str">
        <f ca="1">IFERROR(IF($C255="Total",$K$2+SUM($G255:$H255)-$J255,
IF(AND(G255="",H255=""),"",
$K$2+SUM(G$3:G255)+SUM(H$3:H255)-SUM(I$2:I255))),"")</f>
        <v/>
      </c>
    </row>
    <row r="256" spans="1:11" x14ac:dyDescent="0.35">
      <c r="A256" s="318" t="str">
        <f ca="1">IF($B256='Debtor balance enquiry'!$C$2,1+COUNT($A$1:A255),"")</f>
        <v/>
      </c>
      <c r="B256" s="133" t="str">
        <f ca="1">OFFSET('Sales input worksheet'!$A$1,ROW()-2,0)</f>
        <v/>
      </c>
      <c r="C256" s="169" t="str">
        <f ca="1">IF($C255="Total","",
IF($C255="","",
IF(OFFSET('Sales input worksheet'!$B$1,ROW()-2,0)="","TOTAL",
OFFSET('Sales input worksheet'!$B$1,ROW()-2,0))))</f>
        <v/>
      </c>
      <c r="D256" s="169" t="str">
        <f ca="1">IF(OFFSET('Sales input worksheet'!$C$1,ROW()-2,0)="","",OFFSET('Sales input worksheet'!$C$1,ROW()-2,0))</f>
        <v/>
      </c>
      <c r="E256" s="170" t="str">
        <f ca="1">IF(OFFSET('Sales input worksheet'!$D$1,ROW()-2,0)="","",OFFSET('Sales input worksheet'!$D$1,ROW()-2,0))</f>
        <v/>
      </c>
      <c r="F256" s="171" t="str">
        <f ca="1">IF(OFFSET('Sales input worksheet'!$E$1,ROW()-2,0)="","",OFFSET('Sales input worksheet'!$E$1,ROW()-2,0))</f>
        <v/>
      </c>
      <c r="G256" s="172" t="str">
        <f ca="1">IF($C256="Total",SUM(G$1:G255),
IF(OR(SUM('Sales input worksheet'!$J255:$K255)&lt;0,SUM('Sales input worksheet'!$J255:$K255)=0),"",
'Sales input worksheet'!$M255))</f>
        <v/>
      </c>
      <c r="H256" s="172" t="str">
        <f ca="1">IF($C256="Total",SUM(H$1:H255),
IF(OR(SUM('Sales input worksheet'!$J255:$K255)&gt;0,SUM('Sales input worksheet'!$J255:$K255)=0),"",
'Sales input worksheet'!$M255))</f>
        <v/>
      </c>
      <c r="I256" s="319"/>
      <c r="J256" s="176" t="str">
        <f ca="1">IF($C256="Total",SUM($I$1:I255),"")</f>
        <v/>
      </c>
      <c r="K256" s="177" t="str">
        <f ca="1">IFERROR(IF($C256="Total",$K$2+SUM($G256:$H256)-$J256,
IF(AND(G256="",H256=""),"",
$K$2+SUM(G$3:G256)+SUM(H$3:H256)-SUM(I$2:I256))),"")</f>
        <v/>
      </c>
    </row>
    <row r="257" spans="1:11" x14ac:dyDescent="0.35">
      <c r="A257" s="318" t="str">
        <f ca="1">IF($B257='Debtor balance enquiry'!$C$2,1+COUNT($A$1:A256),"")</f>
        <v/>
      </c>
      <c r="B257" s="133" t="str">
        <f ca="1">OFFSET('Sales input worksheet'!$A$1,ROW()-2,0)</f>
        <v/>
      </c>
      <c r="C257" s="169" t="str">
        <f ca="1">IF($C256="Total","",
IF($C256="","",
IF(OFFSET('Sales input worksheet'!$B$1,ROW()-2,0)="","TOTAL",
OFFSET('Sales input worksheet'!$B$1,ROW()-2,0))))</f>
        <v/>
      </c>
      <c r="D257" s="169" t="str">
        <f ca="1">IF(OFFSET('Sales input worksheet'!$C$1,ROW()-2,0)="","",OFFSET('Sales input worksheet'!$C$1,ROW()-2,0))</f>
        <v/>
      </c>
      <c r="E257" s="170" t="str">
        <f ca="1">IF(OFFSET('Sales input worksheet'!$D$1,ROW()-2,0)="","",OFFSET('Sales input worksheet'!$D$1,ROW()-2,0))</f>
        <v/>
      </c>
      <c r="F257" s="171" t="str">
        <f ca="1">IF(OFFSET('Sales input worksheet'!$E$1,ROW()-2,0)="","",OFFSET('Sales input worksheet'!$E$1,ROW()-2,0))</f>
        <v/>
      </c>
      <c r="G257" s="172" t="str">
        <f ca="1">IF($C257="Total",SUM(G$1:G256),
IF(OR(SUM('Sales input worksheet'!$J256:$K256)&lt;0,SUM('Sales input worksheet'!$J256:$K256)=0),"",
'Sales input worksheet'!$M256))</f>
        <v/>
      </c>
      <c r="H257" s="172" t="str">
        <f ca="1">IF($C257="Total",SUM(H$1:H256),
IF(OR(SUM('Sales input worksheet'!$J256:$K256)&gt;0,SUM('Sales input worksheet'!$J256:$K256)=0),"",
'Sales input worksheet'!$M256))</f>
        <v/>
      </c>
      <c r="I257" s="319"/>
      <c r="J257" s="176" t="str">
        <f ca="1">IF($C257="Total",SUM($I$1:I256),"")</f>
        <v/>
      </c>
      <c r="K257" s="177" t="str">
        <f ca="1">IFERROR(IF($C257="Total",$K$2+SUM($G257:$H257)-$J257,
IF(AND(G257="",H257=""),"",
$K$2+SUM(G$3:G257)+SUM(H$3:H257)-SUM(I$2:I257))),"")</f>
        <v/>
      </c>
    </row>
    <row r="258" spans="1:11" x14ac:dyDescent="0.35">
      <c r="A258" s="318" t="str">
        <f ca="1">IF($B258='Debtor balance enquiry'!$C$2,1+COUNT($A$1:A257),"")</f>
        <v/>
      </c>
      <c r="B258" s="133" t="str">
        <f ca="1">OFFSET('Sales input worksheet'!$A$1,ROW()-2,0)</f>
        <v/>
      </c>
      <c r="C258" s="169" t="str">
        <f ca="1">IF($C257="Total","",
IF($C257="","",
IF(OFFSET('Sales input worksheet'!$B$1,ROW()-2,0)="","TOTAL",
OFFSET('Sales input worksheet'!$B$1,ROW()-2,0))))</f>
        <v/>
      </c>
      <c r="D258" s="169" t="str">
        <f ca="1">IF(OFFSET('Sales input worksheet'!$C$1,ROW()-2,0)="","",OFFSET('Sales input worksheet'!$C$1,ROW()-2,0))</f>
        <v/>
      </c>
      <c r="E258" s="170" t="str">
        <f ca="1">IF(OFFSET('Sales input worksheet'!$D$1,ROW()-2,0)="","",OFFSET('Sales input worksheet'!$D$1,ROW()-2,0))</f>
        <v/>
      </c>
      <c r="F258" s="171" t="str">
        <f ca="1">IF(OFFSET('Sales input worksheet'!$E$1,ROW()-2,0)="","",OFFSET('Sales input worksheet'!$E$1,ROW()-2,0))</f>
        <v/>
      </c>
      <c r="G258" s="172" t="str">
        <f ca="1">IF($C258="Total",SUM(G$1:G257),
IF(OR(SUM('Sales input worksheet'!$J257:$K257)&lt;0,SUM('Sales input worksheet'!$J257:$K257)=0),"",
'Sales input worksheet'!$M257))</f>
        <v/>
      </c>
      <c r="H258" s="172" t="str">
        <f ca="1">IF($C258="Total",SUM(H$1:H257),
IF(OR(SUM('Sales input worksheet'!$J257:$K257)&gt;0,SUM('Sales input worksheet'!$J257:$K257)=0),"",
'Sales input worksheet'!$M257))</f>
        <v/>
      </c>
      <c r="I258" s="319"/>
      <c r="J258" s="176" t="str">
        <f ca="1">IF($C258="Total",SUM($I$1:I257),"")</f>
        <v/>
      </c>
      <c r="K258" s="177" t="str">
        <f ca="1">IFERROR(IF($C258="Total",$K$2+SUM($G258:$H258)-$J258,
IF(AND(G258="",H258=""),"",
$K$2+SUM(G$3:G258)+SUM(H$3:H258)-SUM(I$2:I258))),"")</f>
        <v/>
      </c>
    </row>
    <row r="259" spans="1:11" x14ac:dyDescent="0.35">
      <c r="A259" s="318" t="str">
        <f ca="1">IF($B259='Debtor balance enquiry'!$C$2,1+COUNT($A$1:A258),"")</f>
        <v/>
      </c>
      <c r="B259" s="133" t="str">
        <f ca="1">OFFSET('Sales input worksheet'!$A$1,ROW()-2,0)</f>
        <v/>
      </c>
      <c r="C259" s="169" t="str">
        <f ca="1">IF($C258="Total","",
IF($C258="","",
IF(OFFSET('Sales input worksheet'!$B$1,ROW()-2,0)="","TOTAL",
OFFSET('Sales input worksheet'!$B$1,ROW()-2,0))))</f>
        <v/>
      </c>
      <c r="D259" s="169" t="str">
        <f ca="1">IF(OFFSET('Sales input worksheet'!$C$1,ROW()-2,0)="","",OFFSET('Sales input worksheet'!$C$1,ROW()-2,0))</f>
        <v/>
      </c>
      <c r="E259" s="170" t="str">
        <f ca="1">IF(OFFSET('Sales input worksheet'!$D$1,ROW()-2,0)="","",OFFSET('Sales input worksheet'!$D$1,ROW()-2,0))</f>
        <v/>
      </c>
      <c r="F259" s="171" t="str">
        <f ca="1">IF(OFFSET('Sales input worksheet'!$E$1,ROW()-2,0)="","",OFFSET('Sales input worksheet'!$E$1,ROW()-2,0))</f>
        <v/>
      </c>
      <c r="G259" s="172" t="str">
        <f ca="1">IF($C259="Total",SUM(G$1:G258),
IF(OR(SUM('Sales input worksheet'!$J258:$K258)&lt;0,SUM('Sales input worksheet'!$J258:$K258)=0),"",
'Sales input worksheet'!$M258))</f>
        <v/>
      </c>
      <c r="H259" s="172" t="str">
        <f ca="1">IF($C259="Total",SUM(H$1:H258),
IF(OR(SUM('Sales input worksheet'!$J258:$K258)&gt;0,SUM('Sales input worksheet'!$J258:$K258)=0),"",
'Sales input worksheet'!$M258))</f>
        <v/>
      </c>
      <c r="I259" s="319"/>
      <c r="J259" s="176" t="str">
        <f ca="1">IF($C259="Total",SUM($I$1:I258),"")</f>
        <v/>
      </c>
      <c r="K259" s="177" t="str">
        <f ca="1">IFERROR(IF($C259="Total",$K$2+SUM($G259:$H259)-$J259,
IF(AND(G259="",H259=""),"",
$K$2+SUM(G$3:G259)+SUM(H$3:H259)-SUM(I$2:I259))),"")</f>
        <v/>
      </c>
    </row>
    <row r="260" spans="1:11" x14ac:dyDescent="0.35">
      <c r="A260" s="318" t="str">
        <f ca="1">IF($B260='Debtor balance enquiry'!$C$2,1+COUNT($A$1:A259),"")</f>
        <v/>
      </c>
      <c r="B260" s="133" t="str">
        <f ca="1">OFFSET('Sales input worksheet'!$A$1,ROW()-2,0)</f>
        <v/>
      </c>
      <c r="C260" s="169" t="str">
        <f ca="1">IF($C259="Total","",
IF($C259="","",
IF(OFFSET('Sales input worksheet'!$B$1,ROW()-2,0)="","TOTAL",
OFFSET('Sales input worksheet'!$B$1,ROW()-2,0))))</f>
        <v/>
      </c>
      <c r="D260" s="169" t="str">
        <f ca="1">IF(OFFSET('Sales input worksheet'!$C$1,ROW()-2,0)="","",OFFSET('Sales input worksheet'!$C$1,ROW()-2,0))</f>
        <v/>
      </c>
      <c r="E260" s="170" t="str">
        <f ca="1">IF(OFFSET('Sales input worksheet'!$D$1,ROW()-2,0)="","",OFFSET('Sales input worksheet'!$D$1,ROW()-2,0))</f>
        <v/>
      </c>
      <c r="F260" s="171" t="str">
        <f ca="1">IF(OFFSET('Sales input worksheet'!$E$1,ROW()-2,0)="","",OFFSET('Sales input worksheet'!$E$1,ROW()-2,0))</f>
        <v/>
      </c>
      <c r="G260" s="172" t="str">
        <f ca="1">IF($C260="Total",SUM(G$1:G259),
IF(OR(SUM('Sales input worksheet'!$J259:$K259)&lt;0,SUM('Sales input worksheet'!$J259:$K259)=0),"",
'Sales input worksheet'!$M259))</f>
        <v/>
      </c>
      <c r="H260" s="172" t="str">
        <f ca="1">IF($C260="Total",SUM(H$1:H259),
IF(OR(SUM('Sales input worksheet'!$J259:$K259)&gt;0,SUM('Sales input worksheet'!$J259:$K259)=0),"",
'Sales input worksheet'!$M259))</f>
        <v/>
      </c>
      <c r="I260" s="319"/>
      <c r="J260" s="176" t="str">
        <f ca="1">IF($C260="Total",SUM($I$1:I259),"")</f>
        <v/>
      </c>
      <c r="K260" s="177" t="str">
        <f ca="1">IFERROR(IF($C260="Total",$K$2+SUM($G260:$H260)-$J260,
IF(AND(G260="",H260=""),"",
$K$2+SUM(G$3:G260)+SUM(H$3:H260)-SUM(I$2:I260))),"")</f>
        <v/>
      </c>
    </row>
    <row r="261" spans="1:11" x14ac:dyDescent="0.35">
      <c r="A261" s="318" t="str">
        <f ca="1">IF($B261='Debtor balance enquiry'!$C$2,1+COUNT($A$1:A260),"")</f>
        <v/>
      </c>
      <c r="B261" s="133" t="str">
        <f ca="1">OFFSET('Sales input worksheet'!$A$1,ROW()-2,0)</f>
        <v/>
      </c>
      <c r="C261" s="169" t="str">
        <f ca="1">IF($C260="Total","",
IF($C260="","",
IF(OFFSET('Sales input worksheet'!$B$1,ROW()-2,0)="","TOTAL",
OFFSET('Sales input worksheet'!$B$1,ROW()-2,0))))</f>
        <v/>
      </c>
      <c r="D261" s="169" t="str">
        <f ca="1">IF(OFFSET('Sales input worksheet'!$C$1,ROW()-2,0)="","",OFFSET('Sales input worksheet'!$C$1,ROW()-2,0))</f>
        <v/>
      </c>
      <c r="E261" s="170" t="str">
        <f ca="1">IF(OFFSET('Sales input worksheet'!$D$1,ROW()-2,0)="","",OFFSET('Sales input worksheet'!$D$1,ROW()-2,0))</f>
        <v/>
      </c>
      <c r="F261" s="171" t="str">
        <f ca="1">IF(OFFSET('Sales input worksheet'!$E$1,ROW()-2,0)="","",OFFSET('Sales input worksheet'!$E$1,ROW()-2,0))</f>
        <v/>
      </c>
      <c r="G261" s="172" t="str">
        <f ca="1">IF($C261="Total",SUM(G$1:G260),
IF(OR(SUM('Sales input worksheet'!$J260:$K260)&lt;0,SUM('Sales input worksheet'!$J260:$K260)=0),"",
'Sales input worksheet'!$M260))</f>
        <v/>
      </c>
      <c r="H261" s="172" t="str">
        <f ca="1">IF($C261="Total",SUM(H$1:H260),
IF(OR(SUM('Sales input worksheet'!$J260:$K260)&gt;0,SUM('Sales input worksheet'!$J260:$K260)=0),"",
'Sales input worksheet'!$M260))</f>
        <v/>
      </c>
      <c r="I261" s="319"/>
      <c r="J261" s="176" t="str">
        <f ca="1">IF($C261="Total",SUM($I$1:I260),"")</f>
        <v/>
      </c>
      <c r="K261" s="177" t="str">
        <f ca="1">IFERROR(IF($C261="Total",$K$2+SUM($G261:$H261)-$J261,
IF(AND(G261="",H261=""),"",
$K$2+SUM(G$3:G261)+SUM(H$3:H261)-SUM(I$2:I261))),"")</f>
        <v/>
      </c>
    </row>
    <row r="262" spans="1:11" x14ac:dyDescent="0.35">
      <c r="A262" s="318" t="str">
        <f ca="1">IF($B262='Debtor balance enquiry'!$C$2,1+COUNT($A$1:A261),"")</f>
        <v/>
      </c>
      <c r="B262" s="133" t="str">
        <f ca="1">OFFSET('Sales input worksheet'!$A$1,ROW()-2,0)</f>
        <v/>
      </c>
      <c r="C262" s="169" t="str">
        <f ca="1">IF($C261="Total","",
IF($C261="","",
IF(OFFSET('Sales input worksheet'!$B$1,ROW()-2,0)="","TOTAL",
OFFSET('Sales input worksheet'!$B$1,ROW()-2,0))))</f>
        <v/>
      </c>
      <c r="D262" s="169" t="str">
        <f ca="1">IF(OFFSET('Sales input worksheet'!$C$1,ROW()-2,0)="","",OFFSET('Sales input worksheet'!$C$1,ROW()-2,0))</f>
        <v/>
      </c>
      <c r="E262" s="170" t="str">
        <f ca="1">IF(OFFSET('Sales input worksheet'!$D$1,ROW()-2,0)="","",OFFSET('Sales input worksheet'!$D$1,ROW()-2,0))</f>
        <v/>
      </c>
      <c r="F262" s="171" t="str">
        <f ca="1">IF(OFFSET('Sales input worksheet'!$E$1,ROW()-2,0)="","",OFFSET('Sales input worksheet'!$E$1,ROW()-2,0))</f>
        <v/>
      </c>
      <c r="G262" s="172" t="str">
        <f ca="1">IF($C262="Total",SUM(G$1:G261),
IF(OR(SUM('Sales input worksheet'!$J261:$K261)&lt;0,SUM('Sales input worksheet'!$J261:$K261)=0),"",
'Sales input worksheet'!$M261))</f>
        <v/>
      </c>
      <c r="H262" s="172" t="str">
        <f ca="1">IF($C262="Total",SUM(H$1:H261),
IF(OR(SUM('Sales input worksheet'!$J261:$K261)&gt;0,SUM('Sales input worksheet'!$J261:$K261)=0),"",
'Sales input worksheet'!$M261))</f>
        <v/>
      </c>
      <c r="I262" s="319"/>
      <c r="J262" s="176" t="str">
        <f ca="1">IF($C262="Total",SUM($I$1:I261),"")</f>
        <v/>
      </c>
      <c r="K262" s="177" t="str">
        <f ca="1">IFERROR(IF($C262="Total",$K$2+SUM($G262:$H262)-$J262,
IF(AND(G262="",H262=""),"",
$K$2+SUM(G$3:G262)+SUM(H$3:H262)-SUM(I$2:I262))),"")</f>
        <v/>
      </c>
    </row>
    <row r="263" spans="1:11" x14ac:dyDescent="0.35">
      <c r="A263" s="318" t="str">
        <f ca="1">IF($B263='Debtor balance enquiry'!$C$2,1+COUNT($A$1:A262),"")</f>
        <v/>
      </c>
      <c r="B263" s="133" t="str">
        <f ca="1">OFFSET('Sales input worksheet'!$A$1,ROW()-2,0)</f>
        <v/>
      </c>
      <c r="C263" s="169" t="str">
        <f ca="1">IF($C262="Total","",
IF($C262="","",
IF(OFFSET('Sales input worksheet'!$B$1,ROW()-2,0)="","TOTAL",
OFFSET('Sales input worksheet'!$B$1,ROW()-2,0))))</f>
        <v/>
      </c>
      <c r="D263" s="169" t="str">
        <f ca="1">IF(OFFSET('Sales input worksheet'!$C$1,ROW()-2,0)="","",OFFSET('Sales input worksheet'!$C$1,ROW()-2,0))</f>
        <v/>
      </c>
      <c r="E263" s="170" t="str">
        <f ca="1">IF(OFFSET('Sales input worksheet'!$D$1,ROW()-2,0)="","",OFFSET('Sales input worksheet'!$D$1,ROW()-2,0))</f>
        <v/>
      </c>
      <c r="F263" s="171" t="str">
        <f ca="1">IF(OFFSET('Sales input worksheet'!$E$1,ROW()-2,0)="","",OFFSET('Sales input worksheet'!$E$1,ROW()-2,0))</f>
        <v/>
      </c>
      <c r="G263" s="172" t="str">
        <f ca="1">IF($C263="Total",SUM(G$1:G262),
IF(OR(SUM('Sales input worksheet'!$J262:$K262)&lt;0,SUM('Sales input worksheet'!$J262:$K262)=0),"",
'Sales input worksheet'!$M262))</f>
        <v/>
      </c>
      <c r="H263" s="172" t="str">
        <f ca="1">IF($C263="Total",SUM(H$1:H262),
IF(OR(SUM('Sales input worksheet'!$J262:$K262)&gt;0,SUM('Sales input worksheet'!$J262:$K262)=0),"",
'Sales input worksheet'!$M262))</f>
        <v/>
      </c>
      <c r="I263" s="319"/>
      <c r="J263" s="176" t="str">
        <f ca="1">IF($C263="Total",SUM($I$1:I262),"")</f>
        <v/>
      </c>
      <c r="K263" s="177" t="str">
        <f ca="1">IFERROR(IF($C263="Total",$K$2+SUM($G263:$H263)-$J263,
IF(AND(G263="",H263=""),"",
$K$2+SUM(G$3:G263)+SUM(H$3:H263)-SUM(I$2:I263))),"")</f>
        <v/>
      </c>
    </row>
    <row r="264" spans="1:11" x14ac:dyDescent="0.35">
      <c r="A264" s="318" t="str">
        <f ca="1">IF($B264='Debtor balance enquiry'!$C$2,1+COUNT($A$1:A263),"")</f>
        <v/>
      </c>
      <c r="B264" s="133" t="str">
        <f ca="1">OFFSET('Sales input worksheet'!$A$1,ROW()-2,0)</f>
        <v/>
      </c>
      <c r="C264" s="169" t="str">
        <f ca="1">IF($C263="Total","",
IF($C263="","",
IF(OFFSET('Sales input worksheet'!$B$1,ROW()-2,0)="","TOTAL",
OFFSET('Sales input worksheet'!$B$1,ROW()-2,0))))</f>
        <v/>
      </c>
      <c r="D264" s="169" t="str">
        <f ca="1">IF(OFFSET('Sales input worksheet'!$C$1,ROW()-2,0)="","",OFFSET('Sales input worksheet'!$C$1,ROW()-2,0))</f>
        <v/>
      </c>
      <c r="E264" s="170" t="str">
        <f ca="1">IF(OFFSET('Sales input worksheet'!$D$1,ROW()-2,0)="","",OFFSET('Sales input worksheet'!$D$1,ROW()-2,0))</f>
        <v/>
      </c>
      <c r="F264" s="171" t="str">
        <f ca="1">IF(OFFSET('Sales input worksheet'!$E$1,ROW()-2,0)="","",OFFSET('Sales input worksheet'!$E$1,ROW()-2,0))</f>
        <v/>
      </c>
      <c r="G264" s="172" t="str">
        <f ca="1">IF($C264="Total",SUM(G$1:G263),
IF(OR(SUM('Sales input worksheet'!$J263:$K263)&lt;0,SUM('Sales input worksheet'!$J263:$K263)=0),"",
'Sales input worksheet'!$M263))</f>
        <v/>
      </c>
      <c r="H264" s="172" t="str">
        <f ca="1">IF($C264="Total",SUM(H$1:H263),
IF(OR(SUM('Sales input worksheet'!$J263:$K263)&gt;0,SUM('Sales input worksheet'!$J263:$K263)=0),"",
'Sales input worksheet'!$M263))</f>
        <v/>
      </c>
      <c r="I264" s="319"/>
      <c r="J264" s="176" t="str">
        <f ca="1">IF($C264="Total",SUM($I$1:I263),"")</f>
        <v/>
      </c>
      <c r="K264" s="177" t="str">
        <f ca="1">IFERROR(IF($C264="Total",$K$2+SUM($G264:$H264)-$J264,
IF(AND(G264="",H264=""),"",
$K$2+SUM(G$3:G264)+SUM(H$3:H264)-SUM(I$2:I264))),"")</f>
        <v/>
      </c>
    </row>
    <row r="265" spans="1:11" x14ac:dyDescent="0.35">
      <c r="A265" s="318" t="str">
        <f ca="1">IF($B265='Debtor balance enquiry'!$C$2,1+COUNT($A$1:A264),"")</f>
        <v/>
      </c>
      <c r="B265" s="133" t="str">
        <f ca="1">OFFSET('Sales input worksheet'!$A$1,ROW()-2,0)</f>
        <v/>
      </c>
      <c r="C265" s="169" t="str">
        <f ca="1">IF($C264="Total","",
IF($C264="","",
IF(OFFSET('Sales input worksheet'!$B$1,ROW()-2,0)="","TOTAL",
OFFSET('Sales input worksheet'!$B$1,ROW()-2,0))))</f>
        <v/>
      </c>
      <c r="D265" s="169" t="str">
        <f ca="1">IF(OFFSET('Sales input worksheet'!$C$1,ROW()-2,0)="","",OFFSET('Sales input worksheet'!$C$1,ROW()-2,0))</f>
        <v/>
      </c>
      <c r="E265" s="170" t="str">
        <f ca="1">IF(OFFSET('Sales input worksheet'!$D$1,ROW()-2,0)="","",OFFSET('Sales input worksheet'!$D$1,ROW()-2,0))</f>
        <v/>
      </c>
      <c r="F265" s="171" t="str">
        <f ca="1">IF(OFFSET('Sales input worksheet'!$E$1,ROW()-2,0)="","",OFFSET('Sales input worksheet'!$E$1,ROW()-2,0))</f>
        <v/>
      </c>
      <c r="G265" s="172" t="str">
        <f ca="1">IF($C265="Total",SUM(G$1:G264),
IF(OR(SUM('Sales input worksheet'!$J264:$K264)&lt;0,SUM('Sales input worksheet'!$J264:$K264)=0),"",
'Sales input worksheet'!$M264))</f>
        <v/>
      </c>
      <c r="H265" s="172" t="str">
        <f ca="1">IF($C265="Total",SUM(H$1:H264),
IF(OR(SUM('Sales input worksheet'!$J264:$K264)&gt;0,SUM('Sales input worksheet'!$J264:$K264)=0),"",
'Sales input worksheet'!$M264))</f>
        <v/>
      </c>
      <c r="I265" s="319"/>
      <c r="J265" s="176" t="str">
        <f ca="1">IF($C265="Total",SUM($I$1:I264),"")</f>
        <v/>
      </c>
      <c r="K265" s="177" t="str">
        <f ca="1">IFERROR(IF($C265="Total",$K$2+SUM($G265:$H265)-$J265,
IF(AND(G265="",H265=""),"",
$K$2+SUM(G$3:G265)+SUM(H$3:H265)-SUM(I$2:I265))),"")</f>
        <v/>
      </c>
    </row>
    <row r="266" spans="1:11" x14ac:dyDescent="0.35">
      <c r="A266" s="318" t="str">
        <f ca="1">IF($B266='Debtor balance enquiry'!$C$2,1+COUNT($A$1:A265),"")</f>
        <v/>
      </c>
      <c r="B266" s="133" t="str">
        <f ca="1">OFFSET('Sales input worksheet'!$A$1,ROW()-2,0)</f>
        <v/>
      </c>
      <c r="C266" s="169" t="str">
        <f ca="1">IF($C265="Total","",
IF($C265="","",
IF(OFFSET('Sales input worksheet'!$B$1,ROW()-2,0)="","TOTAL",
OFFSET('Sales input worksheet'!$B$1,ROW()-2,0))))</f>
        <v/>
      </c>
      <c r="D266" s="169" t="str">
        <f ca="1">IF(OFFSET('Sales input worksheet'!$C$1,ROW()-2,0)="","",OFFSET('Sales input worksheet'!$C$1,ROW()-2,0))</f>
        <v/>
      </c>
      <c r="E266" s="170" t="str">
        <f ca="1">IF(OFFSET('Sales input worksheet'!$D$1,ROW()-2,0)="","",OFFSET('Sales input worksheet'!$D$1,ROW()-2,0))</f>
        <v/>
      </c>
      <c r="F266" s="171" t="str">
        <f ca="1">IF(OFFSET('Sales input worksheet'!$E$1,ROW()-2,0)="","",OFFSET('Sales input worksheet'!$E$1,ROW()-2,0))</f>
        <v/>
      </c>
      <c r="G266" s="172" t="str">
        <f ca="1">IF($C266="Total",SUM(G$1:G265),
IF(OR(SUM('Sales input worksheet'!$J265:$K265)&lt;0,SUM('Sales input worksheet'!$J265:$K265)=0),"",
'Sales input worksheet'!$M265))</f>
        <v/>
      </c>
      <c r="H266" s="172" t="str">
        <f ca="1">IF($C266="Total",SUM(H$1:H265),
IF(OR(SUM('Sales input worksheet'!$J265:$K265)&gt;0,SUM('Sales input worksheet'!$J265:$K265)=0),"",
'Sales input worksheet'!$M265))</f>
        <v/>
      </c>
      <c r="I266" s="319"/>
      <c r="J266" s="176" t="str">
        <f ca="1">IF($C266="Total",SUM($I$1:I265),"")</f>
        <v/>
      </c>
      <c r="K266" s="177" t="str">
        <f ca="1">IFERROR(IF($C266="Total",$K$2+SUM($G266:$H266)-$J266,
IF(AND(G266="",H266=""),"",
$K$2+SUM(G$3:G266)+SUM(H$3:H266)-SUM(I$2:I266))),"")</f>
        <v/>
      </c>
    </row>
    <row r="267" spans="1:11" x14ac:dyDescent="0.35">
      <c r="A267" s="318" t="str">
        <f ca="1">IF($B267='Debtor balance enquiry'!$C$2,1+COUNT($A$1:A266),"")</f>
        <v/>
      </c>
      <c r="B267" s="133" t="str">
        <f ca="1">OFFSET('Sales input worksheet'!$A$1,ROW()-2,0)</f>
        <v/>
      </c>
      <c r="C267" s="169" t="str">
        <f ca="1">IF($C266="Total","",
IF($C266="","",
IF(OFFSET('Sales input worksheet'!$B$1,ROW()-2,0)="","TOTAL",
OFFSET('Sales input worksheet'!$B$1,ROW()-2,0))))</f>
        <v/>
      </c>
      <c r="D267" s="169" t="str">
        <f ca="1">IF(OFFSET('Sales input worksheet'!$C$1,ROW()-2,0)="","",OFFSET('Sales input worksheet'!$C$1,ROW()-2,0))</f>
        <v/>
      </c>
      <c r="E267" s="170" t="str">
        <f ca="1">IF(OFFSET('Sales input worksheet'!$D$1,ROW()-2,0)="","",OFFSET('Sales input worksheet'!$D$1,ROW()-2,0))</f>
        <v/>
      </c>
      <c r="F267" s="171" t="str">
        <f ca="1">IF(OFFSET('Sales input worksheet'!$E$1,ROW()-2,0)="","",OFFSET('Sales input worksheet'!$E$1,ROW()-2,0))</f>
        <v/>
      </c>
      <c r="G267" s="172" t="str">
        <f ca="1">IF($C267="Total",SUM(G$1:G266),
IF(OR(SUM('Sales input worksheet'!$J266:$K266)&lt;0,SUM('Sales input worksheet'!$J266:$K266)=0),"",
'Sales input worksheet'!$M266))</f>
        <v/>
      </c>
      <c r="H267" s="172" t="str">
        <f ca="1">IF($C267="Total",SUM(H$1:H266),
IF(OR(SUM('Sales input worksheet'!$J266:$K266)&gt;0,SUM('Sales input worksheet'!$J266:$K266)=0),"",
'Sales input worksheet'!$M266))</f>
        <v/>
      </c>
      <c r="I267" s="319"/>
      <c r="J267" s="176" t="str">
        <f ca="1">IF($C267="Total",SUM($I$1:I266),"")</f>
        <v/>
      </c>
      <c r="K267" s="177" t="str">
        <f ca="1">IFERROR(IF($C267="Total",$K$2+SUM($G267:$H267)-$J267,
IF(AND(G267="",H267=""),"",
$K$2+SUM(G$3:G267)+SUM(H$3:H267)-SUM(I$2:I267))),"")</f>
        <v/>
      </c>
    </row>
    <row r="268" spans="1:11" x14ac:dyDescent="0.35">
      <c r="A268" s="318" t="str">
        <f ca="1">IF($B268='Debtor balance enquiry'!$C$2,1+COUNT($A$1:A267),"")</f>
        <v/>
      </c>
      <c r="B268" s="133" t="str">
        <f ca="1">OFFSET('Sales input worksheet'!$A$1,ROW()-2,0)</f>
        <v/>
      </c>
      <c r="C268" s="169" t="str">
        <f ca="1">IF($C267="Total","",
IF($C267="","",
IF(OFFSET('Sales input worksheet'!$B$1,ROW()-2,0)="","TOTAL",
OFFSET('Sales input worksheet'!$B$1,ROW()-2,0))))</f>
        <v/>
      </c>
      <c r="D268" s="169" t="str">
        <f ca="1">IF(OFFSET('Sales input worksheet'!$C$1,ROW()-2,0)="","",OFFSET('Sales input worksheet'!$C$1,ROW()-2,0))</f>
        <v/>
      </c>
      <c r="E268" s="170" t="str">
        <f ca="1">IF(OFFSET('Sales input worksheet'!$D$1,ROW()-2,0)="","",OFFSET('Sales input worksheet'!$D$1,ROW()-2,0))</f>
        <v/>
      </c>
      <c r="F268" s="171" t="str">
        <f ca="1">IF(OFFSET('Sales input worksheet'!$E$1,ROW()-2,0)="","",OFFSET('Sales input worksheet'!$E$1,ROW()-2,0))</f>
        <v/>
      </c>
      <c r="G268" s="172" t="str">
        <f ca="1">IF($C268="Total",SUM(G$1:G267),
IF(OR(SUM('Sales input worksheet'!$J267:$K267)&lt;0,SUM('Sales input worksheet'!$J267:$K267)=0),"",
'Sales input worksheet'!$M267))</f>
        <v/>
      </c>
      <c r="H268" s="172" t="str">
        <f ca="1">IF($C268="Total",SUM(H$1:H267),
IF(OR(SUM('Sales input worksheet'!$J267:$K267)&gt;0,SUM('Sales input worksheet'!$J267:$K267)=0),"",
'Sales input worksheet'!$M267))</f>
        <v/>
      </c>
      <c r="I268" s="319"/>
      <c r="J268" s="176" t="str">
        <f ca="1">IF($C268="Total",SUM($I$1:I267),"")</f>
        <v/>
      </c>
      <c r="K268" s="177" t="str">
        <f ca="1">IFERROR(IF($C268="Total",$K$2+SUM($G268:$H268)-$J268,
IF(AND(G268="",H268=""),"",
$K$2+SUM(G$3:G268)+SUM(H$3:H268)-SUM(I$2:I268))),"")</f>
        <v/>
      </c>
    </row>
    <row r="269" spans="1:11" x14ac:dyDescent="0.35">
      <c r="A269" s="318" t="str">
        <f ca="1">IF($B269='Debtor balance enquiry'!$C$2,1+COUNT($A$1:A268),"")</f>
        <v/>
      </c>
      <c r="B269" s="133" t="str">
        <f ca="1">OFFSET('Sales input worksheet'!$A$1,ROW()-2,0)</f>
        <v/>
      </c>
      <c r="C269" s="169" t="str">
        <f ca="1">IF($C268="Total","",
IF($C268="","",
IF(OFFSET('Sales input worksheet'!$B$1,ROW()-2,0)="","TOTAL",
OFFSET('Sales input worksheet'!$B$1,ROW()-2,0))))</f>
        <v/>
      </c>
      <c r="D269" s="169" t="str">
        <f ca="1">IF(OFFSET('Sales input worksheet'!$C$1,ROW()-2,0)="","",OFFSET('Sales input worksheet'!$C$1,ROW()-2,0))</f>
        <v/>
      </c>
      <c r="E269" s="170" t="str">
        <f ca="1">IF(OFFSET('Sales input worksheet'!$D$1,ROW()-2,0)="","",OFFSET('Sales input worksheet'!$D$1,ROW()-2,0))</f>
        <v/>
      </c>
      <c r="F269" s="171" t="str">
        <f ca="1">IF(OFFSET('Sales input worksheet'!$E$1,ROW()-2,0)="","",OFFSET('Sales input worksheet'!$E$1,ROW()-2,0))</f>
        <v/>
      </c>
      <c r="G269" s="172" t="str">
        <f ca="1">IF($C269="Total",SUM(G$1:G268),
IF(OR(SUM('Sales input worksheet'!$J268:$K268)&lt;0,SUM('Sales input worksheet'!$J268:$K268)=0),"",
'Sales input worksheet'!$M268))</f>
        <v/>
      </c>
      <c r="H269" s="172" t="str">
        <f ca="1">IF($C269="Total",SUM(H$1:H268),
IF(OR(SUM('Sales input worksheet'!$J268:$K268)&gt;0,SUM('Sales input worksheet'!$J268:$K268)=0),"",
'Sales input worksheet'!$M268))</f>
        <v/>
      </c>
      <c r="I269" s="319"/>
      <c r="J269" s="176" t="str">
        <f ca="1">IF($C269="Total",SUM($I$1:I268),"")</f>
        <v/>
      </c>
      <c r="K269" s="177" t="str">
        <f ca="1">IFERROR(IF($C269="Total",$K$2+SUM($G269:$H269)-$J269,
IF(AND(G269="",H269=""),"",
$K$2+SUM(G$3:G269)+SUM(H$3:H269)-SUM(I$2:I269))),"")</f>
        <v/>
      </c>
    </row>
    <row r="270" spans="1:11" x14ac:dyDescent="0.35">
      <c r="A270" s="318" t="str">
        <f ca="1">IF($B270='Debtor balance enquiry'!$C$2,1+COUNT($A$1:A269),"")</f>
        <v/>
      </c>
      <c r="B270" s="133" t="str">
        <f ca="1">OFFSET('Sales input worksheet'!$A$1,ROW()-2,0)</f>
        <v/>
      </c>
      <c r="C270" s="169" t="str">
        <f ca="1">IF($C269="Total","",
IF($C269="","",
IF(OFFSET('Sales input worksheet'!$B$1,ROW()-2,0)="","TOTAL",
OFFSET('Sales input worksheet'!$B$1,ROW()-2,0))))</f>
        <v/>
      </c>
      <c r="D270" s="169" t="str">
        <f ca="1">IF(OFFSET('Sales input worksheet'!$C$1,ROW()-2,0)="","",OFFSET('Sales input worksheet'!$C$1,ROW()-2,0))</f>
        <v/>
      </c>
      <c r="E270" s="170" t="str">
        <f ca="1">IF(OFFSET('Sales input worksheet'!$D$1,ROW()-2,0)="","",OFFSET('Sales input worksheet'!$D$1,ROW()-2,0))</f>
        <v/>
      </c>
      <c r="F270" s="171" t="str">
        <f ca="1">IF(OFFSET('Sales input worksheet'!$E$1,ROW()-2,0)="","",OFFSET('Sales input worksheet'!$E$1,ROW()-2,0))</f>
        <v/>
      </c>
      <c r="G270" s="172" t="str">
        <f ca="1">IF($C270="Total",SUM(G$1:G269),
IF(OR(SUM('Sales input worksheet'!$J269:$K269)&lt;0,SUM('Sales input worksheet'!$J269:$K269)=0),"",
'Sales input worksheet'!$M269))</f>
        <v/>
      </c>
      <c r="H270" s="172" t="str">
        <f ca="1">IF($C270="Total",SUM(H$1:H269),
IF(OR(SUM('Sales input worksheet'!$J269:$K269)&gt;0,SUM('Sales input worksheet'!$J269:$K269)=0),"",
'Sales input worksheet'!$M269))</f>
        <v/>
      </c>
      <c r="I270" s="319"/>
      <c r="J270" s="176" t="str">
        <f ca="1">IF($C270="Total",SUM($I$1:I269),"")</f>
        <v/>
      </c>
      <c r="K270" s="177" t="str">
        <f ca="1">IFERROR(IF($C270="Total",$K$2+SUM($G270:$H270)-$J270,
IF(AND(G270="",H270=""),"",
$K$2+SUM(G$3:G270)+SUM(H$3:H270)-SUM(I$2:I270))),"")</f>
        <v/>
      </c>
    </row>
    <row r="271" spans="1:11" x14ac:dyDescent="0.35">
      <c r="A271" s="318" t="str">
        <f ca="1">IF($B271='Debtor balance enquiry'!$C$2,1+COUNT($A$1:A270),"")</f>
        <v/>
      </c>
      <c r="B271" s="133" t="str">
        <f ca="1">OFFSET('Sales input worksheet'!$A$1,ROW()-2,0)</f>
        <v/>
      </c>
      <c r="C271" s="169" t="str">
        <f ca="1">IF($C270="Total","",
IF($C270="","",
IF(OFFSET('Sales input worksheet'!$B$1,ROW()-2,0)="","TOTAL",
OFFSET('Sales input worksheet'!$B$1,ROW()-2,0))))</f>
        <v/>
      </c>
      <c r="D271" s="169" t="str">
        <f ca="1">IF(OFFSET('Sales input worksheet'!$C$1,ROW()-2,0)="","",OFFSET('Sales input worksheet'!$C$1,ROW()-2,0))</f>
        <v/>
      </c>
      <c r="E271" s="170" t="str">
        <f ca="1">IF(OFFSET('Sales input worksheet'!$D$1,ROW()-2,0)="","",OFFSET('Sales input worksheet'!$D$1,ROW()-2,0))</f>
        <v/>
      </c>
      <c r="F271" s="171" t="str">
        <f ca="1">IF(OFFSET('Sales input worksheet'!$E$1,ROW()-2,0)="","",OFFSET('Sales input worksheet'!$E$1,ROW()-2,0))</f>
        <v/>
      </c>
      <c r="G271" s="172" t="str">
        <f ca="1">IF($C271="Total",SUM(G$1:G270),
IF(OR(SUM('Sales input worksheet'!$J270:$K270)&lt;0,SUM('Sales input worksheet'!$J270:$K270)=0),"",
'Sales input worksheet'!$M270))</f>
        <v/>
      </c>
      <c r="H271" s="172" t="str">
        <f ca="1">IF($C271="Total",SUM(H$1:H270),
IF(OR(SUM('Sales input worksheet'!$J270:$K270)&gt;0,SUM('Sales input worksheet'!$J270:$K270)=0),"",
'Sales input worksheet'!$M270))</f>
        <v/>
      </c>
      <c r="I271" s="319"/>
      <c r="J271" s="176" t="str">
        <f ca="1">IF($C271="Total",SUM($I$1:I270),"")</f>
        <v/>
      </c>
      <c r="K271" s="177" t="str">
        <f ca="1">IFERROR(IF($C271="Total",$K$2+SUM($G271:$H271)-$J271,
IF(AND(G271="",H271=""),"",
$K$2+SUM(G$3:G271)+SUM(H$3:H271)-SUM(I$2:I271))),"")</f>
        <v/>
      </c>
    </row>
    <row r="272" spans="1:11" x14ac:dyDescent="0.35">
      <c r="A272" s="318" t="str">
        <f ca="1">IF($B272='Debtor balance enquiry'!$C$2,1+COUNT($A$1:A271),"")</f>
        <v/>
      </c>
      <c r="B272" s="133" t="str">
        <f ca="1">OFFSET('Sales input worksheet'!$A$1,ROW()-2,0)</f>
        <v/>
      </c>
      <c r="C272" s="169" t="str">
        <f ca="1">IF($C271="Total","",
IF($C271="","",
IF(OFFSET('Sales input worksheet'!$B$1,ROW()-2,0)="","TOTAL",
OFFSET('Sales input worksheet'!$B$1,ROW()-2,0))))</f>
        <v/>
      </c>
      <c r="D272" s="169" t="str">
        <f ca="1">IF(OFFSET('Sales input worksheet'!$C$1,ROW()-2,0)="","",OFFSET('Sales input worksheet'!$C$1,ROW()-2,0))</f>
        <v/>
      </c>
      <c r="E272" s="170" t="str">
        <f ca="1">IF(OFFSET('Sales input worksheet'!$D$1,ROW()-2,0)="","",OFFSET('Sales input worksheet'!$D$1,ROW()-2,0))</f>
        <v/>
      </c>
      <c r="F272" s="171" t="str">
        <f ca="1">IF(OFFSET('Sales input worksheet'!$E$1,ROW()-2,0)="","",OFFSET('Sales input worksheet'!$E$1,ROW()-2,0))</f>
        <v/>
      </c>
      <c r="G272" s="172" t="str">
        <f ca="1">IF($C272="Total",SUM(G$1:G271),
IF(OR(SUM('Sales input worksheet'!$J271:$K271)&lt;0,SUM('Sales input worksheet'!$J271:$K271)=0),"",
'Sales input worksheet'!$M271))</f>
        <v/>
      </c>
      <c r="H272" s="172" t="str">
        <f ca="1">IF($C272="Total",SUM(H$1:H271),
IF(OR(SUM('Sales input worksheet'!$J271:$K271)&gt;0,SUM('Sales input worksheet'!$J271:$K271)=0),"",
'Sales input worksheet'!$M271))</f>
        <v/>
      </c>
      <c r="I272" s="319"/>
      <c r="J272" s="176" t="str">
        <f ca="1">IF($C272="Total",SUM($I$1:I271),"")</f>
        <v/>
      </c>
      <c r="K272" s="177" t="str">
        <f ca="1">IFERROR(IF($C272="Total",$K$2+SUM($G272:$H272)-$J272,
IF(AND(G272="",H272=""),"",
$K$2+SUM(G$3:G272)+SUM(H$3:H272)-SUM(I$2:I272))),"")</f>
        <v/>
      </c>
    </row>
    <row r="273" spans="1:11" x14ac:dyDescent="0.35">
      <c r="A273" s="318" t="str">
        <f ca="1">IF($B273='Debtor balance enquiry'!$C$2,1+COUNT($A$1:A272),"")</f>
        <v/>
      </c>
      <c r="B273" s="133" t="str">
        <f ca="1">OFFSET('Sales input worksheet'!$A$1,ROW()-2,0)</f>
        <v/>
      </c>
      <c r="C273" s="169" t="str">
        <f ca="1">IF($C272="Total","",
IF($C272="","",
IF(OFFSET('Sales input worksheet'!$B$1,ROW()-2,0)="","TOTAL",
OFFSET('Sales input worksheet'!$B$1,ROW()-2,0))))</f>
        <v/>
      </c>
      <c r="D273" s="169" t="str">
        <f ca="1">IF(OFFSET('Sales input worksheet'!$C$1,ROW()-2,0)="","",OFFSET('Sales input worksheet'!$C$1,ROW()-2,0))</f>
        <v/>
      </c>
      <c r="E273" s="170" t="str">
        <f ca="1">IF(OFFSET('Sales input worksheet'!$D$1,ROW()-2,0)="","",OFFSET('Sales input worksheet'!$D$1,ROW()-2,0))</f>
        <v/>
      </c>
      <c r="F273" s="171" t="str">
        <f ca="1">IF(OFFSET('Sales input worksheet'!$E$1,ROW()-2,0)="","",OFFSET('Sales input worksheet'!$E$1,ROW()-2,0))</f>
        <v/>
      </c>
      <c r="G273" s="172" t="str">
        <f ca="1">IF($C273="Total",SUM(G$1:G272),
IF(OR(SUM('Sales input worksheet'!$J272:$K272)&lt;0,SUM('Sales input worksheet'!$J272:$K272)=0),"",
'Sales input worksheet'!$M272))</f>
        <v/>
      </c>
      <c r="H273" s="172" t="str">
        <f ca="1">IF($C273="Total",SUM(H$1:H272),
IF(OR(SUM('Sales input worksheet'!$J272:$K272)&gt;0,SUM('Sales input worksheet'!$J272:$K272)=0),"",
'Sales input worksheet'!$M272))</f>
        <v/>
      </c>
      <c r="I273" s="319"/>
      <c r="J273" s="176" t="str">
        <f ca="1">IF($C273="Total",SUM($I$1:I272),"")</f>
        <v/>
      </c>
      <c r="K273" s="177" t="str">
        <f ca="1">IFERROR(IF($C273="Total",$K$2+SUM($G273:$H273)-$J273,
IF(AND(G273="",H273=""),"",
$K$2+SUM(G$3:G273)+SUM(H$3:H273)-SUM(I$2:I273))),"")</f>
        <v/>
      </c>
    </row>
    <row r="274" spans="1:11" x14ac:dyDescent="0.35">
      <c r="A274" s="318" t="str">
        <f ca="1">IF($B274='Debtor balance enquiry'!$C$2,1+COUNT($A$1:A273),"")</f>
        <v/>
      </c>
      <c r="B274" s="133" t="str">
        <f ca="1">OFFSET('Sales input worksheet'!$A$1,ROW()-2,0)</f>
        <v/>
      </c>
      <c r="C274" s="169" t="str">
        <f ca="1">IF($C273="Total","",
IF($C273="","",
IF(OFFSET('Sales input worksheet'!$B$1,ROW()-2,0)="","TOTAL",
OFFSET('Sales input worksheet'!$B$1,ROW()-2,0))))</f>
        <v/>
      </c>
      <c r="D274" s="169" t="str">
        <f ca="1">IF(OFFSET('Sales input worksheet'!$C$1,ROW()-2,0)="","",OFFSET('Sales input worksheet'!$C$1,ROW()-2,0))</f>
        <v/>
      </c>
      <c r="E274" s="170" t="str">
        <f ca="1">IF(OFFSET('Sales input worksheet'!$D$1,ROW()-2,0)="","",OFFSET('Sales input worksheet'!$D$1,ROW()-2,0))</f>
        <v/>
      </c>
      <c r="F274" s="171" t="str">
        <f ca="1">IF(OFFSET('Sales input worksheet'!$E$1,ROW()-2,0)="","",OFFSET('Sales input worksheet'!$E$1,ROW()-2,0))</f>
        <v/>
      </c>
      <c r="G274" s="172" t="str">
        <f ca="1">IF($C274="Total",SUM(G$1:G273),
IF(OR(SUM('Sales input worksheet'!$J273:$K273)&lt;0,SUM('Sales input worksheet'!$J273:$K273)=0),"",
'Sales input worksheet'!$M273))</f>
        <v/>
      </c>
      <c r="H274" s="172" t="str">
        <f ca="1">IF($C274="Total",SUM(H$1:H273),
IF(OR(SUM('Sales input worksheet'!$J273:$K273)&gt;0,SUM('Sales input worksheet'!$J273:$K273)=0),"",
'Sales input worksheet'!$M273))</f>
        <v/>
      </c>
      <c r="I274" s="319"/>
      <c r="J274" s="176" t="str">
        <f ca="1">IF($C274="Total",SUM($I$1:I273),"")</f>
        <v/>
      </c>
      <c r="K274" s="177" t="str">
        <f ca="1">IFERROR(IF($C274="Total",$K$2+SUM($G274:$H274)-$J274,
IF(AND(G274="",H274=""),"",
$K$2+SUM(G$3:G274)+SUM(H$3:H274)-SUM(I$2:I274))),"")</f>
        <v/>
      </c>
    </row>
    <row r="275" spans="1:11" x14ac:dyDescent="0.35">
      <c r="A275" s="318" t="str">
        <f ca="1">IF($B275='Debtor balance enquiry'!$C$2,1+COUNT($A$1:A274),"")</f>
        <v/>
      </c>
      <c r="B275" s="133" t="str">
        <f ca="1">OFFSET('Sales input worksheet'!$A$1,ROW()-2,0)</f>
        <v/>
      </c>
      <c r="C275" s="169" t="str">
        <f ca="1">IF($C274="Total","",
IF($C274="","",
IF(OFFSET('Sales input worksheet'!$B$1,ROW()-2,0)="","TOTAL",
OFFSET('Sales input worksheet'!$B$1,ROW()-2,0))))</f>
        <v/>
      </c>
      <c r="D275" s="169" t="str">
        <f ca="1">IF(OFFSET('Sales input worksheet'!$C$1,ROW()-2,0)="","",OFFSET('Sales input worksheet'!$C$1,ROW()-2,0))</f>
        <v/>
      </c>
      <c r="E275" s="170" t="str">
        <f ca="1">IF(OFFSET('Sales input worksheet'!$D$1,ROW()-2,0)="","",OFFSET('Sales input worksheet'!$D$1,ROW()-2,0))</f>
        <v/>
      </c>
      <c r="F275" s="171" t="str">
        <f ca="1">IF(OFFSET('Sales input worksheet'!$E$1,ROW()-2,0)="","",OFFSET('Sales input worksheet'!$E$1,ROW()-2,0))</f>
        <v/>
      </c>
      <c r="G275" s="172" t="str">
        <f ca="1">IF($C275="Total",SUM(G$1:G274),
IF(OR(SUM('Sales input worksheet'!$J274:$K274)&lt;0,SUM('Sales input worksheet'!$J274:$K274)=0),"",
'Sales input worksheet'!$M274))</f>
        <v/>
      </c>
      <c r="H275" s="172" t="str">
        <f ca="1">IF($C275="Total",SUM(H$1:H274),
IF(OR(SUM('Sales input worksheet'!$J274:$K274)&gt;0,SUM('Sales input worksheet'!$J274:$K274)=0),"",
'Sales input worksheet'!$M274))</f>
        <v/>
      </c>
      <c r="I275" s="319"/>
      <c r="J275" s="176" t="str">
        <f ca="1">IF($C275="Total",SUM($I$1:I274),"")</f>
        <v/>
      </c>
      <c r="K275" s="177" t="str">
        <f ca="1">IFERROR(IF($C275="Total",$K$2+SUM($G275:$H275)-$J275,
IF(AND(G275="",H275=""),"",
$K$2+SUM(G$3:G275)+SUM(H$3:H275)-SUM(I$2:I275))),"")</f>
        <v/>
      </c>
    </row>
    <row r="276" spans="1:11" x14ac:dyDescent="0.35">
      <c r="A276" s="318" t="str">
        <f ca="1">IF($B276='Debtor balance enquiry'!$C$2,1+COUNT($A$1:A275),"")</f>
        <v/>
      </c>
      <c r="B276" s="133" t="str">
        <f ca="1">OFFSET('Sales input worksheet'!$A$1,ROW()-2,0)</f>
        <v/>
      </c>
      <c r="C276" s="169" t="str">
        <f ca="1">IF($C275="Total","",
IF($C275="","",
IF(OFFSET('Sales input worksheet'!$B$1,ROW()-2,0)="","TOTAL",
OFFSET('Sales input worksheet'!$B$1,ROW()-2,0))))</f>
        <v/>
      </c>
      <c r="D276" s="169" t="str">
        <f ca="1">IF(OFFSET('Sales input worksheet'!$C$1,ROW()-2,0)="","",OFFSET('Sales input worksheet'!$C$1,ROW()-2,0))</f>
        <v/>
      </c>
      <c r="E276" s="170" t="str">
        <f ca="1">IF(OFFSET('Sales input worksheet'!$D$1,ROW()-2,0)="","",OFFSET('Sales input worksheet'!$D$1,ROW()-2,0))</f>
        <v/>
      </c>
      <c r="F276" s="171" t="str">
        <f ca="1">IF(OFFSET('Sales input worksheet'!$E$1,ROW()-2,0)="","",OFFSET('Sales input worksheet'!$E$1,ROW()-2,0))</f>
        <v/>
      </c>
      <c r="G276" s="172" t="str">
        <f ca="1">IF($C276="Total",SUM(G$1:G275),
IF(OR(SUM('Sales input worksheet'!$J275:$K275)&lt;0,SUM('Sales input worksheet'!$J275:$K275)=0),"",
'Sales input worksheet'!$M275))</f>
        <v/>
      </c>
      <c r="H276" s="172" t="str">
        <f ca="1">IF($C276="Total",SUM(H$1:H275),
IF(OR(SUM('Sales input worksheet'!$J275:$K275)&gt;0,SUM('Sales input worksheet'!$J275:$K275)=0),"",
'Sales input worksheet'!$M275))</f>
        <v/>
      </c>
      <c r="I276" s="319"/>
      <c r="J276" s="176" t="str">
        <f ca="1">IF($C276="Total",SUM($I$1:I275),"")</f>
        <v/>
      </c>
      <c r="K276" s="177" t="str">
        <f ca="1">IFERROR(IF($C276="Total",$K$2+SUM($G276:$H276)-$J276,
IF(AND(G276="",H276=""),"",
$K$2+SUM(G$3:G276)+SUM(H$3:H276)-SUM(I$2:I276))),"")</f>
        <v/>
      </c>
    </row>
    <row r="277" spans="1:11" x14ac:dyDescent="0.35">
      <c r="A277" s="318" t="str">
        <f ca="1">IF($B277='Debtor balance enquiry'!$C$2,1+COUNT($A$1:A276),"")</f>
        <v/>
      </c>
      <c r="B277" s="133" t="str">
        <f ca="1">OFFSET('Sales input worksheet'!$A$1,ROW()-2,0)</f>
        <v/>
      </c>
      <c r="C277" s="169" t="str">
        <f ca="1">IF($C276="Total","",
IF($C276="","",
IF(OFFSET('Sales input worksheet'!$B$1,ROW()-2,0)="","TOTAL",
OFFSET('Sales input worksheet'!$B$1,ROW()-2,0))))</f>
        <v/>
      </c>
      <c r="D277" s="169" t="str">
        <f ca="1">IF(OFFSET('Sales input worksheet'!$C$1,ROW()-2,0)="","",OFFSET('Sales input worksheet'!$C$1,ROW()-2,0))</f>
        <v/>
      </c>
      <c r="E277" s="170" t="str">
        <f ca="1">IF(OFFSET('Sales input worksheet'!$D$1,ROW()-2,0)="","",OFFSET('Sales input worksheet'!$D$1,ROW()-2,0))</f>
        <v/>
      </c>
      <c r="F277" s="171" t="str">
        <f ca="1">IF(OFFSET('Sales input worksheet'!$E$1,ROW()-2,0)="","",OFFSET('Sales input worksheet'!$E$1,ROW()-2,0))</f>
        <v/>
      </c>
      <c r="G277" s="172" t="str">
        <f ca="1">IF($C277="Total",SUM(G$1:G276),
IF(OR(SUM('Sales input worksheet'!$J276:$K276)&lt;0,SUM('Sales input worksheet'!$J276:$K276)=0),"",
'Sales input worksheet'!$M276))</f>
        <v/>
      </c>
      <c r="H277" s="172" t="str">
        <f ca="1">IF($C277="Total",SUM(H$1:H276),
IF(OR(SUM('Sales input worksheet'!$J276:$K276)&gt;0,SUM('Sales input worksheet'!$J276:$K276)=0),"",
'Sales input worksheet'!$M276))</f>
        <v/>
      </c>
      <c r="I277" s="319"/>
      <c r="J277" s="176" t="str">
        <f ca="1">IF($C277="Total",SUM($I$1:I276),"")</f>
        <v/>
      </c>
      <c r="K277" s="177" t="str">
        <f ca="1">IFERROR(IF($C277="Total",$K$2+SUM($G277:$H277)-$J277,
IF(AND(G277="",H277=""),"",
$K$2+SUM(G$3:G277)+SUM(H$3:H277)-SUM(I$2:I277))),"")</f>
        <v/>
      </c>
    </row>
    <row r="278" spans="1:11" x14ac:dyDescent="0.35">
      <c r="A278" s="318" t="str">
        <f ca="1">IF($B278='Debtor balance enquiry'!$C$2,1+COUNT($A$1:A277),"")</f>
        <v/>
      </c>
      <c r="B278" s="133" t="str">
        <f ca="1">OFFSET('Sales input worksheet'!$A$1,ROW()-2,0)</f>
        <v/>
      </c>
      <c r="C278" s="169" t="str">
        <f ca="1">IF($C277="Total","",
IF($C277="","",
IF(OFFSET('Sales input worksheet'!$B$1,ROW()-2,0)="","TOTAL",
OFFSET('Sales input worksheet'!$B$1,ROW()-2,0))))</f>
        <v/>
      </c>
      <c r="D278" s="169" t="str">
        <f ca="1">IF(OFFSET('Sales input worksheet'!$C$1,ROW()-2,0)="","",OFFSET('Sales input worksheet'!$C$1,ROW()-2,0))</f>
        <v/>
      </c>
      <c r="E278" s="170" t="str">
        <f ca="1">IF(OFFSET('Sales input worksheet'!$D$1,ROW()-2,0)="","",OFFSET('Sales input worksheet'!$D$1,ROW()-2,0))</f>
        <v/>
      </c>
      <c r="F278" s="171" t="str">
        <f ca="1">IF(OFFSET('Sales input worksheet'!$E$1,ROW()-2,0)="","",OFFSET('Sales input worksheet'!$E$1,ROW()-2,0))</f>
        <v/>
      </c>
      <c r="G278" s="172" t="str">
        <f ca="1">IF($C278="Total",SUM(G$1:G277),
IF(OR(SUM('Sales input worksheet'!$J277:$K277)&lt;0,SUM('Sales input worksheet'!$J277:$K277)=0),"",
'Sales input worksheet'!$M277))</f>
        <v/>
      </c>
      <c r="H278" s="172" t="str">
        <f ca="1">IF($C278="Total",SUM(H$1:H277),
IF(OR(SUM('Sales input worksheet'!$J277:$K277)&gt;0,SUM('Sales input worksheet'!$J277:$K277)=0),"",
'Sales input worksheet'!$M277))</f>
        <v/>
      </c>
      <c r="I278" s="319"/>
      <c r="J278" s="176" t="str">
        <f ca="1">IF($C278="Total",SUM($I$1:I277),"")</f>
        <v/>
      </c>
      <c r="K278" s="177" t="str">
        <f ca="1">IFERROR(IF($C278="Total",$K$2+SUM($G278:$H278)-$J278,
IF(AND(G278="",H278=""),"",
$K$2+SUM(G$3:G278)+SUM(H$3:H278)-SUM(I$2:I278))),"")</f>
        <v/>
      </c>
    </row>
    <row r="279" spans="1:11" x14ac:dyDescent="0.35">
      <c r="A279" s="318" t="str">
        <f ca="1">IF($B279='Debtor balance enquiry'!$C$2,1+COUNT($A$1:A278),"")</f>
        <v/>
      </c>
      <c r="B279" s="133" t="str">
        <f ca="1">OFFSET('Sales input worksheet'!$A$1,ROW()-2,0)</f>
        <v/>
      </c>
      <c r="C279" s="169" t="str">
        <f ca="1">IF($C278="Total","",
IF($C278="","",
IF(OFFSET('Sales input worksheet'!$B$1,ROW()-2,0)="","TOTAL",
OFFSET('Sales input worksheet'!$B$1,ROW()-2,0))))</f>
        <v/>
      </c>
      <c r="D279" s="169" t="str">
        <f ca="1">IF(OFFSET('Sales input worksheet'!$C$1,ROW()-2,0)="","",OFFSET('Sales input worksheet'!$C$1,ROW()-2,0))</f>
        <v/>
      </c>
      <c r="E279" s="170" t="str">
        <f ca="1">IF(OFFSET('Sales input worksheet'!$D$1,ROW()-2,0)="","",OFFSET('Sales input worksheet'!$D$1,ROW()-2,0))</f>
        <v/>
      </c>
      <c r="F279" s="171" t="str">
        <f ca="1">IF(OFFSET('Sales input worksheet'!$E$1,ROW()-2,0)="","",OFFSET('Sales input worksheet'!$E$1,ROW()-2,0))</f>
        <v/>
      </c>
      <c r="G279" s="172" t="str">
        <f ca="1">IF($C279="Total",SUM(G$1:G278),
IF(OR(SUM('Sales input worksheet'!$J278:$K278)&lt;0,SUM('Sales input worksheet'!$J278:$K278)=0),"",
'Sales input worksheet'!$M278))</f>
        <v/>
      </c>
      <c r="H279" s="172" t="str">
        <f ca="1">IF($C279="Total",SUM(H$1:H278),
IF(OR(SUM('Sales input worksheet'!$J278:$K278)&gt;0,SUM('Sales input worksheet'!$J278:$K278)=0),"",
'Sales input worksheet'!$M278))</f>
        <v/>
      </c>
      <c r="I279" s="319"/>
      <c r="J279" s="176" t="str">
        <f ca="1">IF($C279="Total",SUM($I$1:I278),"")</f>
        <v/>
      </c>
      <c r="K279" s="177" t="str">
        <f ca="1">IFERROR(IF($C279="Total",$K$2+SUM($G279:$H279)-$J279,
IF(AND(G279="",H279=""),"",
$K$2+SUM(G$3:G279)+SUM(H$3:H279)-SUM(I$2:I279))),"")</f>
        <v/>
      </c>
    </row>
    <row r="280" spans="1:11" x14ac:dyDescent="0.35">
      <c r="A280" s="318" t="str">
        <f ca="1">IF($B280='Debtor balance enquiry'!$C$2,1+COUNT($A$1:A279),"")</f>
        <v/>
      </c>
      <c r="B280" s="133" t="str">
        <f ca="1">OFFSET('Sales input worksheet'!$A$1,ROW()-2,0)</f>
        <v/>
      </c>
      <c r="C280" s="169" t="str">
        <f ca="1">IF($C279="Total","",
IF($C279="","",
IF(OFFSET('Sales input worksheet'!$B$1,ROW()-2,0)="","TOTAL",
OFFSET('Sales input worksheet'!$B$1,ROW()-2,0))))</f>
        <v/>
      </c>
      <c r="D280" s="169" t="str">
        <f ca="1">IF(OFFSET('Sales input worksheet'!$C$1,ROW()-2,0)="","",OFFSET('Sales input worksheet'!$C$1,ROW()-2,0))</f>
        <v/>
      </c>
      <c r="E280" s="170" t="str">
        <f ca="1">IF(OFFSET('Sales input worksheet'!$D$1,ROW()-2,0)="","",OFFSET('Sales input worksheet'!$D$1,ROW()-2,0))</f>
        <v/>
      </c>
      <c r="F280" s="171" t="str">
        <f ca="1">IF(OFFSET('Sales input worksheet'!$E$1,ROW()-2,0)="","",OFFSET('Sales input worksheet'!$E$1,ROW()-2,0))</f>
        <v/>
      </c>
      <c r="G280" s="172" t="str">
        <f ca="1">IF($C280="Total",SUM(G$1:G279),
IF(OR(SUM('Sales input worksheet'!$J279:$K279)&lt;0,SUM('Sales input worksheet'!$J279:$K279)=0),"",
'Sales input worksheet'!$M279))</f>
        <v/>
      </c>
      <c r="H280" s="172" t="str">
        <f ca="1">IF($C280="Total",SUM(H$1:H279),
IF(OR(SUM('Sales input worksheet'!$J279:$K279)&gt;0,SUM('Sales input worksheet'!$J279:$K279)=0),"",
'Sales input worksheet'!$M279))</f>
        <v/>
      </c>
      <c r="I280" s="319"/>
      <c r="J280" s="176" t="str">
        <f ca="1">IF($C280="Total",SUM($I$1:I279),"")</f>
        <v/>
      </c>
      <c r="K280" s="177" t="str">
        <f ca="1">IFERROR(IF($C280="Total",$K$2+SUM($G280:$H280)-$J280,
IF(AND(G280="",H280=""),"",
$K$2+SUM(G$3:G280)+SUM(H$3:H280)-SUM(I$2:I280))),"")</f>
        <v/>
      </c>
    </row>
    <row r="281" spans="1:11" x14ac:dyDescent="0.35">
      <c r="A281" s="318" t="str">
        <f ca="1">IF($B281='Debtor balance enquiry'!$C$2,1+COUNT($A$1:A280),"")</f>
        <v/>
      </c>
      <c r="B281" s="133" t="str">
        <f ca="1">OFFSET('Sales input worksheet'!$A$1,ROW()-2,0)</f>
        <v/>
      </c>
      <c r="C281" s="169" t="str">
        <f ca="1">IF($C280="Total","",
IF($C280="","",
IF(OFFSET('Sales input worksheet'!$B$1,ROW()-2,0)="","TOTAL",
OFFSET('Sales input worksheet'!$B$1,ROW()-2,0))))</f>
        <v/>
      </c>
      <c r="D281" s="169" t="str">
        <f ca="1">IF(OFFSET('Sales input worksheet'!$C$1,ROW()-2,0)="","",OFFSET('Sales input worksheet'!$C$1,ROW()-2,0))</f>
        <v/>
      </c>
      <c r="E281" s="170" t="str">
        <f ca="1">IF(OFFSET('Sales input worksheet'!$D$1,ROW()-2,0)="","",OFFSET('Sales input worksheet'!$D$1,ROW()-2,0))</f>
        <v/>
      </c>
      <c r="F281" s="171" t="str">
        <f ca="1">IF(OFFSET('Sales input worksheet'!$E$1,ROW()-2,0)="","",OFFSET('Sales input worksheet'!$E$1,ROW()-2,0))</f>
        <v/>
      </c>
      <c r="G281" s="172" t="str">
        <f ca="1">IF($C281="Total",SUM(G$1:G280),
IF(OR(SUM('Sales input worksheet'!$J280:$K280)&lt;0,SUM('Sales input worksheet'!$J280:$K280)=0),"",
'Sales input worksheet'!$M280))</f>
        <v/>
      </c>
      <c r="H281" s="172" t="str">
        <f ca="1">IF($C281="Total",SUM(H$1:H280),
IF(OR(SUM('Sales input worksheet'!$J280:$K280)&gt;0,SUM('Sales input worksheet'!$J280:$K280)=0),"",
'Sales input worksheet'!$M280))</f>
        <v/>
      </c>
      <c r="I281" s="319"/>
      <c r="J281" s="176" t="str">
        <f ca="1">IF($C281="Total",SUM($I$1:I280),"")</f>
        <v/>
      </c>
      <c r="K281" s="177" t="str">
        <f ca="1">IFERROR(IF($C281="Total",$K$2+SUM($G281:$H281)-$J281,
IF(AND(G281="",H281=""),"",
$K$2+SUM(G$3:G281)+SUM(H$3:H281)-SUM(I$2:I281))),"")</f>
        <v/>
      </c>
    </row>
    <row r="282" spans="1:11" x14ac:dyDescent="0.35">
      <c r="A282" s="318" t="str">
        <f ca="1">IF($B282='Debtor balance enquiry'!$C$2,1+COUNT($A$1:A281),"")</f>
        <v/>
      </c>
      <c r="B282" s="133" t="str">
        <f ca="1">OFFSET('Sales input worksheet'!$A$1,ROW()-2,0)</f>
        <v/>
      </c>
      <c r="C282" s="169" t="str">
        <f ca="1">IF($C281="Total","",
IF($C281="","",
IF(OFFSET('Sales input worksheet'!$B$1,ROW()-2,0)="","TOTAL",
OFFSET('Sales input worksheet'!$B$1,ROW()-2,0))))</f>
        <v/>
      </c>
      <c r="D282" s="169" t="str">
        <f ca="1">IF(OFFSET('Sales input worksheet'!$C$1,ROW()-2,0)="","",OFFSET('Sales input worksheet'!$C$1,ROW()-2,0))</f>
        <v/>
      </c>
      <c r="E282" s="170" t="str">
        <f ca="1">IF(OFFSET('Sales input worksheet'!$D$1,ROW()-2,0)="","",OFFSET('Sales input worksheet'!$D$1,ROW()-2,0))</f>
        <v/>
      </c>
      <c r="F282" s="171" t="str">
        <f ca="1">IF(OFFSET('Sales input worksheet'!$E$1,ROW()-2,0)="","",OFFSET('Sales input worksheet'!$E$1,ROW()-2,0))</f>
        <v/>
      </c>
      <c r="G282" s="172" t="str">
        <f ca="1">IF($C282="Total",SUM(G$1:G281),
IF(OR(SUM('Sales input worksheet'!$J281:$K281)&lt;0,SUM('Sales input worksheet'!$J281:$K281)=0),"",
'Sales input worksheet'!$M281))</f>
        <v/>
      </c>
      <c r="H282" s="172" t="str">
        <f ca="1">IF($C282="Total",SUM(H$1:H281),
IF(OR(SUM('Sales input worksheet'!$J281:$K281)&gt;0,SUM('Sales input worksheet'!$J281:$K281)=0),"",
'Sales input worksheet'!$M281))</f>
        <v/>
      </c>
      <c r="I282" s="319"/>
      <c r="J282" s="176" t="str">
        <f ca="1">IF($C282="Total",SUM($I$1:I281),"")</f>
        <v/>
      </c>
      <c r="K282" s="177" t="str">
        <f ca="1">IFERROR(IF($C282="Total",$K$2+SUM($G282:$H282)-$J282,
IF(AND(G282="",H282=""),"",
$K$2+SUM(G$3:G282)+SUM(H$3:H282)-SUM(I$2:I282))),"")</f>
        <v/>
      </c>
    </row>
    <row r="283" spans="1:11" x14ac:dyDescent="0.35">
      <c r="A283" s="318" t="str">
        <f ca="1">IF($B283='Debtor balance enquiry'!$C$2,1+COUNT($A$1:A282),"")</f>
        <v/>
      </c>
      <c r="B283" s="133" t="str">
        <f ca="1">OFFSET('Sales input worksheet'!$A$1,ROW()-2,0)</f>
        <v/>
      </c>
      <c r="C283" s="169" t="str">
        <f ca="1">IF($C282="Total","",
IF($C282="","",
IF(OFFSET('Sales input worksheet'!$B$1,ROW()-2,0)="","TOTAL",
OFFSET('Sales input worksheet'!$B$1,ROW()-2,0))))</f>
        <v/>
      </c>
      <c r="D283" s="169" t="str">
        <f ca="1">IF(OFFSET('Sales input worksheet'!$C$1,ROW()-2,0)="","",OFFSET('Sales input worksheet'!$C$1,ROW()-2,0))</f>
        <v/>
      </c>
      <c r="E283" s="170" t="str">
        <f ca="1">IF(OFFSET('Sales input worksheet'!$D$1,ROW()-2,0)="","",OFFSET('Sales input worksheet'!$D$1,ROW()-2,0))</f>
        <v/>
      </c>
      <c r="F283" s="171" t="str">
        <f ca="1">IF(OFFSET('Sales input worksheet'!$E$1,ROW()-2,0)="","",OFFSET('Sales input worksheet'!$E$1,ROW()-2,0))</f>
        <v/>
      </c>
      <c r="G283" s="172" t="str">
        <f ca="1">IF($C283="Total",SUM(G$1:G282),
IF(OR(SUM('Sales input worksheet'!$J282:$K282)&lt;0,SUM('Sales input worksheet'!$J282:$K282)=0),"",
'Sales input worksheet'!$M282))</f>
        <v/>
      </c>
      <c r="H283" s="172" t="str">
        <f ca="1">IF($C283="Total",SUM(H$1:H282),
IF(OR(SUM('Sales input worksheet'!$J282:$K282)&gt;0,SUM('Sales input worksheet'!$J282:$K282)=0),"",
'Sales input worksheet'!$M282))</f>
        <v/>
      </c>
      <c r="I283" s="319"/>
      <c r="J283" s="176" t="str">
        <f ca="1">IF($C283="Total",SUM($I$1:I282),"")</f>
        <v/>
      </c>
      <c r="K283" s="177" t="str">
        <f ca="1">IFERROR(IF($C283="Total",$K$2+SUM($G283:$H283)-$J283,
IF(AND(G283="",H283=""),"",
$K$2+SUM(G$3:G283)+SUM(H$3:H283)-SUM(I$2:I283))),"")</f>
        <v/>
      </c>
    </row>
    <row r="284" spans="1:11" x14ac:dyDescent="0.35">
      <c r="A284" s="318" t="str">
        <f ca="1">IF($B284='Debtor balance enquiry'!$C$2,1+COUNT($A$1:A283),"")</f>
        <v/>
      </c>
      <c r="B284" s="133" t="str">
        <f ca="1">OFFSET('Sales input worksheet'!$A$1,ROW()-2,0)</f>
        <v/>
      </c>
      <c r="C284" s="169" t="str">
        <f ca="1">IF($C283="Total","",
IF($C283="","",
IF(OFFSET('Sales input worksheet'!$B$1,ROW()-2,0)="","TOTAL",
OFFSET('Sales input worksheet'!$B$1,ROW()-2,0))))</f>
        <v/>
      </c>
      <c r="D284" s="169" t="str">
        <f ca="1">IF(OFFSET('Sales input worksheet'!$C$1,ROW()-2,0)="","",OFFSET('Sales input worksheet'!$C$1,ROW()-2,0))</f>
        <v/>
      </c>
      <c r="E284" s="170" t="str">
        <f ca="1">IF(OFFSET('Sales input worksheet'!$D$1,ROW()-2,0)="","",OFFSET('Sales input worksheet'!$D$1,ROW()-2,0))</f>
        <v/>
      </c>
      <c r="F284" s="171" t="str">
        <f ca="1">IF(OFFSET('Sales input worksheet'!$E$1,ROW()-2,0)="","",OFFSET('Sales input worksheet'!$E$1,ROW()-2,0))</f>
        <v/>
      </c>
      <c r="G284" s="172" t="str">
        <f ca="1">IF($C284="Total",SUM(G$1:G283),
IF(OR(SUM('Sales input worksheet'!$J283:$K283)&lt;0,SUM('Sales input worksheet'!$J283:$K283)=0),"",
'Sales input worksheet'!$M283))</f>
        <v/>
      </c>
      <c r="H284" s="172" t="str">
        <f ca="1">IF($C284="Total",SUM(H$1:H283),
IF(OR(SUM('Sales input worksheet'!$J283:$K283)&gt;0,SUM('Sales input worksheet'!$J283:$K283)=0),"",
'Sales input worksheet'!$M283))</f>
        <v/>
      </c>
      <c r="I284" s="319"/>
      <c r="J284" s="176" t="str">
        <f ca="1">IF($C284="Total",SUM($I$1:I283),"")</f>
        <v/>
      </c>
      <c r="K284" s="177" t="str">
        <f ca="1">IFERROR(IF($C284="Total",$K$2+SUM($G284:$H284)-$J284,
IF(AND(G284="",H284=""),"",
$K$2+SUM(G$3:G284)+SUM(H$3:H284)-SUM(I$2:I284))),"")</f>
        <v/>
      </c>
    </row>
    <row r="285" spans="1:11" x14ac:dyDescent="0.35">
      <c r="A285" s="318" t="str">
        <f ca="1">IF($B285='Debtor balance enquiry'!$C$2,1+COUNT($A$1:A284),"")</f>
        <v/>
      </c>
      <c r="B285" s="133" t="str">
        <f ca="1">OFFSET('Sales input worksheet'!$A$1,ROW()-2,0)</f>
        <v/>
      </c>
      <c r="C285" s="169" t="str">
        <f ca="1">IF($C284="Total","",
IF($C284="","",
IF(OFFSET('Sales input worksheet'!$B$1,ROW()-2,0)="","TOTAL",
OFFSET('Sales input worksheet'!$B$1,ROW()-2,0))))</f>
        <v/>
      </c>
      <c r="D285" s="169" t="str">
        <f ca="1">IF(OFFSET('Sales input worksheet'!$C$1,ROW()-2,0)="","",OFFSET('Sales input worksheet'!$C$1,ROW()-2,0))</f>
        <v/>
      </c>
      <c r="E285" s="170" t="str">
        <f ca="1">IF(OFFSET('Sales input worksheet'!$D$1,ROW()-2,0)="","",OFFSET('Sales input worksheet'!$D$1,ROW()-2,0))</f>
        <v/>
      </c>
      <c r="F285" s="171" t="str">
        <f ca="1">IF(OFFSET('Sales input worksheet'!$E$1,ROW()-2,0)="","",OFFSET('Sales input worksheet'!$E$1,ROW()-2,0))</f>
        <v/>
      </c>
      <c r="G285" s="172" t="str">
        <f ca="1">IF($C285="Total",SUM(G$1:G284),
IF(OR(SUM('Sales input worksheet'!$J284:$K284)&lt;0,SUM('Sales input worksheet'!$J284:$K284)=0),"",
'Sales input worksheet'!$M284))</f>
        <v/>
      </c>
      <c r="H285" s="172" t="str">
        <f ca="1">IF($C285="Total",SUM(H$1:H284),
IF(OR(SUM('Sales input worksheet'!$J284:$K284)&gt;0,SUM('Sales input worksheet'!$J284:$K284)=0),"",
'Sales input worksheet'!$M284))</f>
        <v/>
      </c>
      <c r="I285" s="319"/>
      <c r="J285" s="176" t="str">
        <f ca="1">IF($C285="Total",SUM($I$1:I284),"")</f>
        <v/>
      </c>
      <c r="K285" s="177" t="str">
        <f ca="1">IFERROR(IF($C285="Total",$K$2+SUM($G285:$H285)-$J285,
IF(AND(G285="",H285=""),"",
$K$2+SUM(G$3:G285)+SUM(H$3:H285)-SUM(I$2:I285))),"")</f>
        <v/>
      </c>
    </row>
    <row r="286" spans="1:11" x14ac:dyDescent="0.35">
      <c r="A286" s="318" t="str">
        <f ca="1">IF($B286='Debtor balance enquiry'!$C$2,1+COUNT($A$1:A285),"")</f>
        <v/>
      </c>
      <c r="B286" s="133" t="str">
        <f ca="1">OFFSET('Sales input worksheet'!$A$1,ROW()-2,0)</f>
        <v/>
      </c>
      <c r="C286" s="169" t="str">
        <f ca="1">IF($C285="Total","",
IF($C285="","",
IF(OFFSET('Sales input worksheet'!$B$1,ROW()-2,0)="","TOTAL",
OFFSET('Sales input worksheet'!$B$1,ROW()-2,0))))</f>
        <v/>
      </c>
      <c r="D286" s="169" t="str">
        <f ca="1">IF(OFFSET('Sales input worksheet'!$C$1,ROW()-2,0)="","",OFFSET('Sales input worksheet'!$C$1,ROW()-2,0))</f>
        <v/>
      </c>
      <c r="E286" s="170" t="str">
        <f ca="1">IF(OFFSET('Sales input worksheet'!$D$1,ROW()-2,0)="","",OFFSET('Sales input worksheet'!$D$1,ROW()-2,0))</f>
        <v/>
      </c>
      <c r="F286" s="171" t="str">
        <f ca="1">IF(OFFSET('Sales input worksheet'!$E$1,ROW()-2,0)="","",OFFSET('Sales input worksheet'!$E$1,ROW()-2,0))</f>
        <v/>
      </c>
      <c r="G286" s="172" t="str">
        <f ca="1">IF($C286="Total",SUM(G$1:G285),
IF(OR(SUM('Sales input worksheet'!$J285:$K285)&lt;0,SUM('Sales input worksheet'!$J285:$K285)=0),"",
'Sales input worksheet'!$M285))</f>
        <v/>
      </c>
      <c r="H286" s="172" t="str">
        <f ca="1">IF($C286="Total",SUM(H$1:H285),
IF(OR(SUM('Sales input worksheet'!$J285:$K285)&gt;0,SUM('Sales input worksheet'!$J285:$K285)=0),"",
'Sales input worksheet'!$M285))</f>
        <v/>
      </c>
      <c r="I286" s="319"/>
      <c r="J286" s="176" t="str">
        <f ca="1">IF($C286="Total",SUM($I$1:I285),"")</f>
        <v/>
      </c>
      <c r="K286" s="177" t="str">
        <f ca="1">IFERROR(IF($C286="Total",$K$2+SUM($G286:$H286)-$J286,
IF(AND(G286="",H286=""),"",
$K$2+SUM(G$3:G286)+SUM(H$3:H286)-SUM(I$2:I286))),"")</f>
        <v/>
      </c>
    </row>
    <row r="287" spans="1:11" x14ac:dyDescent="0.35">
      <c r="A287" s="318" t="str">
        <f ca="1">IF($B287='Debtor balance enquiry'!$C$2,1+COUNT($A$1:A286),"")</f>
        <v/>
      </c>
      <c r="B287" s="133" t="str">
        <f ca="1">OFFSET('Sales input worksheet'!$A$1,ROW()-2,0)</f>
        <v/>
      </c>
      <c r="C287" s="169" t="str">
        <f ca="1">IF($C286="Total","",
IF($C286="","",
IF(OFFSET('Sales input worksheet'!$B$1,ROW()-2,0)="","TOTAL",
OFFSET('Sales input worksheet'!$B$1,ROW()-2,0))))</f>
        <v/>
      </c>
      <c r="D287" s="169" t="str">
        <f ca="1">IF(OFFSET('Sales input worksheet'!$C$1,ROW()-2,0)="","",OFFSET('Sales input worksheet'!$C$1,ROW()-2,0))</f>
        <v/>
      </c>
      <c r="E287" s="170" t="str">
        <f ca="1">IF(OFFSET('Sales input worksheet'!$D$1,ROW()-2,0)="","",OFFSET('Sales input worksheet'!$D$1,ROW()-2,0))</f>
        <v/>
      </c>
      <c r="F287" s="171" t="str">
        <f ca="1">IF(OFFSET('Sales input worksheet'!$E$1,ROW()-2,0)="","",OFFSET('Sales input worksheet'!$E$1,ROW()-2,0))</f>
        <v/>
      </c>
      <c r="G287" s="172" t="str">
        <f ca="1">IF($C287="Total",SUM(G$1:G286),
IF(OR(SUM('Sales input worksheet'!$J286:$K286)&lt;0,SUM('Sales input worksheet'!$J286:$K286)=0),"",
'Sales input worksheet'!$M286))</f>
        <v/>
      </c>
      <c r="H287" s="172" t="str">
        <f ca="1">IF($C287="Total",SUM(H$1:H286),
IF(OR(SUM('Sales input worksheet'!$J286:$K286)&gt;0,SUM('Sales input worksheet'!$J286:$K286)=0),"",
'Sales input worksheet'!$M286))</f>
        <v/>
      </c>
      <c r="I287" s="319"/>
      <c r="J287" s="176" t="str">
        <f ca="1">IF($C287="Total",SUM($I$1:I286),"")</f>
        <v/>
      </c>
      <c r="K287" s="177" t="str">
        <f ca="1">IFERROR(IF($C287="Total",$K$2+SUM($G287:$H287)-$J287,
IF(AND(G287="",H287=""),"",
$K$2+SUM(G$3:G287)+SUM(H$3:H287)-SUM(I$2:I287))),"")</f>
        <v/>
      </c>
    </row>
    <row r="288" spans="1:11" x14ac:dyDescent="0.35">
      <c r="A288" s="318" t="str">
        <f ca="1">IF($B288='Debtor balance enquiry'!$C$2,1+COUNT($A$1:A287),"")</f>
        <v/>
      </c>
      <c r="B288" s="133" t="str">
        <f ca="1">OFFSET('Sales input worksheet'!$A$1,ROW()-2,0)</f>
        <v/>
      </c>
      <c r="C288" s="169" t="str">
        <f ca="1">IF($C287="Total","",
IF($C287="","",
IF(OFFSET('Sales input worksheet'!$B$1,ROW()-2,0)="","TOTAL",
OFFSET('Sales input worksheet'!$B$1,ROW()-2,0))))</f>
        <v/>
      </c>
      <c r="D288" s="169" t="str">
        <f ca="1">IF(OFFSET('Sales input worksheet'!$C$1,ROW()-2,0)="","",OFFSET('Sales input worksheet'!$C$1,ROW()-2,0))</f>
        <v/>
      </c>
      <c r="E288" s="170" t="str">
        <f ca="1">IF(OFFSET('Sales input worksheet'!$D$1,ROW()-2,0)="","",OFFSET('Sales input worksheet'!$D$1,ROW()-2,0))</f>
        <v/>
      </c>
      <c r="F288" s="171" t="str">
        <f ca="1">IF(OFFSET('Sales input worksheet'!$E$1,ROW()-2,0)="","",OFFSET('Sales input worksheet'!$E$1,ROW()-2,0))</f>
        <v/>
      </c>
      <c r="G288" s="172" t="str">
        <f ca="1">IF($C288="Total",SUM(G$1:G287),
IF(OR(SUM('Sales input worksheet'!$J287:$K287)&lt;0,SUM('Sales input worksheet'!$J287:$K287)=0),"",
'Sales input worksheet'!$M287))</f>
        <v/>
      </c>
      <c r="H288" s="172" t="str">
        <f ca="1">IF($C288="Total",SUM(H$1:H287),
IF(OR(SUM('Sales input worksheet'!$J287:$K287)&gt;0,SUM('Sales input worksheet'!$J287:$K287)=0),"",
'Sales input worksheet'!$M287))</f>
        <v/>
      </c>
      <c r="I288" s="319"/>
      <c r="J288" s="176" t="str">
        <f ca="1">IF($C288="Total",SUM($I$1:I287),"")</f>
        <v/>
      </c>
      <c r="K288" s="177" t="str">
        <f ca="1">IFERROR(IF($C288="Total",$K$2+SUM($G288:$H288)-$J288,
IF(AND(G288="",H288=""),"",
$K$2+SUM(G$3:G288)+SUM(H$3:H288)-SUM(I$2:I288))),"")</f>
        <v/>
      </c>
    </row>
    <row r="289" spans="1:11" x14ac:dyDescent="0.35">
      <c r="A289" s="318" t="str">
        <f ca="1">IF($B289='Debtor balance enquiry'!$C$2,1+COUNT($A$1:A288),"")</f>
        <v/>
      </c>
      <c r="B289" s="133" t="str">
        <f ca="1">OFFSET('Sales input worksheet'!$A$1,ROW()-2,0)</f>
        <v/>
      </c>
      <c r="C289" s="169" t="str">
        <f ca="1">IF($C288="Total","",
IF($C288="","",
IF(OFFSET('Sales input worksheet'!$B$1,ROW()-2,0)="","TOTAL",
OFFSET('Sales input worksheet'!$B$1,ROW()-2,0))))</f>
        <v/>
      </c>
      <c r="D289" s="169" t="str">
        <f ca="1">IF(OFFSET('Sales input worksheet'!$C$1,ROW()-2,0)="","",OFFSET('Sales input worksheet'!$C$1,ROW()-2,0))</f>
        <v/>
      </c>
      <c r="E289" s="170" t="str">
        <f ca="1">IF(OFFSET('Sales input worksheet'!$D$1,ROW()-2,0)="","",OFFSET('Sales input worksheet'!$D$1,ROW()-2,0))</f>
        <v/>
      </c>
      <c r="F289" s="171" t="str">
        <f ca="1">IF(OFFSET('Sales input worksheet'!$E$1,ROW()-2,0)="","",OFFSET('Sales input worksheet'!$E$1,ROW()-2,0))</f>
        <v/>
      </c>
      <c r="G289" s="172" t="str">
        <f ca="1">IF($C289="Total",SUM(G$1:G288),
IF(OR(SUM('Sales input worksheet'!$J288:$K288)&lt;0,SUM('Sales input worksheet'!$J288:$K288)=0),"",
'Sales input worksheet'!$M288))</f>
        <v/>
      </c>
      <c r="H289" s="172" t="str">
        <f ca="1">IF($C289="Total",SUM(H$1:H288),
IF(OR(SUM('Sales input worksheet'!$J288:$K288)&gt;0,SUM('Sales input worksheet'!$J288:$K288)=0),"",
'Sales input worksheet'!$M288))</f>
        <v/>
      </c>
      <c r="I289" s="319"/>
      <c r="J289" s="176" t="str">
        <f ca="1">IF($C289="Total",SUM($I$1:I288),"")</f>
        <v/>
      </c>
      <c r="K289" s="177" t="str">
        <f ca="1">IFERROR(IF($C289="Total",$K$2+SUM($G289:$H289)-$J289,
IF(AND(G289="",H289=""),"",
$K$2+SUM(G$3:G289)+SUM(H$3:H289)-SUM(I$2:I289))),"")</f>
        <v/>
      </c>
    </row>
    <row r="290" spans="1:11" x14ac:dyDescent="0.35">
      <c r="A290" s="318" t="str">
        <f ca="1">IF($B290='Debtor balance enquiry'!$C$2,1+COUNT($A$1:A289),"")</f>
        <v/>
      </c>
      <c r="B290" s="133" t="str">
        <f ca="1">OFFSET('Sales input worksheet'!$A$1,ROW()-2,0)</f>
        <v/>
      </c>
      <c r="C290" s="169" t="str">
        <f ca="1">IF($C289="Total","",
IF($C289="","",
IF(OFFSET('Sales input worksheet'!$B$1,ROW()-2,0)="","TOTAL",
OFFSET('Sales input worksheet'!$B$1,ROW()-2,0))))</f>
        <v/>
      </c>
      <c r="D290" s="169" t="str">
        <f ca="1">IF(OFFSET('Sales input worksheet'!$C$1,ROW()-2,0)="","",OFFSET('Sales input worksheet'!$C$1,ROW()-2,0))</f>
        <v/>
      </c>
      <c r="E290" s="170" t="str">
        <f ca="1">IF(OFFSET('Sales input worksheet'!$D$1,ROW()-2,0)="","",OFFSET('Sales input worksheet'!$D$1,ROW()-2,0))</f>
        <v/>
      </c>
      <c r="F290" s="171" t="str">
        <f ca="1">IF(OFFSET('Sales input worksheet'!$E$1,ROW()-2,0)="","",OFFSET('Sales input worksheet'!$E$1,ROW()-2,0))</f>
        <v/>
      </c>
      <c r="G290" s="172" t="str">
        <f ca="1">IF($C290="Total",SUM(G$1:G289),
IF(OR(SUM('Sales input worksheet'!$J289:$K289)&lt;0,SUM('Sales input worksheet'!$J289:$K289)=0),"",
'Sales input worksheet'!$M289))</f>
        <v/>
      </c>
      <c r="H290" s="172" t="str">
        <f ca="1">IF($C290="Total",SUM(H$1:H289),
IF(OR(SUM('Sales input worksheet'!$J289:$K289)&gt;0,SUM('Sales input worksheet'!$J289:$K289)=0),"",
'Sales input worksheet'!$M289))</f>
        <v/>
      </c>
      <c r="I290" s="319"/>
      <c r="J290" s="176" t="str">
        <f ca="1">IF($C290="Total",SUM($I$1:I289),"")</f>
        <v/>
      </c>
      <c r="K290" s="177" t="str">
        <f ca="1">IFERROR(IF($C290="Total",$K$2+SUM($G290:$H290)-$J290,
IF(AND(G290="",H290=""),"",
$K$2+SUM(G$3:G290)+SUM(H$3:H290)-SUM(I$2:I290))),"")</f>
        <v/>
      </c>
    </row>
    <row r="291" spans="1:11" x14ac:dyDescent="0.35">
      <c r="A291" s="318" t="str">
        <f ca="1">IF($B291='Debtor balance enquiry'!$C$2,1+COUNT($A$1:A290),"")</f>
        <v/>
      </c>
      <c r="B291" s="133" t="str">
        <f ca="1">OFFSET('Sales input worksheet'!$A$1,ROW()-2,0)</f>
        <v/>
      </c>
      <c r="C291" s="169" t="str">
        <f ca="1">IF($C290="Total","",
IF($C290="","",
IF(OFFSET('Sales input worksheet'!$B$1,ROW()-2,0)="","TOTAL",
OFFSET('Sales input worksheet'!$B$1,ROW()-2,0))))</f>
        <v/>
      </c>
      <c r="D291" s="169" t="str">
        <f ca="1">IF(OFFSET('Sales input worksheet'!$C$1,ROW()-2,0)="","",OFFSET('Sales input worksheet'!$C$1,ROW()-2,0))</f>
        <v/>
      </c>
      <c r="E291" s="170" t="str">
        <f ca="1">IF(OFFSET('Sales input worksheet'!$D$1,ROW()-2,0)="","",OFFSET('Sales input worksheet'!$D$1,ROW()-2,0))</f>
        <v/>
      </c>
      <c r="F291" s="171" t="str">
        <f ca="1">IF(OFFSET('Sales input worksheet'!$E$1,ROW()-2,0)="","",OFFSET('Sales input worksheet'!$E$1,ROW()-2,0))</f>
        <v/>
      </c>
      <c r="G291" s="172" t="str">
        <f ca="1">IF($C291="Total",SUM(G$1:G290),
IF(OR(SUM('Sales input worksheet'!$J290:$K290)&lt;0,SUM('Sales input worksheet'!$J290:$K290)=0),"",
'Sales input worksheet'!$M290))</f>
        <v/>
      </c>
      <c r="H291" s="172" t="str">
        <f ca="1">IF($C291="Total",SUM(H$1:H290),
IF(OR(SUM('Sales input worksheet'!$J290:$K290)&gt;0,SUM('Sales input worksheet'!$J290:$K290)=0),"",
'Sales input worksheet'!$M290))</f>
        <v/>
      </c>
      <c r="I291" s="319"/>
      <c r="J291" s="176" t="str">
        <f ca="1">IF($C291="Total",SUM($I$1:I290),"")</f>
        <v/>
      </c>
      <c r="K291" s="177" t="str">
        <f ca="1">IFERROR(IF($C291="Total",$K$2+SUM($G291:$H291)-$J291,
IF(AND(G291="",H291=""),"",
$K$2+SUM(G$3:G291)+SUM(H$3:H291)-SUM(I$2:I291))),"")</f>
        <v/>
      </c>
    </row>
    <row r="292" spans="1:11" x14ac:dyDescent="0.35">
      <c r="A292" s="318" t="str">
        <f ca="1">IF($B292='Debtor balance enquiry'!$C$2,1+COUNT($A$1:A291),"")</f>
        <v/>
      </c>
      <c r="B292" s="133" t="str">
        <f ca="1">OFFSET('Sales input worksheet'!$A$1,ROW()-2,0)</f>
        <v/>
      </c>
      <c r="C292" s="169" t="str">
        <f ca="1">IF($C291="Total","",
IF($C291="","",
IF(OFFSET('Sales input worksheet'!$B$1,ROW()-2,0)="","TOTAL",
OFFSET('Sales input worksheet'!$B$1,ROW()-2,0))))</f>
        <v/>
      </c>
      <c r="D292" s="169" t="str">
        <f ca="1">IF(OFFSET('Sales input worksheet'!$C$1,ROW()-2,0)="","",OFFSET('Sales input worksheet'!$C$1,ROW()-2,0))</f>
        <v/>
      </c>
      <c r="E292" s="170" t="str">
        <f ca="1">IF(OFFSET('Sales input worksheet'!$D$1,ROW()-2,0)="","",OFFSET('Sales input worksheet'!$D$1,ROW()-2,0))</f>
        <v/>
      </c>
      <c r="F292" s="171" t="str">
        <f ca="1">IF(OFFSET('Sales input worksheet'!$E$1,ROW()-2,0)="","",OFFSET('Sales input worksheet'!$E$1,ROW()-2,0))</f>
        <v/>
      </c>
      <c r="G292" s="172" t="str">
        <f ca="1">IF($C292="Total",SUM(G$1:G291),
IF(OR(SUM('Sales input worksheet'!$J291:$K291)&lt;0,SUM('Sales input worksheet'!$J291:$K291)=0),"",
'Sales input worksheet'!$M291))</f>
        <v/>
      </c>
      <c r="H292" s="172" t="str">
        <f ca="1">IF($C292="Total",SUM(H$1:H291),
IF(OR(SUM('Sales input worksheet'!$J291:$K291)&gt;0,SUM('Sales input worksheet'!$J291:$K291)=0),"",
'Sales input worksheet'!$M291))</f>
        <v/>
      </c>
      <c r="I292" s="319"/>
      <c r="J292" s="176" t="str">
        <f ca="1">IF($C292="Total",SUM($I$1:I291),"")</f>
        <v/>
      </c>
      <c r="K292" s="177" t="str">
        <f ca="1">IFERROR(IF($C292="Total",$K$2+SUM($G292:$H292)-$J292,
IF(AND(G292="",H292=""),"",
$K$2+SUM(G$3:G292)+SUM(H$3:H292)-SUM(I$2:I292))),"")</f>
        <v/>
      </c>
    </row>
    <row r="293" spans="1:11" x14ac:dyDescent="0.35">
      <c r="A293" s="318" t="str">
        <f ca="1">IF($B293='Debtor balance enquiry'!$C$2,1+COUNT($A$1:A292),"")</f>
        <v/>
      </c>
      <c r="B293" s="133" t="str">
        <f ca="1">OFFSET('Sales input worksheet'!$A$1,ROW()-2,0)</f>
        <v/>
      </c>
      <c r="C293" s="169" t="str">
        <f ca="1">IF($C292="Total","",
IF($C292="","",
IF(OFFSET('Sales input worksheet'!$B$1,ROW()-2,0)="","TOTAL",
OFFSET('Sales input worksheet'!$B$1,ROW()-2,0))))</f>
        <v/>
      </c>
      <c r="D293" s="169" t="str">
        <f ca="1">IF(OFFSET('Sales input worksheet'!$C$1,ROW()-2,0)="","",OFFSET('Sales input worksheet'!$C$1,ROW()-2,0))</f>
        <v/>
      </c>
      <c r="E293" s="170" t="str">
        <f ca="1">IF(OFFSET('Sales input worksheet'!$D$1,ROW()-2,0)="","",OFFSET('Sales input worksheet'!$D$1,ROW()-2,0))</f>
        <v/>
      </c>
      <c r="F293" s="171" t="str">
        <f ca="1">IF(OFFSET('Sales input worksheet'!$E$1,ROW()-2,0)="","",OFFSET('Sales input worksheet'!$E$1,ROW()-2,0))</f>
        <v/>
      </c>
      <c r="G293" s="172" t="str">
        <f ca="1">IF($C293="Total",SUM(G$1:G292),
IF(OR(SUM('Sales input worksheet'!$J292:$K292)&lt;0,SUM('Sales input worksheet'!$J292:$K292)=0),"",
'Sales input worksheet'!$M292))</f>
        <v/>
      </c>
      <c r="H293" s="172" t="str">
        <f ca="1">IF($C293="Total",SUM(H$1:H292),
IF(OR(SUM('Sales input worksheet'!$J292:$K292)&gt;0,SUM('Sales input worksheet'!$J292:$K292)=0),"",
'Sales input worksheet'!$M292))</f>
        <v/>
      </c>
      <c r="I293" s="319"/>
      <c r="J293" s="176" t="str">
        <f ca="1">IF($C293="Total",SUM($I$1:I292),"")</f>
        <v/>
      </c>
      <c r="K293" s="177" t="str">
        <f ca="1">IFERROR(IF($C293="Total",$K$2+SUM($G293:$H293)-$J293,
IF(AND(G293="",H293=""),"",
$K$2+SUM(G$3:G293)+SUM(H$3:H293)-SUM(I$2:I293))),"")</f>
        <v/>
      </c>
    </row>
    <row r="294" spans="1:11" x14ac:dyDescent="0.35">
      <c r="A294" s="318" t="str">
        <f ca="1">IF($B294='Debtor balance enquiry'!$C$2,1+COUNT($A$1:A293),"")</f>
        <v/>
      </c>
      <c r="B294" s="133" t="str">
        <f ca="1">OFFSET('Sales input worksheet'!$A$1,ROW()-2,0)</f>
        <v/>
      </c>
      <c r="C294" s="169" t="str">
        <f ca="1">IF($C293="Total","",
IF($C293="","",
IF(OFFSET('Sales input worksheet'!$B$1,ROW()-2,0)="","TOTAL",
OFFSET('Sales input worksheet'!$B$1,ROW()-2,0))))</f>
        <v/>
      </c>
      <c r="D294" s="169" t="str">
        <f ca="1">IF(OFFSET('Sales input worksheet'!$C$1,ROW()-2,0)="","",OFFSET('Sales input worksheet'!$C$1,ROW()-2,0))</f>
        <v/>
      </c>
      <c r="E294" s="170" t="str">
        <f ca="1">IF(OFFSET('Sales input worksheet'!$D$1,ROW()-2,0)="","",OFFSET('Sales input worksheet'!$D$1,ROW()-2,0))</f>
        <v/>
      </c>
      <c r="F294" s="171" t="str">
        <f ca="1">IF(OFFSET('Sales input worksheet'!$E$1,ROW()-2,0)="","",OFFSET('Sales input worksheet'!$E$1,ROW()-2,0))</f>
        <v/>
      </c>
      <c r="G294" s="172" t="str">
        <f ca="1">IF($C294="Total",SUM(G$1:G293),
IF(OR(SUM('Sales input worksheet'!$J293:$K293)&lt;0,SUM('Sales input worksheet'!$J293:$K293)=0),"",
'Sales input worksheet'!$M293))</f>
        <v/>
      </c>
      <c r="H294" s="172" t="str">
        <f ca="1">IF($C294="Total",SUM(H$1:H293),
IF(OR(SUM('Sales input worksheet'!$J293:$K293)&gt;0,SUM('Sales input worksheet'!$J293:$K293)=0),"",
'Sales input worksheet'!$M293))</f>
        <v/>
      </c>
      <c r="I294" s="319"/>
      <c r="J294" s="176" t="str">
        <f ca="1">IF($C294="Total",SUM($I$1:I293),"")</f>
        <v/>
      </c>
      <c r="K294" s="177" t="str">
        <f ca="1">IFERROR(IF($C294="Total",$K$2+SUM($G294:$H294)-$J294,
IF(AND(G294="",H294=""),"",
$K$2+SUM(G$3:G294)+SUM(H$3:H294)-SUM(I$2:I294))),"")</f>
        <v/>
      </c>
    </row>
    <row r="295" spans="1:11" x14ac:dyDescent="0.35">
      <c r="A295" s="318" t="str">
        <f ca="1">IF($B295='Debtor balance enquiry'!$C$2,1+COUNT($A$1:A294),"")</f>
        <v/>
      </c>
      <c r="B295" s="133" t="str">
        <f ca="1">OFFSET('Sales input worksheet'!$A$1,ROW()-2,0)</f>
        <v/>
      </c>
      <c r="C295" s="169" t="str">
        <f ca="1">IF($C294="Total","",
IF($C294="","",
IF(OFFSET('Sales input worksheet'!$B$1,ROW()-2,0)="","TOTAL",
OFFSET('Sales input worksheet'!$B$1,ROW()-2,0))))</f>
        <v/>
      </c>
      <c r="D295" s="169" t="str">
        <f ca="1">IF(OFFSET('Sales input worksheet'!$C$1,ROW()-2,0)="","",OFFSET('Sales input worksheet'!$C$1,ROW()-2,0))</f>
        <v/>
      </c>
      <c r="E295" s="170" t="str">
        <f ca="1">IF(OFFSET('Sales input worksheet'!$D$1,ROW()-2,0)="","",OFFSET('Sales input worksheet'!$D$1,ROW()-2,0))</f>
        <v/>
      </c>
      <c r="F295" s="171" t="str">
        <f ca="1">IF(OFFSET('Sales input worksheet'!$E$1,ROW()-2,0)="","",OFFSET('Sales input worksheet'!$E$1,ROW()-2,0))</f>
        <v/>
      </c>
      <c r="G295" s="172" t="str">
        <f ca="1">IF($C295="Total",SUM(G$1:G294),
IF(OR(SUM('Sales input worksheet'!$J294:$K294)&lt;0,SUM('Sales input worksheet'!$J294:$K294)=0),"",
'Sales input worksheet'!$M294))</f>
        <v/>
      </c>
      <c r="H295" s="172" t="str">
        <f ca="1">IF($C295="Total",SUM(H$1:H294),
IF(OR(SUM('Sales input worksheet'!$J294:$K294)&gt;0,SUM('Sales input worksheet'!$J294:$K294)=0),"",
'Sales input worksheet'!$M294))</f>
        <v/>
      </c>
      <c r="I295" s="319"/>
      <c r="J295" s="176" t="str">
        <f ca="1">IF($C295="Total",SUM($I$1:I294),"")</f>
        <v/>
      </c>
      <c r="K295" s="177" t="str">
        <f ca="1">IFERROR(IF($C295="Total",$K$2+SUM($G295:$H295)-$J295,
IF(AND(G295="",H295=""),"",
$K$2+SUM(G$3:G295)+SUM(H$3:H295)-SUM(I$2:I295))),"")</f>
        <v/>
      </c>
    </row>
    <row r="296" spans="1:11" x14ac:dyDescent="0.35">
      <c r="A296" s="318" t="str">
        <f ca="1">IF($B296='Debtor balance enquiry'!$C$2,1+COUNT($A$1:A295),"")</f>
        <v/>
      </c>
      <c r="B296" s="133" t="str">
        <f ca="1">OFFSET('Sales input worksheet'!$A$1,ROW()-2,0)</f>
        <v/>
      </c>
      <c r="C296" s="169" t="str">
        <f ca="1">IF($C295="Total","",
IF($C295="","",
IF(OFFSET('Sales input worksheet'!$B$1,ROW()-2,0)="","TOTAL",
OFFSET('Sales input worksheet'!$B$1,ROW()-2,0))))</f>
        <v/>
      </c>
      <c r="D296" s="169" t="str">
        <f ca="1">IF(OFFSET('Sales input worksheet'!$C$1,ROW()-2,0)="","",OFFSET('Sales input worksheet'!$C$1,ROW()-2,0))</f>
        <v/>
      </c>
      <c r="E296" s="170" t="str">
        <f ca="1">IF(OFFSET('Sales input worksheet'!$D$1,ROW()-2,0)="","",OFFSET('Sales input worksheet'!$D$1,ROW()-2,0))</f>
        <v/>
      </c>
      <c r="F296" s="171" t="str">
        <f ca="1">IF(OFFSET('Sales input worksheet'!$E$1,ROW()-2,0)="","",OFFSET('Sales input worksheet'!$E$1,ROW()-2,0))</f>
        <v/>
      </c>
      <c r="G296" s="172" t="str">
        <f ca="1">IF($C296="Total",SUM(G$1:G295),
IF(OR(SUM('Sales input worksheet'!$J295:$K295)&lt;0,SUM('Sales input worksheet'!$J295:$K295)=0),"",
'Sales input worksheet'!$M295))</f>
        <v/>
      </c>
      <c r="H296" s="172" t="str">
        <f ca="1">IF($C296="Total",SUM(H$1:H295),
IF(OR(SUM('Sales input worksheet'!$J295:$K295)&gt;0,SUM('Sales input worksheet'!$J295:$K295)=0),"",
'Sales input worksheet'!$M295))</f>
        <v/>
      </c>
      <c r="I296" s="319"/>
      <c r="J296" s="176" t="str">
        <f ca="1">IF($C296="Total",SUM($I$1:I295),"")</f>
        <v/>
      </c>
      <c r="K296" s="177" t="str">
        <f ca="1">IFERROR(IF($C296="Total",$K$2+SUM($G296:$H296)-$J296,
IF(AND(G296="",H296=""),"",
$K$2+SUM(G$3:G296)+SUM(H$3:H296)-SUM(I$2:I296))),"")</f>
        <v/>
      </c>
    </row>
    <row r="297" spans="1:11" x14ac:dyDescent="0.35">
      <c r="A297" s="318" t="str">
        <f ca="1">IF($B297='Debtor balance enquiry'!$C$2,1+COUNT($A$1:A296),"")</f>
        <v/>
      </c>
      <c r="B297" s="133" t="str">
        <f ca="1">OFFSET('Sales input worksheet'!$A$1,ROW()-2,0)</f>
        <v/>
      </c>
      <c r="C297" s="169" t="str">
        <f ca="1">IF($C296="Total","",
IF($C296="","",
IF(OFFSET('Sales input worksheet'!$B$1,ROW()-2,0)="","TOTAL",
OFFSET('Sales input worksheet'!$B$1,ROW()-2,0))))</f>
        <v/>
      </c>
      <c r="D297" s="169" t="str">
        <f ca="1">IF(OFFSET('Sales input worksheet'!$C$1,ROW()-2,0)="","",OFFSET('Sales input worksheet'!$C$1,ROW()-2,0))</f>
        <v/>
      </c>
      <c r="E297" s="170" t="str">
        <f ca="1">IF(OFFSET('Sales input worksheet'!$D$1,ROW()-2,0)="","",OFFSET('Sales input worksheet'!$D$1,ROW()-2,0))</f>
        <v/>
      </c>
      <c r="F297" s="171" t="str">
        <f ca="1">IF(OFFSET('Sales input worksheet'!$E$1,ROW()-2,0)="","",OFFSET('Sales input worksheet'!$E$1,ROW()-2,0))</f>
        <v/>
      </c>
      <c r="G297" s="172" t="str">
        <f ca="1">IF($C297="Total",SUM(G$1:G296),
IF(OR(SUM('Sales input worksheet'!$J296:$K296)&lt;0,SUM('Sales input worksheet'!$J296:$K296)=0),"",
'Sales input worksheet'!$M296))</f>
        <v/>
      </c>
      <c r="H297" s="172" t="str">
        <f ca="1">IF($C297="Total",SUM(H$1:H296),
IF(OR(SUM('Sales input worksheet'!$J296:$K296)&gt;0,SUM('Sales input worksheet'!$J296:$K296)=0),"",
'Sales input worksheet'!$M296))</f>
        <v/>
      </c>
      <c r="I297" s="319"/>
      <c r="J297" s="176" t="str">
        <f ca="1">IF($C297="Total",SUM($I$1:I296),"")</f>
        <v/>
      </c>
      <c r="K297" s="177" t="str">
        <f ca="1">IFERROR(IF($C297="Total",$K$2+SUM($G297:$H297)-$J297,
IF(AND(G297="",H297=""),"",
$K$2+SUM(G$3:G297)+SUM(H$3:H297)-SUM(I$2:I297))),"")</f>
        <v/>
      </c>
    </row>
    <row r="298" spans="1:11" x14ac:dyDescent="0.35">
      <c r="A298" s="318" t="str">
        <f ca="1">IF($B298='Debtor balance enquiry'!$C$2,1+COUNT($A$1:A297),"")</f>
        <v/>
      </c>
      <c r="B298" s="133" t="str">
        <f ca="1">OFFSET('Sales input worksheet'!$A$1,ROW()-2,0)</f>
        <v/>
      </c>
      <c r="C298" s="169" t="str">
        <f ca="1">IF($C297="Total","",
IF($C297="","",
IF(OFFSET('Sales input worksheet'!$B$1,ROW()-2,0)="","TOTAL",
OFFSET('Sales input worksheet'!$B$1,ROW()-2,0))))</f>
        <v/>
      </c>
      <c r="D298" s="169" t="str">
        <f ca="1">IF(OFFSET('Sales input worksheet'!$C$1,ROW()-2,0)="","",OFFSET('Sales input worksheet'!$C$1,ROW()-2,0))</f>
        <v/>
      </c>
      <c r="E298" s="170" t="str">
        <f ca="1">IF(OFFSET('Sales input worksheet'!$D$1,ROW()-2,0)="","",OFFSET('Sales input worksheet'!$D$1,ROW()-2,0))</f>
        <v/>
      </c>
      <c r="F298" s="171" t="str">
        <f ca="1">IF(OFFSET('Sales input worksheet'!$E$1,ROW()-2,0)="","",OFFSET('Sales input worksheet'!$E$1,ROW()-2,0))</f>
        <v/>
      </c>
      <c r="G298" s="172" t="str">
        <f ca="1">IF($C298="Total",SUM(G$1:G297),
IF(OR(SUM('Sales input worksheet'!$J297:$K297)&lt;0,SUM('Sales input worksheet'!$J297:$K297)=0),"",
'Sales input worksheet'!$M297))</f>
        <v/>
      </c>
      <c r="H298" s="172" t="str">
        <f ca="1">IF($C298="Total",SUM(H$1:H297),
IF(OR(SUM('Sales input worksheet'!$J297:$K297)&gt;0,SUM('Sales input worksheet'!$J297:$K297)=0),"",
'Sales input worksheet'!$M297))</f>
        <v/>
      </c>
      <c r="I298" s="319"/>
      <c r="J298" s="176" t="str">
        <f ca="1">IF($C298="Total",SUM($I$1:I297),"")</f>
        <v/>
      </c>
      <c r="K298" s="177" t="str">
        <f ca="1">IFERROR(IF($C298="Total",$K$2+SUM($G298:$H298)-$J298,
IF(AND(G298="",H298=""),"",
$K$2+SUM(G$3:G298)+SUM(H$3:H298)-SUM(I$2:I298))),"")</f>
        <v/>
      </c>
    </row>
    <row r="299" spans="1:11" x14ac:dyDescent="0.35">
      <c r="A299" s="318" t="str">
        <f ca="1">IF($B299='Debtor balance enquiry'!$C$2,1+COUNT($A$1:A298),"")</f>
        <v/>
      </c>
      <c r="B299" s="133" t="str">
        <f ca="1">OFFSET('Sales input worksheet'!$A$1,ROW()-2,0)</f>
        <v/>
      </c>
      <c r="C299" s="169" t="str">
        <f ca="1">IF($C298="Total","",
IF($C298="","",
IF(OFFSET('Sales input worksheet'!$B$1,ROW()-2,0)="","TOTAL",
OFFSET('Sales input worksheet'!$B$1,ROW()-2,0))))</f>
        <v/>
      </c>
      <c r="D299" s="169" t="str">
        <f ca="1">IF(OFFSET('Sales input worksheet'!$C$1,ROW()-2,0)="","",OFFSET('Sales input worksheet'!$C$1,ROW()-2,0))</f>
        <v/>
      </c>
      <c r="E299" s="170" t="str">
        <f ca="1">IF(OFFSET('Sales input worksheet'!$D$1,ROW()-2,0)="","",OFFSET('Sales input worksheet'!$D$1,ROW()-2,0))</f>
        <v/>
      </c>
      <c r="F299" s="171" t="str">
        <f ca="1">IF(OFFSET('Sales input worksheet'!$E$1,ROW()-2,0)="","",OFFSET('Sales input worksheet'!$E$1,ROW()-2,0))</f>
        <v/>
      </c>
      <c r="G299" s="172" t="str">
        <f ca="1">IF($C299="Total",SUM(G$1:G298),
IF(OR(SUM('Sales input worksheet'!$J298:$K298)&lt;0,SUM('Sales input worksheet'!$J298:$K298)=0),"",
'Sales input worksheet'!$M298))</f>
        <v/>
      </c>
      <c r="H299" s="172" t="str">
        <f ca="1">IF($C299="Total",SUM(H$1:H298),
IF(OR(SUM('Sales input worksheet'!$J298:$K298)&gt;0,SUM('Sales input worksheet'!$J298:$K298)=0),"",
'Sales input worksheet'!$M298))</f>
        <v/>
      </c>
      <c r="I299" s="319"/>
      <c r="J299" s="176" t="str">
        <f ca="1">IF($C299="Total",SUM($I$1:I298),"")</f>
        <v/>
      </c>
      <c r="K299" s="177" t="str">
        <f ca="1">IFERROR(IF($C299="Total",$K$2+SUM($G299:$H299)-$J299,
IF(AND(G299="",H299=""),"",
$K$2+SUM(G$3:G299)+SUM(H$3:H299)-SUM(I$2:I299))),"")</f>
        <v/>
      </c>
    </row>
    <row r="300" spans="1:11" x14ac:dyDescent="0.35">
      <c r="A300" s="318" t="str">
        <f ca="1">IF($B300='Debtor balance enquiry'!$C$2,1+COUNT($A$1:A299),"")</f>
        <v/>
      </c>
      <c r="B300" s="133" t="str">
        <f ca="1">OFFSET('Sales input worksheet'!$A$1,ROW()-2,0)</f>
        <v/>
      </c>
      <c r="C300" s="169" t="str">
        <f ca="1">IF($C299="Total","",
IF($C299="","",
IF(OFFSET('Sales input worksheet'!$B$1,ROW()-2,0)="","TOTAL",
OFFSET('Sales input worksheet'!$B$1,ROW()-2,0))))</f>
        <v/>
      </c>
      <c r="D300" s="169" t="str">
        <f ca="1">IF(OFFSET('Sales input worksheet'!$C$1,ROW()-2,0)="","",OFFSET('Sales input worksheet'!$C$1,ROW()-2,0))</f>
        <v/>
      </c>
      <c r="E300" s="170" t="str">
        <f ca="1">IF(OFFSET('Sales input worksheet'!$D$1,ROW()-2,0)="","",OFFSET('Sales input worksheet'!$D$1,ROW()-2,0))</f>
        <v/>
      </c>
      <c r="F300" s="171" t="str">
        <f ca="1">IF(OFFSET('Sales input worksheet'!$E$1,ROW()-2,0)="","",OFFSET('Sales input worksheet'!$E$1,ROW()-2,0))</f>
        <v/>
      </c>
      <c r="G300" s="172" t="str">
        <f ca="1">IF($C300="Total",SUM(G$1:G299),
IF(OR(SUM('Sales input worksheet'!$J299:$K299)&lt;0,SUM('Sales input worksheet'!$J299:$K299)=0),"",
'Sales input worksheet'!$M299))</f>
        <v/>
      </c>
      <c r="H300" s="172" t="str">
        <f ca="1">IF($C300="Total",SUM(H$1:H299),
IF(OR(SUM('Sales input worksheet'!$J299:$K299)&gt;0,SUM('Sales input worksheet'!$J299:$K299)=0),"",
'Sales input worksheet'!$M299))</f>
        <v/>
      </c>
      <c r="I300" s="319"/>
      <c r="J300" s="176" t="str">
        <f ca="1">IF($C300="Total",SUM($I$1:I299),"")</f>
        <v/>
      </c>
      <c r="K300" s="177" t="str">
        <f ca="1">IFERROR(IF($C300="Total",$K$2+SUM($G300:$H300)-$J300,
IF(AND(G300="",H300=""),"",
$K$2+SUM(G$3:G300)+SUM(H$3:H300)-SUM(I$2:I300))),"")</f>
        <v/>
      </c>
    </row>
    <row r="301" spans="1:11" x14ac:dyDescent="0.35">
      <c r="A301" s="318" t="str">
        <f ca="1">IF($B301='Debtor balance enquiry'!$C$2,1+COUNT($A$1:A300),"")</f>
        <v/>
      </c>
      <c r="B301" s="133" t="str">
        <f ca="1">OFFSET('Sales input worksheet'!$A$1,ROW()-2,0)</f>
        <v/>
      </c>
      <c r="C301" s="169" t="str">
        <f ca="1">IF($C300="Total","",
IF($C300="","",
IF(OFFSET('Sales input worksheet'!$B$1,ROW()-2,0)="","TOTAL",
OFFSET('Sales input worksheet'!$B$1,ROW()-2,0))))</f>
        <v/>
      </c>
      <c r="D301" s="169" t="str">
        <f ca="1">IF(OFFSET('Sales input worksheet'!$C$1,ROW()-2,0)="","",OFFSET('Sales input worksheet'!$C$1,ROW()-2,0))</f>
        <v/>
      </c>
      <c r="E301" s="170" t="str">
        <f ca="1">IF(OFFSET('Sales input worksheet'!$D$1,ROW()-2,0)="","",OFFSET('Sales input worksheet'!$D$1,ROW()-2,0))</f>
        <v/>
      </c>
      <c r="F301" s="171" t="str">
        <f ca="1">IF(OFFSET('Sales input worksheet'!$E$1,ROW()-2,0)="","",OFFSET('Sales input worksheet'!$E$1,ROW()-2,0))</f>
        <v/>
      </c>
      <c r="G301" s="172" t="str">
        <f ca="1">IF($C301="Total",SUM(G$1:G300),
IF(OR(SUM('Sales input worksheet'!$J300:$K300)&lt;0,SUM('Sales input worksheet'!$J300:$K300)=0),"",
'Sales input worksheet'!$M300))</f>
        <v/>
      </c>
      <c r="H301" s="172" t="str">
        <f ca="1">IF($C301="Total",SUM(H$1:H300),
IF(OR(SUM('Sales input worksheet'!$J300:$K300)&gt;0,SUM('Sales input worksheet'!$J300:$K300)=0),"",
'Sales input worksheet'!$M300))</f>
        <v/>
      </c>
      <c r="I301" s="319"/>
      <c r="J301" s="176" t="str">
        <f ca="1">IF($C301="Total",SUM($I$1:I300),"")</f>
        <v/>
      </c>
      <c r="K301" s="177" t="str">
        <f ca="1">IFERROR(IF($C301="Total",$K$2+SUM($G301:$H301)-$J301,
IF(AND(G301="",H301=""),"",
$K$2+SUM(G$3:G301)+SUM(H$3:H301)-SUM(I$2:I301))),"")</f>
        <v/>
      </c>
    </row>
    <row r="302" spans="1:11" x14ac:dyDescent="0.35">
      <c r="A302" s="318" t="str">
        <f ca="1">IF($B302='Debtor balance enquiry'!$C$2,1+COUNT($A$1:A301),"")</f>
        <v/>
      </c>
      <c r="B302" s="133" t="str">
        <f ca="1">OFFSET('Sales input worksheet'!$A$1,ROW()-2,0)</f>
        <v/>
      </c>
      <c r="C302" s="169" t="str">
        <f ca="1">IF($C301="Total","",
IF($C301="","",
IF(OFFSET('Sales input worksheet'!$B$1,ROW()-2,0)="","TOTAL",
OFFSET('Sales input worksheet'!$B$1,ROW()-2,0))))</f>
        <v/>
      </c>
      <c r="D302" s="169" t="str">
        <f ca="1">IF(OFFSET('Sales input worksheet'!$C$1,ROW()-2,0)="","",OFFSET('Sales input worksheet'!$C$1,ROW()-2,0))</f>
        <v/>
      </c>
      <c r="E302" s="170" t="str">
        <f ca="1">IF(OFFSET('Sales input worksheet'!$D$1,ROW()-2,0)="","",OFFSET('Sales input worksheet'!$D$1,ROW()-2,0))</f>
        <v/>
      </c>
      <c r="F302" s="171" t="str">
        <f ca="1">IF(OFFSET('Sales input worksheet'!$E$1,ROW()-2,0)="","",OFFSET('Sales input worksheet'!$E$1,ROW()-2,0))</f>
        <v/>
      </c>
      <c r="G302" s="172" t="str">
        <f ca="1">IF($C302="Total",SUM(G$1:G301),
IF(OR(SUM('Sales input worksheet'!$J301:$K301)&lt;0,SUM('Sales input worksheet'!$J301:$K301)=0),"",
'Sales input worksheet'!$M301))</f>
        <v/>
      </c>
      <c r="H302" s="172" t="str">
        <f ca="1">IF($C302="Total",SUM(H$1:H301),
IF(OR(SUM('Sales input worksheet'!$J301:$K301)&gt;0,SUM('Sales input worksheet'!$J301:$K301)=0),"",
'Sales input worksheet'!$M301))</f>
        <v/>
      </c>
      <c r="I302" s="319"/>
      <c r="J302" s="176" t="str">
        <f ca="1">IF($C302="Total",SUM($I$1:I301),"")</f>
        <v/>
      </c>
      <c r="K302" s="177" t="str">
        <f ca="1">IFERROR(IF($C302="Total",$K$2+SUM($G302:$H302)-$J302,
IF(AND(G302="",H302=""),"",
$K$2+SUM(G$3:G302)+SUM(H$3:H302)-SUM(I$2:I302))),"")</f>
        <v/>
      </c>
    </row>
    <row r="303" spans="1:11" x14ac:dyDescent="0.35">
      <c r="A303" s="318" t="str">
        <f ca="1">IF($B303='Debtor balance enquiry'!$C$2,1+COUNT($A$1:A302),"")</f>
        <v/>
      </c>
      <c r="B303" s="133" t="str">
        <f ca="1">OFFSET('Sales input worksheet'!$A$1,ROW()-2,0)</f>
        <v/>
      </c>
      <c r="C303" s="169" t="str">
        <f ca="1">IF($C302="Total","",
IF($C302="","",
IF(OFFSET('Sales input worksheet'!$B$1,ROW()-2,0)="","TOTAL",
OFFSET('Sales input worksheet'!$B$1,ROW()-2,0))))</f>
        <v/>
      </c>
      <c r="D303" s="169" t="str">
        <f ca="1">IF(OFFSET('Sales input worksheet'!$C$1,ROW()-2,0)="","",OFFSET('Sales input worksheet'!$C$1,ROW()-2,0))</f>
        <v/>
      </c>
      <c r="E303" s="170" t="str">
        <f ca="1">IF(OFFSET('Sales input worksheet'!$D$1,ROW()-2,0)="","",OFFSET('Sales input worksheet'!$D$1,ROW()-2,0))</f>
        <v/>
      </c>
      <c r="F303" s="171" t="str">
        <f ca="1">IF(OFFSET('Sales input worksheet'!$E$1,ROW()-2,0)="","",OFFSET('Sales input worksheet'!$E$1,ROW()-2,0))</f>
        <v/>
      </c>
      <c r="G303" s="172" t="str">
        <f ca="1">IF($C303="Total",SUM(G$1:G302),
IF(OR(SUM('Sales input worksheet'!$J302:$K302)&lt;0,SUM('Sales input worksheet'!$J302:$K302)=0),"",
'Sales input worksheet'!$M302))</f>
        <v/>
      </c>
      <c r="H303" s="172" t="str">
        <f ca="1">IF($C303="Total",SUM(H$1:H302),
IF(OR(SUM('Sales input worksheet'!$J302:$K302)&gt;0,SUM('Sales input worksheet'!$J302:$K302)=0),"",
'Sales input worksheet'!$M302))</f>
        <v/>
      </c>
      <c r="I303" s="319"/>
      <c r="J303" s="176" t="str">
        <f ca="1">IF($C303="Total",SUM($I$1:I302),"")</f>
        <v/>
      </c>
      <c r="K303" s="177" t="str">
        <f ca="1">IFERROR(IF($C303="Total",$K$2+SUM($G303:$H303)-$J303,
IF(AND(G303="",H303=""),"",
$K$2+SUM(G$3:G303)+SUM(H$3:H303)-SUM(I$2:I303))),"")</f>
        <v/>
      </c>
    </row>
    <row r="304" spans="1:11" x14ac:dyDescent="0.35">
      <c r="A304" s="318" t="str">
        <f ca="1">IF($B304='Debtor balance enquiry'!$C$2,1+COUNT($A$1:A303),"")</f>
        <v/>
      </c>
      <c r="B304" s="133" t="str">
        <f ca="1">OFFSET('Sales input worksheet'!$A$1,ROW()-2,0)</f>
        <v/>
      </c>
      <c r="C304" s="169" t="str">
        <f ca="1">IF($C303="Total","",
IF($C303="","",
IF(OFFSET('Sales input worksheet'!$B$1,ROW()-2,0)="","TOTAL",
OFFSET('Sales input worksheet'!$B$1,ROW()-2,0))))</f>
        <v/>
      </c>
      <c r="D304" s="169" t="str">
        <f ca="1">IF(OFFSET('Sales input worksheet'!$C$1,ROW()-2,0)="","",OFFSET('Sales input worksheet'!$C$1,ROW()-2,0))</f>
        <v/>
      </c>
      <c r="E304" s="170" t="str">
        <f ca="1">IF(OFFSET('Sales input worksheet'!$D$1,ROW()-2,0)="","",OFFSET('Sales input worksheet'!$D$1,ROW()-2,0))</f>
        <v/>
      </c>
      <c r="F304" s="171" t="str">
        <f ca="1">IF(OFFSET('Sales input worksheet'!$E$1,ROW()-2,0)="","",OFFSET('Sales input worksheet'!$E$1,ROW()-2,0))</f>
        <v/>
      </c>
      <c r="G304" s="172" t="str">
        <f ca="1">IF($C304="Total",SUM(G$1:G303),
IF(OR(SUM('Sales input worksheet'!$J303:$K303)&lt;0,SUM('Sales input worksheet'!$J303:$K303)=0),"",
'Sales input worksheet'!$M303))</f>
        <v/>
      </c>
      <c r="H304" s="172" t="str">
        <f ca="1">IF($C304="Total",SUM(H$1:H303),
IF(OR(SUM('Sales input worksheet'!$J303:$K303)&gt;0,SUM('Sales input worksheet'!$J303:$K303)=0),"",
'Sales input worksheet'!$M303))</f>
        <v/>
      </c>
      <c r="I304" s="319"/>
      <c r="J304" s="176" t="str">
        <f ca="1">IF($C304="Total",SUM($I$1:I303),"")</f>
        <v/>
      </c>
      <c r="K304" s="177" t="str">
        <f ca="1">IFERROR(IF($C304="Total",$K$2+SUM($G304:$H304)-$J304,
IF(AND(G304="",H304=""),"",
$K$2+SUM(G$3:G304)+SUM(H$3:H304)-SUM(I$2:I304))),"")</f>
        <v/>
      </c>
    </row>
    <row r="305" spans="1:11" x14ac:dyDescent="0.35">
      <c r="A305" s="318" t="str">
        <f ca="1">IF($B305='Debtor balance enquiry'!$C$2,1+COUNT($A$1:A304),"")</f>
        <v/>
      </c>
      <c r="B305" s="133" t="str">
        <f ca="1">OFFSET('Sales input worksheet'!$A$1,ROW()-2,0)</f>
        <v/>
      </c>
      <c r="C305" s="169" t="str">
        <f ca="1">IF($C304="Total","",
IF($C304="","",
IF(OFFSET('Sales input worksheet'!$B$1,ROW()-2,0)="","TOTAL",
OFFSET('Sales input worksheet'!$B$1,ROW()-2,0))))</f>
        <v/>
      </c>
      <c r="D305" s="169" t="str">
        <f ca="1">IF(OFFSET('Sales input worksheet'!$C$1,ROW()-2,0)="","",OFFSET('Sales input worksheet'!$C$1,ROW()-2,0))</f>
        <v/>
      </c>
      <c r="E305" s="170" t="str">
        <f ca="1">IF(OFFSET('Sales input worksheet'!$D$1,ROW()-2,0)="","",OFFSET('Sales input worksheet'!$D$1,ROW()-2,0))</f>
        <v/>
      </c>
      <c r="F305" s="171" t="str">
        <f ca="1">IF(OFFSET('Sales input worksheet'!$E$1,ROW()-2,0)="","",OFFSET('Sales input worksheet'!$E$1,ROW()-2,0))</f>
        <v/>
      </c>
      <c r="G305" s="172" t="str">
        <f ca="1">IF($C305="Total",SUM(G$1:G304),
IF(OR(SUM('Sales input worksheet'!$J304:$K304)&lt;0,SUM('Sales input worksheet'!$J304:$K304)=0),"",
'Sales input worksheet'!$M304))</f>
        <v/>
      </c>
      <c r="H305" s="172" t="str">
        <f ca="1">IF($C305="Total",SUM(H$1:H304),
IF(OR(SUM('Sales input worksheet'!$J304:$K304)&gt;0,SUM('Sales input worksheet'!$J304:$K304)=0),"",
'Sales input worksheet'!$M304))</f>
        <v/>
      </c>
      <c r="I305" s="319"/>
      <c r="J305" s="176" t="str">
        <f ca="1">IF($C305="Total",SUM($I$1:I304),"")</f>
        <v/>
      </c>
      <c r="K305" s="177" t="str">
        <f ca="1">IFERROR(IF($C305="Total",$K$2+SUM($G305:$H305)-$J305,
IF(AND(G305="",H305=""),"",
$K$2+SUM(G$3:G305)+SUM(H$3:H305)-SUM(I$2:I305))),"")</f>
        <v/>
      </c>
    </row>
    <row r="306" spans="1:11" x14ac:dyDescent="0.35">
      <c r="A306" s="318" t="str">
        <f ca="1">IF($B306='Debtor balance enquiry'!$C$2,1+COUNT($A$1:A305),"")</f>
        <v/>
      </c>
      <c r="B306" s="133" t="str">
        <f ca="1">OFFSET('Sales input worksheet'!$A$1,ROW()-2,0)</f>
        <v/>
      </c>
      <c r="C306" s="169" t="str">
        <f ca="1">IF($C305="Total","",
IF($C305="","",
IF(OFFSET('Sales input worksheet'!$B$1,ROW()-2,0)="","TOTAL",
OFFSET('Sales input worksheet'!$B$1,ROW()-2,0))))</f>
        <v/>
      </c>
      <c r="D306" s="169" t="str">
        <f ca="1">IF(OFFSET('Sales input worksheet'!$C$1,ROW()-2,0)="","",OFFSET('Sales input worksheet'!$C$1,ROW()-2,0))</f>
        <v/>
      </c>
      <c r="E306" s="170" t="str">
        <f ca="1">IF(OFFSET('Sales input worksheet'!$D$1,ROW()-2,0)="","",OFFSET('Sales input worksheet'!$D$1,ROW()-2,0))</f>
        <v/>
      </c>
      <c r="F306" s="171" t="str">
        <f ca="1">IF(OFFSET('Sales input worksheet'!$E$1,ROW()-2,0)="","",OFFSET('Sales input worksheet'!$E$1,ROW()-2,0))</f>
        <v/>
      </c>
      <c r="G306" s="172" t="str">
        <f ca="1">IF($C306="Total",SUM(G$1:G305),
IF(OR(SUM('Sales input worksheet'!$J305:$K305)&lt;0,SUM('Sales input worksheet'!$J305:$K305)=0),"",
'Sales input worksheet'!$M305))</f>
        <v/>
      </c>
      <c r="H306" s="172" t="str">
        <f ca="1">IF($C306="Total",SUM(H$1:H305),
IF(OR(SUM('Sales input worksheet'!$J305:$K305)&gt;0,SUM('Sales input worksheet'!$J305:$K305)=0),"",
'Sales input worksheet'!$M305))</f>
        <v/>
      </c>
      <c r="I306" s="319"/>
      <c r="J306" s="176" t="str">
        <f ca="1">IF($C306="Total",SUM($I$1:I305),"")</f>
        <v/>
      </c>
      <c r="K306" s="177" t="str">
        <f ca="1">IFERROR(IF($C306="Total",$K$2+SUM($G306:$H306)-$J306,
IF(AND(G306="",H306=""),"",
$K$2+SUM(G$3:G306)+SUM(H$3:H306)-SUM(I$2:I306))),"")</f>
        <v/>
      </c>
    </row>
    <row r="307" spans="1:11" x14ac:dyDescent="0.35">
      <c r="A307" s="318" t="str">
        <f ca="1">IF($B307='Debtor balance enquiry'!$C$2,1+COUNT($A$1:A306),"")</f>
        <v/>
      </c>
      <c r="B307" s="133" t="str">
        <f ca="1">OFFSET('Sales input worksheet'!$A$1,ROW()-2,0)</f>
        <v/>
      </c>
      <c r="C307" s="169" t="str">
        <f ca="1">IF($C306="Total","",
IF($C306="","",
IF(OFFSET('Sales input worksheet'!$B$1,ROW()-2,0)="","TOTAL",
OFFSET('Sales input worksheet'!$B$1,ROW()-2,0))))</f>
        <v/>
      </c>
      <c r="D307" s="169" t="str">
        <f ca="1">IF(OFFSET('Sales input worksheet'!$C$1,ROW()-2,0)="","",OFFSET('Sales input worksheet'!$C$1,ROW()-2,0))</f>
        <v/>
      </c>
      <c r="E307" s="170" t="str">
        <f ca="1">IF(OFFSET('Sales input worksheet'!$D$1,ROW()-2,0)="","",OFFSET('Sales input worksheet'!$D$1,ROW()-2,0))</f>
        <v/>
      </c>
      <c r="F307" s="171" t="str">
        <f ca="1">IF(OFFSET('Sales input worksheet'!$E$1,ROW()-2,0)="","",OFFSET('Sales input worksheet'!$E$1,ROW()-2,0))</f>
        <v/>
      </c>
      <c r="G307" s="172" t="str">
        <f ca="1">IF($C307="Total",SUM(G$1:G306),
IF(OR(SUM('Sales input worksheet'!$J306:$K306)&lt;0,SUM('Sales input worksheet'!$J306:$K306)=0),"",
'Sales input worksheet'!$M306))</f>
        <v/>
      </c>
      <c r="H307" s="172" t="str">
        <f ca="1">IF($C307="Total",SUM(H$1:H306),
IF(OR(SUM('Sales input worksheet'!$J306:$K306)&gt;0,SUM('Sales input worksheet'!$J306:$K306)=0),"",
'Sales input worksheet'!$M306))</f>
        <v/>
      </c>
      <c r="I307" s="319"/>
      <c r="J307" s="176" t="str">
        <f ca="1">IF($C307="Total",SUM($I$1:I306),"")</f>
        <v/>
      </c>
      <c r="K307" s="177" t="str">
        <f ca="1">IFERROR(IF($C307="Total",$K$2+SUM($G307:$H307)-$J307,
IF(AND(G307="",H307=""),"",
$K$2+SUM(G$3:G307)+SUM(H$3:H307)-SUM(I$2:I307))),"")</f>
        <v/>
      </c>
    </row>
    <row r="308" spans="1:11" x14ac:dyDescent="0.35">
      <c r="A308" s="318" t="str">
        <f ca="1">IF($B308='Debtor balance enquiry'!$C$2,1+COUNT($A$1:A307),"")</f>
        <v/>
      </c>
      <c r="B308" s="133" t="str">
        <f ca="1">OFFSET('Sales input worksheet'!$A$1,ROW()-2,0)</f>
        <v/>
      </c>
      <c r="C308" s="169" t="str">
        <f ca="1">IF($C307="Total","",
IF($C307="","",
IF(OFFSET('Sales input worksheet'!$B$1,ROW()-2,0)="","TOTAL",
OFFSET('Sales input worksheet'!$B$1,ROW()-2,0))))</f>
        <v/>
      </c>
      <c r="D308" s="169" t="str">
        <f ca="1">IF(OFFSET('Sales input worksheet'!$C$1,ROW()-2,0)="","",OFFSET('Sales input worksheet'!$C$1,ROW()-2,0))</f>
        <v/>
      </c>
      <c r="E308" s="170" t="str">
        <f ca="1">IF(OFFSET('Sales input worksheet'!$D$1,ROW()-2,0)="","",OFFSET('Sales input worksheet'!$D$1,ROW()-2,0))</f>
        <v/>
      </c>
      <c r="F308" s="171" t="str">
        <f ca="1">IF(OFFSET('Sales input worksheet'!$E$1,ROW()-2,0)="","",OFFSET('Sales input worksheet'!$E$1,ROW()-2,0))</f>
        <v/>
      </c>
      <c r="G308" s="172" t="str">
        <f ca="1">IF($C308="Total",SUM(G$1:G307),
IF(OR(SUM('Sales input worksheet'!$J307:$K307)&lt;0,SUM('Sales input worksheet'!$J307:$K307)=0),"",
'Sales input worksheet'!$M307))</f>
        <v/>
      </c>
      <c r="H308" s="172" t="str">
        <f ca="1">IF($C308="Total",SUM(H$1:H307),
IF(OR(SUM('Sales input worksheet'!$J307:$K307)&gt;0,SUM('Sales input worksheet'!$J307:$K307)=0),"",
'Sales input worksheet'!$M307))</f>
        <v/>
      </c>
      <c r="I308" s="319"/>
      <c r="J308" s="176" t="str">
        <f ca="1">IF($C308="Total",SUM($I$1:I307),"")</f>
        <v/>
      </c>
      <c r="K308" s="177" t="str">
        <f ca="1">IFERROR(IF($C308="Total",$K$2+SUM($G308:$H308)-$J308,
IF(AND(G308="",H308=""),"",
$K$2+SUM(G$3:G308)+SUM(H$3:H308)-SUM(I$2:I308))),"")</f>
        <v/>
      </c>
    </row>
    <row r="309" spans="1:11" x14ac:dyDescent="0.35">
      <c r="A309" s="318" t="str">
        <f ca="1">IF($B309='Debtor balance enquiry'!$C$2,1+COUNT($A$1:A308),"")</f>
        <v/>
      </c>
      <c r="B309" s="133" t="str">
        <f ca="1">OFFSET('Sales input worksheet'!$A$1,ROW()-2,0)</f>
        <v/>
      </c>
      <c r="C309" s="169" t="str">
        <f ca="1">IF($C308="Total","",
IF($C308="","",
IF(OFFSET('Sales input worksheet'!$B$1,ROW()-2,0)="","TOTAL",
OFFSET('Sales input worksheet'!$B$1,ROW()-2,0))))</f>
        <v/>
      </c>
      <c r="D309" s="169" t="str">
        <f ca="1">IF(OFFSET('Sales input worksheet'!$C$1,ROW()-2,0)="","",OFFSET('Sales input worksheet'!$C$1,ROW()-2,0))</f>
        <v/>
      </c>
      <c r="E309" s="170" t="str">
        <f ca="1">IF(OFFSET('Sales input worksheet'!$D$1,ROW()-2,0)="","",OFFSET('Sales input worksheet'!$D$1,ROW()-2,0))</f>
        <v/>
      </c>
      <c r="F309" s="171" t="str">
        <f ca="1">IF(OFFSET('Sales input worksheet'!$E$1,ROW()-2,0)="","",OFFSET('Sales input worksheet'!$E$1,ROW()-2,0))</f>
        <v/>
      </c>
      <c r="G309" s="172" t="str">
        <f ca="1">IF($C309="Total",SUM(G$1:G308),
IF(OR(SUM('Sales input worksheet'!$J308:$K308)&lt;0,SUM('Sales input worksheet'!$J308:$K308)=0),"",
'Sales input worksheet'!$M308))</f>
        <v/>
      </c>
      <c r="H309" s="172" t="str">
        <f ca="1">IF($C309="Total",SUM(H$1:H308),
IF(OR(SUM('Sales input worksheet'!$J308:$K308)&gt;0,SUM('Sales input worksheet'!$J308:$K308)=0),"",
'Sales input worksheet'!$M308))</f>
        <v/>
      </c>
      <c r="I309" s="319"/>
      <c r="J309" s="176" t="str">
        <f ca="1">IF($C309="Total",SUM($I$1:I308),"")</f>
        <v/>
      </c>
      <c r="K309" s="177" t="str">
        <f ca="1">IFERROR(IF($C309="Total",$K$2+SUM($G309:$H309)-$J309,
IF(AND(G309="",H309=""),"",
$K$2+SUM(G$3:G309)+SUM(H$3:H309)-SUM(I$2:I309))),"")</f>
        <v/>
      </c>
    </row>
    <row r="310" spans="1:11" x14ac:dyDescent="0.35">
      <c r="A310" s="318" t="str">
        <f ca="1">IF($B310='Debtor balance enquiry'!$C$2,1+COUNT($A$1:A309),"")</f>
        <v/>
      </c>
      <c r="B310" s="133" t="str">
        <f ca="1">OFFSET('Sales input worksheet'!$A$1,ROW()-2,0)</f>
        <v/>
      </c>
      <c r="C310" s="169" t="str">
        <f ca="1">IF($C309="Total","",
IF($C309="","",
IF(OFFSET('Sales input worksheet'!$B$1,ROW()-2,0)="","TOTAL",
OFFSET('Sales input worksheet'!$B$1,ROW()-2,0))))</f>
        <v/>
      </c>
      <c r="D310" s="169" t="str">
        <f ca="1">IF(OFFSET('Sales input worksheet'!$C$1,ROW()-2,0)="","",OFFSET('Sales input worksheet'!$C$1,ROW()-2,0))</f>
        <v/>
      </c>
      <c r="E310" s="170" t="str">
        <f ca="1">IF(OFFSET('Sales input worksheet'!$D$1,ROW()-2,0)="","",OFFSET('Sales input worksheet'!$D$1,ROW()-2,0))</f>
        <v/>
      </c>
      <c r="F310" s="171" t="str">
        <f ca="1">IF(OFFSET('Sales input worksheet'!$E$1,ROW()-2,0)="","",OFFSET('Sales input worksheet'!$E$1,ROW()-2,0))</f>
        <v/>
      </c>
      <c r="G310" s="172" t="str">
        <f ca="1">IF($C310="Total",SUM(G$1:G309),
IF(OR(SUM('Sales input worksheet'!$J309:$K309)&lt;0,SUM('Sales input worksheet'!$J309:$K309)=0),"",
'Sales input worksheet'!$M309))</f>
        <v/>
      </c>
      <c r="H310" s="172" t="str">
        <f ca="1">IF($C310="Total",SUM(H$1:H309),
IF(OR(SUM('Sales input worksheet'!$J309:$K309)&gt;0,SUM('Sales input worksheet'!$J309:$K309)=0),"",
'Sales input worksheet'!$M309))</f>
        <v/>
      </c>
      <c r="I310" s="319"/>
      <c r="J310" s="176" t="str">
        <f ca="1">IF($C310="Total",SUM($I$1:I309),"")</f>
        <v/>
      </c>
      <c r="K310" s="177" t="str">
        <f ca="1">IFERROR(IF($C310="Total",$K$2+SUM($G310:$H310)-$J310,
IF(AND(G310="",H310=""),"",
$K$2+SUM(G$3:G310)+SUM(H$3:H310)-SUM(I$2:I310))),"")</f>
        <v/>
      </c>
    </row>
    <row r="311" spans="1:11" x14ac:dyDescent="0.35">
      <c r="A311" s="318" t="str">
        <f ca="1">IF($B311='Debtor balance enquiry'!$C$2,1+COUNT($A$1:A310),"")</f>
        <v/>
      </c>
      <c r="B311" s="133" t="str">
        <f ca="1">OFFSET('Sales input worksheet'!$A$1,ROW()-2,0)</f>
        <v/>
      </c>
      <c r="C311" s="169" t="str">
        <f ca="1">IF($C310="Total","",
IF($C310="","",
IF(OFFSET('Sales input worksheet'!$B$1,ROW()-2,0)="","TOTAL",
OFFSET('Sales input worksheet'!$B$1,ROW()-2,0))))</f>
        <v/>
      </c>
      <c r="D311" s="169" t="str">
        <f ca="1">IF(OFFSET('Sales input worksheet'!$C$1,ROW()-2,0)="","",OFFSET('Sales input worksheet'!$C$1,ROW()-2,0))</f>
        <v/>
      </c>
      <c r="E311" s="170" t="str">
        <f ca="1">IF(OFFSET('Sales input worksheet'!$D$1,ROW()-2,0)="","",OFFSET('Sales input worksheet'!$D$1,ROW()-2,0))</f>
        <v/>
      </c>
      <c r="F311" s="171" t="str">
        <f ca="1">IF(OFFSET('Sales input worksheet'!$E$1,ROW()-2,0)="","",OFFSET('Sales input worksheet'!$E$1,ROW()-2,0))</f>
        <v/>
      </c>
      <c r="G311" s="172" t="str">
        <f ca="1">IF($C311="Total",SUM(G$1:G310),
IF(OR(SUM('Sales input worksheet'!$J310:$K310)&lt;0,SUM('Sales input worksheet'!$J310:$K310)=0),"",
'Sales input worksheet'!$M310))</f>
        <v/>
      </c>
      <c r="H311" s="172" t="str">
        <f ca="1">IF($C311="Total",SUM(H$1:H310),
IF(OR(SUM('Sales input worksheet'!$J310:$K310)&gt;0,SUM('Sales input worksheet'!$J310:$K310)=0),"",
'Sales input worksheet'!$M310))</f>
        <v/>
      </c>
      <c r="I311" s="319"/>
      <c r="J311" s="176" t="str">
        <f ca="1">IF($C311="Total",SUM($I$1:I310),"")</f>
        <v/>
      </c>
      <c r="K311" s="177" t="str">
        <f ca="1">IFERROR(IF($C311="Total",$K$2+SUM($G311:$H311)-$J311,
IF(AND(G311="",H311=""),"",
$K$2+SUM(G$3:G311)+SUM(H$3:H311)-SUM(I$2:I311))),"")</f>
        <v/>
      </c>
    </row>
    <row r="312" spans="1:11" x14ac:dyDescent="0.35">
      <c r="A312" s="318" t="str">
        <f ca="1">IF($B312='Debtor balance enquiry'!$C$2,1+COUNT($A$1:A311),"")</f>
        <v/>
      </c>
      <c r="B312" s="133" t="str">
        <f ca="1">OFFSET('Sales input worksheet'!$A$1,ROW()-2,0)</f>
        <v/>
      </c>
      <c r="C312" s="169" t="str">
        <f ca="1">IF($C311="Total","",
IF($C311="","",
IF(OFFSET('Sales input worksheet'!$B$1,ROW()-2,0)="","TOTAL",
OFFSET('Sales input worksheet'!$B$1,ROW()-2,0))))</f>
        <v/>
      </c>
      <c r="D312" s="169" t="str">
        <f ca="1">IF(OFFSET('Sales input worksheet'!$C$1,ROW()-2,0)="","",OFFSET('Sales input worksheet'!$C$1,ROW()-2,0))</f>
        <v/>
      </c>
      <c r="E312" s="170" t="str">
        <f ca="1">IF(OFFSET('Sales input worksheet'!$D$1,ROW()-2,0)="","",OFFSET('Sales input worksheet'!$D$1,ROW()-2,0))</f>
        <v/>
      </c>
      <c r="F312" s="171" t="str">
        <f ca="1">IF(OFFSET('Sales input worksheet'!$E$1,ROW()-2,0)="","",OFFSET('Sales input worksheet'!$E$1,ROW()-2,0))</f>
        <v/>
      </c>
      <c r="G312" s="172" t="str">
        <f ca="1">IF($C312="Total",SUM(G$1:G311),
IF(OR(SUM('Sales input worksheet'!$J311:$K311)&lt;0,SUM('Sales input worksheet'!$J311:$K311)=0),"",
'Sales input worksheet'!$M311))</f>
        <v/>
      </c>
      <c r="H312" s="172" t="str">
        <f ca="1">IF($C312="Total",SUM(H$1:H311),
IF(OR(SUM('Sales input worksheet'!$J311:$K311)&gt;0,SUM('Sales input worksheet'!$J311:$K311)=0),"",
'Sales input worksheet'!$M311))</f>
        <v/>
      </c>
      <c r="I312" s="319"/>
      <c r="J312" s="176" t="str">
        <f ca="1">IF($C312="Total",SUM($I$1:I311),"")</f>
        <v/>
      </c>
      <c r="K312" s="177" t="str">
        <f ca="1">IFERROR(IF($C312="Total",$K$2+SUM($G312:$H312)-$J312,
IF(AND(G312="",H312=""),"",
$K$2+SUM(G$3:G312)+SUM(H$3:H312)-SUM(I$2:I312))),"")</f>
        <v/>
      </c>
    </row>
    <row r="313" spans="1:11" x14ac:dyDescent="0.35">
      <c r="A313" s="318" t="str">
        <f ca="1">IF($B313='Debtor balance enquiry'!$C$2,1+COUNT($A$1:A312),"")</f>
        <v/>
      </c>
      <c r="B313" s="133" t="str">
        <f ca="1">OFFSET('Sales input worksheet'!$A$1,ROW()-2,0)</f>
        <v/>
      </c>
      <c r="C313" s="169" t="str">
        <f ca="1">IF($C312="Total","",
IF($C312="","",
IF(OFFSET('Sales input worksheet'!$B$1,ROW()-2,0)="","TOTAL",
OFFSET('Sales input worksheet'!$B$1,ROW()-2,0))))</f>
        <v/>
      </c>
      <c r="D313" s="169" t="str">
        <f ca="1">IF(OFFSET('Sales input worksheet'!$C$1,ROW()-2,0)="","",OFFSET('Sales input worksheet'!$C$1,ROW()-2,0))</f>
        <v/>
      </c>
      <c r="E313" s="170" t="str">
        <f ca="1">IF(OFFSET('Sales input worksheet'!$D$1,ROW()-2,0)="","",OFFSET('Sales input worksheet'!$D$1,ROW()-2,0))</f>
        <v/>
      </c>
      <c r="F313" s="171" t="str">
        <f ca="1">IF(OFFSET('Sales input worksheet'!$E$1,ROW()-2,0)="","",OFFSET('Sales input worksheet'!$E$1,ROW()-2,0))</f>
        <v/>
      </c>
      <c r="G313" s="172" t="str">
        <f ca="1">IF($C313="Total",SUM(G$1:G312),
IF(OR(SUM('Sales input worksheet'!$J312:$K312)&lt;0,SUM('Sales input worksheet'!$J312:$K312)=0),"",
'Sales input worksheet'!$M312))</f>
        <v/>
      </c>
      <c r="H313" s="172" t="str">
        <f ca="1">IF($C313="Total",SUM(H$1:H312),
IF(OR(SUM('Sales input worksheet'!$J312:$K312)&gt;0,SUM('Sales input worksheet'!$J312:$K312)=0),"",
'Sales input worksheet'!$M312))</f>
        <v/>
      </c>
      <c r="I313" s="319"/>
      <c r="J313" s="176" t="str">
        <f ca="1">IF($C313="Total",SUM($I$1:I312),"")</f>
        <v/>
      </c>
      <c r="K313" s="177" t="str">
        <f ca="1">IFERROR(IF($C313="Total",$K$2+SUM($G313:$H313)-$J313,
IF(AND(G313="",H313=""),"",
$K$2+SUM(G$3:G313)+SUM(H$3:H313)-SUM(I$2:I313))),"")</f>
        <v/>
      </c>
    </row>
    <row r="314" spans="1:11" x14ac:dyDescent="0.35">
      <c r="A314" s="318" t="str">
        <f ca="1">IF($B314='Debtor balance enquiry'!$C$2,1+COUNT($A$1:A313),"")</f>
        <v/>
      </c>
      <c r="B314" s="133" t="str">
        <f ca="1">OFFSET('Sales input worksheet'!$A$1,ROW()-2,0)</f>
        <v/>
      </c>
      <c r="C314" s="169" t="str">
        <f ca="1">IF($C313="Total","",
IF($C313="","",
IF(OFFSET('Sales input worksheet'!$B$1,ROW()-2,0)="","TOTAL",
OFFSET('Sales input worksheet'!$B$1,ROW()-2,0))))</f>
        <v/>
      </c>
      <c r="D314" s="169" t="str">
        <f ca="1">IF(OFFSET('Sales input worksheet'!$C$1,ROW()-2,0)="","",OFFSET('Sales input worksheet'!$C$1,ROW()-2,0))</f>
        <v/>
      </c>
      <c r="E314" s="170" t="str">
        <f ca="1">IF(OFFSET('Sales input worksheet'!$D$1,ROW()-2,0)="","",OFFSET('Sales input worksheet'!$D$1,ROW()-2,0))</f>
        <v/>
      </c>
      <c r="F314" s="171" t="str">
        <f ca="1">IF(OFFSET('Sales input worksheet'!$E$1,ROW()-2,0)="","",OFFSET('Sales input worksheet'!$E$1,ROW()-2,0))</f>
        <v/>
      </c>
      <c r="G314" s="172" t="str">
        <f ca="1">IF($C314="Total",SUM(G$1:G313),
IF(OR(SUM('Sales input worksheet'!$J313:$K313)&lt;0,SUM('Sales input worksheet'!$J313:$K313)=0),"",
'Sales input worksheet'!$M313))</f>
        <v/>
      </c>
      <c r="H314" s="172" t="str">
        <f ca="1">IF($C314="Total",SUM(H$1:H313),
IF(OR(SUM('Sales input worksheet'!$J313:$K313)&gt;0,SUM('Sales input worksheet'!$J313:$K313)=0),"",
'Sales input worksheet'!$M313))</f>
        <v/>
      </c>
      <c r="I314" s="319"/>
      <c r="J314" s="176" t="str">
        <f ca="1">IF($C314="Total",SUM($I$1:I313),"")</f>
        <v/>
      </c>
      <c r="K314" s="177" t="str">
        <f ca="1">IFERROR(IF($C314="Total",$K$2+SUM($G314:$H314)-$J314,
IF(AND(G314="",H314=""),"",
$K$2+SUM(G$3:G314)+SUM(H$3:H314)-SUM(I$2:I314))),"")</f>
        <v/>
      </c>
    </row>
    <row r="315" spans="1:11" x14ac:dyDescent="0.35">
      <c r="A315" s="318" t="str">
        <f ca="1">IF($B315='Debtor balance enquiry'!$C$2,1+COUNT($A$1:A314),"")</f>
        <v/>
      </c>
      <c r="B315" s="133" t="str">
        <f ca="1">OFFSET('Sales input worksheet'!$A$1,ROW()-2,0)</f>
        <v/>
      </c>
      <c r="C315" s="169" t="str">
        <f ca="1">IF($C314="Total","",
IF($C314="","",
IF(OFFSET('Sales input worksheet'!$B$1,ROW()-2,0)="","TOTAL",
OFFSET('Sales input worksheet'!$B$1,ROW()-2,0))))</f>
        <v/>
      </c>
      <c r="D315" s="169" t="str">
        <f ca="1">IF(OFFSET('Sales input worksheet'!$C$1,ROW()-2,0)="","",OFFSET('Sales input worksheet'!$C$1,ROW()-2,0))</f>
        <v/>
      </c>
      <c r="E315" s="170" t="str">
        <f ca="1">IF(OFFSET('Sales input worksheet'!$D$1,ROW()-2,0)="","",OFFSET('Sales input worksheet'!$D$1,ROW()-2,0))</f>
        <v/>
      </c>
      <c r="F315" s="171" t="str">
        <f ca="1">IF(OFFSET('Sales input worksheet'!$E$1,ROW()-2,0)="","",OFFSET('Sales input worksheet'!$E$1,ROW()-2,0))</f>
        <v/>
      </c>
      <c r="G315" s="172" t="str">
        <f ca="1">IF($C315="Total",SUM(G$1:G314),
IF(OR(SUM('Sales input worksheet'!$J314:$K314)&lt;0,SUM('Sales input worksheet'!$J314:$K314)=0),"",
'Sales input worksheet'!$M314))</f>
        <v/>
      </c>
      <c r="H315" s="172" t="str">
        <f ca="1">IF($C315="Total",SUM(H$1:H314),
IF(OR(SUM('Sales input worksheet'!$J314:$K314)&gt;0,SUM('Sales input worksheet'!$J314:$K314)=0),"",
'Sales input worksheet'!$M314))</f>
        <v/>
      </c>
      <c r="I315" s="319"/>
      <c r="J315" s="176" t="str">
        <f ca="1">IF($C315="Total",SUM($I$1:I314),"")</f>
        <v/>
      </c>
      <c r="K315" s="177" t="str">
        <f ca="1">IFERROR(IF($C315="Total",$K$2+SUM($G315:$H315)-$J315,
IF(AND(G315="",H315=""),"",
$K$2+SUM(G$3:G315)+SUM(H$3:H315)-SUM(I$2:I315))),"")</f>
        <v/>
      </c>
    </row>
    <row r="316" spans="1:11" x14ac:dyDescent="0.35">
      <c r="A316" s="318" t="str">
        <f ca="1">IF($B316='Debtor balance enquiry'!$C$2,1+COUNT($A$1:A315),"")</f>
        <v/>
      </c>
      <c r="B316" s="133" t="str">
        <f ca="1">OFFSET('Sales input worksheet'!$A$1,ROW()-2,0)</f>
        <v/>
      </c>
      <c r="C316" s="169" t="str">
        <f ca="1">IF($C315="Total","",
IF($C315="","",
IF(OFFSET('Sales input worksheet'!$B$1,ROW()-2,0)="","TOTAL",
OFFSET('Sales input worksheet'!$B$1,ROW()-2,0))))</f>
        <v/>
      </c>
      <c r="D316" s="169" t="str">
        <f ca="1">IF(OFFSET('Sales input worksheet'!$C$1,ROW()-2,0)="","",OFFSET('Sales input worksheet'!$C$1,ROW()-2,0))</f>
        <v/>
      </c>
      <c r="E316" s="170" t="str">
        <f ca="1">IF(OFFSET('Sales input worksheet'!$D$1,ROW()-2,0)="","",OFFSET('Sales input worksheet'!$D$1,ROW()-2,0))</f>
        <v/>
      </c>
      <c r="F316" s="171" t="str">
        <f ca="1">IF(OFFSET('Sales input worksheet'!$E$1,ROW()-2,0)="","",OFFSET('Sales input worksheet'!$E$1,ROW()-2,0))</f>
        <v/>
      </c>
      <c r="G316" s="172" t="str">
        <f ca="1">IF($C316="Total",SUM(G$1:G315),
IF(OR(SUM('Sales input worksheet'!$J315:$K315)&lt;0,SUM('Sales input worksheet'!$J315:$K315)=0),"",
'Sales input worksheet'!$M315))</f>
        <v/>
      </c>
      <c r="H316" s="172" t="str">
        <f ca="1">IF($C316="Total",SUM(H$1:H315),
IF(OR(SUM('Sales input worksheet'!$J315:$K315)&gt;0,SUM('Sales input worksheet'!$J315:$K315)=0),"",
'Sales input worksheet'!$M315))</f>
        <v/>
      </c>
      <c r="I316" s="319"/>
      <c r="J316" s="176" t="str">
        <f ca="1">IF($C316="Total",SUM($I$1:I315),"")</f>
        <v/>
      </c>
      <c r="K316" s="177" t="str">
        <f ca="1">IFERROR(IF($C316="Total",$K$2+SUM($G316:$H316)-$J316,
IF(AND(G316="",H316=""),"",
$K$2+SUM(G$3:G316)+SUM(H$3:H316)-SUM(I$2:I316))),"")</f>
        <v/>
      </c>
    </row>
    <row r="317" spans="1:11" x14ac:dyDescent="0.35">
      <c r="A317" s="318" t="str">
        <f ca="1">IF($B317='Debtor balance enquiry'!$C$2,1+COUNT($A$1:A316),"")</f>
        <v/>
      </c>
      <c r="B317" s="133" t="str">
        <f ca="1">OFFSET('Sales input worksheet'!$A$1,ROW()-2,0)</f>
        <v/>
      </c>
      <c r="C317" s="169" t="str">
        <f ca="1">IF($C316="Total","",
IF($C316="","",
IF(OFFSET('Sales input worksheet'!$B$1,ROW()-2,0)="","TOTAL",
OFFSET('Sales input worksheet'!$B$1,ROW()-2,0))))</f>
        <v/>
      </c>
      <c r="D317" s="169" t="str">
        <f ca="1">IF(OFFSET('Sales input worksheet'!$C$1,ROW()-2,0)="","",OFFSET('Sales input worksheet'!$C$1,ROW()-2,0))</f>
        <v/>
      </c>
      <c r="E317" s="170" t="str">
        <f ca="1">IF(OFFSET('Sales input worksheet'!$D$1,ROW()-2,0)="","",OFFSET('Sales input worksheet'!$D$1,ROW()-2,0))</f>
        <v/>
      </c>
      <c r="F317" s="171" t="str">
        <f ca="1">IF(OFFSET('Sales input worksheet'!$E$1,ROW()-2,0)="","",OFFSET('Sales input worksheet'!$E$1,ROW()-2,0))</f>
        <v/>
      </c>
      <c r="G317" s="172" t="str">
        <f ca="1">IF($C317="Total",SUM(G$1:G316),
IF(OR(SUM('Sales input worksheet'!$J316:$K316)&lt;0,SUM('Sales input worksheet'!$J316:$K316)=0),"",
'Sales input worksheet'!$M316))</f>
        <v/>
      </c>
      <c r="H317" s="172" t="str">
        <f ca="1">IF($C317="Total",SUM(H$1:H316),
IF(OR(SUM('Sales input worksheet'!$J316:$K316)&gt;0,SUM('Sales input worksheet'!$J316:$K316)=0),"",
'Sales input worksheet'!$M316))</f>
        <v/>
      </c>
      <c r="I317" s="319"/>
      <c r="J317" s="176" t="str">
        <f ca="1">IF($C317="Total",SUM($I$1:I316),"")</f>
        <v/>
      </c>
      <c r="K317" s="177" t="str">
        <f ca="1">IFERROR(IF($C317="Total",$K$2+SUM($G317:$H317)-$J317,
IF(AND(G317="",H317=""),"",
$K$2+SUM(G$3:G317)+SUM(H$3:H317)-SUM(I$2:I317))),"")</f>
        <v/>
      </c>
    </row>
    <row r="318" spans="1:11" x14ac:dyDescent="0.35">
      <c r="A318" s="318" t="str">
        <f ca="1">IF($B318='Debtor balance enquiry'!$C$2,1+COUNT($A$1:A317),"")</f>
        <v/>
      </c>
      <c r="B318" s="133" t="str">
        <f ca="1">OFFSET('Sales input worksheet'!$A$1,ROW()-2,0)</f>
        <v/>
      </c>
      <c r="C318" s="169" t="str">
        <f ca="1">IF($C317="Total","",
IF($C317="","",
IF(OFFSET('Sales input worksheet'!$B$1,ROW()-2,0)="","TOTAL",
OFFSET('Sales input worksheet'!$B$1,ROW()-2,0))))</f>
        <v/>
      </c>
      <c r="D318" s="169" t="str">
        <f ca="1">IF(OFFSET('Sales input worksheet'!$C$1,ROW()-2,0)="","",OFFSET('Sales input worksheet'!$C$1,ROW()-2,0))</f>
        <v/>
      </c>
      <c r="E318" s="170" t="str">
        <f ca="1">IF(OFFSET('Sales input worksheet'!$D$1,ROW()-2,0)="","",OFFSET('Sales input worksheet'!$D$1,ROW()-2,0))</f>
        <v/>
      </c>
      <c r="F318" s="171" t="str">
        <f ca="1">IF(OFFSET('Sales input worksheet'!$E$1,ROW()-2,0)="","",OFFSET('Sales input worksheet'!$E$1,ROW()-2,0))</f>
        <v/>
      </c>
      <c r="G318" s="172" t="str">
        <f ca="1">IF($C318="Total",SUM(G$1:G317),
IF(OR(SUM('Sales input worksheet'!$J317:$K317)&lt;0,SUM('Sales input worksheet'!$J317:$K317)=0),"",
'Sales input worksheet'!$M317))</f>
        <v/>
      </c>
      <c r="H318" s="172" t="str">
        <f ca="1">IF($C318="Total",SUM(H$1:H317),
IF(OR(SUM('Sales input worksheet'!$J317:$K317)&gt;0,SUM('Sales input worksheet'!$J317:$K317)=0),"",
'Sales input worksheet'!$M317))</f>
        <v/>
      </c>
      <c r="I318" s="319"/>
      <c r="J318" s="176" t="str">
        <f ca="1">IF($C318="Total",SUM($I$1:I317),"")</f>
        <v/>
      </c>
      <c r="K318" s="177" t="str">
        <f ca="1">IFERROR(IF($C318="Total",$K$2+SUM($G318:$H318)-$J318,
IF(AND(G318="",H318=""),"",
$K$2+SUM(G$3:G318)+SUM(H$3:H318)-SUM(I$2:I318))),"")</f>
        <v/>
      </c>
    </row>
    <row r="319" spans="1:11" x14ac:dyDescent="0.35">
      <c r="A319" s="318" t="str">
        <f ca="1">IF($B319='Debtor balance enquiry'!$C$2,1+COUNT($A$1:A318),"")</f>
        <v/>
      </c>
      <c r="B319" s="133" t="str">
        <f ca="1">OFFSET('Sales input worksheet'!$A$1,ROW()-2,0)</f>
        <v/>
      </c>
      <c r="C319" s="169" t="str">
        <f ca="1">IF($C318="Total","",
IF($C318="","",
IF(OFFSET('Sales input worksheet'!$B$1,ROW()-2,0)="","TOTAL",
OFFSET('Sales input worksheet'!$B$1,ROW()-2,0))))</f>
        <v/>
      </c>
      <c r="D319" s="169" t="str">
        <f ca="1">IF(OFFSET('Sales input worksheet'!$C$1,ROW()-2,0)="","",OFFSET('Sales input worksheet'!$C$1,ROW()-2,0))</f>
        <v/>
      </c>
      <c r="E319" s="170" t="str">
        <f ca="1">IF(OFFSET('Sales input worksheet'!$D$1,ROW()-2,0)="","",OFFSET('Sales input worksheet'!$D$1,ROW()-2,0))</f>
        <v/>
      </c>
      <c r="F319" s="171" t="str">
        <f ca="1">IF(OFFSET('Sales input worksheet'!$E$1,ROW()-2,0)="","",OFFSET('Sales input worksheet'!$E$1,ROW()-2,0))</f>
        <v/>
      </c>
      <c r="G319" s="172" t="str">
        <f ca="1">IF($C319="Total",SUM(G$1:G318),
IF(OR(SUM('Sales input worksheet'!$J318:$K318)&lt;0,SUM('Sales input worksheet'!$J318:$K318)=0),"",
'Sales input worksheet'!$M318))</f>
        <v/>
      </c>
      <c r="H319" s="172" t="str">
        <f ca="1">IF($C319="Total",SUM(H$1:H318),
IF(OR(SUM('Sales input worksheet'!$J318:$K318)&gt;0,SUM('Sales input worksheet'!$J318:$K318)=0),"",
'Sales input worksheet'!$M318))</f>
        <v/>
      </c>
      <c r="I319" s="319"/>
      <c r="J319" s="176" t="str">
        <f ca="1">IF($C319="Total",SUM($I$1:I318),"")</f>
        <v/>
      </c>
      <c r="K319" s="177" t="str">
        <f ca="1">IFERROR(IF($C319="Total",$K$2+SUM($G319:$H319)-$J319,
IF(AND(G319="",H319=""),"",
$K$2+SUM(G$3:G319)+SUM(H$3:H319)-SUM(I$2:I319))),"")</f>
        <v/>
      </c>
    </row>
    <row r="320" spans="1:11" x14ac:dyDescent="0.35">
      <c r="A320" s="318" t="str">
        <f ca="1">IF($B320='Debtor balance enquiry'!$C$2,1+COUNT($A$1:A319),"")</f>
        <v/>
      </c>
      <c r="B320" s="133" t="str">
        <f ca="1">OFFSET('Sales input worksheet'!$A$1,ROW()-2,0)</f>
        <v/>
      </c>
      <c r="C320" s="169" t="str">
        <f ca="1">IF($C319="Total","",
IF($C319="","",
IF(OFFSET('Sales input worksheet'!$B$1,ROW()-2,0)="","TOTAL",
OFFSET('Sales input worksheet'!$B$1,ROW()-2,0))))</f>
        <v/>
      </c>
      <c r="D320" s="169" t="str">
        <f ca="1">IF(OFFSET('Sales input worksheet'!$C$1,ROW()-2,0)="","",OFFSET('Sales input worksheet'!$C$1,ROW()-2,0))</f>
        <v/>
      </c>
      <c r="E320" s="170" t="str">
        <f ca="1">IF(OFFSET('Sales input worksheet'!$D$1,ROW()-2,0)="","",OFFSET('Sales input worksheet'!$D$1,ROW()-2,0))</f>
        <v/>
      </c>
      <c r="F320" s="171" t="str">
        <f ca="1">IF(OFFSET('Sales input worksheet'!$E$1,ROW()-2,0)="","",OFFSET('Sales input worksheet'!$E$1,ROW()-2,0))</f>
        <v/>
      </c>
      <c r="G320" s="172" t="str">
        <f ca="1">IF($C320="Total",SUM(G$1:G319),
IF(OR(SUM('Sales input worksheet'!$J319:$K319)&lt;0,SUM('Sales input worksheet'!$J319:$K319)=0),"",
'Sales input worksheet'!$M319))</f>
        <v/>
      </c>
      <c r="H320" s="172" t="str">
        <f ca="1">IF($C320="Total",SUM(H$1:H319),
IF(OR(SUM('Sales input worksheet'!$J319:$K319)&gt;0,SUM('Sales input worksheet'!$J319:$K319)=0),"",
'Sales input worksheet'!$M319))</f>
        <v/>
      </c>
      <c r="I320" s="319"/>
      <c r="J320" s="176" t="str">
        <f ca="1">IF($C320="Total",SUM($I$1:I319),"")</f>
        <v/>
      </c>
      <c r="K320" s="177" t="str">
        <f ca="1">IFERROR(IF($C320="Total",$K$2+SUM($G320:$H320)-$J320,
IF(AND(G320="",H320=""),"",
$K$2+SUM(G$3:G320)+SUM(H$3:H320)-SUM(I$2:I320))),"")</f>
        <v/>
      </c>
    </row>
    <row r="321" spans="1:11" x14ac:dyDescent="0.35">
      <c r="A321" s="318" t="str">
        <f ca="1">IF($B321='Debtor balance enquiry'!$C$2,1+COUNT($A$1:A320),"")</f>
        <v/>
      </c>
      <c r="B321" s="133" t="str">
        <f ca="1">OFFSET('Sales input worksheet'!$A$1,ROW()-2,0)</f>
        <v/>
      </c>
      <c r="C321" s="169" t="str">
        <f ca="1">IF($C320="Total","",
IF($C320="","",
IF(OFFSET('Sales input worksheet'!$B$1,ROW()-2,0)="","TOTAL",
OFFSET('Sales input worksheet'!$B$1,ROW()-2,0))))</f>
        <v/>
      </c>
      <c r="D321" s="169" t="str">
        <f ca="1">IF(OFFSET('Sales input worksheet'!$C$1,ROW()-2,0)="","",OFFSET('Sales input worksheet'!$C$1,ROW()-2,0))</f>
        <v/>
      </c>
      <c r="E321" s="170" t="str">
        <f ca="1">IF(OFFSET('Sales input worksheet'!$D$1,ROW()-2,0)="","",OFFSET('Sales input worksheet'!$D$1,ROW()-2,0))</f>
        <v/>
      </c>
      <c r="F321" s="171" t="str">
        <f ca="1">IF(OFFSET('Sales input worksheet'!$E$1,ROW()-2,0)="","",OFFSET('Sales input worksheet'!$E$1,ROW()-2,0))</f>
        <v/>
      </c>
      <c r="G321" s="172" t="str">
        <f ca="1">IF($C321="Total",SUM(G$1:G320),
IF(OR(SUM('Sales input worksheet'!$J320:$K320)&lt;0,SUM('Sales input worksheet'!$J320:$K320)=0),"",
'Sales input worksheet'!$M320))</f>
        <v/>
      </c>
      <c r="H321" s="172" t="str">
        <f ca="1">IF($C321="Total",SUM(H$1:H320),
IF(OR(SUM('Sales input worksheet'!$J320:$K320)&gt;0,SUM('Sales input worksheet'!$J320:$K320)=0),"",
'Sales input worksheet'!$M320))</f>
        <v/>
      </c>
      <c r="I321" s="319"/>
      <c r="J321" s="176" t="str">
        <f ca="1">IF($C321="Total",SUM($I$1:I320),"")</f>
        <v/>
      </c>
      <c r="K321" s="177" t="str">
        <f ca="1">IFERROR(IF($C321="Total",$K$2+SUM($G321:$H321)-$J321,
IF(AND(G321="",H321=""),"",
$K$2+SUM(G$3:G321)+SUM(H$3:H321)-SUM(I$2:I321))),"")</f>
        <v/>
      </c>
    </row>
    <row r="322" spans="1:11" x14ac:dyDescent="0.35">
      <c r="A322" s="318" t="str">
        <f ca="1">IF($B322='Debtor balance enquiry'!$C$2,1+COUNT($A$1:A321),"")</f>
        <v/>
      </c>
      <c r="B322" s="133" t="str">
        <f ca="1">OFFSET('Sales input worksheet'!$A$1,ROW()-2,0)</f>
        <v/>
      </c>
      <c r="C322" s="169" t="str">
        <f ca="1">IF($C321="Total","",
IF($C321="","",
IF(OFFSET('Sales input worksheet'!$B$1,ROW()-2,0)="","TOTAL",
OFFSET('Sales input worksheet'!$B$1,ROW()-2,0))))</f>
        <v/>
      </c>
      <c r="D322" s="169" t="str">
        <f ca="1">IF(OFFSET('Sales input worksheet'!$C$1,ROW()-2,0)="","",OFFSET('Sales input worksheet'!$C$1,ROW()-2,0))</f>
        <v/>
      </c>
      <c r="E322" s="170" t="str">
        <f ca="1">IF(OFFSET('Sales input worksheet'!$D$1,ROW()-2,0)="","",OFFSET('Sales input worksheet'!$D$1,ROW()-2,0))</f>
        <v/>
      </c>
      <c r="F322" s="171" t="str">
        <f ca="1">IF(OFFSET('Sales input worksheet'!$E$1,ROW()-2,0)="","",OFFSET('Sales input worksheet'!$E$1,ROW()-2,0))</f>
        <v/>
      </c>
      <c r="G322" s="172" t="str">
        <f ca="1">IF($C322="Total",SUM(G$1:G321),
IF(OR(SUM('Sales input worksheet'!$J321:$K321)&lt;0,SUM('Sales input worksheet'!$J321:$K321)=0),"",
'Sales input worksheet'!$M321))</f>
        <v/>
      </c>
      <c r="H322" s="172" t="str">
        <f ca="1">IF($C322="Total",SUM(H$1:H321),
IF(OR(SUM('Sales input worksheet'!$J321:$K321)&gt;0,SUM('Sales input worksheet'!$J321:$K321)=0),"",
'Sales input worksheet'!$M321))</f>
        <v/>
      </c>
      <c r="I322" s="319"/>
      <c r="J322" s="176" t="str">
        <f ca="1">IF($C322="Total",SUM($I$1:I321),"")</f>
        <v/>
      </c>
      <c r="K322" s="177" t="str">
        <f ca="1">IFERROR(IF($C322="Total",$K$2+SUM($G322:$H322)-$J322,
IF(AND(G322="",H322=""),"",
$K$2+SUM(G$3:G322)+SUM(H$3:H322)-SUM(I$2:I322))),"")</f>
        <v/>
      </c>
    </row>
    <row r="323" spans="1:11" x14ac:dyDescent="0.35">
      <c r="A323" s="318" t="str">
        <f ca="1">IF($B323='Debtor balance enquiry'!$C$2,1+COUNT($A$1:A322),"")</f>
        <v/>
      </c>
      <c r="B323" s="133" t="str">
        <f ca="1">OFFSET('Sales input worksheet'!$A$1,ROW()-2,0)</f>
        <v/>
      </c>
      <c r="C323" s="169" t="str">
        <f ca="1">IF($C322="Total","",
IF($C322="","",
IF(OFFSET('Sales input worksheet'!$B$1,ROW()-2,0)="","TOTAL",
OFFSET('Sales input worksheet'!$B$1,ROW()-2,0))))</f>
        <v/>
      </c>
      <c r="D323" s="169" t="str">
        <f ca="1">IF(OFFSET('Sales input worksheet'!$C$1,ROW()-2,0)="","",OFFSET('Sales input worksheet'!$C$1,ROW()-2,0))</f>
        <v/>
      </c>
      <c r="E323" s="170" t="str">
        <f ca="1">IF(OFFSET('Sales input worksheet'!$D$1,ROW()-2,0)="","",OFFSET('Sales input worksheet'!$D$1,ROW()-2,0))</f>
        <v/>
      </c>
      <c r="F323" s="171" t="str">
        <f ca="1">IF(OFFSET('Sales input worksheet'!$E$1,ROW()-2,0)="","",OFFSET('Sales input worksheet'!$E$1,ROW()-2,0))</f>
        <v/>
      </c>
      <c r="G323" s="172" t="str">
        <f ca="1">IF($C323="Total",SUM(G$1:G322),
IF(OR(SUM('Sales input worksheet'!$J322:$K322)&lt;0,SUM('Sales input worksheet'!$J322:$K322)=0),"",
'Sales input worksheet'!$M322))</f>
        <v/>
      </c>
      <c r="H323" s="172" t="str">
        <f ca="1">IF($C323="Total",SUM(H$1:H322),
IF(OR(SUM('Sales input worksheet'!$J322:$K322)&gt;0,SUM('Sales input worksheet'!$J322:$K322)=0),"",
'Sales input worksheet'!$M322))</f>
        <v/>
      </c>
      <c r="I323" s="319"/>
      <c r="J323" s="176" t="str">
        <f ca="1">IF($C323="Total",SUM($I$1:I322),"")</f>
        <v/>
      </c>
      <c r="K323" s="177" t="str">
        <f ca="1">IFERROR(IF($C323="Total",$K$2+SUM($G323:$H323)-$J323,
IF(AND(G323="",H323=""),"",
$K$2+SUM(G$3:G323)+SUM(H$3:H323)-SUM(I$2:I323))),"")</f>
        <v/>
      </c>
    </row>
    <row r="324" spans="1:11" x14ac:dyDescent="0.35">
      <c r="A324" s="318" t="str">
        <f ca="1">IF($B324='Debtor balance enquiry'!$C$2,1+COUNT($A$1:A323),"")</f>
        <v/>
      </c>
      <c r="B324" s="133" t="str">
        <f ca="1">OFFSET('Sales input worksheet'!$A$1,ROW()-2,0)</f>
        <v/>
      </c>
      <c r="C324" s="169" t="str">
        <f ca="1">IF($C323="Total","",
IF($C323="","",
IF(OFFSET('Sales input worksheet'!$B$1,ROW()-2,0)="","TOTAL",
OFFSET('Sales input worksheet'!$B$1,ROW()-2,0))))</f>
        <v/>
      </c>
      <c r="D324" s="169" t="str">
        <f ca="1">IF(OFFSET('Sales input worksheet'!$C$1,ROW()-2,0)="","",OFFSET('Sales input worksheet'!$C$1,ROW()-2,0))</f>
        <v/>
      </c>
      <c r="E324" s="170" t="str">
        <f ca="1">IF(OFFSET('Sales input worksheet'!$D$1,ROW()-2,0)="","",OFFSET('Sales input worksheet'!$D$1,ROW()-2,0))</f>
        <v/>
      </c>
      <c r="F324" s="171" t="str">
        <f ca="1">IF(OFFSET('Sales input worksheet'!$E$1,ROW()-2,0)="","",OFFSET('Sales input worksheet'!$E$1,ROW()-2,0))</f>
        <v/>
      </c>
      <c r="G324" s="172" t="str">
        <f ca="1">IF($C324="Total",SUM(G$1:G323),
IF(OR(SUM('Sales input worksheet'!$J323:$K323)&lt;0,SUM('Sales input worksheet'!$J323:$K323)=0),"",
'Sales input worksheet'!$M323))</f>
        <v/>
      </c>
      <c r="H324" s="172" t="str">
        <f ca="1">IF($C324="Total",SUM(H$1:H323),
IF(OR(SUM('Sales input worksheet'!$J323:$K323)&gt;0,SUM('Sales input worksheet'!$J323:$K323)=0),"",
'Sales input worksheet'!$M323))</f>
        <v/>
      </c>
      <c r="I324" s="319"/>
      <c r="J324" s="176" t="str">
        <f ca="1">IF($C324="Total",SUM($I$1:I323),"")</f>
        <v/>
      </c>
      <c r="K324" s="177" t="str">
        <f ca="1">IFERROR(IF($C324="Total",$K$2+SUM($G324:$H324)-$J324,
IF(AND(G324="",H324=""),"",
$K$2+SUM(G$3:G324)+SUM(H$3:H324)-SUM(I$2:I324))),"")</f>
        <v/>
      </c>
    </row>
    <row r="325" spans="1:11" x14ac:dyDescent="0.35">
      <c r="A325" s="318" t="str">
        <f ca="1">IF($B325='Debtor balance enquiry'!$C$2,1+COUNT($A$1:A324),"")</f>
        <v/>
      </c>
      <c r="B325" s="133" t="str">
        <f ca="1">OFFSET('Sales input worksheet'!$A$1,ROW()-2,0)</f>
        <v/>
      </c>
      <c r="C325" s="169" t="str">
        <f ca="1">IF($C324="Total","",
IF($C324="","",
IF(OFFSET('Sales input worksheet'!$B$1,ROW()-2,0)="","TOTAL",
OFFSET('Sales input worksheet'!$B$1,ROW()-2,0))))</f>
        <v/>
      </c>
      <c r="D325" s="169" t="str">
        <f ca="1">IF(OFFSET('Sales input worksheet'!$C$1,ROW()-2,0)="","",OFFSET('Sales input worksheet'!$C$1,ROW()-2,0))</f>
        <v/>
      </c>
      <c r="E325" s="170" t="str">
        <f ca="1">IF(OFFSET('Sales input worksheet'!$D$1,ROW()-2,0)="","",OFFSET('Sales input worksheet'!$D$1,ROW()-2,0))</f>
        <v/>
      </c>
      <c r="F325" s="171" t="str">
        <f ca="1">IF(OFFSET('Sales input worksheet'!$E$1,ROW()-2,0)="","",OFFSET('Sales input worksheet'!$E$1,ROW()-2,0))</f>
        <v/>
      </c>
      <c r="G325" s="172" t="str">
        <f ca="1">IF($C325="Total",SUM(G$1:G324),
IF(OR(SUM('Sales input worksheet'!$J324:$K324)&lt;0,SUM('Sales input worksheet'!$J324:$K324)=0),"",
'Sales input worksheet'!$M324))</f>
        <v/>
      </c>
      <c r="H325" s="172" t="str">
        <f ca="1">IF($C325="Total",SUM(H$1:H324),
IF(OR(SUM('Sales input worksheet'!$J324:$K324)&gt;0,SUM('Sales input worksheet'!$J324:$K324)=0),"",
'Sales input worksheet'!$M324))</f>
        <v/>
      </c>
      <c r="I325" s="319"/>
      <c r="J325" s="176" t="str">
        <f ca="1">IF($C325="Total",SUM($I$1:I324),"")</f>
        <v/>
      </c>
      <c r="K325" s="177" t="str">
        <f ca="1">IFERROR(IF($C325="Total",$K$2+SUM($G325:$H325)-$J325,
IF(AND(G325="",H325=""),"",
$K$2+SUM(G$3:G325)+SUM(H$3:H325)-SUM(I$2:I325))),"")</f>
        <v/>
      </c>
    </row>
    <row r="326" spans="1:11" x14ac:dyDescent="0.35">
      <c r="A326" s="318" t="str">
        <f ca="1">IF($B326='Debtor balance enquiry'!$C$2,1+COUNT($A$1:A325),"")</f>
        <v/>
      </c>
      <c r="B326" s="133" t="str">
        <f ca="1">OFFSET('Sales input worksheet'!$A$1,ROW()-2,0)</f>
        <v/>
      </c>
      <c r="C326" s="169" t="str">
        <f ca="1">IF($C325="Total","",
IF($C325="","",
IF(OFFSET('Sales input worksheet'!$B$1,ROW()-2,0)="","TOTAL",
OFFSET('Sales input worksheet'!$B$1,ROW()-2,0))))</f>
        <v/>
      </c>
      <c r="D326" s="169" t="str">
        <f ca="1">IF(OFFSET('Sales input worksheet'!$C$1,ROW()-2,0)="","",OFFSET('Sales input worksheet'!$C$1,ROW()-2,0))</f>
        <v/>
      </c>
      <c r="E326" s="170" t="str">
        <f ca="1">IF(OFFSET('Sales input worksheet'!$D$1,ROW()-2,0)="","",OFFSET('Sales input worksheet'!$D$1,ROW()-2,0))</f>
        <v/>
      </c>
      <c r="F326" s="171" t="str">
        <f ca="1">IF(OFFSET('Sales input worksheet'!$E$1,ROW()-2,0)="","",OFFSET('Sales input worksheet'!$E$1,ROW()-2,0))</f>
        <v/>
      </c>
      <c r="G326" s="172" t="str">
        <f ca="1">IF($C326="Total",SUM(G$1:G325),
IF(OR(SUM('Sales input worksheet'!$J325:$K325)&lt;0,SUM('Sales input worksheet'!$J325:$K325)=0),"",
'Sales input worksheet'!$M325))</f>
        <v/>
      </c>
      <c r="H326" s="172" t="str">
        <f ca="1">IF($C326="Total",SUM(H$1:H325),
IF(OR(SUM('Sales input worksheet'!$J325:$K325)&gt;0,SUM('Sales input worksheet'!$J325:$K325)=0),"",
'Sales input worksheet'!$M325))</f>
        <v/>
      </c>
      <c r="I326" s="319"/>
      <c r="J326" s="176" t="str">
        <f ca="1">IF($C326="Total",SUM($I$1:I325),"")</f>
        <v/>
      </c>
      <c r="K326" s="177" t="str">
        <f ca="1">IFERROR(IF($C326="Total",$K$2+SUM($G326:$H326)-$J326,
IF(AND(G326="",H326=""),"",
$K$2+SUM(G$3:G326)+SUM(H$3:H326)-SUM(I$2:I326))),"")</f>
        <v/>
      </c>
    </row>
    <row r="327" spans="1:11" x14ac:dyDescent="0.35">
      <c r="A327" s="318" t="str">
        <f ca="1">IF($B327='Debtor balance enquiry'!$C$2,1+COUNT($A$1:A326),"")</f>
        <v/>
      </c>
      <c r="B327" s="133" t="str">
        <f ca="1">OFFSET('Sales input worksheet'!$A$1,ROW()-2,0)</f>
        <v/>
      </c>
      <c r="C327" s="169" t="str">
        <f ca="1">IF($C326="Total","",
IF($C326="","",
IF(OFFSET('Sales input worksheet'!$B$1,ROW()-2,0)="","TOTAL",
OFFSET('Sales input worksheet'!$B$1,ROW()-2,0))))</f>
        <v/>
      </c>
      <c r="D327" s="169" t="str">
        <f ca="1">IF(OFFSET('Sales input worksheet'!$C$1,ROW()-2,0)="","",OFFSET('Sales input worksheet'!$C$1,ROW()-2,0))</f>
        <v/>
      </c>
      <c r="E327" s="170" t="str">
        <f ca="1">IF(OFFSET('Sales input worksheet'!$D$1,ROW()-2,0)="","",OFFSET('Sales input worksheet'!$D$1,ROW()-2,0))</f>
        <v/>
      </c>
      <c r="F327" s="171" t="str">
        <f ca="1">IF(OFFSET('Sales input worksheet'!$E$1,ROW()-2,0)="","",OFFSET('Sales input worksheet'!$E$1,ROW()-2,0))</f>
        <v/>
      </c>
      <c r="G327" s="172" t="str">
        <f ca="1">IF($C327="Total",SUM(G$1:G326),
IF(OR(SUM('Sales input worksheet'!$J326:$K326)&lt;0,SUM('Sales input worksheet'!$J326:$K326)=0),"",
'Sales input worksheet'!$M326))</f>
        <v/>
      </c>
      <c r="H327" s="172" t="str">
        <f ca="1">IF($C327="Total",SUM(H$1:H326),
IF(OR(SUM('Sales input worksheet'!$J326:$K326)&gt;0,SUM('Sales input worksheet'!$J326:$K326)=0),"",
'Sales input worksheet'!$M326))</f>
        <v/>
      </c>
      <c r="I327" s="319"/>
      <c r="J327" s="176" t="str">
        <f ca="1">IF($C327="Total",SUM($I$1:I326),"")</f>
        <v/>
      </c>
      <c r="K327" s="177" t="str">
        <f ca="1">IFERROR(IF($C327="Total",$K$2+SUM($G327:$H327)-$J327,
IF(AND(G327="",H327=""),"",
$K$2+SUM(G$3:G327)+SUM(H$3:H327)-SUM(I$2:I327))),"")</f>
        <v/>
      </c>
    </row>
    <row r="328" spans="1:11" x14ac:dyDescent="0.35">
      <c r="A328" s="318" t="str">
        <f ca="1">IF($B328='Debtor balance enquiry'!$C$2,1+COUNT($A$1:A327),"")</f>
        <v/>
      </c>
      <c r="B328" s="133" t="str">
        <f ca="1">OFFSET('Sales input worksheet'!$A$1,ROW()-2,0)</f>
        <v/>
      </c>
      <c r="C328" s="169" t="str">
        <f ca="1">IF($C327="Total","",
IF($C327="","",
IF(OFFSET('Sales input worksheet'!$B$1,ROW()-2,0)="","TOTAL",
OFFSET('Sales input worksheet'!$B$1,ROW()-2,0))))</f>
        <v/>
      </c>
      <c r="D328" s="169" t="str">
        <f ca="1">IF(OFFSET('Sales input worksheet'!$C$1,ROW()-2,0)="","",OFFSET('Sales input worksheet'!$C$1,ROW()-2,0))</f>
        <v/>
      </c>
      <c r="E328" s="170" t="str">
        <f ca="1">IF(OFFSET('Sales input worksheet'!$D$1,ROW()-2,0)="","",OFFSET('Sales input worksheet'!$D$1,ROW()-2,0))</f>
        <v/>
      </c>
      <c r="F328" s="171" t="str">
        <f ca="1">IF(OFFSET('Sales input worksheet'!$E$1,ROW()-2,0)="","",OFFSET('Sales input worksheet'!$E$1,ROW()-2,0))</f>
        <v/>
      </c>
      <c r="G328" s="172" t="str">
        <f ca="1">IF($C328="Total",SUM(G$1:G327),
IF(OR(SUM('Sales input worksheet'!$J327:$K327)&lt;0,SUM('Sales input worksheet'!$J327:$K327)=0),"",
'Sales input worksheet'!$M327))</f>
        <v/>
      </c>
      <c r="H328" s="172" t="str">
        <f ca="1">IF($C328="Total",SUM(H$1:H327),
IF(OR(SUM('Sales input worksheet'!$J327:$K327)&gt;0,SUM('Sales input worksheet'!$J327:$K327)=0),"",
'Sales input worksheet'!$M327))</f>
        <v/>
      </c>
      <c r="I328" s="319"/>
      <c r="J328" s="176" t="str">
        <f ca="1">IF($C328="Total",SUM($I$1:I327),"")</f>
        <v/>
      </c>
      <c r="K328" s="177" t="str">
        <f ca="1">IFERROR(IF($C328="Total",$K$2+SUM($G328:$H328)-$J328,
IF(AND(G328="",H328=""),"",
$K$2+SUM(G$3:G328)+SUM(H$3:H328)-SUM(I$2:I328))),"")</f>
        <v/>
      </c>
    </row>
    <row r="329" spans="1:11" x14ac:dyDescent="0.35">
      <c r="A329" s="318" t="str">
        <f ca="1">IF($B329='Debtor balance enquiry'!$C$2,1+COUNT($A$1:A328),"")</f>
        <v/>
      </c>
      <c r="B329" s="133" t="str">
        <f ca="1">OFFSET('Sales input worksheet'!$A$1,ROW()-2,0)</f>
        <v/>
      </c>
      <c r="C329" s="169" t="str">
        <f ca="1">IF($C328="Total","",
IF($C328="","",
IF(OFFSET('Sales input worksheet'!$B$1,ROW()-2,0)="","TOTAL",
OFFSET('Sales input worksheet'!$B$1,ROW()-2,0))))</f>
        <v/>
      </c>
      <c r="D329" s="169" t="str">
        <f ca="1">IF(OFFSET('Sales input worksheet'!$C$1,ROW()-2,0)="","",OFFSET('Sales input worksheet'!$C$1,ROW()-2,0))</f>
        <v/>
      </c>
      <c r="E329" s="170" t="str">
        <f ca="1">IF(OFFSET('Sales input worksheet'!$D$1,ROW()-2,0)="","",OFFSET('Sales input worksheet'!$D$1,ROW()-2,0))</f>
        <v/>
      </c>
      <c r="F329" s="171" t="str">
        <f ca="1">IF(OFFSET('Sales input worksheet'!$E$1,ROW()-2,0)="","",OFFSET('Sales input worksheet'!$E$1,ROW()-2,0))</f>
        <v/>
      </c>
      <c r="G329" s="172" t="str">
        <f ca="1">IF($C329="Total",SUM(G$1:G328),
IF(OR(SUM('Sales input worksheet'!$J328:$K328)&lt;0,SUM('Sales input worksheet'!$J328:$K328)=0),"",
'Sales input worksheet'!$M328))</f>
        <v/>
      </c>
      <c r="H329" s="172" t="str">
        <f ca="1">IF($C329="Total",SUM(H$1:H328),
IF(OR(SUM('Sales input worksheet'!$J328:$K328)&gt;0,SUM('Sales input worksheet'!$J328:$K328)=0),"",
'Sales input worksheet'!$M328))</f>
        <v/>
      </c>
      <c r="I329" s="319"/>
      <c r="J329" s="176" t="str">
        <f ca="1">IF($C329="Total",SUM($I$1:I328),"")</f>
        <v/>
      </c>
      <c r="K329" s="177" t="str">
        <f ca="1">IFERROR(IF($C329="Total",$K$2+SUM($G329:$H329)-$J329,
IF(AND(G329="",H329=""),"",
$K$2+SUM(G$3:G329)+SUM(H$3:H329)-SUM(I$2:I329))),"")</f>
        <v/>
      </c>
    </row>
    <row r="330" spans="1:11" x14ac:dyDescent="0.35">
      <c r="A330" s="318" t="str">
        <f ca="1">IF($B330='Debtor balance enquiry'!$C$2,1+COUNT($A$1:A329),"")</f>
        <v/>
      </c>
      <c r="B330" s="133" t="str">
        <f ca="1">OFFSET('Sales input worksheet'!$A$1,ROW()-2,0)</f>
        <v/>
      </c>
      <c r="C330" s="169" t="str">
        <f ca="1">IF($C329="Total","",
IF($C329="","",
IF(OFFSET('Sales input worksheet'!$B$1,ROW()-2,0)="","TOTAL",
OFFSET('Sales input worksheet'!$B$1,ROW()-2,0))))</f>
        <v/>
      </c>
      <c r="D330" s="169" t="str">
        <f ca="1">IF(OFFSET('Sales input worksheet'!$C$1,ROW()-2,0)="","",OFFSET('Sales input worksheet'!$C$1,ROW()-2,0))</f>
        <v/>
      </c>
      <c r="E330" s="170" t="str">
        <f ca="1">IF(OFFSET('Sales input worksheet'!$D$1,ROW()-2,0)="","",OFFSET('Sales input worksheet'!$D$1,ROW()-2,0))</f>
        <v/>
      </c>
      <c r="F330" s="171" t="str">
        <f ca="1">IF(OFFSET('Sales input worksheet'!$E$1,ROW()-2,0)="","",OFFSET('Sales input worksheet'!$E$1,ROW()-2,0))</f>
        <v/>
      </c>
      <c r="G330" s="172" t="str">
        <f ca="1">IF($C330="Total",SUM(G$1:G329),
IF(OR(SUM('Sales input worksheet'!$J329:$K329)&lt;0,SUM('Sales input worksheet'!$J329:$K329)=0),"",
'Sales input worksheet'!$M329))</f>
        <v/>
      </c>
      <c r="H330" s="172" t="str">
        <f ca="1">IF($C330="Total",SUM(H$1:H329),
IF(OR(SUM('Sales input worksheet'!$J329:$K329)&gt;0,SUM('Sales input worksheet'!$J329:$K329)=0),"",
'Sales input worksheet'!$M329))</f>
        <v/>
      </c>
      <c r="I330" s="319"/>
      <c r="J330" s="176" t="str">
        <f ca="1">IF($C330="Total",SUM($I$1:I329),"")</f>
        <v/>
      </c>
      <c r="K330" s="177" t="str">
        <f ca="1">IFERROR(IF($C330="Total",$K$2+SUM($G330:$H330)-$J330,
IF(AND(G330="",H330=""),"",
$K$2+SUM(G$3:G330)+SUM(H$3:H330)-SUM(I$2:I330))),"")</f>
        <v/>
      </c>
    </row>
    <row r="331" spans="1:11" x14ac:dyDescent="0.35">
      <c r="A331" s="318" t="str">
        <f ca="1">IF($B331='Debtor balance enquiry'!$C$2,1+COUNT($A$1:A330),"")</f>
        <v/>
      </c>
      <c r="B331" s="133" t="str">
        <f ca="1">OFFSET('Sales input worksheet'!$A$1,ROW()-2,0)</f>
        <v/>
      </c>
      <c r="C331" s="169" t="str">
        <f ca="1">IF($C330="Total","",
IF($C330="","",
IF(OFFSET('Sales input worksheet'!$B$1,ROW()-2,0)="","TOTAL",
OFFSET('Sales input worksheet'!$B$1,ROW()-2,0))))</f>
        <v/>
      </c>
      <c r="D331" s="169" t="str">
        <f ca="1">IF(OFFSET('Sales input worksheet'!$C$1,ROW()-2,0)="","",OFFSET('Sales input worksheet'!$C$1,ROW()-2,0))</f>
        <v/>
      </c>
      <c r="E331" s="170" t="str">
        <f ca="1">IF(OFFSET('Sales input worksheet'!$D$1,ROW()-2,0)="","",OFFSET('Sales input worksheet'!$D$1,ROW()-2,0))</f>
        <v/>
      </c>
      <c r="F331" s="171" t="str">
        <f ca="1">IF(OFFSET('Sales input worksheet'!$E$1,ROW()-2,0)="","",OFFSET('Sales input worksheet'!$E$1,ROW()-2,0))</f>
        <v/>
      </c>
      <c r="G331" s="172" t="str">
        <f ca="1">IF($C331="Total",SUM(G$1:G330),
IF(OR(SUM('Sales input worksheet'!$J330:$K330)&lt;0,SUM('Sales input worksheet'!$J330:$K330)=0),"",
'Sales input worksheet'!$M330))</f>
        <v/>
      </c>
      <c r="H331" s="172" t="str">
        <f ca="1">IF($C331="Total",SUM(H$1:H330),
IF(OR(SUM('Sales input worksheet'!$J330:$K330)&gt;0,SUM('Sales input worksheet'!$J330:$K330)=0),"",
'Sales input worksheet'!$M330))</f>
        <v/>
      </c>
      <c r="I331" s="319"/>
      <c r="J331" s="176" t="str">
        <f ca="1">IF($C331="Total",SUM($I$1:I330),"")</f>
        <v/>
      </c>
      <c r="K331" s="177" t="str">
        <f ca="1">IFERROR(IF($C331="Total",$K$2+SUM($G331:$H331)-$J331,
IF(AND(G331="",H331=""),"",
$K$2+SUM(G$3:G331)+SUM(H$3:H331)-SUM(I$2:I331))),"")</f>
        <v/>
      </c>
    </row>
    <row r="332" spans="1:11" x14ac:dyDescent="0.35">
      <c r="A332" s="318" t="str">
        <f ca="1">IF($B332='Debtor balance enquiry'!$C$2,1+COUNT($A$1:A331),"")</f>
        <v/>
      </c>
      <c r="B332" s="133" t="str">
        <f ca="1">OFFSET('Sales input worksheet'!$A$1,ROW()-2,0)</f>
        <v/>
      </c>
      <c r="C332" s="169" t="str">
        <f ca="1">IF($C331="Total","",
IF($C331="","",
IF(OFFSET('Sales input worksheet'!$B$1,ROW()-2,0)="","TOTAL",
OFFSET('Sales input worksheet'!$B$1,ROW()-2,0))))</f>
        <v/>
      </c>
      <c r="D332" s="169" t="str">
        <f ca="1">IF(OFFSET('Sales input worksheet'!$C$1,ROW()-2,0)="","",OFFSET('Sales input worksheet'!$C$1,ROW()-2,0))</f>
        <v/>
      </c>
      <c r="E332" s="170" t="str">
        <f ca="1">IF(OFFSET('Sales input worksheet'!$D$1,ROW()-2,0)="","",OFFSET('Sales input worksheet'!$D$1,ROW()-2,0))</f>
        <v/>
      </c>
      <c r="F332" s="171" t="str">
        <f ca="1">IF(OFFSET('Sales input worksheet'!$E$1,ROW()-2,0)="","",OFFSET('Sales input worksheet'!$E$1,ROW()-2,0))</f>
        <v/>
      </c>
      <c r="G332" s="172" t="str">
        <f ca="1">IF($C332="Total",SUM(G$1:G331),
IF(OR(SUM('Sales input worksheet'!$J331:$K331)&lt;0,SUM('Sales input worksheet'!$J331:$K331)=0),"",
'Sales input worksheet'!$M331))</f>
        <v/>
      </c>
      <c r="H332" s="172" t="str">
        <f ca="1">IF($C332="Total",SUM(H$1:H331),
IF(OR(SUM('Sales input worksheet'!$J331:$K331)&gt;0,SUM('Sales input worksheet'!$J331:$K331)=0),"",
'Sales input worksheet'!$M331))</f>
        <v/>
      </c>
      <c r="I332" s="319"/>
      <c r="J332" s="176" t="str">
        <f ca="1">IF($C332="Total",SUM($I$1:I331),"")</f>
        <v/>
      </c>
      <c r="K332" s="177" t="str">
        <f ca="1">IFERROR(IF($C332="Total",$K$2+SUM($G332:$H332)-$J332,
IF(AND(G332="",H332=""),"",
$K$2+SUM(G$3:G332)+SUM(H$3:H332)-SUM(I$2:I332))),"")</f>
        <v/>
      </c>
    </row>
    <row r="333" spans="1:11" x14ac:dyDescent="0.35">
      <c r="A333" s="318" t="str">
        <f ca="1">IF($B333='Debtor balance enquiry'!$C$2,1+COUNT($A$1:A332),"")</f>
        <v/>
      </c>
      <c r="B333" s="133" t="str">
        <f ca="1">OFFSET('Sales input worksheet'!$A$1,ROW()-2,0)</f>
        <v/>
      </c>
      <c r="C333" s="169" t="str">
        <f ca="1">IF($C332="Total","",
IF($C332="","",
IF(OFFSET('Sales input worksheet'!$B$1,ROW()-2,0)="","TOTAL",
OFFSET('Sales input worksheet'!$B$1,ROW()-2,0))))</f>
        <v/>
      </c>
      <c r="D333" s="169" t="str">
        <f ca="1">IF(OFFSET('Sales input worksheet'!$C$1,ROW()-2,0)="","",OFFSET('Sales input worksheet'!$C$1,ROW()-2,0))</f>
        <v/>
      </c>
      <c r="E333" s="170" t="str">
        <f ca="1">IF(OFFSET('Sales input worksheet'!$D$1,ROW()-2,0)="","",OFFSET('Sales input worksheet'!$D$1,ROW()-2,0))</f>
        <v/>
      </c>
      <c r="F333" s="171" t="str">
        <f ca="1">IF(OFFSET('Sales input worksheet'!$E$1,ROW()-2,0)="","",OFFSET('Sales input worksheet'!$E$1,ROW()-2,0))</f>
        <v/>
      </c>
      <c r="G333" s="172" t="str">
        <f ca="1">IF($C333="Total",SUM(G$1:G332),
IF(OR(SUM('Sales input worksheet'!$J332:$K332)&lt;0,SUM('Sales input worksheet'!$J332:$K332)=0),"",
'Sales input worksheet'!$M332))</f>
        <v/>
      </c>
      <c r="H333" s="172" t="str">
        <f ca="1">IF($C333="Total",SUM(H$1:H332),
IF(OR(SUM('Sales input worksheet'!$J332:$K332)&gt;0,SUM('Sales input worksheet'!$J332:$K332)=0),"",
'Sales input worksheet'!$M332))</f>
        <v/>
      </c>
      <c r="I333" s="319"/>
      <c r="J333" s="176" t="str">
        <f ca="1">IF($C333="Total",SUM($I$1:I332),"")</f>
        <v/>
      </c>
      <c r="K333" s="177" t="str">
        <f ca="1">IFERROR(IF($C333="Total",$K$2+SUM($G333:$H333)-$J333,
IF(AND(G333="",H333=""),"",
$K$2+SUM(G$3:G333)+SUM(H$3:H333)-SUM(I$2:I333))),"")</f>
        <v/>
      </c>
    </row>
    <row r="334" spans="1:11" x14ac:dyDescent="0.35">
      <c r="A334" s="318" t="str">
        <f ca="1">IF($B334='Debtor balance enquiry'!$C$2,1+COUNT($A$1:A333),"")</f>
        <v/>
      </c>
      <c r="B334" s="133" t="str">
        <f ca="1">OFFSET('Sales input worksheet'!$A$1,ROW()-2,0)</f>
        <v/>
      </c>
      <c r="C334" s="169" t="str">
        <f ca="1">IF($C333="Total","",
IF($C333="","",
IF(OFFSET('Sales input worksheet'!$B$1,ROW()-2,0)="","TOTAL",
OFFSET('Sales input worksheet'!$B$1,ROW()-2,0))))</f>
        <v/>
      </c>
      <c r="D334" s="169" t="str">
        <f ca="1">IF(OFFSET('Sales input worksheet'!$C$1,ROW()-2,0)="","",OFFSET('Sales input worksheet'!$C$1,ROW()-2,0))</f>
        <v/>
      </c>
      <c r="E334" s="170" t="str">
        <f ca="1">IF(OFFSET('Sales input worksheet'!$D$1,ROW()-2,0)="","",OFFSET('Sales input worksheet'!$D$1,ROW()-2,0))</f>
        <v/>
      </c>
      <c r="F334" s="171" t="str">
        <f ca="1">IF(OFFSET('Sales input worksheet'!$E$1,ROW()-2,0)="","",OFFSET('Sales input worksheet'!$E$1,ROW()-2,0))</f>
        <v/>
      </c>
      <c r="G334" s="172" t="str">
        <f ca="1">IF($C334="Total",SUM(G$1:G333),
IF(OR(SUM('Sales input worksheet'!$J333:$K333)&lt;0,SUM('Sales input worksheet'!$J333:$K333)=0),"",
'Sales input worksheet'!$M333))</f>
        <v/>
      </c>
      <c r="H334" s="172" t="str">
        <f ca="1">IF($C334="Total",SUM(H$1:H333),
IF(OR(SUM('Sales input worksheet'!$J333:$K333)&gt;0,SUM('Sales input worksheet'!$J333:$K333)=0),"",
'Sales input worksheet'!$M333))</f>
        <v/>
      </c>
      <c r="I334" s="319"/>
      <c r="J334" s="176" t="str">
        <f ca="1">IF($C334="Total",SUM($I$1:I333),"")</f>
        <v/>
      </c>
      <c r="K334" s="177" t="str">
        <f ca="1">IFERROR(IF($C334="Total",$K$2+SUM($G334:$H334)-$J334,
IF(AND(G334="",H334=""),"",
$K$2+SUM(G$3:G334)+SUM(H$3:H334)-SUM(I$2:I334))),"")</f>
        <v/>
      </c>
    </row>
    <row r="335" spans="1:11" x14ac:dyDescent="0.35">
      <c r="A335" s="318" t="str">
        <f ca="1">IF($B335='Debtor balance enquiry'!$C$2,1+COUNT($A$1:A334),"")</f>
        <v/>
      </c>
      <c r="B335" s="133" t="str">
        <f ca="1">OFFSET('Sales input worksheet'!$A$1,ROW()-2,0)</f>
        <v/>
      </c>
      <c r="C335" s="169" t="str">
        <f ca="1">IF($C334="Total","",
IF($C334="","",
IF(OFFSET('Sales input worksheet'!$B$1,ROW()-2,0)="","TOTAL",
OFFSET('Sales input worksheet'!$B$1,ROW()-2,0))))</f>
        <v/>
      </c>
      <c r="D335" s="169" t="str">
        <f ca="1">IF(OFFSET('Sales input worksheet'!$C$1,ROW()-2,0)="","",OFFSET('Sales input worksheet'!$C$1,ROW()-2,0))</f>
        <v/>
      </c>
      <c r="E335" s="170" t="str">
        <f ca="1">IF(OFFSET('Sales input worksheet'!$D$1,ROW()-2,0)="","",OFFSET('Sales input worksheet'!$D$1,ROW()-2,0))</f>
        <v/>
      </c>
      <c r="F335" s="171" t="str">
        <f ca="1">IF(OFFSET('Sales input worksheet'!$E$1,ROW()-2,0)="","",OFFSET('Sales input worksheet'!$E$1,ROW()-2,0))</f>
        <v/>
      </c>
      <c r="G335" s="172" t="str">
        <f ca="1">IF($C335="Total",SUM(G$1:G334),
IF(OR(SUM('Sales input worksheet'!$J334:$K334)&lt;0,SUM('Sales input worksheet'!$J334:$K334)=0),"",
'Sales input worksheet'!$M334))</f>
        <v/>
      </c>
      <c r="H335" s="172" t="str">
        <f ca="1">IF($C335="Total",SUM(H$1:H334),
IF(OR(SUM('Sales input worksheet'!$J334:$K334)&gt;0,SUM('Sales input worksheet'!$J334:$K334)=0),"",
'Sales input worksheet'!$M334))</f>
        <v/>
      </c>
      <c r="I335" s="319"/>
      <c r="J335" s="176" t="str">
        <f ca="1">IF($C335="Total",SUM($I$1:I334),"")</f>
        <v/>
      </c>
      <c r="K335" s="177" t="str">
        <f ca="1">IFERROR(IF($C335="Total",$K$2+SUM($G335:$H335)-$J335,
IF(AND(G335="",H335=""),"",
$K$2+SUM(G$3:G335)+SUM(H$3:H335)-SUM(I$2:I335))),"")</f>
        <v/>
      </c>
    </row>
    <row r="336" spans="1:11" x14ac:dyDescent="0.35">
      <c r="A336" s="318" t="str">
        <f ca="1">IF($B336='Debtor balance enquiry'!$C$2,1+COUNT($A$1:A335),"")</f>
        <v/>
      </c>
      <c r="B336" s="133" t="str">
        <f ca="1">OFFSET('Sales input worksheet'!$A$1,ROW()-2,0)</f>
        <v/>
      </c>
      <c r="C336" s="169" t="str">
        <f ca="1">IF($C335="Total","",
IF($C335="","",
IF(OFFSET('Sales input worksheet'!$B$1,ROW()-2,0)="","TOTAL",
OFFSET('Sales input worksheet'!$B$1,ROW()-2,0))))</f>
        <v/>
      </c>
      <c r="D336" s="169" t="str">
        <f ca="1">IF(OFFSET('Sales input worksheet'!$C$1,ROW()-2,0)="","",OFFSET('Sales input worksheet'!$C$1,ROW()-2,0))</f>
        <v/>
      </c>
      <c r="E336" s="170" t="str">
        <f ca="1">IF(OFFSET('Sales input worksheet'!$D$1,ROW()-2,0)="","",OFFSET('Sales input worksheet'!$D$1,ROW()-2,0))</f>
        <v/>
      </c>
      <c r="F336" s="171" t="str">
        <f ca="1">IF(OFFSET('Sales input worksheet'!$E$1,ROW()-2,0)="","",OFFSET('Sales input worksheet'!$E$1,ROW()-2,0))</f>
        <v/>
      </c>
      <c r="G336" s="172" t="str">
        <f ca="1">IF($C336="Total",SUM(G$1:G335),
IF(OR(SUM('Sales input worksheet'!$J335:$K335)&lt;0,SUM('Sales input worksheet'!$J335:$K335)=0),"",
'Sales input worksheet'!$M335))</f>
        <v/>
      </c>
      <c r="H336" s="172" t="str">
        <f ca="1">IF($C336="Total",SUM(H$1:H335),
IF(OR(SUM('Sales input worksheet'!$J335:$K335)&gt;0,SUM('Sales input worksheet'!$J335:$K335)=0),"",
'Sales input worksheet'!$M335))</f>
        <v/>
      </c>
      <c r="I336" s="319"/>
      <c r="J336" s="176" t="str">
        <f ca="1">IF($C336="Total",SUM($I$1:I335),"")</f>
        <v/>
      </c>
      <c r="K336" s="177" t="str">
        <f ca="1">IFERROR(IF($C336="Total",$K$2+SUM($G336:$H336)-$J336,
IF(AND(G336="",H336=""),"",
$K$2+SUM(G$3:G336)+SUM(H$3:H336)-SUM(I$2:I336))),"")</f>
        <v/>
      </c>
    </row>
    <row r="337" spans="1:11" x14ac:dyDescent="0.35">
      <c r="A337" s="318" t="str">
        <f ca="1">IF($B337='Debtor balance enquiry'!$C$2,1+COUNT($A$1:A336),"")</f>
        <v/>
      </c>
      <c r="B337" s="133" t="str">
        <f ca="1">OFFSET('Sales input worksheet'!$A$1,ROW()-2,0)</f>
        <v/>
      </c>
      <c r="C337" s="169" t="str">
        <f ca="1">IF($C336="Total","",
IF($C336="","",
IF(OFFSET('Sales input worksheet'!$B$1,ROW()-2,0)="","TOTAL",
OFFSET('Sales input worksheet'!$B$1,ROW()-2,0))))</f>
        <v/>
      </c>
      <c r="D337" s="169" t="str">
        <f ca="1">IF(OFFSET('Sales input worksheet'!$C$1,ROW()-2,0)="","",OFFSET('Sales input worksheet'!$C$1,ROW()-2,0))</f>
        <v/>
      </c>
      <c r="E337" s="170" t="str">
        <f ca="1">IF(OFFSET('Sales input worksheet'!$D$1,ROW()-2,0)="","",OFFSET('Sales input worksheet'!$D$1,ROW()-2,0))</f>
        <v/>
      </c>
      <c r="F337" s="171" t="str">
        <f ca="1">IF(OFFSET('Sales input worksheet'!$E$1,ROW()-2,0)="","",OFFSET('Sales input worksheet'!$E$1,ROW()-2,0))</f>
        <v/>
      </c>
      <c r="G337" s="172" t="str">
        <f ca="1">IF($C337="Total",SUM(G$1:G336),
IF(OR(SUM('Sales input worksheet'!$J336:$K336)&lt;0,SUM('Sales input worksheet'!$J336:$K336)=0),"",
'Sales input worksheet'!$M336))</f>
        <v/>
      </c>
      <c r="H337" s="172" t="str">
        <f ca="1">IF($C337="Total",SUM(H$1:H336),
IF(OR(SUM('Sales input worksheet'!$J336:$K336)&gt;0,SUM('Sales input worksheet'!$J336:$K336)=0),"",
'Sales input worksheet'!$M336))</f>
        <v/>
      </c>
      <c r="I337" s="319"/>
      <c r="J337" s="176" t="str">
        <f ca="1">IF($C337="Total",SUM($I$1:I336),"")</f>
        <v/>
      </c>
      <c r="K337" s="177" t="str">
        <f ca="1">IFERROR(IF($C337="Total",$K$2+SUM($G337:$H337)-$J337,
IF(AND(G337="",H337=""),"",
$K$2+SUM(G$3:G337)+SUM(H$3:H337)-SUM(I$2:I337))),"")</f>
        <v/>
      </c>
    </row>
    <row r="338" spans="1:11" x14ac:dyDescent="0.35">
      <c r="A338" s="318" t="str">
        <f ca="1">IF($B338='Debtor balance enquiry'!$C$2,1+COUNT($A$1:A337),"")</f>
        <v/>
      </c>
      <c r="B338" s="133" t="str">
        <f ca="1">OFFSET('Sales input worksheet'!$A$1,ROW()-2,0)</f>
        <v/>
      </c>
      <c r="C338" s="169" t="str">
        <f ca="1">IF($C337="Total","",
IF($C337="","",
IF(OFFSET('Sales input worksheet'!$B$1,ROW()-2,0)="","TOTAL",
OFFSET('Sales input worksheet'!$B$1,ROW()-2,0))))</f>
        <v/>
      </c>
      <c r="D338" s="169" t="str">
        <f ca="1">IF(OFFSET('Sales input worksheet'!$C$1,ROW()-2,0)="","",OFFSET('Sales input worksheet'!$C$1,ROW()-2,0))</f>
        <v/>
      </c>
      <c r="E338" s="170" t="str">
        <f ca="1">IF(OFFSET('Sales input worksheet'!$D$1,ROW()-2,0)="","",OFFSET('Sales input worksheet'!$D$1,ROW()-2,0))</f>
        <v/>
      </c>
      <c r="F338" s="171" t="str">
        <f ca="1">IF(OFFSET('Sales input worksheet'!$E$1,ROW()-2,0)="","",OFFSET('Sales input worksheet'!$E$1,ROW()-2,0))</f>
        <v/>
      </c>
      <c r="G338" s="172" t="str">
        <f ca="1">IF($C338="Total",SUM(G$1:G337),
IF(OR(SUM('Sales input worksheet'!$J337:$K337)&lt;0,SUM('Sales input worksheet'!$J337:$K337)=0),"",
'Sales input worksheet'!$M337))</f>
        <v/>
      </c>
      <c r="H338" s="172" t="str">
        <f ca="1">IF($C338="Total",SUM(H$1:H337),
IF(OR(SUM('Sales input worksheet'!$J337:$K337)&gt;0,SUM('Sales input worksheet'!$J337:$K337)=0),"",
'Sales input worksheet'!$M337))</f>
        <v/>
      </c>
      <c r="I338" s="319"/>
      <c r="J338" s="176" t="str">
        <f ca="1">IF($C338="Total",SUM($I$1:I337),"")</f>
        <v/>
      </c>
      <c r="K338" s="177" t="str">
        <f ca="1">IFERROR(IF($C338="Total",$K$2+SUM($G338:$H338)-$J338,
IF(AND(G338="",H338=""),"",
$K$2+SUM(G$3:G338)+SUM(H$3:H338)-SUM(I$2:I338))),"")</f>
        <v/>
      </c>
    </row>
    <row r="339" spans="1:11" x14ac:dyDescent="0.35">
      <c r="A339" s="318" t="str">
        <f ca="1">IF($B339='Debtor balance enquiry'!$C$2,1+COUNT($A$1:A338),"")</f>
        <v/>
      </c>
      <c r="B339" s="133" t="str">
        <f ca="1">OFFSET('Sales input worksheet'!$A$1,ROW()-2,0)</f>
        <v/>
      </c>
      <c r="C339" s="169" t="str">
        <f ca="1">IF($C338="Total","",
IF($C338="","",
IF(OFFSET('Sales input worksheet'!$B$1,ROW()-2,0)="","TOTAL",
OFFSET('Sales input worksheet'!$B$1,ROW()-2,0))))</f>
        <v/>
      </c>
      <c r="D339" s="169" t="str">
        <f ca="1">IF(OFFSET('Sales input worksheet'!$C$1,ROW()-2,0)="","",OFFSET('Sales input worksheet'!$C$1,ROW()-2,0))</f>
        <v/>
      </c>
      <c r="E339" s="170" t="str">
        <f ca="1">IF(OFFSET('Sales input worksheet'!$D$1,ROW()-2,0)="","",OFFSET('Sales input worksheet'!$D$1,ROW()-2,0))</f>
        <v/>
      </c>
      <c r="F339" s="171" t="str">
        <f ca="1">IF(OFFSET('Sales input worksheet'!$E$1,ROW()-2,0)="","",OFFSET('Sales input worksheet'!$E$1,ROW()-2,0))</f>
        <v/>
      </c>
      <c r="G339" s="172" t="str">
        <f ca="1">IF($C339="Total",SUM(G$1:G338),
IF(OR(SUM('Sales input worksheet'!$J338:$K338)&lt;0,SUM('Sales input worksheet'!$J338:$K338)=0),"",
'Sales input worksheet'!$M338))</f>
        <v/>
      </c>
      <c r="H339" s="172" t="str">
        <f ca="1">IF($C339="Total",SUM(H$1:H338),
IF(OR(SUM('Sales input worksheet'!$J338:$K338)&gt;0,SUM('Sales input worksheet'!$J338:$K338)=0),"",
'Sales input worksheet'!$M338))</f>
        <v/>
      </c>
      <c r="I339" s="319"/>
      <c r="J339" s="176" t="str">
        <f ca="1">IF($C339="Total",SUM($I$1:I338),"")</f>
        <v/>
      </c>
      <c r="K339" s="177" t="str">
        <f ca="1">IFERROR(IF($C339="Total",$K$2+SUM($G339:$H339)-$J339,
IF(AND(G339="",H339=""),"",
$K$2+SUM(G$3:G339)+SUM(H$3:H339)-SUM(I$2:I339))),"")</f>
        <v/>
      </c>
    </row>
    <row r="340" spans="1:11" x14ac:dyDescent="0.35">
      <c r="A340" s="318" t="str">
        <f ca="1">IF($B340='Debtor balance enquiry'!$C$2,1+COUNT($A$1:A339),"")</f>
        <v/>
      </c>
      <c r="B340" s="133" t="str">
        <f ca="1">OFFSET('Sales input worksheet'!$A$1,ROW()-2,0)</f>
        <v/>
      </c>
      <c r="C340" s="169" t="str">
        <f ca="1">IF($C339="Total","",
IF($C339="","",
IF(OFFSET('Sales input worksheet'!$B$1,ROW()-2,0)="","TOTAL",
OFFSET('Sales input worksheet'!$B$1,ROW()-2,0))))</f>
        <v/>
      </c>
      <c r="D340" s="169" t="str">
        <f ca="1">IF(OFFSET('Sales input worksheet'!$C$1,ROW()-2,0)="","",OFFSET('Sales input worksheet'!$C$1,ROW()-2,0))</f>
        <v/>
      </c>
      <c r="E340" s="170" t="str">
        <f ca="1">IF(OFFSET('Sales input worksheet'!$D$1,ROW()-2,0)="","",OFFSET('Sales input worksheet'!$D$1,ROW()-2,0))</f>
        <v/>
      </c>
      <c r="F340" s="171" t="str">
        <f ca="1">IF(OFFSET('Sales input worksheet'!$E$1,ROW()-2,0)="","",OFFSET('Sales input worksheet'!$E$1,ROW()-2,0))</f>
        <v/>
      </c>
      <c r="G340" s="172" t="str">
        <f ca="1">IF($C340="Total",SUM(G$1:G339),
IF(OR(SUM('Sales input worksheet'!$J339:$K339)&lt;0,SUM('Sales input worksheet'!$J339:$K339)=0),"",
'Sales input worksheet'!$M339))</f>
        <v/>
      </c>
      <c r="H340" s="172" t="str">
        <f ca="1">IF($C340="Total",SUM(H$1:H339),
IF(OR(SUM('Sales input worksheet'!$J339:$K339)&gt;0,SUM('Sales input worksheet'!$J339:$K339)=0),"",
'Sales input worksheet'!$M339))</f>
        <v/>
      </c>
      <c r="I340" s="319"/>
      <c r="J340" s="176" t="str">
        <f ca="1">IF($C340="Total",SUM($I$1:I339),"")</f>
        <v/>
      </c>
      <c r="K340" s="177" t="str">
        <f ca="1">IFERROR(IF($C340="Total",$K$2+SUM($G340:$H340)-$J340,
IF(AND(G340="",H340=""),"",
$K$2+SUM(G$3:G340)+SUM(H$3:H340)-SUM(I$2:I340))),"")</f>
        <v/>
      </c>
    </row>
    <row r="341" spans="1:11" x14ac:dyDescent="0.35">
      <c r="A341" s="318" t="str">
        <f ca="1">IF($B341='Debtor balance enquiry'!$C$2,1+COUNT($A$1:A340),"")</f>
        <v/>
      </c>
      <c r="B341" s="133" t="str">
        <f ca="1">OFFSET('Sales input worksheet'!$A$1,ROW()-2,0)</f>
        <v/>
      </c>
      <c r="C341" s="169" t="str">
        <f ca="1">IF($C340="Total","",
IF($C340="","",
IF(OFFSET('Sales input worksheet'!$B$1,ROW()-2,0)="","TOTAL",
OFFSET('Sales input worksheet'!$B$1,ROW()-2,0))))</f>
        <v/>
      </c>
      <c r="D341" s="169" t="str">
        <f ca="1">IF(OFFSET('Sales input worksheet'!$C$1,ROW()-2,0)="","",OFFSET('Sales input worksheet'!$C$1,ROW()-2,0))</f>
        <v/>
      </c>
      <c r="E341" s="170" t="str">
        <f ca="1">IF(OFFSET('Sales input worksheet'!$D$1,ROW()-2,0)="","",OFFSET('Sales input worksheet'!$D$1,ROW()-2,0))</f>
        <v/>
      </c>
      <c r="F341" s="171" t="str">
        <f ca="1">IF(OFFSET('Sales input worksheet'!$E$1,ROW()-2,0)="","",OFFSET('Sales input worksheet'!$E$1,ROW()-2,0))</f>
        <v/>
      </c>
      <c r="G341" s="172" t="str">
        <f ca="1">IF($C341="Total",SUM(G$1:G340),
IF(OR(SUM('Sales input worksheet'!$J340:$K340)&lt;0,SUM('Sales input worksheet'!$J340:$K340)=0),"",
'Sales input worksheet'!$M340))</f>
        <v/>
      </c>
      <c r="H341" s="172" t="str">
        <f ca="1">IF($C341="Total",SUM(H$1:H340),
IF(OR(SUM('Sales input worksheet'!$J340:$K340)&gt;0,SUM('Sales input worksheet'!$J340:$K340)=0),"",
'Sales input worksheet'!$M340))</f>
        <v/>
      </c>
      <c r="I341" s="319"/>
      <c r="J341" s="176" t="str">
        <f ca="1">IF($C341="Total",SUM($I$1:I340),"")</f>
        <v/>
      </c>
      <c r="K341" s="177" t="str">
        <f ca="1">IFERROR(IF($C341="Total",$K$2+SUM($G341:$H341)-$J341,
IF(AND(G341="",H341=""),"",
$K$2+SUM(G$3:G341)+SUM(H$3:H341)-SUM(I$2:I341))),"")</f>
        <v/>
      </c>
    </row>
    <row r="342" spans="1:11" x14ac:dyDescent="0.35">
      <c r="A342" s="318" t="str">
        <f ca="1">IF($B342='Debtor balance enquiry'!$C$2,1+COUNT($A$1:A341),"")</f>
        <v/>
      </c>
      <c r="B342" s="133" t="str">
        <f ca="1">OFFSET('Sales input worksheet'!$A$1,ROW()-2,0)</f>
        <v/>
      </c>
      <c r="C342" s="169" t="str">
        <f ca="1">IF($C341="Total","",
IF($C341="","",
IF(OFFSET('Sales input worksheet'!$B$1,ROW()-2,0)="","TOTAL",
OFFSET('Sales input worksheet'!$B$1,ROW()-2,0))))</f>
        <v/>
      </c>
      <c r="D342" s="169" t="str">
        <f ca="1">IF(OFFSET('Sales input worksheet'!$C$1,ROW()-2,0)="","",OFFSET('Sales input worksheet'!$C$1,ROW()-2,0))</f>
        <v/>
      </c>
      <c r="E342" s="170" t="str">
        <f ca="1">IF(OFFSET('Sales input worksheet'!$D$1,ROW()-2,0)="","",OFFSET('Sales input worksheet'!$D$1,ROW()-2,0))</f>
        <v/>
      </c>
      <c r="F342" s="171" t="str">
        <f ca="1">IF(OFFSET('Sales input worksheet'!$E$1,ROW()-2,0)="","",OFFSET('Sales input worksheet'!$E$1,ROW()-2,0))</f>
        <v/>
      </c>
      <c r="G342" s="172" t="str">
        <f ca="1">IF($C342="Total",SUM(G$1:G341),
IF(OR(SUM('Sales input worksheet'!$J341:$K341)&lt;0,SUM('Sales input worksheet'!$J341:$K341)=0),"",
'Sales input worksheet'!$M341))</f>
        <v/>
      </c>
      <c r="H342" s="172" t="str">
        <f ca="1">IF($C342="Total",SUM(H$1:H341),
IF(OR(SUM('Sales input worksheet'!$J341:$K341)&gt;0,SUM('Sales input worksheet'!$J341:$K341)=0),"",
'Sales input worksheet'!$M341))</f>
        <v/>
      </c>
      <c r="I342" s="319"/>
      <c r="J342" s="176" t="str">
        <f ca="1">IF($C342="Total",SUM($I$1:I341),"")</f>
        <v/>
      </c>
      <c r="K342" s="177" t="str">
        <f ca="1">IFERROR(IF($C342="Total",$K$2+SUM($G342:$H342)-$J342,
IF(AND(G342="",H342=""),"",
$K$2+SUM(G$3:G342)+SUM(H$3:H342)-SUM(I$2:I342))),"")</f>
        <v/>
      </c>
    </row>
    <row r="343" spans="1:11" x14ac:dyDescent="0.35">
      <c r="A343" s="318" t="str">
        <f ca="1">IF($B343='Debtor balance enquiry'!$C$2,1+COUNT($A$1:A342),"")</f>
        <v/>
      </c>
      <c r="B343" s="133" t="str">
        <f ca="1">OFFSET('Sales input worksheet'!$A$1,ROW()-2,0)</f>
        <v/>
      </c>
      <c r="C343" s="169" t="str">
        <f ca="1">IF($C342="Total","",
IF($C342="","",
IF(OFFSET('Sales input worksheet'!$B$1,ROW()-2,0)="","TOTAL",
OFFSET('Sales input worksheet'!$B$1,ROW()-2,0))))</f>
        <v/>
      </c>
      <c r="D343" s="169" t="str">
        <f ca="1">IF(OFFSET('Sales input worksheet'!$C$1,ROW()-2,0)="","",OFFSET('Sales input worksheet'!$C$1,ROW()-2,0))</f>
        <v/>
      </c>
      <c r="E343" s="170" t="str">
        <f ca="1">IF(OFFSET('Sales input worksheet'!$D$1,ROW()-2,0)="","",OFFSET('Sales input worksheet'!$D$1,ROW()-2,0))</f>
        <v/>
      </c>
      <c r="F343" s="171" t="str">
        <f ca="1">IF(OFFSET('Sales input worksheet'!$E$1,ROW()-2,0)="","",OFFSET('Sales input worksheet'!$E$1,ROW()-2,0))</f>
        <v/>
      </c>
      <c r="G343" s="172" t="str">
        <f ca="1">IF($C343="Total",SUM(G$1:G342),
IF(OR(SUM('Sales input worksheet'!$J342:$K342)&lt;0,SUM('Sales input worksheet'!$J342:$K342)=0),"",
'Sales input worksheet'!$M342))</f>
        <v/>
      </c>
      <c r="H343" s="172" t="str">
        <f ca="1">IF($C343="Total",SUM(H$1:H342),
IF(OR(SUM('Sales input worksheet'!$J342:$K342)&gt;0,SUM('Sales input worksheet'!$J342:$K342)=0),"",
'Sales input worksheet'!$M342))</f>
        <v/>
      </c>
      <c r="I343" s="319"/>
      <c r="J343" s="176" t="str">
        <f ca="1">IF($C343="Total",SUM($I$1:I342),"")</f>
        <v/>
      </c>
      <c r="K343" s="177" t="str">
        <f ca="1">IFERROR(IF($C343="Total",$K$2+SUM($G343:$H343)-$J343,
IF(AND(G343="",H343=""),"",
$K$2+SUM(G$3:G343)+SUM(H$3:H343)-SUM(I$2:I343))),"")</f>
        <v/>
      </c>
    </row>
    <row r="344" spans="1:11" x14ac:dyDescent="0.35">
      <c r="A344" s="318" t="str">
        <f ca="1">IF($B344='Debtor balance enquiry'!$C$2,1+COUNT($A$1:A343),"")</f>
        <v/>
      </c>
      <c r="B344" s="133" t="str">
        <f ca="1">OFFSET('Sales input worksheet'!$A$1,ROW()-2,0)</f>
        <v/>
      </c>
      <c r="C344" s="169" t="str">
        <f ca="1">IF($C343="Total","",
IF($C343="","",
IF(OFFSET('Sales input worksheet'!$B$1,ROW()-2,0)="","TOTAL",
OFFSET('Sales input worksheet'!$B$1,ROW()-2,0))))</f>
        <v/>
      </c>
      <c r="D344" s="169" t="str">
        <f ca="1">IF(OFFSET('Sales input worksheet'!$C$1,ROW()-2,0)="","",OFFSET('Sales input worksheet'!$C$1,ROW()-2,0))</f>
        <v/>
      </c>
      <c r="E344" s="170" t="str">
        <f ca="1">IF(OFFSET('Sales input worksheet'!$D$1,ROW()-2,0)="","",OFFSET('Sales input worksheet'!$D$1,ROW()-2,0))</f>
        <v/>
      </c>
      <c r="F344" s="171" t="str">
        <f ca="1">IF(OFFSET('Sales input worksheet'!$E$1,ROW()-2,0)="","",OFFSET('Sales input worksheet'!$E$1,ROW()-2,0))</f>
        <v/>
      </c>
      <c r="G344" s="172" t="str">
        <f ca="1">IF($C344="Total",SUM(G$1:G343),
IF(OR(SUM('Sales input worksheet'!$J343:$K343)&lt;0,SUM('Sales input worksheet'!$J343:$K343)=0),"",
'Sales input worksheet'!$M343))</f>
        <v/>
      </c>
      <c r="H344" s="172" t="str">
        <f ca="1">IF($C344="Total",SUM(H$1:H343),
IF(OR(SUM('Sales input worksheet'!$J343:$K343)&gt;0,SUM('Sales input worksheet'!$J343:$K343)=0),"",
'Sales input worksheet'!$M343))</f>
        <v/>
      </c>
      <c r="I344" s="319"/>
      <c r="J344" s="176" t="str">
        <f ca="1">IF($C344="Total",SUM($I$1:I343),"")</f>
        <v/>
      </c>
      <c r="K344" s="177" t="str">
        <f ca="1">IFERROR(IF($C344="Total",$K$2+SUM($G344:$H344)-$J344,
IF(AND(G344="",H344=""),"",
$K$2+SUM(G$3:G344)+SUM(H$3:H344)-SUM(I$2:I344))),"")</f>
        <v/>
      </c>
    </row>
    <row r="345" spans="1:11" x14ac:dyDescent="0.35">
      <c r="A345" s="318" t="str">
        <f ca="1">IF($B345='Debtor balance enquiry'!$C$2,1+COUNT($A$1:A344),"")</f>
        <v/>
      </c>
      <c r="B345" s="133" t="str">
        <f ca="1">OFFSET('Sales input worksheet'!$A$1,ROW()-2,0)</f>
        <v/>
      </c>
      <c r="C345" s="169" t="str">
        <f ca="1">IF($C344="Total","",
IF($C344="","",
IF(OFFSET('Sales input worksheet'!$B$1,ROW()-2,0)="","TOTAL",
OFFSET('Sales input worksheet'!$B$1,ROW()-2,0))))</f>
        <v/>
      </c>
      <c r="D345" s="169" t="str">
        <f ca="1">IF(OFFSET('Sales input worksheet'!$C$1,ROW()-2,0)="","",OFFSET('Sales input worksheet'!$C$1,ROW()-2,0))</f>
        <v/>
      </c>
      <c r="E345" s="170" t="str">
        <f ca="1">IF(OFFSET('Sales input worksheet'!$D$1,ROW()-2,0)="","",OFFSET('Sales input worksheet'!$D$1,ROW()-2,0))</f>
        <v/>
      </c>
      <c r="F345" s="171" t="str">
        <f ca="1">IF(OFFSET('Sales input worksheet'!$E$1,ROW()-2,0)="","",OFFSET('Sales input worksheet'!$E$1,ROW()-2,0))</f>
        <v/>
      </c>
      <c r="G345" s="172" t="str">
        <f ca="1">IF($C345="Total",SUM(G$1:G344),
IF(OR(SUM('Sales input worksheet'!$J344:$K344)&lt;0,SUM('Sales input worksheet'!$J344:$K344)=0),"",
'Sales input worksheet'!$M344))</f>
        <v/>
      </c>
      <c r="H345" s="172" t="str">
        <f ca="1">IF($C345="Total",SUM(H$1:H344),
IF(OR(SUM('Sales input worksheet'!$J344:$K344)&gt;0,SUM('Sales input worksheet'!$J344:$K344)=0),"",
'Sales input worksheet'!$M344))</f>
        <v/>
      </c>
      <c r="I345" s="319"/>
      <c r="J345" s="176" t="str">
        <f ca="1">IF($C345="Total",SUM($I$1:I344),"")</f>
        <v/>
      </c>
      <c r="K345" s="177" t="str">
        <f ca="1">IFERROR(IF($C345="Total",$K$2+SUM($G345:$H345)-$J345,
IF(AND(G345="",H345=""),"",
$K$2+SUM(G$3:G345)+SUM(H$3:H345)-SUM(I$2:I345))),"")</f>
        <v/>
      </c>
    </row>
    <row r="346" spans="1:11" x14ac:dyDescent="0.35">
      <c r="A346" s="318" t="str">
        <f ca="1">IF($B346='Debtor balance enquiry'!$C$2,1+COUNT($A$1:A345),"")</f>
        <v/>
      </c>
      <c r="B346" s="133" t="str">
        <f ca="1">OFFSET('Sales input worksheet'!$A$1,ROW()-2,0)</f>
        <v/>
      </c>
      <c r="C346" s="169" t="str">
        <f ca="1">IF($C345="Total","",
IF($C345="","",
IF(OFFSET('Sales input worksheet'!$B$1,ROW()-2,0)="","TOTAL",
OFFSET('Sales input worksheet'!$B$1,ROW()-2,0))))</f>
        <v/>
      </c>
      <c r="D346" s="169" t="str">
        <f ca="1">IF(OFFSET('Sales input worksheet'!$C$1,ROW()-2,0)="","",OFFSET('Sales input worksheet'!$C$1,ROW()-2,0))</f>
        <v/>
      </c>
      <c r="E346" s="170" t="str">
        <f ca="1">IF(OFFSET('Sales input worksheet'!$D$1,ROW()-2,0)="","",OFFSET('Sales input worksheet'!$D$1,ROW()-2,0))</f>
        <v/>
      </c>
      <c r="F346" s="171" t="str">
        <f ca="1">IF(OFFSET('Sales input worksheet'!$E$1,ROW()-2,0)="","",OFFSET('Sales input worksheet'!$E$1,ROW()-2,0))</f>
        <v/>
      </c>
      <c r="G346" s="172" t="str">
        <f ca="1">IF($C346="Total",SUM(G$1:G345),
IF(OR(SUM('Sales input worksheet'!$J345:$K345)&lt;0,SUM('Sales input worksheet'!$J345:$K345)=0),"",
'Sales input worksheet'!$M345))</f>
        <v/>
      </c>
      <c r="H346" s="172" t="str">
        <f ca="1">IF($C346="Total",SUM(H$1:H345),
IF(OR(SUM('Sales input worksheet'!$J345:$K345)&gt;0,SUM('Sales input worksheet'!$J345:$K345)=0),"",
'Sales input worksheet'!$M345))</f>
        <v/>
      </c>
      <c r="I346" s="319"/>
      <c r="J346" s="176" t="str">
        <f ca="1">IF($C346="Total",SUM($I$1:I345),"")</f>
        <v/>
      </c>
      <c r="K346" s="177" t="str">
        <f ca="1">IFERROR(IF($C346="Total",$K$2+SUM($G346:$H346)-$J346,
IF(AND(G346="",H346=""),"",
$K$2+SUM(G$3:G346)+SUM(H$3:H346)-SUM(I$2:I346))),"")</f>
        <v/>
      </c>
    </row>
    <row r="347" spans="1:11" x14ac:dyDescent="0.35">
      <c r="A347" s="318" t="str">
        <f ca="1">IF($B347='Debtor balance enquiry'!$C$2,1+COUNT($A$1:A346),"")</f>
        <v/>
      </c>
      <c r="B347" s="133" t="str">
        <f ca="1">OFFSET('Sales input worksheet'!$A$1,ROW()-2,0)</f>
        <v/>
      </c>
      <c r="C347" s="169" t="str">
        <f ca="1">IF($C346="Total","",
IF($C346="","",
IF(OFFSET('Sales input worksheet'!$B$1,ROW()-2,0)="","TOTAL",
OFFSET('Sales input worksheet'!$B$1,ROW()-2,0))))</f>
        <v/>
      </c>
      <c r="D347" s="169" t="str">
        <f ca="1">IF(OFFSET('Sales input worksheet'!$C$1,ROW()-2,0)="","",OFFSET('Sales input worksheet'!$C$1,ROW()-2,0))</f>
        <v/>
      </c>
      <c r="E347" s="170" t="str">
        <f ca="1">IF(OFFSET('Sales input worksheet'!$D$1,ROW()-2,0)="","",OFFSET('Sales input worksheet'!$D$1,ROW()-2,0))</f>
        <v/>
      </c>
      <c r="F347" s="171" t="str">
        <f ca="1">IF(OFFSET('Sales input worksheet'!$E$1,ROW()-2,0)="","",OFFSET('Sales input worksheet'!$E$1,ROW()-2,0))</f>
        <v/>
      </c>
      <c r="G347" s="172" t="str">
        <f ca="1">IF($C347="Total",SUM(G$1:G346),
IF(OR(SUM('Sales input worksheet'!$J346:$K346)&lt;0,SUM('Sales input worksheet'!$J346:$K346)=0),"",
'Sales input worksheet'!$M346))</f>
        <v/>
      </c>
      <c r="H347" s="172" t="str">
        <f ca="1">IF($C347="Total",SUM(H$1:H346),
IF(OR(SUM('Sales input worksheet'!$J346:$K346)&gt;0,SUM('Sales input worksheet'!$J346:$K346)=0),"",
'Sales input worksheet'!$M346))</f>
        <v/>
      </c>
      <c r="I347" s="319"/>
      <c r="J347" s="176" t="str">
        <f ca="1">IF($C347="Total",SUM($I$1:I346),"")</f>
        <v/>
      </c>
      <c r="K347" s="177" t="str">
        <f ca="1">IFERROR(IF($C347="Total",$K$2+SUM($G347:$H347)-$J347,
IF(AND(G347="",H347=""),"",
$K$2+SUM(G$3:G347)+SUM(H$3:H347)-SUM(I$2:I347))),"")</f>
        <v/>
      </c>
    </row>
    <row r="348" spans="1:11" x14ac:dyDescent="0.35">
      <c r="A348" s="318" t="str">
        <f ca="1">IF($B348='Debtor balance enquiry'!$C$2,1+COUNT($A$1:A347),"")</f>
        <v/>
      </c>
      <c r="B348" s="133" t="str">
        <f ca="1">OFFSET('Sales input worksheet'!$A$1,ROW()-2,0)</f>
        <v/>
      </c>
      <c r="C348" s="169" t="str">
        <f ca="1">IF($C347="Total","",
IF($C347="","",
IF(OFFSET('Sales input worksheet'!$B$1,ROW()-2,0)="","TOTAL",
OFFSET('Sales input worksheet'!$B$1,ROW()-2,0))))</f>
        <v/>
      </c>
      <c r="D348" s="169" t="str">
        <f ca="1">IF(OFFSET('Sales input worksheet'!$C$1,ROW()-2,0)="","",OFFSET('Sales input worksheet'!$C$1,ROW()-2,0))</f>
        <v/>
      </c>
      <c r="E348" s="170" t="str">
        <f ca="1">IF(OFFSET('Sales input worksheet'!$D$1,ROW()-2,0)="","",OFFSET('Sales input worksheet'!$D$1,ROW()-2,0))</f>
        <v/>
      </c>
      <c r="F348" s="171" t="str">
        <f ca="1">IF(OFFSET('Sales input worksheet'!$E$1,ROW()-2,0)="","",OFFSET('Sales input worksheet'!$E$1,ROW()-2,0))</f>
        <v/>
      </c>
      <c r="G348" s="172" t="str">
        <f ca="1">IF($C348="Total",SUM(G$1:G347),
IF(OR(SUM('Sales input worksheet'!$J347:$K347)&lt;0,SUM('Sales input worksheet'!$J347:$K347)=0),"",
'Sales input worksheet'!$M347))</f>
        <v/>
      </c>
      <c r="H348" s="172" t="str">
        <f ca="1">IF($C348="Total",SUM(H$1:H347),
IF(OR(SUM('Sales input worksheet'!$J347:$K347)&gt;0,SUM('Sales input worksheet'!$J347:$K347)=0),"",
'Sales input worksheet'!$M347))</f>
        <v/>
      </c>
      <c r="I348" s="319"/>
      <c r="J348" s="176" t="str">
        <f ca="1">IF($C348="Total",SUM($I$1:I347),"")</f>
        <v/>
      </c>
      <c r="K348" s="177" t="str">
        <f ca="1">IFERROR(IF($C348="Total",$K$2+SUM($G348:$H348)-$J348,
IF(AND(G348="",H348=""),"",
$K$2+SUM(G$3:G348)+SUM(H$3:H348)-SUM(I$2:I348))),"")</f>
        <v/>
      </c>
    </row>
    <row r="349" spans="1:11" x14ac:dyDescent="0.35">
      <c r="A349" s="318" t="str">
        <f ca="1">IF($B349='Debtor balance enquiry'!$C$2,1+COUNT($A$1:A348),"")</f>
        <v/>
      </c>
      <c r="B349" s="133" t="str">
        <f ca="1">OFFSET('Sales input worksheet'!$A$1,ROW()-2,0)</f>
        <v/>
      </c>
      <c r="C349" s="169" t="str">
        <f ca="1">IF($C348="Total","",
IF($C348="","",
IF(OFFSET('Sales input worksheet'!$B$1,ROW()-2,0)="","TOTAL",
OFFSET('Sales input worksheet'!$B$1,ROW()-2,0))))</f>
        <v/>
      </c>
      <c r="D349" s="169" t="str">
        <f ca="1">IF(OFFSET('Sales input worksheet'!$C$1,ROW()-2,0)="","",OFFSET('Sales input worksheet'!$C$1,ROW()-2,0))</f>
        <v/>
      </c>
      <c r="E349" s="170" t="str">
        <f ca="1">IF(OFFSET('Sales input worksheet'!$D$1,ROW()-2,0)="","",OFFSET('Sales input worksheet'!$D$1,ROW()-2,0))</f>
        <v/>
      </c>
      <c r="F349" s="171" t="str">
        <f ca="1">IF(OFFSET('Sales input worksheet'!$E$1,ROW()-2,0)="","",OFFSET('Sales input worksheet'!$E$1,ROW()-2,0))</f>
        <v/>
      </c>
      <c r="G349" s="172" t="str">
        <f ca="1">IF($C349="Total",SUM(G$1:G348),
IF(OR(SUM('Sales input worksheet'!$J348:$K348)&lt;0,SUM('Sales input worksheet'!$J348:$K348)=0),"",
'Sales input worksheet'!$M348))</f>
        <v/>
      </c>
      <c r="H349" s="172" t="str">
        <f ca="1">IF($C349="Total",SUM(H$1:H348),
IF(OR(SUM('Sales input worksheet'!$J348:$K348)&gt;0,SUM('Sales input worksheet'!$J348:$K348)=0),"",
'Sales input worksheet'!$M348))</f>
        <v/>
      </c>
      <c r="I349" s="319"/>
      <c r="J349" s="176" t="str">
        <f ca="1">IF($C349="Total",SUM($I$1:I348),"")</f>
        <v/>
      </c>
      <c r="K349" s="177" t="str">
        <f ca="1">IFERROR(IF($C349="Total",$K$2+SUM($G349:$H349)-$J349,
IF(AND(G349="",H349=""),"",
$K$2+SUM(G$3:G349)+SUM(H$3:H349)-SUM(I$2:I349))),"")</f>
        <v/>
      </c>
    </row>
    <row r="350" spans="1:11" x14ac:dyDescent="0.35">
      <c r="A350" s="318" t="str">
        <f ca="1">IF($B350='Debtor balance enquiry'!$C$2,1+COUNT($A$1:A349),"")</f>
        <v/>
      </c>
      <c r="B350" s="133" t="str">
        <f ca="1">OFFSET('Sales input worksheet'!$A$1,ROW()-2,0)</f>
        <v/>
      </c>
      <c r="C350" s="169" t="str">
        <f ca="1">IF($C349="Total","",
IF($C349="","",
IF(OFFSET('Sales input worksheet'!$B$1,ROW()-2,0)="","TOTAL",
OFFSET('Sales input worksheet'!$B$1,ROW()-2,0))))</f>
        <v/>
      </c>
      <c r="D350" s="169" t="str">
        <f ca="1">IF(OFFSET('Sales input worksheet'!$C$1,ROW()-2,0)="","",OFFSET('Sales input worksheet'!$C$1,ROW()-2,0))</f>
        <v/>
      </c>
      <c r="E350" s="170" t="str">
        <f ca="1">IF(OFFSET('Sales input worksheet'!$D$1,ROW()-2,0)="","",OFFSET('Sales input worksheet'!$D$1,ROW()-2,0))</f>
        <v/>
      </c>
      <c r="F350" s="171" t="str">
        <f ca="1">IF(OFFSET('Sales input worksheet'!$E$1,ROW()-2,0)="","",OFFSET('Sales input worksheet'!$E$1,ROW()-2,0))</f>
        <v/>
      </c>
      <c r="G350" s="172" t="str">
        <f ca="1">IF($C350="Total",SUM(G$1:G349),
IF(OR(SUM('Sales input worksheet'!$J349:$K349)&lt;0,SUM('Sales input worksheet'!$J349:$K349)=0),"",
'Sales input worksheet'!$M349))</f>
        <v/>
      </c>
      <c r="H350" s="172" t="str">
        <f ca="1">IF($C350="Total",SUM(H$1:H349),
IF(OR(SUM('Sales input worksheet'!$J349:$K349)&gt;0,SUM('Sales input worksheet'!$J349:$K349)=0),"",
'Sales input worksheet'!$M349))</f>
        <v/>
      </c>
      <c r="I350" s="319"/>
      <c r="J350" s="176" t="str">
        <f ca="1">IF($C350="Total",SUM($I$1:I349),"")</f>
        <v/>
      </c>
      <c r="K350" s="177" t="str">
        <f ca="1">IFERROR(IF($C350="Total",$K$2+SUM($G350:$H350)-$J350,
IF(AND(G350="",H350=""),"",
$K$2+SUM(G$3:G350)+SUM(H$3:H350)-SUM(I$2:I350))),"")</f>
        <v/>
      </c>
    </row>
    <row r="351" spans="1:11" x14ac:dyDescent="0.35">
      <c r="A351" s="318" t="str">
        <f ca="1">IF($B351='Debtor balance enquiry'!$C$2,1+COUNT($A$1:A350),"")</f>
        <v/>
      </c>
      <c r="B351" s="133" t="str">
        <f ca="1">OFFSET('Sales input worksheet'!$A$1,ROW()-2,0)</f>
        <v/>
      </c>
      <c r="C351" s="169" t="str">
        <f ca="1">IF($C350="Total","",
IF($C350="","",
IF(OFFSET('Sales input worksheet'!$B$1,ROW()-2,0)="","TOTAL",
OFFSET('Sales input worksheet'!$B$1,ROW()-2,0))))</f>
        <v/>
      </c>
      <c r="D351" s="169" t="str">
        <f ca="1">IF(OFFSET('Sales input worksheet'!$C$1,ROW()-2,0)="","",OFFSET('Sales input worksheet'!$C$1,ROW()-2,0))</f>
        <v/>
      </c>
      <c r="E351" s="170" t="str">
        <f ca="1">IF(OFFSET('Sales input worksheet'!$D$1,ROW()-2,0)="","",OFFSET('Sales input worksheet'!$D$1,ROW()-2,0))</f>
        <v/>
      </c>
      <c r="F351" s="171" t="str">
        <f ca="1">IF(OFFSET('Sales input worksheet'!$E$1,ROW()-2,0)="","",OFFSET('Sales input worksheet'!$E$1,ROW()-2,0))</f>
        <v/>
      </c>
      <c r="G351" s="172" t="str">
        <f ca="1">IF($C351="Total",SUM(G$1:G350),
IF(OR(SUM('Sales input worksheet'!$J350:$K350)&lt;0,SUM('Sales input worksheet'!$J350:$K350)=0),"",
'Sales input worksheet'!$M350))</f>
        <v/>
      </c>
      <c r="H351" s="172" t="str">
        <f ca="1">IF($C351="Total",SUM(H$1:H350),
IF(OR(SUM('Sales input worksheet'!$J350:$K350)&gt;0,SUM('Sales input worksheet'!$J350:$K350)=0),"",
'Sales input worksheet'!$M350))</f>
        <v/>
      </c>
      <c r="I351" s="319"/>
      <c r="J351" s="176" t="str">
        <f ca="1">IF($C351="Total",SUM($I$1:I350),"")</f>
        <v/>
      </c>
      <c r="K351" s="177" t="str">
        <f ca="1">IFERROR(IF($C351="Total",$K$2+SUM($G351:$H351)-$J351,
IF(AND(G351="",H351=""),"",
$K$2+SUM(G$3:G351)+SUM(H$3:H351)-SUM(I$2:I351))),"")</f>
        <v/>
      </c>
    </row>
    <row r="352" spans="1:11" x14ac:dyDescent="0.35">
      <c r="A352" s="318" t="str">
        <f ca="1">IF($B352='Debtor balance enquiry'!$C$2,1+COUNT($A$1:A351),"")</f>
        <v/>
      </c>
      <c r="B352" s="133" t="str">
        <f ca="1">OFFSET('Sales input worksheet'!$A$1,ROW()-2,0)</f>
        <v/>
      </c>
      <c r="C352" s="169" t="str">
        <f ca="1">IF($C351="Total","",
IF($C351="","",
IF(OFFSET('Sales input worksheet'!$B$1,ROW()-2,0)="","TOTAL",
OFFSET('Sales input worksheet'!$B$1,ROW()-2,0))))</f>
        <v/>
      </c>
      <c r="D352" s="169" t="str">
        <f ca="1">IF(OFFSET('Sales input worksheet'!$C$1,ROW()-2,0)="","",OFFSET('Sales input worksheet'!$C$1,ROW()-2,0))</f>
        <v/>
      </c>
      <c r="E352" s="170" t="str">
        <f ca="1">IF(OFFSET('Sales input worksheet'!$D$1,ROW()-2,0)="","",OFFSET('Sales input worksheet'!$D$1,ROW()-2,0))</f>
        <v/>
      </c>
      <c r="F352" s="171" t="str">
        <f ca="1">IF(OFFSET('Sales input worksheet'!$E$1,ROW()-2,0)="","",OFFSET('Sales input worksheet'!$E$1,ROW()-2,0))</f>
        <v/>
      </c>
      <c r="G352" s="172" t="str">
        <f ca="1">IF($C352="Total",SUM(G$1:G351),
IF(OR(SUM('Sales input worksheet'!$J351:$K351)&lt;0,SUM('Sales input worksheet'!$J351:$K351)=0),"",
'Sales input worksheet'!$M351))</f>
        <v/>
      </c>
      <c r="H352" s="172" t="str">
        <f ca="1">IF($C352="Total",SUM(H$1:H351),
IF(OR(SUM('Sales input worksheet'!$J351:$K351)&gt;0,SUM('Sales input worksheet'!$J351:$K351)=0),"",
'Sales input worksheet'!$M351))</f>
        <v/>
      </c>
      <c r="I352" s="319"/>
      <c r="J352" s="176" t="str">
        <f ca="1">IF($C352="Total",SUM($I$1:I351),"")</f>
        <v/>
      </c>
      <c r="K352" s="177" t="str">
        <f ca="1">IFERROR(IF($C352="Total",$K$2+SUM($G352:$H352)-$J352,
IF(AND(G352="",H352=""),"",
$K$2+SUM(G$3:G352)+SUM(H$3:H352)-SUM(I$2:I352))),"")</f>
        <v/>
      </c>
    </row>
    <row r="353" spans="1:11" x14ac:dyDescent="0.35">
      <c r="A353" s="318" t="str">
        <f ca="1">IF($B353='Debtor balance enquiry'!$C$2,1+COUNT($A$1:A352),"")</f>
        <v/>
      </c>
      <c r="B353" s="133" t="str">
        <f ca="1">OFFSET('Sales input worksheet'!$A$1,ROW()-2,0)</f>
        <v/>
      </c>
      <c r="C353" s="169" t="str">
        <f ca="1">IF($C352="Total","",
IF($C352="","",
IF(OFFSET('Sales input worksheet'!$B$1,ROW()-2,0)="","TOTAL",
OFFSET('Sales input worksheet'!$B$1,ROW()-2,0))))</f>
        <v/>
      </c>
      <c r="D353" s="169" t="str">
        <f ca="1">IF(OFFSET('Sales input worksheet'!$C$1,ROW()-2,0)="","",OFFSET('Sales input worksheet'!$C$1,ROW()-2,0))</f>
        <v/>
      </c>
      <c r="E353" s="170" t="str">
        <f ca="1">IF(OFFSET('Sales input worksheet'!$D$1,ROW()-2,0)="","",OFFSET('Sales input worksheet'!$D$1,ROW()-2,0))</f>
        <v/>
      </c>
      <c r="F353" s="171" t="str">
        <f ca="1">IF(OFFSET('Sales input worksheet'!$E$1,ROW()-2,0)="","",OFFSET('Sales input worksheet'!$E$1,ROW()-2,0))</f>
        <v/>
      </c>
      <c r="G353" s="172" t="str">
        <f ca="1">IF($C353="Total",SUM(G$1:G352),
IF(OR(SUM('Sales input worksheet'!$J352:$K352)&lt;0,SUM('Sales input worksheet'!$J352:$K352)=0),"",
'Sales input worksheet'!$M352))</f>
        <v/>
      </c>
      <c r="H353" s="172" t="str">
        <f ca="1">IF($C353="Total",SUM(H$1:H352),
IF(OR(SUM('Sales input worksheet'!$J352:$K352)&gt;0,SUM('Sales input worksheet'!$J352:$K352)=0),"",
'Sales input worksheet'!$M352))</f>
        <v/>
      </c>
      <c r="I353" s="319"/>
      <c r="J353" s="176" t="str">
        <f ca="1">IF($C353="Total",SUM($I$1:I352),"")</f>
        <v/>
      </c>
      <c r="K353" s="177" t="str">
        <f ca="1">IFERROR(IF($C353="Total",$K$2+SUM($G353:$H353)-$J353,
IF(AND(G353="",H353=""),"",
$K$2+SUM(G$3:G353)+SUM(H$3:H353)-SUM(I$2:I353))),"")</f>
        <v/>
      </c>
    </row>
    <row r="354" spans="1:11" x14ac:dyDescent="0.35">
      <c r="A354" s="318" t="str">
        <f ca="1">IF($B354='Debtor balance enquiry'!$C$2,1+COUNT($A$1:A353),"")</f>
        <v/>
      </c>
      <c r="B354" s="133" t="str">
        <f ca="1">OFFSET('Sales input worksheet'!$A$1,ROW()-2,0)</f>
        <v/>
      </c>
      <c r="C354" s="169" t="str">
        <f ca="1">IF($C353="Total","",
IF($C353="","",
IF(OFFSET('Sales input worksheet'!$B$1,ROW()-2,0)="","TOTAL",
OFFSET('Sales input worksheet'!$B$1,ROW()-2,0))))</f>
        <v/>
      </c>
      <c r="D354" s="169" t="str">
        <f ca="1">IF(OFFSET('Sales input worksheet'!$C$1,ROW()-2,0)="","",OFFSET('Sales input worksheet'!$C$1,ROW()-2,0))</f>
        <v/>
      </c>
      <c r="E354" s="170" t="str">
        <f ca="1">IF(OFFSET('Sales input worksheet'!$D$1,ROW()-2,0)="","",OFFSET('Sales input worksheet'!$D$1,ROW()-2,0))</f>
        <v/>
      </c>
      <c r="F354" s="171" t="str">
        <f ca="1">IF(OFFSET('Sales input worksheet'!$E$1,ROW()-2,0)="","",OFFSET('Sales input worksheet'!$E$1,ROW()-2,0))</f>
        <v/>
      </c>
      <c r="G354" s="172" t="str">
        <f ca="1">IF($C354="Total",SUM(G$1:G353),
IF(OR(SUM('Sales input worksheet'!$J353:$K353)&lt;0,SUM('Sales input worksheet'!$J353:$K353)=0),"",
'Sales input worksheet'!$M353))</f>
        <v/>
      </c>
      <c r="H354" s="172" t="str">
        <f ca="1">IF($C354="Total",SUM(H$1:H353),
IF(OR(SUM('Sales input worksheet'!$J353:$K353)&gt;0,SUM('Sales input worksheet'!$J353:$K353)=0),"",
'Sales input worksheet'!$M353))</f>
        <v/>
      </c>
      <c r="I354" s="319"/>
      <c r="J354" s="176" t="str">
        <f ca="1">IF($C354="Total",SUM($I$1:I353),"")</f>
        <v/>
      </c>
      <c r="K354" s="177" t="str">
        <f ca="1">IFERROR(IF($C354="Total",$K$2+SUM($G354:$H354)-$J354,
IF(AND(G354="",H354=""),"",
$K$2+SUM(G$3:G354)+SUM(H$3:H354)-SUM(I$2:I354))),"")</f>
        <v/>
      </c>
    </row>
    <row r="355" spans="1:11" x14ac:dyDescent="0.35">
      <c r="A355" s="318" t="str">
        <f ca="1">IF($B355='Debtor balance enquiry'!$C$2,1+COUNT($A$1:A354),"")</f>
        <v/>
      </c>
      <c r="B355" s="133" t="str">
        <f ca="1">OFFSET('Sales input worksheet'!$A$1,ROW()-2,0)</f>
        <v/>
      </c>
      <c r="C355" s="169" t="str">
        <f ca="1">IF($C354="Total","",
IF($C354="","",
IF(OFFSET('Sales input worksheet'!$B$1,ROW()-2,0)="","TOTAL",
OFFSET('Sales input worksheet'!$B$1,ROW()-2,0))))</f>
        <v/>
      </c>
      <c r="D355" s="169" t="str">
        <f ca="1">IF(OFFSET('Sales input worksheet'!$C$1,ROW()-2,0)="","",OFFSET('Sales input worksheet'!$C$1,ROW()-2,0))</f>
        <v/>
      </c>
      <c r="E355" s="170" t="str">
        <f ca="1">IF(OFFSET('Sales input worksheet'!$D$1,ROW()-2,0)="","",OFFSET('Sales input worksheet'!$D$1,ROW()-2,0))</f>
        <v/>
      </c>
      <c r="F355" s="171" t="str">
        <f ca="1">IF(OFFSET('Sales input worksheet'!$E$1,ROW()-2,0)="","",OFFSET('Sales input worksheet'!$E$1,ROW()-2,0))</f>
        <v/>
      </c>
      <c r="G355" s="172" t="str">
        <f ca="1">IF($C355="Total",SUM(G$1:G354),
IF(OR(SUM('Sales input worksheet'!$J354:$K354)&lt;0,SUM('Sales input worksheet'!$J354:$K354)=0),"",
'Sales input worksheet'!$M354))</f>
        <v/>
      </c>
      <c r="H355" s="172" t="str">
        <f ca="1">IF($C355="Total",SUM(H$1:H354),
IF(OR(SUM('Sales input worksheet'!$J354:$K354)&gt;0,SUM('Sales input worksheet'!$J354:$K354)=0),"",
'Sales input worksheet'!$M354))</f>
        <v/>
      </c>
      <c r="I355" s="319"/>
      <c r="J355" s="176" t="str">
        <f ca="1">IF($C355="Total",SUM($I$1:I354),"")</f>
        <v/>
      </c>
      <c r="K355" s="177" t="str">
        <f ca="1">IFERROR(IF($C355="Total",$K$2+SUM($G355:$H355)-$J355,
IF(AND(G355="",H355=""),"",
$K$2+SUM(G$3:G355)+SUM(H$3:H355)-SUM(I$2:I355))),"")</f>
        <v/>
      </c>
    </row>
    <row r="356" spans="1:11" x14ac:dyDescent="0.35">
      <c r="A356" s="318" t="str">
        <f ca="1">IF($B356='Debtor balance enquiry'!$C$2,1+COUNT($A$1:A355),"")</f>
        <v/>
      </c>
      <c r="B356" s="133" t="str">
        <f ca="1">OFFSET('Sales input worksheet'!$A$1,ROW()-2,0)</f>
        <v/>
      </c>
      <c r="C356" s="169" t="str">
        <f ca="1">IF($C355="Total","",
IF($C355="","",
IF(OFFSET('Sales input worksheet'!$B$1,ROW()-2,0)="","TOTAL",
OFFSET('Sales input worksheet'!$B$1,ROW()-2,0))))</f>
        <v/>
      </c>
      <c r="D356" s="169" t="str">
        <f ca="1">IF(OFFSET('Sales input worksheet'!$C$1,ROW()-2,0)="","",OFFSET('Sales input worksheet'!$C$1,ROW()-2,0))</f>
        <v/>
      </c>
      <c r="E356" s="170" t="str">
        <f ca="1">IF(OFFSET('Sales input worksheet'!$D$1,ROW()-2,0)="","",OFFSET('Sales input worksheet'!$D$1,ROW()-2,0))</f>
        <v/>
      </c>
      <c r="F356" s="171" t="str">
        <f ca="1">IF(OFFSET('Sales input worksheet'!$E$1,ROW()-2,0)="","",OFFSET('Sales input worksheet'!$E$1,ROW()-2,0))</f>
        <v/>
      </c>
      <c r="G356" s="172" t="str">
        <f ca="1">IF($C356="Total",SUM(G$1:G355),
IF(OR(SUM('Sales input worksheet'!$J355:$K355)&lt;0,SUM('Sales input worksheet'!$J355:$K355)=0),"",
'Sales input worksheet'!$M355))</f>
        <v/>
      </c>
      <c r="H356" s="172" t="str">
        <f ca="1">IF($C356="Total",SUM(H$1:H355),
IF(OR(SUM('Sales input worksheet'!$J355:$K355)&gt;0,SUM('Sales input worksheet'!$J355:$K355)=0),"",
'Sales input worksheet'!$M355))</f>
        <v/>
      </c>
      <c r="I356" s="319"/>
      <c r="J356" s="176" t="str">
        <f ca="1">IF($C356="Total",SUM($I$1:I355),"")</f>
        <v/>
      </c>
      <c r="K356" s="177" t="str">
        <f ca="1">IFERROR(IF($C356="Total",$K$2+SUM($G356:$H356)-$J356,
IF(AND(G356="",H356=""),"",
$K$2+SUM(G$3:G356)+SUM(H$3:H356)-SUM(I$2:I356))),"")</f>
        <v/>
      </c>
    </row>
    <row r="357" spans="1:11" x14ac:dyDescent="0.35">
      <c r="A357" s="318" t="str">
        <f ca="1">IF($B357='Debtor balance enquiry'!$C$2,1+COUNT($A$1:A356),"")</f>
        <v/>
      </c>
      <c r="B357" s="133" t="str">
        <f ca="1">OFFSET('Sales input worksheet'!$A$1,ROW()-2,0)</f>
        <v/>
      </c>
      <c r="C357" s="169" t="str">
        <f ca="1">IF($C356="Total","",
IF($C356="","",
IF(OFFSET('Sales input worksheet'!$B$1,ROW()-2,0)="","TOTAL",
OFFSET('Sales input worksheet'!$B$1,ROW()-2,0))))</f>
        <v/>
      </c>
      <c r="D357" s="169" t="str">
        <f ca="1">IF(OFFSET('Sales input worksheet'!$C$1,ROW()-2,0)="","",OFFSET('Sales input worksheet'!$C$1,ROW()-2,0))</f>
        <v/>
      </c>
      <c r="E357" s="170" t="str">
        <f ca="1">IF(OFFSET('Sales input worksheet'!$D$1,ROW()-2,0)="","",OFFSET('Sales input worksheet'!$D$1,ROW()-2,0))</f>
        <v/>
      </c>
      <c r="F357" s="171" t="str">
        <f ca="1">IF(OFFSET('Sales input worksheet'!$E$1,ROW()-2,0)="","",OFFSET('Sales input worksheet'!$E$1,ROW()-2,0))</f>
        <v/>
      </c>
      <c r="G357" s="172" t="str">
        <f ca="1">IF($C357="Total",SUM(G$1:G356),
IF(OR(SUM('Sales input worksheet'!$J356:$K356)&lt;0,SUM('Sales input worksheet'!$J356:$K356)=0),"",
'Sales input worksheet'!$M356))</f>
        <v/>
      </c>
      <c r="H357" s="172" t="str">
        <f ca="1">IF($C357="Total",SUM(H$1:H356),
IF(OR(SUM('Sales input worksheet'!$J356:$K356)&gt;0,SUM('Sales input worksheet'!$J356:$K356)=0),"",
'Sales input worksheet'!$M356))</f>
        <v/>
      </c>
      <c r="I357" s="319"/>
      <c r="J357" s="176" t="str">
        <f ca="1">IF($C357="Total",SUM($I$1:I356),"")</f>
        <v/>
      </c>
      <c r="K357" s="177" t="str">
        <f ca="1">IFERROR(IF($C357="Total",$K$2+SUM($G357:$H357)-$J357,
IF(AND(G357="",H357=""),"",
$K$2+SUM(G$3:G357)+SUM(H$3:H357)-SUM(I$2:I357))),"")</f>
        <v/>
      </c>
    </row>
    <row r="358" spans="1:11" x14ac:dyDescent="0.35">
      <c r="A358" s="318" t="str">
        <f ca="1">IF($B358='Debtor balance enquiry'!$C$2,1+COUNT($A$1:A357),"")</f>
        <v/>
      </c>
      <c r="B358" s="133" t="str">
        <f ca="1">OFFSET('Sales input worksheet'!$A$1,ROW()-2,0)</f>
        <v/>
      </c>
      <c r="C358" s="169" t="str">
        <f ca="1">IF($C357="Total","",
IF($C357="","",
IF(OFFSET('Sales input worksheet'!$B$1,ROW()-2,0)="","TOTAL",
OFFSET('Sales input worksheet'!$B$1,ROW()-2,0))))</f>
        <v/>
      </c>
      <c r="D358" s="169" t="str">
        <f ca="1">IF(OFFSET('Sales input worksheet'!$C$1,ROW()-2,0)="","",OFFSET('Sales input worksheet'!$C$1,ROW()-2,0))</f>
        <v/>
      </c>
      <c r="E358" s="170" t="str">
        <f ca="1">IF(OFFSET('Sales input worksheet'!$D$1,ROW()-2,0)="","",OFFSET('Sales input worksheet'!$D$1,ROW()-2,0))</f>
        <v/>
      </c>
      <c r="F358" s="171" t="str">
        <f ca="1">IF(OFFSET('Sales input worksheet'!$E$1,ROW()-2,0)="","",OFFSET('Sales input worksheet'!$E$1,ROW()-2,0))</f>
        <v/>
      </c>
      <c r="G358" s="172" t="str">
        <f ca="1">IF($C358="Total",SUM(G$1:G357),
IF(OR(SUM('Sales input worksheet'!$J357:$K357)&lt;0,SUM('Sales input worksheet'!$J357:$K357)=0),"",
'Sales input worksheet'!$M357))</f>
        <v/>
      </c>
      <c r="H358" s="172" t="str">
        <f ca="1">IF($C358="Total",SUM(H$1:H357),
IF(OR(SUM('Sales input worksheet'!$J357:$K357)&gt;0,SUM('Sales input worksheet'!$J357:$K357)=0),"",
'Sales input worksheet'!$M357))</f>
        <v/>
      </c>
      <c r="I358" s="319"/>
      <c r="J358" s="176" t="str">
        <f ca="1">IF($C358="Total",SUM($I$1:I357),"")</f>
        <v/>
      </c>
      <c r="K358" s="177" t="str">
        <f ca="1">IFERROR(IF($C358="Total",$K$2+SUM($G358:$H358)-$J358,
IF(AND(G358="",H358=""),"",
$K$2+SUM(G$3:G358)+SUM(H$3:H358)-SUM(I$2:I358))),"")</f>
        <v/>
      </c>
    </row>
    <row r="359" spans="1:11" x14ac:dyDescent="0.35">
      <c r="A359" s="318" t="str">
        <f ca="1">IF($B359='Debtor balance enquiry'!$C$2,1+COUNT($A$1:A358),"")</f>
        <v/>
      </c>
      <c r="B359" s="133" t="str">
        <f ca="1">OFFSET('Sales input worksheet'!$A$1,ROW()-2,0)</f>
        <v/>
      </c>
      <c r="C359" s="169" t="str">
        <f ca="1">IF($C358="Total","",
IF($C358="","",
IF(OFFSET('Sales input worksheet'!$B$1,ROW()-2,0)="","TOTAL",
OFFSET('Sales input worksheet'!$B$1,ROW()-2,0))))</f>
        <v/>
      </c>
      <c r="D359" s="169" t="str">
        <f ca="1">IF(OFFSET('Sales input worksheet'!$C$1,ROW()-2,0)="","",OFFSET('Sales input worksheet'!$C$1,ROW()-2,0))</f>
        <v/>
      </c>
      <c r="E359" s="170" t="str">
        <f ca="1">IF(OFFSET('Sales input worksheet'!$D$1,ROW()-2,0)="","",OFFSET('Sales input worksheet'!$D$1,ROW()-2,0))</f>
        <v/>
      </c>
      <c r="F359" s="171" t="str">
        <f ca="1">IF(OFFSET('Sales input worksheet'!$E$1,ROW()-2,0)="","",OFFSET('Sales input worksheet'!$E$1,ROW()-2,0))</f>
        <v/>
      </c>
      <c r="G359" s="172" t="str">
        <f ca="1">IF($C359="Total",SUM(G$1:G358),
IF(OR(SUM('Sales input worksheet'!$J358:$K358)&lt;0,SUM('Sales input worksheet'!$J358:$K358)=0),"",
'Sales input worksheet'!$M358))</f>
        <v/>
      </c>
      <c r="H359" s="172" t="str">
        <f ca="1">IF($C359="Total",SUM(H$1:H358),
IF(OR(SUM('Sales input worksheet'!$J358:$K358)&gt;0,SUM('Sales input worksheet'!$J358:$K358)=0),"",
'Sales input worksheet'!$M358))</f>
        <v/>
      </c>
      <c r="I359" s="319"/>
      <c r="J359" s="176" t="str">
        <f ca="1">IF($C359="Total",SUM($I$1:I358),"")</f>
        <v/>
      </c>
      <c r="K359" s="177" t="str">
        <f ca="1">IFERROR(IF($C359="Total",$K$2+SUM($G359:$H359)-$J359,
IF(AND(G359="",H359=""),"",
$K$2+SUM(G$3:G359)+SUM(H$3:H359)-SUM(I$2:I359))),"")</f>
        <v/>
      </c>
    </row>
    <row r="360" spans="1:11" x14ac:dyDescent="0.35">
      <c r="A360" s="318" t="str">
        <f ca="1">IF($B360='Debtor balance enquiry'!$C$2,1+COUNT($A$1:A359),"")</f>
        <v/>
      </c>
      <c r="B360" s="133" t="str">
        <f ca="1">OFFSET('Sales input worksheet'!$A$1,ROW()-2,0)</f>
        <v/>
      </c>
      <c r="C360" s="169" t="str">
        <f ca="1">IF($C359="Total","",
IF($C359="","",
IF(OFFSET('Sales input worksheet'!$B$1,ROW()-2,0)="","TOTAL",
OFFSET('Sales input worksheet'!$B$1,ROW()-2,0))))</f>
        <v/>
      </c>
      <c r="D360" s="169" t="str">
        <f ca="1">IF(OFFSET('Sales input worksheet'!$C$1,ROW()-2,0)="","",OFFSET('Sales input worksheet'!$C$1,ROW()-2,0))</f>
        <v/>
      </c>
      <c r="E360" s="170" t="str">
        <f ca="1">IF(OFFSET('Sales input worksheet'!$D$1,ROW()-2,0)="","",OFFSET('Sales input worksheet'!$D$1,ROW()-2,0))</f>
        <v/>
      </c>
      <c r="F360" s="171" t="str">
        <f ca="1">IF(OFFSET('Sales input worksheet'!$E$1,ROW()-2,0)="","",OFFSET('Sales input worksheet'!$E$1,ROW()-2,0))</f>
        <v/>
      </c>
      <c r="G360" s="172" t="str">
        <f ca="1">IF($C360="Total",SUM(G$1:G359),
IF(OR(SUM('Sales input worksheet'!$J359:$K359)&lt;0,SUM('Sales input worksheet'!$J359:$K359)=0),"",
'Sales input worksheet'!$M359))</f>
        <v/>
      </c>
      <c r="H360" s="172" t="str">
        <f ca="1">IF($C360="Total",SUM(H$1:H359),
IF(OR(SUM('Sales input worksheet'!$J359:$K359)&gt;0,SUM('Sales input worksheet'!$J359:$K359)=0),"",
'Sales input worksheet'!$M359))</f>
        <v/>
      </c>
      <c r="I360" s="319"/>
      <c r="J360" s="176" t="str">
        <f ca="1">IF($C360="Total",SUM($I$1:I359),"")</f>
        <v/>
      </c>
      <c r="K360" s="177" t="str">
        <f ca="1">IFERROR(IF($C360="Total",$K$2+SUM($G360:$H360)-$J360,
IF(AND(G360="",H360=""),"",
$K$2+SUM(G$3:G360)+SUM(H$3:H360)-SUM(I$2:I360))),"")</f>
        <v/>
      </c>
    </row>
    <row r="361" spans="1:11" x14ac:dyDescent="0.35">
      <c r="A361" s="318" t="str">
        <f ca="1">IF($B361='Debtor balance enquiry'!$C$2,1+COUNT($A$1:A360),"")</f>
        <v/>
      </c>
      <c r="B361" s="133" t="str">
        <f ca="1">OFFSET('Sales input worksheet'!$A$1,ROW()-2,0)</f>
        <v/>
      </c>
      <c r="C361" s="169" t="str">
        <f ca="1">IF($C360="Total","",
IF($C360="","",
IF(OFFSET('Sales input worksheet'!$B$1,ROW()-2,0)="","TOTAL",
OFFSET('Sales input worksheet'!$B$1,ROW()-2,0))))</f>
        <v/>
      </c>
      <c r="D361" s="169" t="str">
        <f ca="1">IF(OFFSET('Sales input worksheet'!$C$1,ROW()-2,0)="","",OFFSET('Sales input worksheet'!$C$1,ROW()-2,0))</f>
        <v/>
      </c>
      <c r="E361" s="170" t="str">
        <f ca="1">IF(OFFSET('Sales input worksheet'!$D$1,ROW()-2,0)="","",OFFSET('Sales input worksheet'!$D$1,ROW()-2,0))</f>
        <v/>
      </c>
      <c r="F361" s="171" t="str">
        <f ca="1">IF(OFFSET('Sales input worksheet'!$E$1,ROW()-2,0)="","",OFFSET('Sales input worksheet'!$E$1,ROW()-2,0))</f>
        <v/>
      </c>
      <c r="G361" s="172" t="str">
        <f ca="1">IF($C361="Total",SUM(G$1:G360),
IF(OR(SUM('Sales input worksheet'!$J360:$K360)&lt;0,SUM('Sales input worksheet'!$J360:$K360)=0),"",
'Sales input worksheet'!$M360))</f>
        <v/>
      </c>
      <c r="H361" s="172" t="str">
        <f ca="1">IF($C361="Total",SUM(H$1:H360),
IF(OR(SUM('Sales input worksheet'!$J360:$K360)&gt;0,SUM('Sales input worksheet'!$J360:$K360)=0),"",
'Sales input worksheet'!$M360))</f>
        <v/>
      </c>
      <c r="I361" s="319"/>
      <c r="J361" s="176" t="str">
        <f ca="1">IF($C361="Total",SUM($I$1:I360),"")</f>
        <v/>
      </c>
      <c r="K361" s="177" t="str">
        <f ca="1">IFERROR(IF($C361="Total",$K$2+SUM($G361:$H361)-$J361,
IF(AND(G361="",H361=""),"",
$K$2+SUM(G$3:G361)+SUM(H$3:H361)-SUM(I$2:I361))),"")</f>
        <v/>
      </c>
    </row>
    <row r="362" spans="1:11" x14ac:dyDescent="0.35">
      <c r="A362" s="318" t="str">
        <f ca="1">IF($B362='Debtor balance enquiry'!$C$2,1+COUNT($A$1:A361),"")</f>
        <v/>
      </c>
      <c r="B362" s="133" t="str">
        <f ca="1">OFFSET('Sales input worksheet'!$A$1,ROW()-2,0)</f>
        <v/>
      </c>
      <c r="C362" s="169" t="str">
        <f ca="1">IF($C361="Total","",
IF($C361="","",
IF(OFFSET('Sales input worksheet'!$B$1,ROW()-2,0)="","TOTAL",
OFFSET('Sales input worksheet'!$B$1,ROW()-2,0))))</f>
        <v/>
      </c>
      <c r="D362" s="169" t="str">
        <f ca="1">IF(OFFSET('Sales input worksheet'!$C$1,ROW()-2,0)="","",OFFSET('Sales input worksheet'!$C$1,ROW()-2,0))</f>
        <v/>
      </c>
      <c r="E362" s="170" t="str">
        <f ca="1">IF(OFFSET('Sales input worksheet'!$D$1,ROW()-2,0)="","",OFFSET('Sales input worksheet'!$D$1,ROW()-2,0))</f>
        <v/>
      </c>
      <c r="F362" s="171" t="str">
        <f ca="1">IF(OFFSET('Sales input worksheet'!$E$1,ROW()-2,0)="","",OFFSET('Sales input worksheet'!$E$1,ROW()-2,0))</f>
        <v/>
      </c>
      <c r="G362" s="172" t="str">
        <f ca="1">IF($C362="Total",SUM(G$1:G361),
IF(OR(SUM('Sales input worksheet'!$J361:$K361)&lt;0,SUM('Sales input worksheet'!$J361:$K361)=0),"",
'Sales input worksheet'!$M361))</f>
        <v/>
      </c>
      <c r="H362" s="172" t="str">
        <f ca="1">IF($C362="Total",SUM(H$1:H361),
IF(OR(SUM('Sales input worksheet'!$J361:$K361)&gt;0,SUM('Sales input worksheet'!$J361:$K361)=0),"",
'Sales input worksheet'!$M361))</f>
        <v/>
      </c>
      <c r="I362" s="319"/>
      <c r="J362" s="176" t="str">
        <f ca="1">IF($C362="Total",SUM($I$1:I361),"")</f>
        <v/>
      </c>
      <c r="K362" s="177" t="str">
        <f ca="1">IFERROR(IF($C362="Total",$K$2+SUM($G362:$H362)-$J362,
IF(AND(G362="",H362=""),"",
$K$2+SUM(G$3:G362)+SUM(H$3:H362)-SUM(I$2:I362))),"")</f>
        <v/>
      </c>
    </row>
    <row r="363" spans="1:11" x14ac:dyDescent="0.35">
      <c r="A363" s="318" t="str">
        <f ca="1">IF($B363='Debtor balance enquiry'!$C$2,1+COUNT($A$1:A362),"")</f>
        <v/>
      </c>
      <c r="B363" s="133" t="str">
        <f ca="1">OFFSET('Sales input worksheet'!$A$1,ROW()-2,0)</f>
        <v/>
      </c>
      <c r="C363" s="169" t="str">
        <f ca="1">IF($C362="Total","",
IF($C362="","",
IF(OFFSET('Sales input worksheet'!$B$1,ROW()-2,0)="","TOTAL",
OFFSET('Sales input worksheet'!$B$1,ROW()-2,0))))</f>
        <v/>
      </c>
      <c r="D363" s="169" t="str">
        <f ca="1">IF(OFFSET('Sales input worksheet'!$C$1,ROW()-2,0)="","",OFFSET('Sales input worksheet'!$C$1,ROW()-2,0))</f>
        <v/>
      </c>
      <c r="E363" s="170" t="str">
        <f ca="1">IF(OFFSET('Sales input worksheet'!$D$1,ROW()-2,0)="","",OFFSET('Sales input worksheet'!$D$1,ROW()-2,0))</f>
        <v/>
      </c>
      <c r="F363" s="171" t="str">
        <f ca="1">IF(OFFSET('Sales input worksheet'!$E$1,ROW()-2,0)="","",OFFSET('Sales input worksheet'!$E$1,ROW()-2,0))</f>
        <v/>
      </c>
      <c r="G363" s="172" t="str">
        <f ca="1">IF($C363="Total",SUM(G$1:G362),
IF(OR(SUM('Sales input worksheet'!$J362:$K362)&lt;0,SUM('Sales input worksheet'!$J362:$K362)=0),"",
'Sales input worksheet'!$M362))</f>
        <v/>
      </c>
      <c r="H363" s="172" t="str">
        <f ca="1">IF($C363="Total",SUM(H$1:H362),
IF(OR(SUM('Sales input worksheet'!$J362:$K362)&gt;0,SUM('Sales input worksheet'!$J362:$K362)=0),"",
'Sales input worksheet'!$M362))</f>
        <v/>
      </c>
      <c r="I363" s="319"/>
      <c r="J363" s="176" t="str">
        <f ca="1">IF($C363="Total",SUM($I$1:I362),"")</f>
        <v/>
      </c>
      <c r="K363" s="177" t="str">
        <f ca="1">IFERROR(IF($C363="Total",$K$2+SUM($G363:$H363)-$J363,
IF(AND(G363="",H363=""),"",
$K$2+SUM(G$3:G363)+SUM(H$3:H363)-SUM(I$2:I363))),"")</f>
        <v/>
      </c>
    </row>
    <row r="364" spans="1:11" x14ac:dyDescent="0.35">
      <c r="A364" s="318" t="str">
        <f ca="1">IF($B364='Debtor balance enquiry'!$C$2,1+COUNT($A$1:A363),"")</f>
        <v/>
      </c>
      <c r="B364" s="133" t="str">
        <f ca="1">OFFSET('Sales input worksheet'!$A$1,ROW()-2,0)</f>
        <v/>
      </c>
      <c r="C364" s="169" t="str">
        <f ca="1">IF($C363="Total","",
IF($C363="","",
IF(OFFSET('Sales input worksheet'!$B$1,ROW()-2,0)="","TOTAL",
OFFSET('Sales input worksheet'!$B$1,ROW()-2,0))))</f>
        <v/>
      </c>
      <c r="D364" s="169" t="str">
        <f ca="1">IF(OFFSET('Sales input worksheet'!$C$1,ROW()-2,0)="","",OFFSET('Sales input worksheet'!$C$1,ROW()-2,0))</f>
        <v/>
      </c>
      <c r="E364" s="170" t="str">
        <f ca="1">IF(OFFSET('Sales input worksheet'!$D$1,ROW()-2,0)="","",OFFSET('Sales input worksheet'!$D$1,ROW()-2,0))</f>
        <v/>
      </c>
      <c r="F364" s="171" t="str">
        <f ca="1">IF(OFFSET('Sales input worksheet'!$E$1,ROW()-2,0)="","",OFFSET('Sales input worksheet'!$E$1,ROW()-2,0))</f>
        <v/>
      </c>
      <c r="G364" s="172" t="str">
        <f ca="1">IF($C364="Total",SUM(G$1:G363),
IF(OR(SUM('Sales input worksheet'!$J363:$K363)&lt;0,SUM('Sales input worksheet'!$J363:$K363)=0),"",
'Sales input worksheet'!$M363))</f>
        <v/>
      </c>
      <c r="H364" s="172" t="str">
        <f ca="1">IF($C364="Total",SUM(H$1:H363),
IF(OR(SUM('Sales input worksheet'!$J363:$K363)&gt;0,SUM('Sales input worksheet'!$J363:$K363)=0),"",
'Sales input worksheet'!$M363))</f>
        <v/>
      </c>
      <c r="I364" s="319"/>
      <c r="J364" s="176" t="str">
        <f ca="1">IF($C364="Total",SUM($I$1:I363),"")</f>
        <v/>
      </c>
      <c r="K364" s="177" t="str">
        <f ca="1">IFERROR(IF($C364="Total",$K$2+SUM($G364:$H364)-$J364,
IF(AND(G364="",H364=""),"",
$K$2+SUM(G$3:G364)+SUM(H$3:H364)-SUM(I$2:I364))),"")</f>
        <v/>
      </c>
    </row>
    <row r="365" spans="1:11" x14ac:dyDescent="0.35">
      <c r="A365" s="318" t="str">
        <f ca="1">IF($B365='Debtor balance enquiry'!$C$2,1+COUNT($A$1:A364),"")</f>
        <v/>
      </c>
      <c r="B365" s="133" t="str">
        <f ca="1">OFFSET('Sales input worksheet'!$A$1,ROW()-2,0)</f>
        <v/>
      </c>
      <c r="C365" s="169" t="str">
        <f ca="1">IF($C364="Total","",
IF($C364="","",
IF(OFFSET('Sales input worksheet'!$B$1,ROW()-2,0)="","TOTAL",
OFFSET('Sales input worksheet'!$B$1,ROW()-2,0))))</f>
        <v/>
      </c>
      <c r="D365" s="169" t="str">
        <f ca="1">IF(OFFSET('Sales input worksheet'!$C$1,ROW()-2,0)="","",OFFSET('Sales input worksheet'!$C$1,ROW()-2,0))</f>
        <v/>
      </c>
      <c r="E365" s="170" t="str">
        <f ca="1">IF(OFFSET('Sales input worksheet'!$D$1,ROW()-2,0)="","",OFFSET('Sales input worksheet'!$D$1,ROW()-2,0))</f>
        <v/>
      </c>
      <c r="F365" s="171" t="str">
        <f ca="1">IF(OFFSET('Sales input worksheet'!$E$1,ROW()-2,0)="","",OFFSET('Sales input worksheet'!$E$1,ROW()-2,0))</f>
        <v/>
      </c>
      <c r="G365" s="172" t="str">
        <f ca="1">IF($C365="Total",SUM(G$1:G364),
IF(OR(SUM('Sales input worksheet'!$J364:$K364)&lt;0,SUM('Sales input worksheet'!$J364:$K364)=0),"",
'Sales input worksheet'!$M364))</f>
        <v/>
      </c>
      <c r="H365" s="172" t="str">
        <f ca="1">IF($C365="Total",SUM(H$1:H364),
IF(OR(SUM('Sales input worksheet'!$J364:$K364)&gt;0,SUM('Sales input worksheet'!$J364:$K364)=0),"",
'Sales input worksheet'!$M364))</f>
        <v/>
      </c>
      <c r="I365" s="319"/>
      <c r="J365" s="176" t="str">
        <f ca="1">IF($C365="Total",SUM($I$1:I364),"")</f>
        <v/>
      </c>
      <c r="K365" s="177" t="str">
        <f ca="1">IFERROR(IF($C365="Total",$K$2+SUM($G365:$H365)-$J365,
IF(AND(G365="",H365=""),"",
$K$2+SUM(G$3:G365)+SUM(H$3:H365)-SUM(I$2:I365))),"")</f>
        <v/>
      </c>
    </row>
    <row r="366" spans="1:11" x14ac:dyDescent="0.35">
      <c r="A366" s="318" t="str">
        <f ca="1">IF($B366='Debtor balance enquiry'!$C$2,1+COUNT($A$1:A365),"")</f>
        <v/>
      </c>
      <c r="B366" s="133" t="str">
        <f ca="1">OFFSET('Sales input worksheet'!$A$1,ROW()-2,0)</f>
        <v/>
      </c>
      <c r="C366" s="169" t="str">
        <f ca="1">IF($C365="Total","",
IF($C365="","",
IF(OFFSET('Sales input worksheet'!$B$1,ROW()-2,0)="","TOTAL",
OFFSET('Sales input worksheet'!$B$1,ROW()-2,0))))</f>
        <v/>
      </c>
      <c r="D366" s="169" t="str">
        <f ca="1">IF(OFFSET('Sales input worksheet'!$C$1,ROW()-2,0)="","",OFFSET('Sales input worksheet'!$C$1,ROW()-2,0))</f>
        <v/>
      </c>
      <c r="E366" s="170" t="str">
        <f ca="1">IF(OFFSET('Sales input worksheet'!$D$1,ROW()-2,0)="","",OFFSET('Sales input worksheet'!$D$1,ROW()-2,0))</f>
        <v/>
      </c>
      <c r="F366" s="171" t="str">
        <f ca="1">IF(OFFSET('Sales input worksheet'!$E$1,ROW()-2,0)="","",OFFSET('Sales input worksheet'!$E$1,ROW()-2,0))</f>
        <v/>
      </c>
      <c r="G366" s="172" t="str">
        <f ca="1">IF($C366="Total",SUM(G$1:G365),
IF(OR(SUM('Sales input worksheet'!$J365:$K365)&lt;0,SUM('Sales input worksheet'!$J365:$K365)=0),"",
'Sales input worksheet'!$M365))</f>
        <v/>
      </c>
      <c r="H366" s="172" t="str">
        <f ca="1">IF($C366="Total",SUM(H$1:H365),
IF(OR(SUM('Sales input worksheet'!$J365:$K365)&gt;0,SUM('Sales input worksheet'!$J365:$K365)=0),"",
'Sales input worksheet'!$M365))</f>
        <v/>
      </c>
      <c r="I366" s="319"/>
      <c r="J366" s="176" t="str">
        <f ca="1">IF($C366="Total",SUM($I$1:I365),"")</f>
        <v/>
      </c>
      <c r="K366" s="177" t="str">
        <f ca="1">IFERROR(IF($C366="Total",$K$2+SUM($G366:$H366)-$J366,
IF(AND(G366="",H366=""),"",
$K$2+SUM(G$3:G366)+SUM(H$3:H366)-SUM(I$2:I366))),"")</f>
        <v/>
      </c>
    </row>
    <row r="367" spans="1:11" x14ac:dyDescent="0.35">
      <c r="A367" s="318" t="str">
        <f ca="1">IF($B367='Debtor balance enquiry'!$C$2,1+COUNT($A$1:A366),"")</f>
        <v/>
      </c>
      <c r="B367" s="133" t="str">
        <f ca="1">OFFSET('Sales input worksheet'!$A$1,ROW()-2,0)</f>
        <v/>
      </c>
      <c r="C367" s="169" t="str">
        <f ca="1">IF($C366="Total","",
IF($C366="","",
IF(OFFSET('Sales input worksheet'!$B$1,ROW()-2,0)="","TOTAL",
OFFSET('Sales input worksheet'!$B$1,ROW()-2,0))))</f>
        <v/>
      </c>
      <c r="D367" s="169" t="str">
        <f ca="1">IF(OFFSET('Sales input worksheet'!$C$1,ROW()-2,0)="","",OFFSET('Sales input worksheet'!$C$1,ROW()-2,0))</f>
        <v/>
      </c>
      <c r="E367" s="170" t="str">
        <f ca="1">IF(OFFSET('Sales input worksheet'!$D$1,ROW()-2,0)="","",OFFSET('Sales input worksheet'!$D$1,ROW()-2,0))</f>
        <v/>
      </c>
      <c r="F367" s="171" t="str">
        <f ca="1">IF(OFFSET('Sales input worksheet'!$E$1,ROW()-2,0)="","",OFFSET('Sales input worksheet'!$E$1,ROW()-2,0))</f>
        <v/>
      </c>
      <c r="G367" s="172" t="str">
        <f ca="1">IF($C367="Total",SUM(G$1:G366),
IF(OR(SUM('Sales input worksheet'!$J366:$K366)&lt;0,SUM('Sales input worksheet'!$J366:$K366)=0),"",
'Sales input worksheet'!$M366))</f>
        <v/>
      </c>
      <c r="H367" s="172" t="str">
        <f ca="1">IF($C367="Total",SUM(H$1:H366),
IF(OR(SUM('Sales input worksheet'!$J366:$K366)&gt;0,SUM('Sales input worksheet'!$J366:$K366)=0),"",
'Sales input worksheet'!$M366))</f>
        <v/>
      </c>
      <c r="I367" s="319"/>
      <c r="J367" s="176" t="str">
        <f ca="1">IF($C367="Total",SUM($I$1:I366),"")</f>
        <v/>
      </c>
      <c r="K367" s="177" t="str">
        <f ca="1">IFERROR(IF($C367="Total",$K$2+SUM($G367:$H367)-$J367,
IF(AND(G367="",H367=""),"",
$K$2+SUM(G$3:G367)+SUM(H$3:H367)-SUM(I$2:I367))),"")</f>
        <v/>
      </c>
    </row>
    <row r="368" spans="1:11" x14ac:dyDescent="0.35">
      <c r="A368" s="318" t="str">
        <f ca="1">IF($B368='Debtor balance enquiry'!$C$2,1+COUNT($A$1:A367),"")</f>
        <v/>
      </c>
      <c r="B368" s="133" t="str">
        <f ca="1">OFFSET('Sales input worksheet'!$A$1,ROW()-2,0)</f>
        <v/>
      </c>
      <c r="C368" s="169" t="str">
        <f ca="1">IF($C367="Total","",
IF($C367="","",
IF(OFFSET('Sales input worksheet'!$B$1,ROW()-2,0)="","TOTAL",
OFFSET('Sales input worksheet'!$B$1,ROW()-2,0))))</f>
        <v/>
      </c>
      <c r="D368" s="169" t="str">
        <f ca="1">IF(OFFSET('Sales input worksheet'!$C$1,ROW()-2,0)="","",OFFSET('Sales input worksheet'!$C$1,ROW()-2,0))</f>
        <v/>
      </c>
      <c r="E368" s="170" t="str">
        <f ca="1">IF(OFFSET('Sales input worksheet'!$D$1,ROW()-2,0)="","",OFFSET('Sales input worksheet'!$D$1,ROW()-2,0))</f>
        <v/>
      </c>
      <c r="F368" s="171" t="str">
        <f ca="1">IF(OFFSET('Sales input worksheet'!$E$1,ROW()-2,0)="","",OFFSET('Sales input worksheet'!$E$1,ROW()-2,0))</f>
        <v/>
      </c>
      <c r="G368" s="172" t="str">
        <f ca="1">IF($C368="Total",SUM(G$1:G367),
IF(OR(SUM('Sales input worksheet'!$J367:$K367)&lt;0,SUM('Sales input worksheet'!$J367:$K367)=0),"",
'Sales input worksheet'!$M367))</f>
        <v/>
      </c>
      <c r="H368" s="172" t="str">
        <f ca="1">IF($C368="Total",SUM(H$1:H367),
IF(OR(SUM('Sales input worksheet'!$J367:$K367)&gt;0,SUM('Sales input worksheet'!$J367:$K367)=0),"",
'Sales input worksheet'!$M367))</f>
        <v/>
      </c>
      <c r="I368" s="319"/>
      <c r="J368" s="176" t="str">
        <f ca="1">IF($C368="Total",SUM($I$1:I367),"")</f>
        <v/>
      </c>
      <c r="K368" s="177" t="str">
        <f ca="1">IFERROR(IF($C368="Total",$K$2+SUM($G368:$H368)-$J368,
IF(AND(G368="",H368=""),"",
$K$2+SUM(G$3:G368)+SUM(H$3:H368)-SUM(I$2:I368))),"")</f>
        <v/>
      </c>
    </row>
    <row r="369" spans="1:11" x14ac:dyDescent="0.35">
      <c r="A369" s="318" t="str">
        <f ca="1">IF($B369='Debtor balance enquiry'!$C$2,1+COUNT($A$1:A368),"")</f>
        <v/>
      </c>
      <c r="B369" s="133" t="str">
        <f ca="1">OFFSET('Sales input worksheet'!$A$1,ROW()-2,0)</f>
        <v/>
      </c>
      <c r="C369" s="169" t="str">
        <f ca="1">IF($C368="Total","",
IF($C368="","",
IF(OFFSET('Sales input worksheet'!$B$1,ROW()-2,0)="","TOTAL",
OFFSET('Sales input worksheet'!$B$1,ROW()-2,0))))</f>
        <v/>
      </c>
      <c r="D369" s="169" t="str">
        <f ca="1">IF(OFFSET('Sales input worksheet'!$C$1,ROW()-2,0)="","",OFFSET('Sales input worksheet'!$C$1,ROW()-2,0))</f>
        <v/>
      </c>
      <c r="E369" s="170" t="str">
        <f ca="1">IF(OFFSET('Sales input worksheet'!$D$1,ROW()-2,0)="","",OFFSET('Sales input worksheet'!$D$1,ROW()-2,0))</f>
        <v/>
      </c>
      <c r="F369" s="171" t="str">
        <f ca="1">IF(OFFSET('Sales input worksheet'!$E$1,ROW()-2,0)="","",OFFSET('Sales input worksheet'!$E$1,ROW()-2,0))</f>
        <v/>
      </c>
      <c r="G369" s="172" t="str">
        <f ca="1">IF($C369="Total",SUM(G$1:G368),
IF(OR(SUM('Sales input worksheet'!$J368:$K368)&lt;0,SUM('Sales input worksheet'!$J368:$K368)=0),"",
'Sales input worksheet'!$M368))</f>
        <v/>
      </c>
      <c r="H369" s="172" t="str">
        <f ca="1">IF($C369="Total",SUM(H$1:H368),
IF(OR(SUM('Sales input worksheet'!$J368:$K368)&gt;0,SUM('Sales input worksheet'!$J368:$K368)=0),"",
'Sales input worksheet'!$M368))</f>
        <v/>
      </c>
      <c r="I369" s="319"/>
      <c r="J369" s="176" t="str">
        <f ca="1">IF($C369="Total",SUM($I$1:I368),"")</f>
        <v/>
      </c>
      <c r="K369" s="177" t="str">
        <f ca="1">IFERROR(IF($C369="Total",$K$2+SUM($G369:$H369)-$J369,
IF(AND(G369="",H369=""),"",
$K$2+SUM(G$3:G369)+SUM(H$3:H369)-SUM(I$2:I369))),"")</f>
        <v/>
      </c>
    </row>
    <row r="370" spans="1:11" x14ac:dyDescent="0.35">
      <c r="A370" s="318" t="str">
        <f ca="1">IF($B370='Debtor balance enquiry'!$C$2,1+COUNT($A$1:A369),"")</f>
        <v/>
      </c>
      <c r="B370" s="133" t="str">
        <f ca="1">OFFSET('Sales input worksheet'!$A$1,ROW()-2,0)</f>
        <v/>
      </c>
      <c r="C370" s="169" t="str">
        <f ca="1">IF($C369="Total","",
IF($C369="","",
IF(OFFSET('Sales input worksheet'!$B$1,ROW()-2,0)="","TOTAL",
OFFSET('Sales input worksheet'!$B$1,ROW()-2,0))))</f>
        <v/>
      </c>
      <c r="D370" s="169" t="str">
        <f ca="1">IF(OFFSET('Sales input worksheet'!$C$1,ROW()-2,0)="","",OFFSET('Sales input worksheet'!$C$1,ROW()-2,0))</f>
        <v/>
      </c>
      <c r="E370" s="170" t="str">
        <f ca="1">IF(OFFSET('Sales input worksheet'!$D$1,ROW()-2,0)="","",OFFSET('Sales input worksheet'!$D$1,ROW()-2,0))</f>
        <v/>
      </c>
      <c r="F370" s="171" t="str">
        <f ca="1">IF(OFFSET('Sales input worksheet'!$E$1,ROW()-2,0)="","",OFFSET('Sales input worksheet'!$E$1,ROW()-2,0))</f>
        <v/>
      </c>
      <c r="G370" s="172" t="str">
        <f ca="1">IF($C370="Total",SUM(G$1:G369),
IF(OR(SUM('Sales input worksheet'!$J369:$K369)&lt;0,SUM('Sales input worksheet'!$J369:$K369)=0),"",
'Sales input worksheet'!$M369))</f>
        <v/>
      </c>
      <c r="H370" s="172" t="str">
        <f ca="1">IF($C370="Total",SUM(H$1:H369),
IF(OR(SUM('Sales input worksheet'!$J369:$K369)&gt;0,SUM('Sales input worksheet'!$J369:$K369)=0),"",
'Sales input worksheet'!$M369))</f>
        <v/>
      </c>
      <c r="I370" s="319"/>
      <c r="J370" s="176" t="str">
        <f ca="1">IF($C370="Total",SUM($I$1:I369),"")</f>
        <v/>
      </c>
      <c r="K370" s="177" t="str">
        <f ca="1">IFERROR(IF($C370="Total",$K$2+SUM($G370:$H370)-$J370,
IF(AND(G370="",H370=""),"",
$K$2+SUM(G$3:G370)+SUM(H$3:H370)-SUM(I$2:I370))),"")</f>
        <v/>
      </c>
    </row>
    <row r="371" spans="1:11" x14ac:dyDescent="0.35">
      <c r="A371" s="318" t="str">
        <f ca="1">IF($B371='Debtor balance enquiry'!$C$2,1+COUNT($A$1:A370),"")</f>
        <v/>
      </c>
      <c r="B371" s="133" t="str">
        <f ca="1">OFFSET('Sales input worksheet'!$A$1,ROW()-2,0)</f>
        <v/>
      </c>
      <c r="C371" s="169" t="str">
        <f ca="1">IF($C370="Total","",
IF($C370="","",
IF(OFFSET('Sales input worksheet'!$B$1,ROW()-2,0)="","TOTAL",
OFFSET('Sales input worksheet'!$B$1,ROW()-2,0))))</f>
        <v/>
      </c>
      <c r="D371" s="169" t="str">
        <f ca="1">IF(OFFSET('Sales input worksheet'!$C$1,ROW()-2,0)="","",OFFSET('Sales input worksheet'!$C$1,ROW()-2,0))</f>
        <v/>
      </c>
      <c r="E371" s="170" t="str">
        <f ca="1">IF(OFFSET('Sales input worksheet'!$D$1,ROW()-2,0)="","",OFFSET('Sales input worksheet'!$D$1,ROW()-2,0))</f>
        <v/>
      </c>
      <c r="F371" s="171" t="str">
        <f ca="1">IF(OFFSET('Sales input worksheet'!$E$1,ROW()-2,0)="","",OFFSET('Sales input worksheet'!$E$1,ROW()-2,0))</f>
        <v/>
      </c>
      <c r="G371" s="172" t="str">
        <f ca="1">IF($C371="Total",SUM(G$1:G370),
IF(OR(SUM('Sales input worksheet'!$J370:$K370)&lt;0,SUM('Sales input worksheet'!$J370:$K370)=0),"",
'Sales input worksheet'!$M370))</f>
        <v/>
      </c>
      <c r="H371" s="172" t="str">
        <f ca="1">IF($C371="Total",SUM(H$1:H370),
IF(OR(SUM('Sales input worksheet'!$J370:$K370)&gt;0,SUM('Sales input worksheet'!$J370:$K370)=0),"",
'Sales input worksheet'!$M370))</f>
        <v/>
      </c>
      <c r="I371" s="319"/>
      <c r="J371" s="176" t="str">
        <f ca="1">IF($C371="Total",SUM($I$1:I370),"")</f>
        <v/>
      </c>
      <c r="K371" s="177" t="str">
        <f ca="1">IFERROR(IF($C371="Total",$K$2+SUM($G371:$H371)-$J371,
IF(AND(G371="",H371=""),"",
$K$2+SUM(G$3:G371)+SUM(H$3:H371)-SUM(I$2:I371))),"")</f>
        <v/>
      </c>
    </row>
    <row r="372" spans="1:11" x14ac:dyDescent="0.35">
      <c r="A372" s="318" t="str">
        <f ca="1">IF($B372='Debtor balance enquiry'!$C$2,1+COUNT($A$1:A371),"")</f>
        <v/>
      </c>
      <c r="B372" s="133" t="str">
        <f ca="1">OFFSET('Sales input worksheet'!$A$1,ROW()-2,0)</f>
        <v/>
      </c>
      <c r="C372" s="169" t="str">
        <f ca="1">IF($C371="Total","",
IF($C371="","",
IF(OFFSET('Sales input worksheet'!$B$1,ROW()-2,0)="","TOTAL",
OFFSET('Sales input worksheet'!$B$1,ROW()-2,0))))</f>
        <v/>
      </c>
      <c r="D372" s="169" t="str">
        <f ca="1">IF(OFFSET('Sales input worksheet'!$C$1,ROW()-2,0)="","",OFFSET('Sales input worksheet'!$C$1,ROW()-2,0))</f>
        <v/>
      </c>
      <c r="E372" s="170" t="str">
        <f ca="1">IF(OFFSET('Sales input worksheet'!$D$1,ROW()-2,0)="","",OFFSET('Sales input worksheet'!$D$1,ROW()-2,0))</f>
        <v/>
      </c>
      <c r="F372" s="171" t="str">
        <f ca="1">IF(OFFSET('Sales input worksheet'!$E$1,ROW()-2,0)="","",OFFSET('Sales input worksheet'!$E$1,ROW()-2,0))</f>
        <v/>
      </c>
      <c r="G372" s="172" t="str">
        <f ca="1">IF($C372="Total",SUM(G$1:G371),
IF(OR(SUM('Sales input worksheet'!$J371:$K371)&lt;0,SUM('Sales input worksheet'!$J371:$K371)=0),"",
'Sales input worksheet'!$M371))</f>
        <v/>
      </c>
      <c r="H372" s="172" t="str">
        <f ca="1">IF($C372="Total",SUM(H$1:H371),
IF(OR(SUM('Sales input worksheet'!$J371:$K371)&gt;0,SUM('Sales input worksheet'!$J371:$K371)=0),"",
'Sales input worksheet'!$M371))</f>
        <v/>
      </c>
      <c r="I372" s="319"/>
      <c r="J372" s="176" t="str">
        <f ca="1">IF($C372="Total",SUM($I$1:I371),"")</f>
        <v/>
      </c>
      <c r="K372" s="177" t="str">
        <f ca="1">IFERROR(IF($C372="Total",$K$2+SUM($G372:$H372)-$J372,
IF(AND(G372="",H372=""),"",
$K$2+SUM(G$3:G372)+SUM(H$3:H372)-SUM(I$2:I372))),"")</f>
        <v/>
      </c>
    </row>
    <row r="373" spans="1:11" x14ac:dyDescent="0.35">
      <c r="A373" s="318" t="str">
        <f ca="1">IF($B373='Debtor balance enquiry'!$C$2,1+COUNT($A$1:A372),"")</f>
        <v/>
      </c>
      <c r="B373" s="133" t="str">
        <f ca="1">OFFSET('Sales input worksheet'!$A$1,ROW()-2,0)</f>
        <v/>
      </c>
      <c r="C373" s="169" t="str">
        <f ca="1">IF($C372="Total","",
IF($C372="","",
IF(OFFSET('Sales input worksheet'!$B$1,ROW()-2,0)="","TOTAL",
OFFSET('Sales input worksheet'!$B$1,ROW()-2,0))))</f>
        <v/>
      </c>
      <c r="D373" s="169" t="str">
        <f ca="1">IF(OFFSET('Sales input worksheet'!$C$1,ROW()-2,0)="","",OFFSET('Sales input worksheet'!$C$1,ROW()-2,0))</f>
        <v/>
      </c>
      <c r="E373" s="170" t="str">
        <f ca="1">IF(OFFSET('Sales input worksheet'!$D$1,ROW()-2,0)="","",OFFSET('Sales input worksheet'!$D$1,ROW()-2,0))</f>
        <v/>
      </c>
      <c r="F373" s="171" t="str">
        <f ca="1">IF(OFFSET('Sales input worksheet'!$E$1,ROW()-2,0)="","",OFFSET('Sales input worksheet'!$E$1,ROW()-2,0))</f>
        <v/>
      </c>
      <c r="G373" s="172" t="str">
        <f ca="1">IF($C373="Total",SUM(G$1:G372),
IF(OR(SUM('Sales input worksheet'!$J372:$K372)&lt;0,SUM('Sales input worksheet'!$J372:$K372)=0),"",
'Sales input worksheet'!$M372))</f>
        <v/>
      </c>
      <c r="H373" s="172" t="str">
        <f ca="1">IF($C373="Total",SUM(H$1:H372),
IF(OR(SUM('Sales input worksheet'!$J372:$K372)&gt;0,SUM('Sales input worksheet'!$J372:$K372)=0),"",
'Sales input worksheet'!$M372))</f>
        <v/>
      </c>
      <c r="I373" s="319"/>
      <c r="J373" s="176" t="str">
        <f ca="1">IF($C373="Total",SUM($I$1:I372),"")</f>
        <v/>
      </c>
      <c r="K373" s="177" t="str">
        <f ca="1">IFERROR(IF($C373="Total",$K$2+SUM($G373:$H373)-$J373,
IF(AND(G373="",H373=""),"",
$K$2+SUM(G$3:G373)+SUM(H$3:H373)-SUM(I$2:I373))),"")</f>
        <v/>
      </c>
    </row>
    <row r="374" spans="1:11" x14ac:dyDescent="0.35">
      <c r="A374" s="318" t="str">
        <f ca="1">IF($B374='Debtor balance enquiry'!$C$2,1+COUNT($A$1:A373),"")</f>
        <v/>
      </c>
      <c r="B374" s="133" t="str">
        <f ca="1">OFFSET('Sales input worksheet'!$A$1,ROW()-2,0)</f>
        <v/>
      </c>
      <c r="C374" s="169" t="str">
        <f ca="1">IF($C373="Total","",
IF($C373="","",
IF(OFFSET('Sales input worksheet'!$B$1,ROW()-2,0)="","TOTAL",
OFFSET('Sales input worksheet'!$B$1,ROW()-2,0))))</f>
        <v/>
      </c>
      <c r="D374" s="169" t="str">
        <f ca="1">IF(OFFSET('Sales input worksheet'!$C$1,ROW()-2,0)="","",OFFSET('Sales input worksheet'!$C$1,ROW()-2,0))</f>
        <v/>
      </c>
      <c r="E374" s="170" t="str">
        <f ca="1">IF(OFFSET('Sales input worksheet'!$D$1,ROW()-2,0)="","",OFFSET('Sales input worksheet'!$D$1,ROW()-2,0))</f>
        <v/>
      </c>
      <c r="F374" s="171" t="str">
        <f ca="1">IF(OFFSET('Sales input worksheet'!$E$1,ROW()-2,0)="","",OFFSET('Sales input worksheet'!$E$1,ROW()-2,0))</f>
        <v/>
      </c>
      <c r="G374" s="172" t="str">
        <f ca="1">IF($C374="Total",SUM(G$1:G373),
IF(OR(SUM('Sales input worksheet'!$J373:$K373)&lt;0,SUM('Sales input worksheet'!$J373:$K373)=0),"",
'Sales input worksheet'!$M373))</f>
        <v/>
      </c>
      <c r="H374" s="172" t="str">
        <f ca="1">IF($C374="Total",SUM(H$1:H373),
IF(OR(SUM('Sales input worksheet'!$J373:$K373)&gt;0,SUM('Sales input worksheet'!$J373:$K373)=0),"",
'Sales input worksheet'!$M373))</f>
        <v/>
      </c>
      <c r="I374" s="319"/>
      <c r="J374" s="176" t="str">
        <f ca="1">IF($C374="Total",SUM($I$1:I373),"")</f>
        <v/>
      </c>
      <c r="K374" s="177" t="str">
        <f ca="1">IFERROR(IF($C374="Total",$K$2+SUM($G374:$H374)-$J374,
IF(AND(G374="",H374=""),"",
$K$2+SUM(G$3:G374)+SUM(H$3:H374)-SUM(I$2:I374))),"")</f>
        <v/>
      </c>
    </row>
    <row r="375" spans="1:11" x14ac:dyDescent="0.35">
      <c r="A375" s="318" t="str">
        <f ca="1">IF($B375='Debtor balance enquiry'!$C$2,1+COUNT($A$1:A374),"")</f>
        <v/>
      </c>
      <c r="B375" s="133" t="str">
        <f ca="1">OFFSET('Sales input worksheet'!$A$1,ROW()-2,0)</f>
        <v/>
      </c>
      <c r="C375" s="169" t="str">
        <f ca="1">IF($C374="Total","",
IF($C374="","",
IF(OFFSET('Sales input worksheet'!$B$1,ROW()-2,0)="","TOTAL",
OFFSET('Sales input worksheet'!$B$1,ROW()-2,0))))</f>
        <v/>
      </c>
      <c r="D375" s="169" t="str">
        <f ca="1">IF(OFFSET('Sales input worksheet'!$C$1,ROW()-2,0)="","",OFFSET('Sales input worksheet'!$C$1,ROW()-2,0))</f>
        <v/>
      </c>
      <c r="E375" s="170" t="str">
        <f ca="1">IF(OFFSET('Sales input worksheet'!$D$1,ROW()-2,0)="","",OFFSET('Sales input worksheet'!$D$1,ROW()-2,0))</f>
        <v/>
      </c>
      <c r="F375" s="171" t="str">
        <f ca="1">IF(OFFSET('Sales input worksheet'!$E$1,ROW()-2,0)="","",OFFSET('Sales input worksheet'!$E$1,ROW()-2,0))</f>
        <v/>
      </c>
      <c r="G375" s="172" t="str">
        <f ca="1">IF($C375="Total",SUM(G$1:G374),
IF(OR(SUM('Sales input worksheet'!$J374:$K374)&lt;0,SUM('Sales input worksheet'!$J374:$K374)=0),"",
'Sales input worksheet'!$M374))</f>
        <v/>
      </c>
      <c r="H375" s="172" t="str">
        <f ca="1">IF($C375="Total",SUM(H$1:H374),
IF(OR(SUM('Sales input worksheet'!$J374:$K374)&gt;0,SUM('Sales input worksheet'!$J374:$K374)=0),"",
'Sales input worksheet'!$M374))</f>
        <v/>
      </c>
      <c r="I375" s="319"/>
      <c r="J375" s="176" t="str">
        <f ca="1">IF($C375="Total",SUM($I$1:I374),"")</f>
        <v/>
      </c>
      <c r="K375" s="177" t="str">
        <f ca="1">IFERROR(IF($C375="Total",$K$2+SUM($G375:$H375)-$J375,
IF(AND(G375="",H375=""),"",
$K$2+SUM(G$3:G375)+SUM(H$3:H375)-SUM(I$2:I375))),"")</f>
        <v/>
      </c>
    </row>
    <row r="376" spans="1:11" x14ac:dyDescent="0.35">
      <c r="A376" s="318" t="str">
        <f ca="1">IF($B376='Debtor balance enquiry'!$C$2,1+COUNT($A$1:A375),"")</f>
        <v/>
      </c>
      <c r="B376" s="133" t="str">
        <f ca="1">OFFSET('Sales input worksheet'!$A$1,ROW()-2,0)</f>
        <v/>
      </c>
      <c r="C376" s="169" t="str">
        <f ca="1">IF($C375="Total","",
IF($C375="","",
IF(OFFSET('Sales input worksheet'!$B$1,ROW()-2,0)="","TOTAL",
OFFSET('Sales input worksheet'!$B$1,ROW()-2,0))))</f>
        <v/>
      </c>
      <c r="D376" s="169" t="str">
        <f ca="1">IF(OFFSET('Sales input worksheet'!$C$1,ROW()-2,0)="","",OFFSET('Sales input worksheet'!$C$1,ROW()-2,0))</f>
        <v/>
      </c>
      <c r="E376" s="170" t="str">
        <f ca="1">IF(OFFSET('Sales input worksheet'!$D$1,ROW()-2,0)="","",OFFSET('Sales input worksheet'!$D$1,ROW()-2,0))</f>
        <v/>
      </c>
      <c r="F376" s="171" t="str">
        <f ca="1">IF(OFFSET('Sales input worksheet'!$E$1,ROW()-2,0)="","",OFFSET('Sales input worksheet'!$E$1,ROW()-2,0))</f>
        <v/>
      </c>
      <c r="G376" s="172" t="str">
        <f ca="1">IF($C376="Total",SUM(G$1:G375),
IF(OR(SUM('Sales input worksheet'!$J375:$K375)&lt;0,SUM('Sales input worksheet'!$J375:$K375)=0),"",
'Sales input worksheet'!$M375))</f>
        <v/>
      </c>
      <c r="H376" s="172" t="str">
        <f ca="1">IF($C376="Total",SUM(H$1:H375),
IF(OR(SUM('Sales input worksheet'!$J375:$K375)&gt;0,SUM('Sales input worksheet'!$J375:$K375)=0),"",
'Sales input worksheet'!$M375))</f>
        <v/>
      </c>
      <c r="I376" s="319"/>
      <c r="J376" s="176" t="str">
        <f ca="1">IF($C376="Total",SUM($I$1:I375),"")</f>
        <v/>
      </c>
      <c r="K376" s="177" t="str">
        <f ca="1">IFERROR(IF($C376="Total",$K$2+SUM($G376:$H376)-$J376,
IF(AND(G376="",H376=""),"",
$K$2+SUM(G$3:G376)+SUM(H$3:H376)-SUM(I$2:I376))),"")</f>
        <v/>
      </c>
    </row>
    <row r="377" spans="1:11" x14ac:dyDescent="0.35">
      <c r="A377" s="318" t="str">
        <f ca="1">IF($B377='Debtor balance enquiry'!$C$2,1+COUNT($A$1:A376),"")</f>
        <v/>
      </c>
      <c r="B377" s="133" t="str">
        <f ca="1">OFFSET('Sales input worksheet'!$A$1,ROW()-2,0)</f>
        <v/>
      </c>
      <c r="C377" s="169" t="str">
        <f ca="1">IF($C376="Total","",
IF($C376="","",
IF(OFFSET('Sales input worksheet'!$B$1,ROW()-2,0)="","TOTAL",
OFFSET('Sales input worksheet'!$B$1,ROW()-2,0))))</f>
        <v/>
      </c>
      <c r="D377" s="169" t="str">
        <f ca="1">IF(OFFSET('Sales input worksheet'!$C$1,ROW()-2,0)="","",OFFSET('Sales input worksheet'!$C$1,ROW()-2,0))</f>
        <v/>
      </c>
      <c r="E377" s="170" t="str">
        <f ca="1">IF(OFFSET('Sales input worksheet'!$D$1,ROW()-2,0)="","",OFFSET('Sales input worksheet'!$D$1,ROW()-2,0))</f>
        <v/>
      </c>
      <c r="F377" s="171" t="str">
        <f ca="1">IF(OFFSET('Sales input worksheet'!$E$1,ROW()-2,0)="","",OFFSET('Sales input worksheet'!$E$1,ROW()-2,0))</f>
        <v/>
      </c>
      <c r="G377" s="172" t="str">
        <f ca="1">IF($C377="Total",SUM(G$1:G376),
IF(OR(SUM('Sales input worksheet'!$J376:$K376)&lt;0,SUM('Sales input worksheet'!$J376:$K376)=0),"",
'Sales input worksheet'!$M376))</f>
        <v/>
      </c>
      <c r="H377" s="172" t="str">
        <f ca="1">IF($C377="Total",SUM(H$1:H376),
IF(OR(SUM('Sales input worksheet'!$J376:$K376)&gt;0,SUM('Sales input worksheet'!$J376:$K376)=0),"",
'Sales input worksheet'!$M376))</f>
        <v/>
      </c>
      <c r="I377" s="319"/>
      <c r="J377" s="176" t="str">
        <f ca="1">IF($C377="Total",SUM($I$1:I376),"")</f>
        <v/>
      </c>
      <c r="K377" s="177" t="str">
        <f ca="1">IFERROR(IF($C377="Total",$K$2+SUM($G377:$H377)-$J377,
IF(AND(G377="",H377=""),"",
$K$2+SUM(G$3:G377)+SUM(H$3:H377)-SUM(I$2:I377))),"")</f>
        <v/>
      </c>
    </row>
    <row r="378" spans="1:11" x14ac:dyDescent="0.35">
      <c r="A378" s="318" t="str">
        <f ca="1">IF($B378='Debtor balance enquiry'!$C$2,1+COUNT($A$1:A377),"")</f>
        <v/>
      </c>
      <c r="B378" s="133" t="str">
        <f ca="1">OFFSET('Sales input worksheet'!$A$1,ROW()-2,0)</f>
        <v/>
      </c>
      <c r="C378" s="169" t="str">
        <f ca="1">IF($C377="Total","",
IF($C377="","",
IF(OFFSET('Sales input worksheet'!$B$1,ROW()-2,0)="","TOTAL",
OFFSET('Sales input worksheet'!$B$1,ROW()-2,0))))</f>
        <v/>
      </c>
      <c r="D378" s="169" t="str">
        <f ca="1">IF(OFFSET('Sales input worksheet'!$C$1,ROW()-2,0)="","",OFFSET('Sales input worksheet'!$C$1,ROW()-2,0))</f>
        <v/>
      </c>
      <c r="E378" s="170" t="str">
        <f ca="1">IF(OFFSET('Sales input worksheet'!$D$1,ROW()-2,0)="","",OFFSET('Sales input worksheet'!$D$1,ROW()-2,0))</f>
        <v/>
      </c>
      <c r="F378" s="171" t="str">
        <f ca="1">IF(OFFSET('Sales input worksheet'!$E$1,ROW()-2,0)="","",OFFSET('Sales input worksheet'!$E$1,ROW()-2,0))</f>
        <v/>
      </c>
      <c r="G378" s="172" t="str">
        <f ca="1">IF($C378="Total",SUM(G$1:G377),
IF(OR(SUM('Sales input worksheet'!$J377:$K377)&lt;0,SUM('Sales input worksheet'!$J377:$K377)=0),"",
'Sales input worksheet'!$M377))</f>
        <v/>
      </c>
      <c r="H378" s="172" t="str">
        <f ca="1">IF($C378="Total",SUM(H$1:H377),
IF(OR(SUM('Sales input worksheet'!$J377:$K377)&gt;0,SUM('Sales input worksheet'!$J377:$K377)=0),"",
'Sales input worksheet'!$M377))</f>
        <v/>
      </c>
      <c r="I378" s="319"/>
      <c r="J378" s="176" t="str">
        <f ca="1">IF($C378="Total",SUM($I$1:I377),"")</f>
        <v/>
      </c>
      <c r="K378" s="177" t="str">
        <f ca="1">IFERROR(IF($C378="Total",$K$2+SUM($G378:$H378)-$J378,
IF(AND(G378="",H378=""),"",
$K$2+SUM(G$3:G378)+SUM(H$3:H378)-SUM(I$2:I378))),"")</f>
        <v/>
      </c>
    </row>
    <row r="379" spans="1:11" x14ac:dyDescent="0.35">
      <c r="A379" s="318" t="str">
        <f ca="1">IF($B379='Debtor balance enquiry'!$C$2,1+COUNT($A$1:A378),"")</f>
        <v/>
      </c>
      <c r="B379" s="133" t="str">
        <f ca="1">OFFSET('Sales input worksheet'!$A$1,ROW()-2,0)</f>
        <v/>
      </c>
      <c r="C379" s="169" t="str">
        <f ca="1">IF($C378="Total","",
IF($C378="","",
IF(OFFSET('Sales input worksheet'!$B$1,ROW()-2,0)="","TOTAL",
OFFSET('Sales input worksheet'!$B$1,ROW()-2,0))))</f>
        <v/>
      </c>
      <c r="D379" s="169" t="str">
        <f ca="1">IF(OFFSET('Sales input worksheet'!$C$1,ROW()-2,0)="","",OFFSET('Sales input worksheet'!$C$1,ROW()-2,0))</f>
        <v/>
      </c>
      <c r="E379" s="170" t="str">
        <f ca="1">IF(OFFSET('Sales input worksheet'!$D$1,ROW()-2,0)="","",OFFSET('Sales input worksheet'!$D$1,ROW()-2,0))</f>
        <v/>
      </c>
      <c r="F379" s="171" t="str">
        <f ca="1">IF(OFFSET('Sales input worksheet'!$E$1,ROW()-2,0)="","",OFFSET('Sales input worksheet'!$E$1,ROW()-2,0))</f>
        <v/>
      </c>
      <c r="G379" s="172" t="str">
        <f ca="1">IF($C379="Total",SUM(G$1:G378),
IF(OR(SUM('Sales input worksheet'!$J378:$K378)&lt;0,SUM('Sales input worksheet'!$J378:$K378)=0),"",
'Sales input worksheet'!$M378))</f>
        <v/>
      </c>
      <c r="H379" s="172" t="str">
        <f ca="1">IF($C379="Total",SUM(H$1:H378),
IF(OR(SUM('Sales input worksheet'!$J378:$K378)&gt;0,SUM('Sales input worksheet'!$J378:$K378)=0),"",
'Sales input worksheet'!$M378))</f>
        <v/>
      </c>
      <c r="I379" s="319"/>
      <c r="J379" s="176" t="str">
        <f ca="1">IF($C379="Total",SUM($I$1:I378),"")</f>
        <v/>
      </c>
      <c r="K379" s="177" t="str">
        <f ca="1">IFERROR(IF($C379="Total",$K$2+SUM($G379:$H379)-$J379,
IF(AND(G379="",H379=""),"",
$K$2+SUM(G$3:G379)+SUM(H$3:H379)-SUM(I$2:I379))),"")</f>
        <v/>
      </c>
    </row>
    <row r="380" spans="1:11" x14ac:dyDescent="0.35">
      <c r="A380" s="318" t="str">
        <f ca="1">IF($B380='Debtor balance enquiry'!$C$2,1+COUNT($A$1:A379),"")</f>
        <v/>
      </c>
      <c r="B380" s="133" t="str">
        <f ca="1">OFFSET('Sales input worksheet'!$A$1,ROW()-2,0)</f>
        <v/>
      </c>
      <c r="C380" s="169" t="str">
        <f ca="1">IF($C379="Total","",
IF($C379="","",
IF(OFFSET('Sales input worksheet'!$B$1,ROW()-2,0)="","TOTAL",
OFFSET('Sales input worksheet'!$B$1,ROW()-2,0))))</f>
        <v/>
      </c>
      <c r="D380" s="169" t="str">
        <f ca="1">IF(OFFSET('Sales input worksheet'!$C$1,ROW()-2,0)="","",OFFSET('Sales input worksheet'!$C$1,ROW()-2,0))</f>
        <v/>
      </c>
      <c r="E380" s="170" t="str">
        <f ca="1">IF(OFFSET('Sales input worksheet'!$D$1,ROW()-2,0)="","",OFFSET('Sales input worksheet'!$D$1,ROW()-2,0))</f>
        <v/>
      </c>
      <c r="F380" s="171" t="str">
        <f ca="1">IF(OFFSET('Sales input worksheet'!$E$1,ROW()-2,0)="","",OFFSET('Sales input worksheet'!$E$1,ROW()-2,0))</f>
        <v/>
      </c>
      <c r="G380" s="172" t="str">
        <f ca="1">IF($C380="Total",SUM(G$1:G379),
IF(OR(SUM('Sales input worksheet'!$J379:$K379)&lt;0,SUM('Sales input worksheet'!$J379:$K379)=0),"",
'Sales input worksheet'!$M379))</f>
        <v/>
      </c>
      <c r="H380" s="172" t="str">
        <f ca="1">IF($C380="Total",SUM(H$1:H379),
IF(OR(SUM('Sales input worksheet'!$J379:$K379)&gt;0,SUM('Sales input worksheet'!$J379:$K379)=0),"",
'Sales input worksheet'!$M379))</f>
        <v/>
      </c>
      <c r="I380" s="319"/>
      <c r="J380" s="176" t="str">
        <f ca="1">IF($C380="Total",SUM($I$1:I379),"")</f>
        <v/>
      </c>
      <c r="K380" s="177" t="str">
        <f ca="1">IFERROR(IF($C380="Total",$K$2+SUM($G380:$H380)-$J380,
IF(AND(G380="",H380=""),"",
$K$2+SUM(G$3:G380)+SUM(H$3:H380)-SUM(I$2:I380))),"")</f>
        <v/>
      </c>
    </row>
    <row r="381" spans="1:11" x14ac:dyDescent="0.35">
      <c r="A381" s="318" t="str">
        <f ca="1">IF($B381='Debtor balance enquiry'!$C$2,1+COUNT($A$1:A380),"")</f>
        <v/>
      </c>
      <c r="B381" s="133" t="str">
        <f ca="1">OFFSET('Sales input worksheet'!$A$1,ROW()-2,0)</f>
        <v/>
      </c>
      <c r="C381" s="169" t="str">
        <f ca="1">IF($C380="Total","",
IF($C380="","",
IF(OFFSET('Sales input worksheet'!$B$1,ROW()-2,0)="","TOTAL",
OFFSET('Sales input worksheet'!$B$1,ROW()-2,0))))</f>
        <v/>
      </c>
      <c r="D381" s="169" t="str">
        <f ca="1">IF(OFFSET('Sales input worksheet'!$C$1,ROW()-2,0)="","",OFFSET('Sales input worksheet'!$C$1,ROW()-2,0))</f>
        <v/>
      </c>
      <c r="E381" s="170" t="str">
        <f ca="1">IF(OFFSET('Sales input worksheet'!$D$1,ROW()-2,0)="","",OFFSET('Sales input worksheet'!$D$1,ROW()-2,0))</f>
        <v/>
      </c>
      <c r="F381" s="171" t="str">
        <f ca="1">IF(OFFSET('Sales input worksheet'!$E$1,ROW()-2,0)="","",OFFSET('Sales input worksheet'!$E$1,ROW()-2,0))</f>
        <v/>
      </c>
      <c r="G381" s="172" t="str">
        <f ca="1">IF($C381="Total",SUM(G$1:G380),
IF(OR(SUM('Sales input worksheet'!$J380:$K380)&lt;0,SUM('Sales input worksheet'!$J380:$K380)=0),"",
'Sales input worksheet'!$M380))</f>
        <v/>
      </c>
      <c r="H381" s="172" t="str">
        <f ca="1">IF($C381="Total",SUM(H$1:H380),
IF(OR(SUM('Sales input worksheet'!$J380:$K380)&gt;0,SUM('Sales input worksheet'!$J380:$K380)=0),"",
'Sales input worksheet'!$M380))</f>
        <v/>
      </c>
      <c r="I381" s="319"/>
      <c r="J381" s="176" t="str">
        <f ca="1">IF($C381="Total",SUM($I$1:I380),"")</f>
        <v/>
      </c>
      <c r="K381" s="177" t="str">
        <f ca="1">IFERROR(IF($C381="Total",$K$2+SUM($G381:$H381)-$J381,
IF(AND(G381="",H381=""),"",
$K$2+SUM(G$3:G381)+SUM(H$3:H381)-SUM(I$2:I381))),"")</f>
        <v/>
      </c>
    </row>
    <row r="382" spans="1:11" x14ac:dyDescent="0.35">
      <c r="A382" s="318" t="str">
        <f ca="1">IF($B382='Debtor balance enquiry'!$C$2,1+COUNT($A$1:A381),"")</f>
        <v/>
      </c>
      <c r="B382" s="133" t="str">
        <f ca="1">OFFSET('Sales input worksheet'!$A$1,ROW()-2,0)</f>
        <v/>
      </c>
      <c r="C382" s="169" t="str">
        <f ca="1">IF($C381="Total","",
IF($C381="","",
IF(OFFSET('Sales input worksheet'!$B$1,ROW()-2,0)="","TOTAL",
OFFSET('Sales input worksheet'!$B$1,ROW()-2,0))))</f>
        <v/>
      </c>
      <c r="D382" s="169" t="str">
        <f ca="1">IF(OFFSET('Sales input worksheet'!$C$1,ROW()-2,0)="","",OFFSET('Sales input worksheet'!$C$1,ROW()-2,0))</f>
        <v/>
      </c>
      <c r="E382" s="170" t="str">
        <f ca="1">IF(OFFSET('Sales input worksheet'!$D$1,ROW()-2,0)="","",OFFSET('Sales input worksheet'!$D$1,ROW()-2,0))</f>
        <v/>
      </c>
      <c r="F382" s="171" t="str">
        <f ca="1">IF(OFFSET('Sales input worksheet'!$E$1,ROW()-2,0)="","",OFFSET('Sales input worksheet'!$E$1,ROW()-2,0))</f>
        <v/>
      </c>
      <c r="G382" s="172" t="str">
        <f ca="1">IF($C382="Total",SUM(G$1:G381),
IF(OR(SUM('Sales input worksheet'!$J381:$K381)&lt;0,SUM('Sales input worksheet'!$J381:$K381)=0),"",
'Sales input worksheet'!$M381))</f>
        <v/>
      </c>
      <c r="H382" s="172" t="str">
        <f ca="1">IF($C382="Total",SUM(H$1:H381),
IF(OR(SUM('Sales input worksheet'!$J381:$K381)&gt;0,SUM('Sales input worksheet'!$J381:$K381)=0),"",
'Sales input worksheet'!$M381))</f>
        <v/>
      </c>
      <c r="I382" s="319"/>
      <c r="J382" s="176" t="str">
        <f ca="1">IF($C382="Total",SUM($I$1:I381),"")</f>
        <v/>
      </c>
      <c r="K382" s="177" t="str">
        <f ca="1">IFERROR(IF($C382="Total",$K$2+SUM($G382:$H382)-$J382,
IF(AND(G382="",H382=""),"",
$K$2+SUM(G$3:G382)+SUM(H$3:H382)-SUM(I$2:I382))),"")</f>
        <v/>
      </c>
    </row>
    <row r="383" spans="1:11" x14ac:dyDescent="0.35">
      <c r="A383" s="318" t="str">
        <f ca="1">IF($B383='Debtor balance enquiry'!$C$2,1+COUNT($A$1:A382),"")</f>
        <v/>
      </c>
      <c r="B383" s="133" t="str">
        <f ca="1">OFFSET('Sales input worksheet'!$A$1,ROW()-2,0)</f>
        <v/>
      </c>
      <c r="C383" s="169" t="str">
        <f ca="1">IF($C382="Total","",
IF($C382="","",
IF(OFFSET('Sales input worksheet'!$B$1,ROW()-2,0)="","TOTAL",
OFFSET('Sales input worksheet'!$B$1,ROW()-2,0))))</f>
        <v/>
      </c>
      <c r="D383" s="169" t="str">
        <f ca="1">IF(OFFSET('Sales input worksheet'!$C$1,ROW()-2,0)="","",OFFSET('Sales input worksheet'!$C$1,ROW()-2,0))</f>
        <v/>
      </c>
      <c r="E383" s="170" t="str">
        <f ca="1">IF(OFFSET('Sales input worksheet'!$D$1,ROW()-2,0)="","",OFFSET('Sales input worksheet'!$D$1,ROW()-2,0))</f>
        <v/>
      </c>
      <c r="F383" s="171" t="str">
        <f ca="1">IF(OFFSET('Sales input worksheet'!$E$1,ROW()-2,0)="","",OFFSET('Sales input worksheet'!$E$1,ROW()-2,0))</f>
        <v/>
      </c>
      <c r="G383" s="172" t="str">
        <f ca="1">IF($C383="Total",SUM(G$1:G382),
IF(OR(SUM('Sales input worksheet'!$J382:$K382)&lt;0,SUM('Sales input worksheet'!$J382:$K382)=0),"",
'Sales input worksheet'!$M382))</f>
        <v/>
      </c>
      <c r="H383" s="172" t="str">
        <f ca="1">IF($C383="Total",SUM(H$1:H382),
IF(OR(SUM('Sales input worksheet'!$J382:$K382)&gt;0,SUM('Sales input worksheet'!$J382:$K382)=0),"",
'Sales input worksheet'!$M382))</f>
        <v/>
      </c>
      <c r="I383" s="319"/>
      <c r="J383" s="176" t="str">
        <f ca="1">IF($C383="Total",SUM($I$1:I382),"")</f>
        <v/>
      </c>
      <c r="K383" s="177" t="str">
        <f ca="1">IFERROR(IF($C383="Total",$K$2+SUM($G383:$H383)-$J383,
IF(AND(G383="",H383=""),"",
$K$2+SUM(G$3:G383)+SUM(H$3:H383)-SUM(I$2:I383))),"")</f>
        <v/>
      </c>
    </row>
    <row r="384" spans="1:11" x14ac:dyDescent="0.35">
      <c r="A384" s="318" t="str">
        <f ca="1">IF($B384='Debtor balance enquiry'!$C$2,1+COUNT($A$1:A383),"")</f>
        <v/>
      </c>
      <c r="B384" s="133" t="str">
        <f ca="1">OFFSET('Sales input worksheet'!$A$1,ROW()-2,0)</f>
        <v/>
      </c>
      <c r="C384" s="169" t="str">
        <f ca="1">IF($C383="Total","",
IF($C383="","",
IF(OFFSET('Sales input worksheet'!$B$1,ROW()-2,0)="","TOTAL",
OFFSET('Sales input worksheet'!$B$1,ROW()-2,0))))</f>
        <v/>
      </c>
      <c r="D384" s="169" t="str">
        <f ca="1">IF(OFFSET('Sales input worksheet'!$C$1,ROW()-2,0)="","",OFFSET('Sales input worksheet'!$C$1,ROW()-2,0))</f>
        <v/>
      </c>
      <c r="E384" s="170" t="str">
        <f ca="1">IF(OFFSET('Sales input worksheet'!$D$1,ROW()-2,0)="","",OFFSET('Sales input worksheet'!$D$1,ROW()-2,0))</f>
        <v/>
      </c>
      <c r="F384" s="171" t="str">
        <f ca="1">IF(OFFSET('Sales input worksheet'!$E$1,ROW()-2,0)="","",OFFSET('Sales input worksheet'!$E$1,ROW()-2,0))</f>
        <v/>
      </c>
      <c r="G384" s="172" t="str">
        <f ca="1">IF($C384="Total",SUM(G$1:G383),
IF(OR(SUM('Sales input worksheet'!$J383:$K383)&lt;0,SUM('Sales input worksheet'!$J383:$K383)=0),"",
'Sales input worksheet'!$M383))</f>
        <v/>
      </c>
      <c r="H384" s="172" t="str">
        <f ca="1">IF($C384="Total",SUM(H$1:H383),
IF(OR(SUM('Sales input worksheet'!$J383:$K383)&gt;0,SUM('Sales input worksheet'!$J383:$K383)=0),"",
'Sales input worksheet'!$M383))</f>
        <v/>
      </c>
      <c r="I384" s="319"/>
      <c r="J384" s="176" t="str">
        <f ca="1">IF($C384="Total",SUM($I$1:I383),"")</f>
        <v/>
      </c>
      <c r="K384" s="177" t="str">
        <f ca="1">IFERROR(IF($C384="Total",$K$2+SUM($G384:$H384)-$J384,
IF(AND(G384="",H384=""),"",
$K$2+SUM(G$3:G384)+SUM(H$3:H384)-SUM(I$2:I384))),"")</f>
        <v/>
      </c>
    </row>
    <row r="385" spans="1:11" x14ac:dyDescent="0.35">
      <c r="A385" s="318" t="str">
        <f ca="1">IF($B385='Debtor balance enquiry'!$C$2,1+COUNT($A$1:A384),"")</f>
        <v/>
      </c>
      <c r="B385" s="133" t="str">
        <f ca="1">OFFSET('Sales input worksheet'!$A$1,ROW()-2,0)</f>
        <v/>
      </c>
      <c r="C385" s="169" t="str">
        <f ca="1">IF($C384="Total","",
IF($C384="","",
IF(OFFSET('Sales input worksheet'!$B$1,ROW()-2,0)="","TOTAL",
OFFSET('Sales input worksheet'!$B$1,ROW()-2,0))))</f>
        <v/>
      </c>
      <c r="D385" s="169" t="str">
        <f ca="1">IF(OFFSET('Sales input worksheet'!$C$1,ROW()-2,0)="","",OFFSET('Sales input worksheet'!$C$1,ROW()-2,0))</f>
        <v/>
      </c>
      <c r="E385" s="170" t="str">
        <f ca="1">IF(OFFSET('Sales input worksheet'!$D$1,ROW()-2,0)="","",OFFSET('Sales input worksheet'!$D$1,ROW()-2,0))</f>
        <v/>
      </c>
      <c r="F385" s="171" t="str">
        <f ca="1">IF(OFFSET('Sales input worksheet'!$E$1,ROW()-2,0)="","",OFFSET('Sales input worksheet'!$E$1,ROW()-2,0))</f>
        <v/>
      </c>
      <c r="G385" s="172" t="str">
        <f ca="1">IF($C385="Total",SUM(G$1:G384),
IF(OR(SUM('Sales input worksheet'!$J384:$K384)&lt;0,SUM('Sales input worksheet'!$J384:$K384)=0),"",
'Sales input worksheet'!$M384))</f>
        <v/>
      </c>
      <c r="H385" s="172" t="str">
        <f ca="1">IF($C385="Total",SUM(H$1:H384),
IF(OR(SUM('Sales input worksheet'!$J384:$K384)&gt;0,SUM('Sales input worksheet'!$J384:$K384)=0),"",
'Sales input worksheet'!$M384))</f>
        <v/>
      </c>
      <c r="I385" s="319"/>
      <c r="J385" s="176" t="str">
        <f ca="1">IF($C385="Total",SUM($I$1:I384),"")</f>
        <v/>
      </c>
      <c r="K385" s="177" t="str">
        <f ca="1">IFERROR(IF($C385="Total",$K$2+SUM($G385:$H385)-$J385,
IF(AND(G385="",H385=""),"",
$K$2+SUM(G$3:G385)+SUM(H$3:H385)-SUM(I$2:I385))),"")</f>
        <v/>
      </c>
    </row>
    <row r="386" spans="1:11" x14ac:dyDescent="0.35">
      <c r="A386" s="318" t="str">
        <f ca="1">IF($B386='Debtor balance enquiry'!$C$2,1+COUNT($A$1:A385),"")</f>
        <v/>
      </c>
      <c r="B386" s="133" t="str">
        <f ca="1">OFFSET('Sales input worksheet'!$A$1,ROW()-2,0)</f>
        <v/>
      </c>
      <c r="C386" s="169" t="str">
        <f ca="1">IF($C385="Total","",
IF($C385="","",
IF(OFFSET('Sales input worksheet'!$B$1,ROW()-2,0)="","TOTAL",
OFFSET('Sales input worksheet'!$B$1,ROW()-2,0))))</f>
        <v/>
      </c>
      <c r="D386" s="169" t="str">
        <f ca="1">IF(OFFSET('Sales input worksheet'!$C$1,ROW()-2,0)="","",OFFSET('Sales input worksheet'!$C$1,ROW()-2,0))</f>
        <v/>
      </c>
      <c r="E386" s="170" t="str">
        <f ca="1">IF(OFFSET('Sales input worksheet'!$D$1,ROW()-2,0)="","",OFFSET('Sales input worksheet'!$D$1,ROW()-2,0))</f>
        <v/>
      </c>
      <c r="F386" s="171" t="str">
        <f ca="1">IF(OFFSET('Sales input worksheet'!$E$1,ROW()-2,0)="","",OFFSET('Sales input worksheet'!$E$1,ROW()-2,0))</f>
        <v/>
      </c>
      <c r="G386" s="172" t="str">
        <f ca="1">IF($C386="Total",SUM(G$1:G385),
IF(OR(SUM('Sales input worksheet'!$J385:$K385)&lt;0,SUM('Sales input worksheet'!$J385:$K385)=0),"",
'Sales input worksheet'!$M385))</f>
        <v/>
      </c>
      <c r="H386" s="172" t="str">
        <f ca="1">IF($C386="Total",SUM(H$1:H385),
IF(OR(SUM('Sales input worksheet'!$J385:$K385)&gt;0,SUM('Sales input worksheet'!$J385:$K385)=0),"",
'Sales input worksheet'!$M385))</f>
        <v/>
      </c>
      <c r="I386" s="319"/>
      <c r="J386" s="176" t="str">
        <f ca="1">IF($C386="Total",SUM($I$1:I385),"")</f>
        <v/>
      </c>
      <c r="K386" s="177" t="str">
        <f ca="1">IFERROR(IF($C386="Total",$K$2+SUM($G386:$H386)-$J386,
IF(AND(G386="",H386=""),"",
$K$2+SUM(G$3:G386)+SUM(H$3:H386)-SUM(I$2:I386))),"")</f>
        <v/>
      </c>
    </row>
    <row r="387" spans="1:11" x14ac:dyDescent="0.35">
      <c r="A387" s="318" t="str">
        <f ca="1">IF($B387='Debtor balance enquiry'!$C$2,1+COUNT($A$1:A386),"")</f>
        <v/>
      </c>
      <c r="B387" s="133" t="str">
        <f ca="1">OFFSET('Sales input worksheet'!$A$1,ROW()-2,0)</f>
        <v/>
      </c>
      <c r="C387" s="169" t="str">
        <f ca="1">IF($C386="Total","",
IF($C386="","",
IF(OFFSET('Sales input worksheet'!$B$1,ROW()-2,0)="","TOTAL",
OFFSET('Sales input worksheet'!$B$1,ROW()-2,0))))</f>
        <v/>
      </c>
      <c r="D387" s="169" t="str">
        <f ca="1">IF(OFFSET('Sales input worksheet'!$C$1,ROW()-2,0)="","",OFFSET('Sales input worksheet'!$C$1,ROW()-2,0))</f>
        <v/>
      </c>
      <c r="E387" s="170" t="str">
        <f ca="1">IF(OFFSET('Sales input worksheet'!$D$1,ROW()-2,0)="","",OFFSET('Sales input worksheet'!$D$1,ROW()-2,0))</f>
        <v/>
      </c>
      <c r="F387" s="171" t="str">
        <f ca="1">IF(OFFSET('Sales input worksheet'!$E$1,ROW()-2,0)="","",OFFSET('Sales input worksheet'!$E$1,ROW()-2,0))</f>
        <v/>
      </c>
      <c r="G387" s="172" t="str">
        <f ca="1">IF($C387="Total",SUM(G$1:G386),
IF(OR(SUM('Sales input worksheet'!$J386:$K386)&lt;0,SUM('Sales input worksheet'!$J386:$K386)=0),"",
'Sales input worksheet'!$M386))</f>
        <v/>
      </c>
      <c r="H387" s="172" t="str">
        <f ca="1">IF($C387="Total",SUM(H$1:H386),
IF(OR(SUM('Sales input worksheet'!$J386:$K386)&gt;0,SUM('Sales input worksheet'!$J386:$K386)=0),"",
'Sales input worksheet'!$M386))</f>
        <v/>
      </c>
      <c r="I387" s="319"/>
      <c r="J387" s="176" t="str">
        <f ca="1">IF($C387="Total",SUM($I$1:I386),"")</f>
        <v/>
      </c>
      <c r="K387" s="177" t="str">
        <f ca="1">IFERROR(IF($C387="Total",$K$2+SUM($G387:$H387)-$J387,
IF(AND(G387="",H387=""),"",
$K$2+SUM(G$3:G387)+SUM(H$3:H387)-SUM(I$2:I387))),"")</f>
        <v/>
      </c>
    </row>
    <row r="388" spans="1:11" x14ac:dyDescent="0.35">
      <c r="A388" s="318" t="str">
        <f ca="1">IF($B388='Debtor balance enquiry'!$C$2,1+COUNT($A$1:A387),"")</f>
        <v/>
      </c>
      <c r="B388" s="133" t="str">
        <f ca="1">OFFSET('Sales input worksheet'!$A$1,ROW()-2,0)</f>
        <v/>
      </c>
      <c r="C388" s="169" t="str">
        <f ca="1">IF($C387="Total","",
IF($C387="","",
IF(OFFSET('Sales input worksheet'!$B$1,ROW()-2,0)="","TOTAL",
OFFSET('Sales input worksheet'!$B$1,ROW()-2,0))))</f>
        <v/>
      </c>
      <c r="D388" s="169" t="str">
        <f ca="1">IF(OFFSET('Sales input worksheet'!$C$1,ROW()-2,0)="","",OFFSET('Sales input worksheet'!$C$1,ROW()-2,0))</f>
        <v/>
      </c>
      <c r="E388" s="170" t="str">
        <f ca="1">IF(OFFSET('Sales input worksheet'!$D$1,ROW()-2,0)="","",OFFSET('Sales input worksheet'!$D$1,ROW()-2,0))</f>
        <v/>
      </c>
      <c r="F388" s="171" t="str">
        <f ca="1">IF(OFFSET('Sales input worksheet'!$E$1,ROW()-2,0)="","",OFFSET('Sales input worksheet'!$E$1,ROW()-2,0))</f>
        <v/>
      </c>
      <c r="G388" s="172" t="str">
        <f ca="1">IF($C388="Total",SUM(G$1:G387),
IF(OR(SUM('Sales input worksheet'!$J387:$K387)&lt;0,SUM('Sales input worksheet'!$J387:$K387)=0),"",
'Sales input worksheet'!$M387))</f>
        <v/>
      </c>
      <c r="H388" s="172" t="str">
        <f ca="1">IF($C388="Total",SUM(H$1:H387),
IF(OR(SUM('Sales input worksheet'!$J387:$K387)&gt;0,SUM('Sales input worksheet'!$J387:$K387)=0),"",
'Sales input worksheet'!$M387))</f>
        <v/>
      </c>
      <c r="I388" s="319"/>
      <c r="J388" s="176" t="str">
        <f ca="1">IF($C388="Total",SUM($I$1:I387),"")</f>
        <v/>
      </c>
      <c r="K388" s="177" t="str">
        <f ca="1">IFERROR(IF($C388="Total",$K$2+SUM($G388:$H388)-$J388,
IF(AND(G388="",H388=""),"",
$K$2+SUM(G$3:G388)+SUM(H$3:H388)-SUM(I$2:I388))),"")</f>
        <v/>
      </c>
    </row>
    <row r="389" spans="1:11" x14ac:dyDescent="0.35">
      <c r="A389" s="318" t="str">
        <f ca="1">IF($B389='Debtor balance enquiry'!$C$2,1+COUNT($A$1:A388),"")</f>
        <v/>
      </c>
      <c r="B389" s="133" t="str">
        <f ca="1">OFFSET('Sales input worksheet'!$A$1,ROW()-2,0)</f>
        <v/>
      </c>
      <c r="C389" s="169" t="str">
        <f ca="1">IF($C388="Total","",
IF($C388="","",
IF(OFFSET('Sales input worksheet'!$B$1,ROW()-2,0)="","TOTAL",
OFFSET('Sales input worksheet'!$B$1,ROW()-2,0))))</f>
        <v/>
      </c>
      <c r="D389" s="169" t="str">
        <f ca="1">IF(OFFSET('Sales input worksheet'!$C$1,ROW()-2,0)="","",OFFSET('Sales input worksheet'!$C$1,ROW()-2,0))</f>
        <v/>
      </c>
      <c r="E389" s="170" t="str">
        <f ca="1">IF(OFFSET('Sales input worksheet'!$D$1,ROW()-2,0)="","",OFFSET('Sales input worksheet'!$D$1,ROW()-2,0))</f>
        <v/>
      </c>
      <c r="F389" s="171" t="str">
        <f ca="1">IF(OFFSET('Sales input worksheet'!$E$1,ROW()-2,0)="","",OFFSET('Sales input worksheet'!$E$1,ROW()-2,0))</f>
        <v/>
      </c>
      <c r="G389" s="172" t="str">
        <f ca="1">IF($C389="Total",SUM(G$1:G388),
IF(OR(SUM('Sales input worksheet'!$J388:$K388)&lt;0,SUM('Sales input worksheet'!$J388:$K388)=0),"",
'Sales input worksheet'!$M388))</f>
        <v/>
      </c>
      <c r="H389" s="172" t="str">
        <f ca="1">IF($C389="Total",SUM(H$1:H388),
IF(OR(SUM('Sales input worksheet'!$J388:$K388)&gt;0,SUM('Sales input worksheet'!$J388:$K388)=0),"",
'Sales input worksheet'!$M388))</f>
        <v/>
      </c>
      <c r="I389" s="319"/>
      <c r="J389" s="176" t="str">
        <f ca="1">IF($C389="Total",SUM($I$1:I388),"")</f>
        <v/>
      </c>
      <c r="K389" s="177" t="str">
        <f ca="1">IFERROR(IF($C389="Total",$K$2+SUM($G389:$H389)-$J389,
IF(AND(G389="",H389=""),"",
$K$2+SUM(G$3:G389)+SUM(H$3:H389)-SUM(I$2:I389))),"")</f>
        <v/>
      </c>
    </row>
    <row r="390" spans="1:11" x14ac:dyDescent="0.35">
      <c r="A390" s="318" t="str">
        <f ca="1">IF($B390='Debtor balance enquiry'!$C$2,1+COUNT($A$1:A389),"")</f>
        <v/>
      </c>
      <c r="B390" s="133" t="str">
        <f ca="1">OFFSET('Sales input worksheet'!$A$1,ROW()-2,0)</f>
        <v/>
      </c>
      <c r="C390" s="169" t="str">
        <f ca="1">IF($C389="Total","",
IF($C389="","",
IF(OFFSET('Sales input worksheet'!$B$1,ROW()-2,0)="","TOTAL",
OFFSET('Sales input worksheet'!$B$1,ROW()-2,0))))</f>
        <v/>
      </c>
      <c r="D390" s="169" t="str">
        <f ca="1">IF(OFFSET('Sales input worksheet'!$C$1,ROW()-2,0)="","",OFFSET('Sales input worksheet'!$C$1,ROW()-2,0))</f>
        <v/>
      </c>
      <c r="E390" s="170" t="str">
        <f ca="1">IF(OFFSET('Sales input worksheet'!$D$1,ROW()-2,0)="","",OFFSET('Sales input worksheet'!$D$1,ROW()-2,0))</f>
        <v/>
      </c>
      <c r="F390" s="171" t="str">
        <f ca="1">IF(OFFSET('Sales input worksheet'!$E$1,ROW()-2,0)="","",OFFSET('Sales input worksheet'!$E$1,ROW()-2,0))</f>
        <v/>
      </c>
      <c r="G390" s="172" t="str">
        <f ca="1">IF($C390="Total",SUM(G$1:G389),
IF(OR(SUM('Sales input worksheet'!$J389:$K389)&lt;0,SUM('Sales input worksheet'!$J389:$K389)=0),"",
'Sales input worksheet'!$M389))</f>
        <v/>
      </c>
      <c r="H390" s="172" t="str">
        <f ca="1">IF($C390="Total",SUM(H$1:H389),
IF(OR(SUM('Sales input worksheet'!$J389:$K389)&gt;0,SUM('Sales input worksheet'!$J389:$K389)=0),"",
'Sales input worksheet'!$M389))</f>
        <v/>
      </c>
      <c r="I390" s="319"/>
      <c r="J390" s="176" t="str">
        <f ca="1">IF($C390="Total",SUM($I$1:I389),"")</f>
        <v/>
      </c>
      <c r="K390" s="177" t="str">
        <f ca="1">IFERROR(IF($C390="Total",$K$2+SUM($G390:$H390)-$J390,
IF(AND(G390="",H390=""),"",
$K$2+SUM(G$3:G390)+SUM(H$3:H390)-SUM(I$2:I390))),"")</f>
        <v/>
      </c>
    </row>
    <row r="391" spans="1:11" x14ac:dyDescent="0.35">
      <c r="A391" s="318" t="str">
        <f ca="1">IF($B391='Debtor balance enquiry'!$C$2,1+COUNT($A$1:A390),"")</f>
        <v/>
      </c>
      <c r="B391" s="133" t="str">
        <f ca="1">OFFSET('Sales input worksheet'!$A$1,ROW()-2,0)</f>
        <v/>
      </c>
      <c r="C391" s="169" t="str">
        <f ca="1">IF($C390="Total","",
IF($C390="","",
IF(OFFSET('Sales input worksheet'!$B$1,ROW()-2,0)="","TOTAL",
OFFSET('Sales input worksheet'!$B$1,ROW()-2,0))))</f>
        <v/>
      </c>
      <c r="D391" s="169" t="str">
        <f ca="1">IF(OFFSET('Sales input worksheet'!$C$1,ROW()-2,0)="","",OFFSET('Sales input worksheet'!$C$1,ROW()-2,0))</f>
        <v/>
      </c>
      <c r="E391" s="170" t="str">
        <f ca="1">IF(OFFSET('Sales input worksheet'!$D$1,ROW()-2,0)="","",OFFSET('Sales input worksheet'!$D$1,ROW()-2,0))</f>
        <v/>
      </c>
      <c r="F391" s="171" t="str">
        <f ca="1">IF(OFFSET('Sales input worksheet'!$E$1,ROW()-2,0)="","",OFFSET('Sales input worksheet'!$E$1,ROW()-2,0))</f>
        <v/>
      </c>
      <c r="G391" s="172" t="str">
        <f ca="1">IF($C391="Total",SUM(G$1:G390),
IF(OR(SUM('Sales input worksheet'!$J390:$K390)&lt;0,SUM('Sales input worksheet'!$J390:$K390)=0),"",
'Sales input worksheet'!$M390))</f>
        <v/>
      </c>
      <c r="H391" s="172" t="str">
        <f ca="1">IF($C391="Total",SUM(H$1:H390),
IF(OR(SUM('Sales input worksheet'!$J390:$K390)&gt;0,SUM('Sales input worksheet'!$J390:$K390)=0),"",
'Sales input worksheet'!$M390))</f>
        <v/>
      </c>
      <c r="I391" s="319"/>
      <c r="J391" s="176" t="str">
        <f ca="1">IF($C391="Total",SUM($I$1:I390),"")</f>
        <v/>
      </c>
      <c r="K391" s="177" t="str">
        <f ca="1">IFERROR(IF($C391="Total",$K$2+SUM($G391:$H391)-$J391,
IF(AND(G391="",H391=""),"",
$K$2+SUM(G$3:G391)+SUM(H$3:H391)-SUM(I$2:I391))),"")</f>
        <v/>
      </c>
    </row>
    <row r="392" spans="1:11" x14ac:dyDescent="0.35">
      <c r="A392" s="318" t="str">
        <f ca="1">IF($B392='Debtor balance enquiry'!$C$2,1+COUNT($A$1:A391),"")</f>
        <v/>
      </c>
      <c r="B392" s="133" t="str">
        <f ca="1">OFFSET('Sales input worksheet'!$A$1,ROW()-2,0)</f>
        <v/>
      </c>
      <c r="C392" s="169" t="str">
        <f ca="1">IF($C391="Total","",
IF($C391="","",
IF(OFFSET('Sales input worksheet'!$B$1,ROW()-2,0)="","TOTAL",
OFFSET('Sales input worksheet'!$B$1,ROW()-2,0))))</f>
        <v/>
      </c>
      <c r="D392" s="169" t="str">
        <f ca="1">IF(OFFSET('Sales input worksheet'!$C$1,ROW()-2,0)="","",OFFSET('Sales input worksheet'!$C$1,ROW()-2,0))</f>
        <v/>
      </c>
      <c r="E392" s="170" t="str">
        <f ca="1">IF(OFFSET('Sales input worksheet'!$D$1,ROW()-2,0)="","",OFFSET('Sales input worksheet'!$D$1,ROW()-2,0))</f>
        <v/>
      </c>
      <c r="F392" s="171" t="str">
        <f ca="1">IF(OFFSET('Sales input worksheet'!$E$1,ROW()-2,0)="","",OFFSET('Sales input worksheet'!$E$1,ROW()-2,0))</f>
        <v/>
      </c>
      <c r="G392" s="172" t="str">
        <f ca="1">IF($C392="Total",SUM(G$1:G391),
IF(OR(SUM('Sales input worksheet'!$J391:$K391)&lt;0,SUM('Sales input worksheet'!$J391:$K391)=0),"",
'Sales input worksheet'!$M391))</f>
        <v/>
      </c>
      <c r="H392" s="172" t="str">
        <f ca="1">IF($C392="Total",SUM(H$1:H391),
IF(OR(SUM('Sales input worksheet'!$J391:$K391)&gt;0,SUM('Sales input worksheet'!$J391:$K391)=0),"",
'Sales input worksheet'!$M391))</f>
        <v/>
      </c>
      <c r="I392" s="319"/>
      <c r="J392" s="176" t="str">
        <f ca="1">IF($C392="Total",SUM($I$1:I391),"")</f>
        <v/>
      </c>
      <c r="K392" s="177" t="str">
        <f ca="1">IFERROR(IF($C392="Total",$K$2+SUM($G392:$H392)-$J392,
IF(AND(G392="",H392=""),"",
$K$2+SUM(G$3:G392)+SUM(H$3:H392)-SUM(I$2:I392))),"")</f>
        <v/>
      </c>
    </row>
    <row r="393" spans="1:11" x14ac:dyDescent="0.35">
      <c r="A393" s="318" t="str">
        <f ca="1">IF($B393='Debtor balance enquiry'!$C$2,1+COUNT($A$1:A392),"")</f>
        <v/>
      </c>
      <c r="B393" s="133" t="str">
        <f ca="1">OFFSET('Sales input worksheet'!$A$1,ROW()-2,0)</f>
        <v/>
      </c>
      <c r="C393" s="169" t="str">
        <f ca="1">IF($C392="Total","",
IF($C392="","",
IF(OFFSET('Sales input worksheet'!$B$1,ROW()-2,0)="","TOTAL",
OFFSET('Sales input worksheet'!$B$1,ROW()-2,0))))</f>
        <v/>
      </c>
      <c r="D393" s="169" t="str">
        <f ca="1">IF(OFFSET('Sales input worksheet'!$C$1,ROW()-2,0)="","",OFFSET('Sales input worksheet'!$C$1,ROW()-2,0))</f>
        <v/>
      </c>
      <c r="E393" s="170" t="str">
        <f ca="1">IF(OFFSET('Sales input worksheet'!$D$1,ROW()-2,0)="","",OFFSET('Sales input worksheet'!$D$1,ROW()-2,0))</f>
        <v/>
      </c>
      <c r="F393" s="171" t="str">
        <f ca="1">IF(OFFSET('Sales input worksheet'!$E$1,ROW()-2,0)="","",OFFSET('Sales input worksheet'!$E$1,ROW()-2,0))</f>
        <v/>
      </c>
      <c r="G393" s="172" t="str">
        <f ca="1">IF($C393="Total",SUM(G$1:G392),
IF(OR(SUM('Sales input worksheet'!$J392:$K392)&lt;0,SUM('Sales input worksheet'!$J392:$K392)=0),"",
'Sales input worksheet'!$M392))</f>
        <v/>
      </c>
      <c r="H393" s="172" t="str">
        <f ca="1">IF($C393="Total",SUM(H$1:H392),
IF(OR(SUM('Sales input worksheet'!$J392:$K392)&gt;0,SUM('Sales input worksheet'!$J392:$K392)=0),"",
'Sales input worksheet'!$M392))</f>
        <v/>
      </c>
      <c r="I393" s="319"/>
      <c r="J393" s="176" t="str">
        <f ca="1">IF($C393="Total",SUM($I$1:I392),"")</f>
        <v/>
      </c>
      <c r="K393" s="177" t="str">
        <f ca="1">IFERROR(IF($C393="Total",$K$2+SUM($G393:$H393)-$J393,
IF(AND(G393="",H393=""),"",
$K$2+SUM(G$3:G393)+SUM(H$3:H393)-SUM(I$2:I393))),"")</f>
        <v/>
      </c>
    </row>
    <row r="394" spans="1:11" x14ac:dyDescent="0.35">
      <c r="A394" s="318" t="str">
        <f ca="1">IF($B394='Debtor balance enquiry'!$C$2,1+COUNT($A$1:A393),"")</f>
        <v/>
      </c>
      <c r="B394" s="133" t="str">
        <f ca="1">OFFSET('Sales input worksheet'!$A$1,ROW()-2,0)</f>
        <v/>
      </c>
      <c r="C394" s="169" t="str">
        <f ca="1">IF($C393="Total","",
IF($C393="","",
IF(OFFSET('Sales input worksheet'!$B$1,ROW()-2,0)="","TOTAL",
OFFSET('Sales input worksheet'!$B$1,ROW()-2,0))))</f>
        <v/>
      </c>
      <c r="D394" s="169" t="str">
        <f ca="1">IF(OFFSET('Sales input worksheet'!$C$1,ROW()-2,0)="","",OFFSET('Sales input worksheet'!$C$1,ROW()-2,0))</f>
        <v/>
      </c>
      <c r="E394" s="170" t="str">
        <f ca="1">IF(OFFSET('Sales input worksheet'!$D$1,ROW()-2,0)="","",OFFSET('Sales input worksheet'!$D$1,ROW()-2,0))</f>
        <v/>
      </c>
      <c r="F394" s="171" t="str">
        <f ca="1">IF(OFFSET('Sales input worksheet'!$E$1,ROW()-2,0)="","",OFFSET('Sales input worksheet'!$E$1,ROW()-2,0))</f>
        <v/>
      </c>
      <c r="G394" s="172" t="str">
        <f ca="1">IF($C394="Total",SUM(G$1:G393),
IF(OR(SUM('Sales input worksheet'!$J393:$K393)&lt;0,SUM('Sales input worksheet'!$J393:$K393)=0),"",
'Sales input worksheet'!$M393))</f>
        <v/>
      </c>
      <c r="H394" s="172" t="str">
        <f ca="1">IF($C394="Total",SUM(H$1:H393),
IF(OR(SUM('Sales input worksheet'!$J393:$K393)&gt;0,SUM('Sales input worksheet'!$J393:$K393)=0),"",
'Sales input worksheet'!$M393))</f>
        <v/>
      </c>
      <c r="I394" s="319"/>
      <c r="J394" s="176" t="str">
        <f ca="1">IF($C394="Total",SUM($I$1:I393),"")</f>
        <v/>
      </c>
      <c r="K394" s="177" t="str">
        <f ca="1">IFERROR(IF($C394="Total",$K$2+SUM($G394:$H394)-$J394,
IF(AND(G394="",H394=""),"",
$K$2+SUM(G$3:G394)+SUM(H$3:H394)-SUM(I$2:I394))),"")</f>
        <v/>
      </c>
    </row>
    <row r="395" spans="1:11" x14ac:dyDescent="0.35">
      <c r="A395" s="318" t="str">
        <f ca="1">IF($B395='Debtor balance enquiry'!$C$2,1+COUNT($A$1:A394),"")</f>
        <v/>
      </c>
      <c r="B395" s="133" t="str">
        <f ca="1">OFFSET('Sales input worksheet'!$A$1,ROW()-2,0)</f>
        <v/>
      </c>
      <c r="C395" s="169" t="str">
        <f ca="1">IF($C394="Total","",
IF($C394="","",
IF(OFFSET('Sales input worksheet'!$B$1,ROW()-2,0)="","TOTAL",
OFFSET('Sales input worksheet'!$B$1,ROW()-2,0))))</f>
        <v/>
      </c>
      <c r="D395" s="169" t="str">
        <f ca="1">IF(OFFSET('Sales input worksheet'!$C$1,ROW()-2,0)="","",OFFSET('Sales input worksheet'!$C$1,ROW()-2,0))</f>
        <v/>
      </c>
      <c r="E395" s="170" t="str">
        <f ca="1">IF(OFFSET('Sales input worksheet'!$D$1,ROW()-2,0)="","",OFFSET('Sales input worksheet'!$D$1,ROW()-2,0))</f>
        <v/>
      </c>
      <c r="F395" s="171" t="str">
        <f ca="1">IF(OFFSET('Sales input worksheet'!$E$1,ROW()-2,0)="","",OFFSET('Sales input worksheet'!$E$1,ROW()-2,0))</f>
        <v/>
      </c>
      <c r="G395" s="172" t="str">
        <f ca="1">IF($C395="Total",SUM(G$1:G394),
IF(OR(SUM('Sales input worksheet'!$J394:$K394)&lt;0,SUM('Sales input worksheet'!$J394:$K394)=0),"",
'Sales input worksheet'!$M394))</f>
        <v/>
      </c>
      <c r="H395" s="172" t="str">
        <f ca="1">IF($C395="Total",SUM(H$1:H394),
IF(OR(SUM('Sales input worksheet'!$J394:$K394)&gt;0,SUM('Sales input worksheet'!$J394:$K394)=0),"",
'Sales input worksheet'!$M394))</f>
        <v/>
      </c>
      <c r="I395" s="319"/>
      <c r="J395" s="176" t="str">
        <f ca="1">IF($C395="Total",SUM($I$1:I394),"")</f>
        <v/>
      </c>
      <c r="K395" s="177" t="str">
        <f ca="1">IFERROR(IF($C395="Total",$K$2+SUM($G395:$H395)-$J395,
IF(AND(G395="",H395=""),"",
$K$2+SUM(G$3:G395)+SUM(H$3:H395)-SUM(I$2:I395))),"")</f>
        <v/>
      </c>
    </row>
    <row r="396" spans="1:11" x14ac:dyDescent="0.35">
      <c r="A396" s="318" t="str">
        <f ca="1">IF($B396='Debtor balance enquiry'!$C$2,1+COUNT($A$1:A395),"")</f>
        <v/>
      </c>
      <c r="B396" s="133" t="str">
        <f ca="1">OFFSET('Sales input worksheet'!$A$1,ROW()-2,0)</f>
        <v/>
      </c>
      <c r="C396" s="169" t="str">
        <f ca="1">IF($C395="Total","",
IF($C395="","",
IF(OFFSET('Sales input worksheet'!$B$1,ROW()-2,0)="","TOTAL",
OFFSET('Sales input worksheet'!$B$1,ROW()-2,0))))</f>
        <v/>
      </c>
      <c r="D396" s="169" t="str">
        <f ca="1">IF(OFFSET('Sales input worksheet'!$C$1,ROW()-2,0)="","",OFFSET('Sales input worksheet'!$C$1,ROW()-2,0))</f>
        <v/>
      </c>
      <c r="E396" s="170" t="str">
        <f ca="1">IF(OFFSET('Sales input worksheet'!$D$1,ROW()-2,0)="","",OFFSET('Sales input worksheet'!$D$1,ROW()-2,0))</f>
        <v/>
      </c>
      <c r="F396" s="171" t="str">
        <f ca="1">IF(OFFSET('Sales input worksheet'!$E$1,ROW()-2,0)="","",OFFSET('Sales input worksheet'!$E$1,ROW()-2,0))</f>
        <v/>
      </c>
      <c r="G396" s="172" t="str">
        <f ca="1">IF($C396="Total",SUM(G$1:G395),
IF(OR(SUM('Sales input worksheet'!$J395:$K395)&lt;0,SUM('Sales input worksheet'!$J395:$K395)=0),"",
'Sales input worksheet'!$M395))</f>
        <v/>
      </c>
      <c r="H396" s="172" t="str">
        <f ca="1">IF($C396="Total",SUM(H$1:H395),
IF(OR(SUM('Sales input worksheet'!$J395:$K395)&gt;0,SUM('Sales input worksheet'!$J395:$K395)=0),"",
'Sales input worksheet'!$M395))</f>
        <v/>
      </c>
      <c r="I396" s="319"/>
      <c r="J396" s="176" t="str">
        <f ca="1">IF($C396="Total",SUM($I$1:I395),"")</f>
        <v/>
      </c>
      <c r="K396" s="177" t="str">
        <f ca="1">IFERROR(IF($C396="Total",$K$2+SUM($G396:$H396)-$J396,
IF(AND(G396="",H396=""),"",
$K$2+SUM(G$3:G396)+SUM(H$3:H396)-SUM(I$2:I396))),"")</f>
        <v/>
      </c>
    </row>
    <row r="397" spans="1:11" x14ac:dyDescent="0.35">
      <c r="A397" s="318" t="str">
        <f ca="1">IF($B397='Debtor balance enquiry'!$C$2,1+COUNT($A$1:A396),"")</f>
        <v/>
      </c>
      <c r="B397" s="133" t="str">
        <f ca="1">OFFSET('Sales input worksheet'!$A$1,ROW()-2,0)</f>
        <v/>
      </c>
      <c r="C397" s="169" t="str">
        <f ca="1">IF($C396="Total","",
IF($C396="","",
IF(OFFSET('Sales input worksheet'!$B$1,ROW()-2,0)="","TOTAL",
OFFSET('Sales input worksheet'!$B$1,ROW()-2,0))))</f>
        <v/>
      </c>
      <c r="D397" s="169" t="str">
        <f ca="1">IF(OFFSET('Sales input worksheet'!$C$1,ROW()-2,0)="","",OFFSET('Sales input worksheet'!$C$1,ROW()-2,0))</f>
        <v/>
      </c>
      <c r="E397" s="170" t="str">
        <f ca="1">IF(OFFSET('Sales input worksheet'!$D$1,ROW()-2,0)="","",OFFSET('Sales input worksheet'!$D$1,ROW()-2,0))</f>
        <v/>
      </c>
      <c r="F397" s="171" t="str">
        <f ca="1">IF(OFFSET('Sales input worksheet'!$E$1,ROW()-2,0)="","",OFFSET('Sales input worksheet'!$E$1,ROW()-2,0))</f>
        <v/>
      </c>
      <c r="G397" s="172" t="str">
        <f ca="1">IF($C397="Total",SUM(G$1:G396),
IF(OR(SUM('Sales input worksheet'!$J396:$K396)&lt;0,SUM('Sales input worksheet'!$J396:$K396)=0),"",
'Sales input worksheet'!$M396))</f>
        <v/>
      </c>
      <c r="H397" s="172" t="str">
        <f ca="1">IF($C397="Total",SUM(H$1:H396),
IF(OR(SUM('Sales input worksheet'!$J396:$K396)&gt;0,SUM('Sales input worksheet'!$J396:$K396)=0),"",
'Sales input worksheet'!$M396))</f>
        <v/>
      </c>
      <c r="I397" s="319"/>
      <c r="J397" s="176" t="str">
        <f ca="1">IF($C397="Total",SUM($I$1:I396),"")</f>
        <v/>
      </c>
      <c r="K397" s="177" t="str">
        <f ca="1">IFERROR(IF($C397="Total",$K$2+SUM($G397:$H397)-$J397,
IF(AND(G397="",H397=""),"",
$K$2+SUM(G$3:G397)+SUM(H$3:H397)-SUM(I$2:I397))),"")</f>
        <v/>
      </c>
    </row>
    <row r="398" spans="1:11" x14ac:dyDescent="0.35">
      <c r="A398" s="318" t="str">
        <f ca="1">IF($B398='Debtor balance enquiry'!$C$2,1+COUNT($A$1:A397),"")</f>
        <v/>
      </c>
      <c r="B398" s="133" t="str">
        <f ca="1">OFFSET('Sales input worksheet'!$A$1,ROW()-2,0)</f>
        <v/>
      </c>
      <c r="C398" s="169" t="str">
        <f ca="1">IF($C397="Total","",
IF($C397="","",
IF(OFFSET('Sales input worksheet'!$B$1,ROW()-2,0)="","TOTAL",
OFFSET('Sales input worksheet'!$B$1,ROW()-2,0))))</f>
        <v/>
      </c>
      <c r="D398" s="169" t="str">
        <f ca="1">IF(OFFSET('Sales input worksheet'!$C$1,ROW()-2,0)="","",OFFSET('Sales input worksheet'!$C$1,ROW()-2,0))</f>
        <v/>
      </c>
      <c r="E398" s="170" t="str">
        <f ca="1">IF(OFFSET('Sales input worksheet'!$D$1,ROW()-2,0)="","",OFFSET('Sales input worksheet'!$D$1,ROW()-2,0))</f>
        <v/>
      </c>
      <c r="F398" s="171" t="str">
        <f ca="1">IF(OFFSET('Sales input worksheet'!$E$1,ROW()-2,0)="","",OFFSET('Sales input worksheet'!$E$1,ROW()-2,0))</f>
        <v/>
      </c>
      <c r="G398" s="172" t="str">
        <f ca="1">IF($C398="Total",SUM(G$1:G397),
IF(OR(SUM('Sales input worksheet'!$J397:$K397)&lt;0,SUM('Sales input worksheet'!$J397:$K397)=0),"",
'Sales input worksheet'!$M397))</f>
        <v/>
      </c>
      <c r="H398" s="172" t="str">
        <f ca="1">IF($C398="Total",SUM(H$1:H397),
IF(OR(SUM('Sales input worksheet'!$J397:$K397)&gt;0,SUM('Sales input worksheet'!$J397:$K397)=0),"",
'Sales input worksheet'!$M397))</f>
        <v/>
      </c>
      <c r="I398" s="319"/>
      <c r="J398" s="176" t="str">
        <f ca="1">IF($C398="Total",SUM($I$1:I397),"")</f>
        <v/>
      </c>
      <c r="K398" s="177" t="str">
        <f ca="1">IFERROR(IF($C398="Total",$K$2+SUM($G398:$H398)-$J398,
IF(AND(G398="",H398=""),"",
$K$2+SUM(G$3:G398)+SUM(H$3:H398)-SUM(I$2:I398))),"")</f>
        <v/>
      </c>
    </row>
    <row r="399" spans="1:11" x14ac:dyDescent="0.35">
      <c r="A399" s="318" t="str">
        <f ca="1">IF($B399='Debtor balance enquiry'!$C$2,1+COUNT($A$1:A398),"")</f>
        <v/>
      </c>
      <c r="B399" s="133" t="str">
        <f ca="1">OFFSET('Sales input worksheet'!$A$1,ROW()-2,0)</f>
        <v/>
      </c>
      <c r="C399" s="169" t="str">
        <f ca="1">IF($C398="Total","",
IF($C398="","",
IF(OFFSET('Sales input worksheet'!$B$1,ROW()-2,0)="","TOTAL",
OFFSET('Sales input worksheet'!$B$1,ROW()-2,0))))</f>
        <v/>
      </c>
      <c r="D399" s="169" t="str">
        <f ca="1">IF(OFFSET('Sales input worksheet'!$C$1,ROW()-2,0)="","",OFFSET('Sales input worksheet'!$C$1,ROW()-2,0))</f>
        <v/>
      </c>
      <c r="E399" s="170" t="str">
        <f ca="1">IF(OFFSET('Sales input worksheet'!$D$1,ROW()-2,0)="","",OFFSET('Sales input worksheet'!$D$1,ROW()-2,0))</f>
        <v/>
      </c>
      <c r="F399" s="171" t="str">
        <f ca="1">IF(OFFSET('Sales input worksheet'!$E$1,ROW()-2,0)="","",OFFSET('Sales input worksheet'!$E$1,ROW()-2,0))</f>
        <v/>
      </c>
      <c r="G399" s="172" t="str">
        <f ca="1">IF($C399="Total",SUM(G$1:G398),
IF(OR(SUM('Sales input worksheet'!$J398:$K398)&lt;0,SUM('Sales input worksheet'!$J398:$K398)=0),"",
'Sales input worksheet'!$M398))</f>
        <v/>
      </c>
      <c r="H399" s="172" t="str">
        <f ca="1">IF($C399="Total",SUM(H$1:H398),
IF(OR(SUM('Sales input worksheet'!$J398:$K398)&gt;0,SUM('Sales input worksheet'!$J398:$K398)=0),"",
'Sales input worksheet'!$M398))</f>
        <v/>
      </c>
      <c r="I399" s="319"/>
      <c r="J399" s="176" t="str">
        <f ca="1">IF($C399="Total",SUM($I$1:I398),"")</f>
        <v/>
      </c>
      <c r="K399" s="177" t="str">
        <f ca="1">IFERROR(IF($C399="Total",$K$2+SUM($G399:$H399)-$J399,
IF(AND(G399="",H399=""),"",
$K$2+SUM(G$3:G399)+SUM(H$3:H399)-SUM(I$2:I399))),"")</f>
        <v/>
      </c>
    </row>
    <row r="400" spans="1:11" x14ac:dyDescent="0.35">
      <c r="A400" s="318" t="str">
        <f ca="1">IF($B400='Debtor balance enquiry'!$C$2,1+COUNT($A$1:A399),"")</f>
        <v/>
      </c>
      <c r="B400" s="133" t="str">
        <f ca="1">OFFSET('Sales input worksheet'!$A$1,ROW()-2,0)</f>
        <v/>
      </c>
      <c r="C400" s="169" t="str">
        <f ca="1">IF($C399="Total","",
IF($C399="","",
IF(OFFSET('Sales input worksheet'!$B$1,ROW()-2,0)="","TOTAL",
OFFSET('Sales input worksheet'!$B$1,ROW()-2,0))))</f>
        <v/>
      </c>
      <c r="D400" s="169" t="str">
        <f ca="1">IF(OFFSET('Sales input worksheet'!$C$1,ROW()-2,0)="","",OFFSET('Sales input worksheet'!$C$1,ROW()-2,0))</f>
        <v/>
      </c>
      <c r="E400" s="170" t="str">
        <f ca="1">IF(OFFSET('Sales input worksheet'!$D$1,ROW()-2,0)="","",OFFSET('Sales input worksheet'!$D$1,ROW()-2,0))</f>
        <v/>
      </c>
      <c r="F400" s="171" t="str">
        <f ca="1">IF(OFFSET('Sales input worksheet'!$E$1,ROW()-2,0)="","",OFFSET('Sales input worksheet'!$E$1,ROW()-2,0))</f>
        <v/>
      </c>
      <c r="G400" s="172" t="str">
        <f ca="1">IF($C400="Total",SUM(G$1:G399),
IF(OR(SUM('Sales input worksheet'!$J399:$K399)&lt;0,SUM('Sales input worksheet'!$J399:$K399)=0),"",
'Sales input worksheet'!$M399))</f>
        <v/>
      </c>
      <c r="H400" s="172" t="str">
        <f ca="1">IF($C400="Total",SUM(H$1:H399),
IF(OR(SUM('Sales input worksheet'!$J399:$K399)&gt;0,SUM('Sales input worksheet'!$J399:$K399)=0),"",
'Sales input worksheet'!$M399))</f>
        <v/>
      </c>
      <c r="I400" s="319"/>
      <c r="J400" s="176" t="str">
        <f ca="1">IF($C400="Total",SUM($I$1:I399),"")</f>
        <v/>
      </c>
      <c r="K400" s="177" t="str">
        <f ca="1">IFERROR(IF($C400="Total",$K$2+SUM($G400:$H400)-$J400,
IF(AND(G400="",H400=""),"",
$K$2+SUM(G$3:G400)+SUM(H$3:H400)-SUM(I$2:I400))),"")</f>
        <v/>
      </c>
    </row>
    <row r="401" spans="1:11" x14ac:dyDescent="0.35">
      <c r="A401" s="318" t="str">
        <f ca="1">IF($B401='Debtor balance enquiry'!$C$2,1+COUNT($A$1:A400),"")</f>
        <v/>
      </c>
      <c r="B401" s="133" t="str">
        <f ca="1">OFFSET('Sales input worksheet'!$A$1,ROW()-2,0)</f>
        <v/>
      </c>
      <c r="C401" s="169" t="str">
        <f ca="1">IF($C400="Total","",
IF($C400="","",
IF(OFFSET('Sales input worksheet'!$B$1,ROW()-2,0)="","TOTAL",
OFFSET('Sales input worksheet'!$B$1,ROW()-2,0))))</f>
        <v/>
      </c>
      <c r="D401" s="169" t="str">
        <f ca="1">IF(OFFSET('Sales input worksheet'!$C$1,ROW()-2,0)="","",OFFSET('Sales input worksheet'!$C$1,ROW()-2,0))</f>
        <v/>
      </c>
      <c r="E401" s="170" t="str">
        <f ca="1">IF(OFFSET('Sales input worksheet'!$D$1,ROW()-2,0)="","",OFFSET('Sales input worksheet'!$D$1,ROW()-2,0))</f>
        <v/>
      </c>
      <c r="F401" s="171" t="str">
        <f ca="1">IF(OFFSET('Sales input worksheet'!$E$1,ROW()-2,0)="","",OFFSET('Sales input worksheet'!$E$1,ROW()-2,0))</f>
        <v/>
      </c>
      <c r="G401" s="172" t="str">
        <f ca="1">IF($C401="Total",SUM(G$1:G400),
IF(OR(SUM('Sales input worksheet'!$J400:$K400)&lt;0,SUM('Sales input worksheet'!$J400:$K400)=0),"",
'Sales input worksheet'!$M400))</f>
        <v/>
      </c>
      <c r="H401" s="172" t="str">
        <f ca="1">IF($C401="Total",SUM(H$1:H400),
IF(OR(SUM('Sales input worksheet'!$J400:$K400)&gt;0,SUM('Sales input worksheet'!$J400:$K400)=0),"",
'Sales input worksheet'!$M400))</f>
        <v/>
      </c>
      <c r="I401" s="319"/>
      <c r="J401" s="176" t="str">
        <f ca="1">IF($C401="Total",SUM($I$1:I400),"")</f>
        <v/>
      </c>
      <c r="K401" s="177" t="str">
        <f ca="1">IFERROR(IF($C401="Total",$K$2+SUM($G401:$H401)-$J401,
IF(AND(G401="",H401=""),"",
$K$2+SUM(G$3:G401)+SUM(H$3:H401)-SUM(I$2:I401))),"")</f>
        <v/>
      </c>
    </row>
    <row r="402" spans="1:11" x14ac:dyDescent="0.35">
      <c r="A402" s="318" t="str">
        <f ca="1">IF($B402='Debtor balance enquiry'!$C$2,1+COUNT($A$1:A401),"")</f>
        <v/>
      </c>
      <c r="B402" s="133" t="str">
        <f ca="1">OFFSET('Sales input worksheet'!$A$1,ROW()-2,0)</f>
        <v/>
      </c>
      <c r="C402" s="169" t="str">
        <f ca="1">IF($C401="Total","",
IF($C401="","",
IF(OFFSET('Sales input worksheet'!$B$1,ROW()-2,0)="","TOTAL",
OFFSET('Sales input worksheet'!$B$1,ROW()-2,0))))</f>
        <v/>
      </c>
      <c r="D402" s="169" t="str">
        <f ca="1">IF(OFFSET('Sales input worksheet'!$C$1,ROW()-2,0)="","",OFFSET('Sales input worksheet'!$C$1,ROW()-2,0))</f>
        <v/>
      </c>
      <c r="E402" s="170" t="str">
        <f ca="1">IF(OFFSET('Sales input worksheet'!$D$1,ROW()-2,0)="","",OFFSET('Sales input worksheet'!$D$1,ROW()-2,0))</f>
        <v/>
      </c>
      <c r="F402" s="171" t="str">
        <f ca="1">IF(OFFSET('Sales input worksheet'!$E$1,ROW()-2,0)="","",OFFSET('Sales input worksheet'!$E$1,ROW()-2,0))</f>
        <v/>
      </c>
      <c r="G402" s="172" t="str">
        <f ca="1">IF($C402="Total",SUM(G$1:G401),
IF(OR(SUM('Sales input worksheet'!$J401:$K401)&lt;0,SUM('Sales input worksheet'!$J401:$K401)=0),"",
'Sales input worksheet'!$M401))</f>
        <v/>
      </c>
      <c r="H402" s="172" t="str">
        <f ca="1">IF($C402="Total",SUM(H$1:H401),
IF(OR(SUM('Sales input worksheet'!$J401:$K401)&gt;0,SUM('Sales input worksheet'!$J401:$K401)=0),"",
'Sales input worksheet'!$M401))</f>
        <v/>
      </c>
      <c r="I402" s="319"/>
      <c r="J402" s="176" t="str">
        <f ca="1">IF($C402="Total",SUM($I$1:I401),"")</f>
        <v/>
      </c>
      <c r="K402" s="177" t="str">
        <f ca="1">IFERROR(IF($C402="Total",$K$2+SUM($G402:$H402)-$J402,
IF(AND(G402="",H402=""),"",
$K$2+SUM(G$3:G402)+SUM(H$3:H402)-SUM(I$2:I402))),"")</f>
        <v/>
      </c>
    </row>
    <row r="403" spans="1:11" x14ac:dyDescent="0.35">
      <c r="A403" s="318" t="str">
        <f ca="1">IF($B403='Debtor balance enquiry'!$C$2,1+COUNT($A$1:A402),"")</f>
        <v/>
      </c>
      <c r="B403" s="133" t="str">
        <f ca="1">OFFSET('Sales input worksheet'!$A$1,ROW()-2,0)</f>
        <v/>
      </c>
      <c r="C403" s="169" t="str">
        <f ca="1">IF($C402="Total","",
IF($C402="","",
IF(OFFSET('Sales input worksheet'!$B$1,ROW()-2,0)="","TOTAL",
OFFSET('Sales input worksheet'!$B$1,ROW()-2,0))))</f>
        <v/>
      </c>
      <c r="D403" s="169" t="str">
        <f ca="1">IF(OFFSET('Sales input worksheet'!$C$1,ROW()-2,0)="","",OFFSET('Sales input worksheet'!$C$1,ROW()-2,0))</f>
        <v/>
      </c>
      <c r="E403" s="170" t="str">
        <f ca="1">IF(OFFSET('Sales input worksheet'!$D$1,ROW()-2,0)="","",OFFSET('Sales input worksheet'!$D$1,ROW()-2,0))</f>
        <v/>
      </c>
      <c r="F403" s="171" t="str">
        <f ca="1">IF(OFFSET('Sales input worksheet'!$E$1,ROW()-2,0)="","",OFFSET('Sales input worksheet'!$E$1,ROW()-2,0))</f>
        <v/>
      </c>
      <c r="G403" s="172" t="str">
        <f ca="1">IF($C403="Total",SUM(G$1:G402),
IF(OR(SUM('Sales input worksheet'!$J402:$K402)&lt;0,SUM('Sales input worksheet'!$J402:$K402)=0),"",
'Sales input worksheet'!$M402))</f>
        <v/>
      </c>
      <c r="H403" s="172" t="str">
        <f ca="1">IF($C403="Total",SUM(H$1:H402),
IF(OR(SUM('Sales input worksheet'!$J402:$K402)&gt;0,SUM('Sales input worksheet'!$J402:$K402)=0),"",
'Sales input worksheet'!$M402))</f>
        <v/>
      </c>
      <c r="I403" s="319"/>
      <c r="J403" s="176" t="str">
        <f ca="1">IF($C403="Total",SUM($I$1:I402),"")</f>
        <v/>
      </c>
      <c r="K403" s="177" t="str">
        <f ca="1">IFERROR(IF($C403="Total",$K$2+SUM($G403:$H403)-$J403,
IF(AND(G403="",H403=""),"",
$K$2+SUM(G$3:G403)+SUM(H$3:H403)-SUM(I$2:I403))),"")</f>
        <v/>
      </c>
    </row>
    <row r="404" spans="1:11" x14ac:dyDescent="0.35">
      <c r="A404" s="318" t="str">
        <f ca="1">IF($B404='Debtor balance enquiry'!$C$2,1+COUNT($A$1:A403),"")</f>
        <v/>
      </c>
      <c r="B404" s="133" t="str">
        <f ca="1">OFFSET('Sales input worksheet'!$A$1,ROW()-2,0)</f>
        <v/>
      </c>
      <c r="C404" s="169" t="str">
        <f ca="1">IF($C403="Total","",
IF($C403="","",
IF(OFFSET('Sales input worksheet'!$B$1,ROW()-2,0)="","TOTAL",
OFFSET('Sales input worksheet'!$B$1,ROW()-2,0))))</f>
        <v/>
      </c>
      <c r="D404" s="169" t="str">
        <f ca="1">IF(OFFSET('Sales input worksheet'!$C$1,ROW()-2,0)="","",OFFSET('Sales input worksheet'!$C$1,ROW()-2,0))</f>
        <v/>
      </c>
      <c r="E404" s="170" t="str">
        <f ca="1">IF(OFFSET('Sales input worksheet'!$D$1,ROW()-2,0)="","",OFFSET('Sales input worksheet'!$D$1,ROW()-2,0))</f>
        <v/>
      </c>
      <c r="F404" s="171" t="str">
        <f ca="1">IF(OFFSET('Sales input worksheet'!$E$1,ROW()-2,0)="","",OFFSET('Sales input worksheet'!$E$1,ROW()-2,0))</f>
        <v/>
      </c>
      <c r="G404" s="172" t="str">
        <f ca="1">IF($C404="Total",SUM(G$1:G403),
IF(OR(SUM('Sales input worksheet'!$J403:$K403)&lt;0,SUM('Sales input worksheet'!$J403:$K403)=0),"",
'Sales input worksheet'!$M403))</f>
        <v/>
      </c>
      <c r="H404" s="172" t="str">
        <f ca="1">IF($C404="Total",SUM(H$1:H403),
IF(OR(SUM('Sales input worksheet'!$J403:$K403)&gt;0,SUM('Sales input worksheet'!$J403:$K403)=0),"",
'Sales input worksheet'!$M403))</f>
        <v/>
      </c>
      <c r="I404" s="319"/>
      <c r="J404" s="176" t="str">
        <f ca="1">IF($C404="Total",SUM($I$1:I403),"")</f>
        <v/>
      </c>
      <c r="K404" s="177" t="str">
        <f ca="1">IFERROR(IF($C404="Total",$K$2+SUM($G404:$H404)-$J404,
IF(AND(G404="",H404=""),"",
$K$2+SUM(G$3:G404)+SUM(H$3:H404)-SUM(I$2:I404))),"")</f>
        <v/>
      </c>
    </row>
    <row r="405" spans="1:11" x14ac:dyDescent="0.35">
      <c r="A405" s="318" t="str">
        <f ca="1">IF($B405='Debtor balance enquiry'!$C$2,1+COUNT($A$1:A404),"")</f>
        <v/>
      </c>
      <c r="B405" s="133" t="str">
        <f ca="1">OFFSET('Sales input worksheet'!$A$1,ROW()-2,0)</f>
        <v/>
      </c>
      <c r="C405" s="169" t="str">
        <f ca="1">IF($C404="Total","",
IF($C404="","",
IF(OFFSET('Sales input worksheet'!$B$1,ROW()-2,0)="","TOTAL",
OFFSET('Sales input worksheet'!$B$1,ROW()-2,0))))</f>
        <v/>
      </c>
      <c r="D405" s="169" t="str">
        <f ca="1">IF(OFFSET('Sales input worksheet'!$C$1,ROW()-2,0)="","",OFFSET('Sales input worksheet'!$C$1,ROW()-2,0))</f>
        <v/>
      </c>
      <c r="E405" s="170" t="str">
        <f ca="1">IF(OFFSET('Sales input worksheet'!$D$1,ROW()-2,0)="","",OFFSET('Sales input worksheet'!$D$1,ROW()-2,0))</f>
        <v/>
      </c>
      <c r="F405" s="171" t="str">
        <f ca="1">IF(OFFSET('Sales input worksheet'!$E$1,ROW()-2,0)="","",OFFSET('Sales input worksheet'!$E$1,ROW()-2,0))</f>
        <v/>
      </c>
      <c r="G405" s="172" t="str">
        <f ca="1">IF($C405="Total",SUM(G$1:G404),
IF(OR(SUM('Sales input worksheet'!$J404:$K404)&lt;0,SUM('Sales input worksheet'!$J404:$K404)=0),"",
'Sales input worksheet'!$M404))</f>
        <v/>
      </c>
      <c r="H405" s="172" t="str">
        <f ca="1">IF($C405="Total",SUM(H$1:H404),
IF(OR(SUM('Sales input worksheet'!$J404:$K404)&gt;0,SUM('Sales input worksheet'!$J404:$K404)=0),"",
'Sales input worksheet'!$M404))</f>
        <v/>
      </c>
      <c r="I405" s="319"/>
      <c r="J405" s="176" t="str">
        <f ca="1">IF($C405="Total",SUM($I$1:I404),"")</f>
        <v/>
      </c>
      <c r="K405" s="177" t="str">
        <f ca="1">IFERROR(IF($C405="Total",$K$2+SUM($G405:$H405)-$J405,
IF(AND(G405="",H405=""),"",
$K$2+SUM(G$3:G405)+SUM(H$3:H405)-SUM(I$2:I405))),"")</f>
        <v/>
      </c>
    </row>
    <row r="406" spans="1:11" x14ac:dyDescent="0.35">
      <c r="A406" s="318" t="str">
        <f ca="1">IF($B406='Debtor balance enquiry'!$C$2,1+COUNT($A$1:A405),"")</f>
        <v/>
      </c>
      <c r="B406" s="133" t="str">
        <f ca="1">OFFSET('Sales input worksheet'!$A$1,ROW()-2,0)</f>
        <v/>
      </c>
      <c r="C406" s="169" t="str">
        <f ca="1">IF($C405="Total","",
IF($C405="","",
IF(OFFSET('Sales input worksheet'!$B$1,ROW()-2,0)="","TOTAL",
OFFSET('Sales input worksheet'!$B$1,ROW()-2,0))))</f>
        <v/>
      </c>
      <c r="D406" s="169" t="str">
        <f ca="1">IF(OFFSET('Sales input worksheet'!$C$1,ROW()-2,0)="","",OFFSET('Sales input worksheet'!$C$1,ROW()-2,0))</f>
        <v/>
      </c>
      <c r="E406" s="170" t="str">
        <f ca="1">IF(OFFSET('Sales input worksheet'!$D$1,ROW()-2,0)="","",OFFSET('Sales input worksheet'!$D$1,ROW()-2,0))</f>
        <v/>
      </c>
      <c r="F406" s="171" t="str">
        <f ca="1">IF(OFFSET('Sales input worksheet'!$E$1,ROW()-2,0)="","",OFFSET('Sales input worksheet'!$E$1,ROW()-2,0))</f>
        <v/>
      </c>
      <c r="G406" s="172" t="str">
        <f ca="1">IF($C406="Total",SUM(G$1:G405),
IF(OR(SUM('Sales input worksheet'!$J405:$K405)&lt;0,SUM('Sales input worksheet'!$J405:$K405)=0),"",
'Sales input worksheet'!$M405))</f>
        <v/>
      </c>
      <c r="H406" s="172" t="str">
        <f ca="1">IF($C406="Total",SUM(H$1:H405),
IF(OR(SUM('Sales input worksheet'!$J405:$K405)&gt;0,SUM('Sales input worksheet'!$J405:$K405)=0),"",
'Sales input worksheet'!$M405))</f>
        <v/>
      </c>
      <c r="I406" s="319"/>
      <c r="J406" s="176" t="str">
        <f ca="1">IF($C406="Total",SUM($I$1:I405),"")</f>
        <v/>
      </c>
      <c r="K406" s="177" t="str">
        <f ca="1">IFERROR(IF($C406="Total",$K$2+SUM($G406:$H406)-$J406,
IF(AND(G406="",H406=""),"",
$K$2+SUM(G$3:G406)+SUM(H$3:H406)-SUM(I$2:I406))),"")</f>
        <v/>
      </c>
    </row>
    <row r="407" spans="1:11" x14ac:dyDescent="0.35">
      <c r="A407" s="318" t="str">
        <f ca="1">IF($B407='Debtor balance enquiry'!$C$2,1+COUNT($A$1:A406),"")</f>
        <v/>
      </c>
      <c r="B407" s="133" t="str">
        <f ca="1">OFFSET('Sales input worksheet'!$A$1,ROW()-2,0)</f>
        <v/>
      </c>
      <c r="C407" s="169" t="str">
        <f ca="1">IF($C406="Total","",
IF($C406="","",
IF(OFFSET('Sales input worksheet'!$B$1,ROW()-2,0)="","TOTAL",
OFFSET('Sales input worksheet'!$B$1,ROW()-2,0))))</f>
        <v/>
      </c>
      <c r="D407" s="169" t="str">
        <f ca="1">IF(OFFSET('Sales input worksheet'!$C$1,ROW()-2,0)="","",OFFSET('Sales input worksheet'!$C$1,ROW()-2,0))</f>
        <v/>
      </c>
      <c r="E407" s="170" t="str">
        <f ca="1">IF(OFFSET('Sales input worksheet'!$D$1,ROW()-2,0)="","",OFFSET('Sales input worksheet'!$D$1,ROW()-2,0))</f>
        <v/>
      </c>
      <c r="F407" s="171" t="str">
        <f ca="1">IF(OFFSET('Sales input worksheet'!$E$1,ROW()-2,0)="","",OFFSET('Sales input worksheet'!$E$1,ROW()-2,0))</f>
        <v/>
      </c>
      <c r="G407" s="172" t="str">
        <f ca="1">IF($C407="Total",SUM(G$1:G406),
IF(OR(SUM('Sales input worksheet'!$J406:$K406)&lt;0,SUM('Sales input worksheet'!$J406:$K406)=0),"",
'Sales input worksheet'!$M406))</f>
        <v/>
      </c>
      <c r="H407" s="172" t="str">
        <f ca="1">IF($C407="Total",SUM(H$1:H406),
IF(OR(SUM('Sales input worksheet'!$J406:$K406)&gt;0,SUM('Sales input worksheet'!$J406:$K406)=0),"",
'Sales input worksheet'!$M406))</f>
        <v/>
      </c>
      <c r="I407" s="319"/>
      <c r="J407" s="176" t="str">
        <f ca="1">IF($C407="Total",SUM($I$1:I406),"")</f>
        <v/>
      </c>
      <c r="K407" s="177" t="str">
        <f ca="1">IFERROR(IF($C407="Total",$K$2+SUM($G407:$H407)-$J407,
IF(AND(G407="",H407=""),"",
$K$2+SUM(G$3:G407)+SUM(H$3:H407)-SUM(I$2:I407))),"")</f>
        <v/>
      </c>
    </row>
    <row r="408" spans="1:11" x14ac:dyDescent="0.35">
      <c r="A408" s="318" t="str">
        <f ca="1">IF($B408='Debtor balance enquiry'!$C$2,1+COUNT($A$1:A407),"")</f>
        <v/>
      </c>
      <c r="B408" s="133" t="str">
        <f ca="1">OFFSET('Sales input worksheet'!$A$1,ROW()-2,0)</f>
        <v/>
      </c>
      <c r="C408" s="169" t="str">
        <f ca="1">IF($C407="Total","",
IF($C407="","",
IF(OFFSET('Sales input worksheet'!$B$1,ROW()-2,0)="","TOTAL",
OFFSET('Sales input worksheet'!$B$1,ROW()-2,0))))</f>
        <v/>
      </c>
      <c r="D408" s="169" t="str">
        <f ca="1">IF(OFFSET('Sales input worksheet'!$C$1,ROW()-2,0)="","",OFFSET('Sales input worksheet'!$C$1,ROW()-2,0))</f>
        <v/>
      </c>
      <c r="E408" s="170" t="str">
        <f ca="1">IF(OFFSET('Sales input worksheet'!$D$1,ROW()-2,0)="","",OFFSET('Sales input worksheet'!$D$1,ROW()-2,0))</f>
        <v/>
      </c>
      <c r="F408" s="171" t="str">
        <f ca="1">IF(OFFSET('Sales input worksheet'!$E$1,ROW()-2,0)="","",OFFSET('Sales input worksheet'!$E$1,ROW()-2,0))</f>
        <v/>
      </c>
      <c r="G408" s="172" t="str">
        <f ca="1">IF($C408="Total",SUM(G$1:G407),
IF(OR(SUM('Sales input worksheet'!$J407:$K407)&lt;0,SUM('Sales input worksheet'!$J407:$K407)=0),"",
'Sales input worksheet'!$M407))</f>
        <v/>
      </c>
      <c r="H408" s="172" t="str">
        <f ca="1">IF($C408="Total",SUM(H$1:H407),
IF(OR(SUM('Sales input worksheet'!$J407:$K407)&gt;0,SUM('Sales input worksheet'!$J407:$K407)=0),"",
'Sales input worksheet'!$M407))</f>
        <v/>
      </c>
      <c r="I408" s="319"/>
      <c r="J408" s="176" t="str">
        <f ca="1">IF($C408="Total",SUM($I$1:I407),"")</f>
        <v/>
      </c>
      <c r="K408" s="177" t="str">
        <f ca="1">IFERROR(IF($C408="Total",$K$2+SUM($G408:$H408)-$J408,
IF(AND(G408="",H408=""),"",
$K$2+SUM(G$3:G408)+SUM(H$3:H408)-SUM(I$2:I408))),"")</f>
        <v/>
      </c>
    </row>
    <row r="409" spans="1:11" x14ac:dyDescent="0.35">
      <c r="A409" s="318" t="str">
        <f ca="1">IF($B409='Debtor balance enquiry'!$C$2,1+COUNT($A$1:A408),"")</f>
        <v/>
      </c>
      <c r="B409" s="133" t="str">
        <f ca="1">OFFSET('Sales input worksheet'!$A$1,ROW()-2,0)</f>
        <v/>
      </c>
      <c r="C409" s="169" t="str">
        <f ca="1">IF($C408="Total","",
IF($C408="","",
IF(OFFSET('Sales input worksheet'!$B$1,ROW()-2,0)="","TOTAL",
OFFSET('Sales input worksheet'!$B$1,ROW()-2,0))))</f>
        <v/>
      </c>
      <c r="D409" s="169" t="str">
        <f ca="1">IF(OFFSET('Sales input worksheet'!$C$1,ROW()-2,0)="","",OFFSET('Sales input worksheet'!$C$1,ROW()-2,0))</f>
        <v/>
      </c>
      <c r="E409" s="170" t="str">
        <f ca="1">IF(OFFSET('Sales input worksheet'!$D$1,ROW()-2,0)="","",OFFSET('Sales input worksheet'!$D$1,ROW()-2,0))</f>
        <v/>
      </c>
      <c r="F409" s="171" t="str">
        <f ca="1">IF(OFFSET('Sales input worksheet'!$E$1,ROW()-2,0)="","",OFFSET('Sales input worksheet'!$E$1,ROW()-2,0))</f>
        <v/>
      </c>
      <c r="G409" s="172" t="str">
        <f ca="1">IF($C409="Total",SUM(G$1:G408),
IF(OR(SUM('Sales input worksheet'!$J408:$K408)&lt;0,SUM('Sales input worksheet'!$J408:$K408)=0),"",
'Sales input worksheet'!$M408))</f>
        <v/>
      </c>
      <c r="H409" s="172" t="str">
        <f ca="1">IF($C409="Total",SUM(H$1:H408),
IF(OR(SUM('Sales input worksheet'!$J408:$K408)&gt;0,SUM('Sales input worksheet'!$J408:$K408)=0),"",
'Sales input worksheet'!$M408))</f>
        <v/>
      </c>
      <c r="I409" s="319"/>
      <c r="J409" s="176" t="str">
        <f ca="1">IF($C409="Total",SUM($I$1:I408),"")</f>
        <v/>
      </c>
      <c r="K409" s="177" t="str">
        <f ca="1">IFERROR(IF($C409="Total",$K$2+SUM($G409:$H409)-$J409,
IF(AND(G409="",H409=""),"",
$K$2+SUM(G$3:G409)+SUM(H$3:H409)-SUM(I$2:I409))),"")</f>
        <v/>
      </c>
    </row>
    <row r="410" spans="1:11" x14ac:dyDescent="0.35">
      <c r="A410" s="318" t="str">
        <f ca="1">IF($B410='Debtor balance enquiry'!$C$2,1+COUNT($A$1:A409),"")</f>
        <v/>
      </c>
      <c r="B410" s="133" t="str">
        <f ca="1">OFFSET('Sales input worksheet'!$A$1,ROW()-2,0)</f>
        <v/>
      </c>
      <c r="C410" s="169" t="str">
        <f ca="1">IF($C409="Total","",
IF($C409="","",
IF(OFFSET('Sales input worksheet'!$B$1,ROW()-2,0)="","TOTAL",
OFFSET('Sales input worksheet'!$B$1,ROW()-2,0))))</f>
        <v/>
      </c>
      <c r="D410" s="169" t="str">
        <f ca="1">IF(OFFSET('Sales input worksheet'!$C$1,ROW()-2,0)="","",OFFSET('Sales input worksheet'!$C$1,ROW()-2,0))</f>
        <v/>
      </c>
      <c r="E410" s="170" t="str">
        <f ca="1">IF(OFFSET('Sales input worksheet'!$D$1,ROW()-2,0)="","",OFFSET('Sales input worksheet'!$D$1,ROW()-2,0))</f>
        <v/>
      </c>
      <c r="F410" s="171" t="str">
        <f ca="1">IF(OFFSET('Sales input worksheet'!$E$1,ROW()-2,0)="","",OFFSET('Sales input worksheet'!$E$1,ROW()-2,0))</f>
        <v/>
      </c>
      <c r="G410" s="172" t="str">
        <f ca="1">IF($C410="Total",SUM(G$1:G409),
IF(OR(SUM('Sales input worksheet'!$J409:$K409)&lt;0,SUM('Sales input worksheet'!$J409:$K409)=0),"",
'Sales input worksheet'!$M409))</f>
        <v/>
      </c>
      <c r="H410" s="172" t="str">
        <f ca="1">IF($C410="Total",SUM(H$1:H409),
IF(OR(SUM('Sales input worksheet'!$J409:$K409)&gt;0,SUM('Sales input worksheet'!$J409:$K409)=0),"",
'Sales input worksheet'!$M409))</f>
        <v/>
      </c>
      <c r="I410" s="319"/>
      <c r="J410" s="176" t="str">
        <f ca="1">IF($C410="Total",SUM($I$1:I409),"")</f>
        <v/>
      </c>
      <c r="K410" s="177" t="str">
        <f ca="1">IFERROR(IF($C410="Total",$K$2+SUM($G410:$H410)-$J410,
IF(AND(G410="",H410=""),"",
$K$2+SUM(G$3:G410)+SUM(H$3:H410)-SUM(I$2:I410))),"")</f>
        <v/>
      </c>
    </row>
    <row r="411" spans="1:11" x14ac:dyDescent="0.35">
      <c r="A411" s="318" t="str">
        <f ca="1">IF($B411='Debtor balance enquiry'!$C$2,1+COUNT($A$1:A410),"")</f>
        <v/>
      </c>
      <c r="B411" s="133" t="str">
        <f ca="1">OFFSET('Sales input worksheet'!$A$1,ROW()-2,0)</f>
        <v/>
      </c>
      <c r="C411" s="169" t="str">
        <f ca="1">IF($C410="Total","",
IF($C410="","",
IF(OFFSET('Sales input worksheet'!$B$1,ROW()-2,0)="","TOTAL",
OFFSET('Sales input worksheet'!$B$1,ROW()-2,0))))</f>
        <v/>
      </c>
      <c r="D411" s="169" t="str">
        <f ca="1">IF(OFFSET('Sales input worksheet'!$C$1,ROW()-2,0)="","",OFFSET('Sales input worksheet'!$C$1,ROW()-2,0))</f>
        <v/>
      </c>
      <c r="E411" s="170" t="str">
        <f ca="1">IF(OFFSET('Sales input worksheet'!$D$1,ROW()-2,0)="","",OFFSET('Sales input worksheet'!$D$1,ROW()-2,0))</f>
        <v/>
      </c>
      <c r="F411" s="171" t="str">
        <f ca="1">IF(OFFSET('Sales input worksheet'!$E$1,ROW()-2,0)="","",OFFSET('Sales input worksheet'!$E$1,ROW()-2,0))</f>
        <v/>
      </c>
      <c r="G411" s="172" t="str">
        <f ca="1">IF($C411="Total",SUM(G$1:G410),
IF(OR(SUM('Sales input worksheet'!$J410:$K410)&lt;0,SUM('Sales input worksheet'!$J410:$K410)=0),"",
'Sales input worksheet'!$M410))</f>
        <v/>
      </c>
      <c r="H411" s="172" t="str">
        <f ca="1">IF($C411="Total",SUM(H$1:H410),
IF(OR(SUM('Sales input worksheet'!$J410:$K410)&gt;0,SUM('Sales input worksheet'!$J410:$K410)=0),"",
'Sales input worksheet'!$M410))</f>
        <v/>
      </c>
      <c r="I411" s="319"/>
      <c r="J411" s="176" t="str">
        <f ca="1">IF($C411="Total",SUM($I$1:I410),"")</f>
        <v/>
      </c>
      <c r="K411" s="177" t="str">
        <f ca="1">IFERROR(IF($C411="Total",$K$2+SUM($G411:$H411)-$J411,
IF(AND(G411="",H411=""),"",
$K$2+SUM(G$3:G411)+SUM(H$3:H411)-SUM(I$2:I411))),"")</f>
        <v/>
      </c>
    </row>
    <row r="412" spans="1:11" x14ac:dyDescent="0.35">
      <c r="A412" s="318" t="str">
        <f ca="1">IF($B412='Debtor balance enquiry'!$C$2,1+COUNT($A$1:A411),"")</f>
        <v/>
      </c>
      <c r="B412" s="133" t="str">
        <f ca="1">OFFSET('Sales input worksheet'!$A$1,ROW()-2,0)</f>
        <v/>
      </c>
      <c r="C412" s="169" t="str">
        <f ca="1">IF($C411="Total","",
IF($C411="","",
IF(OFFSET('Sales input worksheet'!$B$1,ROW()-2,0)="","TOTAL",
OFFSET('Sales input worksheet'!$B$1,ROW()-2,0))))</f>
        <v/>
      </c>
      <c r="D412" s="169" t="str">
        <f ca="1">IF(OFFSET('Sales input worksheet'!$C$1,ROW()-2,0)="","",OFFSET('Sales input worksheet'!$C$1,ROW()-2,0))</f>
        <v/>
      </c>
      <c r="E412" s="170" t="str">
        <f ca="1">IF(OFFSET('Sales input worksheet'!$D$1,ROW()-2,0)="","",OFFSET('Sales input worksheet'!$D$1,ROW()-2,0))</f>
        <v/>
      </c>
      <c r="F412" s="171" t="str">
        <f ca="1">IF(OFFSET('Sales input worksheet'!$E$1,ROW()-2,0)="","",OFFSET('Sales input worksheet'!$E$1,ROW()-2,0))</f>
        <v/>
      </c>
      <c r="G412" s="172" t="str">
        <f ca="1">IF($C412="Total",SUM(G$1:G411),
IF(OR(SUM('Sales input worksheet'!$J411:$K411)&lt;0,SUM('Sales input worksheet'!$J411:$K411)=0),"",
'Sales input worksheet'!$M411))</f>
        <v/>
      </c>
      <c r="H412" s="172" t="str">
        <f ca="1">IF($C412="Total",SUM(H$1:H411),
IF(OR(SUM('Sales input worksheet'!$J411:$K411)&gt;0,SUM('Sales input worksheet'!$J411:$K411)=0),"",
'Sales input worksheet'!$M411))</f>
        <v/>
      </c>
      <c r="I412" s="319"/>
      <c r="J412" s="176" t="str">
        <f ca="1">IF($C412="Total",SUM($I$1:I411),"")</f>
        <v/>
      </c>
      <c r="K412" s="177" t="str">
        <f ca="1">IFERROR(IF($C412="Total",$K$2+SUM($G412:$H412)-$J412,
IF(AND(G412="",H412=""),"",
$K$2+SUM(G$3:G412)+SUM(H$3:H412)-SUM(I$2:I412))),"")</f>
        <v/>
      </c>
    </row>
    <row r="413" spans="1:11" x14ac:dyDescent="0.35">
      <c r="A413" s="318" t="str">
        <f ca="1">IF($B413='Debtor balance enquiry'!$C$2,1+COUNT($A$1:A412),"")</f>
        <v/>
      </c>
      <c r="B413" s="133" t="str">
        <f ca="1">OFFSET('Sales input worksheet'!$A$1,ROW()-2,0)</f>
        <v/>
      </c>
      <c r="C413" s="169" t="str">
        <f ca="1">IF($C412="Total","",
IF($C412="","",
IF(OFFSET('Sales input worksheet'!$B$1,ROW()-2,0)="","TOTAL",
OFFSET('Sales input worksheet'!$B$1,ROW()-2,0))))</f>
        <v/>
      </c>
      <c r="D413" s="169" t="str">
        <f ca="1">IF(OFFSET('Sales input worksheet'!$C$1,ROW()-2,0)="","",OFFSET('Sales input worksheet'!$C$1,ROW()-2,0))</f>
        <v/>
      </c>
      <c r="E413" s="170" t="str">
        <f ca="1">IF(OFFSET('Sales input worksheet'!$D$1,ROW()-2,0)="","",OFFSET('Sales input worksheet'!$D$1,ROW()-2,0))</f>
        <v/>
      </c>
      <c r="F413" s="171" t="str">
        <f ca="1">IF(OFFSET('Sales input worksheet'!$E$1,ROW()-2,0)="","",OFFSET('Sales input worksheet'!$E$1,ROW()-2,0))</f>
        <v/>
      </c>
      <c r="G413" s="172" t="str">
        <f ca="1">IF($C413="Total",SUM(G$1:G412),
IF(OR(SUM('Sales input worksheet'!$J412:$K412)&lt;0,SUM('Sales input worksheet'!$J412:$K412)=0),"",
'Sales input worksheet'!$M412))</f>
        <v/>
      </c>
      <c r="H413" s="172" t="str">
        <f ca="1">IF($C413="Total",SUM(H$1:H412),
IF(OR(SUM('Sales input worksheet'!$J412:$K412)&gt;0,SUM('Sales input worksheet'!$J412:$K412)=0),"",
'Sales input worksheet'!$M412))</f>
        <v/>
      </c>
      <c r="I413" s="319"/>
      <c r="J413" s="176" t="str">
        <f ca="1">IF($C413="Total",SUM($I$1:I412),"")</f>
        <v/>
      </c>
      <c r="K413" s="177" t="str">
        <f ca="1">IFERROR(IF($C413="Total",$K$2+SUM($G413:$H413)-$J413,
IF(AND(G413="",H413=""),"",
$K$2+SUM(G$3:G413)+SUM(H$3:H413)-SUM(I$2:I413))),"")</f>
        <v/>
      </c>
    </row>
    <row r="414" spans="1:11" x14ac:dyDescent="0.35">
      <c r="A414" s="318" t="str">
        <f ca="1">IF($B414='Debtor balance enquiry'!$C$2,1+COUNT($A$1:A413),"")</f>
        <v/>
      </c>
      <c r="B414" s="133" t="str">
        <f ca="1">OFFSET('Sales input worksheet'!$A$1,ROW()-2,0)</f>
        <v/>
      </c>
      <c r="C414" s="169" t="str">
        <f ca="1">IF($C413="Total","",
IF($C413="","",
IF(OFFSET('Sales input worksheet'!$B$1,ROW()-2,0)="","TOTAL",
OFFSET('Sales input worksheet'!$B$1,ROW()-2,0))))</f>
        <v/>
      </c>
      <c r="D414" s="169" t="str">
        <f ca="1">IF(OFFSET('Sales input worksheet'!$C$1,ROW()-2,0)="","",OFFSET('Sales input worksheet'!$C$1,ROW()-2,0))</f>
        <v/>
      </c>
      <c r="E414" s="170" t="str">
        <f ca="1">IF(OFFSET('Sales input worksheet'!$D$1,ROW()-2,0)="","",OFFSET('Sales input worksheet'!$D$1,ROW()-2,0))</f>
        <v/>
      </c>
      <c r="F414" s="171" t="str">
        <f ca="1">IF(OFFSET('Sales input worksheet'!$E$1,ROW()-2,0)="","",OFFSET('Sales input worksheet'!$E$1,ROW()-2,0))</f>
        <v/>
      </c>
      <c r="G414" s="172" t="str">
        <f ca="1">IF($C414="Total",SUM(G$1:G413),
IF(OR(SUM('Sales input worksheet'!$J413:$K413)&lt;0,SUM('Sales input worksheet'!$J413:$K413)=0),"",
'Sales input worksheet'!$M413))</f>
        <v/>
      </c>
      <c r="H414" s="172" t="str">
        <f ca="1">IF($C414="Total",SUM(H$1:H413),
IF(OR(SUM('Sales input worksheet'!$J413:$K413)&gt;0,SUM('Sales input worksheet'!$J413:$K413)=0),"",
'Sales input worksheet'!$M413))</f>
        <v/>
      </c>
      <c r="I414" s="319"/>
      <c r="J414" s="176" t="str">
        <f ca="1">IF($C414="Total",SUM($I$1:I413),"")</f>
        <v/>
      </c>
      <c r="K414" s="177" t="str">
        <f ca="1">IFERROR(IF($C414="Total",$K$2+SUM($G414:$H414)-$J414,
IF(AND(G414="",H414=""),"",
$K$2+SUM(G$3:G414)+SUM(H$3:H414)-SUM(I$2:I414))),"")</f>
        <v/>
      </c>
    </row>
    <row r="415" spans="1:11" x14ac:dyDescent="0.35">
      <c r="A415" s="318" t="str">
        <f ca="1">IF($B415='Debtor balance enquiry'!$C$2,1+COUNT($A$1:A414),"")</f>
        <v/>
      </c>
      <c r="B415" s="133" t="str">
        <f ca="1">OFFSET('Sales input worksheet'!$A$1,ROW()-2,0)</f>
        <v/>
      </c>
      <c r="C415" s="169" t="str">
        <f ca="1">IF($C414="Total","",
IF($C414="","",
IF(OFFSET('Sales input worksheet'!$B$1,ROW()-2,0)="","TOTAL",
OFFSET('Sales input worksheet'!$B$1,ROW()-2,0))))</f>
        <v/>
      </c>
      <c r="D415" s="169" t="str">
        <f ca="1">IF(OFFSET('Sales input worksheet'!$C$1,ROW()-2,0)="","",OFFSET('Sales input worksheet'!$C$1,ROW()-2,0))</f>
        <v/>
      </c>
      <c r="E415" s="170" t="str">
        <f ca="1">IF(OFFSET('Sales input worksheet'!$D$1,ROW()-2,0)="","",OFFSET('Sales input worksheet'!$D$1,ROW()-2,0))</f>
        <v/>
      </c>
      <c r="F415" s="171" t="str">
        <f ca="1">IF(OFFSET('Sales input worksheet'!$E$1,ROW()-2,0)="","",OFFSET('Sales input worksheet'!$E$1,ROW()-2,0))</f>
        <v/>
      </c>
      <c r="G415" s="172" t="str">
        <f ca="1">IF($C415="Total",SUM(G$1:G414),
IF(OR(SUM('Sales input worksheet'!$J414:$K414)&lt;0,SUM('Sales input worksheet'!$J414:$K414)=0),"",
'Sales input worksheet'!$M414))</f>
        <v/>
      </c>
      <c r="H415" s="172" t="str">
        <f ca="1">IF($C415="Total",SUM(H$1:H414),
IF(OR(SUM('Sales input worksheet'!$J414:$K414)&gt;0,SUM('Sales input worksheet'!$J414:$K414)=0),"",
'Sales input worksheet'!$M414))</f>
        <v/>
      </c>
      <c r="I415" s="319"/>
      <c r="J415" s="176" t="str">
        <f ca="1">IF($C415="Total",SUM($I$1:I414),"")</f>
        <v/>
      </c>
      <c r="K415" s="177" t="str">
        <f ca="1">IFERROR(IF($C415="Total",$K$2+SUM($G415:$H415)-$J415,
IF(AND(G415="",H415=""),"",
$K$2+SUM(G$3:G415)+SUM(H$3:H415)-SUM(I$2:I415))),"")</f>
        <v/>
      </c>
    </row>
    <row r="416" spans="1:11" x14ac:dyDescent="0.35">
      <c r="A416" s="318" t="str">
        <f ca="1">IF($B416='Debtor balance enquiry'!$C$2,1+COUNT($A$1:A415),"")</f>
        <v/>
      </c>
      <c r="B416" s="133" t="str">
        <f ca="1">OFFSET('Sales input worksheet'!$A$1,ROW()-2,0)</f>
        <v/>
      </c>
      <c r="C416" s="169" t="str">
        <f ca="1">IF($C415="Total","",
IF($C415="","",
IF(OFFSET('Sales input worksheet'!$B$1,ROW()-2,0)="","TOTAL",
OFFSET('Sales input worksheet'!$B$1,ROW()-2,0))))</f>
        <v/>
      </c>
      <c r="D416" s="169" t="str">
        <f ca="1">IF(OFFSET('Sales input worksheet'!$C$1,ROW()-2,0)="","",OFFSET('Sales input worksheet'!$C$1,ROW()-2,0))</f>
        <v/>
      </c>
      <c r="E416" s="170" t="str">
        <f ca="1">IF(OFFSET('Sales input worksheet'!$D$1,ROW()-2,0)="","",OFFSET('Sales input worksheet'!$D$1,ROW()-2,0))</f>
        <v/>
      </c>
      <c r="F416" s="171" t="str">
        <f ca="1">IF(OFFSET('Sales input worksheet'!$E$1,ROW()-2,0)="","",OFFSET('Sales input worksheet'!$E$1,ROW()-2,0))</f>
        <v/>
      </c>
      <c r="G416" s="172" t="str">
        <f ca="1">IF($C416="Total",SUM(G$1:G415),
IF(OR(SUM('Sales input worksheet'!$J415:$K415)&lt;0,SUM('Sales input worksheet'!$J415:$K415)=0),"",
'Sales input worksheet'!$M415))</f>
        <v/>
      </c>
      <c r="H416" s="172" t="str">
        <f ca="1">IF($C416="Total",SUM(H$1:H415),
IF(OR(SUM('Sales input worksheet'!$J415:$K415)&gt;0,SUM('Sales input worksheet'!$J415:$K415)=0),"",
'Sales input worksheet'!$M415))</f>
        <v/>
      </c>
      <c r="I416" s="319"/>
      <c r="J416" s="176" t="str">
        <f ca="1">IF($C416="Total",SUM($I$1:I415),"")</f>
        <v/>
      </c>
      <c r="K416" s="177" t="str">
        <f ca="1">IFERROR(IF($C416="Total",$K$2+SUM($G416:$H416)-$J416,
IF(AND(G416="",H416=""),"",
$K$2+SUM(G$3:G416)+SUM(H$3:H416)-SUM(I$2:I416))),"")</f>
        <v/>
      </c>
    </row>
    <row r="417" spans="1:11" x14ac:dyDescent="0.35">
      <c r="A417" s="318" t="str">
        <f ca="1">IF($B417='Debtor balance enquiry'!$C$2,1+COUNT($A$1:A416),"")</f>
        <v/>
      </c>
      <c r="B417" s="133" t="str">
        <f ca="1">OFFSET('Sales input worksheet'!$A$1,ROW()-2,0)</f>
        <v/>
      </c>
      <c r="C417" s="169" t="str">
        <f ca="1">IF($C416="Total","",
IF($C416="","",
IF(OFFSET('Sales input worksheet'!$B$1,ROW()-2,0)="","TOTAL",
OFFSET('Sales input worksheet'!$B$1,ROW()-2,0))))</f>
        <v/>
      </c>
      <c r="D417" s="169" t="str">
        <f ca="1">IF(OFFSET('Sales input worksheet'!$C$1,ROW()-2,0)="","",OFFSET('Sales input worksheet'!$C$1,ROW()-2,0))</f>
        <v/>
      </c>
      <c r="E417" s="170" t="str">
        <f ca="1">IF(OFFSET('Sales input worksheet'!$D$1,ROW()-2,0)="","",OFFSET('Sales input worksheet'!$D$1,ROW()-2,0))</f>
        <v/>
      </c>
      <c r="F417" s="171" t="str">
        <f ca="1">IF(OFFSET('Sales input worksheet'!$E$1,ROW()-2,0)="","",OFFSET('Sales input worksheet'!$E$1,ROW()-2,0))</f>
        <v/>
      </c>
      <c r="G417" s="172" t="str">
        <f ca="1">IF($C417="Total",SUM(G$1:G416),
IF(OR(SUM('Sales input worksheet'!$J416:$K416)&lt;0,SUM('Sales input worksheet'!$J416:$K416)=0),"",
'Sales input worksheet'!$M416))</f>
        <v/>
      </c>
      <c r="H417" s="172" t="str">
        <f ca="1">IF($C417="Total",SUM(H$1:H416),
IF(OR(SUM('Sales input worksheet'!$J416:$K416)&gt;0,SUM('Sales input worksheet'!$J416:$K416)=0),"",
'Sales input worksheet'!$M416))</f>
        <v/>
      </c>
      <c r="I417" s="319"/>
      <c r="J417" s="176" t="str">
        <f ca="1">IF($C417="Total",SUM($I$1:I416),"")</f>
        <v/>
      </c>
      <c r="K417" s="177" t="str">
        <f ca="1">IFERROR(IF($C417="Total",$K$2+SUM($G417:$H417)-$J417,
IF(AND(G417="",H417=""),"",
$K$2+SUM(G$3:G417)+SUM(H$3:H417)-SUM(I$2:I417))),"")</f>
        <v/>
      </c>
    </row>
    <row r="418" spans="1:11" x14ac:dyDescent="0.35">
      <c r="A418" s="318" t="str">
        <f ca="1">IF($B418='Debtor balance enquiry'!$C$2,1+COUNT($A$1:A417),"")</f>
        <v/>
      </c>
      <c r="B418" s="133" t="str">
        <f ca="1">OFFSET('Sales input worksheet'!$A$1,ROW()-2,0)</f>
        <v/>
      </c>
      <c r="C418" s="169" t="str">
        <f ca="1">IF($C417="Total","",
IF($C417="","",
IF(OFFSET('Sales input worksheet'!$B$1,ROW()-2,0)="","TOTAL",
OFFSET('Sales input worksheet'!$B$1,ROW()-2,0))))</f>
        <v/>
      </c>
      <c r="D418" s="169" t="str">
        <f ca="1">IF(OFFSET('Sales input worksheet'!$C$1,ROW()-2,0)="","",OFFSET('Sales input worksheet'!$C$1,ROW()-2,0))</f>
        <v/>
      </c>
      <c r="E418" s="170" t="str">
        <f ca="1">IF(OFFSET('Sales input worksheet'!$D$1,ROW()-2,0)="","",OFFSET('Sales input worksheet'!$D$1,ROW()-2,0))</f>
        <v/>
      </c>
      <c r="F418" s="171" t="str">
        <f ca="1">IF(OFFSET('Sales input worksheet'!$E$1,ROW()-2,0)="","",OFFSET('Sales input worksheet'!$E$1,ROW()-2,0))</f>
        <v/>
      </c>
      <c r="G418" s="172" t="str">
        <f ca="1">IF($C418="Total",SUM(G$1:G417),
IF(OR(SUM('Sales input worksheet'!$J417:$K417)&lt;0,SUM('Sales input worksheet'!$J417:$K417)=0),"",
'Sales input worksheet'!$M417))</f>
        <v/>
      </c>
      <c r="H418" s="172" t="str">
        <f ca="1">IF($C418="Total",SUM(H$1:H417),
IF(OR(SUM('Sales input worksheet'!$J417:$K417)&gt;0,SUM('Sales input worksheet'!$J417:$K417)=0),"",
'Sales input worksheet'!$M417))</f>
        <v/>
      </c>
      <c r="I418" s="319"/>
      <c r="J418" s="176" t="str">
        <f ca="1">IF($C418="Total",SUM($I$1:I417),"")</f>
        <v/>
      </c>
      <c r="K418" s="177" t="str">
        <f ca="1">IFERROR(IF($C418="Total",$K$2+SUM($G418:$H418)-$J418,
IF(AND(G418="",H418=""),"",
$K$2+SUM(G$3:G418)+SUM(H$3:H418)-SUM(I$2:I418))),"")</f>
        <v/>
      </c>
    </row>
    <row r="419" spans="1:11" x14ac:dyDescent="0.35">
      <c r="A419" s="318" t="str">
        <f ca="1">IF($B419='Debtor balance enquiry'!$C$2,1+COUNT($A$1:A418),"")</f>
        <v/>
      </c>
      <c r="B419" s="133" t="str">
        <f ca="1">OFFSET('Sales input worksheet'!$A$1,ROW()-2,0)</f>
        <v/>
      </c>
      <c r="C419" s="169" t="str">
        <f ca="1">IF($C418="Total","",
IF($C418="","",
IF(OFFSET('Sales input worksheet'!$B$1,ROW()-2,0)="","TOTAL",
OFFSET('Sales input worksheet'!$B$1,ROW()-2,0))))</f>
        <v/>
      </c>
      <c r="D419" s="169" t="str">
        <f ca="1">IF(OFFSET('Sales input worksheet'!$C$1,ROW()-2,0)="","",OFFSET('Sales input worksheet'!$C$1,ROW()-2,0))</f>
        <v/>
      </c>
      <c r="E419" s="170" t="str">
        <f ca="1">IF(OFFSET('Sales input worksheet'!$D$1,ROW()-2,0)="","",OFFSET('Sales input worksheet'!$D$1,ROW()-2,0))</f>
        <v/>
      </c>
      <c r="F419" s="171" t="str">
        <f ca="1">IF(OFFSET('Sales input worksheet'!$E$1,ROW()-2,0)="","",OFFSET('Sales input worksheet'!$E$1,ROW()-2,0))</f>
        <v/>
      </c>
      <c r="G419" s="172" t="str">
        <f ca="1">IF($C419="Total",SUM(G$1:G418),
IF(OR(SUM('Sales input worksheet'!$J418:$K418)&lt;0,SUM('Sales input worksheet'!$J418:$K418)=0),"",
'Sales input worksheet'!$M418))</f>
        <v/>
      </c>
      <c r="H419" s="172" t="str">
        <f ca="1">IF($C419="Total",SUM(H$1:H418),
IF(OR(SUM('Sales input worksheet'!$J418:$K418)&gt;0,SUM('Sales input worksheet'!$J418:$K418)=0),"",
'Sales input worksheet'!$M418))</f>
        <v/>
      </c>
      <c r="I419" s="319"/>
      <c r="J419" s="176" t="str">
        <f ca="1">IF($C419="Total",SUM($I$1:I418),"")</f>
        <v/>
      </c>
      <c r="K419" s="177" t="str">
        <f ca="1">IFERROR(IF($C419="Total",$K$2+SUM($G419:$H419)-$J419,
IF(AND(G419="",H419=""),"",
$K$2+SUM(G$3:G419)+SUM(H$3:H419)-SUM(I$2:I419))),"")</f>
        <v/>
      </c>
    </row>
    <row r="420" spans="1:11" x14ac:dyDescent="0.35">
      <c r="A420" s="318" t="str">
        <f ca="1">IF($B420='Debtor balance enquiry'!$C$2,1+COUNT($A$1:A419),"")</f>
        <v/>
      </c>
      <c r="B420" s="133" t="str">
        <f ca="1">OFFSET('Sales input worksheet'!$A$1,ROW()-2,0)</f>
        <v/>
      </c>
      <c r="C420" s="169" t="str">
        <f ca="1">IF($C419="Total","",
IF($C419="","",
IF(OFFSET('Sales input worksheet'!$B$1,ROW()-2,0)="","TOTAL",
OFFSET('Sales input worksheet'!$B$1,ROW()-2,0))))</f>
        <v/>
      </c>
      <c r="D420" s="169" t="str">
        <f ca="1">IF(OFFSET('Sales input worksheet'!$C$1,ROW()-2,0)="","",OFFSET('Sales input worksheet'!$C$1,ROW()-2,0))</f>
        <v/>
      </c>
      <c r="E420" s="170" t="str">
        <f ca="1">IF(OFFSET('Sales input worksheet'!$D$1,ROW()-2,0)="","",OFFSET('Sales input worksheet'!$D$1,ROW()-2,0))</f>
        <v/>
      </c>
      <c r="F420" s="171" t="str">
        <f ca="1">IF(OFFSET('Sales input worksheet'!$E$1,ROW()-2,0)="","",OFFSET('Sales input worksheet'!$E$1,ROW()-2,0))</f>
        <v/>
      </c>
      <c r="G420" s="172" t="str">
        <f ca="1">IF($C420="Total",SUM(G$1:G419),
IF(OR(SUM('Sales input worksheet'!$J419:$K419)&lt;0,SUM('Sales input worksheet'!$J419:$K419)=0),"",
'Sales input worksheet'!$M419))</f>
        <v/>
      </c>
      <c r="H420" s="172" t="str">
        <f ca="1">IF($C420="Total",SUM(H$1:H419),
IF(OR(SUM('Sales input worksheet'!$J419:$K419)&gt;0,SUM('Sales input worksheet'!$J419:$K419)=0),"",
'Sales input worksheet'!$M419))</f>
        <v/>
      </c>
      <c r="I420" s="319"/>
      <c r="J420" s="176" t="str">
        <f ca="1">IF($C420="Total",SUM($I$1:I419),"")</f>
        <v/>
      </c>
      <c r="K420" s="177" t="str">
        <f ca="1">IFERROR(IF($C420="Total",$K$2+SUM($G420:$H420)-$J420,
IF(AND(G420="",H420=""),"",
$K$2+SUM(G$3:G420)+SUM(H$3:H420)-SUM(I$2:I420))),"")</f>
        <v/>
      </c>
    </row>
    <row r="421" spans="1:11" x14ac:dyDescent="0.35">
      <c r="A421" s="318" t="str">
        <f ca="1">IF($B421='Debtor balance enquiry'!$C$2,1+COUNT($A$1:A420),"")</f>
        <v/>
      </c>
      <c r="B421" s="133" t="str">
        <f ca="1">OFFSET('Sales input worksheet'!$A$1,ROW()-2,0)</f>
        <v/>
      </c>
      <c r="C421" s="169" t="str">
        <f ca="1">IF($C420="Total","",
IF($C420="","",
IF(OFFSET('Sales input worksheet'!$B$1,ROW()-2,0)="","TOTAL",
OFFSET('Sales input worksheet'!$B$1,ROW()-2,0))))</f>
        <v/>
      </c>
      <c r="D421" s="169" t="str">
        <f ca="1">IF(OFFSET('Sales input worksheet'!$C$1,ROW()-2,0)="","",OFFSET('Sales input worksheet'!$C$1,ROW()-2,0))</f>
        <v/>
      </c>
      <c r="E421" s="170" t="str">
        <f ca="1">IF(OFFSET('Sales input worksheet'!$D$1,ROW()-2,0)="","",OFFSET('Sales input worksheet'!$D$1,ROW()-2,0))</f>
        <v/>
      </c>
      <c r="F421" s="171" t="str">
        <f ca="1">IF(OFFSET('Sales input worksheet'!$E$1,ROW()-2,0)="","",OFFSET('Sales input worksheet'!$E$1,ROW()-2,0))</f>
        <v/>
      </c>
      <c r="G421" s="172" t="str">
        <f ca="1">IF($C421="Total",SUM(G$1:G420),
IF(OR(SUM('Sales input worksheet'!$J420:$K420)&lt;0,SUM('Sales input worksheet'!$J420:$K420)=0),"",
'Sales input worksheet'!$M420))</f>
        <v/>
      </c>
      <c r="H421" s="172" t="str">
        <f ca="1">IF($C421="Total",SUM(H$1:H420),
IF(OR(SUM('Sales input worksheet'!$J420:$K420)&gt;0,SUM('Sales input worksheet'!$J420:$K420)=0),"",
'Sales input worksheet'!$M420))</f>
        <v/>
      </c>
      <c r="I421" s="319"/>
      <c r="J421" s="176" t="str">
        <f ca="1">IF($C421="Total",SUM($I$1:I420),"")</f>
        <v/>
      </c>
      <c r="K421" s="177" t="str">
        <f ca="1">IFERROR(IF($C421="Total",$K$2+SUM($G421:$H421)-$J421,
IF(AND(G421="",H421=""),"",
$K$2+SUM(G$3:G421)+SUM(H$3:H421)-SUM(I$2:I421))),"")</f>
        <v/>
      </c>
    </row>
    <row r="422" spans="1:11" x14ac:dyDescent="0.35">
      <c r="A422" s="318" t="str">
        <f ca="1">IF($B422='Debtor balance enquiry'!$C$2,1+COUNT($A$1:A421),"")</f>
        <v/>
      </c>
      <c r="B422" s="133" t="str">
        <f ca="1">OFFSET('Sales input worksheet'!$A$1,ROW()-2,0)</f>
        <v/>
      </c>
      <c r="C422" s="169" t="str">
        <f ca="1">IF($C421="Total","",
IF($C421="","",
IF(OFFSET('Sales input worksheet'!$B$1,ROW()-2,0)="","TOTAL",
OFFSET('Sales input worksheet'!$B$1,ROW()-2,0))))</f>
        <v/>
      </c>
      <c r="D422" s="169" t="str">
        <f ca="1">IF(OFFSET('Sales input worksheet'!$C$1,ROW()-2,0)="","",OFFSET('Sales input worksheet'!$C$1,ROW()-2,0))</f>
        <v/>
      </c>
      <c r="E422" s="170" t="str">
        <f ca="1">IF(OFFSET('Sales input worksheet'!$D$1,ROW()-2,0)="","",OFFSET('Sales input worksheet'!$D$1,ROW()-2,0))</f>
        <v/>
      </c>
      <c r="F422" s="171" t="str">
        <f ca="1">IF(OFFSET('Sales input worksheet'!$E$1,ROW()-2,0)="","",OFFSET('Sales input worksheet'!$E$1,ROW()-2,0))</f>
        <v/>
      </c>
      <c r="G422" s="172" t="str">
        <f ca="1">IF($C422="Total",SUM(G$1:G421),
IF(OR(SUM('Sales input worksheet'!$J421:$K421)&lt;0,SUM('Sales input worksheet'!$J421:$K421)=0),"",
'Sales input worksheet'!$M421))</f>
        <v/>
      </c>
      <c r="H422" s="172" t="str">
        <f ca="1">IF($C422="Total",SUM(H$1:H421),
IF(OR(SUM('Sales input worksheet'!$J421:$K421)&gt;0,SUM('Sales input worksheet'!$J421:$K421)=0),"",
'Sales input worksheet'!$M421))</f>
        <v/>
      </c>
      <c r="I422" s="319"/>
      <c r="J422" s="176" t="str">
        <f ca="1">IF($C422="Total",SUM($I$1:I421),"")</f>
        <v/>
      </c>
      <c r="K422" s="177" t="str">
        <f ca="1">IFERROR(IF($C422="Total",$K$2+SUM($G422:$H422)-$J422,
IF(AND(G422="",H422=""),"",
$K$2+SUM(G$3:G422)+SUM(H$3:H422)-SUM(I$2:I422))),"")</f>
        <v/>
      </c>
    </row>
    <row r="423" spans="1:11" x14ac:dyDescent="0.35">
      <c r="A423" s="318" t="str">
        <f ca="1">IF($B423='Debtor balance enquiry'!$C$2,1+COUNT($A$1:A422),"")</f>
        <v/>
      </c>
      <c r="B423" s="133" t="str">
        <f ca="1">OFFSET('Sales input worksheet'!$A$1,ROW()-2,0)</f>
        <v/>
      </c>
      <c r="C423" s="169" t="str">
        <f ca="1">IF($C422="Total","",
IF($C422="","",
IF(OFFSET('Sales input worksheet'!$B$1,ROW()-2,0)="","TOTAL",
OFFSET('Sales input worksheet'!$B$1,ROW()-2,0))))</f>
        <v/>
      </c>
      <c r="D423" s="169" t="str">
        <f ca="1">IF(OFFSET('Sales input worksheet'!$C$1,ROW()-2,0)="","",OFFSET('Sales input worksheet'!$C$1,ROW()-2,0))</f>
        <v/>
      </c>
      <c r="E423" s="170" t="str">
        <f ca="1">IF(OFFSET('Sales input worksheet'!$D$1,ROW()-2,0)="","",OFFSET('Sales input worksheet'!$D$1,ROW()-2,0))</f>
        <v/>
      </c>
      <c r="F423" s="171" t="str">
        <f ca="1">IF(OFFSET('Sales input worksheet'!$E$1,ROW()-2,0)="","",OFFSET('Sales input worksheet'!$E$1,ROW()-2,0))</f>
        <v/>
      </c>
      <c r="G423" s="172" t="str">
        <f ca="1">IF($C423="Total",SUM(G$1:G422),
IF(OR(SUM('Sales input worksheet'!$J422:$K422)&lt;0,SUM('Sales input worksheet'!$J422:$K422)=0),"",
'Sales input worksheet'!$M422))</f>
        <v/>
      </c>
      <c r="H423" s="172" t="str">
        <f ca="1">IF($C423="Total",SUM(H$1:H422),
IF(OR(SUM('Sales input worksheet'!$J422:$K422)&gt;0,SUM('Sales input worksheet'!$J422:$K422)=0),"",
'Sales input worksheet'!$M422))</f>
        <v/>
      </c>
      <c r="I423" s="319"/>
      <c r="J423" s="176" t="str">
        <f ca="1">IF($C423="Total",SUM($I$1:I422),"")</f>
        <v/>
      </c>
      <c r="K423" s="177" t="str">
        <f ca="1">IFERROR(IF($C423="Total",$K$2+SUM($G423:$H423)-$J423,
IF(AND(G423="",H423=""),"",
$K$2+SUM(G$3:G423)+SUM(H$3:H423)-SUM(I$2:I423))),"")</f>
        <v/>
      </c>
    </row>
    <row r="424" spans="1:11" x14ac:dyDescent="0.35">
      <c r="A424" s="318" t="str">
        <f ca="1">IF($B424='Debtor balance enquiry'!$C$2,1+COUNT($A$1:A423),"")</f>
        <v/>
      </c>
      <c r="B424" s="133" t="str">
        <f ca="1">OFFSET('Sales input worksheet'!$A$1,ROW()-2,0)</f>
        <v/>
      </c>
      <c r="C424" s="169" t="str">
        <f ca="1">IF($C423="Total","",
IF($C423="","",
IF(OFFSET('Sales input worksheet'!$B$1,ROW()-2,0)="","TOTAL",
OFFSET('Sales input worksheet'!$B$1,ROW()-2,0))))</f>
        <v/>
      </c>
      <c r="D424" s="169" t="str">
        <f ca="1">IF(OFFSET('Sales input worksheet'!$C$1,ROW()-2,0)="","",OFFSET('Sales input worksheet'!$C$1,ROW()-2,0))</f>
        <v/>
      </c>
      <c r="E424" s="170" t="str">
        <f ca="1">IF(OFFSET('Sales input worksheet'!$D$1,ROW()-2,0)="","",OFFSET('Sales input worksheet'!$D$1,ROW()-2,0))</f>
        <v/>
      </c>
      <c r="F424" s="171" t="str">
        <f ca="1">IF(OFFSET('Sales input worksheet'!$E$1,ROW()-2,0)="","",OFFSET('Sales input worksheet'!$E$1,ROW()-2,0))</f>
        <v/>
      </c>
      <c r="G424" s="172" t="str">
        <f ca="1">IF($C424="Total",SUM(G$1:G423),
IF(OR(SUM('Sales input worksheet'!$J423:$K423)&lt;0,SUM('Sales input worksheet'!$J423:$K423)=0),"",
'Sales input worksheet'!$M423))</f>
        <v/>
      </c>
      <c r="H424" s="172" t="str">
        <f ca="1">IF($C424="Total",SUM(H$1:H423),
IF(OR(SUM('Sales input worksheet'!$J423:$K423)&gt;0,SUM('Sales input worksheet'!$J423:$K423)=0),"",
'Sales input worksheet'!$M423))</f>
        <v/>
      </c>
      <c r="I424" s="319"/>
      <c r="J424" s="176" t="str">
        <f ca="1">IF($C424="Total",SUM($I$1:I423),"")</f>
        <v/>
      </c>
      <c r="K424" s="177" t="str">
        <f ca="1">IFERROR(IF($C424="Total",$K$2+SUM($G424:$H424)-$J424,
IF(AND(G424="",H424=""),"",
$K$2+SUM(G$3:G424)+SUM(H$3:H424)-SUM(I$2:I424))),"")</f>
        <v/>
      </c>
    </row>
    <row r="425" spans="1:11" x14ac:dyDescent="0.35">
      <c r="A425" s="318" t="str">
        <f ca="1">IF($B425='Debtor balance enquiry'!$C$2,1+COUNT($A$1:A424),"")</f>
        <v/>
      </c>
      <c r="B425" s="133" t="str">
        <f ca="1">OFFSET('Sales input worksheet'!$A$1,ROW()-2,0)</f>
        <v/>
      </c>
      <c r="C425" s="169" t="str">
        <f ca="1">IF($C424="Total","",
IF($C424="","",
IF(OFFSET('Sales input worksheet'!$B$1,ROW()-2,0)="","TOTAL",
OFFSET('Sales input worksheet'!$B$1,ROW()-2,0))))</f>
        <v/>
      </c>
      <c r="D425" s="169" t="str">
        <f ca="1">IF(OFFSET('Sales input worksheet'!$C$1,ROW()-2,0)="","",OFFSET('Sales input worksheet'!$C$1,ROW()-2,0))</f>
        <v/>
      </c>
      <c r="E425" s="170" t="str">
        <f ca="1">IF(OFFSET('Sales input worksheet'!$D$1,ROW()-2,0)="","",OFFSET('Sales input worksheet'!$D$1,ROW()-2,0))</f>
        <v/>
      </c>
      <c r="F425" s="171" t="str">
        <f ca="1">IF(OFFSET('Sales input worksheet'!$E$1,ROW()-2,0)="","",OFFSET('Sales input worksheet'!$E$1,ROW()-2,0))</f>
        <v/>
      </c>
      <c r="G425" s="172" t="str">
        <f ca="1">IF($C425="Total",SUM(G$1:G424),
IF(OR(SUM('Sales input worksheet'!$J424:$K424)&lt;0,SUM('Sales input worksheet'!$J424:$K424)=0),"",
'Sales input worksheet'!$M424))</f>
        <v/>
      </c>
      <c r="H425" s="172" t="str">
        <f ca="1">IF($C425="Total",SUM(H$1:H424),
IF(OR(SUM('Sales input worksheet'!$J424:$K424)&gt;0,SUM('Sales input worksheet'!$J424:$K424)=0),"",
'Sales input worksheet'!$M424))</f>
        <v/>
      </c>
      <c r="I425" s="319"/>
      <c r="J425" s="176" t="str">
        <f ca="1">IF($C425="Total",SUM($I$1:I424),"")</f>
        <v/>
      </c>
      <c r="K425" s="177" t="str">
        <f ca="1">IFERROR(IF($C425="Total",$K$2+SUM($G425:$H425)-$J425,
IF(AND(G425="",H425=""),"",
$K$2+SUM(G$3:G425)+SUM(H$3:H425)-SUM(I$2:I425))),"")</f>
        <v/>
      </c>
    </row>
    <row r="426" spans="1:11" x14ac:dyDescent="0.35">
      <c r="A426" s="318" t="str">
        <f ca="1">IF($B426='Debtor balance enquiry'!$C$2,1+COUNT($A$1:A425),"")</f>
        <v/>
      </c>
      <c r="B426" s="133" t="str">
        <f ca="1">OFFSET('Sales input worksheet'!$A$1,ROW()-2,0)</f>
        <v/>
      </c>
      <c r="C426" s="169" t="str">
        <f ca="1">IF($C425="Total","",
IF($C425="","",
IF(OFFSET('Sales input worksheet'!$B$1,ROW()-2,0)="","TOTAL",
OFFSET('Sales input worksheet'!$B$1,ROW()-2,0))))</f>
        <v/>
      </c>
      <c r="D426" s="169" t="str">
        <f ca="1">IF(OFFSET('Sales input worksheet'!$C$1,ROW()-2,0)="","",OFFSET('Sales input worksheet'!$C$1,ROW()-2,0))</f>
        <v/>
      </c>
      <c r="E426" s="170" t="str">
        <f ca="1">IF(OFFSET('Sales input worksheet'!$D$1,ROW()-2,0)="","",OFFSET('Sales input worksheet'!$D$1,ROW()-2,0))</f>
        <v/>
      </c>
      <c r="F426" s="171" t="str">
        <f ca="1">IF(OFFSET('Sales input worksheet'!$E$1,ROW()-2,0)="","",OFFSET('Sales input worksheet'!$E$1,ROW()-2,0))</f>
        <v/>
      </c>
      <c r="G426" s="172" t="str">
        <f ca="1">IF($C426="Total",SUM(G$1:G425),
IF(OR(SUM('Sales input worksheet'!$J425:$K425)&lt;0,SUM('Sales input worksheet'!$J425:$K425)=0),"",
'Sales input worksheet'!$M425))</f>
        <v/>
      </c>
      <c r="H426" s="172" t="str">
        <f ca="1">IF($C426="Total",SUM(H$1:H425),
IF(OR(SUM('Sales input worksheet'!$J425:$K425)&gt;0,SUM('Sales input worksheet'!$J425:$K425)=0),"",
'Sales input worksheet'!$M425))</f>
        <v/>
      </c>
      <c r="I426" s="319"/>
      <c r="J426" s="176" t="str">
        <f ca="1">IF($C426="Total",SUM($I$1:I425),"")</f>
        <v/>
      </c>
      <c r="K426" s="177" t="str">
        <f ca="1">IFERROR(IF($C426="Total",$K$2+SUM($G426:$H426)-$J426,
IF(AND(G426="",H426=""),"",
$K$2+SUM(G$3:G426)+SUM(H$3:H426)-SUM(I$2:I426))),"")</f>
        <v/>
      </c>
    </row>
    <row r="427" spans="1:11" x14ac:dyDescent="0.35">
      <c r="A427" s="318" t="str">
        <f ca="1">IF($B427='Debtor balance enquiry'!$C$2,1+COUNT($A$1:A426),"")</f>
        <v/>
      </c>
      <c r="B427" s="133" t="str">
        <f ca="1">OFFSET('Sales input worksheet'!$A$1,ROW()-2,0)</f>
        <v/>
      </c>
      <c r="C427" s="169" t="str">
        <f ca="1">IF($C426="Total","",
IF($C426="","",
IF(OFFSET('Sales input worksheet'!$B$1,ROW()-2,0)="","TOTAL",
OFFSET('Sales input worksheet'!$B$1,ROW()-2,0))))</f>
        <v/>
      </c>
      <c r="D427" s="169" t="str">
        <f ca="1">IF(OFFSET('Sales input worksheet'!$C$1,ROW()-2,0)="","",OFFSET('Sales input worksheet'!$C$1,ROW()-2,0))</f>
        <v/>
      </c>
      <c r="E427" s="170" t="str">
        <f ca="1">IF(OFFSET('Sales input worksheet'!$D$1,ROW()-2,0)="","",OFFSET('Sales input worksheet'!$D$1,ROW()-2,0))</f>
        <v/>
      </c>
      <c r="F427" s="171" t="str">
        <f ca="1">IF(OFFSET('Sales input worksheet'!$E$1,ROW()-2,0)="","",OFFSET('Sales input worksheet'!$E$1,ROW()-2,0))</f>
        <v/>
      </c>
      <c r="G427" s="172" t="str">
        <f ca="1">IF($C427="Total",SUM(G$1:G426),
IF(OR(SUM('Sales input worksheet'!$J426:$K426)&lt;0,SUM('Sales input worksheet'!$J426:$K426)=0),"",
'Sales input worksheet'!$M426))</f>
        <v/>
      </c>
      <c r="H427" s="172" t="str">
        <f ca="1">IF($C427="Total",SUM(H$1:H426),
IF(OR(SUM('Sales input worksheet'!$J426:$K426)&gt;0,SUM('Sales input worksheet'!$J426:$K426)=0),"",
'Sales input worksheet'!$M426))</f>
        <v/>
      </c>
      <c r="I427" s="319"/>
      <c r="J427" s="176" t="str">
        <f ca="1">IF($C427="Total",SUM($I$1:I426),"")</f>
        <v/>
      </c>
      <c r="K427" s="177" t="str">
        <f ca="1">IFERROR(IF($C427="Total",$K$2+SUM($G427:$H427)-$J427,
IF(AND(G427="",H427=""),"",
$K$2+SUM(G$3:G427)+SUM(H$3:H427)-SUM(I$2:I427))),"")</f>
        <v/>
      </c>
    </row>
    <row r="428" spans="1:11" x14ac:dyDescent="0.35">
      <c r="A428" s="318" t="str">
        <f ca="1">IF($B428='Debtor balance enquiry'!$C$2,1+COUNT($A$1:A427),"")</f>
        <v/>
      </c>
      <c r="B428" s="133" t="str">
        <f ca="1">OFFSET('Sales input worksheet'!$A$1,ROW()-2,0)</f>
        <v/>
      </c>
      <c r="C428" s="169" t="str">
        <f ca="1">IF($C427="Total","",
IF($C427="","",
IF(OFFSET('Sales input worksheet'!$B$1,ROW()-2,0)="","TOTAL",
OFFSET('Sales input worksheet'!$B$1,ROW()-2,0))))</f>
        <v/>
      </c>
      <c r="D428" s="169" t="str">
        <f ca="1">IF(OFFSET('Sales input worksheet'!$C$1,ROW()-2,0)="","",OFFSET('Sales input worksheet'!$C$1,ROW()-2,0))</f>
        <v/>
      </c>
      <c r="E428" s="170" t="str">
        <f ca="1">IF(OFFSET('Sales input worksheet'!$D$1,ROW()-2,0)="","",OFFSET('Sales input worksheet'!$D$1,ROW()-2,0))</f>
        <v/>
      </c>
      <c r="F428" s="171" t="str">
        <f ca="1">IF(OFFSET('Sales input worksheet'!$E$1,ROW()-2,0)="","",OFFSET('Sales input worksheet'!$E$1,ROW()-2,0))</f>
        <v/>
      </c>
      <c r="G428" s="172" t="str">
        <f ca="1">IF($C428="Total",SUM(G$1:G427),
IF(OR(SUM('Sales input worksheet'!$J427:$K427)&lt;0,SUM('Sales input worksheet'!$J427:$K427)=0),"",
'Sales input worksheet'!$M427))</f>
        <v/>
      </c>
      <c r="H428" s="172" t="str">
        <f ca="1">IF($C428="Total",SUM(H$1:H427),
IF(OR(SUM('Sales input worksheet'!$J427:$K427)&gt;0,SUM('Sales input worksheet'!$J427:$K427)=0),"",
'Sales input worksheet'!$M427))</f>
        <v/>
      </c>
      <c r="I428" s="319"/>
      <c r="J428" s="176" t="str">
        <f ca="1">IF($C428="Total",SUM($I$1:I427),"")</f>
        <v/>
      </c>
      <c r="K428" s="177" t="str">
        <f ca="1">IFERROR(IF($C428="Total",$K$2+SUM($G428:$H428)-$J428,
IF(AND(G428="",H428=""),"",
$K$2+SUM(G$3:G428)+SUM(H$3:H428)-SUM(I$2:I428))),"")</f>
        <v/>
      </c>
    </row>
    <row r="429" spans="1:11" x14ac:dyDescent="0.35">
      <c r="A429" s="318" t="str">
        <f ca="1">IF($B429='Debtor balance enquiry'!$C$2,1+COUNT($A$1:A428),"")</f>
        <v/>
      </c>
      <c r="B429" s="133" t="str">
        <f ca="1">OFFSET('Sales input worksheet'!$A$1,ROW()-2,0)</f>
        <v/>
      </c>
      <c r="C429" s="169" t="str">
        <f ca="1">IF($C428="Total","",
IF($C428="","",
IF(OFFSET('Sales input worksheet'!$B$1,ROW()-2,0)="","TOTAL",
OFFSET('Sales input worksheet'!$B$1,ROW()-2,0))))</f>
        <v/>
      </c>
      <c r="D429" s="169" t="str">
        <f ca="1">IF(OFFSET('Sales input worksheet'!$C$1,ROW()-2,0)="","",OFFSET('Sales input worksheet'!$C$1,ROW()-2,0))</f>
        <v/>
      </c>
      <c r="E429" s="170" t="str">
        <f ca="1">IF(OFFSET('Sales input worksheet'!$D$1,ROW()-2,0)="","",OFFSET('Sales input worksheet'!$D$1,ROW()-2,0))</f>
        <v/>
      </c>
      <c r="F429" s="171" t="str">
        <f ca="1">IF(OFFSET('Sales input worksheet'!$E$1,ROW()-2,0)="","",OFFSET('Sales input worksheet'!$E$1,ROW()-2,0))</f>
        <v/>
      </c>
      <c r="G429" s="172" t="str">
        <f ca="1">IF($C429="Total",SUM(G$1:G428),
IF(OR(SUM('Sales input worksheet'!$J428:$K428)&lt;0,SUM('Sales input worksheet'!$J428:$K428)=0),"",
'Sales input worksheet'!$M428))</f>
        <v/>
      </c>
      <c r="H429" s="172" t="str">
        <f ca="1">IF($C429="Total",SUM(H$1:H428),
IF(OR(SUM('Sales input worksheet'!$J428:$K428)&gt;0,SUM('Sales input worksheet'!$J428:$K428)=0),"",
'Sales input worksheet'!$M428))</f>
        <v/>
      </c>
      <c r="I429" s="319"/>
      <c r="J429" s="176" t="str">
        <f ca="1">IF($C429="Total",SUM($I$1:I428),"")</f>
        <v/>
      </c>
      <c r="K429" s="177" t="str">
        <f ca="1">IFERROR(IF($C429="Total",$K$2+SUM($G429:$H429)-$J429,
IF(AND(G429="",H429=""),"",
$K$2+SUM(G$3:G429)+SUM(H$3:H429)-SUM(I$2:I429))),"")</f>
        <v/>
      </c>
    </row>
    <row r="430" spans="1:11" x14ac:dyDescent="0.35">
      <c r="A430" s="318" t="str">
        <f ca="1">IF($B430='Debtor balance enquiry'!$C$2,1+COUNT($A$1:A429),"")</f>
        <v/>
      </c>
      <c r="B430" s="133" t="str">
        <f ca="1">OFFSET('Sales input worksheet'!$A$1,ROW()-2,0)</f>
        <v/>
      </c>
      <c r="C430" s="169" t="str">
        <f ca="1">IF($C429="Total","",
IF($C429="","",
IF(OFFSET('Sales input worksheet'!$B$1,ROW()-2,0)="","TOTAL",
OFFSET('Sales input worksheet'!$B$1,ROW()-2,0))))</f>
        <v/>
      </c>
      <c r="D430" s="169" t="str">
        <f ca="1">IF(OFFSET('Sales input worksheet'!$C$1,ROW()-2,0)="","",OFFSET('Sales input worksheet'!$C$1,ROW()-2,0))</f>
        <v/>
      </c>
      <c r="E430" s="170" t="str">
        <f ca="1">IF(OFFSET('Sales input worksheet'!$D$1,ROW()-2,0)="","",OFFSET('Sales input worksheet'!$D$1,ROW()-2,0))</f>
        <v/>
      </c>
      <c r="F430" s="171" t="str">
        <f ca="1">IF(OFFSET('Sales input worksheet'!$E$1,ROW()-2,0)="","",OFFSET('Sales input worksheet'!$E$1,ROW()-2,0))</f>
        <v/>
      </c>
      <c r="G430" s="172" t="str">
        <f ca="1">IF($C430="Total",SUM(G$1:G429),
IF(OR(SUM('Sales input worksheet'!$J429:$K429)&lt;0,SUM('Sales input worksheet'!$J429:$K429)=0),"",
'Sales input worksheet'!$M429))</f>
        <v/>
      </c>
      <c r="H430" s="172" t="str">
        <f ca="1">IF($C430="Total",SUM(H$1:H429),
IF(OR(SUM('Sales input worksheet'!$J429:$K429)&gt;0,SUM('Sales input worksheet'!$J429:$K429)=0),"",
'Sales input worksheet'!$M429))</f>
        <v/>
      </c>
      <c r="I430" s="319"/>
      <c r="J430" s="176" t="str">
        <f ca="1">IF($C430="Total",SUM($I$1:I429),"")</f>
        <v/>
      </c>
      <c r="K430" s="177" t="str">
        <f ca="1">IFERROR(IF($C430="Total",$K$2+SUM($G430:$H430)-$J430,
IF(AND(G430="",H430=""),"",
$K$2+SUM(G$3:G430)+SUM(H$3:H430)-SUM(I$2:I430))),"")</f>
        <v/>
      </c>
    </row>
    <row r="431" spans="1:11" x14ac:dyDescent="0.35">
      <c r="A431" s="318" t="str">
        <f ca="1">IF($B431='Debtor balance enquiry'!$C$2,1+COUNT($A$1:A430),"")</f>
        <v/>
      </c>
      <c r="B431" s="133" t="str">
        <f ca="1">OFFSET('Sales input worksheet'!$A$1,ROW()-2,0)</f>
        <v/>
      </c>
      <c r="C431" s="169" t="str">
        <f ca="1">IF($C430="Total","",
IF($C430="","",
IF(OFFSET('Sales input worksheet'!$B$1,ROW()-2,0)="","TOTAL",
OFFSET('Sales input worksheet'!$B$1,ROW()-2,0))))</f>
        <v/>
      </c>
      <c r="D431" s="169" t="str">
        <f ca="1">IF(OFFSET('Sales input worksheet'!$C$1,ROW()-2,0)="","",OFFSET('Sales input worksheet'!$C$1,ROW()-2,0))</f>
        <v/>
      </c>
      <c r="E431" s="170" t="str">
        <f ca="1">IF(OFFSET('Sales input worksheet'!$D$1,ROW()-2,0)="","",OFFSET('Sales input worksheet'!$D$1,ROW()-2,0))</f>
        <v/>
      </c>
      <c r="F431" s="171" t="str">
        <f ca="1">IF(OFFSET('Sales input worksheet'!$E$1,ROW()-2,0)="","",OFFSET('Sales input worksheet'!$E$1,ROW()-2,0))</f>
        <v/>
      </c>
      <c r="G431" s="172" t="str">
        <f ca="1">IF($C431="Total",SUM(G$1:G430),
IF(OR(SUM('Sales input worksheet'!$J430:$K430)&lt;0,SUM('Sales input worksheet'!$J430:$K430)=0),"",
'Sales input worksheet'!$M430))</f>
        <v/>
      </c>
      <c r="H431" s="172" t="str">
        <f ca="1">IF($C431="Total",SUM(H$1:H430),
IF(OR(SUM('Sales input worksheet'!$J430:$K430)&gt;0,SUM('Sales input worksheet'!$J430:$K430)=0),"",
'Sales input worksheet'!$M430))</f>
        <v/>
      </c>
      <c r="I431" s="319"/>
      <c r="J431" s="176" t="str">
        <f ca="1">IF($C431="Total",SUM($I$1:I430),"")</f>
        <v/>
      </c>
      <c r="K431" s="177" t="str">
        <f ca="1">IFERROR(IF($C431="Total",$K$2+SUM($G431:$H431)-$J431,
IF(AND(G431="",H431=""),"",
$K$2+SUM(G$3:G431)+SUM(H$3:H431)-SUM(I$2:I431))),"")</f>
        <v/>
      </c>
    </row>
    <row r="432" spans="1:11" x14ac:dyDescent="0.35">
      <c r="A432" s="318" t="str">
        <f ca="1">IF($B432='Debtor balance enquiry'!$C$2,1+COUNT($A$1:A431),"")</f>
        <v/>
      </c>
      <c r="B432" s="133" t="str">
        <f ca="1">OFFSET('Sales input worksheet'!$A$1,ROW()-2,0)</f>
        <v/>
      </c>
      <c r="C432" s="169" t="str">
        <f ca="1">IF($C431="Total","",
IF($C431="","",
IF(OFFSET('Sales input worksheet'!$B$1,ROW()-2,0)="","TOTAL",
OFFSET('Sales input worksheet'!$B$1,ROW()-2,0))))</f>
        <v/>
      </c>
      <c r="D432" s="169" t="str">
        <f ca="1">IF(OFFSET('Sales input worksheet'!$C$1,ROW()-2,0)="","",OFFSET('Sales input worksheet'!$C$1,ROW()-2,0))</f>
        <v/>
      </c>
      <c r="E432" s="170" t="str">
        <f ca="1">IF(OFFSET('Sales input worksheet'!$D$1,ROW()-2,0)="","",OFFSET('Sales input worksheet'!$D$1,ROW()-2,0))</f>
        <v/>
      </c>
      <c r="F432" s="171" t="str">
        <f ca="1">IF(OFFSET('Sales input worksheet'!$E$1,ROW()-2,0)="","",OFFSET('Sales input worksheet'!$E$1,ROW()-2,0))</f>
        <v/>
      </c>
      <c r="G432" s="172" t="str">
        <f ca="1">IF($C432="Total",SUM(G$1:G431),
IF(OR(SUM('Sales input worksheet'!$J431:$K431)&lt;0,SUM('Sales input worksheet'!$J431:$K431)=0),"",
'Sales input worksheet'!$M431))</f>
        <v/>
      </c>
      <c r="H432" s="172" t="str">
        <f ca="1">IF($C432="Total",SUM(H$1:H431),
IF(OR(SUM('Sales input worksheet'!$J431:$K431)&gt;0,SUM('Sales input worksheet'!$J431:$K431)=0),"",
'Sales input worksheet'!$M431))</f>
        <v/>
      </c>
      <c r="I432" s="319"/>
      <c r="J432" s="176" t="str">
        <f ca="1">IF($C432="Total",SUM($I$1:I431),"")</f>
        <v/>
      </c>
      <c r="K432" s="177" t="str">
        <f ca="1">IFERROR(IF($C432="Total",$K$2+SUM($G432:$H432)-$J432,
IF(AND(G432="",H432=""),"",
$K$2+SUM(G$3:G432)+SUM(H$3:H432)-SUM(I$2:I432))),"")</f>
        <v/>
      </c>
    </row>
    <row r="433" spans="1:11" x14ac:dyDescent="0.35">
      <c r="A433" s="318" t="str">
        <f ca="1">IF($B433='Debtor balance enquiry'!$C$2,1+COUNT($A$1:A432),"")</f>
        <v/>
      </c>
      <c r="B433" s="133" t="str">
        <f ca="1">OFFSET('Sales input worksheet'!$A$1,ROW()-2,0)</f>
        <v/>
      </c>
      <c r="C433" s="169" t="str">
        <f ca="1">IF($C432="Total","",
IF($C432="","",
IF(OFFSET('Sales input worksheet'!$B$1,ROW()-2,0)="","TOTAL",
OFFSET('Sales input worksheet'!$B$1,ROW()-2,0))))</f>
        <v/>
      </c>
      <c r="D433" s="169" t="str">
        <f ca="1">IF(OFFSET('Sales input worksheet'!$C$1,ROW()-2,0)="","",OFFSET('Sales input worksheet'!$C$1,ROW()-2,0))</f>
        <v/>
      </c>
      <c r="E433" s="170" t="str">
        <f ca="1">IF(OFFSET('Sales input worksheet'!$D$1,ROW()-2,0)="","",OFFSET('Sales input worksheet'!$D$1,ROW()-2,0))</f>
        <v/>
      </c>
      <c r="F433" s="171" t="str">
        <f ca="1">IF(OFFSET('Sales input worksheet'!$E$1,ROW()-2,0)="","",OFFSET('Sales input worksheet'!$E$1,ROW()-2,0))</f>
        <v/>
      </c>
      <c r="G433" s="172" t="str">
        <f ca="1">IF($C433="Total",SUM(G$1:G432),
IF(OR(SUM('Sales input worksheet'!$J432:$K432)&lt;0,SUM('Sales input worksheet'!$J432:$K432)=0),"",
'Sales input worksheet'!$M432))</f>
        <v/>
      </c>
      <c r="H433" s="172" t="str">
        <f ca="1">IF($C433="Total",SUM(H$1:H432),
IF(OR(SUM('Sales input worksheet'!$J432:$K432)&gt;0,SUM('Sales input worksheet'!$J432:$K432)=0),"",
'Sales input worksheet'!$M432))</f>
        <v/>
      </c>
      <c r="I433" s="319"/>
      <c r="J433" s="176" t="str">
        <f ca="1">IF($C433="Total",SUM($I$1:I432),"")</f>
        <v/>
      </c>
      <c r="K433" s="177" t="str">
        <f ca="1">IFERROR(IF($C433="Total",$K$2+SUM($G433:$H433)-$J433,
IF(AND(G433="",H433=""),"",
$K$2+SUM(G$3:G433)+SUM(H$3:H433)-SUM(I$2:I433))),"")</f>
        <v/>
      </c>
    </row>
    <row r="434" spans="1:11" x14ac:dyDescent="0.35">
      <c r="A434" s="318" t="str">
        <f ca="1">IF($B434='Debtor balance enquiry'!$C$2,1+COUNT($A$1:A433),"")</f>
        <v/>
      </c>
      <c r="B434" s="133" t="str">
        <f ca="1">OFFSET('Sales input worksheet'!$A$1,ROW()-2,0)</f>
        <v/>
      </c>
      <c r="C434" s="169" t="str">
        <f ca="1">IF($C433="Total","",
IF($C433="","",
IF(OFFSET('Sales input worksheet'!$B$1,ROW()-2,0)="","TOTAL",
OFFSET('Sales input worksheet'!$B$1,ROW()-2,0))))</f>
        <v/>
      </c>
      <c r="D434" s="169" t="str">
        <f ca="1">IF(OFFSET('Sales input worksheet'!$C$1,ROW()-2,0)="","",OFFSET('Sales input worksheet'!$C$1,ROW()-2,0))</f>
        <v/>
      </c>
      <c r="E434" s="170" t="str">
        <f ca="1">IF(OFFSET('Sales input worksheet'!$D$1,ROW()-2,0)="","",OFFSET('Sales input worksheet'!$D$1,ROW()-2,0))</f>
        <v/>
      </c>
      <c r="F434" s="171" t="str">
        <f ca="1">IF(OFFSET('Sales input worksheet'!$E$1,ROW()-2,0)="","",OFFSET('Sales input worksheet'!$E$1,ROW()-2,0))</f>
        <v/>
      </c>
      <c r="G434" s="172" t="str">
        <f ca="1">IF($C434="Total",SUM(G$1:G433),
IF(OR(SUM('Sales input worksheet'!$J433:$K433)&lt;0,SUM('Sales input worksheet'!$J433:$K433)=0),"",
'Sales input worksheet'!$M433))</f>
        <v/>
      </c>
      <c r="H434" s="172" t="str">
        <f ca="1">IF($C434="Total",SUM(H$1:H433),
IF(OR(SUM('Sales input worksheet'!$J433:$K433)&gt;0,SUM('Sales input worksheet'!$J433:$K433)=0),"",
'Sales input worksheet'!$M433))</f>
        <v/>
      </c>
      <c r="I434" s="319"/>
      <c r="J434" s="176" t="str">
        <f ca="1">IF($C434="Total",SUM($I$1:I433),"")</f>
        <v/>
      </c>
      <c r="K434" s="177" t="str">
        <f ca="1">IFERROR(IF($C434="Total",$K$2+SUM($G434:$H434)-$J434,
IF(AND(G434="",H434=""),"",
$K$2+SUM(G$3:G434)+SUM(H$3:H434)-SUM(I$2:I434))),"")</f>
        <v/>
      </c>
    </row>
    <row r="435" spans="1:11" x14ac:dyDescent="0.35">
      <c r="A435" s="318" t="str">
        <f ca="1">IF($B435='Debtor balance enquiry'!$C$2,1+COUNT($A$1:A434),"")</f>
        <v/>
      </c>
      <c r="B435" s="133" t="str">
        <f ca="1">OFFSET('Sales input worksheet'!$A$1,ROW()-2,0)</f>
        <v/>
      </c>
      <c r="C435" s="169" t="str">
        <f ca="1">IF($C434="Total","",
IF($C434="","",
IF(OFFSET('Sales input worksheet'!$B$1,ROW()-2,0)="","TOTAL",
OFFSET('Sales input worksheet'!$B$1,ROW()-2,0))))</f>
        <v/>
      </c>
      <c r="D435" s="169" t="str">
        <f ca="1">IF(OFFSET('Sales input worksheet'!$C$1,ROW()-2,0)="","",OFFSET('Sales input worksheet'!$C$1,ROW()-2,0))</f>
        <v/>
      </c>
      <c r="E435" s="170" t="str">
        <f ca="1">IF(OFFSET('Sales input worksheet'!$D$1,ROW()-2,0)="","",OFFSET('Sales input worksheet'!$D$1,ROW()-2,0))</f>
        <v/>
      </c>
      <c r="F435" s="171" t="str">
        <f ca="1">IF(OFFSET('Sales input worksheet'!$E$1,ROW()-2,0)="","",OFFSET('Sales input worksheet'!$E$1,ROW()-2,0))</f>
        <v/>
      </c>
      <c r="G435" s="172" t="str">
        <f ca="1">IF($C435="Total",SUM(G$1:G434),
IF(OR(SUM('Sales input worksheet'!$J434:$K434)&lt;0,SUM('Sales input worksheet'!$J434:$K434)=0),"",
'Sales input worksheet'!$M434))</f>
        <v/>
      </c>
      <c r="H435" s="172" t="str">
        <f ca="1">IF($C435="Total",SUM(H$1:H434),
IF(OR(SUM('Sales input worksheet'!$J434:$K434)&gt;0,SUM('Sales input worksheet'!$J434:$K434)=0),"",
'Sales input worksheet'!$M434))</f>
        <v/>
      </c>
      <c r="I435" s="319"/>
      <c r="J435" s="176" t="str">
        <f ca="1">IF($C435="Total",SUM($I$1:I434),"")</f>
        <v/>
      </c>
      <c r="K435" s="177" t="str">
        <f ca="1">IFERROR(IF($C435="Total",$K$2+SUM($G435:$H435)-$J435,
IF(AND(G435="",H435=""),"",
$K$2+SUM(G$3:G435)+SUM(H$3:H435)-SUM(I$2:I435))),"")</f>
        <v/>
      </c>
    </row>
    <row r="436" spans="1:11" x14ac:dyDescent="0.35">
      <c r="A436" s="318" t="str">
        <f ca="1">IF($B436='Debtor balance enquiry'!$C$2,1+COUNT($A$1:A435),"")</f>
        <v/>
      </c>
      <c r="B436" s="133" t="str">
        <f ca="1">OFFSET('Sales input worksheet'!$A$1,ROW()-2,0)</f>
        <v/>
      </c>
      <c r="C436" s="169" t="str">
        <f ca="1">IF($C435="Total","",
IF($C435="","",
IF(OFFSET('Sales input worksheet'!$B$1,ROW()-2,0)="","TOTAL",
OFFSET('Sales input worksheet'!$B$1,ROW()-2,0))))</f>
        <v/>
      </c>
      <c r="D436" s="169" t="str">
        <f ca="1">IF(OFFSET('Sales input worksheet'!$C$1,ROW()-2,0)="","",OFFSET('Sales input worksheet'!$C$1,ROW()-2,0))</f>
        <v/>
      </c>
      <c r="E436" s="170" t="str">
        <f ca="1">IF(OFFSET('Sales input worksheet'!$D$1,ROW()-2,0)="","",OFFSET('Sales input worksheet'!$D$1,ROW()-2,0))</f>
        <v/>
      </c>
      <c r="F436" s="171" t="str">
        <f ca="1">IF(OFFSET('Sales input worksheet'!$E$1,ROW()-2,0)="","",OFFSET('Sales input worksheet'!$E$1,ROW()-2,0))</f>
        <v/>
      </c>
      <c r="G436" s="172" t="str">
        <f ca="1">IF($C436="Total",SUM(G$1:G435),
IF(OR(SUM('Sales input worksheet'!$J435:$K435)&lt;0,SUM('Sales input worksheet'!$J435:$K435)=0),"",
'Sales input worksheet'!$M435))</f>
        <v/>
      </c>
      <c r="H436" s="172" t="str">
        <f ca="1">IF($C436="Total",SUM(H$1:H435),
IF(OR(SUM('Sales input worksheet'!$J435:$K435)&gt;0,SUM('Sales input worksheet'!$J435:$K435)=0),"",
'Sales input worksheet'!$M435))</f>
        <v/>
      </c>
      <c r="I436" s="319"/>
      <c r="J436" s="176" t="str">
        <f ca="1">IF($C436="Total",SUM($I$1:I435),"")</f>
        <v/>
      </c>
      <c r="K436" s="177" t="str">
        <f ca="1">IFERROR(IF($C436="Total",$K$2+SUM($G436:$H436)-$J436,
IF(AND(G436="",H436=""),"",
$K$2+SUM(G$3:G436)+SUM(H$3:H436)-SUM(I$2:I436))),"")</f>
        <v/>
      </c>
    </row>
    <row r="437" spans="1:11" x14ac:dyDescent="0.35">
      <c r="A437" s="318" t="str">
        <f ca="1">IF($B437='Debtor balance enquiry'!$C$2,1+COUNT($A$1:A436),"")</f>
        <v/>
      </c>
      <c r="B437" s="133" t="str">
        <f ca="1">OFFSET('Sales input worksheet'!$A$1,ROW()-2,0)</f>
        <v/>
      </c>
      <c r="C437" s="169" t="str">
        <f ca="1">IF($C436="Total","",
IF($C436="","",
IF(OFFSET('Sales input worksheet'!$B$1,ROW()-2,0)="","TOTAL",
OFFSET('Sales input worksheet'!$B$1,ROW()-2,0))))</f>
        <v/>
      </c>
      <c r="D437" s="169" t="str">
        <f ca="1">IF(OFFSET('Sales input worksheet'!$C$1,ROW()-2,0)="","",OFFSET('Sales input worksheet'!$C$1,ROW()-2,0))</f>
        <v/>
      </c>
      <c r="E437" s="170" t="str">
        <f ca="1">IF(OFFSET('Sales input worksheet'!$D$1,ROW()-2,0)="","",OFFSET('Sales input worksheet'!$D$1,ROW()-2,0))</f>
        <v/>
      </c>
      <c r="F437" s="171" t="str">
        <f ca="1">IF(OFFSET('Sales input worksheet'!$E$1,ROW()-2,0)="","",OFFSET('Sales input worksheet'!$E$1,ROW()-2,0))</f>
        <v/>
      </c>
      <c r="G437" s="172" t="str">
        <f ca="1">IF($C437="Total",SUM(G$1:G436),
IF(OR(SUM('Sales input worksheet'!$J436:$K436)&lt;0,SUM('Sales input worksheet'!$J436:$K436)=0),"",
'Sales input worksheet'!$M436))</f>
        <v/>
      </c>
      <c r="H437" s="172" t="str">
        <f ca="1">IF($C437="Total",SUM(H$1:H436),
IF(OR(SUM('Sales input worksheet'!$J436:$K436)&gt;0,SUM('Sales input worksheet'!$J436:$K436)=0),"",
'Sales input worksheet'!$M436))</f>
        <v/>
      </c>
      <c r="I437" s="319"/>
      <c r="J437" s="176" t="str">
        <f ca="1">IF($C437="Total",SUM($I$1:I436),"")</f>
        <v/>
      </c>
      <c r="K437" s="177" t="str">
        <f ca="1">IFERROR(IF($C437="Total",$K$2+SUM($G437:$H437)-$J437,
IF(AND(G437="",H437=""),"",
$K$2+SUM(G$3:G437)+SUM(H$3:H437)-SUM(I$2:I437))),"")</f>
        <v/>
      </c>
    </row>
    <row r="438" spans="1:11" x14ac:dyDescent="0.35">
      <c r="A438" s="318" t="str">
        <f ca="1">IF($B438='Debtor balance enquiry'!$C$2,1+COUNT($A$1:A437),"")</f>
        <v/>
      </c>
      <c r="B438" s="133" t="str">
        <f ca="1">OFFSET('Sales input worksheet'!$A$1,ROW()-2,0)</f>
        <v/>
      </c>
      <c r="C438" s="169" t="str">
        <f ca="1">IF($C437="Total","",
IF($C437="","",
IF(OFFSET('Sales input worksheet'!$B$1,ROW()-2,0)="","TOTAL",
OFFSET('Sales input worksheet'!$B$1,ROW()-2,0))))</f>
        <v/>
      </c>
      <c r="D438" s="169" t="str">
        <f ca="1">IF(OFFSET('Sales input worksheet'!$C$1,ROW()-2,0)="","",OFFSET('Sales input worksheet'!$C$1,ROW()-2,0))</f>
        <v/>
      </c>
      <c r="E438" s="170" t="str">
        <f ca="1">IF(OFFSET('Sales input worksheet'!$D$1,ROW()-2,0)="","",OFFSET('Sales input worksheet'!$D$1,ROW()-2,0))</f>
        <v/>
      </c>
      <c r="F438" s="171" t="str">
        <f ca="1">IF(OFFSET('Sales input worksheet'!$E$1,ROW()-2,0)="","",OFFSET('Sales input worksheet'!$E$1,ROW()-2,0))</f>
        <v/>
      </c>
      <c r="G438" s="172" t="str">
        <f ca="1">IF($C438="Total",SUM(G$1:G437),
IF(OR(SUM('Sales input worksheet'!$J437:$K437)&lt;0,SUM('Sales input worksheet'!$J437:$K437)=0),"",
'Sales input worksheet'!$M437))</f>
        <v/>
      </c>
      <c r="H438" s="172" t="str">
        <f ca="1">IF($C438="Total",SUM(H$1:H437),
IF(OR(SUM('Sales input worksheet'!$J437:$K437)&gt;0,SUM('Sales input worksheet'!$J437:$K437)=0),"",
'Sales input worksheet'!$M437))</f>
        <v/>
      </c>
      <c r="I438" s="319"/>
      <c r="J438" s="176" t="str">
        <f ca="1">IF($C438="Total",SUM($I$1:I437),"")</f>
        <v/>
      </c>
      <c r="K438" s="177" t="str">
        <f ca="1">IFERROR(IF($C438="Total",$K$2+SUM($G438:$H438)-$J438,
IF(AND(G438="",H438=""),"",
$K$2+SUM(G$3:G438)+SUM(H$3:H438)-SUM(I$2:I438))),"")</f>
        <v/>
      </c>
    </row>
    <row r="439" spans="1:11" x14ac:dyDescent="0.35">
      <c r="A439" s="318" t="str">
        <f ca="1">IF($B439='Debtor balance enquiry'!$C$2,1+COUNT($A$1:A438),"")</f>
        <v/>
      </c>
      <c r="B439" s="133" t="str">
        <f ca="1">OFFSET('Sales input worksheet'!$A$1,ROW()-2,0)</f>
        <v/>
      </c>
      <c r="C439" s="169" t="str">
        <f ca="1">IF($C438="Total","",
IF($C438="","",
IF(OFFSET('Sales input worksheet'!$B$1,ROW()-2,0)="","TOTAL",
OFFSET('Sales input worksheet'!$B$1,ROW()-2,0))))</f>
        <v/>
      </c>
      <c r="D439" s="169" t="str">
        <f ca="1">IF(OFFSET('Sales input worksheet'!$C$1,ROW()-2,0)="","",OFFSET('Sales input worksheet'!$C$1,ROW()-2,0))</f>
        <v/>
      </c>
      <c r="E439" s="170" t="str">
        <f ca="1">IF(OFFSET('Sales input worksheet'!$D$1,ROW()-2,0)="","",OFFSET('Sales input worksheet'!$D$1,ROW()-2,0))</f>
        <v/>
      </c>
      <c r="F439" s="171" t="str">
        <f ca="1">IF(OFFSET('Sales input worksheet'!$E$1,ROW()-2,0)="","",OFFSET('Sales input worksheet'!$E$1,ROW()-2,0))</f>
        <v/>
      </c>
      <c r="G439" s="172" t="str">
        <f ca="1">IF($C439="Total",SUM(G$1:G438),
IF(OR(SUM('Sales input worksheet'!$J438:$K438)&lt;0,SUM('Sales input worksheet'!$J438:$K438)=0),"",
'Sales input worksheet'!$M438))</f>
        <v/>
      </c>
      <c r="H439" s="172" t="str">
        <f ca="1">IF($C439="Total",SUM(H$1:H438),
IF(OR(SUM('Sales input worksheet'!$J438:$K438)&gt;0,SUM('Sales input worksheet'!$J438:$K438)=0),"",
'Sales input worksheet'!$M438))</f>
        <v/>
      </c>
      <c r="I439" s="319"/>
      <c r="J439" s="176" t="str">
        <f ca="1">IF($C439="Total",SUM($I$1:I438),"")</f>
        <v/>
      </c>
      <c r="K439" s="177" t="str">
        <f ca="1">IFERROR(IF($C439="Total",$K$2+SUM($G439:$H439)-$J439,
IF(AND(G439="",H439=""),"",
$K$2+SUM(G$3:G439)+SUM(H$3:H439)-SUM(I$2:I439))),"")</f>
        <v/>
      </c>
    </row>
    <row r="440" spans="1:11" x14ac:dyDescent="0.35">
      <c r="A440" s="318" t="str">
        <f ca="1">IF($B440='Debtor balance enquiry'!$C$2,1+COUNT($A$1:A439),"")</f>
        <v/>
      </c>
      <c r="B440" s="133" t="str">
        <f ca="1">OFFSET('Sales input worksheet'!$A$1,ROW()-2,0)</f>
        <v/>
      </c>
      <c r="C440" s="169" t="str">
        <f ca="1">IF($C439="Total","",
IF($C439="","",
IF(OFFSET('Sales input worksheet'!$B$1,ROW()-2,0)="","TOTAL",
OFFSET('Sales input worksheet'!$B$1,ROW()-2,0))))</f>
        <v/>
      </c>
      <c r="D440" s="169" t="str">
        <f ca="1">IF(OFFSET('Sales input worksheet'!$C$1,ROW()-2,0)="","",OFFSET('Sales input worksheet'!$C$1,ROW()-2,0))</f>
        <v/>
      </c>
      <c r="E440" s="170" t="str">
        <f ca="1">IF(OFFSET('Sales input worksheet'!$D$1,ROW()-2,0)="","",OFFSET('Sales input worksheet'!$D$1,ROW()-2,0))</f>
        <v/>
      </c>
      <c r="F440" s="171" t="str">
        <f ca="1">IF(OFFSET('Sales input worksheet'!$E$1,ROW()-2,0)="","",OFFSET('Sales input worksheet'!$E$1,ROW()-2,0))</f>
        <v/>
      </c>
      <c r="G440" s="172" t="str">
        <f ca="1">IF($C440="Total",SUM(G$1:G439),
IF(OR(SUM('Sales input worksheet'!$J439:$K439)&lt;0,SUM('Sales input worksheet'!$J439:$K439)=0),"",
'Sales input worksheet'!$M439))</f>
        <v/>
      </c>
      <c r="H440" s="172" t="str">
        <f ca="1">IF($C440="Total",SUM(H$1:H439),
IF(OR(SUM('Sales input worksheet'!$J439:$K439)&gt;0,SUM('Sales input worksheet'!$J439:$K439)=0),"",
'Sales input worksheet'!$M439))</f>
        <v/>
      </c>
      <c r="I440" s="319"/>
      <c r="J440" s="176" t="str">
        <f ca="1">IF($C440="Total",SUM($I$1:I439),"")</f>
        <v/>
      </c>
      <c r="K440" s="177" t="str">
        <f ca="1">IFERROR(IF($C440="Total",$K$2+SUM($G440:$H440)-$J440,
IF(AND(G440="",H440=""),"",
$K$2+SUM(G$3:G440)+SUM(H$3:H440)-SUM(I$2:I440))),"")</f>
        <v/>
      </c>
    </row>
    <row r="441" spans="1:11" x14ac:dyDescent="0.35">
      <c r="A441" s="318" t="str">
        <f ca="1">IF($B441='Debtor balance enquiry'!$C$2,1+COUNT($A$1:A440),"")</f>
        <v/>
      </c>
      <c r="B441" s="133" t="str">
        <f ca="1">OFFSET('Sales input worksheet'!$A$1,ROW()-2,0)</f>
        <v/>
      </c>
      <c r="C441" s="169" t="str">
        <f ca="1">IF($C440="Total","",
IF($C440="","",
IF(OFFSET('Sales input worksheet'!$B$1,ROW()-2,0)="","TOTAL",
OFFSET('Sales input worksheet'!$B$1,ROW()-2,0))))</f>
        <v/>
      </c>
      <c r="D441" s="169" t="str">
        <f ca="1">IF(OFFSET('Sales input worksheet'!$C$1,ROW()-2,0)="","",OFFSET('Sales input worksheet'!$C$1,ROW()-2,0))</f>
        <v/>
      </c>
      <c r="E441" s="170" t="str">
        <f ca="1">IF(OFFSET('Sales input worksheet'!$D$1,ROW()-2,0)="","",OFFSET('Sales input worksheet'!$D$1,ROW()-2,0))</f>
        <v/>
      </c>
      <c r="F441" s="171" t="str">
        <f ca="1">IF(OFFSET('Sales input worksheet'!$E$1,ROW()-2,0)="","",OFFSET('Sales input worksheet'!$E$1,ROW()-2,0))</f>
        <v/>
      </c>
      <c r="G441" s="172" t="str">
        <f ca="1">IF($C441="Total",SUM(G$1:G440),
IF(OR(SUM('Sales input worksheet'!$J440:$K440)&lt;0,SUM('Sales input worksheet'!$J440:$K440)=0),"",
'Sales input worksheet'!$M440))</f>
        <v/>
      </c>
      <c r="H441" s="172" t="str">
        <f ca="1">IF($C441="Total",SUM(H$1:H440),
IF(OR(SUM('Sales input worksheet'!$J440:$K440)&gt;0,SUM('Sales input worksheet'!$J440:$K440)=0),"",
'Sales input worksheet'!$M440))</f>
        <v/>
      </c>
      <c r="I441" s="319"/>
      <c r="J441" s="176" t="str">
        <f ca="1">IF($C441="Total",SUM($I$1:I440),"")</f>
        <v/>
      </c>
      <c r="K441" s="177" t="str">
        <f ca="1">IFERROR(IF($C441="Total",$K$2+SUM($G441:$H441)-$J441,
IF(AND(G441="",H441=""),"",
$K$2+SUM(G$3:G441)+SUM(H$3:H441)-SUM(I$2:I441))),"")</f>
        <v/>
      </c>
    </row>
    <row r="442" spans="1:11" x14ac:dyDescent="0.35">
      <c r="A442" s="318" t="str">
        <f ca="1">IF($B442='Debtor balance enquiry'!$C$2,1+COUNT($A$1:A441),"")</f>
        <v/>
      </c>
      <c r="B442" s="133" t="str">
        <f ca="1">OFFSET('Sales input worksheet'!$A$1,ROW()-2,0)</f>
        <v/>
      </c>
      <c r="C442" s="169" t="str">
        <f ca="1">IF($C441="Total","",
IF($C441="","",
IF(OFFSET('Sales input worksheet'!$B$1,ROW()-2,0)="","TOTAL",
OFFSET('Sales input worksheet'!$B$1,ROW()-2,0))))</f>
        <v/>
      </c>
      <c r="D442" s="169" t="str">
        <f ca="1">IF(OFFSET('Sales input worksheet'!$C$1,ROW()-2,0)="","",OFFSET('Sales input worksheet'!$C$1,ROW()-2,0))</f>
        <v/>
      </c>
      <c r="E442" s="170" t="str">
        <f ca="1">IF(OFFSET('Sales input worksheet'!$D$1,ROW()-2,0)="","",OFFSET('Sales input worksheet'!$D$1,ROW()-2,0))</f>
        <v/>
      </c>
      <c r="F442" s="171" t="str">
        <f ca="1">IF(OFFSET('Sales input worksheet'!$E$1,ROW()-2,0)="","",OFFSET('Sales input worksheet'!$E$1,ROW()-2,0))</f>
        <v/>
      </c>
      <c r="G442" s="172" t="str">
        <f ca="1">IF($C442="Total",SUM(G$1:G441),
IF(OR(SUM('Sales input worksheet'!$J441:$K441)&lt;0,SUM('Sales input worksheet'!$J441:$K441)=0),"",
'Sales input worksheet'!$M441))</f>
        <v/>
      </c>
      <c r="H442" s="172" t="str">
        <f ca="1">IF($C442="Total",SUM(H$1:H441),
IF(OR(SUM('Sales input worksheet'!$J441:$K441)&gt;0,SUM('Sales input worksheet'!$J441:$K441)=0),"",
'Sales input worksheet'!$M441))</f>
        <v/>
      </c>
      <c r="I442" s="319"/>
      <c r="J442" s="176" t="str">
        <f ca="1">IF($C442="Total",SUM($I$1:I441),"")</f>
        <v/>
      </c>
      <c r="K442" s="177" t="str">
        <f ca="1">IFERROR(IF($C442="Total",$K$2+SUM($G442:$H442)-$J442,
IF(AND(G442="",H442=""),"",
$K$2+SUM(G$3:G442)+SUM(H$3:H442)-SUM(I$2:I442))),"")</f>
        <v/>
      </c>
    </row>
    <row r="443" spans="1:11" x14ac:dyDescent="0.35">
      <c r="A443" s="318" t="str">
        <f ca="1">IF($B443='Debtor balance enquiry'!$C$2,1+COUNT($A$1:A442),"")</f>
        <v/>
      </c>
      <c r="B443" s="133" t="str">
        <f ca="1">OFFSET('Sales input worksheet'!$A$1,ROW()-2,0)</f>
        <v/>
      </c>
      <c r="C443" s="169" t="str">
        <f ca="1">IF($C442="Total","",
IF($C442="","",
IF(OFFSET('Sales input worksheet'!$B$1,ROW()-2,0)="","TOTAL",
OFFSET('Sales input worksheet'!$B$1,ROW()-2,0))))</f>
        <v/>
      </c>
      <c r="D443" s="169" t="str">
        <f ca="1">IF(OFFSET('Sales input worksheet'!$C$1,ROW()-2,0)="","",OFFSET('Sales input worksheet'!$C$1,ROW()-2,0))</f>
        <v/>
      </c>
      <c r="E443" s="170" t="str">
        <f ca="1">IF(OFFSET('Sales input worksheet'!$D$1,ROW()-2,0)="","",OFFSET('Sales input worksheet'!$D$1,ROW()-2,0))</f>
        <v/>
      </c>
      <c r="F443" s="171" t="str">
        <f ca="1">IF(OFFSET('Sales input worksheet'!$E$1,ROW()-2,0)="","",OFFSET('Sales input worksheet'!$E$1,ROW()-2,0))</f>
        <v/>
      </c>
      <c r="G443" s="172" t="str">
        <f ca="1">IF($C443="Total",SUM(G$1:G442),
IF(OR(SUM('Sales input worksheet'!$J442:$K442)&lt;0,SUM('Sales input worksheet'!$J442:$K442)=0),"",
'Sales input worksheet'!$M442))</f>
        <v/>
      </c>
      <c r="H443" s="172" t="str">
        <f ca="1">IF($C443="Total",SUM(H$1:H442),
IF(OR(SUM('Sales input worksheet'!$J442:$K442)&gt;0,SUM('Sales input worksheet'!$J442:$K442)=0),"",
'Sales input worksheet'!$M442))</f>
        <v/>
      </c>
      <c r="I443" s="319"/>
      <c r="J443" s="176" t="str">
        <f ca="1">IF($C443="Total",SUM($I$1:I442),"")</f>
        <v/>
      </c>
      <c r="K443" s="177" t="str">
        <f ca="1">IFERROR(IF($C443="Total",$K$2+SUM($G443:$H443)-$J443,
IF(AND(G443="",H443=""),"",
$K$2+SUM(G$3:G443)+SUM(H$3:H443)-SUM(I$2:I443))),"")</f>
        <v/>
      </c>
    </row>
    <row r="444" spans="1:11" x14ac:dyDescent="0.35">
      <c r="A444" s="318" t="str">
        <f ca="1">IF($B444='Debtor balance enquiry'!$C$2,1+COUNT($A$1:A443),"")</f>
        <v/>
      </c>
      <c r="B444" s="133" t="str">
        <f ca="1">OFFSET('Sales input worksheet'!$A$1,ROW()-2,0)</f>
        <v/>
      </c>
      <c r="C444" s="169" t="str">
        <f ca="1">IF($C443="Total","",
IF($C443="","",
IF(OFFSET('Sales input worksheet'!$B$1,ROW()-2,0)="","TOTAL",
OFFSET('Sales input worksheet'!$B$1,ROW()-2,0))))</f>
        <v/>
      </c>
      <c r="D444" s="169" t="str">
        <f ca="1">IF(OFFSET('Sales input worksheet'!$C$1,ROW()-2,0)="","",OFFSET('Sales input worksheet'!$C$1,ROW()-2,0))</f>
        <v/>
      </c>
      <c r="E444" s="170" t="str">
        <f ca="1">IF(OFFSET('Sales input worksheet'!$D$1,ROW()-2,0)="","",OFFSET('Sales input worksheet'!$D$1,ROW()-2,0))</f>
        <v/>
      </c>
      <c r="F444" s="171" t="str">
        <f ca="1">IF(OFFSET('Sales input worksheet'!$E$1,ROW()-2,0)="","",OFFSET('Sales input worksheet'!$E$1,ROW()-2,0))</f>
        <v/>
      </c>
      <c r="G444" s="172" t="str">
        <f ca="1">IF($C444="Total",SUM(G$1:G443),
IF(OR(SUM('Sales input worksheet'!$J443:$K443)&lt;0,SUM('Sales input worksheet'!$J443:$K443)=0),"",
'Sales input worksheet'!$M443))</f>
        <v/>
      </c>
      <c r="H444" s="172" t="str">
        <f ca="1">IF($C444="Total",SUM(H$1:H443),
IF(OR(SUM('Sales input worksheet'!$J443:$K443)&gt;0,SUM('Sales input worksheet'!$J443:$K443)=0),"",
'Sales input worksheet'!$M443))</f>
        <v/>
      </c>
      <c r="I444" s="319"/>
      <c r="J444" s="176" t="str">
        <f ca="1">IF($C444="Total",SUM($I$1:I443),"")</f>
        <v/>
      </c>
      <c r="K444" s="177" t="str">
        <f ca="1">IFERROR(IF($C444="Total",$K$2+SUM($G444:$H444)-$J444,
IF(AND(G444="",H444=""),"",
$K$2+SUM(G$3:G444)+SUM(H$3:H444)-SUM(I$2:I444))),"")</f>
        <v/>
      </c>
    </row>
    <row r="445" spans="1:11" x14ac:dyDescent="0.35">
      <c r="A445" s="318" t="str">
        <f ca="1">IF($B445='Debtor balance enquiry'!$C$2,1+COUNT($A$1:A444),"")</f>
        <v/>
      </c>
      <c r="B445" s="133" t="str">
        <f ca="1">OFFSET('Sales input worksheet'!$A$1,ROW()-2,0)</f>
        <v/>
      </c>
      <c r="C445" s="169" t="str">
        <f ca="1">IF($C444="Total","",
IF($C444="","",
IF(OFFSET('Sales input worksheet'!$B$1,ROW()-2,0)="","TOTAL",
OFFSET('Sales input worksheet'!$B$1,ROW()-2,0))))</f>
        <v/>
      </c>
      <c r="D445" s="169" t="str">
        <f ca="1">IF(OFFSET('Sales input worksheet'!$C$1,ROW()-2,0)="","",OFFSET('Sales input worksheet'!$C$1,ROW()-2,0))</f>
        <v/>
      </c>
      <c r="E445" s="170" t="str">
        <f ca="1">IF(OFFSET('Sales input worksheet'!$D$1,ROW()-2,0)="","",OFFSET('Sales input worksheet'!$D$1,ROW()-2,0))</f>
        <v/>
      </c>
      <c r="F445" s="171" t="str">
        <f ca="1">IF(OFFSET('Sales input worksheet'!$E$1,ROW()-2,0)="","",OFFSET('Sales input worksheet'!$E$1,ROW()-2,0))</f>
        <v/>
      </c>
      <c r="G445" s="172" t="str">
        <f ca="1">IF($C445="Total",SUM(G$1:G444),
IF(OR(SUM('Sales input worksheet'!$J444:$K444)&lt;0,SUM('Sales input worksheet'!$J444:$K444)=0),"",
'Sales input worksheet'!$M444))</f>
        <v/>
      </c>
      <c r="H445" s="172" t="str">
        <f ca="1">IF($C445="Total",SUM(H$1:H444),
IF(OR(SUM('Sales input worksheet'!$J444:$K444)&gt;0,SUM('Sales input worksheet'!$J444:$K444)=0),"",
'Sales input worksheet'!$M444))</f>
        <v/>
      </c>
      <c r="I445" s="319"/>
      <c r="J445" s="176" t="str">
        <f ca="1">IF($C445="Total",SUM($I$1:I444),"")</f>
        <v/>
      </c>
      <c r="K445" s="177" t="str">
        <f ca="1">IFERROR(IF($C445="Total",$K$2+SUM($G445:$H445)-$J445,
IF(AND(G445="",H445=""),"",
$K$2+SUM(G$3:G445)+SUM(H$3:H445)-SUM(I$2:I445))),"")</f>
        <v/>
      </c>
    </row>
    <row r="446" spans="1:11" x14ac:dyDescent="0.35">
      <c r="A446" s="318" t="str">
        <f ca="1">IF($B446='Debtor balance enquiry'!$C$2,1+COUNT($A$1:A445),"")</f>
        <v/>
      </c>
      <c r="B446" s="133" t="str">
        <f ca="1">OFFSET('Sales input worksheet'!$A$1,ROW()-2,0)</f>
        <v/>
      </c>
      <c r="C446" s="169" t="str">
        <f ca="1">IF($C445="Total","",
IF($C445="","",
IF(OFFSET('Sales input worksheet'!$B$1,ROW()-2,0)="","TOTAL",
OFFSET('Sales input worksheet'!$B$1,ROW()-2,0))))</f>
        <v/>
      </c>
      <c r="D446" s="169" t="str">
        <f ca="1">IF(OFFSET('Sales input worksheet'!$C$1,ROW()-2,0)="","",OFFSET('Sales input worksheet'!$C$1,ROW()-2,0))</f>
        <v/>
      </c>
      <c r="E446" s="170" t="str">
        <f ca="1">IF(OFFSET('Sales input worksheet'!$D$1,ROW()-2,0)="","",OFFSET('Sales input worksheet'!$D$1,ROW()-2,0))</f>
        <v/>
      </c>
      <c r="F446" s="171" t="str">
        <f ca="1">IF(OFFSET('Sales input worksheet'!$E$1,ROW()-2,0)="","",OFFSET('Sales input worksheet'!$E$1,ROW()-2,0))</f>
        <v/>
      </c>
      <c r="G446" s="172" t="str">
        <f ca="1">IF($C446="Total",SUM(G$1:G445),
IF(OR(SUM('Sales input worksheet'!$J445:$K445)&lt;0,SUM('Sales input worksheet'!$J445:$K445)=0),"",
'Sales input worksheet'!$M445))</f>
        <v/>
      </c>
      <c r="H446" s="172" t="str">
        <f ca="1">IF($C446="Total",SUM(H$1:H445),
IF(OR(SUM('Sales input worksheet'!$J445:$K445)&gt;0,SUM('Sales input worksheet'!$J445:$K445)=0),"",
'Sales input worksheet'!$M445))</f>
        <v/>
      </c>
      <c r="I446" s="319"/>
      <c r="J446" s="176" t="str">
        <f ca="1">IF($C446="Total",SUM($I$1:I445),"")</f>
        <v/>
      </c>
      <c r="K446" s="177" t="str">
        <f ca="1">IFERROR(IF($C446="Total",$K$2+SUM($G446:$H446)-$J446,
IF(AND(G446="",H446=""),"",
$K$2+SUM(G$3:G446)+SUM(H$3:H446)-SUM(I$2:I446))),"")</f>
        <v/>
      </c>
    </row>
    <row r="447" spans="1:11" x14ac:dyDescent="0.35">
      <c r="A447" s="318" t="str">
        <f ca="1">IF($B447='Debtor balance enquiry'!$C$2,1+COUNT($A$1:A446),"")</f>
        <v/>
      </c>
      <c r="B447" s="133" t="str">
        <f ca="1">OFFSET('Sales input worksheet'!$A$1,ROW()-2,0)</f>
        <v/>
      </c>
      <c r="C447" s="169" t="str">
        <f ca="1">IF($C446="Total","",
IF($C446="","",
IF(OFFSET('Sales input worksheet'!$B$1,ROW()-2,0)="","TOTAL",
OFFSET('Sales input worksheet'!$B$1,ROW()-2,0))))</f>
        <v/>
      </c>
      <c r="D447" s="169" t="str">
        <f ca="1">IF(OFFSET('Sales input worksheet'!$C$1,ROW()-2,0)="","",OFFSET('Sales input worksheet'!$C$1,ROW()-2,0))</f>
        <v/>
      </c>
      <c r="E447" s="170" t="str">
        <f ca="1">IF(OFFSET('Sales input worksheet'!$D$1,ROW()-2,0)="","",OFFSET('Sales input worksheet'!$D$1,ROW()-2,0))</f>
        <v/>
      </c>
      <c r="F447" s="171" t="str">
        <f ca="1">IF(OFFSET('Sales input worksheet'!$E$1,ROW()-2,0)="","",OFFSET('Sales input worksheet'!$E$1,ROW()-2,0))</f>
        <v/>
      </c>
      <c r="G447" s="172" t="str">
        <f ca="1">IF($C447="Total",SUM(G$1:G446),
IF(OR(SUM('Sales input worksheet'!$J446:$K446)&lt;0,SUM('Sales input worksheet'!$J446:$K446)=0),"",
'Sales input worksheet'!$M446))</f>
        <v/>
      </c>
      <c r="H447" s="172" t="str">
        <f ca="1">IF($C447="Total",SUM(H$1:H446),
IF(OR(SUM('Sales input worksheet'!$J446:$K446)&gt;0,SUM('Sales input worksheet'!$J446:$K446)=0),"",
'Sales input worksheet'!$M446))</f>
        <v/>
      </c>
      <c r="I447" s="319"/>
      <c r="J447" s="176" t="str">
        <f ca="1">IF($C447="Total",SUM($I$1:I446),"")</f>
        <v/>
      </c>
      <c r="K447" s="177" t="str">
        <f ca="1">IFERROR(IF($C447="Total",$K$2+SUM($G447:$H447)-$J447,
IF(AND(G447="",H447=""),"",
$K$2+SUM(G$3:G447)+SUM(H$3:H447)-SUM(I$2:I447))),"")</f>
        <v/>
      </c>
    </row>
    <row r="448" spans="1:11" x14ac:dyDescent="0.35">
      <c r="A448" s="318" t="str">
        <f ca="1">IF($B448='Debtor balance enquiry'!$C$2,1+COUNT($A$1:A447),"")</f>
        <v/>
      </c>
      <c r="B448" s="133" t="str">
        <f ca="1">OFFSET('Sales input worksheet'!$A$1,ROW()-2,0)</f>
        <v/>
      </c>
      <c r="C448" s="169" t="str">
        <f ca="1">IF($C447="Total","",
IF($C447="","",
IF(OFFSET('Sales input worksheet'!$B$1,ROW()-2,0)="","TOTAL",
OFFSET('Sales input worksheet'!$B$1,ROW()-2,0))))</f>
        <v/>
      </c>
      <c r="D448" s="169" t="str">
        <f ca="1">IF(OFFSET('Sales input worksheet'!$C$1,ROW()-2,0)="","",OFFSET('Sales input worksheet'!$C$1,ROW()-2,0))</f>
        <v/>
      </c>
      <c r="E448" s="170" t="str">
        <f ca="1">IF(OFFSET('Sales input worksheet'!$D$1,ROW()-2,0)="","",OFFSET('Sales input worksheet'!$D$1,ROW()-2,0))</f>
        <v/>
      </c>
      <c r="F448" s="171" t="str">
        <f ca="1">IF(OFFSET('Sales input worksheet'!$E$1,ROW()-2,0)="","",OFFSET('Sales input worksheet'!$E$1,ROW()-2,0))</f>
        <v/>
      </c>
      <c r="G448" s="172" t="str">
        <f ca="1">IF($C448="Total",SUM(G$1:G447),
IF(OR(SUM('Sales input worksheet'!$J447:$K447)&lt;0,SUM('Sales input worksheet'!$J447:$K447)=0),"",
'Sales input worksheet'!$M447))</f>
        <v/>
      </c>
      <c r="H448" s="172" t="str">
        <f ca="1">IF($C448="Total",SUM(H$1:H447),
IF(OR(SUM('Sales input worksheet'!$J447:$K447)&gt;0,SUM('Sales input worksheet'!$J447:$K447)=0),"",
'Sales input worksheet'!$M447))</f>
        <v/>
      </c>
      <c r="I448" s="319"/>
      <c r="J448" s="176" t="str">
        <f ca="1">IF($C448="Total",SUM($I$1:I447),"")</f>
        <v/>
      </c>
      <c r="K448" s="177" t="str">
        <f ca="1">IFERROR(IF($C448="Total",$K$2+SUM($G448:$H448)-$J448,
IF(AND(G448="",H448=""),"",
$K$2+SUM(G$3:G448)+SUM(H$3:H448)-SUM(I$2:I448))),"")</f>
        <v/>
      </c>
    </row>
    <row r="449" spans="1:11" x14ac:dyDescent="0.35">
      <c r="A449" s="318" t="str">
        <f ca="1">IF($B449='Debtor balance enquiry'!$C$2,1+COUNT($A$1:A448),"")</f>
        <v/>
      </c>
      <c r="B449" s="133" t="str">
        <f ca="1">OFFSET('Sales input worksheet'!$A$1,ROW()-2,0)</f>
        <v/>
      </c>
      <c r="C449" s="169" t="str">
        <f ca="1">IF($C448="Total","",
IF($C448="","",
IF(OFFSET('Sales input worksheet'!$B$1,ROW()-2,0)="","TOTAL",
OFFSET('Sales input worksheet'!$B$1,ROW()-2,0))))</f>
        <v/>
      </c>
      <c r="D449" s="169" t="str">
        <f ca="1">IF(OFFSET('Sales input worksheet'!$C$1,ROW()-2,0)="","",OFFSET('Sales input worksheet'!$C$1,ROW()-2,0))</f>
        <v/>
      </c>
      <c r="E449" s="170" t="str">
        <f ca="1">IF(OFFSET('Sales input worksheet'!$D$1,ROW()-2,0)="","",OFFSET('Sales input worksheet'!$D$1,ROW()-2,0))</f>
        <v/>
      </c>
      <c r="F449" s="171" t="str">
        <f ca="1">IF(OFFSET('Sales input worksheet'!$E$1,ROW()-2,0)="","",OFFSET('Sales input worksheet'!$E$1,ROW()-2,0))</f>
        <v/>
      </c>
      <c r="G449" s="172" t="str">
        <f ca="1">IF($C449="Total",SUM(G$1:G448),
IF(OR(SUM('Sales input worksheet'!$J448:$K448)&lt;0,SUM('Sales input worksheet'!$J448:$K448)=0),"",
'Sales input worksheet'!$M448))</f>
        <v/>
      </c>
      <c r="H449" s="172" t="str">
        <f ca="1">IF($C449="Total",SUM(H$1:H448),
IF(OR(SUM('Sales input worksheet'!$J448:$K448)&gt;0,SUM('Sales input worksheet'!$J448:$K448)=0),"",
'Sales input worksheet'!$M448))</f>
        <v/>
      </c>
      <c r="I449" s="319"/>
      <c r="J449" s="176" t="str">
        <f ca="1">IF($C449="Total",SUM($I$1:I448),"")</f>
        <v/>
      </c>
      <c r="K449" s="177" t="str">
        <f ca="1">IFERROR(IF($C449="Total",$K$2+SUM($G449:$H449)-$J449,
IF(AND(G449="",H449=""),"",
$K$2+SUM(G$3:G449)+SUM(H$3:H449)-SUM(I$2:I449))),"")</f>
        <v/>
      </c>
    </row>
    <row r="450" spans="1:11" x14ac:dyDescent="0.35">
      <c r="A450" s="318" t="str">
        <f ca="1">IF($B450='Debtor balance enquiry'!$C$2,1+COUNT($A$1:A449),"")</f>
        <v/>
      </c>
      <c r="B450" s="133" t="str">
        <f ca="1">OFFSET('Sales input worksheet'!$A$1,ROW()-2,0)</f>
        <v/>
      </c>
      <c r="C450" s="169" t="str">
        <f ca="1">IF($C449="Total","",
IF($C449="","",
IF(OFFSET('Sales input worksheet'!$B$1,ROW()-2,0)="","TOTAL",
OFFSET('Sales input worksheet'!$B$1,ROW()-2,0))))</f>
        <v/>
      </c>
      <c r="D450" s="169" t="str">
        <f ca="1">IF(OFFSET('Sales input worksheet'!$C$1,ROW()-2,0)="","",OFFSET('Sales input worksheet'!$C$1,ROW()-2,0))</f>
        <v/>
      </c>
      <c r="E450" s="170" t="str">
        <f ca="1">IF(OFFSET('Sales input worksheet'!$D$1,ROW()-2,0)="","",OFFSET('Sales input worksheet'!$D$1,ROW()-2,0))</f>
        <v/>
      </c>
      <c r="F450" s="171" t="str">
        <f ca="1">IF(OFFSET('Sales input worksheet'!$E$1,ROW()-2,0)="","",OFFSET('Sales input worksheet'!$E$1,ROW()-2,0))</f>
        <v/>
      </c>
      <c r="G450" s="172" t="str">
        <f ca="1">IF($C450="Total",SUM(G$1:G449),
IF(OR(SUM('Sales input worksheet'!$J449:$K449)&lt;0,SUM('Sales input worksheet'!$J449:$K449)=0),"",
'Sales input worksheet'!$M449))</f>
        <v/>
      </c>
      <c r="H450" s="172" t="str">
        <f ca="1">IF($C450="Total",SUM(H$1:H449),
IF(OR(SUM('Sales input worksheet'!$J449:$K449)&gt;0,SUM('Sales input worksheet'!$J449:$K449)=0),"",
'Sales input worksheet'!$M449))</f>
        <v/>
      </c>
      <c r="I450" s="319"/>
      <c r="J450" s="176" t="str">
        <f ca="1">IF($C450="Total",SUM($I$1:I449),"")</f>
        <v/>
      </c>
      <c r="K450" s="177" t="str">
        <f ca="1">IFERROR(IF($C450="Total",$K$2+SUM($G450:$H450)-$J450,
IF(AND(G450="",H450=""),"",
$K$2+SUM(G$3:G450)+SUM(H$3:H450)-SUM(I$2:I450))),"")</f>
        <v/>
      </c>
    </row>
    <row r="451" spans="1:11" x14ac:dyDescent="0.35">
      <c r="A451" s="318" t="str">
        <f ca="1">IF($B451='Debtor balance enquiry'!$C$2,1+COUNT($A$1:A450),"")</f>
        <v/>
      </c>
      <c r="B451" s="133" t="str">
        <f ca="1">OFFSET('Sales input worksheet'!$A$1,ROW()-2,0)</f>
        <v/>
      </c>
      <c r="C451" s="169" t="str">
        <f ca="1">IF($C450="Total","",
IF($C450="","",
IF(OFFSET('Sales input worksheet'!$B$1,ROW()-2,0)="","TOTAL",
OFFSET('Sales input worksheet'!$B$1,ROW()-2,0))))</f>
        <v/>
      </c>
      <c r="D451" s="169" t="str">
        <f ca="1">IF(OFFSET('Sales input worksheet'!$C$1,ROW()-2,0)="","",OFFSET('Sales input worksheet'!$C$1,ROW()-2,0))</f>
        <v/>
      </c>
      <c r="E451" s="170" t="str">
        <f ca="1">IF(OFFSET('Sales input worksheet'!$D$1,ROW()-2,0)="","",OFFSET('Sales input worksheet'!$D$1,ROW()-2,0))</f>
        <v/>
      </c>
      <c r="F451" s="171" t="str">
        <f ca="1">IF(OFFSET('Sales input worksheet'!$E$1,ROW()-2,0)="","",OFFSET('Sales input worksheet'!$E$1,ROW()-2,0))</f>
        <v/>
      </c>
      <c r="G451" s="172" t="str">
        <f ca="1">IF($C451="Total",SUM(G$1:G450),
IF(OR(SUM('Sales input worksheet'!$J450:$K450)&lt;0,SUM('Sales input worksheet'!$J450:$K450)=0),"",
'Sales input worksheet'!$M450))</f>
        <v/>
      </c>
      <c r="H451" s="172" t="str">
        <f ca="1">IF($C451="Total",SUM(H$1:H450),
IF(OR(SUM('Sales input worksheet'!$J450:$K450)&gt;0,SUM('Sales input worksheet'!$J450:$K450)=0),"",
'Sales input worksheet'!$M450))</f>
        <v/>
      </c>
      <c r="I451" s="319"/>
      <c r="J451" s="176" t="str">
        <f ca="1">IF($C451="Total",SUM($I$1:I450),"")</f>
        <v/>
      </c>
      <c r="K451" s="177" t="str">
        <f ca="1">IFERROR(IF($C451="Total",$K$2+SUM($G451:$H451)-$J451,
IF(AND(G451="",H451=""),"",
$K$2+SUM(G$3:G451)+SUM(H$3:H451)-SUM(I$2:I451))),"")</f>
        <v/>
      </c>
    </row>
    <row r="452" spans="1:11" x14ac:dyDescent="0.35">
      <c r="A452" s="318" t="str">
        <f ca="1">IF($B452='Debtor balance enquiry'!$C$2,1+COUNT($A$1:A451),"")</f>
        <v/>
      </c>
      <c r="B452" s="133" t="str">
        <f ca="1">OFFSET('Sales input worksheet'!$A$1,ROW()-2,0)</f>
        <v/>
      </c>
      <c r="C452" s="169" t="str">
        <f ca="1">IF($C451="Total","",
IF($C451="","",
IF(OFFSET('Sales input worksheet'!$B$1,ROW()-2,0)="","TOTAL",
OFFSET('Sales input worksheet'!$B$1,ROW()-2,0))))</f>
        <v/>
      </c>
      <c r="D452" s="169" t="str">
        <f ca="1">IF(OFFSET('Sales input worksheet'!$C$1,ROW()-2,0)="","",OFFSET('Sales input worksheet'!$C$1,ROW()-2,0))</f>
        <v/>
      </c>
      <c r="E452" s="170" t="str">
        <f ca="1">IF(OFFSET('Sales input worksheet'!$D$1,ROW()-2,0)="","",OFFSET('Sales input worksheet'!$D$1,ROW()-2,0))</f>
        <v/>
      </c>
      <c r="F452" s="171" t="str">
        <f ca="1">IF(OFFSET('Sales input worksheet'!$E$1,ROW()-2,0)="","",OFFSET('Sales input worksheet'!$E$1,ROW()-2,0))</f>
        <v/>
      </c>
      <c r="G452" s="172" t="str">
        <f ca="1">IF($C452="Total",SUM(G$1:G451),
IF(OR(SUM('Sales input worksheet'!$J451:$K451)&lt;0,SUM('Sales input worksheet'!$J451:$K451)=0),"",
'Sales input worksheet'!$M451))</f>
        <v/>
      </c>
      <c r="H452" s="172" t="str">
        <f ca="1">IF($C452="Total",SUM(H$1:H451),
IF(OR(SUM('Sales input worksheet'!$J451:$K451)&gt;0,SUM('Sales input worksheet'!$J451:$K451)=0),"",
'Sales input worksheet'!$M451))</f>
        <v/>
      </c>
      <c r="I452" s="319"/>
      <c r="J452" s="176" t="str">
        <f ca="1">IF($C452="Total",SUM($I$1:I451),"")</f>
        <v/>
      </c>
      <c r="K452" s="177" t="str">
        <f ca="1">IFERROR(IF($C452="Total",$K$2+SUM($G452:$H452)-$J452,
IF(AND(G452="",H452=""),"",
$K$2+SUM(G$3:G452)+SUM(H$3:H452)-SUM(I$2:I452))),"")</f>
        <v/>
      </c>
    </row>
    <row r="453" spans="1:11" x14ac:dyDescent="0.35">
      <c r="A453" s="318" t="str">
        <f ca="1">IF($B453='Debtor balance enquiry'!$C$2,1+COUNT($A$1:A452),"")</f>
        <v/>
      </c>
      <c r="B453" s="133" t="str">
        <f ca="1">OFFSET('Sales input worksheet'!$A$1,ROW()-2,0)</f>
        <v/>
      </c>
      <c r="C453" s="169" t="str">
        <f ca="1">IF($C452="Total","",
IF($C452="","",
IF(OFFSET('Sales input worksheet'!$B$1,ROW()-2,0)="","TOTAL",
OFFSET('Sales input worksheet'!$B$1,ROW()-2,0))))</f>
        <v/>
      </c>
      <c r="D453" s="169" t="str">
        <f ca="1">IF(OFFSET('Sales input worksheet'!$C$1,ROW()-2,0)="","",OFFSET('Sales input worksheet'!$C$1,ROW()-2,0))</f>
        <v/>
      </c>
      <c r="E453" s="170" t="str">
        <f ca="1">IF(OFFSET('Sales input worksheet'!$D$1,ROW()-2,0)="","",OFFSET('Sales input worksheet'!$D$1,ROW()-2,0))</f>
        <v/>
      </c>
      <c r="F453" s="171" t="str">
        <f ca="1">IF(OFFSET('Sales input worksheet'!$E$1,ROW()-2,0)="","",OFFSET('Sales input worksheet'!$E$1,ROW()-2,0))</f>
        <v/>
      </c>
      <c r="G453" s="172" t="str">
        <f ca="1">IF($C453="Total",SUM(G$1:G452),
IF(OR(SUM('Sales input worksheet'!$J452:$K452)&lt;0,SUM('Sales input worksheet'!$J452:$K452)=0),"",
'Sales input worksheet'!$M452))</f>
        <v/>
      </c>
      <c r="H453" s="172" t="str">
        <f ca="1">IF($C453="Total",SUM(H$1:H452),
IF(OR(SUM('Sales input worksheet'!$J452:$K452)&gt;0,SUM('Sales input worksheet'!$J452:$K452)=0),"",
'Sales input worksheet'!$M452))</f>
        <v/>
      </c>
      <c r="I453" s="319"/>
      <c r="J453" s="176" t="str">
        <f ca="1">IF($C453="Total",SUM($I$1:I452),"")</f>
        <v/>
      </c>
      <c r="K453" s="177" t="str">
        <f ca="1">IFERROR(IF($C453="Total",$K$2+SUM($G453:$H453)-$J453,
IF(AND(G453="",H453=""),"",
$K$2+SUM(G$3:G453)+SUM(H$3:H453)-SUM(I$2:I453))),"")</f>
        <v/>
      </c>
    </row>
    <row r="454" spans="1:11" x14ac:dyDescent="0.35">
      <c r="A454" s="318" t="str">
        <f ca="1">IF($B454='Debtor balance enquiry'!$C$2,1+COUNT($A$1:A453),"")</f>
        <v/>
      </c>
      <c r="B454" s="133" t="str">
        <f ca="1">OFFSET('Sales input worksheet'!$A$1,ROW()-2,0)</f>
        <v/>
      </c>
      <c r="C454" s="169" t="str">
        <f ca="1">IF($C453="Total","",
IF($C453="","",
IF(OFFSET('Sales input worksheet'!$B$1,ROW()-2,0)="","TOTAL",
OFFSET('Sales input worksheet'!$B$1,ROW()-2,0))))</f>
        <v/>
      </c>
      <c r="D454" s="169" t="str">
        <f ca="1">IF(OFFSET('Sales input worksheet'!$C$1,ROW()-2,0)="","",OFFSET('Sales input worksheet'!$C$1,ROW()-2,0))</f>
        <v/>
      </c>
      <c r="E454" s="170" t="str">
        <f ca="1">IF(OFFSET('Sales input worksheet'!$D$1,ROW()-2,0)="","",OFFSET('Sales input worksheet'!$D$1,ROW()-2,0))</f>
        <v/>
      </c>
      <c r="F454" s="171" t="str">
        <f ca="1">IF(OFFSET('Sales input worksheet'!$E$1,ROW()-2,0)="","",OFFSET('Sales input worksheet'!$E$1,ROW()-2,0))</f>
        <v/>
      </c>
      <c r="G454" s="172" t="str">
        <f ca="1">IF($C454="Total",SUM(G$1:G453),
IF(OR(SUM('Sales input worksheet'!$J453:$K453)&lt;0,SUM('Sales input worksheet'!$J453:$K453)=0),"",
'Sales input worksheet'!$M453))</f>
        <v/>
      </c>
      <c r="H454" s="172" t="str">
        <f ca="1">IF($C454="Total",SUM(H$1:H453),
IF(OR(SUM('Sales input worksheet'!$J453:$K453)&gt;0,SUM('Sales input worksheet'!$J453:$K453)=0),"",
'Sales input worksheet'!$M453))</f>
        <v/>
      </c>
      <c r="I454" s="319"/>
      <c r="J454" s="176" t="str">
        <f ca="1">IF($C454="Total",SUM($I$1:I453),"")</f>
        <v/>
      </c>
      <c r="K454" s="177" t="str">
        <f ca="1">IFERROR(IF($C454="Total",$K$2+SUM($G454:$H454)-$J454,
IF(AND(G454="",H454=""),"",
$K$2+SUM(G$3:G454)+SUM(H$3:H454)-SUM(I$2:I454))),"")</f>
        <v/>
      </c>
    </row>
    <row r="455" spans="1:11" x14ac:dyDescent="0.35">
      <c r="A455" s="318" t="str">
        <f ca="1">IF($B455='Debtor balance enquiry'!$C$2,1+COUNT($A$1:A454),"")</f>
        <v/>
      </c>
      <c r="B455" s="133" t="str">
        <f ca="1">OFFSET('Sales input worksheet'!$A$1,ROW()-2,0)</f>
        <v/>
      </c>
      <c r="C455" s="169" t="str">
        <f ca="1">IF($C454="Total","",
IF($C454="","",
IF(OFFSET('Sales input worksheet'!$B$1,ROW()-2,0)="","TOTAL",
OFFSET('Sales input worksheet'!$B$1,ROW()-2,0))))</f>
        <v/>
      </c>
      <c r="D455" s="169" t="str">
        <f ca="1">IF(OFFSET('Sales input worksheet'!$C$1,ROW()-2,0)="","",OFFSET('Sales input worksheet'!$C$1,ROW()-2,0))</f>
        <v/>
      </c>
      <c r="E455" s="170" t="str">
        <f ca="1">IF(OFFSET('Sales input worksheet'!$D$1,ROW()-2,0)="","",OFFSET('Sales input worksheet'!$D$1,ROW()-2,0))</f>
        <v/>
      </c>
      <c r="F455" s="171" t="str">
        <f ca="1">IF(OFFSET('Sales input worksheet'!$E$1,ROW()-2,0)="","",OFFSET('Sales input worksheet'!$E$1,ROW()-2,0))</f>
        <v/>
      </c>
      <c r="G455" s="172" t="str">
        <f ca="1">IF($C455="Total",SUM(G$1:G454),
IF(OR(SUM('Sales input worksheet'!$J454:$K454)&lt;0,SUM('Sales input worksheet'!$J454:$K454)=0),"",
'Sales input worksheet'!$M454))</f>
        <v/>
      </c>
      <c r="H455" s="172" t="str">
        <f ca="1">IF($C455="Total",SUM(H$1:H454),
IF(OR(SUM('Sales input worksheet'!$J454:$K454)&gt;0,SUM('Sales input worksheet'!$J454:$K454)=0),"",
'Sales input worksheet'!$M454))</f>
        <v/>
      </c>
      <c r="I455" s="319"/>
      <c r="J455" s="176" t="str">
        <f ca="1">IF($C455="Total",SUM($I$1:I454),"")</f>
        <v/>
      </c>
      <c r="K455" s="177" t="str">
        <f ca="1">IFERROR(IF($C455="Total",$K$2+SUM($G455:$H455)-$J455,
IF(AND(G455="",H455=""),"",
$K$2+SUM(G$3:G455)+SUM(H$3:H455)-SUM(I$2:I455))),"")</f>
        <v/>
      </c>
    </row>
    <row r="456" spans="1:11" x14ac:dyDescent="0.35">
      <c r="A456" s="318" t="str">
        <f ca="1">IF($B456='Debtor balance enquiry'!$C$2,1+COUNT($A$1:A455),"")</f>
        <v/>
      </c>
      <c r="B456" s="133" t="str">
        <f ca="1">OFFSET('Sales input worksheet'!$A$1,ROW()-2,0)</f>
        <v/>
      </c>
      <c r="C456" s="169" t="str">
        <f ca="1">IF($C455="Total","",
IF($C455="","",
IF(OFFSET('Sales input worksheet'!$B$1,ROW()-2,0)="","TOTAL",
OFFSET('Sales input worksheet'!$B$1,ROW()-2,0))))</f>
        <v/>
      </c>
      <c r="D456" s="169" t="str">
        <f ca="1">IF(OFFSET('Sales input worksheet'!$C$1,ROW()-2,0)="","",OFFSET('Sales input worksheet'!$C$1,ROW()-2,0))</f>
        <v/>
      </c>
      <c r="E456" s="170" t="str">
        <f ca="1">IF(OFFSET('Sales input worksheet'!$D$1,ROW()-2,0)="","",OFFSET('Sales input worksheet'!$D$1,ROW()-2,0))</f>
        <v/>
      </c>
      <c r="F456" s="171" t="str">
        <f ca="1">IF(OFFSET('Sales input worksheet'!$E$1,ROW()-2,0)="","",OFFSET('Sales input worksheet'!$E$1,ROW()-2,0))</f>
        <v/>
      </c>
      <c r="G456" s="172" t="str">
        <f ca="1">IF($C456="Total",SUM(G$1:G455),
IF(OR(SUM('Sales input worksheet'!$J455:$K455)&lt;0,SUM('Sales input worksheet'!$J455:$K455)=0),"",
'Sales input worksheet'!$M455))</f>
        <v/>
      </c>
      <c r="H456" s="172" t="str">
        <f ca="1">IF($C456="Total",SUM(H$1:H455),
IF(OR(SUM('Sales input worksheet'!$J455:$K455)&gt;0,SUM('Sales input worksheet'!$J455:$K455)=0),"",
'Sales input worksheet'!$M455))</f>
        <v/>
      </c>
      <c r="I456" s="319"/>
      <c r="J456" s="176" t="str">
        <f ca="1">IF($C456="Total",SUM($I$1:I455),"")</f>
        <v/>
      </c>
      <c r="K456" s="177" t="str">
        <f ca="1">IFERROR(IF($C456="Total",$K$2+SUM($G456:$H456)-$J456,
IF(AND(G456="",H456=""),"",
$K$2+SUM(G$3:G456)+SUM(H$3:H456)-SUM(I$2:I456))),"")</f>
        <v/>
      </c>
    </row>
    <row r="457" spans="1:11" x14ac:dyDescent="0.35">
      <c r="A457" s="318" t="str">
        <f ca="1">IF($B457='Debtor balance enquiry'!$C$2,1+COUNT($A$1:A456),"")</f>
        <v/>
      </c>
      <c r="B457" s="133" t="str">
        <f ca="1">OFFSET('Sales input worksheet'!$A$1,ROW()-2,0)</f>
        <v/>
      </c>
      <c r="C457" s="169" t="str">
        <f ca="1">IF($C456="Total","",
IF($C456="","",
IF(OFFSET('Sales input worksheet'!$B$1,ROW()-2,0)="","TOTAL",
OFFSET('Sales input worksheet'!$B$1,ROW()-2,0))))</f>
        <v/>
      </c>
      <c r="D457" s="169" t="str">
        <f ca="1">IF(OFFSET('Sales input worksheet'!$C$1,ROW()-2,0)="","",OFFSET('Sales input worksheet'!$C$1,ROW()-2,0))</f>
        <v/>
      </c>
      <c r="E457" s="170" t="str">
        <f ca="1">IF(OFFSET('Sales input worksheet'!$D$1,ROW()-2,0)="","",OFFSET('Sales input worksheet'!$D$1,ROW()-2,0))</f>
        <v/>
      </c>
      <c r="F457" s="171" t="str">
        <f ca="1">IF(OFFSET('Sales input worksheet'!$E$1,ROW()-2,0)="","",OFFSET('Sales input worksheet'!$E$1,ROW()-2,0))</f>
        <v/>
      </c>
      <c r="G457" s="172" t="str">
        <f ca="1">IF($C457="Total",SUM(G$1:G456),
IF(OR(SUM('Sales input worksheet'!$J456:$K456)&lt;0,SUM('Sales input worksheet'!$J456:$K456)=0),"",
'Sales input worksheet'!$M456))</f>
        <v/>
      </c>
      <c r="H457" s="172" t="str">
        <f ca="1">IF($C457="Total",SUM(H$1:H456),
IF(OR(SUM('Sales input worksheet'!$J456:$K456)&gt;0,SUM('Sales input worksheet'!$J456:$K456)=0),"",
'Sales input worksheet'!$M456))</f>
        <v/>
      </c>
      <c r="I457" s="319"/>
      <c r="J457" s="176" t="str">
        <f ca="1">IF($C457="Total",SUM($I$1:I456),"")</f>
        <v/>
      </c>
      <c r="K457" s="177" t="str">
        <f ca="1">IFERROR(IF($C457="Total",$K$2+SUM($G457:$H457)-$J457,
IF(AND(G457="",H457=""),"",
$K$2+SUM(G$3:G457)+SUM(H$3:H457)-SUM(I$2:I457))),"")</f>
        <v/>
      </c>
    </row>
    <row r="458" spans="1:11" x14ac:dyDescent="0.35">
      <c r="A458" s="318" t="str">
        <f ca="1">IF($B458='Debtor balance enquiry'!$C$2,1+COUNT($A$1:A457),"")</f>
        <v/>
      </c>
      <c r="B458" s="133" t="str">
        <f ca="1">OFFSET('Sales input worksheet'!$A$1,ROW()-2,0)</f>
        <v/>
      </c>
      <c r="C458" s="169" t="str">
        <f ca="1">IF($C457="Total","",
IF($C457="","",
IF(OFFSET('Sales input worksheet'!$B$1,ROW()-2,0)="","TOTAL",
OFFSET('Sales input worksheet'!$B$1,ROW()-2,0))))</f>
        <v/>
      </c>
      <c r="D458" s="169" t="str">
        <f ca="1">IF(OFFSET('Sales input worksheet'!$C$1,ROW()-2,0)="","",OFFSET('Sales input worksheet'!$C$1,ROW()-2,0))</f>
        <v/>
      </c>
      <c r="E458" s="170" t="str">
        <f ca="1">IF(OFFSET('Sales input worksheet'!$D$1,ROW()-2,0)="","",OFFSET('Sales input worksheet'!$D$1,ROW()-2,0))</f>
        <v/>
      </c>
      <c r="F458" s="171" t="str">
        <f ca="1">IF(OFFSET('Sales input worksheet'!$E$1,ROW()-2,0)="","",OFFSET('Sales input worksheet'!$E$1,ROW()-2,0))</f>
        <v/>
      </c>
      <c r="G458" s="172" t="str">
        <f ca="1">IF($C458="Total",SUM(G$1:G457),
IF(OR(SUM('Sales input worksheet'!$J457:$K457)&lt;0,SUM('Sales input worksheet'!$J457:$K457)=0),"",
'Sales input worksheet'!$M457))</f>
        <v/>
      </c>
      <c r="H458" s="172" t="str">
        <f ca="1">IF($C458="Total",SUM(H$1:H457),
IF(OR(SUM('Sales input worksheet'!$J457:$K457)&gt;0,SUM('Sales input worksheet'!$J457:$K457)=0),"",
'Sales input worksheet'!$M457))</f>
        <v/>
      </c>
      <c r="I458" s="319"/>
      <c r="J458" s="176" t="str">
        <f ca="1">IF($C458="Total",SUM($I$1:I457),"")</f>
        <v/>
      </c>
      <c r="K458" s="177" t="str">
        <f ca="1">IFERROR(IF($C458="Total",$K$2+SUM($G458:$H458)-$J458,
IF(AND(G458="",H458=""),"",
$K$2+SUM(G$3:G458)+SUM(H$3:H458)-SUM(I$2:I458))),"")</f>
        <v/>
      </c>
    </row>
    <row r="459" spans="1:11" x14ac:dyDescent="0.35">
      <c r="A459" s="318" t="str">
        <f ca="1">IF($B459='Debtor balance enquiry'!$C$2,1+COUNT($A$1:A458),"")</f>
        <v/>
      </c>
      <c r="B459" s="133" t="str">
        <f ca="1">OFFSET('Sales input worksheet'!$A$1,ROW()-2,0)</f>
        <v/>
      </c>
      <c r="C459" s="169" t="str">
        <f ca="1">IF($C458="Total","",
IF($C458="","",
IF(OFFSET('Sales input worksheet'!$B$1,ROW()-2,0)="","TOTAL",
OFFSET('Sales input worksheet'!$B$1,ROW()-2,0))))</f>
        <v/>
      </c>
      <c r="D459" s="169" t="str">
        <f ca="1">IF(OFFSET('Sales input worksheet'!$C$1,ROW()-2,0)="","",OFFSET('Sales input worksheet'!$C$1,ROW()-2,0))</f>
        <v/>
      </c>
      <c r="E459" s="170" t="str">
        <f ca="1">IF(OFFSET('Sales input worksheet'!$D$1,ROW()-2,0)="","",OFFSET('Sales input worksheet'!$D$1,ROW()-2,0))</f>
        <v/>
      </c>
      <c r="F459" s="171" t="str">
        <f ca="1">IF(OFFSET('Sales input worksheet'!$E$1,ROW()-2,0)="","",OFFSET('Sales input worksheet'!$E$1,ROW()-2,0))</f>
        <v/>
      </c>
      <c r="G459" s="172" t="str">
        <f ca="1">IF($C459="Total",SUM(G$1:G458),
IF(OR(SUM('Sales input worksheet'!$J458:$K458)&lt;0,SUM('Sales input worksheet'!$J458:$K458)=0),"",
'Sales input worksheet'!$M458))</f>
        <v/>
      </c>
      <c r="H459" s="172" t="str">
        <f ca="1">IF($C459="Total",SUM(H$1:H458),
IF(OR(SUM('Sales input worksheet'!$J458:$K458)&gt;0,SUM('Sales input worksheet'!$J458:$K458)=0),"",
'Sales input worksheet'!$M458))</f>
        <v/>
      </c>
      <c r="I459" s="319"/>
      <c r="J459" s="176" t="str">
        <f ca="1">IF($C459="Total",SUM($I$1:I458),"")</f>
        <v/>
      </c>
      <c r="K459" s="177" t="str">
        <f ca="1">IFERROR(IF($C459="Total",$K$2+SUM($G459:$H459)-$J459,
IF(AND(G459="",H459=""),"",
$K$2+SUM(G$3:G459)+SUM(H$3:H459)-SUM(I$2:I459))),"")</f>
        <v/>
      </c>
    </row>
    <row r="460" spans="1:11" x14ac:dyDescent="0.35">
      <c r="A460" s="318" t="str">
        <f ca="1">IF($B460='Debtor balance enquiry'!$C$2,1+COUNT($A$1:A459),"")</f>
        <v/>
      </c>
      <c r="B460" s="133" t="str">
        <f ca="1">OFFSET('Sales input worksheet'!$A$1,ROW()-2,0)</f>
        <v/>
      </c>
      <c r="C460" s="169" t="str">
        <f ca="1">IF($C459="Total","",
IF($C459="","",
IF(OFFSET('Sales input worksheet'!$B$1,ROW()-2,0)="","TOTAL",
OFFSET('Sales input worksheet'!$B$1,ROW()-2,0))))</f>
        <v/>
      </c>
      <c r="D460" s="169" t="str">
        <f ca="1">IF(OFFSET('Sales input worksheet'!$C$1,ROW()-2,0)="","",OFFSET('Sales input worksheet'!$C$1,ROW()-2,0))</f>
        <v/>
      </c>
      <c r="E460" s="170" t="str">
        <f ca="1">IF(OFFSET('Sales input worksheet'!$D$1,ROW()-2,0)="","",OFFSET('Sales input worksheet'!$D$1,ROW()-2,0))</f>
        <v/>
      </c>
      <c r="F460" s="171" t="str">
        <f ca="1">IF(OFFSET('Sales input worksheet'!$E$1,ROW()-2,0)="","",OFFSET('Sales input worksheet'!$E$1,ROW()-2,0))</f>
        <v/>
      </c>
      <c r="G460" s="172" t="str">
        <f ca="1">IF($C460="Total",SUM(G$1:G459),
IF(OR(SUM('Sales input worksheet'!$J459:$K459)&lt;0,SUM('Sales input worksheet'!$J459:$K459)=0),"",
'Sales input worksheet'!$M459))</f>
        <v/>
      </c>
      <c r="H460" s="172" t="str">
        <f ca="1">IF($C460="Total",SUM(H$1:H459),
IF(OR(SUM('Sales input worksheet'!$J459:$K459)&gt;0,SUM('Sales input worksheet'!$J459:$K459)=0),"",
'Sales input worksheet'!$M459))</f>
        <v/>
      </c>
      <c r="I460" s="319"/>
      <c r="J460" s="176" t="str">
        <f ca="1">IF($C460="Total",SUM($I$1:I459),"")</f>
        <v/>
      </c>
      <c r="K460" s="177" t="str">
        <f ca="1">IFERROR(IF($C460="Total",$K$2+SUM($G460:$H460)-$J460,
IF(AND(G460="",H460=""),"",
$K$2+SUM(G$3:G460)+SUM(H$3:H460)-SUM(I$2:I460))),"")</f>
        <v/>
      </c>
    </row>
    <row r="461" spans="1:11" x14ac:dyDescent="0.35">
      <c r="A461" s="318" t="str">
        <f ca="1">IF($B461='Debtor balance enquiry'!$C$2,1+COUNT($A$1:A460),"")</f>
        <v/>
      </c>
      <c r="B461" s="133" t="str">
        <f ca="1">OFFSET('Sales input worksheet'!$A$1,ROW()-2,0)</f>
        <v/>
      </c>
      <c r="C461" s="169" t="str">
        <f ca="1">IF($C460="Total","",
IF($C460="","",
IF(OFFSET('Sales input worksheet'!$B$1,ROW()-2,0)="","TOTAL",
OFFSET('Sales input worksheet'!$B$1,ROW()-2,0))))</f>
        <v/>
      </c>
      <c r="D461" s="169" t="str">
        <f ca="1">IF(OFFSET('Sales input worksheet'!$C$1,ROW()-2,0)="","",OFFSET('Sales input worksheet'!$C$1,ROW()-2,0))</f>
        <v/>
      </c>
      <c r="E461" s="170" t="str">
        <f ca="1">IF(OFFSET('Sales input worksheet'!$D$1,ROW()-2,0)="","",OFFSET('Sales input worksheet'!$D$1,ROW()-2,0))</f>
        <v/>
      </c>
      <c r="F461" s="171" t="str">
        <f ca="1">IF(OFFSET('Sales input worksheet'!$E$1,ROW()-2,0)="","",OFFSET('Sales input worksheet'!$E$1,ROW()-2,0))</f>
        <v/>
      </c>
      <c r="G461" s="172" t="str">
        <f ca="1">IF($C461="Total",SUM(G$1:G460),
IF(OR(SUM('Sales input worksheet'!$J460:$K460)&lt;0,SUM('Sales input worksheet'!$J460:$K460)=0),"",
'Sales input worksheet'!$M460))</f>
        <v/>
      </c>
      <c r="H461" s="172" t="str">
        <f ca="1">IF($C461="Total",SUM(H$1:H460),
IF(OR(SUM('Sales input worksheet'!$J460:$K460)&gt;0,SUM('Sales input worksheet'!$J460:$K460)=0),"",
'Sales input worksheet'!$M460))</f>
        <v/>
      </c>
      <c r="I461" s="319"/>
      <c r="J461" s="176" t="str">
        <f ca="1">IF($C461="Total",SUM($I$1:I460),"")</f>
        <v/>
      </c>
      <c r="K461" s="177" t="str">
        <f ca="1">IFERROR(IF($C461="Total",$K$2+SUM($G461:$H461)-$J461,
IF(AND(G461="",H461=""),"",
$K$2+SUM(G$3:G461)+SUM(H$3:H461)-SUM(I$2:I461))),"")</f>
        <v/>
      </c>
    </row>
    <row r="462" spans="1:11" x14ac:dyDescent="0.35">
      <c r="A462" s="318" t="str">
        <f ca="1">IF($B462='Debtor balance enquiry'!$C$2,1+COUNT($A$1:A461),"")</f>
        <v/>
      </c>
      <c r="B462" s="133" t="str">
        <f ca="1">OFFSET('Sales input worksheet'!$A$1,ROW()-2,0)</f>
        <v/>
      </c>
      <c r="C462" s="169" t="str">
        <f ca="1">IF($C461="Total","",
IF($C461="","",
IF(OFFSET('Sales input worksheet'!$B$1,ROW()-2,0)="","TOTAL",
OFFSET('Sales input worksheet'!$B$1,ROW()-2,0))))</f>
        <v/>
      </c>
      <c r="D462" s="169" t="str">
        <f ca="1">IF(OFFSET('Sales input worksheet'!$C$1,ROW()-2,0)="","",OFFSET('Sales input worksheet'!$C$1,ROW()-2,0))</f>
        <v/>
      </c>
      <c r="E462" s="170" t="str">
        <f ca="1">IF(OFFSET('Sales input worksheet'!$D$1,ROW()-2,0)="","",OFFSET('Sales input worksheet'!$D$1,ROW()-2,0))</f>
        <v/>
      </c>
      <c r="F462" s="171" t="str">
        <f ca="1">IF(OFFSET('Sales input worksheet'!$E$1,ROW()-2,0)="","",OFFSET('Sales input worksheet'!$E$1,ROW()-2,0))</f>
        <v/>
      </c>
      <c r="G462" s="172" t="str">
        <f ca="1">IF($C462="Total",SUM(G$1:G461),
IF(OR(SUM('Sales input worksheet'!$J461:$K461)&lt;0,SUM('Sales input worksheet'!$J461:$K461)=0),"",
'Sales input worksheet'!$M461))</f>
        <v/>
      </c>
      <c r="H462" s="172" t="str">
        <f ca="1">IF($C462="Total",SUM(H$1:H461),
IF(OR(SUM('Sales input worksheet'!$J461:$K461)&gt;0,SUM('Sales input worksheet'!$J461:$K461)=0),"",
'Sales input worksheet'!$M461))</f>
        <v/>
      </c>
      <c r="I462" s="319"/>
      <c r="J462" s="176" t="str">
        <f ca="1">IF($C462="Total",SUM($I$1:I461),"")</f>
        <v/>
      </c>
      <c r="K462" s="177" t="str">
        <f ca="1">IFERROR(IF($C462="Total",$K$2+SUM($G462:$H462)-$J462,
IF(AND(G462="",H462=""),"",
$K$2+SUM(G$3:G462)+SUM(H$3:H462)-SUM(I$2:I462))),"")</f>
        <v/>
      </c>
    </row>
    <row r="463" spans="1:11" x14ac:dyDescent="0.35">
      <c r="A463" s="318" t="str">
        <f ca="1">IF($B463='Debtor balance enquiry'!$C$2,1+COUNT($A$1:A462),"")</f>
        <v/>
      </c>
      <c r="B463" s="133" t="str">
        <f ca="1">OFFSET('Sales input worksheet'!$A$1,ROW()-2,0)</f>
        <v/>
      </c>
      <c r="C463" s="169" t="str">
        <f ca="1">IF($C462="Total","",
IF($C462="","",
IF(OFFSET('Sales input worksheet'!$B$1,ROW()-2,0)="","TOTAL",
OFFSET('Sales input worksheet'!$B$1,ROW()-2,0))))</f>
        <v/>
      </c>
      <c r="D463" s="169" t="str">
        <f ca="1">IF(OFFSET('Sales input worksheet'!$C$1,ROW()-2,0)="","",OFFSET('Sales input worksheet'!$C$1,ROW()-2,0))</f>
        <v/>
      </c>
      <c r="E463" s="170" t="str">
        <f ca="1">IF(OFFSET('Sales input worksheet'!$D$1,ROW()-2,0)="","",OFFSET('Sales input worksheet'!$D$1,ROW()-2,0))</f>
        <v/>
      </c>
      <c r="F463" s="171" t="str">
        <f ca="1">IF(OFFSET('Sales input worksheet'!$E$1,ROW()-2,0)="","",OFFSET('Sales input worksheet'!$E$1,ROW()-2,0))</f>
        <v/>
      </c>
      <c r="G463" s="172" t="str">
        <f ca="1">IF($C463="Total",SUM(G$1:G462),
IF(OR(SUM('Sales input worksheet'!$J462:$K462)&lt;0,SUM('Sales input worksheet'!$J462:$K462)=0),"",
'Sales input worksheet'!$M462))</f>
        <v/>
      </c>
      <c r="H463" s="172" t="str">
        <f ca="1">IF($C463="Total",SUM(H$1:H462),
IF(OR(SUM('Sales input worksheet'!$J462:$K462)&gt;0,SUM('Sales input worksheet'!$J462:$K462)=0),"",
'Sales input worksheet'!$M462))</f>
        <v/>
      </c>
      <c r="I463" s="319"/>
      <c r="J463" s="176" t="str">
        <f ca="1">IF($C463="Total",SUM($I$1:I462),"")</f>
        <v/>
      </c>
      <c r="K463" s="177" t="str">
        <f ca="1">IFERROR(IF($C463="Total",$K$2+SUM($G463:$H463)-$J463,
IF(AND(G463="",H463=""),"",
$K$2+SUM(G$3:G463)+SUM(H$3:H463)-SUM(I$2:I463))),"")</f>
        <v/>
      </c>
    </row>
    <row r="464" spans="1:11" x14ac:dyDescent="0.35">
      <c r="A464" s="318" t="str">
        <f ca="1">IF($B464='Debtor balance enquiry'!$C$2,1+COUNT($A$1:A463),"")</f>
        <v/>
      </c>
      <c r="B464" s="133" t="str">
        <f ca="1">OFFSET('Sales input worksheet'!$A$1,ROW()-2,0)</f>
        <v/>
      </c>
      <c r="C464" s="169" t="str">
        <f ca="1">IF($C463="Total","",
IF($C463="","",
IF(OFFSET('Sales input worksheet'!$B$1,ROW()-2,0)="","TOTAL",
OFFSET('Sales input worksheet'!$B$1,ROW()-2,0))))</f>
        <v/>
      </c>
      <c r="D464" s="169" t="str">
        <f ca="1">IF(OFFSET('Sales input worksheet'!$C$1,ROW()-2,0)="","",OFFSET('Sales input worksheet'!$C$1,ROW()-2,0))</f>
        <v/>
      </c>
      <c r="E464" s="170" t="str">
        <f ca="1">IF(OFFSET('Sales input worksheet'!$D$1,ROW()-2,0)="","",OFFSET('Sales input worksheet'!$D$1,ROW()-2,0))</f>
        <v/>
      </c>
      <c r="F464" s="171" t="str">
        <f ca="1">IF(OFFSET('Sales input worksheet'!$E$1,ROW()-2,0)="","",OFFSET('Sales input worksheet'!$E$1,ROW()-2,0))</f>
        <v/>
      </c>
      <c r="G464" s="172" t="str">
        <f ca="1">IF($C464="Total",SUM(G$1:G463),
IF(OR(SUM('Sales input worksheet'!$J463:$K463)&lt;0,SUM('Sales input worksheet'!$J463:$K463)=0),"",
'Sales input worksheet'!$M463))</f>
        <v/>
      </c>
      <c r="H464" s="172" t="str">
        <f ca="1">IF($C464="Total",SUM(H$1:H463),
IF(OR(SUM('Sales input worksheet'!$J463:$K463)&gt;0,SUM('Sales input worksheet'!$J463:$K463)=0),"",
'Sales input worksheet'!$M463))</f>
        <v/>
      </c>
      <c r="I464" s="319"/>
      <c r="J464" s="176" t="str">
        <f ca="1">IF($C464="Total",SUM($I$1:I463),"")</f>
        <v/>
      </c>
      <c r="K464" s="177" t="str">
        <f ca="1">IFERROR(IF($C464="Total",$K$2+SUM($G464:$H464)-$J464,
IF(AND(G464="",H464=""),"",
$K$2+SUM(G$3:G464)+SUM(H$3:H464)-SUM(I$2:I464))),"")</f>
        <v/>
      </c>
    </row>
    <row r="465" spans="1:11" x14ac:dyDescent="0.35">
      <c r="A465" s="318" t="str">
        <f ca="1">IF($B465='Debtor balance enquiry'!$C$2,1+COUNT($A$1:A464),"")</f>
        <v/>
      </c>
      <c r="B465" s="133" t="str">
        <f ca="1">OFFSET('Sales input worksheet'!$A$1,ROW()-2,0)</f>
        <v/>
      </c>
      <c r="C465" s="169" t="str">
        <f ca="1">IF($C464="Total","",
IF($C464="","",
IF(OFFSET('Sales input worksheet'!$B$1,ROW()-2,0)="","TOTAL",
OFFSET('Sales input worksheet'!$B$1,ROW()-2,0))))</f>
        <v/>
      </c>
      <c r="D465" s="169" t="str">
        <f ca="1">IF(OFFSET('Sales input worksheet'!$C$1,ROW()-2,0)="","",OFFSET('Sales input worksheet'!$C$1,ROW()-2,0))</f>
        <v/>
      </c>
      <c r="E465" s="170" t="str">
        <f ca="1">IF(OFFSET('Sales input worksheet'!$D$1,ROW()-2,0)="","",OFFSET('Sales input worksheet'!$D$1,ROW()-2,0))</f>
        <v/>
      </c>
      <c r="F465" s="171" t="str">
        <f ca="1">IF(OFFSET('Sales input worksheet'!$E$1,ROW()-2,0)="","",OFFSET('Sales input worksheet'!$E$1,ROW()-2,0))</f>
        <v/>
      </c>
      <c r="G465" s="172" t="str">
        <f ca="1">IF($C465="Total",SUM(G$1:G464),
IF(OR(SUM('Sales input worksheet'!$J464:$K464)&lt;0,SUM('Sales input worksheet'!$J464:$K464)=0),"",
'Sales input worksheet'!$M464))</f>
        <v/>
      </c>
      <c r="H465" s="172" t="str">
        <f ca="1">IF($C465="Total",SUM(H$1:H464),
IF(OR(SUM('Sales input worksheet'!$J464:$K464)&gt;0,SUM('Sales input worksheet'!$J464:$K464)=0),"",
'Sales input worksheet'!$M464))</f>
        <v/>
      </c>
      <c r="I465" s="319"/>
      <c r="J465" s="176" t="str">
        <f ca="1">IF($C465="Total",SUM($I$1:I464),"")</f>
        <v/>
      </c>
      <c r="K465" s="177" t="str">
        <f ca="1">IFERROR(IF($C465="Total",$K$2+SUM($G465:$H465)-$J465,
IF(AND(G465="",H465=""),"",
$K$2+SUM(G$3:G465)+SUM(H$3:H465)-SUM(I$2:I465))),"")</f>
        <v/>
      </c>
    </row>
    <row r="466" spans="1:11" x14ac:dyDescent="0.35">
      <c r="A466" s="318" t="str">
        <f ca="1">IF($B466='Debtor balance enquiry'!$C$2,1+COUNT($A$1:A465),"")</f>
        <v/>
      </c>
      <c r="B466" s="133" t="str">
        <f ca="1">OFFSET('Sales input worksheet'!$A$1,ROW()-2,0)</f>
        <v/>
      </c>
      <c r="C466" s="169" t="str">
        <f ca="1">IF($C465="Total","",
IF($C465="","",
IF(OFFSET('Sales input worksheet'!$B$1,ROW()-2,0)="","TOTAL",
OFFSET('Sales input worksheet'!$B$1,ROW()-2,0))))</f>
        <v/>
      </c>
      <c r="D466" s="169" t="str">
        <f ca="1">IF(OFFSET('Sales input worksheet'!$C$1,ROW()-2,0)="","",OFFSET('Sales input worksheet'!$C$1,ROW()-2,0))</f>
        <v/>
      </c>
      <c r="E466" s="170" t="str">
        <f ca="1">IF(OFFSET('Sales input worksheet'!$D$1,ROW()-2,0)="","",OFFSET('Sales input worksheet'!$D$1,ROW()-2,0))</f>
        <v/>
      </c>
      <c r="F466" s="171" t="str">
        <f ca="1">IF(OFFSET('Sales input worksheet'!$E$1,ROW()-2,0)="","",OFFSET('Sales input worksheet'!$E$1,ROW()-2,0))</f>
        <v/>
      </c>
      <c r="G466" s="172" t="str">
        <f ca="1">IF($C466="Total",SUM(G$1:G465),
IF(OR(SUM('Sales input worksheet'!$J465:$K465)&lt;0,SUM('Sales input worksheet'!$J465:$K465)=0),"",
'Sales input worksheet'!$M465))</f>
        <v/>
      </c>
      <c r="H466" s="172" t="str">
        <f ca="1">IF($C466="Total",SUM(H$1:H465),
IF(OR(SUM('Sales input worksheet'!$J465:$K465)&gt;0,SUM('Sales input worksheet'!$J465:$K465)=0),"",
'Sales input worksheet'!$M465))</f>
        <v/>
      </c>
      <c r="I466" s="319"/>
      <c r="J466" s="176" t="str">
        <f ca="1">IF($C466="Total",SUM($I$1:I465),"")</f>
        <v/>
      </c>
      <c r="K466" s="177" t="str">
        <f ca="1">IFERROR(IF($C466="Total",$K$2+SUM($G466:$H466)-$J466,
IF(AND(G466="",H466=""),"",
$K$2+SUM(G$3:G466)+SUM(H$3:H466)-SUM(I$2:I466))),"")</f>
        <v/>
      </c>
    </row>
    <row r="467" spans="1:11" x14ac:dyDescent="0.35">
      <c r="A467" s="318" t="str">
        <f ca="1">IF($B467='Debtor balance enquiry'!$C$2,1+COUNT($A$1:A466),"")</f>
        <v/>
      </c>
      <c r="B467" s="133" t="str">
        <f ca="1">OFFSET('Sales input worksheet'!$A$1,ROW()-2,0)</f>
        <v/>
      </c>
      <c r="C467" s="169" t="str">
        <f ca="1">IF($C466="Total","",
IF($C466="","",
IF(OFFSET('Sales input worksheet'!$B$1,ROW()-2,0)="","TOTAL",
OFFSET('Sales input worksheet'!$B$1,ROW()-2,0))))</f>
        <v/>
      </c>
      <c r="D467" s="169" t="str">
        <f ca="1">IF(OFFSET('Sales input worksheet'!$C$1,ROW()-2,0)="","",OFFSET('Sales input worksheet'!$C$1,ROW()-2,0))</f>
        <v/>
      </c>
      <c r="E467" s="170" t="str">
        <f ca="1">IF(OFFSET('Sales input worksheet'!$D$1,ROW()-2,0)="","",OFFSET('Sales input worksheet'!$D$1,ROW()-2,0))</f>
        <v/>
      </c>
      <c r="F467" s="171" t="str">
        <f ca="1">IF(OFFSET('Sales input worksheet'!$E$1,ROW()-2,0)="","",OFFSET('Sales input worksheet'!$E$1,ROW()-2,0))</f>
        <v/>
      </c>
      <c r="G467" s="172" t="str">
        <f ca="1">IF($C467="Total",SUM(G$1:G466),
IF(OR(SUM('Sales input worksheet'!$J466:$K466)&lt;0,SUM('Sales input worksheet'!$J466:$K466)=0),"",
'Sales input worksheet'!$M466))</f>
        <v/>
      </c>
      <c r="H467" s="172" t="str">
        <f ca="1">IF($C467="Total",SUM(H$1:H466),
IF(OR(SUM('Sales input worksheet'!$J466:$K466)&gt;0,SUM('Sales input worksheet'!$J466:$K466)=0),"",
'Sales input worksheet'!$M466))</f>
        <v/>
      </c>
      <c r="I467" s="319"/>
      <c r="J467" s="176" t="str">
        <f ca="1">IF($C467="Total",SUM($I$1:I466),"")</f>
        <v/>
      </c>
      <c r="K467" s="177" t="str">
        <f ca="1">IFERROR(IF($C467="Total",$K$2+SUM($G467:$H467)-$J467,
IF(AND(G467="",H467=""),"",
$K$2+SUM(G$3:G467)+SUM(H$3:H467)-SUM(I$2:I467))),"")</f>
        <v/>
      </c>
    </row>
    <row r="468" spans="1:11" x14ac:dyDescent="0.35">
      <c r="A468" s="318" t="str">
        <f ca="1">IF($B468='Debtor balance enquiry'!$C$2,1+COUNT($A$1:A467),"")</f>
        <v/>
      </c>
      <c r="B468" s="133" t="str">
        <f ca="1">OFFSET('Sales input worksheet'!$A$1,ROW()-2,0)</f>
        <v/>
      </c>
      <c r="C468" s="169" t="str">
        <f ca="1">IF($C467="Total","",
IF($C467="","",
IF(OFFSET('Sales input worksheet'!$B$1,ROW()-2,0)="","TOTAL",
OFFSET('Sales input worksheet'!$B$1,ROW()-2,0))))</f>
        <v/>
      </c>
      <c r="D468" s="169" t="str">
        <f ca="1">IF(OFFSET('Sales input worksheet'!$C$1,ROW()-2,0)="","",OFFSET('Sales input worksheet'!$C$1,ROW()-2,0))</f>
        <v/>
      </c>
      <c r="E468" s="170" t="str">
        <f ca="1">IF(OFFSET('Sales input worksheet'!$D$1,ROW()-2,0)="","",OFFSET('Sales input worksheet'!$D$1,ROW()-2,0))</f>
        <v/>
      </c>
      <c r="F468" s="171" t="str">
        <f ca="1">IF(OFFSET('Sales input worksheet'!$E$1,ROW()-2,0)="","",OFFSET('Sales input worksheet'!$E$1,ROW()-2,0))</f>
        <v/>
      </c>
      <c r="G468" s="172" t="str">
        <f ca="1">IF($C468="Total",SUM(G$1:G467),
IF(OR(SUM('Sales input worksheet'!$J467:$K467)&lt;0,SUM('Sales input worksheet'!$J467:$K467)=0),"",
'Sales input worksheet'!$M467))</f>
        <v/>
      </c>
      <c r="H468" s="172" t="str">
        <f ca="1">IF($C468="Total",SUM(H$1:H467),
IF(OR(SUM('Sales input worksheet'!$J467:$K467)&gt;0,SUM('Sales input worksheet'!$J467:$K467)=0),"",
'Sales input worksheet'!$M467))</f>
        <v/>
      </c>
      <c r="I468" s="319"/>
      <c r="J468" s="176" t="str">
        <f ca="1">IF($C468="Total",SUM($I$1:I467),"")</f>
        <v/>
      </c>
      <c r="K468" s="177" t="str">
        <f ca="1">IFERROR(IF($C468="Total",$K$2+SUM($G468:$H468)-$J468,
IF(AND(G468="",H468=""),"",
$K$2+SUM(G$3:G468)+SUM(H$3:H468)-SUM(I$2:I468))),"")</f>
        <v/>
      </c>
    </row>
    <row r="469" spans="1:11" x14ac:dyDescent="0.35">
      <c r="A469" s="318" t="str">
        <f ca="1">IF($B469='Debtor balance enquiry'!$C$2,1+COUNT($A$1:A468),"")</f>
        <v/>
      </c>
      <c r="B469" s="133" t="str">
        <f ca="1">OFFSET('Sales input worksheet'!$A$1,ROW()-2,0)</f>
        <v/>
      </c>
      <c r="C469" s="169" t="str">
        <f ca="1">IF($C468="Total","",
IF($C468="","",
IF(OFFSET('Sales input worksheet'!$B$1,ROW()-2,0)="","TOTAL",
OFFSET('Sales input worksheet'!$B$1,ROW()-2,0))))</f>
        <v/>
      </c>
      <c r="D469" s="169" t="str">
        <f ca="1">IF(OFFSET('Sales input worksheet'!$C$1,ROW()-2,0)="","",OFFSET('Sales input worksheet'!$C$1,ROW()-2,0))</f>
        <v/>
      </c>
      <c r="E469" s="170" t="str">
        <f ca="1">IF(OFFSET('Sales input worksheet'!$D$1,ROW()-2,0)="","",OFFSET('Sales input worksheet'!$D$1,ROW()-2,0))</f>
        <v/>
      </c>
      <c r="F469" s="171" t="str">
        <f ca="1">IF(OFFSET('Sales input worksheet'!$E$1,ROW()-2,0)="","",OFFSET('Sales input worksheet'!$E$1,ROW()-2,0))</f>
        <v/>
      </c>
      <c r="G469" s="172" t="str">
        <f ca="1">IF($C469="Total",SUM(G$1:G468),
IF(OR(SUM('Sales input worksheet'!$J468:$K468)&lt;0,SUM('Sales input worksheet'!$J468:$K468)=0),"",
'Sales input worksheet'!$M468))</f>
        <v/>
      </c>
      <c r="H469" s="172" t="str">
        <f ca="1">IF($C469="Total",SUM(H$1:H468),
IF(OR(SUM('Sales input worksheet'!$J468:$K468)&gt;0,SUM('Sales input worksheet'!$J468:$K468)=0),"",
'Sales input worksheet'!$M468))</f>
        <v/>
      </c>
      <c r="I469" s="319"/>
      <c r="J469" s="176" t="str">
        <f ca="1">IF($C469="Total",SUM($I$1:I468),"")</f>
        <v/>
      </c>
      <c r="K469" s="177" t="str">
        <f ca="1">IFERROR(IF($C469="Total",$K$2+SUM($G469:$H469)-$J469,
IF(AND(G469="",H469=""),"",
$K$2+SUM(G$3:G469)+SUM(H$3:H469)-SUM(I$2:I469))),"")</f>
        <v/>
      </c>
    </row>
    <row r="470" spans="1:11" x14ac:dyDescent="0.35">
      <c r="A470" s="318" t="str">
        <f ca="1">IF($B470='Debtor balance enquiry'!$C$2,1+COUNT($A$1:A469),"")</f>
        <v/>
      </c>
      <c r="B470" s="133" t="str">
        <f ca="1">OFFSET('Sales input worksheet'!$A$1,ROW()-2,0)</f>
        <v/>
      </c>
      <c r="C470" s="169" t="str">
        <f ca="1">IF($C469="Total","",
IF($C469="","",
IF(OFFSET('Sales input worksheet'!$B$1,ROW()-2,0)="","TOTAL",
OFFSET('Sales input worksheet'!$B$1,ROW()-2,0))))</f>
        <v/>
      </c>
      <c r="D470" s="169" t="str">
        <f ca="1">IF(OFFSET('Sales input worksheet'!$C$1,ROW()-2,0)="","",OFFSET('Sales input worksheet'!$C$1,ROW()-2,0))</f>
        <v/>
      </c>
      <c r="E470" s="170" t="str">
        <f ca="1">IF(OFFSET('Sales input worksheet'!$D$1,ROW()-2,0)="","",OFFSET('Sales input worksheet'!$D$1,ROW()-2,0))</f>
        <v/>
      </c>
      <c r="F470" s="171" t="str">
        <f ca="1">IF(OFFSET('Sales input worksheet'!$E$1,ROW()-2,0)="","",OFFSET('Sales input worksheet'!$E$1,ROW()-2,0))</f>
        <v/>
      </c>
      <c r="G470" s="172" t="str">
        <f ca="1">IF($C470="Total",SUM(G$1:G469),
IF(OR(SUM('Sales input worksheet'!$J469:$K469)&lt;0,SUM('Sales input worksheet'!$J469:$K469)=0),"",
'Sales input worksheet'!$M469))</f>
        <v/>
      </c>
      <c r="H470" s="172" t="str">
        <f ca="1">IF($C470="Total",SUM(H$1:H469),
IF(OR(SUM('Sales input worksheet'!$J469:$K469)&gt;0,SUM('Sales input worksheet'!$J469:$K469)=0),"",
'Sales input worksheet'!$M469))</f>
        <v/>
      </c>
      <c r="I470" s="319"/>
      <c r="J470" s="176" t="str">
        <f ca="1">IF($C470="Total",SUM($I$1:I469),"")</f>
        <v/>
      </c>
      <c r="K470" s="177" t="str">
        <f ca="1">IFERROR(IF($C470="Total",$K$2+SUM($G470:$H470)-$J470,
IF(AND(G470="",H470=""),"",
$K$2+SUM(G$3:G470)+SUM(H$3:H470)-SUM(I$2:I470))),"")</f>
        <v/>
      </c>
    </row>
    <row r="471" spans="1:11" x14ac:dyDescent="0.35">
      <c r="A471" s="318" t="str">
        <f ca="1">IF($B471='Debtor balance enquiry'!$C$2,1+COUNT($A$1:A470),"")</f>
        <v/>
      </c>
      <c r="B471" s="133" t="str">
        <f ca="1">OFFSET('Sales input worksheet'!$A$1,ROW()-2,0)</f>
        <v/>
      </c>
      <c r="C471" s="169" t="str">
        <f ca="1">IF($C470="Total","",
IF($C470="","",
IF(OFFSET('Sales input worksheet'!$B$1,ROW()-2,0)="","TOTAL",
OFFSET('Sales input worksheet'!$B$1,ROW()-2,0))))</f>
        <v/>
      </c>
      <c r="D471" s="169" t="str">
        <f ca="1">IF(OFFSET('Sales input worksheet'!$C$1,ROW()-2,0)="","",OFFSET('Sales input worksheet'!$C$1,ROW()-2,0))</f>
        <v/>
      </c>
      <c r="E471" s="170" t="str">
        <f ca="1">IF(OFFSET('Sales input worksheet'!$D$1,ROW()-2,0)="","",OFFSET('Sales input worksheet'!$D$1,ROW()-2,0))</f>
        <v/>
      </c>
      <c r="F471" s="171" t="str">
        <f ca="1">IF(OFFSET('Sales input worksheet'!$E$1,ROW()-2,0)="","",OFFSET('Sales input worksheet'!$E$1,ROW()-2,0))</f>
        <v/>
      </c>
      <c r="G471" s="172" t="str">
        <f ca="1">IF($C471="Total",SUM(G$1:G470),
IF(OR(SUM('Sales input worksheet'!$J470:$K470)&lt;0,SUM('Sales input worksheet'!$J470:$K470)=0),"",
'Sales input worksheet'!$M470))</f>
        <v/>
      </c>
      <c r="H471" s="172" t="str">
        <f ca="1">IF($C471="Total",SUM(H$1:H470),
IF(OR(SUM('Sales input worksheet'!$J470:$K470)&gt;0,SUM('Sales input worksheet'!$J470:$K470)=0),"",
'Sales input worksheet'!$M470))</f>
        <v/>
      </c>
      <c r="I471" s="319"/>
      <c r="J471" s="176" t="str">
        <f ca="1">IF($C471="Total",SUM($I$1:I470),"")</f>
        <v/>
      </c>
      <c r="K471" s="177" t="str">
        <f ca="1">IFERROR(IF($C471="Total",$K$2+SUM($G471:$H471)-$J471,
IF(AND(G471="",H471=""),"",
$K$2+SUM(G$3:G471)+SUM(H$3:H471)-SUM(I$2:I471))),"")</f>
        <v/>
      </c>
    </row>
    <row r="472" spans="1:11" x14ac:dyDescent="0.35">
      <c r="A472" s="318" t="str">
        <f ca="1">IF($B472='Debtor balance enquiry'!$C$2,1+COUNT($A$1:A471),"")</f>
        <v/>
      </c>
      <c r="B472" s="133" t="str">
        <f ca="1">OFFSET('Sales input worksheet'!$A$1,ROW()-2,0)</f>
        <v/>
      </c>
      <c r="C472" s="169" t="str">
        <f ca="1">IF($C471="Total","",
IF($C471="","",
IF(OFFSET('Sales input worksheet'!$B$1,ROW()-2,0)="","TOTAL",
OFFSET('Sales input worksheet'!$B$1,ROW()-2,0))))</f>
        <v/>
      </c>
      <c r="D472" s="169" t="str">
        <f ca="1">IF(OFFSET('Sales input worksheet'!$C$1,ROW()-2,0)="","",OFFSET('Sales input worksheet'!$C$1,ROW()-2,0))</f>
        <v/>
      </c>
      <c r="E472" s="170" t="str">
        <f ca="1">IF(OFFSET('Sales input worksheet'!$D$1,ROW()-2,0)="","",OFFSET('Sales input worksheet'!$D$1,ROW()-2,0))</f>
        <v/>
      </c>
      <c r="F472" s="171" t="str">
        <f ca="1">IF(OFFSET('Sales input worksheet'!$E$1,ROW()-2,0)="","",OFFSET('Sales input worksheet'!$E$1,ROW()-2,0))</f>
        <v/>
      </c>
      <c r="G472" s="172" t="str">
        <f ca="1">IF($C472="Total",SUM(G$1:G471),
IF(OR(SUM('Sales input worksheet'!$J471:$K471)&lt;0,SUM('Sales input worksheet'!$J471:$K471)=0),"",
'Sales input worksheet'!$M471))</f>
        <v/>
      </c>
      <c r="H472" s="172" t="str">
        <f ca="1">IF($C472="Total",SUM(H$1:H471),
IF(OR(SUM('Sales input worksheet'!$J471:$K471)&gt;0,SUM('Sales input worksheet'!$J471:$K471)=0),"",
'Sales input worksheet'!$M471))</f>
        <v/>
      </c>
      <c r="I472" s="319"/>
      <c r="J472" s="176" t="str">
        <f ca="1">IF($C472="Total",SUM($I$1:I471),"")</f>
        <v/>
      </c>
      <c r="K472" s="177" t="str">
        <f ca="1">IFERROR(IF($C472="Total",$K$2+SUM($G472:$H472)-$J472,
IF(AND(G472="",H472=""),"",
$K$2+SUM(G$3:G472)+SUM(H$3:H472)-SUM(I$2:I472))),"")</f>
        <v/>
      </c>
    </row>
    <row r="473" spans="1:11" x14ac:dyDescent="0.35">
      <c r="A473" s="318" t="str">
        <f ca="1">IF($B473='Debtor balance enquiry'!$C$2,1+COUNT($A$1:A472),"")</f>
        <v/>
      </c>
      <c r="B473" s="133" t="str">
        <f ca="1">OFFSET('Sales input worksheet'!$A$1,ROW()-2,0)</f>
        <v/>
      </c>
      <c r="C473" s="169" t="str">
        <f ca="1">IF($C472="Total","",
IF($C472="","",
IF(OFFSET('Sales input worksheet'!$B$1,ROW()-2,0)="","TOTAL",
OFFSET('Sales input worksheet'!$B$1,ROW()-2,0))))</f>
        <v/>
      </c>
      <c r="D473" s="169" t="str">
        <f ca="1">IF(OFFSET('Sales input worksheet'!$C$1,ROW()-2,0)="","",OFFSET('Sales input worksheet'!$C$1,ROW()-2,0))</f>
        <v/>
      </c>
      <c r="E473" s="170" t="str">
        <f ca="1">IF(OFFSET('Sales input worksheet'!$D$1,ROW()-2,0)="","",OFFSET('Sales input worksheet'!$D$1,ROW()-2,0))</f>
        <v/>
      </c>
      <c r="F473" s="171" t="str">
        <f ca="1">IF(OFFSET('Sales input worksheet'!$E$1,ROW()-2,0)="","",OFFSET('Sales input worksheet'!$E$1,ROW()-2,0))</f>
        <v/>
      </c>
      <c r="G473" s="172" t="str">
        <f ca="1">IF($C473="Total",SUM(G$1:G472),
IF(OR(SUM('Sales input worksheet'!$J472:$K472)&lt;0,SUM('Sales input worksheet'!$J472:$K472)=0),"",
'Sales input worksheet'!$M472))</f>
        <v/>
      </c>
      <c r="H473" s="172" t="str">
        <f ca="1">IF($C473="Total",SUM(H$1:H472),
IF(OR(SUM('Sales input worksheet'!$J472:$K472)&gt;0,SUM('Sales input worksheet'!$J472:$K472)=0),"",
'Sales input worksheet'!$M472))</f>
        <v/>
      </c>
      <c r="I473" s="319"/>
      <c r="J473" s="176" t="str">
        <f ca="1">IF($C473="Total",SUM($I$1:I472),"")</f>
        <v/>
      </c>
      <c r="K473" s="177" t="str">
        <f ca="1">IFERROR(IF($C473="Total",$K$2+SUM($G473:$H473)-$J473,
IF(AND(G473="",H473=""),"",
$K$2+SUM(G$3:G473)+SUM(H$3:H473)-SUM(I$2:I473))),"")</f>
        <v/>
      </c>
    </row>
    <row r="474" spans="1:11" x14ac:dyDescent="0.35">
      <c r="A474" s="318" t="str">
        <f ca="1">IF($B474='Debtor balance enquiry'!$C$2,1+COUNT($A$1:A473),"")</f>
        <v/>
      </c>
      <c r="B474" s="133" t="str">
        <f ca="1">OFFSET('Sales input worksheet'!$A$1,ROW()-2,0)</f>
        <v/>
      </c>
      <c r="C474" s="169" t="str">
        <f ca="1">IF($C473="Total","",
IF($C473="","",
IF(OFFSET('Sales input worksheet'!$B$1,ROW()-2,0)="","TOTAL",
OFFSET('Sales input worksheet'!$B$1,ROW()-2,0))))</f>
        <v/>
      </c>
      <c r="D474" s="169" t="str">
        <f ca="1">IF(OFFSET('Sales input worksheet'!$C$1,ROW()-2,0)="","",OFFSET('Sales input worksheet'!$C$1,ROW()-2,0))</f>
        <v/>
      </c>
      <c r="E474" s="170" t="str">
        <f ca="1">IF(OFFSET('Sales input worksheet'!$D$1,ROW()-2,0)="","",OFFSET('Sales input worksheet'!$D$1,ROW()-2,0))</f>
        <v/>
      </c>
      <c r="F474" s="171" t="str">
        <f ca="1">IF(OFFSET('Sales input worksheet'!$E$1,ROW()-2,0)="","",OFFSET('Sales input worksheet'!$E$1,ROW()-2,0))</f>
        <v/>
      </c>
      <c r="G474" s="172" t="str">
        <f ca="1">IF($C474="Total",SUM(G$1:G473),
IF(OR(SUM('Sales input worksheet'!$J473:$K473)&lt;0,SUM('Sales input worksheet'!$J473:$K473)=0),"",
'Sales input worksheet'!$M473))</f>
        <v/>
      </c>
      <c r="H474" s="172" t="str">
        <f ca="1">IF($C474="Total",SUM(H$1:H473),
IF(OR(SUM('Sales input worksheet'!$J473:$K473)&gt;0,SUM('Sales input worksheet'!$J473:$K473)=0),"",
'Sales input worksheet'!$M473))</f>
        <v/>
      </c>
      <c r="I474" s="319"/>
      <c r="J474" s="176" t="str">
        <f ca="1">IF($C474="Total",SUM($I$1:I473),"")</f>
        <v/>
      </c>
      <c r="K474" s="177" t="str">
        <f ca="1">IFERROR(IF($C474="Total",$K$2+SUM($G474:$H474)-$J474,
IF(AND(G474="",H474=""),"",
$K$2+SUM(G$3:G474)+SUM(H$3:H474)-SUM(I$2:I474))),"")</f>
        <v/>
      </c>
    </row>
    <row r="475" spans="1:11" x14ac:dyDescent="0.35">
      <c r="A475" s="318" t="str">
        <f ca="1">IF($B475='Debtor balance enquiry'!$C$2,1+COUNT($A$1:A474),"")</f>
        <v/>
      </c>
      <c r="B475" s="133" t="str">
        <f ca="1">OFFSET('Sales input worksheet'!$A$1,ROW()-2,0)</f>
        <v/>
      </c>
      <c r="C475" s="169" t="str">
        <f ca="1">IF($C474="Total","",
IF($C474="","",
IF(OFFSET('Sales input worksheet'!$B$1,ROW()-2,0)="","TOTAL",
OFFSET('Sales input worksheet'!$B$1,ROW()-2,0))))</f>
        <v/>
      </c>
      <c r="D475" s="169" t="str">
        <f ca="1">IF(OFFSET('Sales input worksheet'!$C$1,ROW()-2,0)="","",OFFSET('Sales input worksheet'!$C$1,ROW()-2,0))</f>
        <v/>
      </c>
      <c r="E475" s="170" t="str">
        <f ca="1">IF(OFFSET('Sales input worksheet'!$D$1,ROW()-2,0)="","",OFFSET('Sales input worksheet'!$D$1,ROW()-2,0))</f>
        <v/>
      </c>
      <c r="F475" s="171" t="str">
        <f ca="1">IF(OFFSET('Sales input worksheet'!$E$1,ROW()-2,0)="","",OFFSET('Sales input worksheet'!$E$1,ROW()-2,0))</f>
        <v/>
      </c>
      <c r="G475" s="172" t="str">
        <f ca="1">IF($C475="Total",SUM(G$1:G474),
IF(OR(SUM('Sales input worksheet'!$J474:$K474)&lt;0,SUM('Sales input worksheet'!$J474:$K474)=0),"",
'Sales input worksheet'!$M474))</f>
        <v/>
      </c>
      <c r="H475" s="172" t="str">
        <f ca="1">IF($C475="Total",SUM(H$1:H474),
IF(OR(SUM('Sales input worksheet'!$J474:$K474)&gt;0,SUM('Sales input worksheet'!$J474:$K474)=0),"",
'Sales input worksheet'!$M474))</f>
        <v/>
      </c>
      <c r="I475" s="319"/>
      <c r="J475" s="176" t="str">
        <f ca="1">IF($C475="Total",SUM($I$1:I474),"")</f>
        <v/>
      </c>
      <c r="K475" s="177" t="str">
        <f ca="1">IFERROR(IF($C475="Total",$K$2+SUM($G475:$H475)-$J475,
IF(AND(G475="",H475=""),"",
$K$2+SUM(G$3:G475)+SUM(H$3:H475)-SUM(I$2:I475))),"")</f>
        <v/>
      </c>
    </row>
    <row r="476" spans="1:11" x14ac:dyDescent="0.35">
      <c r="A476" s="318" t="str">
        <f ca="1">IF($B476='Debtor balance enquiry'!$C$2,1+COUNT($A$1:A475),"")</f>
        <v/>
      </c>
      <c r="B476" s="133" t="str">
        <f ca="1">OFFSET('Sales input worksheet'!$A$1,ROW()-2,0)</f>
        <v/>
      </c>
      <c r="C476" s="169" t="str">
        <f ca="1">IF($C475="Total","",
IF($C475="","",
IF(OFFSET('Sales input worksheet'!$B$1,ROW()-2,0)="","TOTAL",
OFFSET('Sales input worksheet'!$B$1,ROW()-2,0))))</f>
        <v/>
      </c>
      <c r="D476" s="169" t="str">
        <f ca="1">IF(OFFSET('Sales input worksheet'!$C$1,ROW()-2,0)="","",OFFSET('Sales input worksheet'!$C$1,ROW()-2,0))</f>
        <v/>
      </c>
      <c r="E476" s="170" t="str">
        <f ca="1">IF(OFFSET('Sales input worksheet'!$D$1,ROW()-2,0)="","",OFFSET('Sales input worksheet'!$D$1,ROW()-2,0))</f>
        <v/>
      </c>
      <c r="F476" s="171" t="str">
        <f ca="1">IF(OFFSET('Sales input worksheet'!$E$1,ROW()-2,0)="","",OFFSET('Sales input worksheet'!$E$1,ROW()-2,0))</f>
        <v/>
      </c>
      <c r="G476" s="172" t="str">
        <f ca="1">IF($C476="Total",SUM(G$1:G475),
IF(OR(SUM('Sales input worksheet'!$J475:$K475)&lt;0,SUM('Sales input worksheet'!$J475:$K475)=0),"",
'Sales input worksheet'!$M475))</f>
        <v/>
      </c>
      <c r="H476" s="172" t="str">
        <f ca="1">IF($C476="Total",SUM(H$1:H475),
IF(OR(SUM('Sales input worksheet'!$J475:$K475)&gt;0,SUM('Sales input worksheet'!$J475:$K475)=0),"",
'Sales input worksheet'!$M475))</f>
        <v/>
      </c>
      <c r="I476" s="319"/>
      <c r="J476" s="176" t="str">
        <f ca="1">IF($C476="Total",SUM($I$1:I475),"")</f>
        <v/>
      </c>
      <c r="K476" s="177" t="str">
        <f ca="1">IFERROR(IF($C476="Total",$K$2+SUM($G476:$H476)-$J476,
IF(AND(G476="",H476=""),"",
$K$2+SUM(G$3:G476)+SUM(H$3:H476)-SUM(I$2:I476))),"")</f>
        <v/>
      </c>
    </row>
    <row r="477" spans="1:11" x14ac:dyDescent="0.35">
      <c r="A477" s="318" t="str">
        <f ca="1">IF($B477='Debtor balance enquiry'!$C$2,1+COUNT($A$1:A476),"")</f>
        <v/>
      </c>
      <c r="B477" s="133" t="str">
        <f ca="1">OFFSET('Sales input worksheet'!$A$1,ROW()-2,0)</f>
        <v/>
      </c>
      <c r="C477" s="169" t="str">
        <f ca="1">IF($C476="Total","",
IF($C476="","",
IF(OFFSET('Sales input worksheet'!$B$1,ROW()-2,0)="","TOTAL",
OFFSET('Sales input worksheet'!$B$1,ROW()-2,0))))</f>
        <v/>
      </c>
      <c r="D477" s="169" t="str">
        <f ca="1">IF(OFFSET('Sales input worksheet'!$C$1,ROW()-2,0)="","",OFFSET('Sales input worksheet'!$C$1,ROW()-2,0))</f>
        <v/>
      </c>
      <c r="E477" s="170" t="str">
        <f ca="1">IF(OFFSET('Sales input worksheet'!$D$1,ROW()-2,0)="","",OFFSET('Sales input worksheet'!$D$1,ROW()-2,0))</f>
        <v/>
      </c>
      <c r="F477" s="171" t="str">
        <f ca="1">IF(OFFSET('Sales input worksheet'!$E$1,ROW()-2,0)="","",OFFSET('Sales input worksheet'!$E$1,ROW()-2,0))</f>
        <v/>
      </c>
      <c r="G477" s="172" t="str">
        <f ca="1">IF($C477="Total",SUM(G$1:G476),
IF(OR(SUM('Sales input worksheet'!$J476:$K476)&lt;0,SUM('Sales input worksheet'!$J476:$K476)=0),"",
'Sales input worksheet'!$M476))</f>
        <v/>
      </c>
      <c r="H477" s="172" t="str">
        <f ca="1">IF($C477="Total",SUM(H$1:H476),
IF(OR(SUM('Sales input worksheet'!$J476:$K476)&gt;0,SUM('Sales input worksheet'!$J476:$K476)=0),"",
'Sales input worksheet'!$M476))</f>
        <v/>
      </c>
      <c r="I477" s="319"/>
      <c r="J477" s="176" t="str">
        <f ca="1">IF($C477="Total",SUM($I$1:I476),"")</f>
        <v/>
      </c>
      <c r="K477" s="177" t="str">
        <f ca="1">IFERROR(IF($C477="Total",$K$2+SUM($G477:$H477)-$J477,
IF(AND(G477="",H477=""),"",
$K$2+SUM(G$3:G477)+SUM(H$3:H477)-SUM(I$2:I477))),"")</f>
        <v/>
      </c>
    </row>
    <row r="478" spans="1:11" x14ac:dyDescent="0.35">
      <c r="A478" s="318" t="str">
        <f ca="1">IF($B478='Debtor balance enquiry'!$C$2,1+COUNT($A$1:A477),"")</f>
        <v/>
      </c>
      <c r="B478" s="133" t="str">
        <f ca="1">OFFSET('Sales input worksheet'!$A$1,ROW()-2,0)</f>
        <v/>
      </c>
      <c r="C478" s="169" t="str">
        <f ca="1">IF($C477="Total","",
IF($C477="","",
IF(OFFSET('Sales input worksheet'!$B$1,ROW()-2,0)="","TOTAL",
OFFSET('Sales input worksheet'!$B$1,ROW()-2,0))))</f>
        <v/>
      </c>
      <c r="D478" s="169" t="str">
        <f ca="1">IF(OFFSET('Sales input worksheet'!$C$1,ROW()-2,0)="","",OFFSET('Sales input worksheet'!$C$1,ROW()-2,0))</f>
        <v/>
      </c>
      <c r="E478" s="170" t="str">
        <f ca="1">IF(OFFSET('Sales input worksheet'!$D$1,ROW()-2,0)="","",OFFSET('Sales input worksheet'!$D$1,ROW()-2,0))</f>
        <v/>
      </c>
      <c r="F478" s="171" t="str">
        <f ca="1">IF(OFFSET('Sales input worksheet'!$E$1,ROW()-2,0)="","",OFFSET('Sales input worksheet'!$E$1,ROW()-2,0))</f>
        <v/>
      </c>
      <c r="G478" s="172" t="str">
        <f ca="1">IF($C478="Total",SUM(G$1:G477),
IF(OR(SUM('Sales input worksheet'!$J477:$K477)&lt;0,SUM('Sales input worksheet'!$J477:$K477)=0),"",
'Sales input worksheet'!$M477))</f>
        <v/>
      </c>
      <c r="H478" s="172" t="str">
        <f ca="1">IF($C478="Total",SUM(H$1:H477),
IF(OR(SUM('Sales input worksheet'!$J477:$K477)&gt;0,SUM('Sales input worksheet'!$J477:$K477)=0),"",
'Sales input worksheet'!$M477))</f>
        <v/>
      </c>
      <c r="I478" s="319"/>
      <c r="J478" s="176" t="str">
        <f ca="1">IF($C478="Total",SUM($I$1:I477),"")</f>
        <v/>
      </c>
      <c r="K478" s="177" t="str">
        <f ca="1">IFERROR(IF($C478="Total",$K$2+SUM($G478:$H478)-$J478,
IF(AND(G478="",H478=""),"",
$K$2+SUM(G$3:G478)+SUM(H$3:H478)-SUM(I$2:I478))),"")</f>
        <v/>
      </c>
    </row>
    <row r="479" spans="1:11" x14ac:dyDescent="0.35">
      <c r="A479" s="318" t="str">
        <f ca="1">IF($B479='Debtor balance enquiry'!$C$2,1+COUNT($A$1:A478),"")</f>
        <v/>
      </c>
      <c r="B479" s="133" t="str">
        <f ca="1">OFFSET('Sales input worksheet'!$A$1,ROW()-2,0)</f>
        <v/>
      </c>
      <c r="C479" s="169" t="str">
        <f ca="1">IF($C478="Total","",
IF($C478="","",
IF(OFFSET('Sales input worksheet'!$B$1,ROW()-2,0)="","TOTAL",
OFFSET('Sales input worksheet'!$B$1,ROW()-2,0))))</f>
        <v/>
      </c>
      <c r="D479" s="169" t="str">
        <f ca="1">IF(OFFSET('Sales input worksheet'!$C$1,ROW()-2,0)="","",OFFSET('Sales input worksheet'!$C$1,ROW()-2,0))</f>
        <v/>
      </c>
      <c r="E479" s="170" t="str">
        <f ca="1">IF(OFFSET('Sales input worksheet'!$D$1,ROW()-2,0)="","",OFFSET('Sales input worksheet'!$D$1,ROW()-2,0))</f>
        <v/>
      </c>
      <c r="F479" s="171" t="str">
        <f ca="1">IF(OFFSET('Sales input worksheet'!$E$1,ROW()-2,0)="","",OFFSET('Sales input worksheet'!$E$1,ROW()-2,0))</f>
        <v/>
      </c>
      <c r="G479" s="172" t="str">
        <f ca="1">IF($C479="Total",SUM(G$1:G478),
IF(OR(SUM('Sales input worksheet'!$J478:$K478)&lt;0,SUM('Sales input worksheet'!$J478:$K478)=0),"",
'Sales input worksheet'!$M478))</f>
        <v/>
      </c>
      <c r="H479" s="172" t="str">
        <f ca="1">IF($C479="Total",SUM(H$1:H478),
IF(OR(SUM('Sales input worksheet'!$J478:$K478)&gt;0,SUM('Sales input worksheet'!$J478:$K478)=0),"",
'Sales input worksheet'!$M478))</f>
        <v/>
      </c>
      <c r="I479" s="319"/>
      <c r="J479" s="176" t="str">
        <f ca="1">IF($C479="Total",SUM($I$1:I478),"")</f>
        <v/>
      </c>
      <c r="K479" s="177" t="str">
        <f ca="1">IFERROR(IF($C479="Total",$K$2+SUM($G479:$H479)-$J479,
IF(AND(G479="",H479=""),"",
$K$2+SUM(G$3:G479)+SUM(H$3:H479)-SUM(I$2:I479))),"")</f>
        <v/>
      </c>
    </row>
    <row r="480" spans="1:11" x14ac:dyDescent="0.35">
      <c r="A480" s="318" t="str">
        <f ca="1">IF($B480='Debtor balance enquiry'!$C$2,1+COUNT($A$1:A479),"")</f>
        <v/>
      </c>
      <c r="B480" s="133" t="str">
        <f ca="1">OFFSET('Sales input worksheet'!$A$1,ROW()-2,0)</f>
        <v/>
      </c>
      <c r="C480" s="169" t="str">
        <f ca="1">IF($C479="Total","",
IF($C479="","",
IF(OFFSET('Sales input worksheet'!$B$1,ROW()-2,0)="","TOTAL",
OFFSET('Sales input worksheet'!$B$1,ROW()-2,0))))</f>
        <v/>
      </c>
      <c r="D480" s="169" t="str">
        <f ca="1">IF(OFFSET('Sales input worksheet'!$C$1,ROW()-2,0)="","",OFFSET('Sales input worksheet'!$C$1,ROW()-2,0))</f>
        <v/>
      </c>
      <c r="E480" s="170" t="str">
        <f ca="1">IF(OFFSET('Sales input worksheet'!$D$1,ROW()-2,0)="","",OFFSET('Sales input worksheet'!$D$1,ROW()-2,0))</f>
        <v/>
      </c>
      <c r="F480" s="171" t="str">
        <f ca="1">IF(OFFSET('Sales input worksheet'!$E$1,ROW()-2,0)="","",OFFSET('Sales input worksheet'!$E$1,ROW()-2,0))</f>
        <v/>
      </c>
      <c r="G480" s="172" t="str">
        <f ca="1">IF($C480="Total",SUM(G$1:G479),
IF(OR(SUM('Sales input worksheet'!$J479:$K479)&lt;0,SUM('Sales input worksheet'!$J479:$K479)=0),"",
'Sales input worksheet'!$M479))</f>
        <v/>
      </c>
      <c r="H480" s="172" t="str">
        <f ca="1">IF($C480="Total",SUM(H$1:H479),
IF(OR(SUM('Sales input worksheet'!$J479:$K479)&gt;0,SUM('Sales input worksheet'!$J479:$K479)=0),"",
'Sales input worksheet'!$M479))</f>
        <v/>
      </c>
      <c r="I480" s="319"/>
      <c r="J480" s="176" t="str">
        <f ca="1">IF($C480="Total",SUM($I$1:I479),"")</f>
        <v/>
      </c>
      <c r="K480" s="177" t="str">
        <f ca="1">IFERROR(IF($C480="Total",$K$2+SUM($G480:$H480)-$J480,
IF(AND(G480="",H480=""),"",
$K$2+SUM(G$3:G480)+SUM(H$3:H480)-SUM(I$2:I480))),"")</f>
        <v/>
      </c>
    </row>
    <row r="481" spans="1:11" x14ac:dyDescent="0.35">
      <c r="A481" s="318" t="str">
        <f ca="1">IF($B481='Debtor balance enquiry'!$C$2,1+COUNT($A$1:A480),"")</f>
        <v/>
      </c>
      <c r="B481" s="133" t="str">
        <f ca="1">OFFSET('Sales input worksheet'!$A$1,ROW()-2,0)</f>
        <v/>
      </c>
      <c r="C481" s="169" t="str">
        <f ca="1">IF($C480="Total","",
IF($C480="","",
IF(OFFSET('Sales input worksheet'!$B$1,ROW()-2,0)="","TOTAL",
OFFSET('Sales input worksheet'!$B$1,ROW()-2,0))))</f>
        <v/>
      </c>
      <c r="D481" s="169" t="str">
        <f ca="1">IF(OFFSET('Sales input worksheet'!$C$1,ROW()-2,0)="","",OFFSET('Sales input worksheet'!$C$1,ROW()-2,0))</f>
        <v/>
      </c>
      <c r="E481" s="170" t="str">
        <f ca="1">IF(OFFSET('Sales input worksheet'!$D$1,ROW()-2,0)="","",OFFSET('Sales input worksheet'!$D$1,ROW()-2,0))</f>
        <v/>
      </c>
      <c r="F481" s="171" t="str">
        <f ca="1">IF(OFFSET('Sales input worksheet'!$E$1,ROW()-2,0)="","",OFFSET('Sales input worksheet'!$E$1,ROW()-2,0))</f>
        <v/>
      </c>
      <c r="G481" s="172" t="str">
        <f ca="1">IF($C481="Total",SUM(G$1:G480),
IF(OR(SUM('Sales input worksheet'!$J480:$K480)&lt;0,SUM('Sales input worksheet'!$J480:$K480)=0),"",
'Sales input worksheet'!$M480))</f>
        <v/>
      </c>
      <c r="H481" s="172" t="str">
        <f ca="1">IF($C481="Total",SUM(H$1:H480),
IF(OR(SUM('Sales input worksheet'!$J480:$K480)&gt;0,SUM('Sales input worksheet'!$J480:$K480)=0),"",
'Sales input worksheet'!$M480))</f>
        <v/>
      </c>
      <c r="I481" s="319"/>
      <c r="J481" s="176" t="str">
        <f ca="1">IF($C481="Total",SUM($I$1:I480),"")</f>
        <v/>
      </c>
      <c r="K481" s="177" t="str">
        <f ca="1">IFERROR(IF($C481="Total",$K$2+SUM($G481:$H481)-$J481,
IF(AND(G481="",H481=""),"",
$K$2+SUM(G$3:G481)+SUM(H$3:H481)-SUM(I$2:I481))),"")</f>
        <v/>
      </c>
    </row>
    <row r="482" spans="1:11" x14ac:dyDescent="0.35">
      <c r="A482" s="318" t="str">
        <f ca="1">IF($B482='Debtor balance enquiry'!$C$2,1+COUNT($A$1:A481),"")</f>
        <v/>
      </c>
      <c r="B482" s="133" t="str">
        <f ca="1">OFFSET('Sales input worksheet'!$A$1,ROW()-2,0)</f>
        <v/>
      </c>
      <c r="C482" s="169" t="str">
        <f ca="1">IF($C481="Total","",
IF($C481="","",
IF(OFFSET('Sales input worksheet'!$B$1,ROW()-2,0)="","TOTAL",
OFFSET('Sales input worksheet'!$B$1,ROW()-2,0))))</f>
        <v/>
      </c>
      <c r="D482" s="169" t="str">
        <f ca="1">IF(OFFSET('Sales input worksheet'!$C$1,ROW()-2,0)="","",OFFSET('Sales input worksheet'!$C$1,ROW()-2,0))</f>
        <v/>
      </c>
      <c r="E482" s="170" t="str">
        <f ca="1">IF(OFFSET('Sales input worksheet'!$D$1,ROW()-2,0)="","",OFFSET('Sales input worksheet'!$D$1,ROW()-2,0))</f>
        <v/>
      </c>
      <c r="F482" s="171" t="str">
        <f ca="1">IF(OFFSET('Sales input worksheet'!$E$1,ROW()-2,0)="","",OFFSET('Sales input worksheet'!$E$1,ROW()-2,0))</f>
        <v/>
      </c>
      <c r="G482" s="172" t="str">
        <f ca="1">IF($C482="Total",SUM(G$1:G481),
IF(OR(SUM('Sales input worksheet'!$J481:$K481)&lt;0,SUM('Sales input worksheet'!$J481:$K481)=0),"",
'Sales input worksheet'!$M481))</f>
        <v/>
      </c>
      <c r="H482" s="172" t="str">
        <f ca="1">IF($C482="Total",SUM(H$1:H481),
IF(OR(SUM('Sales input worksheet'!$J481:$K481)&gt;0,SUM('Sales input worksheet'!$J481:$K481)=0),"",
'Sales input worksheet'!$M481))</f>
        <v/>
      </c>
      <c r="I482" s="319"/>
      <c r="J482" s="176" t="str">
        <f ca="1">IF($C482="Total",SUM($I$1:I481),"")</f>
        <v/>
      </c>
      <c r="K482" s="177" t="str">
        <f ca="1">IFERROR(IF($C482="Total",$K$2+SUM($G482:$H482)-$J482,
IF(AND(G482="",H482=""),"",
$K$2+SUM(G$3:G482)+SUM(H$3:H482)-SUM(I$2:I482))),"")</f>
        <v/>
      </c>
    </row>
    <row r="483" spans="1:11" x14ac:dyDescent="0.35">
      <c r="A483" s="318" t="str">
        <f ca="1">IF($B483='Debtor balance enquiry'!$C$2,1+COUNT($A$1:A482),"")</f>
        <v/>
      </c>
      <c r="B483" s="133" t="str">
        <f ca="1">OFFSET('Sales input worksheet'!$A$1,ROW()-2,0)</f>
        <v/>
      </c>
      <c r="C483" s="169" t="str">
        <f ca="1">IF($C482="Total","",
IF($C482="","",
IF(OFFSET('Sales input worksheet'!$B$1,ROW()-2,0)="","TOTAL",
OFFSET('Sales input worksheet'!$B$1,ROW()-2,0))))</f>
        <v/>
      </c>
      <c r="D483" s="169" t="str">
        <f ca="1">IF(OFFSET('Sales input worksheet'!$C$1,ROW()-2,0)="","",OFFSET('Sales input worksheet'!$C$1,ROW()-2,0))</f>
        <v/>
      </c>
      <c r="E483" s="170" t="str">
        <f ca="1">IF(OFFSET('Sales input worksheet'!$D$1,ROW()-2,0)="","",OFFSET('Sales input worksheet'!$D$1,ROW()-2,0))</f>
        <v/>
      </c>
      <c r="F483" s="171" t="str">
        <f ca="1">IF(OFFSET('Sales input worksheet'!$E$1,ROW()-2,0)="","",OFFSET('Sales input worksheet'!$E$1,ROW()-2,0))</f>
        <v/>
      </c>
      <c r="G483" s="172" t="str">
        <f ca="1">IF($C483="Total",SUM(G$1:G482),
IF(OR(SUM('Sales input worksheet'!$J482:$K482)&lt;0,SUM('Sales input worksheet'!$J482:$K482)=0),"",
'Sales input worksheet'!$M482))</f>
        <v/>
      </c>
      <c r="H483" s="172" t="str">
        <f ca="1">IF($C483="Total",SUM(H$1:H482),
IF(OR(SUM('Sales input worksheet'!$J482:$K482)&gt;0,SUM('Sales input worksheet'!$J482:$K482)=0),"",
'Sales input worksheet'!$M482))</f>
        <v/>
      </c>
      <c r="I483" s="319"/>
      <c r="J483" s="176" t="str">
        <f ca="1">IF($C483="Total",SUM($I$1:I482),"")</f>
        <v/>
      </c>
      <c r="K483" s="177" t="str">
        <f ca="1">IFERROR(IF($C483="Total",$K$2+SUM($G483:$H483)-$J483,
IF(AND(G483="",H483=""),"",
$K$2+SUM(G$3:G483)+SUM(H$3:H483)-SUM(I$2:I483))),"")</f>
        <v/>
      </c>
    </row>
    <row r="484" spans="1:11" x14ac:dyDescent="0.35">
      <c r="A484" s="318" t="str">
        <f ca="1">IF($B484='Debtor balance enquiry'!$C$2,1+COUNT($A$1:A483),"")</f>
        <v/>
      </c>
      <c r="B484" s="133" t="str">
        <f ca="1">OFFSET('Sales input worksheet'!$A$1,ROW()-2,0)</f>
        <v/>
      </c>
      <c r="C484" s="169" t="str">
        <f ca="1">IF($C483="Total","",
IF($C483="","",
IF(OFFSET('Sales input worksheet'!$B$1,ROW()-2,0)="","TOTAL",
OFFSET('Sales input worksheet'!$B$1,ROW()-2,0))))</f>
        <v/>
      </c>
      <c r="D484" s="169" t="str">
        <f ca="1">IF(OFFSET('Sales input worksheet'!$C$1,ROW()-2,0)="","",OFFSET('Sales input worksheet'!$C$1,ROW()-2,0))</f>
        <v/>
      </c>
      <c r="E484" s="170" t="str">
        <f ca="1">IF(OFFSET('Sales input worksheet'!$D$1,ROW()-2,0)="","",OFFSET('Sales input worksheet'!$D$1,ROW()-2,0))</f>
        <v/>
      </c>
      <c r="F484" s="171" t="str">
        <f ca="1">IF(OFFSET('Sales input worksheet'!$E$1,ROW()-2,0)="","",OFFSET('Sales input worksheet'!$E$1,ROW()-2,0))</f>
        <v/>
      </c>
      <c r="G484" s="172" t="str">
        <f ca="1">IF($C484="Total",SUM(G$1:G483),
IF(OR(SUM('Sales input worksheet'!$J483:$K483)&lt;0,SUM('Sales input worksheet'!$J483:$K483)=0),"",
'Sales input worksheet'!$M483))</f>
        <v/>
      </c>
      <c r="H484" s="172" t="str">
        <f ca="1">IF($C484="Total",SUM(H$1:H483),
IF(OR(SUM('Sales input worksheet'!$J483:$K483)&gt;0,SUM('Sales input worksheet'!$J483:$K483)=0),"",
'Sales input worksheet'!$M483))</f>
        <v/>
      </c>
      <c r="I484" s="319"/>
      <c r="J484" s="176" t="str">
        <f ca="1">IF($C484="Total",SUM($I$1:I483),"")</f>
        <v/>
      </c>
      <c r="K484" s="177" t="str">
        <f ca="1">IFERROR(IF($C484="Total",$K$2+SUM($G484:$H484)-$J484,
IF(AND(G484="",H484=""),"",
$K$2+SUM(G$3:G484)+SUM(H$3:H484)-SUM(I$2:I484))),"")</f>
        <v/>
      </c>
    </row>
    <row r="485" spans="1:11" x14ac:dyDescent="0.35">
      <c r="A485" s="318" t="str">
        <f ca="1">IF($B485='Debtor balance enquiry'!$C$2,1+COUNT($A$1:A484),"")</f>
        <v/>
      </c>
      <c r="B485" s="133" t="str">
        <f ca="1">OFFSET('Sales input worksheet'!$A$1,ROW()-2,0)</f>
        <v/>
      </c>
      <c r="C485" s="169" t="str">
        <f ca="1">IF($C484="Total","",
IF($C484="","",
IF(OFFSET('Sales input worksheet'!$B$1,ROW()-2,0)="","TOTAL",
OFFSET('Sales input worksheet'!$B$1,ROW()-2,0))))</f>
        <v/>
      </c>
      <c r="D485" s="169" t="str">
        <f ca="1">IF(OFFSET('Sales input worksheet'!$C$1,ROW()-2,0)="","",OFFSET('Sales input worksheet'!$C$1,ROW()-2,0))</f>
        <v/>
      </c>
      <c r="E485" s="170" t="str">
        <f ca="1">IF(OFFSET('Sales input worksheet'!$D$1,ROW()-2,0)="","",OFFSET('Sales input worksheet'!$D$1,ROW()-2,0))</f>
        <v/>
      </c>
      <c r="F485" s="171" t="str">
        <f ca="1">IF(OFFSET('Sales input worksheet'!$E$1,ROW()-2,0)="","",OFFSET('Sales input worksheet'!$E$1,ROW()-2,0))</f>
        <v/>
      </c>
      <c r="G485" s="172" t="str">
        <f ca="1">IF($C485="Total",SUM(G$1:G484),
IF(OR(SUM('Sales input worksheet'!$J484:$K484)&lt;0,SUM('Sales input worksheet'!$J484:$K484)=0),"",
'Sales input worksheet'!$M484))</f>
        <v/>
      </c>
      <c r="H485" s="172" t="str">
        <f ca="1">IF($C485="Total",SUM(H$1:H484),
IF(OR(SUM('Sales input worksheet'!$J484:$K484)&gt;0,SUM('Sales input worksheet'!$J484:$K484)=0),"",
'Sales input worksheet'!$M484))</f>
        <v/>
      </c>
      <c r="I485" s="319"/>
      <c r="J485" s="176" t="str">
        <f ca="1">IF($C485="Total",SUM($I$1:I484),"")</f>
        <v/>
      </c>
      <c r="K485" s="177" t="str">
        <f ca="1">IFERROR(IF($C485="Total",$K$2+SUM($G485:$H485)-$J485,
IF(AND(G485="",H485=""),"",
$K$2+SUM(G$3:G485)+SUM(H$3:H485)-SUM(I$2:I485))),"")</f>
        <v/>
      </c>
    </row>
    <row r="486" spans="1:11" x14ac:dyDescent="0.35">
      <c r="A486" s="318" t="str">
        <f ca="1">IF($B486='Debtor balance enquiry'!$C$2,1+COUNT($A$1:A485),"")</f>
        <v/>
      </c>
      <c r="B486" s="133" t="str">
        <f ca="1">OFFSET('Sales input worksheet'!$A$1,ROW()-2,0)</f>
        <v/>
      </c>
      <c r="C486" s="169" t="str">
        <f ca="1">IF($C485="Total","",
IF($C485="","",
IF(OFFSET('Sales input worksheet'!$B$1,ROW()-2,0)="","TOTAL",
OFFSET('Sales input worksheet'!$B$1,ROW()-2,0))))</f>
        <v/>
      </c>
      <c r="D486" s="169" t="str">
        <f ca="1">IF(OFFSET('Sales input worksheet'!$C$1,ROW()-2,0)="","",OFFSET('Sales input worksheet'!$C$1,ROW()-2,0))</f>
        <v/>
      </c>
      <c r="E486" s="170" t="str">
        <f ca="1">IF(OFFSET('Sales input worksheet'!$D$1,ROW()-2,0)="","",OFFSET('Sales input worksheet'!$D$1,ROW()-2,0))</f>
        <v/>
      </c>
      <c r="F486" s="171" t="str">
        <f ca="1">IF(OFFSET('Sales input worksheet'!$E$1,ROW()-2,0)="","",OFFSET('Sales input worksheet'!$E$1,ROW()-2,0))</f>
        <v/>
      </c>
      <c r="G486" s="172" t="str">
        <f ca="1">IF($C486="Total",SUM(G$1:G485),
IF(OR(SUM('Sales input worksheet'!$J485:$K485)&lt;0,SUM('Sales input worksheet'!$J485:$K485)=0),"",
'Sales input worksheet'!$M485))</f>
        <v/>
      </c>
      <c r="H486" s="172" t="str">
        <f ca="1">IF($C486="Total",SUM(H$1:H485),
IF(OR(SUM('Sales input worksheet'!$J485:$K485)&gt;0,SUM('Sales input worksheet'!$J485:$K485)=0),"",
'Sales input worksheet'!$M485))</f>
        <v/>
      </c>
      <c r="I486" s="319"/>
      <c r="J486" s="176" t="str">
        <f ca="1">IF($C486="Total",SUM($I$1:I485),"")</f>
        <v/>
      </c>
      <c r="K486" s="177" t="str">
        <f ca="1">IFERROR(IF($C486="Total",$K$2+SUM($G486:$H486)-$J486,
IF(AND(G486="",H486=""),"",
$K$2+SUM(G$3:G486)+SUM(H$3:H486)-SUM(I$2:I486))),"")</f>
        <v/>
      </c>
    </row>
    <row r="487" spans="1:11" x14ac:dyDescent="0.35">
      <c r="A487" s="318" t="str">
        <f ca="1">IF($B487='Debtor balance enquiry'!$C$2,1+COUNT($A$1:A486),"")</f>
        <v/>
      </c>
      <c r="B487" s="133" t="str">
        <f ca="1">OFFSET('Sales input worksheet'!$A$1,ROW()-2,0)</f>
        <v/>
      </c>
      <c r="C487" s="169" t="str">
        <f ca="1">IF($C486="Total","",
IF($C486="","",
IF(OFFSET('Sales input worksheet'!$B$1,ROW()-2,0)="","TOTAL",
OFFSET('Sales input worksheet'!$B$1,ROW()-2,0))))</f>
        <v/>
      </c>
      <c r="D487" s="169" t="str">
        <f ca="1">IF(OFFSET('Sales input worksheet'!$C$1,ROW()-2,0)="","",OFFSET('Sales input worksheet'!$C$1,ROW()-2,0))</f>
        <v/>
      </c>
      <c r="E487" s="170" t="str">
        <f ca="1">IF(OFFSET('Sales input worksheet'!$D$1,ROW()-2,0)="","",OFFSET('Sales input worksheet'!$D$1,ROW()-2,0))</f>
        <v/>
      </c>
      <c r="F487" s="171" t="str">
        <f ca="1">IF(OFFSET('Sales input worksheet'!$E$1,ROW()-2,0)="","",OFFSET('Sales input worksheet'!$E$1,ROW()-2,0))</f>
        <v/>
      </c>
      <c r="G487" s="172" t="str">
        <f ca="1">IF($C487="Total",SUM(G$1:G486),
IF(OR(SUM('Sales input worksheet'!$J486:$K486)&lt;0,SUM('Sales input worksheet'!$J486:$K486)=0),"",
'Sales input worksheet'!$M486))</f>
        <v/>
      </c>
      <c r="H487" s="172" t="str">
        <f ca="1">IF($C487="Total",SUM(H$1:H486),
IF(OR(SUM('Sales input worksheet'!$J486:$K486)&gt;0,SUM('Sales input worksheet'!$J486:$K486)=0),"",
'Sales input worksheet'!$M486))</f>
        <v/>
      </c>
      <c r="I487" s="319"/>
      <c r="J487" s="176" t="str">
        <f ca="1">IF($C487="Total",SUM($I$1:I486),"")</f>
        <v/>
      </c>
      <c r="K487" s="177" t="str">
        <f ca="1">IFERROR(IF($C487="Total",$K$2+SUM($G487:$H487)-$J487,
IF(AND(G487="",H487=""),"",
$K$2+SUM(G$3:G487)+SUM(H$3:H487)-SUM(I$2:I487))),"")</f>
        <v/>
      </c>
    </row>
    <row r="488" spans="1:11" x14ac:dyDescent="0.35">
      <c r="A488" s="318" t="str">
        <f ca="1">IF($B488='Debtor balance enquiry'!$C$2,1+COUNT($A$1:A487),"")</f>
        <v/>
      </c>
      <c r="B488" s="133" t="str">
        <f ca="1">OFFSET('Sales input worksheet'!$A$1,ROW()-2,0)</f>
        <v/>
      </c>
      <c r="C488" s="169" t="str">
        <f ca="1">IF($C487="Total","",
IF($C487="","",
IF(OFFSET('Sales input worksheet'!$B$1,ROW()-2,0)="","TOTAL",
OFFSET('Sales input worksheet'!$B$1,ROW()-2,0))))</f>
        <v/>
      </c>
      <c r="D488" s="169" t="str">
        <f ca="1">IF(OFFSET('Sales input worksheet'!$C$1,ROW()-2,0)="","",OFFSET('Sales input worksheet'!$C$1,ROW()-2,0))</f>
        <v/>
      </c>
      <c r="E488" s="170" t="str">
        <f ca="1">IF(OFFSET('Sales input worksheet'!$D$1,ROW()-2,0)="","",OFFSET('Sales input worksheet'!$D$1,ROW()-2,0))</f>
        <v/>
      </c>
      <c r="F488" s="171" t="str">
        <f ca="1">IF(OFFSET('Sales input worksheet'!$E$1,ROW()-2,0)="","",OFFSET('Sales input worksheet'!$E$1,ROW()-2,0))</f>
        <v/>
      </c>
      <c r="G488" s="172" t="str">
        <f ca="1">IF($C488="Total",SUM(G$1:G487),
IF(OR(SUM('Sales input worksheet'!$J487:$K487)&lt;0,SUM('Sales input worksheet'!$J487:$K487)=0),"",
'Sales input worksheet'!$M487))</f>
        <v/>
      </c>
      <c r="H488" s="172" t="str">
        <f ca="1">IF($C488="Total",SUM(H$1:H487),
IF(OR(SUM('Sales input worksheet'!$J487:$K487)&gt;0,SUM('Sales input worksheet'!$J487:$K487)=0),"",
'Sales input worksheet'!$M487))</f>
        <v/>
      </c>
      <c r="I488" s="319"/>
      <c r="J488" s="176" t="str">
        <f ca="1">IF($C488="Total",SUM($I$1:I487),"")</f>
        <v/>
      </c>
      <c r="K488" s="177" t="str">
        <f ca="1">IFERROR(IF($C488="Total",$K$2+SUM($G488:$H488)-$J488,
IF(AND(G488="",H488=""),"",
$K$2+SUM(G$3:G488)+SUM(H$3:H488)-SUM(I$2:I488))),"")</f>
        <v/>
      </c>
    </row>
    <row r="489" spans="1:11" x14ac:dyDescent="0.35">
      <c r="A489" s="318" t="str">
        <f ca="1">IF($B489='Debtor balance enquiry'!$C$2,1+COUNT($A$1:A488),"")</f>
        <v/>
      </c>
      <c r="B489" s="133" t="str">
        <f ca="1">OFFSET('Sales input worksheet'!$A$1,ROW()-2,0)</f>
        <v/>
      </c>
      <c r="C489" s="169" t="str">
        <f ca="1">IF($C488="Total","",
IF($C488="","",
IF(OFFSET('Sales input worksheet'!$B$1,ROW()-2,0)="","TOTAL",
OFFSET('Sales input worksheet'!$B$1,ROW()-2,0))))</f>
        <v/>
      </c>
      <c r="D489" s="169" t="str">
        <f ca="1">IF(OFFSET('Sales input worksheet'!$C$1,ROW()-2,0)="","",OFFSET('Sales input worksheet'!$C$1,ROW()-2,0))</f>
        <v/>
      </c>
      <c r="E489" s="170" t="str">
        <f ca="1">IF(OFFSET('Sales input worksheet'!$D$1,ROW()-2,0)="","",OFFSET('Sales input worksheet'!$D$1,ROW()-2,0))</f>
        <v/>
      </c>
      <c r="F489" s="171" t="str">
        <f ca="1">IF(OFFSET('Sales input worksheet'!$E$1,ROW()-2,0)="","",OFFSET('Sales input worksheet'!$E$1,ROW()-2,0))</f>
        <v/>
      </c>
      <c r="G489" s="172" t="str">
        <f ca="1">IF($C489="Total",SUM(G$1:G488),
IF(OR(SUM('Sales input worksheet'!$J488:$K488)&lt;0,SUM('Sales input worksheet'!$J488:$K488)=0),"",
'Sales input worksheet'!$M488))</f>
        <v/>
      </c>
      <c r="H489" s="172" t="str">
        <f ca="1">IF($C489="Total",SUM(H$1:H488),
IF(OR(SUM('Sales input worksheet'!$J488:$K488)&gt;0,SUM('Sales input worksheet'!$J488:$K488)=0),"",
'Sales input worksheet'!$M488))</f>
        <v/>
      </c>
      <c r="I489" s="319"/>
      <c r="J489" s="176" t="str">
        <f ca="1">IF($C489="Total",SUM($I$1:I488),"")</f>
        <v/>
      </c>
      <c r="K489" s="177" t="str">
        <f ca="1">IFERROR(IF($C489="Total",$K$2+SUM($G489:$H489)-$J489,
IF(AND(G489="",H489=""),"",
$K$2+SUM(G$3:G489)+SUM(H$3:H489)-SUM(I$2:I489))),"")</f>
        <v/>
      </c>
    </row>
    <row r="490" spans="1:11" x14ac:dyDescent="0.35">
      <c r="A490" s="318" t="str">
        <f ca="1">IF($B490='Debtor balance enquiry'!$C$2,1+COUNT($A$1:A489),"")</f>
        <v/>
      </c>
      <c r="B490" s="133" t="str">
        <f ca="1">OFFSET('Sales input worksheet'!$A$1,ROW()-2,0)</f>
        <v/>
      </c>
      <c r="C490" s="169" t="str">
        <f ca="1">IF($C489="Total","",
IF($C489="","",
IF(OFFSET('Sales input worksheet'!$B$1,ROW()-2,0)="","TOTAL",
OFFSET('Sales input worksheet'!$B$1,ROW()-2,0))))</f>
        <v/>
      </c>
      <c r="D490" s="169" t="str">
        <f ca="1">IF(OFFSET('Sales input worksheet'!$C$1,ROW()-2,0)="","",OFFSET('Sales input worksheet'!$C$1,ROW()-2,0))</f>
        <v/>
      </c>
      <c r="E490" s="170" t="str">
        <f ca="1">IF(OFFSET('Sales input worksheet'!$D$1,ROW()-2,0)="","",OFFSET('Sales input worksheet'!$D$1,ROW()-2,0))</f>
        <v/>
      </c>
      <c r="F490" s="171" t="str">
        <f ca="1">IF(OFFSET('Sales input worksheet'!$E$1,ROW()-2,0)="","",OFFSET('Sales input worksheet'!$E$1,ROW()-2,0))</f>
        <v/>
      </c>
      <c r="G490" s="172" t="str">
        <f ca="1">IF($C490="Total",SUM(G$1:G489),
IF(OR(SUM('Sales input worksheet'!$J489:$K489)&lt;0,SUM('Sales input worksheet'!$J489:$K489)=0),"",
'Sales input worksheet'!$M489))</f>
        <v/>
      </c>
      <c r="H490" s="172" t="str">
        <f ca="1">IF($C490="Total",SUM(H$1:H489),
IF(OR(SUM('Sales input worksheet'!$J489:$K489)&gt;0,SUM('Sales input worksheet'!$J489:$K489)=0),"",
'Sales input worksheet'!$M489))</f>
        <v/>
      </c>
      <c r="I490" s="319"/>
      <c r="J490" s="176" t="str">
        <f ca="1">IF($C490="Total",SUM($I$1:I489),"")</f>
        <v/>
      </c>
      <c r="K490" s="177" t="str">
        <f ca="1">IFERROR(IF($C490="Total",$K$2+SUM($G490:$H490)-$J490,
IF(AND(G490="",H490=""),"",
$K$2+SUM(G$3:G490)+SUM(H$3:H490)-SUM(I$2:I490))),"")</f>
        <v/>
      </c>
    </row>
    <row r="491" spans="1:11" x14ac:dyDescent="0.35">
      <c r="A491" s="318" t="str">
        <f ca="1">IF($B491='Debtor balance enquiry'!$C$2,1+COUNT($A$1:A490),"")</f>
        <v/>
      </c>
      <c r="B491" s="133" t="str">
        <f ca="1">OFFSET('Sales input worksheet'!$A$1,ROW()-2,0)</f>
        <v/>
      </c>
      <c r="C491" s="169" t="str">
        <f ca="1">IF($C490="Total","",
IF($C490="","",
IF(OFFSET('Sales input worksheet'!$B$1,ROW()-2,0)="","TOTAL",
OFFSET('Sales input worksheet'!$B$1,ROW()-2,0))))</f>
        <v/>
      </c>
      <c r="D491" s="169" t="str">
        <f ca="1">IF(OFFSET('Sales input worksheet'!$C$1,ROW()-2,0)="","",OFFSET('Sales input worksheet'!$C$1,ROW()-2,0))</f>
        <v/>
      </c>
      <c r="E491" s="170" t="str">
        <f ca="1">IF(OFFSET('Sales input worksheet'!$D$1,ROW()-2,0)="","",OFFSET('Sales input worksheet'!$D$1,ROW()-2,0))</f>
        <v/>
      </c>
      <c r="F491" s="171" t="str">
        <f ca="1">IF(OFFSET('Sales input worksheet'!$E$1,ROW()-2,0)="","",OFFSET('Sales input worksheet'!$E$1,ROW()-2,0))</f>
        <v/>
      </c>
      <c r="G491" s="172" t="str">
        <f ca="1">IF($C491="Total",SUM(G$1:G490),
IF(OR(SUM('Sales input worksheet'!$J490:$K490)&lt;0,SUM('Sales input worksheet'!$J490:$K490)=0),"",
'Sales input worksheet'!$M490))</f>
        <v/>
      </c>
      <c r="H491" s="172" t="str">
        <f ca="1">IF($C491="Total",SUM(H$1:H490),
IF(OR(SUM('Sales input worksheet'!$J490:$K490)&gt;0,SUM('Sales input worksheet'!$J490:$K490)=0),"",
'Sales input worksheet'!$M490))</f>
        <v/>
      </c>
      <c r="I491" s="319"/>
      <c r="J491" s="176" t="str">
        <f ca="1">IF($C491="Total",SUM($I$1:I490),"")</f>
        <v/>
      </c>
      <c r="K491" s="177" t="str">
        <f ca="1">IFERROR(IF($C491="Total",$K$2+SUM($G491:$H491)-$J491,
IF(AND(G491="",H491=""),"",
$K$2+SUM(G$3:G491)+SUM(H$3:H491)-SUM(I$2:I491))),"")</f>
        <v/>
      </c>
    </row>
    <row r="492" spans="1:11" x14ac:dyDescent="0.35">
      <c r="A492" s="318" t="str">
        <f ca="1">IF($B492='Debtor balance enquiry'!$C$2,1+COUNT($A$1:A491),"")</f>
        <v/>
      </c>
      <c r="B492" s="133" t="str">
        <f ca="1">OFFSET('Sales input worksheet'!$A$1,ROW()-2,0)</f>
        <v/>
      </c>
      <c r="C492" s="169" t="str">
        <f ca="1">IF($C491="Total","",
IF($C491="","",
IF(OFFSET('Sales input worksheet'!$B$1,ROW()-2,0)="","TOTAL",
OFFSET('Sales input worksheet'!$B$1,ROW()-2,0))))</f>
        <v/>
      </c>
      <c r="D492" s="169" t="str">
        <f ca="1">IF(OFFSET('Sales input worksheet'!$C$1,ROW()-2,0)="","",OFFSET('Sales input worksheet'!$C$1,ROW()-2,0))</f>
        <v/>
      </c>
      <c r="E492" s="170" t="str">
        <f ca="1">IF(OFFSET('Sales input worksheet'!$D$1,ROW()-2,0)="","",OFFSET('Sales input worksheet'!$D$1,ROW()-2,0))</f>
        <v/>
      </c>
      <c r="F492" s="171" t="str">
        <f ca="1">IF(OFFSET('Sales input worksheet'!$E$1,ROW()-2,0)="","",OFFSET('Sales input worksheet'!$E$1,ROW()-2,0))</f>
        <v/>
      </c>
      <c r="G492" s="172" t="str">
        <f ca="1">IF($C492="Total",SUM(G$1:G491),
IF(OR(SUM('Sales input worksheet'!$J491:$K491)&lt;0,SUM('Sales input worksheet'!$J491:$K491)=0),"",
'Sales input worksheet'!$M491))</f>
        <v/>
      </c>
      <c r="H492" s="172" t="str">
        <f ca="1">IF($C492="Total",SUM(H$1:H491),
IF(OR(SUM('Sales input worksheet'!$J491:$K491)&gt;0,SUM('Sales input worksheet'!$J491:$K491)=0),"",
'Sales input worksheet'!$M491))</f>
        <v/>
      </c>
      <c r="I492" s="319"/>
      <c r="J492" s="176" t="str">
        <f ca="1">IF($C492="Total",SUM($I$1:I491),"")</f>
        <v/>
      </c>
      <c r="K492" s="177" t="str">
        <f ca="1">IFERROR(IF($C492="Total",$K$2+SUM($G492:$H492)-$J492,
IF(AND(G492="",H492=""),"",
$K$2+SUM(G$3:G492)+SUM(H$3:H492)-SUM(I$2:I492))),"")</f>
        <v/>
      </c>
    </row>
    <row r="493" spans="1:11" x14ac:dyDescent="0.35">
      <c r="A493" s="318" t="str">
        <f ca="1">IF($B493='Debtor balance enquiry'!$C$2,1+COUNT($A$1:A492),"")</f>
        <v/>
      </c>
      <c r="B493" s="133" t="str">
        <f ca="1">OFFSET('Sales input worksheet'!$A$1,ROW()-2,0)</f>
        <v/>
      </c>
      <c r="C493" s="169" t="str">
        <f ca="1">IF($C492="Total","",
IF($C492="","",
IF(OFFSET('Sales input worksheet'!$B$1,ROW()-2,0)="","TOTAL",
OFFSET('Sales input worksheet'!$B$1,ROW()-2,0))))</f>
        <v/>
      </c>
      <c r="D493" s="169" t="str">
        <f ca="1">IF(OFFSET('Sales input worksheet'!$C$1,ROW()-2,0)="","",OFFSET('Sales input worksheet'!$C$1,ROW()-2,0))</f>
        <v/>
      </c>
      <c r="E493" s="170" t="str">
        <f ca="1">IF(OFFSET('Sales input worksheet'!$D$1,ROW()-2,0)="","",OFFSET('Sales input worksheet'!$D$1,ROW()-2,0))</f>
        <v/>
      </c>
      <c r="F493" s="171" t="str">
        <f ca="1">IF(OFFSET('Sales input worksheet'!$E$1,ROW()-2,0)="","",OFFSET('Sales input worksheet'!$E$1,ROW()-2,0))</f>
        <v/>
      </c>
      <c r="G493" s="172" t="str">
        <f ca="1">IF($C493="Total",SUM(G$1:G492),
IF(OR(SUM('Sales input worksheet'!$J492:$K492)&lt;0,SUM('Sales input worksheet'!$J492:$K492)=0),"",
'Sales input worksheet'!$M492))</f>
        <v/>
      </c>
      <c r="H493" s="172" t="str">
        <f ca="1">IF($C493="Total",SUM(H$1:H492),
IF(OR(SUM('Sales input worksheet'!$J492:$K492)&gt;0,SUM('Sales input worksheet'!$J492:$K492)=0),"",
'Sales input worksheet'!$M492))</f>
        <v/>
      </c>
      <c r="I493" s="319"/>
      <c r="J493" s="176" t="str">
        <f ca="1">IF($C493="Total",SUM($I$1:I492),"")</f>
        <v/>
      </c>
      <c r="K493" s="177" t="str">
        <f ca="1">IFERROR(IF($C493="Total",$K$2+SUM($G493:$H493)-$J493,
IF(AND(G493="",H493=""),"",
$K$2+SUM(G$3:G493)+SUM(H$3:H493)-SUM(I$2:I493))),"")</f>
        <v/>
      </c>
    </row>
    <row r="494" spans="1:11" x14ac:dyDescent="0.35">
      <c r="A494" s="318" t="str">
        <f ca="1">IF($B494='Debtor balance enquiry'!$C$2,1+COUNT($A$1:A493),"")</f>
        <v/>
      </c>
      <c r="B494" s="133" t="str">
        <f ca="1">OFFSET('Sales input worksheet'!$A$1,ROW()-2,0)</f>
        <v/>
      </c>
      <c r="C494" s="169" t="str">
        <f ca="1">IF($C493="Total","",
IF($C493="","",
IF(OFFSET('Sales input worksheet'!$B$1,ROW()-2,0)="","TOTAL",
OFFSET('Sales input worksheet'!$B$1,ROW()-2,0))))</f>
        <v/>
      </c>
      <c r="D494" s="169" t="str">
        <f ca="1">IF(OFFSET('Sales input worksheet'!$C$1,ROW()-2,0)="","",OFFSET('Sales input worksheet'!$C$1,ROW()-2,0))</f>
        <v/>
      </c>
      <c r="E494" s="170" t="str">
        <f ca="1">IF(OFFSET('Sales input worksheet'!$D$1,ROW()-2,0)="","",OFFSET('Sales input worksheet'!$D$1,ROW()-2,0))</f>
        <v/>
      </c>
      <c r="F494" s="171" t="str">
        <f ca="1">IF(OFFSET('Sales input worksheet'!$E$1,ROW()-2,0)="","",OFFSET('Sales input worksheet'!$E$1,ROW()-2,0))</f>
        <v/>
      </c>
      <c r="G494" s="172" t="str">
        <f ca="1">IF($C494="Total",SUM(G$1:G493),
IF(OR(SUM('Sales input worksheet'!$J493:$K493)&lt;0,SUM('Sales input worksheet'!$J493:$K493)=0),"",
'Sales input worksheet'!$M493))</f>
        <v/>
      </c>
      <c r="H494" s="172" t="str">
        <f ca="1">IF($C494="Total",SUM(H$1:H493),
IF(OR(SUM('Sales input worksheet'!$J493:$K493)&gt;0,SUM('Sales input worksheet'!$J493:$K493)=0),"",
'Sales input worksheet'!$M493))</f>
        <v/>
      </c>
      <c r="I494" s="319"/>
      <c r="J494" s="176" t="str">
        <f ca="1">IF($C494="Total",SUM($I$1:I493),"")</f>
        <v/>
      </c>
      <c r="K494" s="177" t="str">
        <f ca="1">IFERROR(IF($C494="Total",$K$2+SUM($G494:$H494)-$J494,
IF(AND(G494="",H494=""),"",
$K$2+SUM(G$3:G494)+SUM(H$3:H494)-SUM(I$2:I494))),"")</f>
        <v/>
      </c>
    </row>
    <row r="495" spans="1:11" x14ac:dyDescent="0.35">
      <c r="A495" s="318" t="str">
        <f ca="1">IF($B495='Debtor balance enquiry'!$C$2,1+COUNT($A$1:A494),"")</f>
        <v/>
      </c>
      <c r="B495" s="133" t="str">
        <f ca="1">OFFSET('Sales input worksheet'!$A$1,ROW()-2,0)</f>
        <v/>
      </c>
      <c r="C495" s="169" t="str">
        <f ca="1">IF($C494="Total","",
IF($C494="","",
IF(OFFSET('Sales input worksheet'!$B$1,ROW()-2,0)="","TOTAL",
OFFSET('Sales input worksheet'!$B$1,ROW()-2,0))))</f>
        <v/>
      </c>
      <c r="D495" s="169" t="str">
        <f ca="1">IF(OFFSET('Sales input worksheet'!$C$1,ROW()-2,0)="","",OFFSET('Sales input worksheet'!$C$1,ROW()-2,0))</f>
        <v/>
      </c>
      <c r="E495" s="170" t="str">
        <f ca="1">IF(OFFSET('Sales input worksheet'!$D$1,ROW()-2,0)="","",OFFSET('Sales input worksheet'!$D$1,ROW()-2,0))</f>
        <v/>
      </c>
      <c r="F495" s="171" t="str">
        <f ca="1">IF(OFFSET('Sales input worksheet'!$E$1,ROW()-2,0)="","",OFFSET('Sales input worksheet'!$E$1,ROW()-2,0))</f>
        <v/>
      </c>
      <c r="G495" s="172" t="str">
        <f ca="1">IF($C495="Total",SUM(G$1:G494),
IF(OR(SUM('Sales input worksheet'!$J494:$K494)&lt;0,SUM('Sales input worksheet'!$J494:$K494)=0),"",
'Sales input worksheet'!$M494))</f>
        <v/>
      </c>
      <c r="H495" s="172" t="str">
        <f ca="1">IF($C495="Total",SUM(H$1:H494),
IF(OR(SUM('Sales input worksheet'!$J494:$K494)&gt;0,SUM('Sales input worksheet'!$J494:$K494)=0),"",
'Sales input worksheet'!$M494))</f>
        <v/>
      </c>
      <c r="I495" s="319"/>
      <c r="J495" s="176" t="str">
        <f ca="1">IF($C495="Total",SUM($I$1:I494),"")</f>
        <v/>
      </c>
      <c r="K495" s="177" t="str">
        <f ca="1">IFERROR(IF($C495="Total",$K$2+SUM($G495:$H495)-$J495,
IF(AND(G495="",H495=""),"",
$K$2+SUM(G$3:G495)+SUM(H$3:H495)-SUM(I$2:I495))),"")</f>
        <v/>
      </c>
    </row>
    <row r="496" spans="1:11" x14ac:dyDescent="0.35">
      <c r="A496" s="318" t="str">
        <f ca="1">IF($B496='Debtor balance enquiry'!$C$2,1+COUNT($A$1:A495),"")</f>
        <v/>
      </c>
      <c r="B496" s="133" t="str">
        <f ca="1">OFFSET('Sales input worksheet'!$A$1,ROW()-2,0)</f>
        <v/>
      </c>
      <c r="C496" s="169" t="str">
        <f ca="1">IF($C495="Total","",
IF($C495="","",
IF(OFFSET('Sales input worksheet'!$B$1,ROW()-2,0)="","TOTAL",
OFFSET('Sales input worksheet'!$B$1,ROW()-2,0))))</f>
        <v/>
      </c>
      <c r="D496" s="169" t="str">
        <f ca="1">IF(OFFSET('Sales input worksheet'!$C$1,ROW()-2,0)="","",OFFSET('Sales input worksheet'!$C$1,ROW()-2,0))</f>
        <v/>
      </c>
      <c r="E496" s="170" t="str">
        <f ca="1">IF(OFFSET('Sales input worksheet'!$D$1,ROW()-2,0)="","",OFFSET('Sales input worksheet'!$D$1,ROW()-2,0))</f>
        <v/>
      </c>
      <c r="F496" s="171" t="str">
        <f ca="1">IF(OFFSET('Sales input worksheet'!$E$1,ROW()-2,0)="","",OFFSET('Sales input worksheet'!$E$1,ROW()-2,0))</f>
        <v/>
      </c>
      <c r="G496" s="172" t="str">
        <f ca="1">IF($C496="Total",SUM(G$1:G495),
IF(OR(SUM('Sales input worksheet'!$J495:$K495)&lt;0,SUM('Sales input worksheet'!$J495:$K495)=0),"",
'Sales input worksheet'!$M495))</f>
        <v/>
      </c>
      <c r="H496" s="172" t="str">
        <f ca="1">IF($C496="Total",SUM(H$1:H495),
IF(OR(SUM('Sales input worksheet'!$J495:$K495)&gt;0,SUM('Sales input worksheet'!$J495:$K495)=0),"",
'Sales input worksheet'!$M495))</f>
        <v/>
      </c>
      <c r="I496" s="319"/>
      <c r="J496" s="176" t="str">
        <f ca="1">IF($C496="Total",SUM($I$1:I495),"")</f>
        <v/>
      </c>
      <c r="K496" s="177" t="str">
        <f ca="1">IFERROR(IF($C496="Total",$K$2+SUM($G496:$H496)-$J496,
IF(AND(G496="",H496=""),"",
$K$2+SUM(G$3:G496)+SUM(H$3:H496)-SUM(I$2:I496))),"")</f>
        <v/>
      </c>
    </row>
    <row r="497" spans="1:11" x14ac:dyDescent="0.35">
      <c r="A497" s="318" t="str">
        <f ca="1">IF($B497='Debtor balance enquiry'!$C$2,1+COUNT($A$1:A496),"")</f>
        <v/>
      </c>
      <c r="B497" s="133" t="str">
        <f ca="1">OFFSET('Sales input worksheet'!$A$1,ROW()-2,0)</f>
        <v/>
      </c>
      <c r="C497" s="169" t="str">
        <f ca="1">IF($C496="Total","",
IF($C496="","",
IF(OFFSET('Sales input worksheet'!$B$1,ROW()-2,0)="","TOTAL",
OFFSET('Sales input worksheet'!$B$1,ROW()-2,0))))</f>
        <v/>
      </c>
      <c r="D497" s="169" t="str">
        <f ca="1">IF(OFFSET('Sales input worksheet'!$C$1,ROW()-2,0)="","",OFFSET('Sales input worksheet'!$C$1,ROW()-2,0))</f>
        <v/>
      </c>
      <c r="E497" s="170" t="str">
        <f ca="1">IF(OFFSET('Sales input worksheet'!$D$1,ROW()-2,0)="","",OFFSET('Sales input worksheet'!$D$1,ROW()-2,0))</f>
        <v/>
      </c>
      <c r="F497" s="171" t="str">
        <f ca="1">IF(OFFSET('Sales input worksheet'!$E$1,ROW()-2,0)="","",OFFSET('Sales input worksheet'!$E$1,ROW()-2,0))</f>
        <v/>
      </c>
      <c r="G497" s="172" t="str">
        <f ca="1">IF($C497="Total",SUM(G$1:G496),
IF(OR(SUM('Sales input worksheet'!$J496:$K496)&lt;0,SUM('Sales input worksheet'!$J496:$K496)=0),"",
'Sales input worksheet'!$M496))</f>
        <v/>
      </c>
      <c r="H497" s="172" t="str">
        <f ca="1">IF($C497="Total",SUM(H$1:H496),
IF(OR(SUM('Sales input worksheet'!$J496:$K496)&gt;0,SUM('Sales input worksheet'!$J496:$K496)=0),"",
'Sales input worksheet'!$M496))</f>
        <v/>
      </c>
      <c r="I497" s="319"/>
      <c r="J497" s="176" t="str">
        <f ca="1">IF($C497="Total",SUM($I$1:I496),"")</f>
        <v/>
      </c>
      <c r="K497" s="177" t="str">
        <f ca="1">IFERROR(IF($C497="Total",$K$2+SUM($G497:$H497)-$J497,
IF(AND(G497="",H497=""),"",
$K$2+SUM(G$3:G497)+SUM(H$3:H497)-SUM(I$2:I497))),"")</f>
        <v/>
      </c>
    </row>
    <row r="498" spans="1:11" x14ac:dyDescent="0.35">
      <c r="A498" s="318" t="str">
        <f ca="1">IF($B498='Debtor balance enquiry'!$C$2,1+COUNT($A$1:A497),"")</f>
        <v/>
      </c>
      <c r="B498" s="133" t="str">
        <f ca="1">OFFSET('Sales input worksheet'!$A$1,ROW()-2,0)</f>
        <v/>
      </c>
      <c r="C498" s="169" t="str">
        <f ca="1">IF($C497="Total","",
IF($C497="","",
IF(OFFSET('Sales input worksheet'!$B$1,ROW()-2,0)="","TOTAL",
OFFSET('Sales input worksheet'!$B$1,ROW()-2,0))))</f>
        <v/>
      </c>
      <c r="D498" s="169" t="str">
        <f ca="1">IF(OFFSET('Sales input worksheet'!$C$1,ROW()-2,0)="","",OFFSET('Sales input worksheet'!$C$1,ROW()-2,0))</f>
        <v/>
      </c>
      <c r="E498" s="170" t="str">
        <f ca="1">IF(OFFSET('Sales input worksheet'!$D$1,ROW()-2,0)="","",OFFSET('Sales input worksheet'!$D$1,ROW()-2,0))</f>
        <v/>
      </c>
      <c r="F498" s="171" t="str">
        <f ca="1">IF(OFFSET('Sales input worksheet'!$E$1,ROW()-2,0)="","",OFFSET('Sales input worksheet'!$E$1,ROW()-2,0))</f>
        <v/>
      </c>
      <c r="G498" s="172" t="str">
        <f ca="1">IF($C498="Total",SUM(G$1:G497),
IF(OR(SUM('Sales input worksheet'!$J497:$K497)&lt;0,SUM('Sales input worksheet'!$J497:$K497)=0),"",
'Sales input worksheet'!$M497))</f>
        <v/>
      </c>
      <c r="H498" s="172" t="str">
        <f ca="1">IF($C498="Total",SUM(H$1:H497),
IF(OR(SUM('Sales input worksheet'!$J497:$K497)&gt;0,SUM('Sales input worksheet'!$J497:$K497)=0),"",
'Sales input worksheet'!$M497))</f>
        <v/>
      </c>
      <c r="I498" s="319"/>
      <c r="J498" s="176" t="str">
        <f ca="1">IF($C498="Total",SUM($I$1:I497),"")</f>
        <v/>
      </c>
      <c r="K498" s="177" t="str">
        <f ca="1">IFERROR(IF($C498="Total",$K$2+SUM($G498:$H498)-$J498,
IF(AND(G498="",H498=""),"",
$K$2+SUM(G$3:G498)+SUM(H$3:H498)-SUM(I$2:I498))),"")</f>
        <v/>
      </c>
    </row>
    <row r="499" spans="1:11" x14ac:dyDescent="0.35">
      <c r="A499" s="318" t="str">
        <f ca="1">IF($B499='Debtor balance enquiry'!$C$2,1+COUNT($A$1:A498),"")</f>
        <v/>
      </c>
      <c r="B499" s="133" t="str">
        <f ca="1">OFFSET('Sales input worksheet'!$A$1,ROW()-2,0)</f>
        <v/>
      </c>
      <c r="C499" s="169" t="str">
        <f ca="1">IF($C498="Total","",
IF($C498="","",
IF(OFFSET('Sales input worksheet'!$B$1,ROW()-2,0)="","TOTAL",
OFFSET('Sales input worksheet'!$B$1,ROW()-2,0))))</f>
        <v/>
      </c>
      <c r="D499" s="169" t="str">
        <f ca="1">IF(OFFSET('Sales input worksheet'!$C$1,ROW()-2,0)="","",OFFSET('Sales input worksheet'!$C$1,ROW()-2,0))</f>
        <v/>
      </c>
      <c r="E499" s="170" t="str">
        <f ca="1">IF(OFFSET('Sales input worksheet'!$D$1,ROW()-2,0)="","",OFFSET('Sales input worksheet'!$D$1,ROW()-2,0))</f>
        <v/>
      </c>
      <c r="F499" s="171" t="str">
        <f ca="1">IF(OFFSET('Sales input worksheet'!$E$1,ROW()-2,0)="","",OFFSET('Sales input worksheet'!$E$1,ROW()-2,0))</f>
        <v/>
      </c>
      <c r="G499" s="172" t="str">
        <f ca="1">IF($C499="Total",SUM(G$1:G498),
IF(OR(SUM('Sales input worksheet'!$J498:$K498)&lt;0,SUM('Sales input worksheet'!$J498:$K498)=0),"",
'Sales input worksheet'!$M498))</f>
        <v/>
      </c>
      <c r="H499" s="172" t="str">
        <f ca="1">IF($C499="Total",SUM(H$1:H498),
IF(OR(SUM('Sales input worksheet'!$J498:$K498)&gt;0,SUM('Sales input worksheet'!$J498:$K498)=0),"",
'Sales input worksheet'!$M498))</f>
        <v/>
      </c>
      <c r="I499" s="319"/>
      <c r="J499" s="176" t="str">
        <f ca="1">IF($C499="Total",SUM($I$1:I498),"")</f>
        <v/>
      </c>
      <c r="K499" s="177" t="str">
        <f ca="1">IFERROR(IF($C499="Total",$K$2+SUM($G499:$H499)-$J499,
IF(AND(G499="",H499=""),"",
$K$2+SUM(G$3:G499)+SUM(H$3:H499)-SUM(I$2:I499))),"")</f>
        <v/>
      </c>
    </row>
    <row r="500" spans="1:11" x14ac:dyDescent="0.35">
      <c r="A500" s="318" t="str">
        <f ca="1">IF($B500='Debtor balance enquiry'!$C$2,1+COUNT($A$1:A499),"")</f>
        <v/>
      </c>
      <c r="B500" s="133" t="str">
        <f ca="1">OFFSET('Sales input worksheet'!$A$1,ROW()-2,0)</f>
        <v/>
      </c>
      <c r="C500" s="169" t="str">
        <f ca="1">IF($C499="Total","",
IF($C499="","",
IF(OFFSET('Sales input worksheet'!$B$1,ROW()-2,0)="","TOTAL",
OFFSET('Sales input worksheet'!$B$1,ROW()-2,0))))</f>
        <v/>
      </c>
      <c r="D500" s="169" t="str">
        <f ca="1">IF(OFFSET('Sales input worksheet'!$C$1,ROW()-2,0)="","",OFFSET('Sales input worksheet'!$C$1,ROW()-2,0))</f>
        <v/>
      </c>
      <c r="E500" s="170" t="str">
        <f ca="1">IF(OFFSET('Sales input worksheet'!$D$1,ROW()-2,0)="","",OFFSET('Sales input worksheet'!$D$1,ROW()-2,0))</f>
        <v/>
      </c>
      <c r="F500" s="171" t="str">
        <f ca="1">IF(OFFSET('Sales input worksheet'!$E$1,ROW()-2,0)="","",OFFSET('Sales input worksheet'!$E$1,ROW()-2,0))</f>
        <v/>
      </c>
      <c r="G500" s="172" t="str">
        <f ca="1">IF($C500="Total",SUM(G$1:G499),
IF(OR(SUM('Sales input worksheet'!$J499:$K499)&lt;0,SUM('Sales input worksheet'!$J499:$K499)=0),"",
'Sales input worksheet'!$M499))</f>
        <v/>
      </c>
      <c r="H500" s="172" t="str">
        <f ca="1">IF($C500="Total",SUM(H$1:H499),
IF(OR(SUM('Sales input worksheet'!$J499:$K499)&gt;0,SUM('Sales input worksheet'!$J499:$K499)=0),"",
'Sales input worksheet'!$M499))</f>
        <v/>
      </c>
      <c r="I500" s="319"/>
      <c r="J500" s="176" t="str">
        <f ca="1">IF($C500="Total",SUM($I$1:I499),"")</f>
        <v/>
      </c>
      <c r="K500" s="177" t="str">
        <f ca="1">IFERROR(IF($C500="Total",$K$2+SUM($G500:$H500)-$J500,
IF(AND(G500="",H500=""),"",
$K$2+SUM(G$3:G500)+SUM(H$3:H500)-SUM(I$2:I500))),"")</f>
        <v/>
      </c>
    </row>
    <row r="501" spans="1:11" x14ac:dyDescent="0.35">
      <c r="A501" s="318" t="str">
        <f ca="1">IF($B501='Debtor balance enquiry'!$C$2,1+COUNT($A$1:A500),"")</f>
        <v/>
      </c>
      <c r="B501" s="133" t="str">
        <f ca="1">OFFSET('Sales input worksheet'!$A$1,ROW()-2,0)</f>
        <v/>
      </c>
      <c r="C501" s="169" t="str">
        <f ca="1">IF($C500="Total","",
IF($C500="","",
IF(OFFSET('Sales input worksheet'!$B$1,ROW()-2,0)="","TOTAL",
OFFSET('Sales input worksheet'!$B$1,ROW()-2,0))))</f>
        <v/>
      </c>
      <c r="D501" s="169" t="str">
        <f ca="1">IF(OFFSET('Sales input worksheet'!$C$1,ROW()-2,0)="","",OFFSET('Sales input worksheet'!$C$1,ROW()-2,0))</f>
        <v/>
      </c>
      <c r="E501" s="170" t="str">
        <f ca="1">IF(OFFSET('Sales input worksheet'!$D$1,ROW()-2,0)="","",OFFSET('Sales input worksheet'!$D$1,ROW()-2,0))</f>
        <v/>
      </c>
      <c r="F501" s="171" t="str">
        <f ca="1">IF(OFFSET('Sales input worksheet'!$E$1,ROW()-2,0)="","",OFFSET('Sales input worksheet'!$E$1,ROW()-2,0))</f>
        <v/>
      </c>
      <c r="G501" s="172" t="str">
        <f ca="1">IF($C501="Total",SUM(G$1:G500),
IF(OR(SUM('Sales input worksheet'!$J500:$K500)&lt;0,SUM('Sales input worksheet'!$J500:$K500)=0),"",
'Sales input worksheet'!$M500))</f>
        <v/>
      </c>
      <c r="H501" s="172" t="str">
        <f ca="1">IF($C501="Total",SUM(H$1:H500),
IF(OR(SUM('Sales input worksheet'!$J500:$K500)&gt;0,SUM('Sales input worksheet'!$J500:$K500)=0),"",
'Sales input worksheet'!$M500))</f>
        <v/>
      </c>
      <c r="I501" s="319"/>
      <c r="J501" s="176" t="str">
        <f ca="1">IF($C501="Total",SUM($I$1:I500),"")</f>
        <v/>
      </c>
      <c r="K501" s="177" t="str">
        <f ca="1">IFERROR(IF($C501="Total",$K$2+SUM($G501:$H501)-$J501,
IF(AND(G501="",H501=""),"",
$K$2+SUM(G$3:G501)+SUM(H$3:H501)-SUM(I$2:I501))),"")</f>
        <v/>
      </c>
    </row>
    <row r="502" spans="1:11" x14ac:dyDescent="0.35">
      <c r="A502" s="318" t="str">
        <f ca="1">IF($B502='Debtor balance enquiry'!$C$2,1+COUNT('Accounts Receivable'!$A$1:A501),"")</f>
        <v/>
      </c>
      <c r="B502" s="133" t="str">
        <f ca="1">OFFSET('Sales input worksheet'!$A$1,ROW()-2,0)</f>
        <v/>
      </c>
      <c r="C502" s="169" t="str">
        <f ca="1">IF($C501="Total","",
IF($C501="","",
IF(OFFSET('Sales input worksheet'!$B$1,ROW()-2,0)="","TOTAL",
OFFSET('Sales input worksheet'!$B$1,ROW()-2,0))))</f>
        <v/>
      </c>
      <c r="D502" s="169" t="str">
        <f ca="1">IF(OFFSET('Sales input worksheet'!$C$1,ROW()-2,0)="","",OFFSET('Sales input worksheet'!$C$1,ROW()-2,0))</f>
        <v/>
      </c>
      <c r="E502" s="170" t="str">
        <f ca="1">IF(OFFSET('Sales input worksheet'!$D$1,ROW()-2,0)="","",OFFSET('Sales input worksheet'!$D$1,ROW()-2,0))</f>
        <v/>
      </c>
      <c r="F502" s="171" t="str">
        <f ca="1">IF(OFFSET('Sales input worksheet'!$E$1,ROW()-2,0)="","",OFFSET('Sales input worksheet'!$E$1,ROW()-2,0))</f>
        <v/>
      </c>
      <c r="G502" s="172" t="str">
        <f ca="1">IF($C502="Total",SUM(G$1:G501),
IF(OR(SUM('Sales input worksheet'!$J501:$K501)&lt;0,SUM('Sales input worksheet'!$J501:$K501)=0),"",
'Sales input worksheet'!$M501))</f>
        <v/>
      </c>
      <c r="H502" s="172" t="str">
        <f ca="1">IF($C502="Total",SUM(H$1:H501),
IF(OR(SUM('Sales input worksheet'!$J501:$K501)&gt;0,SUM('Sales input worksheet'!$J501:$K501)=0),"",
'Sales input worksheet'!$M501))</f>
        <v/>
      </c>
      <c r="I502" s="319"/>
      <c r="J502" s="176" t="str">
        <f ca="1">IF($C502="Total",SUM($I$1:I501),"")</f>
        <v/>
      </c>
      <c r="K502" s="177" t="str">
        <f ca="1">IFERROR(IF($C502="Total",$K$2+SUM($G502:$H502)-$J502,
IF(AND(G502="",H502=""),"",
$K$2+SUM(G$3:G502)+SUM(H$3:H502)-SUM(I$2:I502))),"")</f>
        <v/>
      </c>
    </row>
    <row r="503" spans="1:11" x14ac:dyDescent="0.35">
      <c r="A503" s="318" t="str">
        <f ca="1">IF($B503='Debtor balance enquiry'!$C$2,1+COUNT('Accounts Receivable'!$A$1:A502),"")</f>
        <v/>
      </c>
      <c r="B503" s="133" t="str">
        <f ca="1">OFFSET('Sales input worksheet'!$A$1,ROW()-2,0)</f>
        <v/>
      </c>
      <c r="C503" s="169" t="str">
        <f ca="1">IF($C502="Total","",
IF($C502="","",
IF(OFFSET('Sales input worksheet'!$B$1,ROW()-2,0)="","TOTAL",
OFFSET('Sales input worksheet'!$B$1,ROW()-2,0))))</f>
        <v/>
      </c>
      <c r="D503" s="169" t="str">
        <f ca="1">IF(OFFSET('Sales input worksheet'!$C$1,ROW()-2,0)="","",OFFSET('Sales input worksheet'!$C$1,ROW()-2,0))</f>
        <v/>
      </c>
      <c r="E503" s="170" t="str">
        <f ca="1">IF(OFFSET('Sales input worksheet'!$D$1,ROW()-2,0)="","",OFFSET('Sales input worksheet'!$D$1,ROW()-2,0))</f>
        <v/>
      </c>
      <c r="F503" s="171" t="str">
        <f ca="1">IF(OFFSET('Sales input worksheet'!$E$1,ROW()-2,0)="","",OFFSET('Sales input worksheet'!$E$1,ROW()-2,0))</f>
        <v/>
      </c>
      <c r="G503" s="172" t="str">
        <f ca="1">IF($C503="Total",SUM(G$1:G502),
IF(OR(SUM('Sales input worksheet'!$J502:$K502)&lt;0,SUM('Sales input worksheet'!$J502:$K502)=0),"",
'Sales input worksheet'!$M502))</f>
        <v/>
      </c>
      <c r="H503" s="172" t="str">
        <f ca="1">IF($C503="Total",SUM(H$1:H502),
IF(OR(SUM('Sales input worksheet'!$J502:$K502)&gt;0,SUM('Sales input worksheet'!$J502:$K502)=0),"",
'Sales input worksheet'!$M502))</f>
        <v/>
      </c>
      <c r="I503" s="319"/>
      <c r="J503" s="176" t="str">
        <f ca="1">IF($C503="Total",SUM($I$1:I502),"")</f>
        <v/>
      </c>
      <c r="K503" s="177" t="str">
        <f ca="1">IFERROR(IF($C503="Total",$K$2+SUM($G503:$H503)-$J503,
IF(AND(G503="",H503=""),"",
$K$2+SUM(G$3:G503)+SUM(H$3:H503)-SUM(I$2:I503))),"")</f>
        <v/>
      </c>
    </row>
    <row r="504" spans="1:11" x14ac:dyDescent="0.35">
      <c r="A504" s="318" t="str">
        <f ca="1">IF($B504='Debtor balance enquiry'!$C$2,1+COUNT('Accounts Receivable'!$A$1:A503),"")</f>
        <v/>
      </c>
      <c r="B504" s="133" t="str">
        <f ca="1">OFFSET('Sales input worksheet'!$A$1,ROW()-2,0)</f>
        <v/>
      </c>
      <c r="C504" s="169" t="str">
        <f ca="1">IF($C503="Total","",
IF($C503="","",
IF(OFFSET('Sales input worksheet'!$B$1,ROW()-2,0)="","TOTAL",
OFFSET('Sales input worksheet'!$B$1,ROW()-2,0))))</f>
        <v/>
      </c>
      <c r="D504" s="169" t="str">
        <f ca="1">IF(OFFSET('Sales input worksheet'!$C$1,ROW()-2,0)="","",OFFSET('Sales input worksheet'!$C$1,ROW()-2,0))</f>
        <v/>
      </c>
      <c r="E504" s="170" t="str">
        <f ca="1">IF(OFFSET('Sales input worksheet'!$D$1,ROW()-2,0)="","",OFFSET('Sales input worksheet'!$D$1,ROW()-2,0))</f>
        <v/>
      </c>
      <c r="F504" s="171" t="str">
        <f ca="1">IF(OFFSET('Sales input worksheet'!$E$1,ROW()-2,0)="","",OFFSET('Sales input worksheet'!$E$1,ROW()-2,0))</f>
        <v/>
      </c>
      <c r="G504" s="172" t="str">
        <f ca="1">IF($C504="Total",SUM(G$1:G503),
IF(OR(SUM('Sales input worksheet'!$J503:$K503)&lt;0,SUM('Sales input worksheet'!$J503:$K503)=0),"",
'Sales input worksheet'!$M503))</f>
        <v/>
      </c>
      <c r="H504" s="172" t="str">
        <f ca="1">IF($C504="Total",SUM(H$1:H503),
IF(OR(SUM('Sales input worksheet'!$J503:$K503)&gt;0,SUM('Sales input worksheet'!$J503:$K503)=0),"",
'Sales input worksheet'!$M503))</f>
        <v/>
      </c>
      <c r="I504" s="319"/>
      <c r="J504" s="176" t="str">
        <f ca="1">IF($C504="Total",SUM($I$1:I503),"")</f>
        <v/>
      </c>
      <c r="K504" s="177" t="str">
        <f ca="1">IFERROR(IF($C504="Total",$K$2+SUM($G504:$H504)-$J504,
IF(AND(G504="",H504=""),"",
$K$2+SUM(G$3:G504)+SUM(H$3:H504)-SUM(I$2:I504))),"")</f>
        <v/>
      </c>
    </row>
    <row r="505" spans="1:11" x14ac:dyDescent="0.35">
      <c r="A505" s="318" t="str">
        <f ca="1">IF($B505='Debtor balance enquiry'!$C$2,1+COUNT('Accounts Receivable'!$A$1:A504),"")</f>
        <v/>
      </c>
      <c r="B505" s="133" t="str">
        <f ca="1">OFFSET('Sales input worksheet'!$A$1,ROW()-2,0)</f>
        <v/>
      </c>
      <c r="C505" s="169" t="str">
        <f ca="1">IF($C504="Total","",
IF($C504="","",
IF(OFFSET('Sales input worksheet'!$B$1,ROW()-2,0)="","TOTAL",
OFFSET('Sales input worksheet'!$B$1,ROW()-2,0))))</f>
        <v/>
      </c>
      <c r="D505" s="169" t="str">
        <f ca="1">IF(OFFSET('Sales input worksheet'!$C$1,ROW()-2,0)="","",OFFSET('Sales input worksheet'!$C$1,ROW()-2,0))</f>
        <v/>
      </c>
      <c r="E505" s="170" t="str">
        <f ca="1">IF(OFFSET('Sales input worksheet'!$D$1,ROW()-2,0)="","",OFFSET('Sales input worksheet'!$D$1,ROW()-2,0))</f>
        <v/>
      </c>
      <c r="F505" s="171" t="str">
        <f ca="1">IF(OFFSET('Sales input worksheet'!$E$1,ROW()-2,0)="","",OFFSET('Sales input worksheet'!$E$1,ROW()-2,0))</f>
        <v/>
      </c>
      <c r="G505" s="172" t="str">
        <f ca="1">IF($C505="Total",SUM(G$1:G504),
IF(OR(SUM('Sales input worksheet'!$J504:$K504)&lt;0,SUM('Sales input worksheet'!$J504:$K504)=0),"",
'Sales input worksheet'!$M504))</f>
        <v/>
      </c>
      <c r="H505" s="172" t="str">
        <f ca="1">IF($C505="Total",SUM(H$1:H504),
IF(OR(SUM('Sales input worksheet'!$J504:$K504)&gt;0,SUM('Sales input worksheet'!$J504:$K504)=0),"",
'Sales input worksheet'!$M504))</f>
        <v/>
      </c>
      <c r="I505" s="319"/>
      <c r="J505" s="176" t="str">
        <f ca="1">IF($C505="Total",SUM($I$1:I504),"")</f>
        <v/>
      </c>
      <c r="K505" s="177" t="str">
        <f ca="1">IFERROR(IF($C505="Total",$K$2+SUM($G505:$H505)-$J505,
IF(AND(G505="",H505=""),"",
$K$2+SUM(G$3:G505)+SUM(H$3:H505)-SUM(I$2:I505))),"")</f>
        <v/>
      </c>
    </row>
    <row r="506" spans="1:11" x14ac:dyDescent="0.35">
      <c r="A506" s="318" t="str">
        <f ca="1">IF($B506='Debtor balance enquiry'!$C$2,1+COUNT('Accounts Receivable'!$A$1:A505),"")</f>
        <v/>
      </c>
      <c r="B506" s="133" t="str">
        <f ca="1">OFFSET('Sales input worksheet'!$A$1,ROW()-2,0)</f>
        <v/>
      </c>
      <c r="C506" s="169" t="str">
        <f ca="1">IF($C505="Total","",
IF($C505="","",
IF(OFFSET('Sales input worksheet'!$B$1,ROW()-2,0)="","TOTAL",
OFFSET('Sales input worksheet'!$B$1,ROW()-2,0))))</f>
        <v/>
      </c>
      <c r="D506" s="169" t="str">
        <f ca="1">IF(OFFSET('Sales input worksheet'!$C$1,ROW()-2,0)="","",OFFSET('Sales input worksheet'!$C$1,ROW()-2,0))</f>
        <v/>
      </c>
      <c r="E506" s="170" t="str">
        <f ca="1">IF(OFFSET('Sales input worksheet'!$D$1,ROW()-2,0)="","",OFFSET('Sales input worksheet'!$D$1,ROW()-2,0))</f>
        <v/>
      </c>
      <c r="F506" s="171" t="str">
        <f ca="1">IF(OFFSET('Sales input worksheet'!$E$1,ROW()-2,0)="","",OFFSET('Sales input worksheet'!$E$1,ROW()-2,0))</f>
        <v/>
      </c>
      <c r="G506" s="172" t="str">
        <f ca="1">IF($C506="Total",SUM(G$1:G505),
IF(OR(SUM('Sales input worksheet'!$J505:$K505)&lt;0,SUM('Sales input worksheet'!$J505:$K505)=0),"",
'Sales input worksheet'!$M505))</f>
        <v/>
      </c>
      <c r="H506" s="172" t="str">
        <f ca="1">IF($C506="Total",SUM(H$1:H505),
IF(OR(SUM('Sales input worksheet'!$J505:$K505)&gt;0,SUM('Sales input worksheet'!$J505:$K505)=0),"",
'Sales input worksheet'!$M505))</f>
        <v/>
      </c>
      <c r="I506" s="319"/>
      <c r="J506" s="176" t="str">
        <f ca="1">IF($C506="Total",SUM($I$1:I505),"")</f>
        <v/>
      </c>
      <c r="K506" s="177" t="str">
        <f ca="1">IFERROR(IF($C506="Total",$K$2+SUM($G506:$H506)-$J506,
IF(AND(G506="",H506=""),"",
$K$2+SUM(G$3:G506)+SUM(H$3:H506)-SUM(I$2:I506))),"")</f>
        <v/>
      </c>
    </row>
    <row r="507" spans="1:11" x14ac:dyDescent="0.35">
      <c r="A507" s="318" t="str">
        <f ca="1">IF($B507='Debtor balance enquiry'!$C$2,1+COUNT('Accounts Receivable'!$A$1:A506),"")</f>
        <v/>
      </c>
      <c r="B507" s="133" t="str">
        <f ca="1">OFFSET('Sales input worksheet'!$A$1,ROW()-2,0)</f>
        <v/>
      </c>
      <c r="C507" s="169" t="str">
        <f ca="1">IF($C506="Total","",
IF($C506="","",
IF(OFFSET('Sales input worksheet'!$B$1,ROW()-2,0)="","TOTAL",
OFFSET('Sales input worksheet'!$B$1,ROW()-2,0))))</f>
        <v/>
      </c>
      <c r="D507" s="169" t="str">
        <f ca="1">IF(OFFSET('Sales input worksheet'!$C$1,ROW()-2,0)="","",OFFSET('Sales input worksheet'!$C$1,ROW()-2,0))</f>
        <v/>
      </c>
      <c r="E507" s="170" t="str">
        <f ca="1">IF(OFFSET('Sales input worksheet'!$D$1,ROW()-2,0)="","",OFFSET('Sales input worksheet'!$D$1,ROW()-2,0))</f>
        <v/>
      </c>
      <c r="F507" s="171" t="str">
        <f ca="1">IF(OFFSET('Sales input worksheet'!$E$1,ROW()-2,0)="","",OFFSET('Sales input worksheet'!$E$1,ROW()-2,0))</f>
        <v/>
      </c>
      <c r="G507" s="172" t="str">
        <f ca="1">IF($C507="Total",SUM(G$1:G506),
IF(OR(SUM('Sales input worksheet'!$J506:$K506)&lt;0,SUM('Sales input worksheet'!$J506:$K506)=0),"",
'Sales input worksheet'!$M506))</f>
        <v/>
      </c>
      <c r="H507" s="172" t="str">
        <f ca="1">IF($C507="Total",SUM(H$1:H506),
IF(OR(SUM('Sales input worksheet'!$J506:$K506)&gt;0,SUM('Sales input worksheet'!$J506:$K506)=0),"",
'Sales input worksheet'!$M506))</f>
        <v/>
      </c>
      <c r="I507" s="319"/>
      <c r="J507" s="176" t="str">
        <f ca="1">IF($C507="Total",SUM($I$1:I506),"")</f>
        <v/>
      </c>
      <c r="K507" s="177" t="str">
        <f ca="1">IFERROR(IF($C507="Total",$K$2+SUM($G507:$H507)-$J507,
IF(AND(G507="",H507=""),"",
$K$2+SUM(G$3:G507)+SUM(H$3:H507)-SUM(I$2:I507))),"")</f>
        <v/>
      </c>
    </row>
    <row r="508" spans="1:11" x14ac:dyDescent="0.35">
      <c r="A508" s="318" t="str">
        <f ca="1">IF($B508='Debtor balance enquiry'!$C$2,1+COUNT('Accounts Receivable'!$A$1:A507),"")</f>
        <v/>
      </c>
      <c r="B508" s="133" t="str">
        <f ca="1">OFFSET('Sales input worksheet'!$A$1,ROW()-2,0)</f>
        <v/>
      </c>
      <c r="C508" s="169" t="str">
        <f ca="1">IF($C507="Total","",
IF($C507="","",
IF(OFFSET('Sales input worksheet'!$B$1,ROW()-2,0)="","TOTAL",
OFFSET('Sales input worksheet'!$B$1,ROW()-2,0))))</f>
        <v/>
      </c>
      <c r="D508" s="169" t="str">
        <f ca="1">IF(OFFSET('Sales input worksheet'!$C$1,ROW()-2,0)="","",OFFSET('Sales input worksheet'!$C$1,ROW()-2,0))</f>
        <v/>
      </c>
      <c r="E508" s="170" t="str">
        <f ca="1">IF(OFFSET('Sales input worksheet'!$D$1,ROW()-2,0)="","",OFFSET('Sales input worksheet'!$D$1,ROW()-2,0))</f>
        <v/>
      </c>
      <c r="F508" s="171" t="str">
        <f ca="1">IF(OFFSET('Sales input worksheet'!$E$1,ROW()-2,0)="","",OFFSET('Sales input worksheet'!$E$1,ROW()-2,0))</f>
        <v/>
      </c>
      <c r="G508" s="172" t="str">
        <f ca="1">IF($C508="Total",SUM(G$1:G507),
IF(OR(SUM('Sales input worksheet'!$J507:$K507)&lt;0,SUM('Sales input worksheet'!$J507:$K507)=0),"",
'Sales input worksheet'!$M507))</f>
        <v/>
      </c>
      <c r="H508" s="172" t="str">
        <f ca="1">IF($C508="Total",SUM(H$1:H507),
IF(OR(SUM('Sales input worksheet'!$J507:$K507)&gt;0,SUM('Sales input worksheet'!$J507:$K507)=0),"",
'Sales input worksheet'!$M507))</f>
        <v/>
      </c>
      <c r="I508" s="319"/>
      <c r="J508" s="176" t="str">
        <f ca="1">IF($C508="Total",SUM($I$1:I507),"")</f>
        <v/>
      </c>
      <c r="K508" s="177" t="str">
        <f ca="1">IFERROR(IF($C508="Total",$K$2+SUM($G508:$H508)-$J508,
IF(AND(G508="",H508=""),"",
$K$2+SUM(G$3:G508)+SUM(H$3:H508)-SUM(I$2:I508))),"")</f>
        <v/>
      </c>
    </row>
    <row r="509" spans="1:11" x14ac:dyDescent="0.35">
      <c r="A509" s="318" t="str">
        <f ca="1">IF($B509='Debtor balance enquiry'!$C$2,1+COUNT('Accounts Receivable'!$A$1:A508),"")</f>
        <v/>
      </c>
      <c r="B509" s="133" t="str">
        <f ca="1">OFFSET('Sales input worksheet'!$A$1,ROW()-2,0)</f>
        <v/>
      </c>
      <c r="C509" s="169" t="str">
        <f ca="1">IF($C508="Total","",
IF($C508="","",
IF(OFFSET('Sales input worksheet'!$B$1,ROW()-2,0)="","TOTAL",
OFFSET('Sales input worksheet'!$B$1,ROW()-2,0))))</f>
        <v/>
      </c>
      <c r="D509" s="169" t="str">
        <f ca="1">IF(OFFSET('Sales input worksheet'!$C$1,ROW()-2,0)="","",OFFSET('Sales input worksheet'!$C$1,ROW()-2,0))</f>
        <v/>
      </c>
      <c r="E509" s="170" t="str">
        <f ca="1">IF(OFFSET('Sales input worksheet'!$D$1,ROW()-2,0)="","",OFFSET('Sales input worksheet'!$D$1,ROW()-2,0))</f>
        <v/>
      </c>
      <c r="F509" s="171" t="str">
        <f ca="1">IF(OFFSET('Sales input worksheet'!$E$1,ROW()-2,0)="","",OFFSET('Sales input worksheet'!$E$1,ROW()-2,0))</f>
        <v/>
      </c>
      <c r="G509" s="172" t="str">
        <f ca="1">IF($C509="Total",SUM(G$1:G508),
IF(OR(SUM('Sales input worksheet'!$J508:$K508)&lt;0,SUM('Sales input worksheet'!$J508:$K508)=0),"",
'Sales input worksheet'!$M508))</f>
        <v/>
      </c>
      <c r="H509" s="172" t="str">
        <f ca="1">IF($C509="Total",SUM(H$1:H508),
IF(OR(SUM('Sales input worksheet'!$J508:$K508)&gt;0,SUM('Sales input worksheet'!$J508:$K508)=0),"",
'Sales input worksheet'!$M508))</f>
        <v/>
      </c>
      <c r="I509" s="319"/>
      <c r="J509" s="176" t="str">
        <f ca="1">IF($C509="Total",SUM($I$1:I508),"")</f>
        <v/>
      </c>
      <c r="K509" s="177" t="str">
        <f ca="1">IFERROR(IF($C509="Total",$K$2+SUM($G509:$H509)-$J509,
IF(AND(G509="",H509=""),"",
$K$2+SUM(G$3:G509)+SUM(H$3:H509)-SUM(I$2:I509))),"")</f>
        <v/>
      </c>
    </row>
    <row r="510" spans="1:11" x14ac:dyDescent="0.35">
      <c r="A510" s="318" t="str">
        <f ca="1">IF($B510='Debtor balance enquiry'!$C$2,1+COUNT('Accounts Receivable'!$A$1:A509),"")</f>
        <v/>
      </c>
      <c r="B510" s="133" t="str">
        <f ca="1">OFFSET('Sales input worksheet'!$A$1,ROW()-2,0)</f>
        <v/>
      </c>
      <c r="C510" s="169" t="str">
        <f ca="1">IF($C509="Total","",
IF($C509="","",
IF(OFFSET('Sales input worksheet'!$B$1,ROW()-2,0)="","TOTAL",
OFFSET('Sales input worksheet'!$B$1,ROW()-2,0))))</f>
        <v/>
      </c>
      <c r="D510" s="169" t="str">
        <f ca="1">IF(OFFSET('Sales input worksheet'!$C$1,ROW()-2,0)="","",OFFSET('Sales input worksheet'!$C$1,ROW()-2,0))</f>
        <v/>
      </c>
      <c r="E510" s="170" t="str">
        <f ca="1">IF(OFFSET('Sales input worksheet'!$D$1,ROW()-2,0)="","",OFFSET('Sales input worksheet'!$D$1,ROW()-2,0))</f>
        <v/>
      </c>
      <c r="F510" s="171" t="str">
        <f ca="1">IF(OFFSET('Sales input worksheet'!$E$1,ROW()-2,0)="","",OFFSET('Sales input worksheet'!$E$1,ROW()-2,0))</f>
        <v/>
      </c>
      <c r="G510" s="172" t="str">
        <f ca="1">IF($C510="Total",SUM(G$1:G509),
IF(OR(SUM('Sales input worksheet'!$J509:$K509)&lt;0,SUM('Sales input worksheet'!$J509:$K509)=0),"",
'Sales input worksheet'!$M509))</f>
        <v/>
      </c>
      <c r="H510" s="172" t="str">
        <f ca="1">IF($C510="Total",SUM(H$1:H509),
IF(OR(SUM('Sales input worksheet'!$J509:$K509)&gt;0,SUM('Sales input worksheet'!$J509:$K509)=0),"",
'Sales input worksheet'!$M509))</f>
        <v/>
      </c>
      <c r="I510" s="319"/>
      <c r="J510" s="176" t="str">
        <f ca="1">IF($C510="Total",SUM($I$1:I509),"")</f>
        <v/>
      </c>
      <c r="K510" s="177" t="str">
        <f ca="1">IFERROR(IF($C510="Total",$K$2+SUM($G510:$H510)-$J510,
IF(AND(G510="",H510=""),"",
$K$2+SUM(G$3:G510)+SUM(H$3:H510)-SUM(I$2:I510))),"")</f>
        <v/>
      </c>
    </row>
    <row r="511" spans="1:11" x14ac:dyDescent="0.35">
      <c r="A511" s="318" t="str">
        <f ca="1">IF($B511='Debtor balance enquiry'!$C$2,1+COUNT('Accounts Receivable'!$A$1:A510),"")</f>
        <v/>
      </c>
      <c r="B511" s="133" t="str">
        <f ca="1">OFFSET('Sales input worksheet'!$A$1,ROW()-2,0)</f>
        <v/>
      </c>
      <c r="C511" s="169" t="str">
        <f ca="1">IF($C510="Total","",
IF($C510="","",
IF(OFFSET('Sales input worksheet'!$B$1,ROW()-2,0)="","TOTAL",
OFFSET('Sales input worksheet'!$B$1,ROW()-2,0))))</f>
        <v/>
      </c>
      <c r="D511" s="169" t="str">
        <f ca="1">IF(OFFSET('Sales input worksheet'!$C$1,ROW()-2,0)="","",OFFSET('Sales input worksheet'!$C$1,ROW()-2,0))</f>
        <v/>
      </c>
      <c r="E511" s="170" t="str">
        <f ca="1">IF(OFFSET('Sales input worksheet'!$D$1,ROW()-2,0)="","",OFFSET('Sales input worksheet'!$D$1,ROW()-2,0))</f>
        <v/>
      </c>
      <c r="F511" s="171" t="str">
        <f ca="1">IF(OFFSET('Sales input worksheet'!$E$1,ROW()-2,0)="","",OFFSET('Sales input worksheet'!$E$1,ROW()-2,0))</f>
        <v/>
      </c>
      <c r="G511" s="172" t="str">
        <f ca="1">IF($C511="Total",SUM(G$1:G510),
IF(OR(SUM('Sales input worksheet'!$J510:$K510)&lt;0,SUM('Sales input worksheet'!$J510:$K510)=0),"",
'Sales input worksheet'!$M510))</f>
        <v/>
      </c>
      <c r="H511" s="172" t="str">
        <f ca="1">IF($C511="Total",SUM(H$1:H510),
IF(OR(SUM('Sales input worksheet'!$J510:$K510)&gt;0,SUM('Sales input worksheet'!$J510:$K510)=0),"",
'Sales input worksheet'!$M510))</f>
        <v/>
      </c>
      <c r="I511" s="319"/>
      <c r="J511" s="176" t="str">
        <f ca="1">IF($C511="Total",SUM($I$1:I510),"")</f>
        <v/>
      </c>
      <c r="K511" s="177" t="str">
        <f ca="1">IFERROR(IF($C511="Total",$K$2+SUM($G511:$H511)-$J511,
IF(AND(G511="",H511=""),"",
$K$2+SUM(G$3:G511)+SUM(H$3:H511)-SUM(I$2:I511))),"")</f>
        <v/>
      </c>
    </row>
    <row r="512" spans="1:11" x14ac:dyDescent="0.35">
      <c r="A512" s="318" t="str">
        <f ca="1">IF($B512='Debtor balance enquiry'!$C$2,1+COUNT('Accounts Receivable'!$A$1:A511),"")</f>
        <v/>
      </c>
      <c r="B512" s="133" t="str">
        <f ca="1">OFFSET('Sales input worksheet'!$A$1,ROW()-2,0)</f>
        <v/>
      </c>
      <c r="C512" s="169" t="str">
        <f ca="1">IF($C511="Total","",
IF($C511="","",
IF(OFFSET('Sales input worksheet'!$B$1,ROW()-2,0)="","TOTAL",
OFFSET('Sales input worksheet'!$B$1,ROW()-2,0))))</f>
        <v/>
      </c>
      <c r="D512" s="169" t="str">
        <f ca="1">IF(OFFSET('Sales input worksheet'!$C$1,ROW()-2,0)="","",OFFSET('Sales input worksheet'!$C$1,ROW()-2,0))</f>
        <v/>
      </c>
      <c r="E512" s="170" t="str">
        <f ca="1">IF(OFFSET('Sales input worksheet'!$D$1,ROW()-2,0)="","",OFFSET('Sales input worksheet'!$D$1,ROW()-2,0))</f>
        <v/>
      </c>
      <c r="F512" s="171" t="str">
        <f ca="1">IF(OFFSET('Sales input worksheet'!$E$1,ROW()-2,0)="","",OFFSET('Sales input worksheet'!$E$1,ROW()-2,0))</f>
        <v/>
      </c>
      <c r="G512" s="172" t="str">
        <f ca="1">IF($C512="Total",SUM(G$1:G511),
IF(OR(SUM('Sales input worksheet'!$J511:$K511)&lt;0,SUM('Sales input worksheet'!$J511:$K511)=0),"",
'Sales input worksheet'!$M511))</f>
        <v/>
      </c>
      <c r="H512" s="172" t="str">
        <f ca="1">IF($C512="Total",SUM(H$1:H511),
IF(OR(SUM('Sales input worksheet'!$J511:$K511)&gt;0,SUM('Sales input worksheet'!$J511:$K511)=0),"",
'Sales input worksheet'!$M511))</f>
        <v/>
      </c>
      <c r="I512" s="319"/>
      <c r="J512" s="176" t="str">
        <f ca="1">IF($C512="Total",SUM($I$1:I511),"")</f>
        <v/>
      </c>
      <c r="K512" s="177" t="str">
        <f ca="1">IFERROR(IF($C512="Total",$K$2+SUM($G512:$H512)-$J512,
IF(AND(G512="",H512=""),"",
$K$2+SUM(G$3:G512)+SUM(H$3:H512)-SUM(I$2:I512))),"")</f>
        <v/>
      </c>
    </row>
    <row r="513" spans="1:11" x14ac:dyDescent="0.35">
      <c r="A513" s="318" t="str">
        <f ca="1">IF($B513='Debtor balance enquiry'!$C$2,1+COUNT('Accounts Receivable'!$A$1:A512),"")</f>
        <v/>
      </c>
      <c r="B513" s="133" t="str">
        <f ca="1">OFFSET('Sales input worksheet'!$A$1,ROW()-2,0)</f>
        <v/>
      </c>
      <c r="C513" s="169" t="str">
        <f ca="1">IF($C512="Total","",
IF($C512="","",
IF(OFFSET('Sales input worksheet'!$B$1,ROW()-2,0)="","TOTAL",
OFFSET('Sales input worksheet'!$B$1,ROW()-2,0))))</f>
        <v/>
      </c>
      <c r="D513" s="169" t="str">
        <f ca="1">IF(OFFSET('Sales input worksheet'!$C$1,ROW()-2,0)="","",OFFSET('Sales input worksheet'!$C$1,ROW()-2,0))</f>
        <v/>
      </c>
      <c r="E513" s="170" t="str">
        <f ca="1">IF(OFFSET('Sales input worksheet'!$D$1,ROW()-2,0)="","",OFFSET('Sales input worksheet'!$D$1,ROW()-2,0))</f>
        <v/>
      </c>
      <c r="F513" s="171" t="str">
        <f ca="1">IF(OFFSET('Sales input worksheet'!$E$1,ROW()-2,0)="","",OFFSET('Sales input worksheet'!$E$1,ROW()-2,0))</f>
        <v/>
      </c>
      <c r="G513" s="172" t="str">
        <f ca="1">IF($C513="Total",SUM(G$1:G512),
IF(OR(SUM('Sales input worksheet'!$J512:$K512)&lt;0,SUM('Sales input worksheet'!$J512:$K512)=0),"",
'Sales input worksheet'!$M512))</f>
        <v/>
      </c>
      <c r="H513" s="172" t="str">
        <f ca="1">IF($C513="Total",SUM(H$1:H512),
IF(OR(SUM('Sales input worksheet'!$J512:$K512)&gt;0,SUM('Sales input worksheet'!$J512:$K512)=0),"",
'Sales input worksheet'!$M512))</f>
        <v/>
      </c>
      <c r="I513" s="319"/>
      <c r="J513" s="176" t="str">
        <f ca="1">IF($C513="Total",SUM($I$1:I512),"")</f>
        <v/>
      </c>
      <c r="K513" s="177" t="str">
        <f ca="1">IFERROR(IF($C513="Total",$K$2+SUM($G513:$H513)-$J513,
IF(AND(G513="",H513=""),"",
$K$2+SUM(G$3:G513)+SUM(H$3:H513)-SUM(I$2:I513))),"")</f>
        <v/>
      </c>
    </row>
    <row r="514" spans="1:11" x14ac:dyDescent="0.35">
      <c r="A514" s="318" t="str">
        <f ca="1">IF($B514='Debtor balance enquiry'!$C$2,1+COUNT('Accounts Receivable'!$A$1:A513),"")</f>
        <v/>
      </c>
      <c r="B514" s="133" t="str">
        <f ca="1">OFFSET('Sales input worksheet'!$A$1,ROW()-2,0)</f>
        <v/>
      </c>
      <c r="C514" s="169" t="str">
        <f ca="1">IF($C513="Total","",
IF($C513="","",
IF(OFFSET('Sales input worksheet'!$B$1,ROW()-2,0)="","TOTAL",
OFFSET('Sales input worksheet'!$B$1,ROW()-2,0))))</f>
        <v/>
      </c>
      <c r="D514" s="169" t="str">
        <f ca="1">IF(OFFSET('Sales input worksheet'!$C$1,ROW()-2,0)="","",OFFSET('Sales input worksheet'!$C$1,ROW()-2,0))</f>
        <v/>
      </c>
      <c r="E514" s="170" t="str">
        <f ca="1">IF(OFFSET('Sales input worksheet'!$D$1,ROW()-2,0)="","",OFFSET('Sales input worksheet'!$D$1,ROW()-2,0))</f>
        <v/>
      </c>
      <c r="F514" s="171" t="str">
        <f ca="1">IF(OFFSET('Sales input worksheet'!$E$1,ROW()-2,0)="","",OFFSET('Sales input worksheet'!$E$1,ROW()-2,0))</f>
        <v/>
      </c>
      <c r="G514" s="172" t="str">
        <f ca="1">IF($C514="Total",SUM(G$1:G513),
IF(OR(SUM('Sales input worksheet'!$J513:$K513)&lt;0,SUM('Sales input worksheet'!$J513:$K513)=0),"",
'Sales input worksheet'!$M513))</f>
        <v/>
      </c>
      <c r="H514" s="172" t="str">
        <f ca="1">IF($C514="Total",SUM(H$1:H513),
IF(OR(SUM('Sales input worksheet'!$J513:$K513)&gt;0,SUM('Sales input worksheet'!$J513:$K513)=0),"",
'Sales input worksheet'!$M513))</f>
        <v/>
      </c>
      <c r="I514" s="319"/>
      <c r="J514" s="176" t="str">
        <f ca="1">IF($C514="Total",SUM($I$1:I513),"")</f>
        <v/>
      </c>
      <c r="K514" s="177" t="str">
        <f ca="1">IFERROR(IF($C514="Total",$K$2+SUM($G514:$H514)-$J514,
IF(AND(G514="",H514=""),"",
$K$2+SUM(G$3:G514)+SUM(H$3:H514)-SUM(I$2:I514))),"")</f>
        <v/>
      </c>
    </row>
    <row r="515" spans="1:11" x14ac:dyDescent="0.35">
      <c r="A515" s="318" t="str">
        <f ca="1">IF($B515='Debtor balance enquiry'!$C$2,1+COUNT('Accounts Receivable'!$A$1:A514),"")</f>
        <v/>
      </c>
      <c r="B515" s="133" t="str">
        <f ca="1">OFFSET('Sales input worksheet'!$A$1,ROW()-2,0)</f>
        <v/>
      </c>
      <c r="C515" s="169" t="str">
        <f ca="1">IF($C514="Total","",
IF($C514="","",
IF(OFFSET('Sales input worksheet'!$B$1,ROW()-2,0)="","TOTAL",
OFFSET('Sales input worksheet'!$B$1,ROW()-2,0))))</f>
        <v/>
      </c>
      <c r="D515" s="169" t="str">
        <f ca="1">IF(OFFSET('Sales input worksheet'!$C$1,ROW()-2,0)="","",OFFSET('Sales input worksheet'!$C$1,ROW()-2,0))</f>
        <v/>
      </c>
      <c r="E515" s="170" t="str">
        <f ca="1">IF(OFFSET('Sales input worksheet'!$D$1,ROW()-2,0)="","",OFFSET('Sales input worksheet'!$D$1,ROW()-2,0))</f>
        <v/>
      </c>
      <c r="F515" s="171" t="str">
        <f ca="1">IF(OFFSET('Sales input worksheet'!$E$1,ROW()-2,0)="","",OFFSET('Sales input worksheet'!$E$1,ROW()-2,0))</f>
        <v/>
      </c>
      <c r="G515" s="172" t="str">
        <f ca="1">IF($C515="Total",SUM(G$1:G514),
IF(OR(SUM('Sales input worksheet'!$J514:$K514)&lt;0,SUM('Sales input worksheet'!$J514:$K514)=0),"",
'Sales input worksheet'!$M514))</f>
        <v/>
      </c>
      <c r="H515" s="172" t="str">
        <f ca="1">IF($C515="Total",SUM(H$1:H514),
IF(OR(SUM('Sales input worksheet'!$J514:$K514)&gt;0,SUM('Sales input worksheet'!$J514:$K514)=0),"",
'Sales input worksheet'!$M514))</f>
        <v/>
      </c>
      <c r="I515" s="319"/>
      <c r="J515" s="176" t="str">
        <f ca="1">IF($C515="Total",SUM($I$1:I514),"")</f>
        <v/>
      </c>
      <c r="K515" s="177" t="str">
        <f ca="1">IFERROR(IF($C515="Total",$K$2+SUM($G515:$H515)-$J515,
IF(AND(G515="",H515=""),"",
$K$2+SUM(G$3:G515)+SUM(H$3:H515)-SUM(I$2:I515))),"")</f>
        <v/>
      </c>
    </row>
    <row r="516" spans="1:11" x14ac:dyDescent="0.35">
      <c r="A516" s="318" t="str">
        <f ca="1">IF($B516='Debtor balance enquiry'!$C$2,1+COUNT('Accounts Receivable'!$A$1:A515),"")</f>
        <v/>
      </c>
      <c r="B516" s="133" t="str">
        <f ca="1">OFFSET('Sales input worksheet'!$A$1,ROW()-2,0)</f>
        <v/>
      </c>
      <c r="C516" s="169" t="str">
        <f ca="1">IF($C515="Total","",
IF($C515="","",
IF(OFFSET('Sales input worksheet'!$B$1,ROW()-2,0)="","TOTAL",
OFFSET('Sales input worksheet'!$B$1,ROW()-2,0))))</f>
        <v/>
      </c>
      <c r="D516" s="169" t="str">
        <f ca="1">IF(OFFSET('Sales input worksheet'!$C$1,ROW()-2,0)="","",OFFSET('Sales input worksheet'!$C$1,ROW()-2,0))</f>
        <v/>
      </c>
      <c r="E516" s="170" t="str">
        <f ca="1">IF(OFFSET('Sales input worksheet'!$D$1,ROW()-2,0)="","",OFFSET('Sales input worksheet'!$D$1,ROW()-2,0))</f>
        <v/>
      </c>
      <c r="F516" s="171" t="str">
        <f ca="1">IF(OFFSET('Sales input worksheet'!$E$1,ROW()-2,0)="","",OFFSET('Sales input worksheet'!$E$1,ROW()-2,0))</f>
        <v/>
      </c>
      <c r="G516" s="172" t="str">
        <f ca="1">IF($C516="Total",SUM(G$1:G515),
IF(OR(SUM('Sales input worksheet'!$J515:$K515)&lt;0,SUM('Sales input worksheet'!$J515:$K515)=0),"",
'Sales input worksheet'!$M515))</f>
        <v/>
      </c>
      <c r="H516" s="172" t="str">
        <f ca="1">IF($C516="Total",SUM(H$1:H515),
IF(OR(SUM('Sales input worksheet'!$J515:$K515)&gt;0,SUM('Sales input worksheet'!$J515:$K515)=0),"",
'Sales input worksheet'!$M515))</f>
        <v/>
      </c>
      <c r="I516" s="319"/>
      <c r="J516" s="176" t="str">
        <f ca="1">IF($C516="Total",SUM($I$1:I515),"")</f>
        <v/>
      </c>
      <c r="K516" s="177" t="str">
        <f ca="1">IFERROR(IF($C516="Total",$K$2+SUM($G516:$H516)-$J516,
IF(AND(G516="",H516=""),"",
$K$2+SUM(G$3:G516)+SUM(H$3:H516)-SUM(I$2:I516))),"")</f>
        <v/>
      </c>
    </row>
    <row r="517" spans="1:11" x14ac:dyDescent="0.35">
      <c r="A517" s="318" t="str">
        <f ca="1">IF($B517='Debtor balance enquiry'!$C$2,1+COUNT('Accounts Receivable'!$A$1:A516),"")</f>
        <v/>
      </c>
      <c r="B517" s="133" t="str">
        <f ca="1">OFFSET('Sales input worksheet'!$A$1,ROW()-2,0)</f>
        <v/>
      </c>
      <c r="C517" s="169" t="str">
        <f ca="1">IF($C516="Total","",
IF($C516="","",
IF(OFFSET('Sales input worksheet'!$B$1,ROW()-2,0)="","TOTAL",
OFFSET('Sales input worksheet'!$B$1,ROW()-2,0))))</f>
        <v/>
      </c>
      <c r="D517" s="169" t="str">
        <f ca="1">IF(OFFSET('Sales input worksheet'!$C$1,ROW()-2,0)="","",OFFSET('Sales input worksheet'!$C$1,ROW()-2,0))</f>
        <v/>
      </c>
      <c r="E517" s="170" t="str">
        <f ca="1">IF(OFFSET('Sales input worksheet'!$D$1,ROW()-2,0)="","",OFFSET('Sales input worksheet'!$D$1,ROW()-2,0))</f>
        <v/>
      </c>
      <c r="F517" s="171" t="str">
        <f ca="1">IF(OFFSET('Sales input worksheet'!$E$1,ROW()-2,0)="","",OFFSET('Sales input worksheet'!$E$1,ROW()-2,0))</f>
        <v/>
      </c>
      <c r="G517" s="172" t="str">
        <f ca="1">IF($C517="Total",SUM(G$1:G516),
IF(OR(SUM('Sales input worksheet'!$J516:$K516)&lt;0,SUM('Sales input worksheet'!$J516:$K516)=0),"",
'Sales input worksheet'!$M516))</f>
        <v/>
      </c>
      <c r="H517" s="172" t="str">
        <f ca="1">IF($C517="Total",SUM(H$1:H516),
IF(OR(SUM('Sales input worksheet'!$J516:$K516)&gt;0,SUM('Sales input worksheet'!$J516:$K516)=0),"",
'Sales input worksheet'!$M516))</f>
        <v/>
      </c>
      <c r="I517" s="319"/>
      <c r="J517" s="176" t="str">
        <f ca="1">IF($C517="Total",SUM($I$1:I516),"")</f>
        <v/>
      </c>
      <c r="K517" s="177" t="str">
        <f ca="1">IFERROR(IF($C517="Total",$K$2+SUM($G517:$H517)-$J517,
IF(AND(G517="",H517=""),"",
$K$2+SUM(G$3:G517)+SUM(H$3:H517)-SUM(I$2:I517))),"")</f>
        <v/>
      </c>
    </row>
    <row r="518" spans="1:11" x14ac:dyDescent="0.35">
      <c r="A518" s="318" t="str">
        <f ca="1">IF($B518='Debtor balance enquiry'!$C$2,1+COUNT('Accounts Receivable'!$A$1:A517),"")</f>
        <v/>
      </c>
      <c r="B518" s="133" t="str">
        <f ca="1">OFFSET('Sales input worksheet'!$A$1,ROW()-2,0)</f>
        <v/>
      </c>
      <c r="C518" s="169" t="str">
        <f ca="1">IF($C517="Total","",
IF($C517="","",
IF(OFFSET('Sales input worksheet'!$B$1,ROW()-2,0)="","TOTAL",
OFFSET('Sales input worksheet'!$B$1,ROW()-2,0))))</f>
        <v/>
      </c>
      <c r="D518" s="169" t="str">
        <f ca="1">IF(OFFSET('Sales input worksheet'!$C$1,ROW()-2,0)="","",OFFSET('Sales input worksheet'!$C$1,ROW()-2,0))</f>
        <v/>
      </c>
      <c r="E518" s="170" t="str">
        <f ca="1">IF(OFFSET('Sales input worksheet'!$D$1,ROW()-2,0)="","",OFFSET('Sales input worksheet'!$D$1,ROW()-2,0))</f>
        <v/>
      </c>
      <c r="F518" s="171" t="str">
        <f ca="1">IF(OFFSET('Sales input worksheet'!$E$1,ROW()-2,0)="","",OFFSET('Sales input worksheet'!$E$1,ROW()-2,0))</f>
        <v/>
      </c>
      <c r="G518" s="172" t="str">
        <f ca="1">IF($C518="Total",SUM(G$1:G517),
IF(OR(SUM('Sales input worksheet'!$J517:$K517)&lt;0,SUM('Sales input worksheet'!$J517:$K517)=0),"",
'Sales input worksheet'!$M517))</f>
        <v/>
      </c>
      <c r="H518" s="172" t="str">
        <f ca="1">IF($C518="Total",SUM(H$1:H517),
IF(OR(SUM('Sales input worksheet'!$J517:$K517)&gt;0,SUM('Sales input worksheet'!$J517:$K517)=0),"",
'Sales input worksheet'!$M517))</f>
        <v/>
      </c>
      <c r="I518" s="319"/>
      <c r="J518" s="176" t="str">
        <f ca="1">IF($C518="Total",SUM($I$1:I517),"")</f>
        <v/>
      </c>
      <c r="K518" s="177" t="str">
        <f ca="1">IFERROR(IF($C518="Total",$K$2+SUM($G518:$H518)-$J518,
IF(AND(G518="",H518=""),"",
$K$2+SUM(G$3:G518)+SUM(H$3:H518)-SUM(I$2:I518))),"")</f>
        <v/>
      </c>
    </row>
    <row r="519" spans="1:11" x14ac:dyDescent="0.35">
      <c r="A519" s="318" t="str">
        <f ca="1">IF($B519='Debtor balance enquiry'!$C$2,1+COUNT('Accounts Receivable'!$A$1:A518),"")</f>
        <v/>
      </c>
      <c r="B519" s="133" t="str">
        <f ca="1">OFFSET('Sales input worksheet'!$A$1,ROW()-2,0)</f>
        <v/>
      </c>
      <c r="C519" s="169" t="str">
        <f ca="1">IF($C518="Total","",
IF($C518="","",
IF(OFFSET('Sales input worksheet'!$B$1,ROW()-2,0)="","TOTAL",
OFFSET('Sales input worksheet'!$B$1,ROW()-2,0))))</f>
        <v/>
      </c>
      <c r="D519" s="169" t="str">
        <f ca="1">IF(OFFSET('Sales input worksheet'!$C$1,ROW()-2,0)="","",OFFSET('Sales input worksheet'!$C$1,ROW()-2,0))</f>
        <v/>
      </c>
      <c r="E519" s="170" t="str">
        <f ca="1">IF(OFFSET('Sales input worksheet'!$D$1,ROW()-2,0)="","",OFFSET('Sales input worksheet'!$D$1,ROW()-2,0))</f>
        <v/>
      </c>
      <c r="F519" s="171" t="str">
        <f ca="1">IF(OFFSET('Sales input worksheet'!$E$1,ROW()-2,0)="","",OFFSET('Sales input worksheet'!$E$1,ROW()-2,0))</f>
        <v/>
      </c>
      <c r="G519" s="172" t="str">
        <f ca="1">IF($C519="Total",SUM(G$1:G518),
IF(OR(SUM('Sales input worksheet'!$J518:$K518)&lt;0,SUM('Sales input worksheet'!$J518:$K518)=0),"",
'Sales input worksheet'!$M518))</f>
        <v/>
      </c>
      <c r="H519" s="172" t="str">
        <f ca="1">IF($C519="Total",SUM(H$1:H518),
IF(OR(SUM('Sales input worksheet'!$J518:$K518)&gt;0,SUM('Sales input worksheet'!$J518:$K518)=0),"",
'Sales input worksheet'!$M518))</f>
        <v/>
      </c>
      <c r="I519" s="319"/>
      <c r="J519" s="176" t="str">
        <f ca="1">IF($C519="Total",SUM($I$1:I518),"")</f>
        <v/>
      </c>
      <c r="K519" s="177" t="str">
        <f ca="1">IFERROR(IF($C519="Total",$K$2+SUM($G519:$H519)-$J519,
IF(AND(G519="",H519=""),"",
$K$2+SUM(G$3:G519)+SUM(H$3:H519)-SUM(I$2:I519))),"")</f>
        <v/>
      </c>
    </row>
    <row r="520" spans="1:11" x14ac:dyDescent="0.35">
      <c r="A520" s="318" t="str">
        <f ca="1">IF($B520='Debtor balance enquiry'!$C$2,1+COUNT('Accounts Receivable'!$A$1:A519),"")</f>
        <v/>
      </c>
      <c r="B520" s="133" t="str">
        <f ca="1">OFFSET('Sales input worksheet'!$A$1,ROW()-2,0)</f>
        <v/>
      </c>
      <c r="C520" s="169" t="str">
        <f ca="1">IF($C519="Total","",
IF($C519="","",
IF(OFFSET('Sales input worksheet'!$B$1,ROW()-2,0)="","TOTAL",
OFFSET('Sales input worksheet'!$B$1,ROW()-2,0))))</f>
        <v/>
      </c>
      <c r="D520" s="169" t="str">
        <f ca="1">IF(OFFSET('Sales input worksheet'!$C$1,ROW()-2,0)="","",OFFSET('Sales input worksheet'!$C$1,ROW()-2,0))</f>
        <v/>
      </c>
      <c r="E520" s="170" t="str">
        <f ca="1">IF(OFFSET('Sales input worksheet'!$D$1,ROW()-2,0)="","",OFFSET('Sales input worksheet'!$D$1,ROW()-2,0))</f>
        <v/>
      </c>
      <c r="F520" s="171" t="str">
        <f ca="1">IF(OFFSET('Sales input worksheet'!$E$1,ROW()-2,0)="","",OFFSET('Sales input worksheet'!$E$1,ROW()-2,0))</f>
        <v/>
      </c>
      <c r="G520" s="172" t="str">
        <f ca="1">IF($C520="Total",SUM(G$1:G519),
IF(OR(SUM('Sales input worksheet'!$J519:$K519)&lt;0,SUM('Sales input worksheet'!$J519:$K519)=0),"",
'Sales input worksheet'!$M519))</f>
        <v/>
      </c>
      <c r="H520" s="172" t="str">
        <f ca="1">IF($C520="Total",SUM(H$1:H519),
IF(OR(SUM('Sales input worksheet'!$J519:$K519)&gt;0,SUM('Sales input worksheet'!$J519:$K519)=0),"",
'Sales input worksheet'!$M519))</f>
        <v/>
      </c>
      <c r="I520" s="319"/>
      <c r="J520" s="176" t="str">
        <f ca="1">IF($C520="Total",SUM($I$1:I519),"")</f>
        <v/>
      </c>
      <c r="K520" s="177" t="str">
        <f ca="1">IFERROR(IF($C520="Total",$K$2+SUM($G520:$H520)-$J520,
IF(AND(G520="",H520=""),"",
$K$2+SUM(G$3:G520)+SUM(H$3:H520)-SUM(I$2:I520))),"")</f>
        <v/>
      </c>
    </row>
    <row r="521" spans="1:11" x14ac:dyDescent="0.35">
      <c r="A521" s="318" t="str">
        <f ca="1">IF($B521='Debtor balance enquiry'!$C$2,1+COUNT('Accounts Receivable'!$A$1:A520),"")</f>
        <v/>
      </c>
      <c r="B521" s="133" t="str">
        <f ca="1">OFFSET('Sales input worksheet'!$A$1,ROW()-2,0)</f>
        <v/>
      </c>
      <c r="C521" s="169" t="str">
        <f ca="1">IF($C520="Total","",
IF($C520="","",
IF(OFFSET('Sales input worksheet'!$B$1,ROW()-2,0)="","TOTAL",
OFFSET('Sales input worksheet'!$B$1,ROW()-2,0))))</f>
        <v/>
      </c>
      <c r="D521" s="169" t="str">
        <f ca="1">IF(OFFSET('Sales input worksheet'!$C$1,ROW()-2,0)="","",OFFSET('Sales input worksheet'!$C$1,ROW()-2,0))</f>
        <v/>
      </c>
      <c r="E521" s="170" t="str">
        <f ca="1">IF(OFFSET('Sales input worksheet'!$D$1,ROW()-2,0)="","",OFFSET('Sales input worksheet'!$D$1,ROW()-2,0))</f>
        <v/>
      </c>
      <c r="F521" s="171" t="str">
        <f ca="1">IF(OFFSET('Sales input worksheet'!$E$1,ROW()-2,0)="","",OFFSET('Sales input worksheet'!$E$1,ROW()-2,0))</f>
        <v/>
      </c>
      <c r="G521" s="172" t="str">
        <f ca="1">IF($C521="Total",SUM(G$1:G520),
IF(OR(SUM('Sales input worksheet'!$J520:$K520)&lt;0,SUM('Sales input worksheet'!$J520:$K520)=0),"",
'Sales input worksheet'!$M520))</f>
        <v/>
      </c>
      <c r="H521" s="172" t="str">
        <f ca="1">IF($C521="Total",SUM(H$1:H520),
IF(OR(SUM('Sales input worksheet'!$J520:$K520)&gt;0,SUM('Sales input worksheet'!$J520:$K520)=0),"",
'Sales input worksheet'!$M520))</f>
        <v/>
      </c>
      <c r="I521" s="319"/>
      <c r="J521" s="176" t="str">
        <f ca="1">IF($C521="Total",SUM($I$1:I520),"")</f>
        <v/>
      </c>
      <c r="K521" s="177" t="str">
        <f ca="1">IFERROR(IF($C521="Total",$K$2+SUM($G521:$H521)-$J521,
IF(AND(G521="",H521=""),"",
$K$2+SUM(G$3:G521)+SUM(H$3:H521)-SUM(I$2:I521))),"")</f>
        <v/>
      </c>
    </row>
    <row r="522" spans="1:11" x14ac:dyDescent="0.35">
      <c r="A522" s="318" t="str">
        <f ca="1">IF($B522='Debtor balance enquiry'!$C$2,1+COUNT('Accounts Receivable'!$A$1:A521),"")</f>
        <v/>
      </c>
      <c r="B522" s="133" t="str">
        <f ca="1">OFFSET('Sales input worksheet'!$A$1,ROW()-2,0)</f>
        <v/>
      </c>
      <c r="C522" s="169" t="str">
        <f ca="1">IF($C521="Total","",
IF($C521="","",
IF(OFFSET('Sales input worksheet'!$B$1,ROW()-2,0)="","TOTAL",
OFFSET('Sales input worksheet'!$B$1,ROW()-2,0))))</f>
        <v/>
      </c>
      <c r="D522" s="169" t="str">
        <f ca="1">IF(OFFSET('Sales input worksheet'!$C$1,ROW()-2,0)="","",OFFSET('Sales input worksheet'!$C$1,ROW()-2,0))</f>
        <v/>
      </c>
      <c r="E522" s="170" t="str">
        <f ca="1">IF(OFFSET('Sales input worksheet'!$D$1,ROW()-2,0)="","",OFFSET('Sales input worksheet'!$D$1,ROW()-2,0))</f>
        <v/>
      </c>
      <c r="F522" s="171" t="str">
        <f ca="1">IF(OFFSET('Sales input worksheet'!$E$1,ROW()-2,0)="","",OFFSET('Sales input worksheet'!$E$1,ROW()-2,0))</f>
        <v/>
      </c>
      <c r="G522" s="172" t="str">
        <f ca="1">IF($C522="Total",SUM(G$1:G521),
IF(OR(SUM('Sales input worksheet'!$J521:$K521)&lt;0,SUM('Sales input worksheet'!$J521:$K521)=0),"",
'Sales input worksheet'!$M521))</f>
        <v/>
      </c>
      <c r="H522" s="172" t="str">
        <f ca="1">IF($C522="Total",SUM(H$1:H521),
IF(OR(SUM('Sales input worksheet'!$J521:$K521)&gt;0,SUM('Sales input worksheet'!$J521:$K521)=0),"",
'Sales input worksheet'!$M521))</f>
        <v/>
      </c>
      <c r="I522" s="319"/>
      <c r="J522" s="176" t="str">
        <f ca="1">IF($C522="Total",SUM($I$1:I521),"")</f>
        <v/>
      </c>
      <c r="K522" s="177" t="str">
        <f ca="1">IFERROR(IF($C522="Total",$K$2+SUM($G522:$H522)-$J522,
IF(AND(G522="",H522=""),"",
$K$2+SUM(G$3:G522)+SUM(H$3:H522)-SUM(I$2:I522))),"")</f>
        <v/>
      </c>
    </row>
    <row r="523" spans="1:11" x14ac:dyDescent="0.35">
      <c r="A523" s="318" t="str">
        <f ca="1">IF($B523='Debtor balance enquiry'!$C$2,1+COUNT('Accounts Receivable'!$A$1:A522),"")</f>
        <v/>
      </c>
      <c r="B523" s="133" t="str">
        <f ca="1">OFFSET('Sales input worksheet'!$A$1,ROW()-2,0)</f>
        <v/>
      </c>
      <c r="C523" s="169" t="str">
        <f ca="1">IF($C522="Total","",
IF($C522="","",
IF(OFFSET('Sales input worksheet'!$B$1,ROW()-2,0)="","TOTAL",
OFFSET('Sales input worksheet'!$B$1,ROW()-2,0))))</f>
        <v/>
      </c>
      <c r="D523" s="169" t="str">
        <f ca="1">IF(OFFSET('Sales input worksheet'!$C$1,ROW()-2,0)="","",OFFSET('Sales input worksheet'!$C$1,ROW()-2,0))</f>
        <v/>
      </c>
      <c r="E523" s="170" t="str">
        <f ca="1">IF(OFFSET('Sales input worksheet'!$D$1,ROW()-2,0)="","",OFFSET('Sales input worksheet'!$D$1,ROW()-2,0))</f>
        <v/>
      </c>
      <c r="F523" s="171" t="str">
        <f ca="1">IF(OFFSET('Sales input worksheet'!$E$1,ROW()-2,0)="","",OFFSET('Sales input worksheet'!$E$1,ROW()-2,0))</f>
        <v/>
      </c>
      <c r="G523" s="172" t="str">
        <f ca="1">IF($C523="Total",SUM(G$1:G522),
IF(OR(SUM('Sales input worksheet'!$J522:$K522)&lt;0,SUM('Sales input worksheet'!$J522:$K522)=0),"",
'Sales input worksheet'!$M522))</f>
        <v/>
      </c>
      <c r="H523" s="172" t="str">
        <f ca="1">IF($C523="Total",SUM(H$1:H522),
IF(OR(SUM('Sales input worksheet'!$J522:$K522)&gt;0,SUM('Sales input worksheet'!$J522:$K522)=0),"",
'Sales input worksheet'!$M522))</f>
        <v/>
      </c>
      <c r="I523" s="319"/>
      <c r="J523" s="176" t="str">
        <f ca="1">IF($C523="Total",SUM($I$1:I522),"")</f>
        <v/>
      </c>
      <c r="K523" s="177" t="str">
        <f ca="1">IFERROR(IF($C523="Total",$K$2+SUM($G523:$H523)-$J523,
IF(AND(G523="",H523=""),"",
$K$2+SUM(G$3:G523)+SUM(H$3:H523)-SUM(I$2:I523))),"")</f>
        <v/>
      </c>
    </row>
    <row r="524" spans="1:11" x14ac:dyDescent="0.35">
      <c r="A524" s="318" t="str">
        <f ca="1">IF($B524='Debtor balance enquiry'!$C$2,1+COUNT('Accounts Receivable'!$A$1:A523),"")</f>
        <v/>
      </c>
      <c r="B524" s="133" t="str">
        <f ca="1">OFFSET('Sales input worksheet'!$A$1,ROW()-2,0)</f>
        <v/>
      </c>
      <c r="C524" s="169" t="str">
        <f ca="1">IF($C523="Total","",
IF($C523="","",
IF(OFFSET('Sales input worksheet'!$B$1,ROW()-2,0)="","TOTAL",
OFFSET('Sales input worksheet'!$B$1,ROW()-2,0))))</f>
        <v/>
      </c>
      <c r="D524" s="169" t="str">
        <f ca="1">IF(OFFSET('Sales input worksheet'!$C$1,ROW()-2,0)="","",OFFSET('Sales input worksheet'!$C$1,ROW()-2,0))</f>
        <v/>
      </c>
      <c r="E524" s="170" t="str">
        <f ca="1">IF(OFFSET('Sales input worksheet'!$D$1,ROW()-2,0)="","",OFFSET('Sales input worksheet'!$D$1,ROW()-2,0))</f>
        <v/>
      </c>
      <c r="F524" s="171" t="str">
        <f ca="1">IF(OFFSET('Sales input worksheet'!$E$1,ROW()-2,0)="","",OFFSET('Sales input worksheet'!$E$1,ROW()-2,0))</f>
        <v/>
      </c>
      <c r="G524" s="172" t="str">
        <f ca="1">IF($C524="Total",SUM(G$1:G523),
IF(OR(SUM('Sales input worksheet'!$J523:$K523)&lt;0,SUM('Sales input worksheet'!$J523:$K523)=0),"",
'Sales input worksheet'!$M523))</f>
        <v/>
      </c>
      <c r="H524" s="172" t="str">
        <f ca="1">IF($C524="Total",SUM(H$1:H523),
IF(OR(SUM('Sales input worksheet'!$J523:$K523)&gt;0,SUM('Sales input worksheet'!$J523:$K523)=0),"",
'Sales input worksheet'!$M523))</f>
        <v/>
      </c>
      <c r="I524" s="319"/>
      <c r="J524" s="176" t="str">
        <f ca="1">IF($C524="Total",SUM($I$1:I523),"")</f>
        <v/>
      </c>
      <c r="K524" s="177" t="str">
        <f ca="1">IFERROR(IF($C524="Total",$K$2+SUM($G524:$H524)-$J524,
IF(AND(G524="",H524=""),"",
$K$2+SUM(G$3:G524)+SUM(H$3:H524)-SUM(I$2:I524))),"")</f>
        <v/>
      </c>
    </row>
    <row r="525" spans="1:11" x14ac:dyDescent="0.35">
      <c r="A525" s="318" t="str">
        <f ca="1">IF($B525='Debtor balance enquiry'!$C$2,1+COUNT('Accounts Receivable'!$A$1:A524),"")</f>
        <v/>
      </c>
      <c r="B525" s="133" t="str">
        <f ca="1">OFFSET('Sales input worksheet'!$A$1,ROW()-2,0)</f>
        <v/>
      </c>
      <c r="C525" s="169" t="str">
        <f ca="1">IF($C524="Total","",
IF($C524="","",
IF(OFFSET('Sales input worksheet'!$B$1,ROW()-2,0)="","TOTAL",
OFFSET('Sales input worksheet'!$B$1,ROW()-2,0))))</f>
        <v/>
      </c>
      <c r="D525" s="169" t="str">
        <f ca="1">IF(OFFSET('Sales input worksheet'!$C$1,ROW()-2,0)="","",OFFSET('Sales input worksheet'!$C$1,ROW()-2,0))</f>
        <v/>
      </c>
      <c r="E525" s="170" t="str">
        <f ca="1">IF(OFFSET('Sales input worksheet'!$D$1,ROW()-2,0)="","",OFFSET('Sales input worksheet'!$D$1,ROW()-2,0))</f>
        <v/>
      </c>
      <c r="F525" s="171" t="str">
        <f ca="1">IF(OFFSET('Sales input worksheet'!$E$1,ROW()-2,0)="","",OFFSET('Sales input worksheet'!$E$1,ROW()-2,0))</f>
        <v/>
      </c>
      <c r="G525" s="172" t="str">
        <f ca="1">IF($C525="Total",SUM(G$1:G524),
IF(OR(SUM('Sales input worksheet'!$J524:$K524)&lt;0,SUM('Sales input worksheet'!$J524:$K524)=0),"",
'Sales input worksheet'!$M524))</f>
        <v/>
      </c>
      <c r="H525" s="172" t="str">
        <f ca="1">IF($C525="Total",SUM(H$1:H524),
IF(OR(SUM('Sales input worksheet'!$J524:$K524)&gt;0,SUM('Sales input worksheet'!$J524:$K524)=0),"",
'Sales input worksheet'!$M524))</f>
        <v/>
      </c>
      <c r="I525" s="319"/>
      <c r="J525" s="176" t="str">
        <f ca="1">IF($C525="Total",SUM($I$1:I524),"")</f>
        <v/>
      </c>
      <c r="K525" s="177" t="str">
        <f ca="1">IFERROR(IF($C525="Total",$K$2+SUM($G525:$H525)-$J525,
IF(AND(G525="",H525=""),"",
$K$2+SUM(G$3:G525)+SUM(H$3:H525)-SUM(I$2:I525))),"")</f>
        <v/>
      </c>
    </row>
    <row r="526" spans="1:11" x14ac:dyDescent="0.35">
      <c r="A526" s="318" t="str">
        <f ca="1">IF($B526='Debtor balance enquiry'!$C$2,1+COUNT('Accounts Receivable'!$A$1:A525),"")</f>
        <v/>
      </c>
      <c r="B526" s="133" t="str">
        <f ca="1">OFFSET('Sales input worksheet'!$A$1,ROW()-2,0)</f>
        <v/>
      </c>
      <c r="C526" s="169" t="str">
        <f ca="1">IF($C525="Total","",
IF($C525="","",
IF(OFFSET('Sales input worksheet'!$B$1,ROW()-2,0)="","TOTAL",
OFFSET('Sales input worksheet'!$B$1,ROW()-2,0))))</f>
        <v/>
      </c>
      <c r="D526" s="169" t="str">
        <f ca="1">IF(OFFSET('Sales input worksheet'!$C$1,ROW()-2,0)="","",OFFSET('Sales input worksheet'!$C$1,ROW()-2,0))</f>
        <v/>
      </c>
      <c r="E526" s="170" t="str">
        <f ca="1">IF(OFFSET('Sales input worksheet'!$D$1,ROW()-2,0)="","",OFFSET('Sales input worksheet'!$D$1,ROW()-2,0))</f>
        <v/>
      </c>
      <c r="F526" s="171" t="str">
        <f ca="1">IF(OFFSET('Sales input worksheet'!$E$1,ROW()-2,0)="","",OFFSET('Sales input worksheet'!$E$1,ROW()-2,0))</f>
        <v/>
      </c>
      <c r="G526" s="172" t="str">
        <f ca="1">IF($C526="Total",SUM(G$1:G525),
IF(OR(SUM('Sales input worksheet'!$J525:$K525)&lt;0,SUM('Sales input worksheet'!$J525:$K525)=0),"",
'Sales input worksheet'!$M525))</f>
        <v/>
      </c>
      <c r="H526" s="172" t="str">
        <f ca="1">IF($C526="Total",SUM(H$1:H525),
IF(OR(SUM('Sales input worksheet'!$J525:$K525)&gt;0,SUM('Sales input worksheet'!$J525:$K525)=0),"",
'Sales input worksheet'!$M525))</f>
        <v/>
      </c>
      <c r="I526" s="319"/>
      <c r="J526" s="176" t="str">
        <f ca="1">IF($C526="Total",SUM($I$1:I525),"")</f>
        <v/>
      </c>
      <c r="K526" s="177" t="str">
        <f ca="1">IFERROR(IF($C526="Total",$K$2+SUM($G526:$H526)-$J526,
IF(AND(G526="",H526=""),"",
$K$2+SUM(G$3:G526)+SUM(H$3:H526)-SUM(I$2:I526))),"")</f>
        <v/>
      </c>
    </row>
    <row r="527" spans="1:11" x14ac:dyDescent="0.35">
      <c r="A527" s="318" t="str">
        <f ca="1">IF($B527='Debtor balance enquiry'!$C$2,1+COUNT('Accounts Receivable'!$A$1:A526),"")</f>
        <v/>
      </c>
      <c r="B527" s="133" t="str">
        <f ca="1">OFFSET('Sales input worksheet'!$A$1,ROW()-2,0)</f>
        <v/>
      </c>
      <c r="C527" s="169" t="str">
        <f ca="1">IF($C526="Total","",
IF($C526="","",
IF(OFFSET('Sales input worksheet'!$B$1,ROW()-2,0)="","TOTAL",
OFFSET('Sales input worksheet'!$B$1,ROW()-2,0))))</f>
        <v/>
      </c>
      <c r="D527" s="169" t="str">
        <f ca="1">IF(OFFSET('Sales input worksheet'!$C$1,ROW()-2,0)="","",OFFSET('Sales input worksheet'!$C$1,ROW()-2,0))</f>
        <v/>
      </c>
      <c r="E527" s="170" t="str">
        <f ca="1">IF(OFFSET('Sales input worksheet'!$D$1,ROW()-2,0)="","",OFFSET('Sales input worksheet'!$D$1,ROW()-2,0))</f>
        <v/>
      </c>
      <c r="F527" s="171" t="str">
        <f ca="1">IF(OFFSET('Sales input worksheet'!$E$1,ROW()-2,0)="","",OFFSET('Sales input worksheet'!$E$1,ROW()-2,0))</f>
        <v/>
      </c>
      <c r="G527" s="172" t="str">
        <f ca="1">IF($C527="Total",SUM(G$1:G526),
IF(OR(SUM('Sales input worksheet'!$J526:$K526)&lt;0,SUM('Sales input worksheet'!$J526:$K526)=0),"",
'Sales input worksheet'!$M526))</f>
        <v/>
      </c>
      <c r="H527" s="172" t="str">
        <f ca="1">IF($C527="Total",SUM(H$1:H526),
IF(OR(SUM('Sales input worksheet'!$J526:$K526)&gt;0,SUM('Sales input worksheet'!$J526:$K526)=0),"",
'Sales input worksheet'!$M526))</f>
        <v/>
      </c>
      <c r="I527" s="319"/>
      <c r="J527" s="176" t="str">
        <f ca="1">IF($C527="Total",SUM($I$1:I526),"")</f>
        <v/>
      </c>
      <c r="K527" s="177" t="str">
        <f ca="1">IFERROR(IF($C527="Total",$K$2+SUM($G527:$H527)-$J527,
IF(AND(G527="",H527=""),"",
$K$2+SUM(G$3:G527)+SUM(H$3:H527)-SUM(I$2:I527))),"")</f>
        <v/>
      </c>
    </row>
    <row r="528" spans="1:11" x14ac:dyDescent="0.35">
      <c r="A528" s="318" t="str">
        <f ca="1">IF($B528='Debtor balance enquiry'!$C$2,1+COUNT('Accounts Receivable'!$A$1:A527),"")</f>
        <v/>
      </c>
      <c r="B528" s="133" t="str">
        <f ca="1">OFFSET('Sales input worksheet'!$A$1,ROW()-2,0)</f>
        <v/>
      </c>
      <c r="C528" s="169" t="str">
        <f ca="1">IF($C527="Total","",
IF($C527="","",
IF(OFFSET('Sales input worksheet'!$B$1,ROW()-2,0)="","TOTAL",
OFFSET('Sales input worksheet'!$B$1,ROW()-2,0))))</f>
        <v/>
      </c>
      <c r="D528" s="169" t="str">
        <f ca="1">IF(OFFSET('Sales input worksheet'!$C$1,ROW()-2,0)="","",OFFSET('Sales input worksheet'!$C$1,ROW()-2,0))</f>
        <v/>
      </c>
      <c r="E528" s="170" t="str">
        <f ca="1">IF(OFFSET('Sales input worksheet'!$D$1,ROW()-2,0)="","",OFFSET('Sales input worksheet'!$D$1,ROW()-2,0))</f>
        <v/>
      </c>
      <c r="F528" s="171" t="str">
        <f ca="1">IF(OFFSET('Sales input worksheet'!$E$1,ROW()-2,0)="","",OFFSET('Sales input worksheet'!$E$1,ROW()-2,0))</f>
        <v/>
      </c>
      <c r="G528" s="172" t="str">
        <f ca="1">IF($C528="Total",SUM(G$1:G527),
IF(OR(SUM('Sales input worksheet'!$J527:$K527)&lt;0,SUM('Sales input worksheet'!$J527:$K527)=0),"",
'Sales input worksheet'!$M527))</f>
        <v/>
      </c>
      <c r="H528" s="172" t="str">
        <f ca="1">IF($C528="Total",SUM(H$1:H527),
IF(OR(SUM('Sales input worksheet'!$J527:$K527)&gt;0,SUM('Sales input worksheet'!$J527:$K527)=0),"",
'Sales input worksheet'!$M527))</f>
        <v/>
      </c>
      <c r="I528" s="319"/>
      <c r="J528" s="176" t="str">
        <f ca="1">IF($C528="Total",SUM($I$1:I527),"")</f>
        <v/>
      </c>
      <c r="K528" s="177" t="str">
        <f ca="1">IFERROR(IF($C528="Total",$K$2+SUM($G528:$H528)-$J528,
IF(AND(G528="",H528=""),"",
$K$2+SUM(G$3:G528)+SUM(H$3:H528)-SUM(I$2:I528))),"")</f>
        <v/>
      </c>
    </row>
    <row r="529" spans="1:11" x14ac:dyDescent="0.35">
      <c r="A529" s="318" t="str">
        <f ca="1">IF($B529='Debtor balance enquiry'!$C$2,1+COUNT('Accounts Receivable'!$A$1:A528),"")</f>
        <v/>
      </c>
      <c r="B529" s="133" t="str">
        <f ca="1">OFFSET('Sales input worksheet'!$A$1,ROW()-2,0)</f>
        <v/>
      </c>
      <c r="C529" s="169" t="str">
        <f ca="1">IF($C528="Total","",
IF($C528="","",
IF(OFFSET('Sales input worksheet'!$B$1,ROW()-2,0)="","TOTAL",
OFFSET('Sales input worksheet'!$B$1,ROW()-2,0))))</f>
        <v/>
      </c>
      <c r="D529" s="169" t="str">
        <f ca="1">IF(OFFSET('Sales input worksheet'!$C$1,ROW()-2,0)="","",OFFSET('Sales input worksheet'!$C$1,ROW()-2,0))</f>
        <v/>
      </c>
      <c r="E529" s="170" t="str">
        <f ca="1">IF(OFFSET('Sales input worksheet'!$D$1,ROW()-2,0)="","",OFFSET('Sales input worksheet'!$D$1,ROW()-2,0))</f>
        <v/>
      </c>
      <c r="F529" s="171" t="str">
        <f ca="1">IF(OFFSET('Sales input worksheet'!$E$1,ROW()-2,0)="","",OFFSET('Sales input worksheet'!$E$1,ROW()-2,0))</f>
        <v/>
      </c>
      <c r="G529" s="172" t="str">
        <f ca="1">IF($C529="Total",SUM(G$1:G528),
IF(OR(SUM('Sales input worksheet'!$J528:$K528)&lt;0,SUM('Sales input worksheet'!$J528:$K528)=0),"",
'Sales input worksheet'!$M528))</f>
        <v/>
      </c>
      <c r="H529" s="172" t="str">
        <f ca="1">IF($C529="Total",SUM(H$1:H528),
IF(OR(SUM('Sales input worksheet'!$J528:$K528)&gt;0,SUM('Sales input worksheet'!$J528:$K528)=0),"",
'Sales input worksheet'!$M528))</f>
        <v/>
      </c>
      <c r="I529" s="319"/>
      <c r="J529" s="176" t="str">
        <f ca="1">IF($C529="Total",SUM($I$1:I528),"")</f>
        <v/>
      </c>
      <c r="K529" s="177" t="str">
        <f ca="1">IFERROR(IF($C529="Total",$K$2+SUM($G529:$H529)-$J529,
IF(AND(G529="",H529=""),"",
$K$2+SUM(G$3:G529)+SUM(H$3:H529)-SUM(I$2:I529))),"")</f>
        <v/>
      </c>
    </row>
    <row r="530" spans="1:11" x14ac:dyDescent="0.35">
      <c r="A530" s="318" t="str">
        <f ca="1">IF($B530='Debtor balance enquiry'!$C$2,1+COUNT('Accounts Receivable'!$A$1:A529),"")</f>
        <v/>
      </c>
      <c r="B530" s="133" t="str">
        <f ca="1">OFFSET('Sales input worksheet'!$A$1,ROW()-2,0)</f>
        <v/>
      </c>
      <c r="C530" s="169" t="str">
        <f ca="1">IF($C529="Total","",
IF($C529="","",
IF(OFFSET('Sales input worksheet'!$B$1,ROW()-2,0)="","TOTAL",
OFFSET('Sales input worksheet'!$B$1,ROW()-2,0))))</f>
        <v/>
      </c>
      <c r="D530" s="169" t="str">
        <f ca="1">IF(OFFSET('Sales input worksheet'!$C$1,ROW()-2,0)="","",OFFSET('Sales input worksheet'!$C$1,ROW()-2,0))</f>
        <v/>
      </c>
      <c r="E530" s="170" t="str">
        <f ca="1">IF(OFFSET('Sales input worksheet'!$D$1,ROW()-2,0)="","",OFFSET('Sales input worksheet'!$D$1,ROW()-2,0))</f>
        <v/>
      </c>
      <c r="F530" s="171" t="str">
        <f ca="1">IF(OFFSET('Sales input worksheet'!$E$1,ROW()-2,0)="","",OFFSET('Sales input worksheet'!$E$1,ROW()-2,0))</f>
        <v/>
      </c>
      <c r="G530" s="172" t="str">
        <f ca="1">IF($C530="Total",SUM(G$1:G529),
IF(OR(SUM('Sales input worksheet'!$J529:$K529)&lt;0,SUM('Sales input worksheet'!$J529:$K529)=0),"",
'Sales input worksheet'!$M529))</f>
        <v/>
      </c>
      <c r="H530" s="172" t="str">
        <f ca="1">IF($C530="Total",SUM(H$1:H529),
IF(OR(SUM('Sales input worksheet'!$J529:$K529)&gt;0,SUM('Sales input worksheet'!$J529:$K529)=0),"",
'Sales input worksheet'!$M529))</f>
        <v/>
      </c>
      <c r="I530" s="319"/>
      <c r="J530" s="176" t="str">
        <f ca="1">IF($C530="Total",SUM($I$1:I529),"")</f>
        <v/>
      </c>
      <c r="K530" s="177" t="str">
        <f ca="1">IFERROR(IF($C530="Total",$K$2+SUM($G530:$H530)-$J530,
IF(AND(G530="",H530=""),"",
$K$2+SUM(G$3:G530)+SUM(H$3:H530)-SUM(I$2:I530))),"")</f>
        <v/>
      </c>
    </row>
    <row r="531" spans="1:11" x14ac:dyDescent="0.35">
      <c r="A531" s="318" t="str">
        <f ca="1">IF($B531='Debtor balance enquiry'!$C$2,1+COUNT('Accounts Receivable'!$A$1:A530),"")</f>
        <v/>
      </c>
      <c r="B531" s="133" t="str">
        <f ca="1">OFFSET('Sales input worksheet'!$A$1,ROW()-2,0)</f>
        <v/>
      </c>
      <c r="C531" s="169" t="str">
        <f ca="1">IF($C530="Total","",
IF($C530="","",
IF(OFFSET('Sales input worksheet'!$B$1,ROW()-2,0)="","TOTAL",
OFFSET('Sales input worksheet'!$B$1,ROW()-2,0))))</f>
        <v/>
      </c>
      <c r="D531" s="169" t="str">
        <f ca="1">IF(OFFSET('Sales input worksheet'!$C$1,ROW()-2,0)="","",OFFSET('Sales input worksheet'!$C$1,ROW()-2,0))</f>
        <v/>
      </c>
      <c r="E531" s="170" t="str">
        <f ca="1">IF(OFFSET('Sales input worksheet'!$D$1,ROW()-2,0)="","",OFFSET('Sales input worksheet'!$D$1,ROW()-2,0))</f>
        <v/>
      </c>
      <c r="F531" s="171" t="str">
        <f ca="1">IF(OFFSET('Sales input worksheet'!$E$1,ROW()-2,0)="","",OFFSET('Sales input worksheet'!$E$1,ROW()-2,0))</f>
        <v/>
      </c>
      <c r="G531" s="172" t="str">
        <f ca="1">IF($C531="Total",SUM(G$1:G530),
IF(OR(SUM('Sales input worksheet'!$J530:$K530)&lt;0,SUM('Sales input worksheet'!$J530:$K530)=0),"",
'Sales input worksheet'!$M530))</f>
        <v/>
      </c>
      <c r="H531" s="172" t="str">
        <f ca="1">IF($C531="Total",SUM(H$1:H530),
IF(OR(SUM('Sales input worksheet'!$J530:$K530)&gt;0,SUM('Sales input worksheet'!$J530:$K530)=0),"",
'Sales input worksheet'!$M530))</f>
        <v/>
      </c>
      <c r="I531" s="319"/>
      <c r="J531" s="176" t="str">
        <f ca="1">IF($C531="Total",SUM($I$1:I530),"")</f>
        <v/>
      </c>
      <c r="K531" s="177" t="str">
        <f ca="1">IFERROR(IF($C531="Total",$K$2+SUM($G531:$H531)-$J531,
IF(AND(G531="",H531=""),"",
$K$2+SUM(G$3:G531)+SUM(H$3:H531)-SUM(I$2:I531))),"")</f>
        <v/>
      </c>
    </row>
    <row r="532" spans="1:11" x14ac:dyDescent="0.35">
      <c r="A532" s="318" t="str">
        <f ca="1">IF($B532='Debtor balance enquiry'!$C$2,1+COUNT('Accounts Receivable'!$A$1:A531),"")</f>
        <v/>
      </c>
      <c r="B532" s="133" t="str">
        <f ca="1">OFFSET('Sales input worksheet'!$A$1,ROW()-2,0)</f>
        <v/>
      </c>
      <c r="C532" s="169" t="str">
        <f ca="1">IF($C531="Total","",
IF($C531="","",
IF(OFFSET('Sales input worksheet'!$B$1,ROW()-2,0)="","TOTAL",
OFFSET('Sales input worksheet'!$B$1,ROW()-2,0))))</f>
        <v/>
      </c>
      <c r="D532" s="169" t="str">
        <f ca="1">IF(OFFSET('Sales input worksheet'!$C$1,ROW()-2,0)="","",OFFSET('Sales input worksheet'!$C$1,ROW()-2,0))</f>
        <v/>
      </c>
      <c r="E532" s="170" t="str">
        <f ca="1">IF(OFFSET('Sales input worksheet'!$D$1,ROW()-2,0)="","",OFFSET('Sales input worksheet'!$D$1,ROW()-2,0))</f>
        <v/>
      </c>
      <c r="F532" s="171" t="str">
        <f ca="1">IF(OFFSET('Sales input worksheet'!$E$1,ROW()-2,0)="","",OFFSET('Sales input worksheet'!$E$1,ROW()-2,0))</f>
        <v/>
      </c>
      <c r="G532" s="172" t="str">
        <f ca="1">IF($C532="Total",SUM(G$1:G531),
IF(OR(SUM('Sales input worksheet'!$J531:$K531)&lt;0,SUM('Sales input worksheet'!$J531:$K531)=0),"",
'Sales input worksheet'!$M531))</f>
        <v/>
      </c>
      <c r="H532" s="172" t="str">
        <f ca="1">IF($C532="Total",SUM(H$1:H531),
IF(OR(SUM('Sales input worksheet'!$J531:$K531)&gt;0,SUM('Sales input worksheet'!$J531:$K531)=0),"",
'Sales input worksheet'!$M531))</f>
        <v/>
      </c>
      <c r="I532" s="319"/>
      <c r="J532" s="176" t="str">
        <f ca="1">IF($C532="Total",SUM($I$1:I531),"")</f>
        <v/>
      </c>
      <c r="K532" s="177" t="str">
        <f ca="1">IFERROR(IF($C532="Total",$K$2+SUM($G532:$H532)-$J532,
IF(AND(G532="",H532=""),"",
$K$2+SUM(G$3:G532)+SUM(H$3:H532)-SUM(I$2:I532))),"")</f>
        <v/>
      </c>
    </row>
    <row r="533" spans="1:11" x14ac:dyDescent="0.35">
      <c r="A533" s="318" t="str">
        <f ca="1">IF($B533='Debtor balance enquiry'!$C$2,1+COUNT('Accounts Receivable'!$A$1:A532),"")</f>
        <v/>
      </c>
      <c r="B533" s="133" t="str">
        <f ca="1">OFFSET('Sales input worksheet'!$A$1,ROW()-2,0)</f>
        <v/>
      </c>
      <c r="C533" s="169" t="str">
        <f ca="1">IF($C532="Total","",
IF($C532="","",
IF(OFFSET('Sales input worksheet'!$B$1,ROW()-2,0)="","TOTAL",
OFFSET('Sales input worksheet'!$B$1,ROW()-2,0))))</f>
        <v/>
      </c>
      <c r="D533" s="169" t="str">
        <f ca="1">IF(OFFSET('Sales input worksheet'!$C$1,ROW()-2,0)="","",OFFSET('Sales input worksheet'!$C$1,ROW()-2,0))</f>
        <v/>
      </c>
      <c r="E533" s="170" t="str">
        <f ca="1">IF(OFFSET('Sales input worksheet'!$D$1,ROW()-2,0)="","",OFFSET('Sales input worksheet'!$D$1,ROW()-2,0))</f>
        <v/>
      </c>
      <c r="F533" s="171" t="str">
        <f ca="1">IF(OFFSET('Sales input worksheet'!$E$1,ROW()-2,0)="","",OFFSET('Sales input worksheet'!$E$1,ROW()-2,0))</f>
        <v/>
      </c>
      <c r="G533" s="172" t="str">
        <f ca="1">IF($C533="Total",SUM(G$1:G532),
IF(OR(SUM('Sales input worksheet'!$J532:$K532)&lt;0,SUM('Sales input worksheet'!$J532:$K532)=0),"",
'Sales input worksheet'!$M532))</f>
        <v/>
      </c>
      <c r="H533" s="172" t="str">
        <f ca="1">IF($C533="Total",SUM(H$1:H532),
IF(OR(SUM('Sales input worksheet'!$J532:$K532)&gt;0,SUM('Sales input worksheet'!$J532:$K532)=0),"",
'Sales input worksheet'!$M532))</f>
        <v/>
      </c>
      <c r="I533" s="319"/>
      <c r="J533" s="176" t="str">
        <f ca="1">IF($C533="Total",SUM($I$1:I532),"")</f>
        <v/>
      </c>
      <c r="K533" s="177" t="str">
        <f ca="1">IFERROR(IF($C533="Total",$K$2+SUM($G533:$H533)-$J533,
IF(AND(G533="",H533=""),"",
$K$2+SUM(G$3:G533)+SUM(H$3:H533)-SUM(I$2:I533))),"")</f>
        <v/>
      </c>
    </row>
    <row r="534" spans="1:11" x14ac:dyDescent="0.35">
      <c r="A534" s="318" t="str">
        <f ca="1">IF($B534='Debtor balance enquiry'!$C$2,1+COUNT('Accounts Receivable'!$A$1:A533),"")</f>
        <v/>
      </c>
      <c r="B534" s="133" t="str">
        <f ca="1">OFFSET('Sales input worksheet'!$A$1,ROW()-2,0)</f>
        <v/>
      </c>
      <c r="C534" s="169" t="str">
        <f ca="1">IF($C533="Total","",
IF($C533="","",
IF(OFFSET('Sales input worksheet'!$B$1,ROW()-2,0)="","TOTAL",
OFFSET('Sales input worksheet'!$B$1,ROW()-2,0))))</f>
        <v/>
      </c>
      <c r="D534" s="169" t="str">
        <f ca="1">IF(OFFSET('Sales input worksheet'!$C$1,ROW()-2,0)="","",OFFSET('Sales input worksheet'!$C$1,ROW()-2,0))</f>
        <v/>
      </c>
      <c r="E534" s="170" t="str">
        <f ca="1">IF(OFFSET('Sales input worksheet'!$D$1,ROW()-2,0)="","",OFFSET('Sales input worksheet'!$D$1,ROW()-2,0))</f>
        <v/>
      </c>
      <c r="F534" s="171" t="str">
        <f ca="1">IF(OFFSET('Sales input worksheet'!$E$1,ROW()-2,0)="","",OFFSET('Sales input worksheet'!$E$1,ROW()-2,0))</f>
        <v/>
      </c>
      <c r="G534" s="172" t="str">
        <f ca="1">IF($C534="Total",SUM(G$1:G533),
IF(OR(SUM('Sales input worksheet'!$J533:$K533)&lt;0,SUM('Sales input worksheet'!$J533:$K533)=0),"",
'Sales input worksheet'!$M533))</f>
        <v/>
      </c>
      <c r="H534" s="172" t="str">
        <f ca="1">IF($C534="Total",SUM(H$1:H533),
IF(OR(SUM('Sales input worksheet'!$J533:$K533)&gt;0,SUM('Sales input worksheet'!$J533:$K533)=0),"",
'Sales input worksheet'!$M533))</f>
        <v/>
      </c>
      <c r="I534" s="319"/>
      <c r="J534" s="176" t="str">
        <f ca="1">IF($C534="Total",SUM($I$1:I533),"")</f>
        <v/>
      </c>
      <c r="K534" s="177" t="str">
        <f ca="1">IFERROR(IF($C534="Total",$K$2+SUM($G534:$H534)-$J534,
IF(AND(G534="",H534=""),"",
$K$2+SUM(G$3:G534)+SUM(H$3:H534)-SUM(I$2:I534))),"")</f>
        <v/>
      </c>
    </row>
    <row r="535" spans="1:11" x14ac:dyDescent="0.35">
      <c r="A535" s="318" t="str">
        <f ca="1">IF($B535='Debtor balance enquiry'!$C$2,1+COUNT('Accounts Receivable'!$A$1:A534),"")</f>
        <v/>
      </c>
      <c r="B535" s="133" t="str">
        <f ca="1">OFFSET('Sales input worksheet'!$A$1,ROW()-2,0)</f>
        <v/>
      </c>
      <c r="C535" s="169" t="str">
        <f ca="1">IF($C534="Total","",
IF($C534="","",
IF(OFFSET('Sales input worksheet'!$B$1,ROW()-2,0)="","TOTAL",
OFFSET('Sales input worksheet'!$B$1,ROW()-2,0))))</f>
        <v/>
      </c>
      <c r="D535" s="169" t="str">
        <f ca="1">IF(OFFSET('Sales input worksheet'!$C$1,ROW()-2,0)="","",OFFSET('Sales input worksheet'!$C$1,ROW()-2,0))</f>
        <v/>
      </c>
      <c r="E535" s="170" t="str">
        <f ca="1">IF(OFFSET('Sales input worksheet'!$D$1,ROW()-2,0)="","",OFFSET('Sales input worksheet'!$D$1,ROW()-2,0))</f>
        <v/>
      </c>
      <c r="F535" s="171" t="str">
        <f ca="1">IF(OFFSET('Sales input worksheet'!$E$1,ROW()-2,0)="","",OFFSET('Sales input worksheet'!$E$1,ROW()-2,0))</f>
        <v/>
      </c>
      <c r="G535" s="172" t="str">
        <f ca="1">IF($C535="Total",SUM(G$1:G534),
IF(OR(SUM('Sales input worksheet'!$J534:$K534)&lt;0,SUM('Sales input worksheet'!$J534:$K534)=0),"",
'Sales input worksheet'!$M534))</f>
        <v/>
      </c>
      <c r="H535" s="172" t="str">
        <f ca="1">IF($C535="Total",SUM(H$1:H534),
IF(OR(SUM('Sales input worksheet'!$J534:$K534)&gt;0,SUM('Sales input worksheet'!$J534:$K534)=0),"",
'Sales input worksheet'!$M534))</f>
        <v/>
      </c>
      <c r="I535" s="319"/>
      <c r="J535" s="176" t="str">
        <f ca="1">IF($C535="Total",SUM($I$1:I534),"")</f>
        <v/>
      </c>
      <c r="K535" s="177" t="str">
        <f ca="1">IFERROR(IF($C535="Total",$K$2+SUM($G535:$H535)-$J535,
IF(AND(G535="",H535=""),"",
$K$2+SUM(G$3:G535)+SUM(H$3:H535)-SUM(I$2:I535))),"")</f>
        <v/>
      </c>
    </row>
    <row r="536" spans="1:11" x14ac:dyDescent="0.35">
      <c r="A536" s="318" t="str">
        <f ca="1">IF($B536='Debtor balance enquiry'!$C$2,1+COUNT('Accounts Receivable'!$A$1:A535),"")</f>
        <v/>
      </c>
      <c r="B536" s="133" t="str">
        <f ca="1">OFFSET('Sales input worksheet'!$A$1,ROW()-2,0)</f>
        <v/>
      </c>
      <c r="C536" s="169" t="str">
        <f ca="1">IF($C535="Total","",
IF($C535="","",
IF(OFFSET('Sales input worksheet'!$B$1,ROW()-2,0)="","TOTAL",
OFFSET('Sales input worksheet'!$B$1,ROW()-2,0))))</f>
        <v/>
      </c>
      <c r="D536" s="169" t="str">
        <f ca="1">IF(OFFSET('Sales input worksheet'!$C$1,ROW()-2,0)="","",OFFSET('Sales input worksheet'!$C$1,ROW()-2,0))</f>
        <v/>
      </c>
      <c r="E536" s="170" t="str">
        <f ca="1">IF(OFFSET('Sales input worksheet'!$D$1,ROW()-2,0)="","",OFFSET('Sales input worksheet'!$D$1,ROW()-2,0))</f>
        <v/>
      </c>
      <c r="F536" s="171" t="str">
        <f ca="1">IF(OFFSET('Sales input worksheet'!$E$1,ROW()-2,0)="","",OFFSET('Sales input worksheet'!$E$1,ROW()-2,0))</f>
        <v/>
      </c>
      <c r="G536" s="172" t="str">
        <f ca="1">IF($C536="Total",SUM(G$1:G535),
IF(OR(SUM('Sales input worksheet'!$J535:$K535)&lt;0,SUM('Sales input worksheet'!$J535:$K535)=0),"",
'Sales input worksheet'!$M535))</f>
        <v/>
      </c>
      <c r="H536" s="172" t="str">
        <f ca="1">IF($C536="Total",SUM(H$1:H535),
IF(OR(SUM('Sales input worksheet'!$J535:$K535)&gt;0,SUM('Sales input worksheet'!$J535:$K535)=0),"",
'Sales input worksheet'!$M535))</f>
        <v/>
      </c>
      <c r="I536" s="319"/>
      <c r="J536" s="176" t="str">
        <f ca="1">IF($C536="Total",SUM($I$1:I535),"")</f>
        <v/>
      </c>
      <c r="K536" s="177" t="str">
        <f ca="1">IFERROR(IF($C536="Total",$K$2+SUM($G536:$H536)-$J536,
IF(AND(G536="",H536=""),"",
$K$2+SUM(G$3:G536)+SUM(H$3:H536)-SUM(I$2:I536))),"")</f>
        <v/>
      </c>
    </row>
    <row r="537" spans="1:11" x14ac:dyDescent="0.35">
      <c r="A537" s="318" t="str">
        <f ca="1">IF($B537='Debtor balance enquiry'!$C$2,1+COUNT('Accounts Receivable'!$A$1:A536),"")</f>
        <v/>
      </c>
      <c r="B537" s="133" t="str">
        <f ca="1">OFFSET('Sales input worksheet'!$A$1,ROW()-2,0)</f>
        <v/>
      </c>
      <c r="C537" s="169" t="str">
        <f ca="1">IF($C536="Total","",
IF($C536="","",
IF(OFFSET('Sales input worksheet'!$B$1,ROW()-2,0)="","TOTAL",
OFFSET('Sales input worksheet'!$B$1,ROW()-2,0))))</f>
        <v/>
      </c>
      <c r="D537" s="169" t="str">
        <f ca="1">IF(OFFSET('Sales input worksheet'!$C$1,ROW()-2,0)="","",OFFSET('Sales input worksheet'!$C$1,ROW()-2,0))</f>
        <v/>
      </c>
      <c r="E537" s="170" t="str">
        <f ca="1">IF(OFFSET('Sales input worksheet'!$D$1,ROW()-2,0)="","",OFFSET('Sales input worksheet'!$D$1,ROW()-2,0))</f>
        <v/>
      </c>
      <c r="F537" s="171" t="str">
        <f ca="1">IF(OFFSET('Sales input worksheet'!$E$1,ROW()-2,0)="","",OFFSET('Sales input worksheet'!$E$1,ROW()-2,0))</f>
        <v/>
      </c>
      <c r="G537" s="172" t="str">
        <f ca="1">IF($C537="Total",SUM(G$1:G536),
IF(OR(SUM('Sales input worksheet'!$J536:$K536)&lt;0,SUM('Sales input worksheet'!$J536:$K536)=0),"",
'Sales input worksheet'!$M536))</f>
        <v/>
      </c>
      <c r="H537" s="172" t="str">
        <f ca="1">IF($C537="Total",SUM(H$1:H536),
IF(OR(SUM('Sales input worksheet'!$J536:$K536)&gt;0,SUM('Sales input worksheet'!$J536:$K536)=0),"",
'Sales input worksheet'!$M536))</f>
        <v/>
      </c>
      <c r="I537" s="319"/>
      <c r="J537" s="176" t="str">
        <f ca="1">IF($C537="Total",SUM($I$1:I536),"")</f>
        <v/>
      </c>
      <c r="K537" s="177" t="str">
        <f ca="1">IFERROR(IF($C537="Total",$K$2+SUM($G537:$H537)-$J537,
IF(AND(G537="",H537=""),"",
$K$2+SUM(G$3:G537)+SUM(H$3:H537)-SUM(I$2:I537))),"")</f>
        <v/>
      </c>
    </row>
    <row r="538" spans="1:11" x14ac:dyDescent="0.35">
      <c r="A538" s="318" t="str">
        <f ca="1">IF($B538='Debtor balance enquiry'!$C$2,1+COUNT('Accounts Receivable'!$A$1:A537),"")</f>
        <v/>
      </c>
      <c r="B538" s="133" t="str">
        <f ca="1">OFFSET('Sales input worksheet'!$A$1,ROW()-2,0)</f>
        <v/>
      </c>
      <c r="C538" s="169" t="str">
        <f ca="1">IF($C537="Total","",
IF($C537="","",
IF(OFFSET('Sales input worksheet'!$B$1,ROW()-2,0)="","TOTAL",
OFFSET('Sales input worksheet'!$B$1,ROW()-2,0))))</f>
        <v/>
      </c>
      <c r="D538" s="169" t="str">
        <f ca="1">IF(OFFSET('Sales input worksheet'!$C$1,ROW()-2,0)="","",OFFSET('Sales input worksheet'!$C$1,ROW()-2,0))</f>
        <v/>
      </c>
      <c r="E538" s="170" t="str">
        <f ca="1">IF(OFFSET('Sales input worksheet'!$D$1,ROW()-2,0)="","",OFFSET('Sales input worksheet'!$D$1,ROW()-2,0))</f>
        <v/>
      </c>
      <c r="F538" s="171" t="str">
        <f ca="1">IF(OFFSET('Sales input worksheet'!$E$1,ROW()-2,0)="","",OFFSET('Sales input worksheet'!$E$1,ROW()-2,0))</f>
        <v/>
      </c>
      <c r="G538" s="172" t="str">
        <f ca="1">IF($C538="Total",SUM(G$1:G537),
IF(OR(SUM('Sales input worksheet'!$J537:$K537)&lt;0,SUM('Sales input worksheet'!$J537:$K537)=0),"",
'Sales input worksheet'!$M537))</f>
        <v/>
      </c>
      <c r="H538" s="172" t="str">
        <f ca="1">IF($C538="Total",SUM(H$1:H537),
IF(OR(SUM('Sales input worksheet'!$J537:$K537)&gt;0,SUM('Sales input worksheet'!$J537:$K537)=0),"",
'Sales input worksheet'!$M537))</f>
        <v/>
      </c>
      <c r="I538" s="319"/>
      <c r="J538" s="176" t="str">
        <f ca="1">IF($C538="Total",SUM($I$1:I537),"")</f>
        <v/>
      </c>
      <c r="K538" s="177" t="str">
        <f ca="1">IFERROR(IF($C538="Total",$K$2+SUM($G538:$H538)-$J538,
IF(AND(G538="",H538=""),"",
$K$2+SUM(G$3:G538)+SUM(H$3:H538)-SUM(I$2:I538))),"")</f>
        <v/>
      </c>
    </row>
    <row r="539" spans="1:11" x14ac:dyDescent="0.35">
      <c r="A539" s="318" t="str">
        <f ca="1">IF($B539='Debtor balance enquiry'!$C$2,1+COUNT('Accounts Receivable'!$A$1:A538),"")</f>
        <v/>
      </c>
      <c r="B539" s="133" t="str">
        <f ca="1">OFFSET('Sales input worksheet'!$A$1,ROW()-2,0)</f>
        <v/>
      </c>
      <c r="C539" s="169" t="str">
        <f ca="1">IF($C538="Total","",
IF($C538="","",
IF(OFFSET('Sales input worksheet'!$B$1,ROW()-2,0)="","TOTAL",
OFFSET('Sales input worksheet'!$B$1,ROW()-2,0))))</f>
        <v/>
      </c>
      <c r="D539" s="169" t="str">
        <f ca="1">IF(OFFSET('Sales input worksheet'!$C$1,ROW()-2,0)="","",OFFSET('Sales input worksheet'!$C$1,ROW()-2,0))</f>
        <v/>
      </c>
      <c r="E539" s="170" t="str">
        <f ca="1">IF(OFFSET('Sales input worksheet'!$D$1,ROW()-2,0)="","",OFFSET('Sales input worksheet'!$D$1,ROW()-2,0))</f>
        <v/>
      </c>
      <c r="F539" s="171" t="str">
        <f ca="1">IF(OFFSET('Sales input worksheet'!$E$1,ROW()-2,0)="","",OFFSET('Sales input worksheet'!$E$1,ROW()-2,0))</f>
        <v/>
      </c>
      <c r="G539" s="172" t="str">
        <f ca="1">IF($C539="Total",SUM(G$1:G538),
IF(OR(SUM('Sales input worksheet'!$J538:$K538)&lt;0,SUM('Sales input worksheet'!$J538:$K538)=0),"",
'Sales input worksheet'!$M538))</f>
        <v/>
      </c>
      <c r="H539" s="172" t="str">
        <f ca="1">IF($C539="Total",SUM(H$1:H538),
IF(OR(SUM('Sales input worksheet'!$J538:$K538)&gt;0,SUM('Sales input worksheet'!$J538:$K538)=0),"",
'Sales input worksheet'!$M538))</f>
        <v/>
      </c>
      <c r="I539" s="319"/>
      <c r="J539" s="176" t="str">
        <f ca="1">IF($C539="Total",SUM($I$1:I538),"")</f>
        <v/>
      </c>
      <c r="K539" s="177" t="str">
        <f ca="1">IFERROR(IF($C539="Total",$K$2+SUM($G539:$H539)-$J539,
IF(AND(G539="",H539=""),"",
$K$2+SUM(G$3:G539)+SUM(H$3:H539)-SUM(I$2:I539))),"")</f>
        <v/>
      </c>
    </row>
    <row r="540" spans="1:11" x14ac:dyDescent="0.35">
      <c r="A540" s="318" t="str">
        <f ca="1">IF($B540='Debtor balance enquiry'!$C$2,1+COUNT('Accounts Receivable'!$A$1:A539),"")</f>
        <v/>
      </c>
      <c r="B540" s="133" t="str">
        <f ca="1">OFFSET('Sales input worksheet'!$A$1,ROW()-2,0)</f>
        <v/>
      </c>
      <c r="C540" s="169" t="str">
        <f ca="1">IF($C539="Total","",
IF($C539="","",
IF(OFFSET('Sales input worksheet'!$B$1,ROW()-2,0)="","TOTAL",
OFFSET('Sales input worksheet'!$B$1,ROW()-2,0))))</f>
        <v/>
      </c>
      <c r="D540" s="169" t="str">
        <f ca="1">IF(OFFSET('Sales input worksheet'!$C$1,ROW()-2,0)="","",OFFSET('Sales input worksheet'!$C$1,ROW()-2,0))</f>
        <v/>
      </c>
      <c r="E540" s="170" t="str">
        <f ca="1">IF(OFFSET('Sales input worksheet'!$D$1,ROW()-2,0)="","",OFFSET('Sales input worksheet'!$D$1,ROW()-2,0))</f>
        <v/>
      </c>
      <c r="F540" s="171" t="str">
        <f ca="1">IF(OFFSET('Sales input worksheet'!$E$1,ROW()-2,0)="","",OFFSET('Sales input worksheet'!$E$1,ROW()-2,0))</f>
        <v/>
      </c>
      <c r="G540" s="172" t="str">
        <f ca="1">IF($C540="Total",SUM(G$1:G539),
IF(OR(SUM('Sales input worksheet'!$J539:$K539)&lt;0,SUM('Sales input worksheet'!$J539:$K539)=0),"",
'Sales input worksheet'!$M539))</f>
        <v/>
      </c>
      <c r="H540" s="172" t="str">
        <f ca="1">IF($C540="Total",SUM(H$1:H539),
IF(OR(SUM('Sales input worksheet'!$J539:$K539)&gt;0,SUM('Sales input worksheet'!$J539:$K539)=0),"",
'Sales input worksheet'!$M539))</f>
        <v/>
      </c>
      <c r="I540" s="319"/>
      <c r="J540" s="176" t="str">
        <f ca="1">IF($C540="Total",SUM($I$1:I539),"")</f>
        <v/>
      </c>
      <c r="K540" s="177" t="str">
        <f ca="1">IFERROR(IF($C540="Total",$K$2+SUM($G540:$H540)-$J540,
IF(AND(G540="",H540=""),"",
$K$2+SUM(G$3:G540)+SUM(H$3:H540)-SUM(I$2:I540))),"")</f>
        <v/>
      </c>
    </row>
    <row r="541" spans="1:11" x14ac:dyDescent="0.35">
      <c r="A541" s="318" t="str">
        <f ca="1">IF($B541='Debtor balance enquiry'!$C$2,1+COUNT('Accounts Receivable'!$A$1:A540),"")</f>
        <v/>
      </c>
      <c r="B541" s="133" t="str">
        <f ca="1">OFFSET('Sales input worksheet'!$A$1,ROW()-2,0)</f>
        <v/>
      </c>
      <c r="C541" s="169" t="str">
        <f ca="1">IF($C540="Total","",
IF($C540="","",
IF(OFFSET('Sales input worksheet'!$B$1,ROW()-2,0)="","TOTAL",
OFFSET('Sales input worksheet'!$B$1,ROW()-2,0))))</f>
        <v/>
      </c>
      <c r="D541" s="169" t="str">
        <f ca="1">IF(OFFSET('Sales input worksheet'!$C$1,ROW()-2,0)="","",OFFSET('Sales input worksheet'!$C$1,ROW()-2,0))</f>
        <v/>
      </c>
      <c r="E541" s="170" t="str">
        <f ca="1">IF(OFFSET('Sales input worksheet'!$D$1,ROW()-2,0)="","",OFFSET('Sales input worksheet'!$D$1,ROW()-2,0))</f>
        <v/>
      </c>
      <c r="F541" s="171" t="str">
        <f ca="1">IF(OFFSET('Sales input worksheet'!$E$1,ROW()-2,0)="","",OFFSET('Sales input worksheet'!$E$1,ROW()-2,0))</f>
        <v/>
      </c>
      <c r="G541" s="172" t="str">
        <f ca="1">IF($C541="Total",SUM(G$1:G540),
IF(OR(SUM('Sales input worksheet'!$J540:$K540)&lt;0,SUM('Sales input worksheet'!$J540:$K540)=0),"",
'Sales input worksheet'!$M540))</f>
        <v/>
      </c>
      <c r="H541" s="172" t="str">
        <f ca="1">IF($C541="Total",SUM(H$1:H540),
IF(OR(SUM('Sales input worksheet'!$J540:$K540)&gt;0,SUM('Sales input worksheet'!$J540:$K540)=0),"",
'Sales input worksheet'!$M540))</f>
        <v/>
      </c>
      <c r="I541" s="319"/>
      <c r="J541" s="176" t="str">
        <f ca="1">IF($C541="Total",SUM($I$1:I540),"")</f>
        <v/>
      </c>
      <c r="K541" s="177" t="str">
        <f ca="1">IFERROR(IF($C541="Total",$K$2+SUM($G541:$H541)-$J541,
IF(AND(G541="",H541=""),"",
$K$2+SUM(G$3:G541)+SUM(H$3:H541)-SUM(I$2:I541))),"")</f>
        <v/>
      </c>
    </row>
    <row r="542" spans="1:11" x14ac:dyDescent="0.35">
      <c r="A542" s="318" t="str">
        <f ca="1">IF($B542='Debtor balance enquiry'!$C$2,1+COUNT('Accounts Receivable'!$A$1:A541),"")</f>
        <v/>
      </c>
      <c r="B542" s="133" t="str">
        <f ca="1">OFFSET('Sales input worksheet'!$A$1,ROW()-2,0)</f>
        <v/>
      </c>
      <c r="C542" s="169" t="str">
        <f ca="1">IF($C541="Total","",
IF($C541="","",
IF(OFFSET('Sales input worksheet'!$B$1,ROW()-2,0)="","TOTAL",
OFFSET('Sales input worksheet'!$B$1,ROW()-2,0))))</f>
        <v/>
      </c>
      <c r="D542" s="169" t="str">
        <f ca="1">IF(OFFSET('Sales input worksheet'!$C$1,ROW()-2,0)="","",OFFSET('Sales input worksheet'!$C$1,ROW()-2,0))</f>
        <v/>
      </c>
      <c r="E542" s="170" t="str">
        <f ca="1">IF(OFFSET('Sales input worksheet'!$D$1,ROW()-2,0)="","",OFFSET('Sales input worksheet'!$D$1,ROW()-2,0))</f>
        <v/>
      </c>
      <c r="F542" s="171" t="str">
        <f ca="1">IF(OFFSET('Sales input worksheet'!$E$1,ROW()-2,0)="","",OFFSET('Sales input worksheet'!$E$1,ROW()-2,0))</f>
        <v/>
      </c>
      <c r="G542" s="172" t="str">
        <f ca="1">IF($C542="Total",SUM(G$1:G541),
IF(OR(SUM('Sales input worksheet'!$J541:$K541)&lt;0,SUM('Sales input worksheet'!$J541:$K541)=0),"",
'Sales input worksheet'!$M541))</f>
        <v/>
      </c>
      <c r="H542" s="172" t="str">
        <f ca="1">IF($C542="Total",SUM(H$1:H541),
IF(OR(SUM('Sales input worksheet'!$J541:$K541)&gt;0,SUM('Sales input worksheet'!$J541:$K541)=0),"",
'Sales input worksheet'!$M541))</f>
        <v/>
      </c>
      <c r="I542" s="319"/>
      <c r="J542" s="176" t="str">
        <f ca="1">IF($C542="Total",SUM($I$1:I541),"")</f>
        <v/>
      </c>
      <c r="K542" s="177" t="str">
        <f ca="1">IFERROR(IF($C542="Total",$K$2+SUM($G542:$H542)-$J542,
IF(AND(G542="",H542=""),"",
$K$2+SUM(G$3:G542)+SUM(H$3:H542)-SUM(I$2:I542))),"")</f>
        <v/>
      </c>
    </row>
    <row r="543" spans="1:11" x14ac:dyDescent="0.35">
      <c r="A543" s="318" t="str">
        <f ca="1">IF($B543='Debtor balance enquiry'!$C$2,1+COUNT('Accounts Receivable'!$A$1:A542),"")</f>
        <v/>
      </c>
      <c r="B543" s="133" t="str">
        <f ca="1">OFFSET('Sales input worksheet'!$A$1,ROW()-2,0)</f>
        <v/>
      </c>
      <c r="C543" s="169" t="str">
        <f ca="1">IF($C542="Total","",
IF($C542="","",
IF(OFFSET('Sales input worksheet'!$B$1,ROW()-2,0)="","TOTAL",
OFFSET('Sales input worksheet'!$B$1,ROW()-2,0))))</f>
        <v/>
      </c>
      <c r="D543" s="169" t="str">
        <f ca="1">IF(OFFSET('Sales input worksheet'!$C$1,ROW()-2,0)="","",OFFSET('Sales input worksheet'!$C$1,ROW()-2,0))</f>
        <v/>
      </c>
      <c r="E543" s="170" t="str">
        <f ca="1">IF(OFFSET('Sales input worksheet'!$D$1,ROW()-2,0)="","",OFFSET('Sales input worksheet'!$D$1,ROW()-2,0))</f>
        <v/>
      </c>
      <c r="F543" s="171" t="str">
        <f ca="1">IF(OFFSET('Sales input worksheet'!$E$1,ROW()-2,0)="","",OFFSET('Sales input worksheet'!$E$1,ROW()-2,0))</f>
        <v/>
      </c>
      <c r="G543" s="172" t="str">
        <f ca="1">IF($C543="Total",SUM(G$1:G542),
IF(OR(SUM('Sales input worksheet'!$J542:$K542)&lt;0,SUM('Sales input worksheet'!$J542:$K542)=0),"",
'Sales input worksheet'!$M542))</f>
        <v/>
      </c>
      <c r="H543" s="172" t="str">
        <f ca="1">IF($C543="Total",SUM(H$1:H542),
IF(OR(SUM('Sales input worksheet'!$J542:$K542)&gt;0,SUM('Sales input worksheet'!$J542:$K542)=0),"",
'Sales input worksheet'!$M542))</f>
        <v/>
      </c>
      <c r="I543" s="319"/>
      <c r="J543" s="176" t="str">
        <f ca="1">IF($C543="Total",SUM($I$1:I542),"")</f>
        <v/>
      </c>
      <c r="K543" s="177" t="str">
        <f ca="1">IFERROR(IF($C543="Total",$K$2+SUM($G543:$H543)-$J543,
IF(AND(G543="",H543=""),"",
$K$2+SUM(G$3:G543)+SUM(H$3:H543)-SUM(I$2:I543))),"")</f>
        <v/>
      </c>
    </row>
    <row r="544" spans="1:11" x14ac:dyDescent="0.35">
      <c r="A544" s="318" t="str">
        <f ca="1">IF($B544='Debtor balance enquiry'!$C$2,1+COUNT('Accounts Receivable'!$A$1:A543),"")</f>
        <v/>
      </c>
      <c r="B544" s="133" t="str">
        <f ca="1">OFFSET('Sales input worksheet'!$A$1,ROW()-2,0)</f>
        <v/>
      </c>
      <c r="C544" s="169" t="str">
        <f ca="1">IF($C543="Total","",
IF($C543="","",
IF(OFFSET('Sales input worksheet'!$B$1,ROW()-2,0)="","TOTAL",
OFFSET('Sales input worksheet'!$B$1,ROW()-2,0))))</f>
        <v/>
      </c>
      <c r="D544" s="169" t="str">
        <f ca="1">IF(OFFSET('Sales input worksheet'!$C$1,ROW()-2,0)="","",OFFSET('Sales input worksheet'!$C$1,ROW()-2,0))</f>
        <v/>
      </c>
      <c r="E544" s="170" t="str">
        <f ca="1">IF(OFFSET('Sales input worksheet'!$D$1,ROW()-2,0)="","",OFFSET('Sales input worksheet'!$D$1,ROW()-2,0))</f>
        <v/>
      </c>
      <c r="F544" s="171" t="str">
        <f ca="1">IF(OFFSET('Sales input worksheet'!$E$1,ROW()-2,0)="","",OFFSET('Sales input worksheet'!$E$1,ROW()-2,0))</f>
        <v/>
      </c>
      <c r="G544" s="172" t="str">
        <f ca="1">IF($C544="Total",SUM(G$1:G543),
IF(OR(SUM('Sales input worksheet'!$J543:$K543)&lt;0,SUM('Sales input worksheet'!$J543:$K543)=0),"",
'Sales input worksheet'!$M543))</f>
        <v/>
      </c>
      <c r="H544" s="172" t="str">
        <f ca="1">IF($C544="Total",SUM(H$1:H543),
IF(OR(SUM('Sales input worksheet'!$J543:$K543)&gt;0,SUM('Sales input worksheet'!$J543:$K543)=0),"",
'Sales input worksheet'!$M543))</f>
        <v/>
      </c>
      <c r="I544" s="319"/>
      <c r="J544" s="176" t="str">
        <f ca="1">IF($C544="Total",SUM($I$1:I543),"")</f>
        <v/>
      </c>
      <c r="K544" s="177" t="str">
        <f ca="1">IFERROR(IF($C544="Total",$K$2+SUM($G544:$H544)-$J544,
IF(AND(G544="",H544=""),"",
$K$2+SUM(G$3:G544)+SUM(H$3:H544)-SUM(I$2:I544))),"")</f>
        <v/>
      </c>
    </row>
    <row r="545" spans="1:11" x14ac:dyDescent="0.35">
      <c r="A545" s="318" t="str">
        <f ca="1">IF($B545='Debtor balance enquiry'!$C$2,1+COUNT('Accounts Receivable'!$A$1:A544),"")</f>
        <v/>
      </c>
      <c r="B545" s="133" t="str">
        <f ca="1">OFFSET('Sales input worksheet'!$A$1,ROW()-2,0)</f>
        <v/>
      </c>
      <c r="C545" s="169" t="str">
        <f ca="1">IF($C544="Total","",
IF($C544="","",
IF(OFFSET('Sales input worksheet'!$B$1,ROW()-2,0)="","TOTAL",
OFFSET('Sales input worksheet'!$B$1,ROW()-2,0))))</f>
        <v/>
      </c>
      <c r="D545" s="169" t="str">
        <f ca="1">IF(OFFSET('Sales input worksheet'!$C$1,ROW()-2,0)="","",OFFSET('Sales input worksheet'!$C$1,ROW()-2,0))</f>
        <v/>
      </c>
      <c r="E545" s="170" t="str">
        <f ca="1">IF(OFFSET('Sales input worksheet'!$D$1,ROW()-2,0)="","",OFFSET('Sales input worksheet'!$D$1,ROW()-2,0))</f>
        <v/>
      </c>
      <c r="F545" s="171" t="str">
        <f ca="1">IF(OFFSET('Sales input worksheet'!$E$1,ROW()-2,0)="","",OFFSET('Sales input worksheet'!$E$1,ROW()-2,0))</f>
        <v/>
      </c>
      <c r="G545" s="172" t="str">
        <f ca="1">IF($C545="Total",SUM(G$1:G544),
IF(OR(SUM('Sales input worksheet'!$J544:$K544)&lt;0,SUM('Sales input worksheet'!$J544:$K544)=0),"",
'Sales input worksheet'!$M544))</f>
        <v/>
      </c>
      <c r="H545" s="172" t="str">
        <f ca="1">IF($C545="Total",SUM(H$1:H544),
IF(OR(SUM('Sales input worksheet'!$J544:$K544)&gt;0,SUM('Sales input worksheet'!$J544:$K544)=0),"",
'Sales input worksheet'!$M544))</f>
        <v/>
      </c>
      <c r="I545" s="319"/>
      <c r="J545" s="176" t="str">
        <f ca="1">IF($C545="Total",SUM($I$1:I544),"")</f>
        <v/>
      </c>
      <c r="K545" s="177" t="str">
        <f ca="1">IFERROR(IF($C545="Total",$K$2+SUM($G545:$H545)-$J545,
IF(AND(G545="",H545=""),"",
$K$2+SUM(G$3:G545)+SUM(H$3:H545)-SUM(I$2:I545))),"")</f>
        <v/>
      </c>
    </row>
    <row r="546" spans="1:11" x14ac:dyDescent="0.35">
      <c r="A546" s="318" t="str">
        <f ca="1">IF($B546='Debtor balance enquiry'!$C$2,1+COUNT('Accounts Receivable'!$A$1:A545),"")</f>
        <v/>
      </c>
      <c r="B546" s="133" t="str">
        <f ca="1">OFFSET('Sales input worksheet'!$A$1,ROW()-2,0)</f>
        <v/>
      </c>
      <c r="C546" s="169" t="str">
        <f ca="1">IF($C545="Total","",
IF($C545="","",
IF(OFFSET('Sales input worksheet'!$B$1,ROW()-2,0)="","TOTAL",
OFFSET('Sales input worksheet'!$B$1,ROW()-2,0))))</f>
        <v/>
      </c>
      <c r="D546" s="169" t="str">
        <f ca="1">IF(OFFSET('Sales input worksheet'!$C$1,ROW()-2,0)="","",OFFSET('Sales input worksheet'!$C$1,ROW()-2,0))</f>
        <v/>
      </c>
      <c r="E546" s="170" t="str">
        <f ca="1">IF(OFFSET('Sales input worksheet'!$D$1,ROW()-2,0)="","",OFFSET('Sales input worksheet'!$D$1,ROW()-2,0))</f>
        <v/>
      </c>
      <c r="F546" s="171" t="str">
        <f ca="1">IF(OFFSET('Sales input worksheet'!$E$1,ROW()-2,0)="","",OFFSET('Sales input worksheet'!$E$1,ROW()-2,0))</f>
        <v/>
      </c>
      <c r="G546" s="172" t="str">
        <f ca="1">IF($C546="Total",SUM(G$1:G545),
IF(OR(SUM('Sales input worksheet'!$J545:$K545)&lt;0,SUM('Sales input worksheet'!$J545:$K545)=0),"",
'Sales input worksheet'!$M545))</f>
        <v/>
      </c>
      <c r="H546" s="172" t="str">
        <f ca="1">IF($C546="Total",SUM(H$1:H545),
IF(OR(SUM('Sales input worksheet'!$J545:$K545)&gt;0,SUM('Sales input worksheet'!$J545:$K545)=0),"",
'Sales input worksheet'!$M545))</f>
        <v/>
      </c>
      <c r="I546" s="319"/>
      <c r="J546" s="176" t="str">
        <f ca="1">IF($C546="Total",SUM($I$1:I545),"")</f>
        <v/>
      </c>
      <c r="K546" s="177" t="str">
        <f ca="1">IFERROR(IF($C546="Total",$K$2+SUM($G546:$H546)-$J546,
IF(AND(G546="",H546=""),"",
$K$2+SUM(G$3:G546)+SUM(H$3:H546)-SUM(I$2:I546))),"")</f>
        <v/>
      </c>
    </row>
    <row r="547" spans="1:11" x14ac:dyDescent="0.35">
      <c r="A547" s="318" t="str">
        <f ca="1">IF($B547='Debtor balance enquiry'!$C$2,1+COUNT('Accounts Receivable'!$A$1:A546),"")</f>
        <v/>
      </c>
      <c r="B547" s="133" t="str">
        <f ca="1">OFFSET('Sales input worksheet'!$A$1,ROW()-2,0)</f>
        <v/>
      </c>
      <c r="C547" s="169" t="str">
        <f ca="1">IF($C546="Total","",
IF($C546="","",
IF(OFFSET('Sales input worksheet'!$B$1,ROW()-2,0)="","TOTAL",
OFFSET('Sales input worksheet'!$B$1,ROW()-2,0))))</f>
        <v/>
      </c>
      <c r="D547" s="169" t="str">
        <f ca="1">IF(OFFSET('Sales input worksheet'!$C$1,ROW()-2,0)="","",OFFSET('Sales input worksheet'!$C$1,ROW()-2,0))</f>
        <v/>
      </c>
      <c r="E547" s="170" t="str">
        <f ca="1">IF(OFFSET('Sales input worksheet'!$D$1,ROW()-2,0)="","",OFFSET('Sales input worksheet'!$D$1,ROW()-2,0))</f>
        <v/>
      </c>
      <c r="F547" s="171" t="str">
        <f ca="1">IF(OFFSET('Sales input worksheet'!$E$1,ROW()-2,0)="","",OFFSET('Sales input worksheet'!$E$1,ROW()-2,0))</f>
        <v/>
      </c>
      <c r="G547" s="172" t="str">
        <f ca="1">IF($C547="Total",SUM(G$1:G546),
IF(OR(SUM('Sales input worksheet'!$J546:$K546)&lt;0,SUM('Sales input worksheet'!$J546:$K546)=0),"",
'Sales input worksheet'!$M546))</f>
        <v/>
      </c>
      <c r="H547" s="172" t="str">
        <f ca="1">IF($C547="Total",SUM(H$1:H546),
IF(OR(SUM('Sales input worksheet'!$J546:$K546)&gt;0,SUM('Sales input worksheet'!$J546:$K546)=0),"",
'Sales input worksheet'!$M546))</f>
        <v/>
      </c>
      <c r="I547" s="319"/>
      <c r="J547" s="176" t="str">
        <f ca="1">IF($C547="Total",SUM($I$1:I546),"")</f>
        <v/>
      </c>
      <c r="K547" s="177" t="str">
        <f ca="1">IFERROR(IF($C547="Total",$K$2+SUM($G547:$H547)-$J547,
IF(AND(G547="",H547=""),"",
$K$2+SUM(G$3:G547)+SUM(H$3:H547)-SUM(I$2:I547))),"")</f>
        <v/>
      </c>
    </row>
    <row r="548" spans="1:11" x14ac:dyDescent="0.35">
      <c r="A548" s="318" t="str">
        <f ca="1">IF($B548='Debtor balance enquiry'!$C$2,1+COUNT('Accounts Receivable'!$A$1:A547),"")</f>
        <v/>
      </c>
      <c r="B548" s="133" t="str">
        <f ca="1">OFFSET('Sales input worksheet'!$A$1,ROW()-2,0)</f>
        <v/>
      </c>
      <c r="C548" s="169" t="str">
        <f ca="1">IF($C547="Total","",
IF($C547="","",
IF(OFFSET('Sales input worksheet'!$B$1,ROW()-2,0)="","TOTAL",
OFFSET('Sales input worksheet'!$B$1,ROW()-2,0))))</f>
        <v/>
      </c>
      <c r="D548" s="169" t="str">
        <f ca="1">IF(OFFSET('Sales input worksheet'!$C$1,ROW()-2,0)="","",OFFSET('Sales input worksheet'!$C$1,ROW()-2,0))</f>
        <v/>
      </c>
      <c r="E548" s="170" t="str">
        <f ca="1">IF(OFFSET('Sales input worksheet'!$D$1,ROW()-2,0)="","",OFFSET('Sales input worksheet'!$D$1,ROW()-2,0))</f>
        <v/>
      </c>
      <c r="F548" s="171" t="str">
        <f ca="1">IF(OFFSET('Sales input worksheet'!$E$1,ROW()-2,0)="","",OFFSET('Sales input worksheet'!$E$1,ROW()-2,0))</f>
        <v/>
      </c>
      <c r="G548" s="172" t="str">
        <f ca="1">IF($C548="Total",SUM(G$1:G547),
IF(OR(SUM('Sales input worksheet'!$J547:$K547)&lt;0,SUM('Sales input worksheet'!$J547:$K547)=0),"",
'Sales input worksheet'!$M547))</f>
        <v/>
      </c>
      <c r="H548" s="172" t="str">
        <f ca="1">IF($C548="Total",SUM(H$1:H547),
IF(OR(SUM('Sales input worksheet'!$J547:$K547)&gt;0,SUM('Sales input worksheet'!$J547:$K547)=0),"",
'Sales input worksheet'!$M547))</f>
        <v/>
      </c>
      <c r="I548" s="319"/>
      <c r="J548" s="176" t="str">
        <f ca="1">IF($C548="Total",SUM($I$1:I547),"")</f>
        <v/>
      </c>
      <c r="K548" s="177" t="str">
        <f ca="1">IFERROR(IF($C548="Total",$K$2+SUM($G548:$H548)-$J548,
IF(AND(G548="",H548=""),"",
$K$2+SUM(G$3:G548)+SUM(H$3:H548)-SUM(I$2:I548))),"")</f>
        <v/>
      </c>
    </row>
    <row r="549" spans="1:11" x14ac:dyDescent="0.35">
      <c r="A549" s="318" t="str">
        <f ca="1">IF($B549='Debtor balance enquiry'!$C$2,1+COUNT('Accounts Receivable'!$A$1:A548),"")</f>
        <v/>
      </c>
      <c r="B549" s="133" t="str">
        <f ca="1">OFFSET('Sales input worksheet'!$A$1,ROW()-2,0)</f>
        <v/>
      </c>
      <c r="C549" s="169" t="str">
        <f ca="1">IF($C548="Total","",
IF($C548="","",
IF(OFFSET('Sales input worksheet'!$B$1,ROW()-2,0)="","TOTAL",
OFFSET('Sales input worksheet'!$B$1,ROW()-2,0))))</f>
        <v/>
      </c>
      <c r="D549" s="169" t="str">
        <f ca="1">IF(OFFSET('Sales input worksheet'!$C$1,ROW()-2,0)="","",OFFSET('Sales input worksheet'!$C$1,ROW()-2,0))</f>
        <v/>
      </c>
      <c r="E549" s="170" t="str">
        <f ca="1">IF(OFFSET('Sales input worksheet'!$D$1,ROW()-2,0)="","",OFFSET('Sales input worksheet'!$D$1,ROW()-2,0))</f>
        <v/>
      </c>
      <c r="F549" s="171" t="str">
        <f ca="1">IF(OFFSET('Sales input worksheet'!$E$1,ROW()-2,0)="","",OFFSET('Sales input worksheet'!$E$1,ROW()-2,0))</f>
        <v/>
      </c>
      <c r="G549" s="172" t="str">
        <f ca="1">IF($C549="Total",SUM(G$1:G548),
IF(OR(SUM('Sales input worksheet'!$J548:$K548)&lt;0,SUM('Sales input worksheet'!$J548:$K548)=0),"",
'Sales input worksheet'!$M548))</f>
        <v/>
      </c>
      <c r="H549" s="172" t="str">
        <f ca="1">IF($C549="Total",SUM(H$1:H548),
IF(OR(SUM('Sales input worksheet'!$J548:$K548)&gt;0,SUM('Sales input worksheet'!$J548:$K548)=0),"",
'Sales input worksheet'!$M548))</f>
        <v/>
      </c>
      <c r="I549" s="319"/>
      <c r="J549" s="176" t="str">
        <f ca="1">IF($C549="Total",SUM($I$1:I548),"")</f>
        <v/>
      </c>
      <c r="K549" s="177" t="str">
        <f ca="1">IFERROR(IF($C549="Total",$K$2+SUM($G549:$H549)-$J549,
IF(AND(G549="",H549=""),"",
$K$2+SUM(G$3:G549)+SUM(H$3:H549)-SUM(I$2:I549))),"")</f>
        <v/>
      </c>
    </row>
    <row r="550" spans="1:11" x14ac:dyDescent="0.35">
      <c r="A550" s="318" t="str">
        <f ca="1">IF($B550='Debtor balance enquiry'!$C$2,1+COUNT('Accounts Receivable'!$A$1:A549),"")</f>
        <v/>
      </c>
      <c r="B550" s="133" t="str">
        <f ca="1">OFFSET('Sales input worksheet'!$A$1,ROW()-2,0)</f>
        <v/>
      </c>
      <c r="C550" s="169" t="str">
        <f ca="1">IF($C549="Total","",
IF($C549="","",
IF(OFFSET('Sales input worksheet'!$B$1,ROW()-2,0)="","TOTAL",
OFFSET('Sales input worksheet'!$B$1,ROW()-2,0))))</f>
        <v/>
      </c>
      <c r="D550" s="169" t="str">
        <f ca="1">IF(OFFSET('Sales input worksheet'!$C$1,ROW()-2,0)="","",OFFSET('Sales input worksheet'!$C$1,ROW()-2,0))</f>
        <v/>
      </c>
      <c r="E550" s="170" t="str">
        <f ca="1">IF(OFFSET('Sales input worksheet'!$D$1,ROW()-2,0)="","",OFFSET('Sales input worksheet'!$D$1,ROW()-2,0))</f>
        <v/>
      </c>
      <c r="F550" s="171" t="str">
        <f ca="1">IF(OFFSET('Sales input worksheet'!$E$1,ROW()-2,0)="","",OFFSET('Sales input worksheet'!$E$1,ROW()-2,0))</f>
        <v/>
      </c>
      <c r="G550" s="172" t="str">
        <f ca="1">IF($C550="Total",SUM(G$1:G549),
IF(OR(SUM('Sales input worksheet'!$J549:$K549)&lt;0,SUM('Sales input worksheet'!$J549:$K549)=0),"",
'Sales input worksheet'!$M549))</f>
        <v/>
      </c>
      <c r="H550" s="172" t="str">
        <f ca="1">IF($C550="Total",SUM(H$1:H549),
IF(OR(SUM('Sales input worksheet'!$J549:$K549)&gt;0,SUM('Sales input worksheet'!$J549:$K549)=0),"",
'Sales input worksheet'!$M549))</f>
        <v/>
      </c>
      <c r="I550" s="319"/>
      <c r="J550" s="176" t="str">
        <f ca="1">IF($C550="Total",SUM($I$1:I549),"")</f>
        <v/>
      </c>
      <c r="K550" s="177" t="str">
        <f ca="1">IFERROR(IF($C550="Total",$K$2+SUM($G550:$H550)-$J550,
IF(AND(G550="",H550=""),"",
$K$2+SUM(G$3:G550)+SUM(H$3:H550)-SUM(I$2:I550))),"")</f>
        <v/>
      </c>
    </row>
    <row r="551" spans="1:11" x14ac:dyDescent="0.35">
      <c r="A551" s="318" t="str">
        <f ca="1">IF($B551='Debtor balance enquiry'!$C$2,1+COUNT('Accounts Receivable'!$A$1:A550),"")</f>
        <v/>
      </c>
      <c r="B551" s="133" t="str">
        <f ca="1">OFFSET('Sales input worksheet'!$A$1,ROW()-2,0)</f>
        <v/>
      </c>
      <c r="C551" s="169" t="str">
        <f ca="1">IF($C550="Total","",
IF($C550="","",
IF(OFFSET('Sales input worksheet'!$B$1,ROW()-2,0)="","TOTAL",
OFFSET('Sales input worksheet'!$B$1,ROW()-2,0))))</f>
        <v/>
      </c>
      <c r="D551" s="169" t="str">
        <f ca="1">IF(OFFSET('Sales input worksheet'!$C$1,ROW()-2,0)="","",OFFSET('Sales input worksheet'!$C$1,ROW()-2,0))</f>
        <v/>
      </c>
      <c r="E551" s="170" t="str">
        <f ca="1">IF(OFFSET('Sales input worksheet'!$D$1,ROW()-2,0)="","",OFFSET('Sales input worksheet'!$D$1,ROW()-2,0))</f>
        <v/>
      </c>
      <c r="F551" s="171" t="str">
        <f ca="1">IF(OFFSET('Sales input worksheet'!$E$1,ROW()-2,0)="","",OFFSET('Sales input worksheet'!$E$1,ROW()-2,0))</f>
        <v/>
      </c>
      <c r="G551" s="172" t="str">
        <f ca="1">IF($C551="Total",SUM(G$1:G550),
IF(OR(SUM('Sales input worksheet'!$J550:$K550)&lt;0,SUM('Sales input worksheet'!$J550:$K550)=0),"",
'Sales input worksheet'!$M550))</f>
        <v/>
      </c>
      <c r="H551" s="172" t="str">
        <f ca="1">IF($C551="Total",SUM(H$1:H550),
IF(OR(SUM('Sales input worksheet'!$J550:$K550)&gt;0,SUM('Sales input worksheet'!$J550:$K550)=0),"",
'Sales input worksheet'!$M550))</f>
        <v/>
      </c>
      <c r="I551" s="319"/>
      <c r="J551" s="176" t="str">
        <f ca="1">IF($C551="Total",SUM($I$1:I550),"")</f>
        <v/>
      </c>
      <c r="K551" s="177" t="str">
        <f ca="1">IFERROR(IF($C551="Total",$K$2+SUM($G551:$H551)-$J551,
IF(AND(G551="",H551=""),"",
$K$2+SUM(G$3:G551)+SUM(H$3:H551)-SUM(I$2:I551))),"")</f>
        <v/>
      </c>
    </row>
    <row r="552" spans="1:11" x14ac:dyDescent="0.35">
      <c r="A552" s="318" t="str">
        <f ca="1">IF($B552='Debtor balance enquiry'!$C$2,1+COUNT('Accounts Receivable'!$A$1:A551),"")</f>
        <v/>
      </c>
      <c r="B552" s="133" t="str">
        <f ca="1">OFFSET('Sales input worksheet'!$A$1,ROW()-2,0)</f>
        <v/>
      </c>
      <c r="C552" s="169" t="str">
        <f ca="1">IF($C551="Total","",
IF($C551="","",
IF(OFFSET('Sales input worksheet'!$B$1,ROW()-2,0)="","TOTAL",
OFFSET('Sales input worksheet'!$B$1,ROW()-2,0))))</f>
        <v/>
      </c>
      <c r="D552" s="169" t="str">
        <f ca="1">IF(OFFSET('Sales input worksheet'!$C$1,ROW()-2,0)="","",OFFSET('Sales input worksheet'!$C$1,ROW()-2,0))</f>
        <v/>
      </c>
      <c r="E552" s="170" t="str">
        <f ca="1">IF(OFFSET('Sales input worksheet'!$D$1,ROW()-2,0)="","",OFFSET('Sales input worksheet'!$D$1,ROW()-2,0))</f>
        <v/>
      </c>
      <c r="F552" s="171" t="str">
        <f ca="1">IF(OFFSET('Sales input worksheet'!$E$1,ROW()-2,0)="","",OFFSET('Sales input worksheet'!$E$1,ROW()-2,0))</f>
        <v/>
      </c>
      <c r="G552" s="172" t="str">
        <f ca="1">IF($C552="Total",SUM(G$1:G551),
IF(OR(SUM('Sales input worksheet'!$J551:$K551)&lt;0,SUM('Sales input worksheet'!$J551:$K551)=0),"",
'Sales input worksheet'!$M551))</f>
        <v/>
      </c>
      <c r="H552" s="172" t="str">
        <f ca="1">IF($C552="Total",SUM(H$1:H551),
IF(OR(SUM('Sales input worksheet'!$J551:$K551)&gt;0,SUM('Sales input worksheet'!$J551:$K551)=0),"",
'Sales input worksheet'!$M551))</f>
        <v/>
      </c>
      <c r="I552" s="319"/>
      <c r="J552" s="176" t="str">
        <f ca="1">IF($C552="Total",SUM($I$1:I551),"")</f>
        <v/>
      </c>
      <c r="K552" s="177" t="str">
        <f ca="1">IFERROR(IF($C552="Total",$K$2+SUM($G552:$H552)-$J552,
IF(AND(G552="",H552=""),"",
$K$2+SUM(G$3:G552)+SUM(H$3:H552)-SUM(I$2:I552))),"")</f>
        <v/>
      </c>
    </row>
    <row r="553" spans="1:11" x14ac:dyDescent="0.35">
      <c r="A553" s="318" t="str">
        <f ca="1">IF($B553='Debtor balance enquiry'!$C$2,1+COUNT('Accounts Receivable'!$A$1:A552),"")</f>
        <v/>
      </c>
      <c r="B553" s="133" t="str">
        <f ca="1">OFFSET('Sales input worksheet'!$A$1,ROW()-2,0)</f>
        <v/>
      </c>
      <c r="C553" s="169" t="str">
        <f ca="1">IF($C552="Total","",
IF($C552="","",
IF(OFFSET('Sales input worksheet'!$B$1,ROW()-2,0)="","TOTAL",
OFFSET('Sales input worksheet'!$B$1,ROW()-2,0))))</f>
        <v/>
      </c>
      <c r="D553" s="169" t="str">
        <f ca="1">IF(OFFSET('Sales input worksheet'!$C$1,ROW()-2,0)="","",OFFSET('Sales input worksheet'!$C$1,ROW()-2,0))</f>
        <v/>
      </c>
      <c r="E553" s="170" t="str">
        <f ca="1">IF(OFFSET('Sales input worksheet'!$D$1,ROW()-2,0)="","",OFFSET('Sales input worksheet'!$D$1,ROW()-2,0))</f>
        <v/>
      </c>
      <c r="F553" s="171" t="str">
        <f ca="1">IF(OFFSET('Sales input worksheet'!$E$1,ROW()-2,0)="","",OFFSET('Sales input worksheet'!$E$1,ROW()-2,0))</f>
        <v/>
      </c>
      <c r="G553" s="172" t="str">
        <f ca="1">IF($C553="Total",SUM(G$1:G552),
IF(OR(SUM('Sales input worksheet'!$J552:$K552)&lt;0,SUM('Sales input worksheet'!$J552:$K552)=0),"",
'Sales input worksheet'!$M552))</f>
        <v/>
      </c>
      <c r="H553" s="172" t="str">
        <f ca="1">IF($C553="Total",SUM(H$1:H552),
IF(OR(SUM('Sales input worksheet'!$J552:$K552)&gt;0,SUM('Sales input worksheet'!$J552:$K552)=0),"",
'Sales input worksheet'!$M552))</f>
        <v/>
      </c>
      <c r="I553" s="319"/>
      <c r="J553" s="176" t="str">
        <f ca="1">IF($C553="Total",SUM($I$1:I552),"")</f>
        <v/>
      </c>
      <c r="K553" s="177" t="str">
        <f ca="1">IFERROR(IF($C553="Total",$K$2+SUM($G553:$H553)-$J553,
IF(AND(G553="",H553=""),"",
$K$2+SUM(G$3:G553)+SUM(H$3:H553)-SUM(I$2:I553))),"")</f>
        <v/>
      </c>
    </row>
    <row r="554" spans="1:11" x14ac:dyDescent="0.35">
      <c r="A554" s="318" t="str">
        <f ca="1">IF($B554='Debtor balance enquiry'!$C$2,1+COUNT('Accounts Receivable'!$A$1:A553),"")</f>
        <v/>
      </c>
      <c r="B554" s="133" t="str">
        <f ca="1">OFFSET('Sales input worksheet'!$A$1,ROW()-2,0)</f>
        <v/>
      </c>
      <c r="C554" s="169" t="str">
        <f ca="1">IF($C553="Total","",
IF($C553="","",
IF(OFFSET('Sales input worksheet'!$B$1,ROW()-2,0)="","TOTAL",
OFFSET('Sales input worksheet'!$B$1,ROW()-2,0))))</f>
        <v/>
      </c>
      <c r="D554" s="169" t="str">
        <f ca="1">IF(OFFSET('Sales input worksheet'!$C$1,ROW()-2,0)="","",OFFSET('Sales input worksheet'!$C$1,ROW()-2,0))</f>
        <v/>
      </c>
      <c r="E554" s="170" t="str">
        <f ca="1">IF(OFFSET('Sales input worksheet'!$D$1,ROW()-2,0)="","",OFFSET('Sales input worksheet'!$D$1,ROW()-2,0))</f>
        <v/>
      </c>
      <c r="F554" s="171" t="str">
        <f ca="1">IF(OFFSET('Sales input worksheet'!$E$1,ROW()-2,0)="","",OFFSET('Sales input worksheet'!$E$1,ROW()-2,0))</f>
        <v/>
      </c>
      <c r="G554" s="172" t="str">
        <f ca="1">IF($C554="Total",SUM(G$1:G553),
IF(OR(SUM('Sales input worksheet'!$J553:$K553)&lt;0,SUM('Sales input worksheet'!$J553:$K553)=0),"",
'Sales input worksheet'!$M553))</f>
        <v/>
      </c>
      <c r="H554" s="172" t="str">
        <f ca="1">IF($C554="Total",SUM(H$1:H553),
IF(OR(SUM('Sales input worksheet'!$J553:$K553)&gt;0,SUM('Sales input worksheet'!$J553:$K553)=0),"",
'Sales input worksheet'!$M553))</f>
        <v/>
      </c>
      <c r="I554" s="319"/>
      <c r="J554" s="176" t="str">
        <f ca="1">IF($C554="Total",SUM($I$1:I553),"")</f>
        <v/>
      </c>
      <c r="K554" s="177" t="str">
        <f ca="1">IFERROR(IF($C554="Total",$K$2+SUM($G554:$H554)-$J554,
IF(AND(G554="",H554=""),"",
$K$2+SUM(G$3:G554)+SUM(H$3:H554)-SUM(I$2:I554))),"")</f>
        <v/>
      </c>
    </row>
    <row r="555" spans="1:11" x14ac:dyDescent="0.35">
      <c r="A555" s="318" t="str">
        <f ca="1">IF($B555='Debtor balance enquiry'!$C$2,1+COUNT('Accounts Receivable'!$A$1:A554),"")</f>
        <v/>
      </c>
      <c r="B555" s="133" t="str">
        <f ca="1">OFFSET('Sales input worksheet'!$A$1,ROW()-2,0)</f>
        <v/>
      </c>
      <c r="C555" s="169" t="str">
        <f ca="1">IF($C554="Total","",
IF($C554="","",
IF(OFFSET('Sales input worksheet'!$B$1,ROW()-2,0)="","TOTAL",
OFFSET('Sales input worksheet'!$B$1,ROW()-2,0))))</f>
        <v/>
      </c>
      <c r="D555" s="169" t="str">
        <f ca="1">IF(OFFSET('Sales input worksheet'!$C$1,ROW()-2,0)="","",OFFSET('Sales input worksheet'!$C$1,ROW()-2,0))</f>
        <v/>
      </c>
      <c r="E555" s="170" t="str">
        <f ca="1">IF(OFFSET('Sales input worksheet'!$D$1,ROW()-2,0)="","",OFFSET('Sales input worksheet'!$D$1,ROW()-2,0))</f>
        <v/>
      </c>
      <c r="F555" s="171" t="str">
        <f ca="1">IF(OFFSET('Sales input worksheet'!$E$1,ROW()-2,0)="","",OFFSET('Sales input worksheet'!$E$1,ROW()-2,0))</f>
        <v/>
      </c>
      <c r="G555" s="172" t="str">
        <f ca="1">IF($C555="Total",SUM(G$1:G554),
IF(OR(SUM('Sales input worksheet'!$J554:$K554)&lt;0,SUM('Sales input worksheet'!$J554:$K554)=0),"",
'Sales input worksheet'!$M554))</f>
        <v/>
      </c>
      <c r="H555" s="172" t="str">
        <f ca="1">IF($C555="Total",SUM(H$1:H554),
IF(OR(SUM('Sales input worksheet'!$J554:$K554)&gt;0,SUM('Sales input worksheet'!$J554:$K554)=0),"",
'Sales input worksheet'!$M554))</f>
        <v/>
      </c>
      <c r="I555" s="319"/>
      <c r="J555" s="176" t="str">
        <f ca="1">IF($C555="Total",SUM($I$1:I554),"")</f>
        <v/>
      </c>
      <c r="K555" s="177" t="str">
        <f ca="1">IFERROR(IF($C555="Total",$K$2+SUM($G555:$H555)-$J555,
IF(AND(G555="",H555=""),"",
$K$2+SUM(G$3:G555)+SUM(H$3:H555)-SUM(I$2:I555))),"")</f>
        <v/>
      </c>
    </row>
    <row r="556" spans="1:11" x14ac:dyDescent="0.35">
      <c r="A556" s="318" t="str">
        <f ca="1">IF($B556='Debtor balance enquiry'!$C$2,1+COUNT('Accounts Receivable'!$A$1:A555),"")</f>
        <v/>
      </c>
      <c r="B556" s="133" t="str">
        <f ca="1">OFFSET('Sales input worksheet'!$A$1,ROW()-2,0)</f>
        <v/>
      </c>
      <c r="C556" s="169" t="str">
        <f ca="1">IF($C555="Total","",
IF($C555="","",
IF(OFFSET('Sales input worksheet'!$B$1,ROW()-2,0)="","TOTAL",
OFFSET('Sales input worksheet'!$B$1,ROW()-2,0))))</f>
        <v/>
      </c>
      <c r="D556" s="169" t="str">
        <f ca="1">IF(OFFSET('Sales input worksheet'!$C$1,ROW()-2,0)="","",OFFSET('Sales input worksheet'!$C$1,ROW()-2,0))</f>
        <v/>
      </c>
      <c r="E556" s="170" t="str">
        <f ca="1">IF(OFFSET('Sales input worksheet'!$D$1,ROW()-2,0)="","",OFFSET('Sales input worksheet'!$D$1,ROW()-2,0))</f>
        <v/>
      </c>
      <c r="F556" s="171" t="str">
        <f ca="1">IF(OFFSET('Sales input worksheet'!$E$1,ROW()-2,0)="","",OFFSET('Sales input worksheet'!$E$1,ROW()-2,0))</f>
        <v/>
      </c>
      <c r="G556" s="172" t="str">
        <f ca="1">IF($C556="Total",SUM(G$1:G555),
IF(OR(SUM('Sales input worksheet'!$J555:$K555)&lt;0,SUM('Sales input worksheet'!$J555:$K555)=0),"",
'Sales input worksheet'!$M555))</f>
        <v/>
      </c>
      <c r="H556" s="172" t="str">
        <f ca="1">IF($C556="Total",SUM(H$1:H555),
IF(OR(SUM('Sales input worksheet'!$J555:$K555)&gt;0,SUM('Sales input worksheet'!$J555:$K555)=0),"",
'Sales input worksheet'!$M555))</f>
        <v/>
      </c>
      <c r="I556" s="319"/>
      <c r="J556" s="176" t="str">
        <f ca="1">IF($C556="Total",SUM($I$1:I555),"")</f>
        <v/>
      </c>
      <c r="K556" s="177" t="str">
        <f ca="1">IFERROR(IF($C556="Total",$K$2+SUM($G556:$H556)-$J556,
IF(AND(G556="",H556=""),"",
$K$2+SUM(G$3:G556)+SUM(H$3:H556)-SUM(I$2:I556))),"")</f>
        <v/>
      </c>
    </row>
    <row r="557" spans="1:11" x14ac:dyDescent="0.35">
      <c r="A557" s="318" t="str">
        <f ca="1">IF($B557='Debtor balance enquiry'!$C$2,1+COUNT('Accounts Receivable'!$A$1:A556),"")</f>
        <v/>
      </c>
      <c r="B557" s="133" t="str">
        <f ca="1">OFFSET('Sales input worksheet'!$A$1,ROW()-2,0)</f>
        <v/>
      </c>
      <c r="C557" s="169" t="str">
        <f ca="1">IF($C556="Total","",
IF($C556="","",
IF(OFFSET('Sales input worksheet'!$B$1,ROW()-2,0)="","TOTAL",
OFFSET('Sales input worksheet'!$B$1,ROW()-2,0))))</f>
        <v/>
      </c>
      <c r="D557" s="169" t="str">
        <f ca="1">IF(OFFSET('Sales input worksheet'!$C$1,ROW()-2,0)="","",OFFSET('Sales input worksheet'!$C$1,ROW()-2,0))</f>
        <v/>
      </c>
      <c r="E557" s="170" t="str">
        <f ca="1">IF(OFFSET('Sales input worksheet'!$D$1,ROW()-2,0)="","",OFFSET('Sales input worksheet'!$D$1,ROW()-2,0))</f>
        <v/>
      </c>
      <c r="F557" s="171" t="str">
        <f ca="1">IF(OFFSET('Sales input worksheet'!$E$1,ROW()-2,0)="","",OFFSET('Sales input worksheet'!$E$1,ROW()-2,0))</f>
        <v/>
      </c>
      <c r="G557" s="172" t="str">
        <f ca="1">IF($C557="Total",SUM(G$1:G556),
IF(OR(SUM('Sales input worksheet'!$J556:$K556)&lt;0,SUM('Sales input worksheet'!$J556:$K556)=0),"",
'Sales input worksheet'!$M556))</f>
        <v/>
      </c>
      <c r="H557" s="172" t="str">
        <f ca="1">IF($C557="Total",SUM(H$1:H556),
IF(OR(SUM('Sales input worksheet'!$J556:$K556)&gt;0,SUM('Sales input worksheet'!$J556:$K556)=0),"",
'Sales input worksheet'!$M556))</f>
        <v/>
      </c>
      <c r="I557" s="319"/>
      <c r="J557" s="176" t="str">
        <f ca="1">IF($C557="Total",SUM($I$1:I556),"")</f>
        <v/>
      </c>
      <c r="K557" s="177" t="str">
        <f ca="1">IFERROR(IF($C557="Total",$K$2+SUM($G557:$H557)-$J557,
IF(AND(G557="",H557=""),"",
$K$2+SUM(G$3:G557)+SUM(H$3:H557)-SUM(I$2:I557))),"")</f>
        <v/>
      </c>
    </row>
    <row r="558" spans="1:11" x14ac:dyDescent="0.35">
      <c r="A558" s="318" t="str">
        <f ca="1">IF($B558='Debtor balance enquiry'!$C$2,1+COUNT('Accounts Receivable'!$A$1:A557),"")</f>
        <v/>
      </c>
      <c r="B558" s="133" t="str">
        <f ca="1">OFFSET('Sales input worksheet'!$A$1,ROW()-2,0)</f>
        <v/>
      </c>
      <c r="C558" s="169" t="str">
        <f ca="1">IF($C557="Total","",
IF($C557="","",
IF(OFFSET('Sales input worksheet'!$B$1,ROW()-2,0)="","TOTAL",
OFFSET('Sales input worksheet'!$B$1,ROW()-2,0))))</f>
        <v/>
      </c>
      <c r="D558" s="169" t="str">
        <f ca="1">IF(OFFSET('Sales input worksheet'!$C$1,ROW()-2,0)="","",OFFSET('Sales input worksheet'!$C$1,ROW()-2,0))</f>
        <v/>
      </c>
      <c r="E558" s="170" t="str">
        <f ca="1">IF(OFFSET('Sales input worksheet'!$D$1,ROW()-2,0)="","",OFFSET('Sales input worksheet'!$D$1,ROW()-2,0))</f>
        <v/>
      </c>
      <c r="F558" s="171" t="str">
        <f ca="1">IF(OFFSET('Sales input worksheet'!$E$1,ROW()-2,0)="","",OFFSET('Sales input worksheet'!$E$1,ROW()-2,0))</f>
        <v/>
      </c>
      <c r="G558" s="172" t="str">
        <f ca="1">IF($C558="Total",SUM(G$1:G557),
IF(OR(SUM('Sales input worksheet'!$J557:$K557)&lt;0,SUM('Sales input worksheet'!$J557:$K557)=0),"",
'Sales input worksheet'!$M557))</f>
        <v/>
      </c>
      <c r="H558" s="172" t="str">
        <f ca="1">IF($C558="Total",SUM(H$1:H557),
IF(OR(SUM('Sales input worksheet'!$J557:$K557)&gt;0,SUM('Sales input worksheet'!$J557:$K557)=0),"",
'Sales input worksheet'!$M557))</f>
        <v/>
      </c>
      <c r="I558" s="319"/>
      <c r="J558" s="176" t="str">
        <f ca="1">IF($C558="Total",SUM($I$1:I557),"")</f>
        <v/>
      </c>
      <c r="K558" s="177" t="str">
        <f ca="1">IFERROR(IF($C558="Total",$K$2+SUM($G558:$H558)-$J558,
IF(AND(G558="",H558=""),"",
$K$2+SUM(G$3:G558)+SUM(H$3:H558)-SUM(I$2:I558))),"")</f>
        <v/>
      </c>
    </row>
    <row r="559" spans="1:11" x14ac:dyDescent="0.35">
      <c r="A559" s="318" t="str">
        <f ca="1">IF($B559='Debtor balance enquiry'!$C$2,1+COUNT('Accounts Receivable'!$A$1:A558),"")</f>
        <v/>
      </c>
      <c r="B559" s="133" t="str">
        <f ca="1">OFFSET('Sales input worksheet'!$A$1,ROW()-2,0)</f>
        <v/>
      </c>
      <c r="C559" s="169" t="str">
        <f ca="1">IF($C558="Total","",
IF($C558="","",
IF(OFFSET('Sales input worksheet'!$B$1,ROW()-2,0)="","TOTAL",
OFFSET('Sales input worksheet'!$B$1,ROW()-2,0))))</f>
        <v/>
      </c>
      <c r="D559" s="169" t="str">
        <f ca="1">IF(OFFSET('Sales input worksheet'!$C$1,ROW()-2,0)="","",OFFSET('Sales input worksheet'!$C$1,ROW()-2,0))</f>
        <v/>
      </c>
      <c r="E559" s="170" t="str">
        <f ca="1">IF(OFFSET('Sales input worksheet'!$D$1,ROW()-2,0)="","",OFFSET('Sales input worksheet'!$D$1,ROW()-2,0))</f>
        <v/>
      </c>
      <c r="F559" s="171" t="str">
        <f ca="1">IF(OFFSET('Sales input worksheet'!$E$1,ROW()-2,0)="","",OFFSET('Sales input worksheet'!$E$1,ROW()-2,0))</f>
        <v/>
      </c>
      <c r="G559" s="172" t="str">
        <f ca="1">IF($C559="Total",SUM(G$1:G558),
IF(OR(SUM('Sales input worksheet'!$J558:$K558)&lt;0,SUM('Sales input worksheet'!$J558:$K558)=0),"",
'Sales input worksheet'!$M558))</f>
        <v/>
      </c>
      <c r="H559" s="172" t="str">
        <f ca="1">IF($C559="Total",SUM(H$1:H558),
IF(OR(SUM('Sales input worksheet'!$J558:$K558)&gt;0,SUM('Sales input worksheet'!$J558:$K558)=0),"",
'Sales input worksheet'!$M558))</f>
        <v/>
      </c>
      <c r="I559" s="319"/>
      <c r="J559" s="176" t="str">
        <f ca="1">IF($C559="Total",SUM($I$1:I558),"")</f>
        <v/>
      </c>
      <c r="K559" s="177" t="str">
        <f ca="1">IFERROR(IF($C559="Total",$K$2+SUM($G559:$H559)-$J559,
IF(AND(G559="",H559=""),"",
$K$2+SUM(G$3:G559)+SUM(H$3:H559)-SUM(I$2:I559))),"")</f>
        <v/>
      </c>
    </row>
    <row r="560" spans="1:11" x14ac:dyDescent="0.35">
      <c r="A560" s="318" t="str">
        <f ca="1">IF($B560='Debtor balance enquiry'!$C$2,1+COUNT('Accounts Receivable'!$A$1:A559),"")</f>
        <v/>
      </c>
      <c r="B560" s="133" t="str">
        <f ca="1">OFFSET('Sales input worksheet'!$A$1,ROW()-2,0)</f>
        <v/>
      </c>
      <c r="C560" s="169" t="str">
        <f ca="1">IF($C559="Total","",
IF($C559="","",
IF(OFFSET('Sales input worksheet'!$B$1,ROW()-2,0)="","TOTAL",
OFFSET('Sales input worksheet'!$B$1,ROW()-2,0))))</f>
        <v/>
      </c>
      <c r="D560" s="169" t="str">
        <f ca="1">IF(OFFSET('Sales input worksheet'!$C$1,ROW()-2,0)="","",OFFSET('Sales input worksheet'!$C$1,ROW()-2,0))</f>
        <v/>
      </c>
      <c r="E560" s="170" t="str">
        <f ca="1">IF(OFFSET('Sales input worksheet'!$D$1,ROW()-2,0)="","",OFFSET('Sales input worksheet'!$D$1,ROW()-2,0))</f>
        <v/>
      </c>
      <c r="F560" s="171" t="str">
        <f ca="1">IF(OFFSET('Sales input worksheet'!$E$1,ROW()-2,0)="","",OFFSET('Sales input worksheet'!$E$1,ROW()-2,0))</f>
        <v/>
      </c>
      <c r="G560" s="172" t="str">
        <f ca="1">IF($C560="Total",SUM(G$1:G559),
IF(OR(SUM('Sales input worksheet'!$J559:$K559)&lt;0,SUM('Sales input worksheet'!$J559:$K559)=0),"",
'Sales input worksheet'!$M559))</f>
        <v/>
      </c>
      <c r="H560" s="172" t="str">
        <f ca="1">IF($C560="Total",SUM(H$1:H559),
IF(OR(SUM('Sales input worksheet'!$J559:$K559)&gt;0,SUM('Sales input worksheet'!$J559:$K559)=0),"",
'Sales input worksheet'!$M559))</f>
        <v/>
      </c>
      <c r="I560" s="319"/>
      <c r="J560" s="176" t="str">
        <f ca="1">IF($C560="Total",SUM($I$1:I559),"")</f>
        <v/>
      </c>
      <c r="K560" s="177" t="str">
        <f ca="1">IFERROR(IF($C560="Total",$K$2+SUM($G560:$H560)-$J560,
IF(AND(G560="",H560=""),"",
$K$2+SUM(G$3:G560)+SUM(H$3:H560)-SUM(I$2:I560))),"")</f>
        <v/>
      </c>
    </row>
    <row r="561" spans="1:11" x14ac:dyDescent="0.35">
      <c r="A561" s="318" t="str">
        <f ca="1">IF($B561='Debtor balance enquiry'!$C$2,1+COUNT('Accounts Receivable'!$A$1:A560),"")</f>
        <v/>
      </c>
      <c r="B561" s="133" t="str">
        <f ca="1">OFFSET('Sales input worksheet'!$A$1,ROW()-2,0)</f>
        <v/>
      </c>
      <c r="C561" s="169" t="str">
        <f ca="1">IF($C560="Total","",
IF($C560="","",
IF(OFFSET('Sales input worksheet'!$B$1,ROW()-2,0)="","TOTAL",
OFFSET('Sales input worksheet'!$B$1,ROW()-2,0))))</f>
        <v/>
      </c>
      <c r="D561" s="169" t="str">
        <f ca="1">IF(OFFSET('Sales input worksheet'!$C$1,ROW()-2,0)="","",OFFSET('Sales input worksheet'!$C$1,ROW()-2,0))</f>
        <v/>
      </c>
      <c r="E561" s="170" t="str">
        <f ca="1">IF(OFFSET('Sales input worksheet'!$D$1,ROW()-2,0)="","",OFFSET('Sales input worksheet'!$D$1,ROW()-2,0))</f>
        <v/>
      </c>
      <c r="F561" s="171" t="str">
        <f ca="1">IF(OFFSET('Sales input worksheet'!$E$1,ROW()-2,0)="","",OFFSET('Sales input worksheet'!$E$1,ROW()-2,0))</f>
        <v/>
      </c>
      <c r="G561" s="172" t="str">
        <f ca="1">IF($C561="Total",SUM(G$1:G560),
IF(OR(SUM('Sales input worksheet'!$J560:$K560)&lt;0,SUM('Sales input worksheet'!$J560:$K560)=0),"",
'Sales input worksheet'!$M560))</f>
        <v/>
      </c>
      <c r="H561" s="172" t="str">
        <f ca="1">IF($C561="Total",SUM(H$1:H560),
IF(OR(SUM('Sales input worksheet'!$J560:$K560)&gt;0,SUM('Sales input worksheet'!$J560:$K560)=0),"",
'Sales input worksheet'!$M560))</f>
        <v/>
      </c>
      <c r="I561" s="319"/>
      <c r="J561" s="176" t="str">
        <f ca="1">IF($C561="Total",SUM($I$1:I560),"")</f>
        <v/>
      </c>
      <c r="K561" s="177" t="str">
        <f ca="1">IFERROR(IF($C561="Total",$K$2+SUM($G561:$H561)-$J561,
IF(AND(G561="",H561=""),"",
$K$2+SUM(G$3:G561)+SUM(H$3:H561)-SUM(I$2:I561))),"")</f>
        <v/>
      </c>
    </row>
    <row r="562" spans="1:11" x14ac:dyDescent="0.35">
      <c r="A562" s="318" t="str">
        <f ca="1">IF($B562='Debtor balance enquiry'!$C$2,1+COUNT('Accounts Receivable'!$A$1:A561),"")</f>
        <v/>
      </c>
      <c r="B562" s="133" t="str">
        <f ca="1">OFFSET('Sales input worksheet'!$A$1,ROW()-2,0)</f>
        <v/>
      </c>
      <c r="C562" s="169" t="str">
        <f ca="1">IF($C561="Total","",
IF($C561="","",
IF(OFFSET('Sales input worksheet'!$B$1,ROW()-2,0)="","TOTAL",
OFFSET('Sales input worksheet'!$B$1,ROW()-2,0))))</f>
        <v/>
      </c>
      <c r="D562" s="169" t="str">
        <f ca="1">IF(OFFSET('Sales input worksheet'!$C$1,ROW()-2,0)="","",OFFSET('Sales input worksheet'!$C$1,ROW()-2,0))</f>
        <v/>
      </c>
      <c r="E562" s="170" t="str">
        <f ca="1">IF(OFFSET('Sales input worksheet'!$D$1,ROW()-2,0)="","",OFFSET('Sales input worksheet'!$D$1,ROW()-2,0))</f>
        <v/>
      </c>
      <c r="F562" s="171" t="str">
        <f ca="1">IF(OFFSET('Sales input worksheet'!$E$1,ROW()-2,0)="","",OFFSET('Sales input worksheet'!$E$1,ROW()-2,0))</f>
        <v/>
      </c>
      <c r="G562" s="172" t="str">
        <f ca="1">IF($C562="Total",SUM(G$1:G561),
IF(OR(SUM('Sales input worksheet'!$J561:$K561)&lt;0,SUM('Sales input worksheet'!$J561:$K561)=0),"",
'Sales input worksheet'!$M561))</f>
        <v/>
      </c>
      <c r="H562" s="172" t="str">
        <f ca="1">IF($C562="Total",SUM(H$1:H561),
IF(OR(SUM('Sales input worksheet'!$J561:$K561)&gt;0,SUM('Sales input worksheet'!$J561:$K561)=0),"",
'Sales input worksheet'!$M561))</f>
        <v/>
      </c>
      <c r="I562" s="319"/>
      <c r="J562" s="176" t="str">
        <f ca="1">IF($C562="Total",SUM($I$1:I561),"")</f>
        <v/>
      </c>
      <c r="K562" s="177" t="str">
        <f ca="1">IFERROR(IF($C562="Total",$K$2+SUM($G562:$H562)-$J562,
IF(AND(G562="",H562=""),"",
$K$2+SUM(G$3:G562)+SUM(H$3:H562)-SUM(I$2:I562))),"")</f>
        <v/>
      </c>
    </row>
    <row r="563" spans="1:11" x14ac:dyDescent="0.35">
      <c r="A563" s="318" t="str">
        <f ca="1">IF($B563='Debtor balance enquiry'!$C$2,1+COUNT('Accounts Receivable'!$A$1:A562),"")</f>
        <v/>
      </c>
      <c r="B563" s="133" t="str">
        <f ca="1">OFFSET('Sales input worksheet'!$A$1,ROW()-2,0)</f>
        <v/>
      </c>
      <c r="C563" s="169" t="str">
        <f ca="1">IF($C562="Total","",
IF($C562="","",
IF(OFFSET('Sales input worksheet'!$B$1,ROW()-2,0)="","TOTAL",
OFFSET('Sales input worksheet'!$B$1,ROW()-2,0))))</f>
        <v/>
      </c>
      <c r="D563" s="169" t="str">
        <f ca="1">IF(OFFSET('Sales input worksheet'!$C$1,ROW()-2,0)="","",OFFSET('Sales input worksheet'!$C$1,ROW()-2,0))</f>
        <v/>
      </c>
      <c r="E563" s="170" t="str">
        <f ca="1">IF(OFFSET('Sales input worksheet'!$D$1,ROW()-2,0)="","",OFFSET('Sales input worksheet'!$D$1,ROW()-2,0))</f>
        <v/>
      </c>
      <c r="F563" s="171" t="str">
        <f ca="1">IF(OFFSET('Sales input worksheet'!$E$1,ROW()-2,0)="","",OFFSET('Sales input worksheet'!$E$1,ROW()-2,0))</f>
        <v/>
      </c>
      <c r="G563" s="172" t="str">
        <f ca="1">IF($C563="Total",SUM(G$1:G562),
IF(OR(SUM('Sales input worksheet'!$J562:$K562)&lt;0,SUM('Sales input worksheet'!$J562:$K562)=0),"",
'Sales input worksheet'!$M562))</f>
        <v/>
      </c>
      <c r="H563" s="172" t="str">
        <f ca="1">IF($C563="Total",SUM(H$1:H562),
IF(OR(SUM('Sales input worksheet'!$J562:$K562)&gt;0,SUM('Sales input worksheet'!$J562:$K562)=0),"",
'Sales input worksheet'!$M562))</f>
        <v/>
      </c>
      <c r="I563" s="319"/>
      <c r="J563" s="176" t="str">
        <f ca="1">IF($C563="Total",SUM($I$1:I562),"")</f>
        <v/>
      </c>
      <c r="K563" s="177" t="str">
        <f ca="1">IFERROR(IF($C563="Total",$K$2+SUM($G563:$H563)-$J563,
IF(AND(G563="",H563=""),"",
$K$2+SUM(G$3:G563)+SUM(H$3:H563)-SUM(I$2:I563))),"")</f>
        <v/>
      </c>
    </row>
    <row r="564" spans="1:11" x14ac:dyDescent="0.35">
      <c r="A564" s="318" t="str">
        <f ca="1">IF($B564='Debtor balance enquiry'!$C$2,1+COUNT('Accounts Receivable'!$A$1:A563),"")</f>
        <v/>
      </c>
      <c r="B564" s="133" t="str">
        <f ca="1">OFFSET('Sales input worksheet'!$A$1,ROW()-2,0)</f>
        <v/>
      </c>
      <c r="C564" s="169" t="str">
        <f ca="1">IF($C563="Total","",
IF($C563="","",
IF(OFFSET('Sales input worksheet'!$B$1,ROW()-2,0)="","TOTAL",
OFFSET('Sales input worksheet'!$B$1,ROW()-2,0))))</f>
        <v/>
      </c>
      <c r="D564" s="169" t="str">
        <f ca="1">IF(OFFSET('Sales input worksheet'!$C$1,ROW()-2,0)="","",OFFSET('Sales input worksheet'!$C$1,ROW()-2,0))</f>
        <v/>
      </c>
      <c r="E564" s="170" t="str">
        <f ca="1">IF(OFFSET('Sales input worksheet'!$D$1,ROW()-2,0)="","",OFFSET('Sales input worksheet'!$D$1,ROW()-2,0))</f>
        <v/>
      </c>
      <c r="F564" s="171" t="str">
        <f ca="1">IF(OFFSET('Sales input worksheet'!$E$1,ROW()-2,0)="","",OFFSET('Sales input worksheet'!$E$1,ROW()-2,0))</f>
        <v/>
      </c>
      <c r="G564" s="172" t="str">
        <f ca="1">IF($C564="Total",SUM(G$1:G563),
IF(OR(SUM('Sales input worksheet'!$J563:$K563)&lt;0,SUM('Sales input worksheet'!$J563:$K563)=0),"",
'Sales input worksheet'!$M563))</f>
        <v/>
      </c>
      <c r="H564" s="172" t="str">
        <f ca="1">IF($C564="Total",SUM(H$1:H563),
IF(OR(SUM('Sales input worksheet'!$J563:$K563)&gt;0,SUM('Sales input worksheet'!$J563:$K563)=0),"",
'Sales input worksheet'!$M563))</f>
        <v/>
      </c>
      <c r="I564" s="319"/>
      <c r="J564" s="176" t="str">
        <f ca="1">IF($C564="Total",SUM($I$1:I563),"")</f>
        <v/>
      </c>
      <c r="K564" s="177" t="str">
        <f ca="1">IFERROR(IF($C564="Total",$K$2+SUM($G564:$H564)-$J564,
IF(AND(G564="",H564=""),"",
$K$2+SUM(G$3:G564)+SUM(H$3:H564)-SUM(I$2:I564))),"")</f>
        <v/>
      </c>
    </row>
    <row r="565" spans="1:11" x14ac:dyDescent="0.35">
      <c r="A565" s="318" t="str">
        <f ca="1">IF($B565='Debtor balance enquiry'!$C$2,1+COUNT('Accounts Receivable'!$A$1:A564),"")</f>
        <v/>
      </c>
      <c r="B565" s="133" t="str">
        <f ca="1">OFFSET('Sales input worksheet'!$A$1,ROW()-2,0)</f>
        <v/>
      </c>
      <c r="C565" s="169" t="str">
        <f ca="1">IF($C564="Total","",
IF($C564="","",
IF(OFFSET('Sales input worksheet'!$B$1,ROW()-2,0)="","TOTAL",
OFFSET('Sales input worksheet'!$B$1,ROW()-2,0))))</f>
        <v/>
      </c>
      <c r="D565" s="169" t="str">
        <f ca="1">IF(OFFSET('Sales input worksheet'!$C$1,ROW()-2,0)="","",OFFSET('Sales input worksheet'!$C$1,ROW()-2,0))</f>
        <v/>
      </c>
      <c r="E565" s="170" t="str">
        <f ca="1">IF(OFFSET('Sales input worksheet'!$D$1,ROW()-2,0)="","",OFFSET('Sales input worksheet'!$D$1,ROW()-2,0))</f>
        <v/>
      </c>
      <c r="F565" s="171" t="str">
        <f ca="1">IF(OFFSET('Sales input worksheet'!$E$1,ROW()-2,0)="","",OFFSET('Sales input worksheet'!$E$1,ROW()-2,0))</f>
        <v/>
      </c>
      <c r="G565" s="172" t="str">
        <f ca="1">IF($C565="Total",SUM(G$1:G564),
IF(OR(SUM('Sales input worksheet'!$J564:$K564)&lt;0,SUM('Sales input worksheet'!$J564:$K564)=0),"",
'Sales input worksheet'!$M564))</f>
        <v/>
      </c>
      <c r="H565" s="172" t="str">
        <f ca="1">IF($C565="Total",SUM(H$1:H564),
IF(OR(SUM('Sales input worksheet'!$J564:$K564)&gt;0,SUM('Sales input worksheet'!$J564:$K564)=0),"",
'Sales input worksheet'!$M564))</f>
        <v/>
      </c>
      <c r="I565" s="319"/>
      <c r="J565" s="176" t="str">
        <f ca="1">IF($C565="Total",SUM($I$1:I564),"")</f>
        <v/>
      </c>
      <c r="K565" s="177" t="str">
        <f ca="1">IFERROR(IF($C565="Total",$K$2+SUM($G565:$H565)-$J565,
IF(AND(G565="",H565=""),"",
$K$2+SUM(G$3:G565)+SUM(H$3:H565)-SUM(I$2:I565))),"")</f>
        <v/>
      </c>
    </row>
    <row r="566" spans="1:11" x14ac:dyDescent="0.35">
      <c r="A566" s="318" t="str">
        <f ca="1">IF($B566='Debtor balance enquiry'!$C$2,1+COUNT('Accounts Receivable'!$A$1:A565),"")</f>
        <v/>
      </c>
      <c r="B566" s="133" t="str">
        <f ca="1">OFFSET('Sales input worksheet'!$A$1,ROW()-2,0)</f>
        <v/>
      </c>
      <c r="C566" s="169" t="str">
        <f ca="1">IF($C565="Total","",
IF($C565="","",
IF(OFFSET('Sales input worksheet'!$B$1,ROW()-2,0)="","TOTAL",
OFFSET('Sales input worksheet'!$B$1,ROW()-2,0))))</f>
        <v/>
      </c>
      <c r="D566" s="169" t="str">
        <f ca="1">IF(OFFSET('Sales input worksheet'!$C$1,ROW()-2,0)="","",OFFSET('Sales input worksheet'!$C$1,ROW()-2,0))</f>
        <v/>
      </c>
      <c r="E566" s="170" t="str">
        <f ca="1">IF(OFFSET('Sales input worksheet'!$D$1,ROW()-2,0)="","",OFFSET('Sales input worksheet'!$D$1,ROW()-2,0))</f>
        <v/>
      </c>
      <c r="F566" s="171" t="str">
        <f ca="1">IF(OFFSET('Sales input worksheet'!$E$1,ROW()-2,0)="","",OFFSET('Sales input worksheet'!$E$1,ROW()-2,0))</f>
        <v/>
      </c>
      <c r="G566" s="172" t="str">
        <f ca="1">IF($C566="Total",SUM(G$1:G565),
IF(OR(SUM('Sales input worksheet'!$J565:$K565)&lt;0,SUM('Sales input worksheet'!$J565:$K565)=0),"",
'Sales input worksheet'!$M565))</f>
        <v/>
      </c>
      <c r="H566" s="172" t="str">
        <f ca="1">IF($C566="Total",SUM(H$1:H565),
IF(OR(SUM('Sales input worksheet'!$J565:$K565)&gt;0,SUM('Sales input worksheet'!$J565:$K565)=0),"",
'Sales input worksheet'!$M565))</f>
        <v/>
      </c>
      <c r="I566" s="319"/>
      <c r="J566" s="176" t="str">
        <f ca="1">IF($C566="Total",SUM($I$1:I565),"")</f>
        <v/>
      </c>
      <c r="K566" s="177" t="str">
        <f ca="1">IFERROR(IF($C566="Total",$K$2+SUM($G566:$H566)-$J566,
IF(AND(G566="",H566=""),"",
$K$2+SUM(G$3:G566)+SUM(H$3:H566)-SUM(I$2:I566))),"")</f>
        <v/>
      </c>
    </row>
    <row r="567" spans="1:11" x14ac:dyDescent="0.35">
      <c r="A567" s="318" t="str">
        <f ca="1">IF($B567='Debtor balance enquiry'!$C$2,1+COUNT('Accounts Receivable'!$A$1:A566),"")</f>
        <v/>
      </c>
      <c r="B567" s="133" t="str">
        <f ca="1">OFFSET('Sales input worksheet'!$A$1,ROW()-2,0)</f>
        <v/>
      </c>
      <c r="C567" s="169" t="str">
        <f ca="1">IF($C566="Total","",
IF($C566="","",
IF(OFFSET('Sales input worksheet'!$B$1,ROW()-2,0)="","TOTAL",
OFFSET('Sales input worksheet'!$B$1,ROW()-2,0))))</f>
        <v/>
      </c>
      <c r="D567" s="169" t="str">
        <f ca="1">IF(OFFSET('Sales input worksheet'!$C$1,ROW()-2,0)="","",OFFSET('Sales input worksheet'!$C$1,ROW()-2,0))</f>
        <v/>
      </c>
      <c r="E567" s="170" t="str">
        <f ca="1">IF(OFFSET('Sales input worksheet'!$D$1,ROW()-2,0)="","",OFFSET('Sales input worksheet'!$D$1,ROW()-2,0))</f>
        <v/>
      </c>
      <c r="F567" s="171" t="str">
        <f ca="1">IF(OFFSET('Sales input worksheet'!$E$1,ROW()-2,0)="","",OFFSET('Sales input worksheet'!$E$1,ROW()-2,0))</f>
        <v/>
      </c>
      <c r="G567" s="172" t="str">
        <f ca="1">IF($C567="Total",SUM(G$1:G566),
IF(OR(SUM('Sales input worksheet'!$J566:$K566)&lt;0,SUM('Sales input worksheet'!$J566:$K566)=0),"",
'Sales input worksheet'!$M566))</f>
        <v/>
      </c>
      <c r="H567" s="172" t="str">
        <f ca="1">IF($C567="Total",SUM(H$1:H566),
IF(OR(SUM('Sales input worksheet'!$J566:$K566)&gt;0,SUM('Sales input worksheet'!$J566:$K566)=0),"",
'Sales input worksheet'!$M566))</f>
        <v/>
      </c>
      <c r="I567" s="319"/>
      <c r="J567" s="176" t="str">
        <f ca="1">IF($C567="Total",SUM($I$1:I566),"")</f>
        <v/>
      </c>
      <c r="K567" s="177" t="str">
        <f ca="1">IFERROR(IF($C567="Total",$K$2+SUM($G567:$H567)-$J567,
IF(AND(G567="",H567=""),"",
$K$2+SUM(G$3:G567)+SUM(H$3:H567)-SUM(I$2:I567))),"")</f>
        <v/>
      </c>
    </row>
    <row r="568" spans="1:11" x14ac:dyDescent="0.35">
      <c r="A568" s="318" t="str">
        <f ca="1">IF($B568='Debtor balance enquiry'!$C$2,1+COUNT('Accounts Receivable'!$A$1:A567),"")</f>
        <v/>
      </c>
      <c r="B568" s="133" t="str">
        <f ca="1">OFFSET('Sales input worksheet'!$A$1,ROW()-2,0)</f>
        <v/>
      </c>
      <c r="C568" s="169" t="str">
        <f ca="1">IF($C567="Total","",
IF($C567="","",
IF(OFFSET('Sales input worksheet'!$B$1,ROW()-2,0)="","TOTAL",
OFFSET('Sales input worksheet'!$B$1,ROW()-2,0))))</f>
        <v/>
      </c>
      <c r="D568" s="169" t="str">
        <f ca="1">IF(OFFSET('Sales input worksheet'!$C$1,ROW()-2,0)="","",OFFSET('Sales input worksheet'!$C$1,ROW()-2,0))</f>
        <v/>
      </c>
      <c r="E568" s="170" t="str">
        <f ca="1">IF(OFFSET('Sales input worksheet'!$D$1,ROW()-2,0)="","",OFFSET('Sales input worksheet'!$D$1,ROW()-2,0))</f>
        <v/>
      </c>
      <c r="F568" s="171" t="str">
        <f ca="1">IF(OFFSET('Sales input worksheet'!$E$1,ROW()-2,0)="","",OFFSET('Sales input worksheet'!$E$1,ROW()-2,0))</f>
        <v/>
      </c>
      <c r="G568" s="172" t="str">
        <f ca="1">IF($C568="Total",SUM(G$1:G567),
IF(OR(SUM('Sales input worksheet'!$J567:$K567)&lt;0,SUM('Sales input worksheet'!$J567:$K567)=0),"",
'Sales input worksheet'!$M567))</f>
        <v/>
      </c>
      <c r="H568" s="172" t="str">
        <f ca="1">IF($C568="Total",SUM(H$1:H567),
IF(OR(SUM('Sales input worksheet'!$J567:$K567)&gt;0,SUM('Sales input worksheet'!$J567:$K567)=0),"",
'Sales input worksheet'!$M567))</f>
        <v/>
      </c>
      <c r="I568" s="319"/>
      <c r="J568" s="176" t="str">
        <f ca="1">IF($C568="Total",SUM($I$1:I567),"")</f>
        <v/>
      </c>
      <c r="K568" s="177" t="str">
        <f ca="1">IFERROR(IF($C568="Total",$K$2+SUM($G568:$H568)-$J568,
IF(AND(G568="",H568=""),"",
$K$2+SUM(G$3:G568)+SUM(H$3:H568)-SUM(I$2:I568))),"")</f>
        <v/>
      </c>
    </row>
    <row r="569" spans="1:11" x14ac:dyDescent="0.35">
      <c r="A569" s="318" t="str">
        <f ca="1">IF($B569='Debtor balance enquiry'!$C$2,1+COUNT('Accounts Receivable'!$A$1:A568),"")</f>
        <v/>
      </c>
      <c r="B569" s="133" t="str">
        <f ca="1">OFFSET('Sales input worksheet'!$A$1,ROW()-2,0)</f>
        <v/>
      </c>
      <c r="C569" s="169" t="str">
        <f ca="1">IF($C568="Total","",
IF($C568="","",
IF(OFFSET('Sales input worksheet'!$B$1,ROW()-2,0)="","TOTAL",
OFFSET('Sales input worksheet'!$B$1,ROW()-2,0))))</f>
        <v/>
      </c>
      <c r="D569" s="169" t="str">
        <f ca="1">IF(OFFSET('Sales input worksheet'!$C$1,ROW()-2,0)="","",OFFSET('Sales input worksheet'!$C$1,ROW()-2,0))</f>
        <v/>
      </c>
      <c r="E569" s="170" t="str">
        <f ca="1">IF(OFFSET('Sales input worksheet'!$D$1,ROW()-2,0)="","",OFFSET('Sales input worksheet'!$D$1,ROW()-2,0))</f>
        <v/>
      </c>
      <c r="F569" s="171" t="str">
        <f ca="1">IF(OFFSET('Sales input worksheet'!$E$1,ROW()-2,0)="","",OFFSET('Sales input worksheet'!$E$1,ROW()-2,0))</f>
        <v/>
      </c>
      <c r="G569" s="172" t="str">
        <f ca="1">IF($C569="Total",SUM(G$1:G568),
IF(OR(SUM('Sales input worksheet'!$J568:$K568)&lt;0,SUM('Sales input worksheet'!$J568:$K568)=0),"",
'Sales input worksheet'!$M568))</f>
        <v/>
      </c>
      <c r="H569" s="172" t="str">
        <f ca="1">IF($C569="Total",SUM(H$1:H568),
IF(OR(SUM('Sales input worksheet'!$J568:$K568)&gt;0,SUM('Sales input worksheet'!$J568:$K568)=0),"",
'Sales input worksheet'!$M568))</f>
        <v/>
      </c>
      <c r="I569" s="319"/>
      <c r="J569" s="176" t="str">
        <f ca="1">IF($C569="Total",SUM($I$1:I568),"")</f>
        <v/>
      </c>
      <c r="K569" s="177" t="str">
        <f ca="1">IFERROR(IF($C569="Total",$K$2+SUM($G569:$H569)-$J569,
IF(AND(G569="",H569=""),"",
$K$2+SUM(G$3:G569)+SUM(H$3:H569)-SUM(I$2:I569))),"")</f>
        <v/>
      </c>
    </row>
    <row r="570" spans="1:11" x14ac:dyDescent="0.35">
      <c r="A570" s="318" t="str">
        <f ca="1">IF($B570='Debtor balance enquiry'!$C$2,1+COUNT('Accounts Receivable'!$A$1:A569),"")</f>
        <v/>
      </c>
      <c r="B570" s="133" t="str">
        <f ca="1">OFFSET('Sales input worksheet'!$A$1,ROW()-2,0)</f>
        <v/>
      </c>
      <c r="C570" s="169" t="str">
        <f ca="1">IF($C569="Total","",
IF($C569="","",
IF(OFFSET('Sales input worksheet'!$B$1,ROW()-2,0)="","TOTAL",
OFFSET('Sales input worksheet'!$B$1,ROW()-2,0))))</f>
        <v/>
      </c>
      <c r="D570" s="169" t="str">
        <f ca="1">IF(OFFSET('Sales input worksheet'!$C$1,ROW()-2,0)="","",OFFSET('Sales input worksheet'!$C$1,ROW()-2,0))</f>
        <v/>
      </c>
      <c r="E570" s="170" t="str">
        <f ca="1">IF(OFFSET('Sales input worksheet'!$D$1,ROW()-2,0)="","",OFFSET('Sales input worksheet'!$D$1,ROW()-2,0))</f>
        <v/>
      </c>
      <c r="F570" s="171" t="str">
        <f ca="1">IF(OFFSET('Sales input worksheet'!$E$1,ROW()-2,0)="","",OFFSET('Sales input worksheet'!$E$1,ROW()-2,0))</f>
        <v/>
      </c>
      <c r="G570" s="172" t="str">
        <f ca="1">IF($C570="Total",SUM(G$1:G569),
IF(OR(SUM('Sales input worksheet'!$J569:$K569)&lt;0,SUM('Sales input worksheet'!$J569:$K569)=0),"",
'Sales input worksheet'!$M569))</f>
        <v/>
      </c>
      <c r="H570" s="172" t="str">
        <f ca="1">IF($C570="Total",SUM(H$1:H569),
IF(OR(SUM('Sales input worksheet'!$J569:$K569)&gt;0,SUM('Sales input worksheet'!$J569:$K569)=0),"",
'Sales input worksheet'!$M569))</f>
        <v/>
      </c>
      <c r="I570" s="319"/>
      <c r="J570" s="176" t="str">
        <f ca="1">IF($C570="Total",SUM($I$1:I569),"")</f>
        <v/>
      </c>
      <c r="K570" s="177" t="str">
        <f ca="1">IFERROR(IF($C570="Total",$K$2+SUM($G570:$H570)-$J570,
IF(AND(G570="",H570=""),"",
$K$2+SUM(G$3:G570)+SUM(H$3:H570)-SUM(I$2:I570))),"")</f>
        <v/>
      </c>
    </row>
    <row r="571" spans="1:11" x14ac:dyDescent="0.35">
      <c r="A571" s="318" t="str">
        <f ca="1">IF($B571='Debtor balance enquiry'!$C$2,1+COUNT('Accounts Receivable'!$A$1:A570),"")</f>
        <v/>
      </c>
      <c r="B571" s="133" t="str">
        <f ca="1">OFFSET('Sales input worksheet'!$A$1,ROW()-2,0)</f>
        <v/>
      </c>
      <c r="C571" s="169" t="str">
        <f ca="1">IF($C570="Total","",
IF($C570="","",
IF(OFFSET('Sales input worksheet'!$B$1,ROW()-2,0)="","TOTAL",
OFFSET('Sales input worksheet'!$B$1,ROW()-2,0))))</f>
        <v/>
      </c>
      <c r="D571" s="169" t="str">
        <f ca="1">IF(OFFSET('Sales input worksheet'!$C$1,ROW()-2,0)="","",OFFSET('Sales input worksheet'!$C$1,ROW()-2,0))</f>
        <v/>
      </c>
      <c r="E571" s="170" t="str">
        <f ca="1">IF(OFFSET('Sales input worksheet'!$D$1,ROW()-2,0)="","",OFFSET('Sales input worksheet'!$D$1,ROW()-2,0))</f>
        <v/>
      </c>
      <c r="F571" s="171" t="str">
        <f ca="1">IF(OFFSET('Sales input worksheet'!$E$1,ROW()-2,0)="","",OFFSET('Sales input worksheet'!$E$1,ROW()-2,0))</f>
        <v/>
      </c>
      <c r="G571" s="172" t="str">
        <f ca="1">IF($C571="Total",SUM(G$1:G570),
IF(OR(SUM('Sales input worksheet'!$J570:$K570)&lt;0,SUM('Sales input worksheet'!$J570:$K570)=0),"",
'Sales input worksheet'!$M570))</f>
        <v/>
      </c>
      <c r="H571" s="172" t="str">
        <f ca="1">IF($C571="Total",SUM(H$1:H570),
IF(OR(SUM('Sales input worksheet'!$J570:$K570)&gt;0,SUM('Sales input worksheet'!$J570:$K570)=0),"",
'Sales input worksheet'!$M570))</f>
        <v/>
      </c>
      <c r="I571" s="319"/>
      <c r="J571" s="176" t="str">
        <f ca="1">IF($C571="Total",SUM($I$1:I570),"")</f>
        <v/>
      </c>
      <c r="K571" s="177" t="str">
        <f ca="1">IFERROR(IF($C571="Total",$K$2+SUM($G571:$H571)-$J571,
IF(AND(G571="",H571=""),"",
$K$2+SUM(G$3:G571)+SUM(H$3:H571)-SUM(I$2:I571))),"")</f>
        <v/>
      </c>
    </row>
    <row r="572" spans="1:11" x14ac:dyDescent="0.35">
      <c r="A572" s="318" t="str">
        <f ca="1">IF($B572='Debtor balance enquiry'!$C$2,1+COUNT('Accounts Receivable'!$A$1:A571),"")</f>
        <v/>
      </c>
      <c r="B572" s="133" t="str">
        <f ca="1">OFFSET('Sales input worksheet'!$A$1,ROW()-2,0)</f>
        <v/>
      </c>
      <c r="C572" s="169" t="str">
        <f ca="1">IF($C571="Total","",
IF($C571="","",
IF(OFFSET('Sales input worksheet'!$B$1,ROW()-2,0)="","TOTAL",
OFFSET('Sales input worksheet'!$B$1,ROW()-2,0))))</f>
        <v/>
      </c>
      <c r="D572" s="169" t="str">
        <f ca="1">IF(OFFSET('Sales input worksheet'!$C$1,ROW()-2,0)="","",OFFSET('Sales input worksheet'!$C$1,ROW()-2,0))</f>
        <v/>
      </c>
      <c r="E572" s="170" t="str">
        <f ca="1">IF(OFFSET('Sales input worksheet'!$D$1,ROW()-2,0)="","",OFFSET('Sales input worksheet'!$D$1,ROW()-2,0))</f>
        <v/>
      </c>
      <c r="F572" s="171" t="str">
        <f ca="1">IF(OFFSET('Sales input worksheet'!$E$1,ROW()-2,0)="","",OFFSET('Sales input worksheet'!$E$1,ROW()-2,0))</f>
        <v/>
      </c>
      <c r="G572" s="172" t="str">
        <f ca="1">IF($C572="Total",SUM(G$1:G571),
IF(OR(SUM('Sales input worksheet'!$J571:$K571)&lt;0,SUM('Sales input worksheet'!$J571:$K571)=0),"",
'Sales input worksheet'!$M571))</f>
        <v/>
      </c>
      <c r="H572" s="172" t="str">
        <f ca="1">IF($C572="Total",SUM(H$1:H571),
IF(OR(SUM('Sales input worksheet'!$J571:$K571)&gt;0,SUM('Sales input worksheet'!$J571:$K571)=0),"",
'Sales input worksheet'!$M571))</f>
        <v/>
      </c>
      <c r="I572" s="319"/>
      <c r="J572" s="176" t="str">
        <f ca="1">IF($C572="Total",SUM($I$1:I571),"")</f>
        <v/>
      </c>
      <c r="K572" s="177" t="str">
        <f ca="1">IFERROR(IF($C572="Total",$K$2+SUM($G572:$H572)-$J572,
IF(AND(G572="",H572=""),"",
$K$2+SUM(G$3:G572)+SUM(H$3:H572)-SUM(I$2:I572))),"")</f>
        <v/>
      </c>
    </row>
    <row r="573" spans="1:11" x14ac:dyDescent="0.35">
      <c r="A573" s="318" t="str">
        <f ca="1">IF($B573='Debtor balance enquiry'!$C$2,1+COUNT('Accounts Receivable'!$A$1:A572),"")</f>
        <v/>
      </c>
      <c r="B573" s="133" t="str">
        <f ca="1">OFFSET('Sales input worksheet'!$A$1,ROW()-2,0)</f>
        <v/>
      </c>
      <c r="C573" s="169" t="str">
        <f ca="1">IF($C572="Total","",
IF($C572="","",
IF(OFFSET('Sales input worksheet'!$B$1,ROW()-2,0)="","TOTAL",
OFFSET('Sales input worksheet'!$B$1,ROW()-2,0))))</f>
        <v/>
      </c>
      <c r="D573" s="169" t="str">
        <f ca="1">IF(OFFSET('Sales input worksheet'!$C$1,ROW()-2,0)="","",OFFSET('Sales input worksheet'!$C$1,ROW()-2,0))</f>
        <v/>
      </c>
      <c r="E573" s="170" t="str">
        <f ca="1">IF(OFFSET('Sales input worksheet'!$D$1,ROW()-2,0)="","",OFFSET('Sales input worksheet'!$D$1,ROW()-2,0))</f>
        <v/>
      </c>
      <c r="F573" s="171" t="str">
        <f ca="1">IF(OFFSET('Sales input worksheet'!$E$1,ROW()-2,0)="","",OFFSET('Sales input worksheet'!$E$1,ROW()-2,0))</f>
        <v/>
      </c>
      <c r="G573" s="172" t="str">
        <f ca="1">IF($C573="Total",SUM(G$1:G572),
IF(OR(SUM('Sales input worksheet'!$J572:$K572)&lt;0,SUM('Sales input worksheet'!$J572:$K572)=0),"",
'Sales input worksheet'!$M572))</f>
        <v/>
      </c>
      <c r="H573" s="172" t="str">
        <f ca="1">IF($C573="Total",SUM(H$1:H572),
IF(OR(SUM('Sales input worksheet'!$J572:$K572)&gt;0,SUM('Sales input worksheet'!$J572:$K572)=0),"",
'Sales input worksheet'!$M572))</f>
        <v/>
      </c>
      <c r="I573" s="319"/>
      <c r="J573" s="176" t="str">
        <f ca="1">IF($C573="Total",SUM($I$1:I572),"")</f>
        <v/>
      </c>
      <c r="K573" s="177" t="str">
        <f ca="1">IFERROR(IF($C573="Total",$K$2+SUM($G573:$H573)-$J573,
IF(AND(G573="",H573=""),"",
$K$2+SUM(G$3:G573)+SUM(H$3:H573)-SUM(I$2:I573))),"")</f>
        <v/>
      </c>
    </row>
    <row r="574" spans="1:11" x14ac:dyDescent="0.35">
      <c r="A574" s="318" t="str">
        <f ca="1">IF($B574='Debtor balance enquiry'!$C$2,1+COUNT('Accounts Receivable'!$A$1:A573),"")</f>
        <v/>
      </c>
      <c r="B574" s="133" t="str">
        <f ca="1">OFFSET('Sales input worksheet'!$A$1,ROW()-2,0)</f>
        <v/>
      </c>
      <c r="C574" s="169" t="str">
        <f ca="1">IF($C573="Total","",
IF($C573="","",
IF(OFFSET('Sales input worksheet'!$B$1,ROW()-2,0)="","TOTAL",
OFFSET('Sales input worksheet'!$B$1,ROW()-2,0))))</f>
        <v/>
      </c>
      <c r="D574" s="169" t="str">
        <f ca="1">IF(OFFSET('Sales input worksheet'!$C$1,ROW()-2,0)="","",OFFSET('Sales input worksheet'!$C$1,ROW()-2,0))</f>
        <v/>
      </c>
      <c r="E574" s="170" t="str">
        <f ca="1">IF(OFFSET('Sales input worksheet'!$D$1,ROW()-2,0)="","",OFFSET('Sales input worksheet'!$D$1,ROW()-2,0))</f>
        <v/>
      </c>
      <c r="F574" s="171" t="str">
        <f ca="1">IF(OFFSET('Sales input worksheet'!$E$1,ROW()-2,0)="","",OFFSET('Sales input worksheet'!$E$1,ROW()-2,0))</f>
        <v/>
      </c>
      <c r="G574" s="172" t="str">
        <f ca="1">IF($C574="Total",SUM(G$1:G573),
IF(OR(SUM('Sales input worksheet'!$J573:$K573)&lt;0,SUM('Sales input worksheet'!$J573:$K573)=0),"",
'Sales input worksheet'!$M573))</f>
        <v/>
      </c>
      <c r="H574" s="172" t="str">
        <f ca="1">IF($C574="Total",SUM(H$1:H573),
IF(OR(SUM('Sales input worksheet'!$J573:$K573)&gt;0,SUM('Sales input worksheet'!$J573:$K573)=0),"",
'Sales input worksheet'!$M573))</f>
        <v/>
      </c>
      <c r="I574" s="319"/>
      <c r="J574" s="176" t="str">
        <f ca="1">IF($C574="Total",SUM($I$1:I573),"")</f>
        <v/>
      </c>
      <c r="K574" s="177" t="str">
        <f ca="1">IFERROR(IF($C574="Total",$K$2+SUM($G574:$H574)-$J574,
IF(AND(G574="",H574=""),"",
$K$2+SUM(G$3:G574)+SUM(H$3:H574)-SUM(I$2:I574))),"")</f>
        <v/>
      </c>
    </row>
    <row r="575" spans="1:11" x14ac:dyDescent="0.35">
      <c r="A575" s="318" t="str">
        <f ca="1">IF($B575='Debtor balance enquiry'!$C$2,1+COUNT('Accounts Receivable'!$A$1:A574),"")</f>
        <v/>
      </c>
      <c r="B575" s="133" t="str">
        <f ca="1">OFFSET('Sales input worksheet'!$A$1,ROW()-2,0)</f>
        <v/>
      </c>
      <c r="C575" s="169" t="str">
        <f ca="1">IF($C574="Total","",
IF($C574="","",
IF(OFFSET('Sales input worksheet'!$B$1,ROW()-2,0)="","TOTAL",
OFFSET('Sales input worksheet'!$B$1,ROW()-2,0))))</f>
        <v/>
      </c>
      <c r="D575" s="169" t="str">
        <f ca="1">IF(OFFSET('Sales input worksheet'!$C$1,ROW()-2,0)="","",OFFSET('Sales input worksheet'!$C$1,ROW()-2,0))</f>
        <v/>
      </c>
      <c r="E575" s="170" t="str">
        <f ca="1">IF(OFFSET('Sales input worksheet'!$D$1,ROW()-2,0)="","",OFFSET('Sales input worksheet'!$D$1,ROW()-2,0))</f>
        <v/>
      </c>
      <c r="F575" s="171" t="str">
        <f ca="1">IF(OFFSET('Sales input worksheet'!$E$1,ROW()-2,0)="","",OFFSET('Sales input worksheet'!$E$1,ROW()-2,0))</f>
        <v/>
      </c>
      <c r="G575" s="172" t="str">
        <f ca="1">IF($C575="Total",SUM(G$1:G574),
IF(OR(SUM('Sales input worksheet'!$J574:$K574)&lt;0,SUM('Sales input worksheet'!$J574:$K574)=0),"",
'Sales input worksheet'!$M574))</f>
        <v/>
      </c>
      <c r="H575" s="172" t="str">
        <f ca="1">IF($C575="Total",SUM(H$1:H574),
IF(OR(SUM('Sales input worksheet'!$J574:$K574)&gt;0,SUM('Sales input worksheet'!$J574:$K574)=0),"",
'Sales input worksheet'!$M574))</f>
        <v/>
      </c>
      <c r="I575" s="319"/>
      <c r="J575" s="176" t="str">
        <f ca="1">IF($C575="Total",SUM($I$1:I574),"")</f>
        <v/>
      </c>
      <c r="K575" s="177" t="str">
        <f ca="1">IFERROR(IF($C575="Total",$K$2+SUM($G575:$H575)-$J575,
IF(AND(G575="",H575=""),"",
$K$2+SUM(G$3:G575)+SUM(H$3:H575)-SUM(I$2:I575))),"")</f>
        <v/>
      </c>
    </row>
    <row r="576" spans="1:11" x14ac:dyDescent="0.35">
      <c r="A576" s="318" t="str">
        <f ca="1">IF($B576='Debtor balance enquiry'!$C$2,1+COUNT('Accounts Receivable'!$A$1:A575),"")</f>
        <v/>
      </c>
      <c r="B576" s="133" t="str">
        <f ca="1">OFFSET('Sales input worksheet'!$A$1,ROW()-2,0)</f>
        <v/>
      </c>
      <c r="C576" s="169" t="str">
        <f ca="1">IF($C575="Total","",
IF($C575="","",
IF(OFFSET('Sales input worksheet'!$B$1,ROW()-2,0)="","TOTAL",
OFFSET('Sales input worksheet'!$B$1,ROW()-2,0))))</f>
        <v/>
      </c>
      <c r="D576" s="169" t="str">
        <f ca="1">IF(OFFSET('Sales input worksheet'!$C$1,ROW()-2,0)="","",OFFSET('Sales input worksheet'!$C$1,ROW()-2,0))</f>
        <v/>
      </c>
      <c r="E576" s="170" t="str">
        <f ca="1">IF(OFFSET('Sales input worksheet'!$D$1,ROW()-2,0)="","",OFFSET('Sales input worksheet'!$D$1,ROW()-2,0))</f>
        <v/>
      </c>
      <c r="F576" s="171" t="str">
        <f ca="1">IF(OFFSET('Sales input worksheet'!$E$1,ROW()-2,0)="","",OFFSET('Sales input worksheet'!$E$1,ROW()-2,0))</f>
        <v/>
      </c>
      <c r="G576" s="172" t="str">
        <f ca="1">IF($C576="Total",SUM(G$1:G575),
IF(OR(SUM('Sales input worksheet'!$J575:$K575)&lt;0,SUM('Sales input worksheet'!$J575:$K575)=0),"",
'Sales input worksheet'!$M575))</f>
        <v/>
      </c>
      <c r="H576" s="172" t="str">
        <f ca="1">IF($C576="Total",SUM(H$1:H575),
IF(OR(SUM('Sales input worksheet'!$J575:$K575)&gt;0,SUM('Sales input worksheet'!$J575:$K575)=0),"",
'Sales input worksheet'!$M575))</f>
        <v/>
      </c>
      <c r="I576" s="319"/>
      <c r="J576" s="176" t="str">
        <f ca="1">IF($C576="Total",SUM($I$1:I575),"")</f>
        <v/>
      </c>
      <c r="K576" s="177" t="str">
        <f ca="1">IFERROR(IF($C576="Total",$K$2+SUM($G576:$H576)-$J576,
IF(AND(G576="",H576=""),"",
$K$2+SUM(G$3:G576)+SUM(H$3:H576)-SUM(I$2:I576))),"")</f>
        <v/>
      </c>
    </row>
    <row r="577" spans="1:11" x14ac:dyDescent="0.35">
      <c r="A577" s="318" t="str">
        <f ca="1">IF($B577='Debtor balance enquiry'!$C$2,1+COUNT('Accounts Receivable'!$A$1:A576),"")</f>
        <v/>
      </c>
      <c r="B577" s="133" t="str">
        <f ca="1">OFFSET('Sales input worksheet'!$A$1,ROW()-2,0)</f>
        <v/>
      </c>
      <c r="C577" s="169" t="str">
        <f ca="1">IF($C576="Total","",
IF($C576="","",
IF(OFFSET('Sales input worksheet'!$B$1,ROW()-2,0)="","TOTAL",
OFFSET('Sales input worksheet'!$B$1,ROW()-2,0))))</f>
        <v/>
      </c>
      <c r="D577" s="169" t="str">
        <f ca="1">IF(OFFSET('Sales input worksheet'!$C$1,ROW()-2,0)="","",OFFSET('Sales input worksheet'!$C$1,ROW()-2,0))</f>
        <v/>
      </c>
      <c r="E577" s="170" t="str">
        <f ca="1">IF(OFFSET('Sales input worksheet'!$D$1,ROW()-2,0)="","",OFFSET('Sales input worksheet'!$D$1,ROW()-2,0))</f>
        <v/>
      </c>
      <c r="F577" s="171" t="str">
        <f ca="1">IF(OFFSET('Sales input worksheet'!$E$1,ROW()-2,0)="","",OFFSET('Sales input worksheet'!$E$1,ROW()-2,0))</f>
        <v/>
      </c>
      <c r="G577" s="172" t="str">
        <f ca="1">IF($C577="Total",SUM(G$1:G576),
IF(OR(SUM('Sales input worksheet'!$J576:$K576)&lt;0,SUM('Sales input worksheet'!$J576:$K576)=0),"",
'Sales input worksheet'!$M576))</f>
        <v/>
      </c>
      <c r="H577" s="172" t="str">
        <f ca="1">IF($C577="Total",SUM(H$1:H576),
IF(OR(SUM('Sales input worksheet'!$J576:$K576)&gt;0,SUM('Sales input worksheet'!$J576:$K576)=0),"",
'Sales input worksheet'!$M576))</f>
        <v/>
      </c>
      <c r="I577" s="319"/>
      <c r="J577" s="176" t="str">
        <f ca="1">IF($C577="Total",SUM($I$1:I576),"")</f>
        <v/>
      </c>
      <c r="K577" s="177" t="str">
        <f ca="1">IFERROR(IF($C577="Total",$K$2+SUM($G577:$H577)-$J577,
IF(AND(G577="",H577=""),"",
$K$2+SUM(G$3:G577)+SUM(H$3:H577)-SUM(I$2:I577))),"")</f>
        <v/>
      </c>
    </row>
    <row r="578" spans="1:11" x14ac:dyDescent="0.35">
      <c r="A578" s="318" t="str">
        <f ca="1">IF($B578='Debtor balance enquiry'!$C$2,1+COUNT('Accounts Receivable'!$A$1:A577),"")</f>
        <v/>
      </c>
      <c r="B578" s="133" t="str">
        <f ca="1">OFFSET('Sales input worksheet'!$A$1,ROW()-2,0)</f>
        <v/>
      </c>
      <c r="C578" s="169" t="str">
        <f ca="1">IF($C577="Total","",
IF($C577="","",
IF(OFFSET('Sales input worksheet'!$B$1,ROW()-2,0)="","TOTAL",
OFFSET('Sales input worksheet'!$B$1,ROW()-2,0))))</f>
        <v/>
      </c>
      <c r="D578" s="169" t="str">
        <f ca="1">IF(OFFSET('Sales input worksheet'!$C$1,ROW()-2,0)="","",OFFSET('Sales input worksheet'!$C$1,ROW()-2,0))</f>
        <v/>
      </c>
      <c r="E578" s="170" t="str">
        <f ca="1">IF(OFFSET('Sales input worksheet'!$D$1,ROW()-2,0)="","",OFFSET('Sales input worksheet'!$D$1,ROW()-2,0))</f>
        <v/>
      </c>
      <c r="F578" s="171" t="str">
        <f ca="1">IF(OFFSET('Sales input worksheet'!$E$1,ROW()-2,0)="","",OFFSET('Sales input worksheet'!$E$1,ROW()-2,0))</f>
        <v/>
      </c>
      <c r="G578" s="172" t="str">
        <f ca="1">IF($C578="Total",SUM(G$1:G577),
IF(OR(SUM('Sales input worksheet'!$J577:$K577)&lt;0,SUM('Sales input worksheet'!$J577:$K577)=0),"",
'Sales input worksheet'!$M577))</f>
        <v/>
      </c>
      <c r="H578" s="172" t="str">
        <f ca="1">IF($C578="Total",SUM(H$1:H577),
IF(OR(SUM('Sales input worksheet'!$J577:$K577)&gt;0,SUM('Sales input worksheet'!$J577:$K577)=0),"",
'Sales input worksheet'!$M577))</f>
        <v/>
      </c>
      <c r="I578" s="319"/>
      <c r="J578" s="176" t="str">
        <f ca="1">IF($C578="Total",SUM($I$1:I577),"")</f>
        <v/>
      </c>
      <c r="K578" s="177" t="str">
        <f ca="1">IFERROR(IF($C578="Total",$K$2+SUM($G578:$H578)-$J578,
IF(AND(G578="",H578=""),"",
$K$2+SUM(G$3:G578)+SUM(H$3:H578)-SUM(I$2:I578))),"")</f>
        <v/>
      </c>
    </row>
    <row r="579" spans="1:11" x14ac:dyDescent="0.35">
      <c r="A579" s="318" t="str">
        <f ca="1">IF($B579='Debtor balance enquiry'!$C$2,1+COUNT('Accounts Receivable'!$A$1:A578),"")</f>
        <v/>
      </c>
      <c r="B579" s="133" t="str">
        <f ca="1">OFFSET('Sales input worksheet'!$A$1,ROW()-2,0)</f>
        <v/>
      </c>
      <c r="C579" s="169" t="str">
        <f ca="1">IF($C578="Total","",
IF($C578="","",
IF(OFFSET('Sales input worksheet'!$B$1,ROW()-2,0)="","TOTAL",
OFFSET('Sales input worksheet'!$B$1,ROW()-2,0))))</f>
        <v/>
      </c>
      <c r="D579" s="169" t="str">
        <f ca="1">IF(OFFSET('Sales input worksheet'!$C$1,ROW()-2,0)="","",OFFSET('Sales input worksheet'!$C$1,ROW()-2,0))</f>
        <v/>
      </c>
      <c r="E579" s="170" t="str">
        <f ca="1">IF(OFFSET('Sales input worksheet'!$D$1,ROW()-2,0)="","",OFFSET('Sales input worksheet'!$D$1,ROW()-2,0))</f>
        <v/>
      </c>
      <c r="F579" s="171" t="str">
        <f ca="1">IF(OFFSET('Sales input worksheet'!$E$1,ROW()-2,0)="","",OFFSET('Sales input worksheet'!$E$1,ROW()-2,0))</f>
        <v/>
      </c>
      <c r="G579" s="172" t="str">
        <f ca="1">IF($C579="Total",SUM(G$1:G578),
IF(OR(SUM('Sales input worksheet'!$J578:$K578)&lt;0,SUM('Sales input worksheet'!$J578:$K578)=0),"",
'Sales input worksheet'!$M578))</f>
        <v/>
      </c>
      <c r="H579" s="172" t="str">
        <f ca="1">IF($C579="Total",SUM(H$1:H578),
IF(OR(SUM('Sales input worksheet'!$J578:$K578)&gt;0,SUM('Sales input worksheet'!$J578:$K578)=0),"",
'Sales input worksheet'!$M578))</f>
        <v/>
      </c>
      <c r="I579" s="319"/>
      <c r="J579" s="176" t="str">
        <f ca="1">IF($C579="Total",SUM($I$1:I578),"")</f>
        <v/>
      </c>
      <c r="K579" s="177" t="str">
        <f ca="1">IFERROR(IF($C579="Total",$K$2+SUM($G579:$H579)-$J579,
IF(AND(G579="",H579=""),"",
$K$2+SUM(G$3:G579)+SUM(H$3:H579)-SUM(I$2:I579))),"")</f>
        <v/>
      </c>
    </row>
    <row r="580" spans="1:11" x14ac:dyDescent="0.35">
      <c r="A580" s="318" t="str">
        <f ca="1">IF($B580='Debtor balance enquiry'!$C$2,1+COUNT('Accounts Receivable'!$A$1:A579),"")</f>
        <v/>
      </c>
      <c r="B580" s="133" t="str">
        <f ca="1">OFFSET('Sales input worksheet'!$A$1,ROW()-2,0)</f>
        <v/>
      </c>
      <c r="C580" s="169" t="str">
        <f ca="1">IF($C579="Total","",
IF($C579="","",
IF(OFFSET('Sales input worksheet'!$B$1,ROW()-2,0)="","TOTAL",
OFFSET('Sales input worksheet'!$B$1,ROW()-2,0))))</f>
        <v/>
      </c>
      <c r="D580" s="169" t="str">
        <f ca="1">IF(OFFSET('Sales input worksheet'!$C$1,ROW()-2,0)="","",OFFSET('Sales input worksheet'!$C$1,ROW()-2,0))</f>
        <v/>
      </c>
      <c r="E580" s="170" t="str">
        <f ca="1">IF(OFFSET('Sales input worksheet'!$D$1,ROW()-2,0)="","",OFFSET('Sales input worksheet'!$D$1,ROW()-2,0))</f>
        <v/>
      </c>
      <c r="F580" s="171" t="str">
        <f ca="1">IF(OFFSET('Sales input worksheet'!$E$1,ROW()-2,0)="","",OFFSET('Sales input worksheet'!$E$1,ROW()-2,0))</f>
        <v/>
      </c>
      <c r="G580" s="172" t="str">
        <f ca="1">IF($C580="Total",SUM(G$1:G579),
IF(OR(SUM('Sales input worksheet'!$J579:$K579)&lt;0,SUM('Sales input worksheet'!$J579:$K579)=0),"",
'Sales input worksheet'!$M579))</f>
        <v/>
      </c>
      <c r="H580" s="172" t="str">
        <f ca="1">IF($C580="Total",SUM(H$1:H579),
IF(OR(SUM('Sales input worksheet'!$J579:$K579)&gt;0,SUM('Sales input worksheet'!$J579:$K579)=0),"",
'Sales input worksheet'!$M579))</f>
        <v/>
      </c>
      <c r="I580" s="319"/>
      <c r="J580" s="176" t="str">
        <f ca="1">IF($C580="Total",SUM($I$1:I579),"")</f>
        <v/>
      </c>
      <c r="K580" s="177" t="str">
        <f ca="1">IFERROR(IF($C580="Total",$K$2+SUM($G580:$H580)-$J580,
IF(AND(G580="",H580=""),"",
$K$2+SUM(G$3:G580)+SUM(H$3:H580)-SUM(I$2:I580))),"")</f>
        <v/>
      </c>
    </row>
    <row r="581" spans="1:11" x14ac:dyDescent="0.35">
      <c r="A581" s="318" t="str">
        <f ca="1">IF($B581='Debtor balance enquiry'!$C$2,1+COUNT('Accounts Receivable'!$A$1:A580),"")</f>
        <v/>
      </c>
      <c r="B581" s="133" t="str">
        <f ca="1">OFFSET('Sales input worksheet'!$A$1,ROW()-2,0)</f>
        <v/>
      </c>
      <c r="C581" s="169" t="str">
        <f ca="1">IF($C580="Total","",
IF($C580="","",
IF(OFFSET('Sales input worksheet'!$B$1,ROW()-2,0)="","TOTAL",
OFFSET('Sales input worksheet'!$B$1,ROW()-2,0))))</f>
        <v/>
      </c>
      <c r="D581" s="169" t="str">
        <f ca="1">IF(OFFSET('Sales input worksheet'!$C$1,ROW()-2,0)="","",OFFSET('Sales input worksheet'!$C$1,ROW()-2,0))</f>
        <v/>
      </c>
      <c r="E581" s="170" t="str">
        <f ca="1">IF(OFFSET('Sales input worksheet'!$D$1,ROW()-2,0)="","",OFFSET('Sales input worksheet'!$D$1,ROW()-2,0))</f>
        <v/>
      </c>
      <c r="F581" s="171" t="str">
        <f ca="1">IF(OFFSET('Sales input worksheet'!$E$1,ROW()-2,0)="","",OFFSET('Sales input worksheet'!$E$1,ROW()-2,0))</f>
        <v/>
      </c>
      <c r="G581" s="172" t="str">
        <f ca="1">IF($C581="Total",SUM(G$1:G580),
IF(OR(SUM('Sales input worksheet'!$J580:$K580)&lt;0,SUM('Sales input worksheet'!$J580:$K580)=0),"",
'Sales input worksheet'!$M580))</f>
        <v/>
      </c>
      <c r="H581" s="172" t="str">
        <f ca="1">IF($C581="Total",SUM(H$1:H580),
IF(OR(SUM('Sales input worksheet'!$J580:$K580)&gt;0,SUM('Sales input worksheet'!$J580:$K580)=0),"",
'Sales input worksheet'!$M580))</f>
        <v/>
      </c>
      <c r="I581" s="319"/>
      <c r="J581" s="176" t="str">
        <f ca="1">IF($C581="Total",SUM($I$1:I580),"")</f>
        <v/>
      </c>
      <c r="K581" s="177" t="str">
        <f ca="1">IFERROR(IF($C581="Total",$K$2+SUM($G581:$H581)-$J581,
IF(AND(G581="",H581=""),"",
$K$2+SUM(G$3:G581)+SUM(H$3:H581)-SUM(I$2:I581))),"")</f>
        <v/>
      </c>
    </row>
    <row r="582" spans="1:11" x14ac:dyDescent="0.35">
      <c r="A582" s="318" t="str">
        <f ca="1">IF($B582='Debtor balance enquiry'!$C$2,1+COUNT('Accounts Receivable'!$A$1:A581),"")</f>
        <v/>
      </c>
      <c r="B582" s="133" t="str">
        <f ca="1">OFFSET('Sales input worksheet'!$A$1,ROW()-2,0)</f>
        <v/>
      </c>
      <c r="C582" s="169" t="str">
        <f ca="1">IF($C581="Total","",
IF($C581="","",
IF(OFFSET('Sales input worksheet'!$B$1,ROW()-2,0)="","TOTAL",
OFFSET('Sales input worksheet'!$B$1,ROW()-2,0))))</f>
        <v/>
      </c>
      <c r="D582" s="169" t="str">
        <f ca="1">IF(OFFSET('Sales input worksheet'!$C$1,ROW()-2,0)="","",OFFSET('Sales input worksheet'!$C$1,ROW()-2,0))</f>
        <v/>
      </c>
      <c r="E582" s="170" t="str">
        <f ca="1">IF(OFFSET('Sales input worksheet'!$D$1,ROW()-2,0)="","",OFFSET('Sales input worksheet'!$D$1,ROW()-2,0))</f>
        <v/>
      </c>
      <c r="F582" s="171" t="str">
        <f ca="1">IF(OFFSET('Sales input worksheet'!$E$1,ROW()-2,0)="","",OFFSET('Sales input worksheet'!$E$1,ROW()-2,0))</f>
        <v/>
      </c>
      <c r="G582" s="172" t="str">
        <f ca="1">IF($C582="Total",SUM(G$1:G581),
IF(OR(SUM('Sales input worksheet'!$J581:$K581)&lt;0,SUM('Sales input worksheet'!$J581:$K581)=0),"",
'Sales input worksheet'!$M581))</f>
        <v/>
      </c>
      <c r="H582" s="172" t="str">
        <f ca="1">IF($C582="Total",SUM(H$1:H581),
IF(OR(SUM('Sales input worksheet'!$J581:$K581)&gt;0,SUM('Sales input worksheet'!$J581:$K581)=0),"",
'Sales input worksheet'!$M581))</f>
        <v/>
      </c>
      <c r="I582" s="319"/>
      <c r="J582" s="176" t="str">
        <f ca="1">IF($C582="Total",SUM($I$1:I581),"")</f>
        <v/>
      </c>
      <c r="K582" s="177" t="str">
        <f ca="1">IFERROR(IF($C582="Total",$K$2+SUM($G582:$H582)-$J582,
IF(AND(G582="",H582=""),"",
$K$2+SUM(G$3:G582)+SUM(H$3:H582)-SUM(I$2:I582))),"")</f>
        <v/>
      </c>
    </row>
    <row r="583" spans="1:11" x14ac:dyDescent="0.35">
      <c r="A583" s="318" t="str">
        <f ca="1">IF($B583='Debtor balance enquiry'!$C$2,1+COUNT('Accounts Receivable'!$A$1:A582),"")</f>
        <v/>
      </c>
      <c r="B583" s="133" t="str">
        <f ca="1">OFFSET('Sales input worksheet'!$A$1,ROW()-2,0)</f>
        <v/>
      </c>
      <c r="C583" s="169" t="str">
        <f ca="1">IF($C582="Total","",
IF($C582="","",
IF(OFFSET('Sales input worksheet'!$B$1,ROW()-2,0)="","TOTAL",
OFFSET('Sales input worksheet'!$B$1,ROW()-2,0))))</f>
        <v/>
      </c>
      <c r="D583" s="169" t="str">
        <f ca="1">IF(OFFSET('Sales input worksheet'!$C$1,ROW()-2,0)="","",OFFSET('Sales input worksheet'!$C$1,ROW()-2,0))</f>
        <v/>
      </c>
      <c r="E583" s="170" t="str">
        <f ca="1">IF(OFFSET('Sales input worksheet'!$D$1,ROW()-2,0)="","",OFFSET('Sales input worksheet'!$D$1,ROW()-2,0))</f>
        <v/>
      </c>
      <c r="F583" s="171" t="str">
        <f ca="1">IF(OFFSET('Sales input worksheet'!$E$1,ROW()-2,0)="","",OFFSET('Sales input worksheet'!$E$1,ROW()-2,0))</f>
        <v/>
      </c>
      <c r="G583" s="172" t="str">
        <f ca="1">IF($C583="Total",SUM(G$1:G582),
IF(OR(SUM('Sales input worksheet'!$J582:$K582)&lt;0,SUM('Sales input worksheet'!$J582:$K582)=0),"",
'Sales input worksheet'!$M582))</f>
        <v/>
      </c>
      <c r="H583" s="172" t="str">
        <f ca="1">IF($C583="Total",SUM(H$1:H582),
IF(OR(SUM('Sales input worksheet'!$J582:$K582)&gt;0,SUM('Sales input worksheet'!$J582:$K582)=0),"",
'Sales input worksheet'!$M582))</f>
        <v/>
      </c>
      <c r="I583" s="319"/>
      <c r="J583" s="176" t="str">
        <f ca="1">IF($C583="Total",SUM($I$1:I582),"")</f>
        <v/>
      </c>
      <c r="K583" s="177" t="str">
        <f ca="1">IFERROR(IF($C583="Total",$K$2+SUM($G583:$H583)-$J583,
IF(AND(G583="",H583=""),"",
$K$2+SUM(G$3:G583)+SUM(H$3:H583)-SUM(I$2:I583))),"")</f>
        <v/>
      </c>
    </row>
    <row r="584" spans="1:11" x14ac:dyDescent="0.35">
      <c r="A584" s="318" t="str">
        <f ca="1">IF($B584='Debtor balance enquiry'!$C$2,1+COUNT('Accounts Receivable'!$A$1:A583),"")</f>
        <v/>
      </c>
      <c r="B584" s="133" t="str">
        <f ca="1">OFFSET('Sales input worksheet'!$A$1,ROW()-2,0)</f>
        <v/>
      </c>
      <c r="C584" s="169" t="str">
        <f ca="1">IF($C583="Total","",
IF($C583="","",
IF(OFFSET('Sales input worksheet'!$B$1,ROW()-2,0)="","TOTAL",
OFFSET('Sales input worksheet'!$B$1,ROW()-2,0))))</f>
        <v/>
      </c>
      <c r="D584" s="169" t="str">
        <f ca="1">IF(OFFSET('Sales input worksheet'!$C$1,ROW()-2,0)="","",OFFSET('Sales input worksheet'!$C$1,ROW()-2,0))</f>
        <v/>
      </c>
      <c r="E584" s="170" t="str">
        <f ca="1">IF(OFFSET('Sales input worksheet'!$D$1,ROW()-2,0)="","",OFFSET('Sales input worksheet'!$D$1,ROW()-2,0))</f>
        <v/>
      </c>
      <c r="F584" s="171" t="str">
        <f ca="1">IF(OFFSET('Sales input worksheet'!$E$1,ROW()-2,0)="","",OFFSET('Sales input worksheet'!$E$1,ROW()-2,0))</f>
        <v/>
      </c>
      <c r="G584" s="172" t="str">
        <f ca="1">IF($C584="Total",SUM(G$1:G583),
IF(OR(SUM('Sales input worksheet'!$J583:$K583)&lt;0,SUM('Sales input worksheet'!$J583:$K583)=0),"",
'Sales input worksheet'!$M583))</f>
        <v/>
      </c>
      <c r="H584" s="172" t="str">
        <f ca="1">IF($C584="Total",SUM(H$1:H583),
IF(OR(SUM('Sales input worksheet'!$J583:$K583)&gt;0,SUM('Sales input worksheet'!$J583:$K583)=0),"",
'Sales input worksheet'!$M583))</f>
        <v/>
      </c>
      <c r="I584" s="319"/>
      <c r="J584" s="176" t="str">
        <f ca="1">IF($C584="Total",SUM($I$1:I583),"")</f>
        <v/>
      </c>
      <c r="K584" s="177" t="str">
        <f ca="1">IFERROR(IF($C584="Total",$K$2+SUM($G584:$H584)-$J584,
IF(AND(G584="",H584=""),"",
$K$2+SUM(G$3:G584)+SUM(H$3:H584)-SUM(I$2:I584))),"")</f>
        <v/>
      </c>
    </row>
    <row r="585" spans="1:11" x14ac:dyDescent="0.35">
      <c r="A585" s="318" t="str">
        <f ca="1">IF($B585='Debtor balance enquiry'!$C$2,1+COUNT('Accounts Receivable'!$A$1:A584),"")</f>
        <v/>
      </c>
      <c r="B585" s="133" t="str">
        <f ca="1">OFFSET('Sales input worksheet'!$A$1,ROW()-2,0)</f>
        <v/>
      </c>
      <c r="C585" s="169" t="str">
        <f ca="1">IF($C584="Total","",
IF($C584="","",
IF(OFFSET('Sales input worksheet'!$B$1,ROW()-2,0)="","TOTAL",
OFFSET('Sales input worksheet'!$B$1,ROW()-2,0))))</f>
        <v/>
      </c>
      <c r="D585" s="169" t="str">
        <f ca="1">IF(OFFSET('Sales input worksheet'!$C$1,ROW()-2,0)="","",OFFSET('Sales input worksheet'!$C$1,ROW()-2,0))</f>
        <v/>
      </c>
      <c r="E585" s="170" t="str">
        <f ca="1">IF(OFFSET('Sales input worksheet'!$D$1,ROW()-2,0)="","",OFFSET('Sales input worksheet'!$D$1,ROW()-2,0))</f>
        <v/>
      </c>
      <c r="F585" s="171" t="str">
        <f ca="1">IF(OFFSET('Sales input worksheet'!$E$1,ROW()-2,0)="","",OFFSET('Sales input worksheet'!$E$1,ROW()-2,0))</f>
        <v/>
      </c>
      <c r="G585" s="172" t="str">
        <f ca="1">IF($C585="Total",SUM(G$1:G584),
IF(OR(SUM('Sales input worksheet'!$J584:$K584)&lt;0,SUM('Sales input worksheet'!$J584:$K584)=0),"",
'Sales input worksheet'!$M584))</f>
        <v/>
      </c>
      <c r="H585" s="172" t="str">
        <f ca="1">IF($C585="Total",SUM(H$1:H584),
IF(OR(SUM('Sales input worksheet'!$J584:$K584)&gt;0,SUM('Sales input worksheet'!$J584:$K584)=0),"",
'Sales input worksheet'!$M584))</f>
        <v/>
      </c>
      <c r="I585" s="319"/>
      <c r="J585" s="176" t="str">
        <f ca="1">IF($C585="Total",SUM($I$1:I584),"")</f>
        <v/>
      </c>
      <c r="K585" s="177" t="str">
        <f ca="1">IFERROR(IF($C585="Total",$K$2+SUM($G585:$H585)-$J585,
IF(AND(G585="",H585=""),"",
$K$2+SUM(G$3:G585)+SUM(H$3:H585)-SUM(I$2:I585))),"")</f>
        <v/>
      </c>
    </row>
    <row r="586" spans="1:11" x14ac:dyDescent="0.35">
      <c r="A586" s="318" t="str">
        <f ca="1">IF($B586='Debtor balance enquiry'!$C$2,1+COUNT('Accounts Receivable'!$A$1:A585),"")</f>
        <v/>
      </c>
      <c r="B586" s="133" t="str">
        <f ca="1">OFFSET('Sales input worksheet'!$A$1,ROW()-2,0)</f>
        <v/>
      </c>
      <c r="C586" s="169" t="str">
        <f ca="1">IF($C585="Total","",
IF($C585="","",
IF(OFFSET('Sales input worksheet'!$B$1,ROW()-2,0)="","TOTAL",
OFFSET('Sales input worksheet'!$B$1,ROW()-2,0))))</f>
        <v/>
      </c>
      <c r="D586" s="169" t="str">
        <f ca="1">IF(OFFSET('Sales input worksheet'!$C$1,ROW()-2,0)="","",OFFSET('Sales input worksheet'!$C$1,ROW()-2,0))</f>
        <v/>
      </c>
      <c r="E586" s="170" t="str">
        <f ca="1">IF(OFFSET('Sales input worksheet'!$D$1,ROW()-2,0)="","",OFFSET('Sales input worksheet'!$D$1,ROW()-2,0))</f>
        <v/>
      </c>
      <c r="F586" s="171" t="str">
        <f ca="1">IF(OFFSET('Sales input worksheet'!$E$1,ROW()-2,0)="","",OFFSET('Sales input worksheet'!$E$1,ROW()-2,0))</f>
        <v/>
      </c>
      <c r="G586" s="172" t="str">
        <f ca="1">IF($C586="Total",SUM(G$1:G585),
IF(OR(SUM('Sales input worksheet'!$J585:$K585)&lt;0,SUM('Sales input worksheet'!$J585:$K585)=0),"",
'Sales input worksheet'!$M585))</f>
        <v/>
      </c>
      <c r="H586" s="172" t="str">
        <f ca="1">IF($C586="Total",SUM(H$1:H585),
IF(OR(SUM('Sales input worksheet'!$J585:$K585)&gt;0,SUM('Sales input worksheet'!$J585:$K585)=0),"",
'Sales input worksheet'!$M585))</f>
        <v/>
      </c>
      <c r="I586" s="319"/>
      <c r="J586" s="176" t="str">
        <f ca="1">IF($C586="Total",SUM($I$1:I585),"")</f>
        <v/>
      </c>
      <c r="K586" s="177" t="str">
        <f ca="1">IFERROR(IF($C586="Total",$K$2+SUM($G586:$H586)-$J586,
IF(AND(G586="",H586=""),"",
$K$2+SUM(G$3:G586)+SUM(H$3:H586)-SUM(I$2:I586))),"")</f>
        <v/>
      </c>
    </row>
    <row r="587" spans="1:11" x14ac:dyDescent="0.35">
      <c r="A587" s="318" t="str">
        <f ca="1">IF($B587='Debtor balance enquiry'!$C$2,1+COUNT('Accounts Receivable'!$A$1:A586),"")</f>
        <v/>
      </c>
      <c r="B587" s="133" t="str">
        <f ca="1">OFFSET('Sales input worksheet'!$A$1,ROW()-2,0)</f>
        <v/>
      </c>
      <c r="C587" s="169" t="str">
        <f ca="1">IF($C586="Total","",
IF($C586="","",
IF(OFFSET('Sales input worksheet'!$B$1,ROW()-2,0)="","TOTAL",
OFFSET('Sales input worksheet'!$B$1,ROW()-2,0))))</f>
        <v/>
      </c>
      <c r="D587" s="169" t="str">
        <f ca="1">IF(OFFSET('Sales input worksheet'!$C$1,ROW()-2,0)="","",OFFSET('Sales input worksheet'!$C$1,ROW()-2,0))</f>
        <v/>
      </c>
      <c r="E587" s="170" t="str">
        <f ca="1">IF(OFFSET('Sales input worksheet'!$D$1,ROW()-2,0)="","",OFFSET('Sales input worksheet'!$D$1,ROW()-2,0))</f>
        <v/>
      </c>
      <c r="F587" s="171" t="str">
        <f ca="1">IF(OFFSET('Sales input worksheet'!$E$1,ROW()-2,0)="","",OFFSET('Sales input worksheet'!$E$1,ROW()-2,0))</f>
        <v/>
      </c>
      <c r="G587" s="172" t="str">
        <f ca="1">IF($C587="Total",SUM(G$1:G586),
IF(OR(SUM('Sales input worksheet'!$J586:$K586)&lt;0,SUM('Sales input worksheet'!$J586:$K586)=0),"",
'Sales input worksheet'!$M586))</f>
        <v/>
      </c>
      <c r="H587" s="172" t="str">
        <f ca="1">IF($C587="Total",SUM(H$1:H586),
IF(OR(SUM('Sales input worksheet'!$J586:$K586)&gt;0,SUM('Sales input worksheet'!$J586:$K586)=0),"",
'Sales input worksheet'!$M586))</f>
        <v/>
      </c>
      <c r="I587" s="319"/>
      <c r="J587" s="176" t="str">
        <f ca="1">IF($C587="Total",SUM($I$1:I586),"")</f>
        <v/>
      </c>
      <c r="K587" s="177" t="str">
        <f ca="1">IFERROR(IF($C587="Total",$K$2+SUM($G587:$H587)-$J587,
IF(AND(G587="",H587=""),"",
$K$2+SUM(G$3:G587)+SUM(H$3:H587)-SUM(I$2:I587))),"")</f>
        <v/>
      </c>
    </row>
    <row r="588" spans="1:11" x14ac:dyDescent="0.35">
      <c r="A588" s="318" t="str">
        <f ca="1">IF($B588='Debtor balance enquiry'!$C$2,1+COUNT('Accounts Receivable'!$A$1:A587),"")</f>
        <v/>
      </c>
      <c r="B588" s="133" t="str">
        <f ca="1">OFFSET('Sales input worksheet'!$A$1,ROW()-2,0)</f>
        <v/>
      </c>
      <c r="C588" s="169" t="str">
        <f ca="1">IF($C587="Total","",
IF($C587="","",
IF(OFFSET('Sales input worksheet'!$B$1,ROW()-2,0)="","TOTAL",
OFFSET('Sales input worksheet'!$B$1,ROW()-2,0))))</f>
        <v/>
      </c>
      <c r="D588" s="169" t="str">
        <f ca="1">IF(OFFSET('Sales input worksheet'!$C$1,ROW()-2,0)="","",OFFSET('Sales input worksheet'!$C$1,ROW()-2,0))</f>
        <v/>
      </c>
      <c r="E588" s="170" t="str">
        <f ca="1">IF(OFFSET('Sales input worksheet'!$D$1,ROW()-2,0)="","",OFFSET('Sales input worksheet'!$D$1,ROW()-2,0))</f>
        <v/>
      </c>
      <c r="F588" s="171" t="str">
        <f ca="1">IF(OFFSET('Sales input worksheet'!$E$1,ROW()-2,0)="","",OFFSET('Sales input worksheet'!$E$1,ROW()-2,0))</f>
        <v/>
      </c>
      <c r="G588" s="172" t="str">
        <f ca="1">IF($C588="Total",SUM(G$1:G587),
IF(OR(SUM('Sales input worksheet'!$J587:$K587)&lt;0,SUM('Sales input worksheet'!$J587:$K587)=0),"",
'Sales input worksheet'!$M587))</f>
        <v/>
      </c>
      <c r="H588" s="172" t="str">
        <f ca="1">IF($C588="Total",SUM(H$1:H587),
IF(OR(SUM('Sales input worksheet'!$J587:$K587)&gt;0,SUM('Sales input worksheet'!$J587:$K587)=0),"",
'Sales input worksheet'!$M587))</f>
        <v/>
      </c>
      <c r="I588" s="319"/>
      <c r="J588" s="176" t="str">
        <f ca="1">IF($C588="Total",SUM($I$1:I587),"")</f>
        <v/>
      </c>
      <c r="K588" s="177" t="str">
        <f ca="1">IFERROR(IF($C588="Total",$K$2+SUM($G588:$H588)-$J588,
IF(AND(G588="",H588=""),"",
$K$2+SUM(G$3:G588)+SUM(H$3:H588)-SUM(I$2:I588))),"")</f>
        <v/>
      </c>
    </row>
    <row r="589" spans="1:11" x14ac:dyDescent="0.35">
      <c r="A589" s="318" t="str">
        <f ca="1">IF($B589='Debtor balance enquiry'!$C$2,1+COUNT('Accounts Receivable'!$A$1:A588),"")</f>
        <v/>
      </c>
      <c r="B589" s="133" t="str">
        <f ca="1">OFFSET('Sales input worksheet'!$A$1,ROW()-2,0)</f>
        <v/>
      </c>
      <c r="C589" s="169" t="str">
        <f ca="1">IF($C588="Total","",
IF($C588="","",
IF(OFFSET('Sales input worksheet'!$B$1,ROW()-2,0)="","TOTAL",
OFFSET('Sales input worksheet'!$B$1,ROW()-2,0))))</f>
        <v/>
      </c>
      <c r="D589" s="169" t="str">
        <f ca="1">IF(OFFSET('Sales input worksheet'!$C$1,ROW()-2,0)="","",OFFSET('Sales input worksheet'!$C$1,ROW()-2,0))</f>
        <v/>
      </c>
      <c r="E589" s="170" t="str">
        <f ca="1">IF(OFFSET('Sales input worksheet'!$D$1,ROW()-2,0)="","",OFFSET('Sales input worksheet'!$D$1,ROW()-2,0))</f>
        <v/>
      </c>
      <c r="F589" s="171" t="str">
        <f ca="1">IF(OFFSET('Sales input worksheet'!$E$1,ROW()-2,0)="","",OFFSET('Sales input worksheet'!$E$1,ROW()-2,0))</f>
        <v/>
      </c>
      <c r="G589" s="172" t="str">
        <f ca="1">IF($C589="Total",SUM(G$1:G588),
IF(OR(SUM('Sales input worksheet'!$J588:$K588)&lt;0,SUM('Sales input worksheet'!$J588:$K588)=0),"",
'Sales input worksheet'!$M588))</f>
        <v/>
      </c>
      <c r="H589" s="172" t="str">
        <f ca="1">IF($C589="Total",SUM(H$1:H588),
IF(OR(SUM('Sales input worksheet'!$J588:$K588)&gt;0,SUM('Sales input worksheet'!$J588:$K588)=0),"",
'Sales input worksheet'!$M588))</f>
        <v/>
      </c>
      <c r="I589" s="319"/>
      <c r="J589" s="176" t="str">
        <f ca="1">IF($C589="Total",SUM($I$1:I588),"")</f>
        <v/>
      </c>
      <c r="K589" s="177" t="str">
        <f ca="1">IFERROR(IF($C589="Total",$K$2+SUM($G589:$H589)-$J589,
IF(AND(G589="",H589=""),"",
$K$2+SUM(G$3:G589)+SUM(H$3:H589)-SUM(I$2:I589))),"")</f>
        <v/>
      </c>
    </row>
    <row r="590" spans="1:11" x14ac:dyDescent="0.35">
      <c r="A590" s="318" t="str">
        <f ca="1">IF($B590='Debtor balance enquiry'!$C$2,1+COUNT('Accounts Receivable'!$A$1:A589),"")</f>
        <v/>
      </c>
      <c r="B590" s="133" t="str">
        <f ca="1">OFFSET('Sales input worksheet'!$A$1,ROW()-2,0)</f>
        <v/>
      </c>
      <c r="C590" s="169" t="str">
        <f ca="1">IF($C589="Total","",
IF($C589="","",
IF(OFFSET('Sales input worksheet'!$B$1,ROW()-2,0)="","TOTAL",
OFFSET('Sales input worksheet'!$B$1,ROW()-2,0))))</f>
        <v/>
      </c>
      <c r="D590" s="169" t="str">
        <f ca="1">IF(OFFSET('Sales input worksheet'!$C$1,ROW()-2,0)="","",OFFSET('Sales input worksheet'!$C$1,ROW()-2,0))</f>
        <v/>
      </c>
      <c r="E590" s="170" t="str">
        <f ca="1">IF(OFFSET('Sales input worksheet'!$D$1,ROW()-2,0)="","",OFFSET('Sales input worksheet'!$D$1,ROW()-2,0))</f>
        <v/>
      </c>
      <c r="F590" s="171" t="str">
        <f ca="1">IF(OFFSET('Sales input worksheet'!$E$1,ROW()-2,0)="","",OFFSET('Sales input worksheet'!$E$1,ROW()-2,0))</f>
        <v/>
      </c>
      <c r="G590" s="172" t="str">
        <f ca="1">IF($C590="Total",SUM(G$1:G589),
IF(OR(SUM('Sales input worksheet'!$J589:$K589)&lt;0,SUM('Sales input worksheet'!$J589:$K589)=0),"",
'Sales input worksheet'!$M589))</f>
        <v/>
      </c>
      <c r="H590" s="172" t="str">
        <f ca="1">IF($C590="Total",SUM(H$1:H589),
IF(OR(SUM('Sales input worksheet'!$J589:$K589)&gt;0,SUM('Sales input worksheet'!$J589:$K589)=0),"",
'Sales input worksheet'!$M589))</f>
        <v/>
      </c>
      <c r="I590" s="319"/>
      <c r="J590" s="176" t="str">
        <f ca="1">IF($C590="Total",SUM($I$1:I589),"")</f>
        <v/>
      </c>
      <c r="K590" s="177" t="str">
        <f ca="1">IFERROR(IF($C590="Total",$K$2+SUM($G590:$H590)-$J590,
IF(AND(G590="",H590=""),"",
$K$2+SUM(G$3:G590)+SUM(H$3:H590)-SUM(I$2:I590))),"")</f>
        <v/>
      </c>
    </row>
    <row r="591" spans="1:11" x14ac:dyDescent="0.35">
      <c r="A591" s="318" t="str">
        <f ca="1">IF($B591='Debtor balance enquiry'!$C$2,1+COUNT('Accounts Receivable'!$A$1:A590),"")</f>
        <v/>
      </c>
      <c r="B591" s="133" t="str">
        <f ca="1">OFFSET('Sales input worksheet'!$A$1,ROW()-2,0)</f>
        <v/>
      </c>
      <c r="C591" s="169" t="str">
        <f ca="1">IF($C590="Total","",
IF($C590="","",
IF(OFFSET('Sales input worksheet'!$B$1,ROW()-2,0)="","TOTAL",
OFFSET('Sales input worksheet'!$B$1,ROW()-2,0))))</f>
        <v/>
      </c>
      <c r="D591" s="169" t="str">
        <f ca="1">IF(OFFSET('Sales input worksheet'!$C$1,ROW()-2,0)="","",OFFSET('Sales input worksheet'!$C$1,ROW()-2,0))</f>
        <v/>
      </c>
      <c r="E591" s="170" t="str">
        <f ca="1">IF(OFFSET('Sales input worksheet'!$D$1,ROW()-2,0)="","",OFFSET('Sales input worksheet'!$D$1,ROW()-2,0))</f>
        <v/>
      </c>
      <c r="F591" s="171" t="str">
        <f ca="1">IF(OFFSET('Sales input worksheet'!$E$1,ROW()-2,0)="","",OFFSET('Sales input worksheet'!$E$1,ROW()-2,0))</f>
        <v/>
      </c>
      <c r="G591" s="172" t="str">
        <f ca="1">IF($C591="Total",SUM(G$1:G590),
IF(OR(SUM('Sales input worksheet'!$J590:$K590)&lt;0,SUM('Sales input worksheet'!$J590:$K590)=0),"",
'Sales input worksheet'!$M590))</f>
        <v/>
      </c>
      <c r="H591" s="172" t="str">
        <f ca="1">IF($C591="Total",SUM(H$1:H590),
IF(OR(SUM('Sales input worksheet'!$J590:$K590)&gt;0,SUM('Sales input worksheet'!$J590:$K590)=0),"",
'Sales input worksheet'!$M590))</f>
        <v/>
      </c>
      <c r="I591" s="319"/>
      <c r="J591" s="176" t="str">
        <f ca="1">IF($C591="Total",SUM($I$1:I590),"")</f>
        <v/>
      </c>
      <c r="K591" s="177" t="str">
        <f ca="1">IFERROR(IF($C591="Total",$K$2+SUM($G591:$H591)-$J591,
IF(AND(G591="",H591=""),"",
$K$2+SUM(G$3:G591)+SUM(H$3:H591)-SUM(I$2:I591))),"")</f>
        <v/>
      </c>
    </row>
    <row r="592" spans="1:11" x14ac:dyDescent="0.35">
      <c r="A592" s="318" t="str">
        <f ca="1">IF($B592='Debtor balance enquiry'!$C$2,1+COUNT('Accounts Receivable'!$A$1:A591),"")</f>
        <v/>
      </c>
      <c r="B592" s="133" t="str">
        <f ca="1">OFFSET('Sales input worksheet'!$A$1,ROW()-2,0)</f>
        <v/>
      </c>
      <c r="C592" s="169" t="str">
        <f ca="1">IF($C591="Total","",
IF($C591="","",
IF(OFFSET('Sales input worksheet'!$B$1,ROW()-2,0)="","TOTAL",
OFFSET('Sales input worksheet'!$B$1,ROW()-2,0))))</f>
        <v/>
      </c>
      <c r="D592" s="169" t="str">
        <f ca="1">IF(OFFSET('Sales input worksheet'!$C$1,ROW()-2,0)="","",OFFSET('Sales input worksheet'!$C$1,ROW()-2,0))</f>
        <v/>
      </c>
      <c r="E592" s="170" t="str">
        <f ca="1">IF(OFFSET('Sales input worksheet'!$D$1,ROW()-2,0)="","",OFFSET('Sales input worksheet'!$D$1,ROW()-2,0))</f>
        <v/>
      </c>
      <c r="F592" s="171" t="str">
        <f ca="1">IF(OFFSET('Sales input worksheet'!$E$1,ROW()-2,0)="","",OFFSET('Sales input worksheet'!$E$1,ROW()-2,0))</f>
        <v/>
      </c>
      <c r="G592" s="172" t="str">
        <f ca="1">IF($C592="Total",SUM(G$1:G591),
IF(OR(SUM('Sales input worksheet'!$J591:$K591)&lt;0,SUM('Sales input worksheet'!$J591:$K591)=0),"",
'Sales input worksheet'!$M591))</f>
        <v/>
      </c>
      <c r="H592" s="172" t="str">
        <f ca="1">IF($C592="Total",SUM(H$1:H591),
IF(OR(SUM('Sales input worksheet'!$J591:$K591)&gt;0,SUM('Sales input worksheet'!$J591:$K591)=0),"",
'Sales input worksheet'!$M591))</f>
        <v/>
      </c>
      <c r="I592" s="319"/>
      <c r="J592" s="176" t="str">
        <f ca="1">IF($C592="Total",SUM($I$1:I591),"")</f>
        <v/>
      </c>
      <c r="K592" s="177" t="str">
        <f ca="1">IFERROR(IF($C592="Total",$K$2+SUM($G592:$H592)-$J592,
IF(AND(G592="",H592=""),"",
$K$2+SUM(G$3:G592)+SUM(H$3:H592)-SUM(I$2:I592))),"")</f>
        <v/>
      </c>
    </row>
    <row r="593" spans="1:11" x14ac:dyDescent="0.35">
      <c r="A593" s="318" t="str">
        <f ca="1">IF($B593='Debtor balance enquiry'!$C$2,1+COUNT('Accounts Receivable'!$A$1:A592),"")</f>
        <v/>
      </c>
      <c r="B593" s="133" t="str">
        <f ca="1">OFFSET('Sales input worksheet'!$A$1,ROW()-2,0)</f>
        <v/>
      </c>
      <c r="C593" s="169" t="str">
        <f ca="1">IF($C592="Total","",
IF($C592="","",
IF(OFFSET('Sales input worksheet'!$B$1,ROW()-2,0)="","TOTAL",
OFFSET('Sales input worksheet'!$B$1,ROW()-2,0))))</f>
        <v/>
      </c>
      <c r="D593" s="169" t="str">
        <f ca="1">IF(OFFSET('Sales input worksheet'!$C$1,ROW()-2,0)="","",OFFSET('Sales input worksheet'!$C$1,ROW()-2,0))</f>
        <v/>
      </c>
      <c r="E593" s="170" t="str">
        <f ca="1">IF(OFFSET('Sales input worksheet'!$D$1,ROW()-2,0)="","",OFFSET('Sales input worksheet'!$D$1,ROW()-2,0))</f>
        <v/>
      </c>
      <c r="F593" s="171" t="str">
        <f ca="1">IF(OFFSET('Sales input worksheet'!$E$1,ROW()-2,0)="","",OFFSET('Sales input worksheet'!$E$1,ROW()-2,0))</f>
        <v/>
      </c>
      <c r="G593" s="172" t="str">
        <f ca="1">IF($C593="Total",SUM(G$1:G592),
IF(OR(SUM('Sales input worksheet'!$J592:$K592)&lt;0,SUM('Sales input worksheet'!$J592:$K592)=0),"",
'Sales input worksheet'!$M592))</f>
        <v/>
      </c>
      <c r="H593" s="172" t="str">
        <f ca="1">IF($C593="Total",SUM(H$1:H592),
IF(OR(SUM('Sales input worksheet'!$J592:$K592)&gt;0,SUM('Sales input worksheet'!$J592:$K592)=0),"",
'Sales input worksheet'!$M592))</f>
        <v/>
      </c>
      <c r="I593" s="319"/>
      <c r="J593" s="176" t="str">
        <f ca="1">IF($C593="Total",SUM($I$1:I592),"")</f>
        <v/>
      </c>
      <c r="K593" s="177" t="str">
        <f ca="1">IFERROR(IF($C593="Total",$K$2+SUM($G593:$H593)-$J593,
IF(AND(G593="",H593=""),"",
$K$2+SUM(G$3:G593)+SUM(H$3:H593)-SUM(I$2:I593))),"")</f>
        <v/>
      </c>
    </row>
    <row r="594" spans="1:11" x14ac:dyDescent="0.35">
      <c r="A594" s="318" t="str">
        <f ca="1">IF($B594='Debtor balance enquiry'!$C$2,1+COUNT('Accounts Receivable'!$A$1:A593),"")</f>
        <v/>
      </c>
      <c r="B594" s="133" t="str">
        <f ca="1">OFFSET('Sales input worksheet'!$A$1,ROW()-2,0)</f>
        <v/>
      </c>
      <c r="C594" s="169" t="str">
        <f ca="1">IF($C593="Total","",
IF($C593="","",
IF(OFFSET('Sales input worksheet'!$B$1,ROW()-2,0)="","TOTAL",
OFFSET('Sales input worksheet'!$B$1,ROW()-2,0))))</f>
        <v/>
      </c>
      <c r="D594" s="169" t="str">
        <f ca="1">IF(OFFSET('Sales input worksheet'!$C$1,ROW()-2,0)="","",OFFSET('Sales input worksheet'!$C$1,ROW()-2,0))</f>
        <v/>
      </c>
      <c r="E594" s="170" t="str">
        <f ca="1">IF(OFFSET('Sales input worksheet'!$D$1,ROW()-2,0)="","",OFFSET('Sales input worksheet'!$D$1,ROW()-2,0))</f>
        <v/>
      </c>
      <c r="F594" s="171" t="str">
        <f ca="1">IF(OFFSET('Sales input worksheet'!$E$1,ROW()-2,0)="","",OFFSET('Sales input worksheet'!$E$1,ROW()-2,0))</f>
        <v/>
      </c>
      <c r="G594" s="172" t="str">
        <f ca="1">IF($C594="Total",SUM(G$1:G593),
IF(OR(SUM('Sales input worksheet'!$J593:$K593)&lt;0,SUM('Sales input worksheet'!$J593:$K593)=0),"",
'Sales input worksheet'!$M593))</f>
        <v/>
      </c>
      <c r="H594" s="172" t="str">
        <f ca="1">IF($C594="Total",SUM(H$1:H593),
IF(OR(SUM('Sales input worksheet'!$J593:$K593)&gt;0,SUM('Sales input worksheet'!$J593:$K593)=0),"",
'Sales input worksheet'!$M593))</f>
        <v/>
      </c>
      <c r="I594" s="319"/>
      <c r="J594" s="176" t="str">
        <f ca="1">IF($C594="Total",SUM($I$1:I593),"")</f>
        <v/>
      </c>
      <c r="K594" s="177" t="str">
        <f ca="1">IFERROR(IF($C594="Total",$K$2+SUM($G594:$H594)-$J594,
IF(AND(G594="",H594=""),"",
$K$2+SUM(G$3:G594)+SUM(H$3:H594)-SUM(I$2:I594))),"")</f>
        <v/>
      </c>
    </row>
    <row r="595" spans="1:11" x14ac:dyDescent="0.35">
      <c r="A595" s="318" t="str">
        <f ca="1">IF($B595='Debtor balance enquiry'!$C$2,1+COUNT('Accounts Receivable'!$A$1:A594),"")</f>
        <v/>
      </c>
      <c r="B595" s="133" t="str">
        <f ca="1">OFFSET('Sales input worksheet'!$A$1,ROW()-2,0)</f>
        <v/>
      </c>
      <c r="C595" s="169" t="str">
        <f ca="1">IF($C594="Total","",
IF($C594="","",
IF(OFFSET('Sales input worksheet'!$B$1,ROW()-2,0)="","TOTAL",
OFFSET('Sales input worksheet'!$B$1,ROW()-2,0))))</f>
        <v/>
      </c>
      <c r="D595" s="169" t="str">
        <f ca="1">IF(OFFSET('Sales input worksheet'!$C$1,ROW()-2,0)="","",OFFSET('Sales input worksheet'!$C$1,ROW()-2,0))</f>
        <v/>
      </c>
      <c r="E595" s="170" t="str">
        <f ca="1">IF(OFFSET('Sales input worksheet'!$D$1,ROW()-2,0)="","",OFFSET('Sales input worksheet'!$D$1,ROW()-2,0))</f>
        <v/>
      </c>
      <c r="F595" s="171" t="str">
        <f ca="1">IF(OFFSET('Sales input worksheet'!$E$1,ROW()-2,0)="","",OFFSET('Sales input worksheet'!$E$1,ROW()-2,0))</f>
        <v/>
      </c>
      <c r="G595" s="172" t="str">
        <f ca="1">IF($C595="Total",SUM(G$1:G594),
IF(OR(SUM('Sales input worksheet'!$J594:$K594)&lt;0,SUM('Sales input worksheet'!$J594:$K594)=0),"",
'Sales input worksheet'!$M594))</f>
        <v/>
      </c>
      <c r="H595" s="172" t="str">
        <f ca="1">IF($C595="Total",SUM(H$1:H594),
IF(OR(SUM('Sales input worksheet'!$J594:$K594)&gt;0,SUM('Sales input worksheet'!$J594:$K594)=0),"",
'Sales input worksheet'!$M594))</f>
        <v/>
      </c>
      <c r="I595" s="319"/>
      <c r="J595" s="176" t="str">
        <f ca="1">IF($C595="Total",SUM($I$1:I594),"")</f>
        <v/>
      </c>
      <c r="K595" s="177" t="str">
        <f ca="1">IFERROR(IF($C595="Total",$K$2+SUM($G595:$H595)-$J595,
IF(AND(G595="",H595=""),"",
$K$2+SUM(G$3:G595)+SUM(H$3:H595)-SUM(I$2:I595))),"")</f>
        <v/>
      </c>
    </row>
    <row r="596" spans="1:11" x14ac:dyDescent="0.35">
      <c r="A596" s="318" t="str">
        <f ca="1">IF($B596='Debtor balance enquiry'!$C$2,1+COUNT('Accounts Receivable'!$A$1:A595),"")</f>
        <v/>
      </c>
      <c r="B596" s="133" t="str">
        <f ca="1">OFFSET('Sales input worksheet'!$A$1,ROW()-2,0)</f>
        <v/>
      </c>
      <c r="C596" s="169" t="str">
        <f ca="1">IF($C595="Total","",
IF($C595="","",
IF(OFFSET('Sales input worksheet'!$B$1,ROW()-2,0)="","TOTAL",
OFFSET('Sales input worksheet'!$B$1,ROW()-2,0))))</f>
        <v/>
      </c>
      <c r="D596" s="169" t="str">
        <f ca="1">IF(OFFSET('Sales input worksheet'!$C$1,ROW()-2,0)="","",OFFSET('Sales input worksheet'!$C$1,ROW()-2,0))</f>
        <v/>
      </c>
      <c r="E596" s="170" t="str">
        <f ca="1">IF(OFFSET('Sales input worksheet'!$D$1,ROW()-2,0)="","",OFFSET('Sales input worksheet'!$D$1,ROW()-2,0))</f>
        <v/>
      </c>
      <c r="F596" s="171" t="str">
        <f ca="1">IF(OFFSET('Sales input worksheet'!$E$1,ROW()-2,0)="","",OFFSET('Sales input worksheet'!$E$1,ROW()-2,0))</f>
        <v/>
      </c>
      <c r="G596" s="172" t="str">
        <f ca="1">IF($C596="Total",SUM(G$1:G595),
IF(OR(SUM('Sales input worksheet'!$J595:$K595)&lt;0,SUM('Sales input worksheet'!$J595:$K595)=0),"",
'Sales input worksheet'!$M595))</f>
        <v/>
      </c>
      <c r="H596" s="172" t="str">
        <f ca="1">IF($C596="Total",SUM(H$1:H595),
IF(OR(SUM('Sales input worksheet'!$J595:$K595)&gt;0,SUM('Sales input worksheet'!$J595:$K595)=0),"",
'Sales input worksheet'!$M595))</f>
        <v/>
      </c>
      <c r="I596" s="319"/>
      <c r="J596" s="176" t="str">
        <f ca="1">IF($C596="Total",SUM($I$1:I595),"")</f>
        <v/>
      </c>
      <c r="K596" s="177" t="str">
        <f ca="1">IFERROR(IF($C596="Total",$K$2+SUM($G596:$H596)-$J596,
IF(AND(G596="",H596=""),"",
$K$2+SUM(G$3:G596)+SUM(H$3:H596)-SUM(I$2:I596))),"")</f>
        <v/>
      </c>
    </row>
    <row r="597" spans="1:11" x14ac:dyDescent="0.35">
      <c r="A597" s="318" t="str">
        <f ca="1">IF($B597='Debtor balance enquiry'!$C$2,1+COUNT('Accounts Receivable'!$A$1:A596),"")</f>
        <v/>
      </c>
      <c r="B597" s="133" t="str">
        <f ca="1">OFFSET('Sales input worksheet'!$A$1,ROW()-2,0)</f>
        <v/>
      </c>
      <c r="C597" s="169" t="str">
        <f ca="1">IF($C596="Total","",
IF($C596="","",
IF(OFFSET('Sales input worksheet'!$B$1,ROW()-2,0)="","TOTAL",
OFFSET('Sales input worksheet'!$B$1,ROW()-2,0))))</f>
        <v/>
      </c>
      <c r="D597" s="169" t="str">
        <f ca="1">IF(OFFSET('Sales input worksheet'!$C$1,ROW()-2,0)="","",OFFSET('Sales input worksheet'!$C$1,ROW()-2,0))</f>
        <v/>
      </c>
      <c r="E597" s="170" t="str">
        <f ca="1">IF(OFFSET('Sales input worksheet'!$D$1,ROW()-2,0)="","",OFFSET('Sales input worksheet'!$D$1,ROW()-2,0))</f>
        <v/>
      </c>
      <c r="F597" s="171" t="str">
        <f ca="1">IF(OFFSET('Sales input worksheet'!$E$1,ROW()-2,0)="","",OFFSET('Sales input worksheet'!$E$1,ROW()-2,0))</f>
        <v/>
      </c>
      <c r="G597" s="172" t="str">
        <f ca="1">IF($C597="Total",SUM(G$1:G596),
IF(OR(SUM('Sales input worksheet'!$J596:$K596)&lt;0,SUM('Sales input worksheet'!$J596:$K596)=0),"",
'Sales input worksheet'!$M596))</f>
        <v/>
      </c>
      <c r="H597" s="172" t="str">
        <f ca="1">IF($C597="Total",SUM(H$1:H596),
IF(OR(SUM('Sales input worksheet'!$J596:$K596)&gt;0,SUM('Sales input worksheet'!$J596:$K596)=0),"",
'Sales input worksheet'!$M596))</f>
        <v/>
      </c>
      <c r="I597" s="319"/>
      <c r="J597" s="176" t="str">
        <f ca="1">IF($C597="Total",SUM($I$1:I596),"")</f>
        <v/>
      </c>
      <c r="K597" s="177" t="str">
        <f ca="1">IFERROR(IF($C597="Total",$K$2+SUM($G597:$H597)-$J597,
IF(AND(G597="",H597=""),"",
$K$2+SUM(G$3:G597)+SUM(H$3:H597)-SUM(I$2:I597))),"")</f>
        <v/>
      </c>
    </row>
    <row r="598" spans="1:11" x14ac:dyDescent="0.35">
      <c r="A598" s="318" t="str">
        <f ca="1">IF($B598='Debtor balance enquiry'!$C$2,1+COUNT('Accounts Receivable'!$A$1:A597),"")</f>
        <v/>
      </c>
      <c r="B598" s="133" t="str">
        <f ca="1">OFFSET('Sales input worksheet'!$A$1,ROW()-2,0)</f>
        <v/>
      </c>
      <c r="C598" s="169" t="str">
        <f ca="1">IF($C597="Total","",
IF($C597="","",
IF(OFFSET('Sales input worksheet'!$B$1,ROW()-2,0)="","TOTAL",
OFFSET('Sales input worksheet'!$B$1,ROW()-2,0))))</f>
        <v/>
      </c>
      <c r="D598" s="169" t="str">
        <f ca="1">IF(OFFSET('Sales input worksheet'!$C$1,ROW()-2,0)="","",OFFSET('Sales input worksheet'!$C$1,ROW()-2,0))</f>
        <v/>
      </c>
      <c r="E598" s="170" t="str">
        <f ca="1">IF(OFFSET('Sales input worksheet'!$D$1,ROW()-2,0)="","",OFFSET('Sales input worksheet'!$D$1,ROW()-2,0))</f>
        <v/>
      </c>
      <c r="F598" s="171" t="str">
        <f ca="1">IF(OFFSET('Sales input worksheet'!$E$1,ROW()-2,0)="","",OFFSET('Sales input worksheet'!$E$1,ROW()-2,0))</f>
        <v/>
      </c>
      <c r="G598" s="172" t="str">
        <f ca="1">IF($C598="Total",SUM(G$1:G597),
IF(OR(SUM('Sales input worksheet'!$J597:$K597)&lt;0,SUM('Sales input worksheet'!$J597:$K597)=0),"",
'Sales input worksheet'!$M597))</f>
        <v/>
      </c>
      <c r="H598" s="172" t="str">
        <f ca="1">IF($C598="Total",SUM(H$1:H597),
IF(OR(SUM('Sales input worksheet'!$J597:$K597)&gt;0,SUM('Sales input worksheet'!$J597:$K597)=0),"",
'Sales input worksheet'!$M597))</f>
        <v/>
      </c>
      <c r="I598" s="319"/>
      <c r="J598" s="176" t="str">
        <f ca="1">IF($C598="Total",SUM($I$1:I597),"")</f>
        <v/>
      </c>
      <c r="K598" s="177" t="str">
        <f ca="1">IFERROR(IF($C598="Total",$K$2+SUM($G598:$H598)-$J598,
IF(AND(G598="",H598=""),"",
$K$2+SUM(G$3:G598)+SUM(H$3:H598)-SUM(I$2:I598))),"")</f>
        <v/>
      </c>
    </row>
    <row r="599" spans="1:11" x14ac:dyDescent="0.35">
      <c r="A599" s="318" t="str">
        <f ca="1">IF($B599='Debtor balance enquiry'!$C$2,1+COUNT('Accounts Receivable'!$A$1:A598),"")</f>
        <v/>
      </c>
      <c r="B599" s="133" t="str">
        <f ca="1">OFFSET('Sales input worksheet'!$A$1,ROW()-2,0)</f>
        <v/>
      </c>
      <c r="C599" s="169" t="str">
        <f ca="1">IF($C598="Total","",
IF($C598="","",
IF(OFFSET('Sales input worksheet'!$B$1,ROW()-2,0)="","TOTAL",
OFFSET('Sales input worksheet'!$B$1,ROW()-2,0))))</f>
        <v/>
      </c>
      <c r="D599" s="169" t="str">
        <f ca="1">IF(OFFSET('Sales input worksheet'!$C$1,ROW()-2,0)="","",OFFSET('Sales input worksheet'!$C$1,ROW()-2,0))</f>
        <v/>
      </c>
      <c r="E599" s="170" t="str">
        <f ca="1">IF(OFFSET('Sales input worksheet'!$D$1,ROW()-2,0)="","",OFFSET('Sales input worksheet'!$D$1,ROW()-2,0))</f>
        <v/>
      </c>
      <c r="F599" s="171" t="str">
        <f ca="1">IF(OFFSET('Sales input worksheet'!$E$1,ROW()-2,0)="","",OFFSET('Sales input worksheet'!$E$1,ROW()-2,0))</f>
        <v/>
      </c>
      <c r="G599" s="172" t="str">
        <f ca="1">IF($C599="Total",SUM(G$1:G598),
IF(OR(SUM('Sales input worksheet'!$J598:$K598)&lt;0,SUM('Sales input worksheet'!$J598:$K598)=0),"",
'Sales input worksheet'!$M598))</f>
        <v/>
      </c>
      <c r="H599" s="172" t="str">
        <f ca="1">IF($C599="Total",SUM(H$1:H598),
IF(OR(SUM('Sales input worksheet'!$J598:$K598)&gt;0,SUM('Sales input worksheet'!$J598:$K598)=0),"",
'Sales input worksheet'!$M598))</f>
        <v/>
      </c>
      <c r="I599" s="319"/>
      <c r="J599" s="176" t="str">
        <f ca="1">IF($C599="Total",SUM($I$1:I598),"")</f>
        <v/>
      </c>
      <c r="K599" s="177" t="str">
        <f ca="1">IFERROR(IF($C599="Total",$K$2+SUM($G599:$H599)-$J599,
IF(AND(G599="",H599=""),"",
$K$2+SUM(G$3:G599)+SUM(H$3:H599)-SUM(I$2:I599))),"")</f>
        <v/>
      </c>
    </row>
    <row r="600" spans="1:11" x14ac:dyDescent="0.35">
      <c r="A600" s="318" t="str">
        <f ca="1">IF($B600='Debtor balance enquiry'!$C$2,1+COUNT('Accounts Receivable'!$A$1:A599),"")</f>
        <v/>
      </c>
      <c r="B600" s="133" t="str">
        <f ca="1">OFFSET('Sales input worksheet'!$A$1,ROW()-2,0)</f>
        <v/>
      </c>
      <c r="C600" s="169" t="str">
        <f ca="1">IF($C599="Total","",
IF($C599="","",
IF(OFFSET('Sales input worksheet'!$B$1,ROW()-2,0)="","TOTAL",
OFFSET('Sales input worksheet'!$B$1,ROW()-2,0))))</f>
        <v/>
      </c>
      <c r="D600" s="169" t="str">
        <f ca="1">IF(OFFSET('Sales input worksheet'!$C$1,ROW()-2,0)="","",OFFSET('Sales input worksheet'!$C$1,ROW()-2,0))</f>
        <v/>
      </c>
      <c r="E600" s="170" t="str">
        <f ca="1">IF(OFFSET('Sales input worksheet'!$D$1,ROW()-2,0)="","",OFFSET('Sales input worksheet'!$D$1,ROW()-2,0))</f>
        <v/>
      </c>
      <c r="F600" s="171" t="str">
        <f ca="1">IF(OFFSET('Sales input worksheet'!$E$1,ROW()-2,0)="","",OFFSET('Sales input worksheet'!$E$1,ROW()-2,0))</f>
        <v/>
      </c>
      <c r="G600" s="172" t="str">
        <f ca="1">IF($C600="Total",SUM(G$1:G599),
IF(OR(SUM('Sales input worksheet'!$J599:$K599)&lt;0,SUM('Sales input worksheet'!$J599:$K599)=0),"",
'Sales input worksheet'!$M599))</f>
        <v/>
      </c>
      <c r="H600" s="172" t="str">
        <f ca="1">IF($C600="Total",SUM(H$1:H599),
IF(OR(SUM('Sales input worksheet'!$J599:$K599)&gt;0,SUM('Sales input worksheet'!$J599:$K599)=0),"",
'Sales input worksheet'!$M599))</f>
        <v/>
      </c>
      <c r="I600" s="319"/>
      <c r="J600" s="176" t="str">
        <f ca="1">IF($C600="Total",SUM($I$1:I599),"")</f>
        <v/>
      </c>
      <c r="K600" s="177" t="str">
        <f ca="1">IFERROR(IF($C600="Total",$K$2+SUM($G600:$H600)-$J600,
IF(AND(G600="",H600=""),"",
$K$2+SUM(G$3:G600)+SUM(H$3:H600)-SUM(I$2:I600))),"")</f>
        <v/>
      </c>
    </row>
    <row r="601" spans="1:11" x14ac:dyDescent="0.35">
      <c r="A601" s="318" t="str">
        <f ca="1">IF($B601='Debtor balance enquiry'!$C$2,1+COUNT('Accounts Receivable'!$A$1:A600),"")</f>
        <v/>
      </c>
      <c r="B601" s="133" t="str">
        <f ca="1">OFFSET('Sales input worksheet'!$A$1,ROW()-2,0)</f>
        <v/>
      </c>
      <c r="C601" s="169" t="str">
        <f ca="1">IF($C600="Total","",
IF($C600="","",
IF(OFFSET('Sales input worksheet'!$B$1,ROW()-2,0)="","TOTAL",
OFFSET('Sales input worksheet'!$B$1,ROW()-2,0))))</f>
        <v/>
      </c>
      <c r="D601" s="169" t="str">
        <f ca="1">IF(OFFSET('Sales input worksheet'!$C$1,ROW()-2,0)="","",OFFSET('Sales input worksheet'!$C$1,ROW()-2,0))</f>
        <v/>
      </c>
      <c r="E601" s="170" t="str">
        <f ca="1">IF(OFFSET('Sales input worksheet'!$D$1,ROW()-2,0)="","",OFFSET('Sales input worksheet'!$D$1,ROW()-2,0))</f>
        <v/>
      </c>
      <c r="F601" s="171" t="str">
        <f ca="1">IF(OFFSET('Sales input worksheet'!$E$1,ROW()-2,0)="","",OFFSET('Sales input worksheet'!$E$1,ROW()-2,0))</f>
        <v/>
      </c>
      <c r="G601" s="172" t="str">
        <f ca="1">IF($C601="Total",SUM(G$1:G600),
IF(OR(SUM('Sales input worksheet'!$J600:$K600)&lt;0,SUM('Sales input worksheet'!$J600:$K600)=0),"",
'Sales input worksheet'!$M600))</f>
        <v/>
      </c>
      <c r="H601" s="172" t="str">
        <f ca="1">IF($C601="Total",SUM(H$1:H600),
IF(OR(SUM('Sales input worksheet'!$J600:$K600)&gt;0,SUM('Sales input worksheet'!$J600:$K600)=0),"",
'Sales input worksheet'!$M600))</f>
        <v/>
      </c>
      <c r="I601" s="319"/>
      <c r="J601" s="176" t="str">
        <f ca="1">IF($C601="Total",SUM($I$1:I600),"")</f>
        <v/>
      </c>
      <c r="K601" s="177" t="str">
        <f ca="1">IFERROR(IF($C601="Total",$K$2+SUM($G601:$H601)-$J601,
IF(AND(G601="",H601=""),"",
$K$2+SUM(G$3:G601)+SUM(H$3:H601)-SUM(I$2:I601))),"")</f>
        <v/>
      </c>
    </row>
    <row r="602" spans="1:11" x14ac:dyDescent="0.35">
      <c r="A602" s="318" t="str">
        <f ca="1">IF($B602='Debtor balance enquiry'!$C$2,1+COUNT('Accounts Receivable'!$A$1:A601),"")</f>
        <v/>
      </c>
      <c r="B602" s="133" t="str">
        <f ca="1">OFFSET('Sales input worksheet'!$A$1,ROW()-2,0)</f>
        <v/>
      </c>
      <c r="C602" s="169" t="str">
        <f ca="1">IF($C601="Total","",
IF($C601="","",
IF(OFFSET('Sales input worksheet'!$B$1,ROW()-2,0)="","TOTAL",
OFFSET('Sales input worksheet'!$B$1,ROW()-2,0))))</f>
        <v/>
      </c>
      <c r="D602" s="169" t="str">
        <f ca="1">IF(OFFSET('Sales input worksheet'!$C$1,ROW()-2,0)="","",OFFSET('Sales input worksheet'!$C$1,ROW()-2,0))</f>
        <v/>
      </c>
      <c r="E602" s="170" t="str">
        <f ca="1">IF(OFFSET('Sales input worksheet'!$D$1,ROW()-2,0)="","",OFFSET('Sales input worksheet'!$D$1,ROW()-2,0))</f>
        <v/>
      </c>
      <c r="F602" s="171" t="str">
        <f ca="1">IF(OFFSET('Sales input worksheet'!$E$1,ROW()-2,0)="","",OFFSET('Sales input worksheet'!$E$1,ROW()-2,0))</f>
        <v/>
      </c>
      <c r="G602" s="172" t="str">
        <f ca="1">IF($C602="Total",SUM(G$1:G601),
IF(OR(SUM('Sales input worksheet'!$J601:$K601)&lt;0,SUM('Sales input worksheet'!$J601:$K601)=0),"",
'Sales input worksheet'!$M601))</f>
        <v/>
      </c>
      <c r="H602" s="172" t="str">
        <f ca="1">IF($C602="Total",SUM(H$1:H601),
IF(OR(SUM('Sales input worksheet'!$J601:$K601)&gt;0,SUM('Sales input worksheet'!$J601:$K601)=0),"",
'Sales input worksheet'!$M601))</f>
        <v/>
      </c>
      <c r="I602" s="319"/>
      <c r="J602" s="176" t="str">
        <f ca="1">IF($C602="Total",SUM($I$1:I601),"")</f>
        <v/>
      </c>
      <c r="K602" s="177" t="str">
        <f ca="1">IFERROR(IF($C602="Total",$K$2+SUM($G602:$H602)-$J602,
IF(AND(G602="",H602=""),"",
$K$2+SUM(G$3:G602)+SUM(H$3:H602)-SUM(I$2:I602))),"")</f>
        <v/>
      </c>
    </row>
    <row r="603" spans="1:11" x14ac:dyDescent="0.35">
      <c r="A603" s="318" t="str">
        <f ca="1">IF($B603='Debtor balance enquiry'!$C$2,1+COUNT('Accounts Receivable'!$A$1:A602),"")</f>
        <v/>
      </c>
      <c r="B603" s="133" t="str">
        <f ca="1">OFFSET('Sales input worksheet'!$A$1,ROW()-2,0)</f>
        <v/>
      </c>
      <c r="C603" s="169" t="str">
        <f ca="1">IF($C602="Total","",
IF($C602="","",
IF(OFFSET('Sales input worksheet'!$B$1,ROW()-2,0)="","TOTAL",
OFFSET('Sales input worksheet'!$B$1,ROW()-2,0))))</f>
        <v/>
      </c>
      <c r="D603" s="169" t="str">
        <f ca="1">IF(OFFSET('Sales input worksheet'!$C$1,ROW()-2,0)="","",OFFSET('Sales input worksheet'!$C$1,ROW()-2,0))</f>
        <v/>
      </c>
      <c r="E603" s="170" t="str">
        <f ca="1">IF(OFFSET('Sales input worksheet'!$D$1,ROW()-2,0)="","",OFFSET('Sales input worksheet'!$D$1,ROW()-2,0))</f>
        <v/>
      </c>
      <c r="F603" s="171" t="str">
        <f ca="1">IF(OFFSET('Sales input worksheet'!$E$1,ROW()-2,0)="","",OFFSET('Sales input worksheet'!$E$1,ROW()-2,0))</f>
        <v/>
      </c>
      <c r="G603" s="172" t="str">
        <f ca="1">IF($C603="Total",SUM(G$1:G602),
IF(OR(SUM('Sales input worksheet'!$J602:$K602)&lt;0,SUM('Sales input worksheet'!$J602:$K602)=0),"",
'Sales input worksheet'!$M602))</f>
        <v/>
      </c>
      <c r="H603" s="172" t="str">
        <f ca="1">IF($C603="Total",SUM(H$1:H602),
IF(OR(SUM('Sales input worksheet'!$J602:$K602)&gt;0,SUM('Sales input worksheet'!$J602:$K602)=0),"",
'Sales input worksheet'!$M602))</f>
        <v/>
      </c>
      <c r="I603" s="319"/>
      <c r="J603" s="176" t="str">
        <f ca="1">IF($C603="Total",SUM($I$1:I602),"")</f>
        <v/>
      </c>
      <c r="K603" s="177" t="str">
        <f ca="1">IFERROR(IF($C603="Total",$K$2+SUM($G603:$H603)-$J603,
IF(AND(G603="",H603=""),"",
$K$2+SUM(G$3:G603)+SUM(H$3:H603)-SUM(I$2:I603))),"")</f>
        <v/>
      </c>
    </row>
    <row r="604" spans="1:11" x14ac:dyDescent="0.35">
      <c r="A604" s="318" t="str">
        <f ca="1">IF($B604='Debtor balance enquiry'!$C$2,1+COUNT('Accounts Receivable'!$A$1:A603),"")</f>
        <v/>
      </c>
      <c r="B604" s="133" t="str">
        <f ca="1">OFFSET('Sales input worksheet'!$A$1,ROW()-2,0)</f>
        <v/>
      </c>
      <c r="C604" s="169" t="str">
        <f ca="1">IF($C603="Total","",
IF($C603="","",
IF(OFFSET('Sales input worksheet'!$B$1,ROW()-2,0)="","TOTAL",
OFFSET('Sales input worksheet'!$B$1,ROW()-2,0))))</f>
        <v/>
      </c>
      <c r="D604" s="169" t="str">
        <f ca="1">IF(OFFSET('Sales input worksheet'!$C$1,ROW()-2,0)="","",OFFSET('Sales input worksheet'!$C$1,ROW()-2,0))</f>
        <v/>
      </c>
      <c r="E604" s="170" t="str">
        <f ca="1">IF(OFFSET('Sales input worksheet'!$D$1,ROW()-2,0)="","",OFFSET('Sales input worksheet'!$D$1,ROW()-2,0))</f>
        <v/>
      </c>
      <c r="F604" s="171" t="str">
        <f ca="1">IF(OFFSET('Sales input worksheet'!$E$1,ROW()-2,0)="","",OFFSET('Sales input worksheet'!$E$1,ROW()-2,0))</f>
        <v/>
      </c>
      <c r="G604" s="172" t="str">
        <f ca="1">IF($C604="Total",SUM(G$1:G603),
IF(OR(SUM('Sales input worksheet'!$J603:$K603)&lt;0,SUM('Sales input worksheet'!$J603:$K603)=0),"",
'Sales input worksheet'!$M603))</f>
        <v/>
      </c>
      <c r="H604" s="172" t="str">
        <f ca="1">IF($C604="Total",SUM(H$1:H603),
IF(OR(SUM('Sales input worksheet'!$J603:$K603)&gt;0,SUM('Sales input worksheet'!$J603:$K603)=0),"",
'Sales input worksheet'!$M603))</f>
        <v/>
      </c>
      <c r="I604" s="319"/>
      <c r="J604" s="176" t="str">
        <f ca="1">IF($C604="Total",SUM($I$1:I603),"")</f>
        <v/>
      </c>
      <c r="K604" s="177" t="str">
        <f ca="1">IFERROR(IF($C604="Total",$K$2+SUM($G604:$H604)-$J604,
IF(AND(G604="",H604=""),"",
$K$2+SUM(G$3:G604)+SUM(H$3:H604)-SUM(I$2:I604))),"")</f>
        <v/>
      </c>
    </row>
    <row r="605" spans="1:11" x14ac:dyDescent="0.35">
      <c r="A605" s="318" t="str">
        <f ca="1">IF($B605='Debtor balance enquiry'!$C$2,1+COUNT('Accounts Receivable'!$A$1:A604),"")</f>
        <v/>
      </c>
      <c r="B605" s="133" t="str">
        <f ca="1">OFFSET('Sales input worksheet'!$A$1,ROW()-2,0)</f>
        <v/>
      </c>
      <c r="C605" s="169" t="str">
        <f ca="1">IF($C604="Total","",
IF($C604="","",
IF(OFFSET('Sales input worksheet'!$B$1,ROW()-2,0)="","TOTAL",
OFFSET('Sales input worksheet'!$B$1,ROW()-2,0))))</f>
        <v/>
      </c>
      <c r="D605" s="169" t="str">
        <f ca="1">IF(OFFSET('Sales input worksheet'!$C$1,ROW()-2,0)="","",OFFSET('Sales input worksheet'!$C$1,ROW()-2,0))</f>
        <v/>
      </c>
      <c r="E605" s="170" t="str">
        <f ca="1">IF(OFFSET('Sales input worksheet'!$D$1,ROW()-2,0)="","",OFFSET('Sales input worksheet'!$D$1,ROW()-2,0))</f>
        <v/>
      </c>
      <c r="F605" s="171" t="str">
        <f ca="1">IF(OFFSET('Sales input worksheet'!$E$1,ROW()-2,0)="","",OFFSET('Sales input worksheet'!$E$1,ROW()-2,0))</f>
        <v/>
      </c>
      <c r="G605" s="172" t="str">
        <f ca="1">IF($C605="Total",SUM(G$1:G604),
IF(OR(SUM('Sales input worksheet'!$J604:$K604)&lt;0,SUM('Sales input worksheet'!$J604:$K604)=0),"",
'Sales input worksheet'!$M604))</f>
        <v/>
      </c>
      <c r="H605" s="172" t="str">
        <f ca="1">IF($C605="Total",SUM(H$1:H604),
IF(OR(SUM('Sales input worksheet'!$J604:$K604)&gt;0,SUM('Sales input worksheet'!$J604:$K604)=0),"",
'Sales input worksheet'!$M604))</f>
        <v/>
      </c>
      <c r="I605" s="319"/>
      <c r="J605" s="176" t="str">
        <f ca="1">IF($C605="Total",SUM($I$1:I604),"")</f>
        <v/>
      </c>
      <c r="K605" s="177" t="str">
        <f ca="1">IFERROR(IF($C605="Total",$K$2+SUM($G605:$H605)-$J605,
IF(AND(G605="",H605=""),"",
$K$2+SUM(G$3:G605)+SUM(H$3:H605)-SUM(I$2:I605))),"")</f>
        <v/>
      </c>
    </row>
    <row r="606" spans="1:11" x14ac:dyDescent="0.35">
      <c r="A606" s="318" t="str">
        <f ca="1">IF($B606='Debtor balance enquiry'!$C$2,1+COUNT('Accounts Receivable'!$A$1:A605),"")</f>
        <v/>
      </c>
      <c r="B606" s="133" t="str">
        <f ca="1">OFFSET('Sales input worksheet'!$A$1,ROW()-2,0)</f>
        <v/>
      </c>
      <c r="C606" s="169" t="str">
        <f ca="1">IF($C605="Total","",
IF($C605="","",
IF(OFFSET('Sales input worksheet'!$B$1,ROW()-2,0)="","TOTAL",
OFFSET('Sales input worksheet'!$B$1,ROW()-2,0))))</f>
        <v/>
      </c>
      <c r="D606" s="169" t="str">
        <f ca="1">IF(OFFSET('Sales input worksheet'!$C$1,ROW()-2,0)="","",OFFSET('Sales input worksheet'!$C$1,ROW()-2,0))</f>
        <v/>
      </c>
      <c r="E606" s="170" t="str">
        <f ca="1">IF(OFFSET('Sales input worksheet'!$D$1,ROW()-2,0)="","",OFFSET('Sales input worksheet'!$D$1,ROW()-2,0))</f>
        <v/>
      </c>
      <c r="F606" s="171" t="str">
        <f ca="1">IF(OFFSET('Sales input worksheet'!$E$1,ROW()-2,0)="","",OFFSET('Sales input worksheet'!$E$1,ROW()-2,0))</f>
        <v/>
      </c>
      <c r="G606" s="172" t="str">
        <f ca="1">IF($C606="Total",SUM(G$1:G605),
IF(OR(SUM('Sales input worksheet'!$J605:$K605)&lt;0,SUM('Sales input worksheet'!$J605:$K605)=0),"",
'Sales input worksheet'!$M605))</f>
        <v/>
      </c>
      <c r="H606" s="172" t="str">
        <f ca="1">IF($C606="Total",SUM(H$1:H605),
IF(OR(SUM('Sales input worksheet'!$J605:$K605)&gt;0,SUM('Sales input worksheet'!$J605:$K605)=0),"",
'Sales input worksheet'!$M605))</f>
        <v/>
      </c>
      <c r="I606" s="319"/>
      <c r="J606" s="176" t="str">
        <f ca="1">IF($C606="Total",SUM($I$1:I605),"")</f>
        <v/>
      </c>
      <c r="K606" s="177" t="str">
        <f ca="1">IFERROR(IF($C606="Total",$K$2+SUM($G606:$H606)-$J606,
IF(AND(G606="",H606=""),"",
$K$2+SUM(G$3:G606)+SUM(H$3:H606)-SUM(I$2:I606))),"")</f>
        <v/>
      </c>
    </row>
    <row r="607" spans="1:11" x14ac:dyDescent="0.35">
      <c r="A607" s="318" t="str">
        <f ca="1">IF($B607='Debtor balance enquiry'!$C$2,1+COUNT('Accounts Receivable'!$A$1:A606),"")</f>
        <v/>
      </c>
      <c r="B607" s="133" t="str">
        <f ca="1">OFFSET('Sales input worksheet'!$A$1,ROW()-2,0)</f>
        <v/>
      </c>
      <c r="C607" s="169" t="str">
        <f ca="1">IF($C606="Total","",
IF($C606="","",
IF(OFFSET('Sales input worksheet'!$B$1,ROW()-2,0)="","TOTAL",
OFFSET('Sales input worksheet'!$B$1,ROW()-2,0))))</f>
        <v/>
      </c>
      <c r="D607" s="169" t="str">
        <f ca="1">IF(OFFSET('Sales input worksheet'!$C$1,ROW()-2,0)="","",OFFSET('Sales input worksheet'!$C$1,ROW()-2,0))</f>
        <v/>
      </c>
      <c r="E607" s="170" t="str">
        <f ca="1">IF(OFFSET('Sales input worksheet'!$D$1,ROW()-2,0)="","",OFFSET('Sales input worksheet'!$D$1,ROW()-2,0))</f>
        <v/>
      </c>
      <c r="F607" s="171" t="str">
        <f ca="1">IF(OFFSET('Sales input worksheet'!$E$1,ROW()-2,0)="","",OFFSET('Sales input worksheet'!$E$1,ROW()-2,0))</f>
        <v/>
      </c>
      <c r="G607" s="172" t="str">
        <f ca="1">IF($C607="Total",SUM(G$1:G606),
IF(OR(SUM('Sales input worksheet'!$J606:$K606)&lt;0,SUM('Sales input worksheet'!$J606:$K606)=0),"",
'Sales input worksheet'!$M606))</f>
        <v/>
      </c>
      <c r="H607" s="172" t="str">
        <f ca="1">IF($C607="Total",SUM(H$1:H606),
IF(OR(SUM('Sales input worksheet'!$J606:$K606)&gt;0,SUM('Sales input worksheet'!$J606:$K606)=0),"",
'Sales input worksheet'!$M606))</f>
        <v/>
      </c>
      <c r="I607" s="319"/>
      <c r="J607" s="176" t="str">
        <f ca="1">IF($C607="Total",SUM($I$1:I606),"")</f>
        <v/>
      </c>
      <c r="K607" s="177" t="str">
        <f ca="1">IFERROR(IF($C607="Total",$K$2+SUM($G607:$H607)-$J607,
IF(AND(G607="",H607=""),"",
$K$2+SUM(G$3:G607)+SUM(H$3:H607)-SUM(I$2:I607))),"")</f>
        <v/>
      </c>
    </row>
    <row r="608" spans="1:11" x14ac:dyDescent="0.35">
      <c r="A608" s="318" t="str">
        <f ca="1">IF($B608='Debtor balance enquiry'!$C$2,1+COUNT('Accounts Receivable'!$A$1:A607),"")</f>
        <v/>
      </c>
      <c r="B608" s="133" t="str">
        <f ca="1">OFFSET('Sales input worksheet'!$A$1,ROW()-2,0)</f>
        <v/>
      </c>
      <c r="C608" s="169" t="str">
        <f ca="1">IF($C607="Total","",
IF($C607="","",
IF(OFFSET('Sales input worksheet'!$B$1,ROW()-2,0)="","TOTAL",
OFFSET('Sales input worksheet'!$B$1,ROW()-2,0))))</f>
        <v/>
      </c>
      <c r="D608" s="169" t="str">
        <f ca="1">IF(OFFSET('Sales input worksheet'!$C$1,ROW()-2,0)="","",OFFSET('Sales input worksheet'!$C$1,ROW()-2,0))</f>
        <v/>
      </c>
      <c r="E608" s="170" t="str">
        <f ca="1">IF(OFFSET('Sales input worksheet'!$D$1,ROW()-2,0)="","",OFFSET('Sales input worksheet'!$D$1,ROW()-2,0))</f>
        <v/>
      </c>
      <c r="F608" s="171" t="str">
        <f ca="1">IF(OFFSET('Sales input worksheet'!$E$1,ROW()-2,0)="","",OFFSET('Sales input worksheet'!$E$1,ROW()-2,0))</f>
        <v/>
      </c>
      <c r="G608" s="172" t="str">
        <f ca="1">IF($C608="Total",SUM(G$1:G607),
IF(OR(SUM('Sales input worksheet'!$J607:$K607)&lt;0,SUM('Sales input worksheet'!$J607:$K607)=0),"",
'Sales input worksheet'!$M607))</f>
        <v/>
      </c>
      <c r="H608" s="172" t="str">
        <f ca="1">IF($C608="Total",SUM(H$1:H607),
IF(OR(SUM('Sales input worksheet'!$J607:$K607)&gt;0,SUM('Sales input worksheet'!$J607:$K607)=0),"",
'Sales input worksheet'!$M607))</f>
        <v/>
      </c>
      <c r="I608" s="319"/>
      <c r="J608" s="176" t="str">
        <f ca="1">IF($C608="Total",SUM($I$1:I607),"")</f>
        <v/>
      </c>
      <c r="K608" s="177" t="str">
        <f ca="1">IFERROR(IF($C608="Total",$K$2+SUM($G608:$H608)-$J608,
IF(AND(G608="",H608=""),"",
$K$2+SUM(G$3:G608)+SUM(H$3:H608)-SUM(I$2:I608))),"")</f>
        <v/>
      </c>
    </row>
    <row r="609" spans="1:11" x14ac:dyDescent="0.35">
      <c r="A609" s="318" t="str">
        <f ca="1">IF($B609='Debtor balance enquiry'!$C$2,1+COUNT('Accounts Receivable'!$A$1:A608),"")</f>
        <v/>
      </c>
      <c r="B609" s="133" t="str">
        <f ca="1">OFFSET('Sales input worksheet'!$A$1,ROW()-2,0)</f>
        <v/>
      </c>
      <c r="C609" s="169" t="str">
        <f ca="1">IF($C608="Total","",
IF($C608="","",
IF(OFFSET('Sales input worksheet'!$B$1,ROW()-2,0)="","TOTAL",
OFFSET('Sales input worksheet'!$B$1,ROW()-2,0))))</f>
        <v/>
      </c>
      <c r="D609" s="169" t="str">
        <f ca="1">IF(OFFSET('Sales input worksheet'!$C$1,ROW()-2,0)="","",OFFSET('Sales input worksheet'!$C$1,ROW()-2,0))</f>
        <v/>
      </c>
      <c r="E609" s="170" t="str">
        <f ca="1">IF(OFFSET('Sales input worksheet'!$D$1,ROW()-2,0)="","",OFFSET('Sales input worksheet'!$D$1,ROW()-2,0))</f>
        <v/>
      </c>
      <c r="F609" s="171" t="str">
        <f ca="1">IF(OFFSET('Sales input worksheet'!$E$1,ROW()-2,0)="","",OFFSET('Sales input worksheet'!$E$1,ROW()-2,0))</f>
        <v/>
      </c>
      <c r="G609" s="172" t="str">
        <f ca="1">IF($C609="Total",SUM(G$1:G608),
IF(OR(SUM('Sales input worksheet'!$J608:$K608)&lt;0,SUM('Sales input worksheet'!$J608:$K608)=0),"",
'Sales input worksheet'!$M608))</f>
        <v/>
      </c>
      <c r="H609" s="172" t="str">
        <f ca="1">IF($C609="Total",SUM(H$1:H608),
IF(OR(SUM('Sales input worksheet'!$J608:$K608)&gt;0,SUM('Sales input worksheet'!$J608:$K608)=0),"",
'Sales input worksheet'!$M608))</f>
        <v/>
      </c>
      <c r="I609" s="319"/>
      <c r="J609" s="176" t="str">
        <f ca="1">IF($C609="Total",SUM($I$1:I608),"")</f>
        <v/>
      </c>
      <c r="K609" s="177" t="str">
        <f ca="1">IFERROR(IF($C609="Total",$K$2+SUM($G609:$H609)-$J609,
IF(AND(G609="",H609=""),"",
$K$2+SUM(G$3:G609)+SUM(H$3:H609)-SUM(I$2:I609))),"")</f>
        <v/>
      </c>
    </row>
    <row r="610" spans="1:11" x14ac:dyDescent="0.35">
      <c r="A610" s="318" t="str">
        <f ca="1">IF($B610='Debtor balance enquiry'!$C$2,1+COUNT('Accounts Receivable'!$A$1:A609),"")</f>
        <v/>
      </c>
      <c r="B610" s="133" t="str">
        <f ca="1">OFFSET('Sales input worksheet'!$A$1,ROW()-2,0)</f>
        <v/>
      </c>
      <c r="C610" s="169" t="str">
        <f ca="1">IF($C609="Total","",
IF($C609="","",
IF(OFFSET('Sales input worksheet'!$B$1,ROW()-2,0)="","TOTAL",
OFFSET('Sales input worksheet'!$B$1,ROW()-2,0))))</f>
        <v/>
      </c>
      <c r="D610" s="169" t="str">
        <f ca="1">IF(OFFSET('Sales input worksheet'!$C$1,ROW()-2,0)="","",OFFSET('Sales input worksheet'!$C$1,ROW()-2,0))</f>
        <v/>
      </c>
      <c r="E610" s="170" t="str">
        <f ca="1">IF(OFFSET('Sales input worksheet'!$D$1,ROW()-2,0)="","",OFFSET('Sales input worksheet'!$D$1,ROW()-2,0))</f>
        <v/>
      </c>
      <c r="F610" s="171" t="str">
        <f ca="1">IF(OFFSET('Sales input worksheet'!$E$1,ROW()-2,0)="","",OFFSET('Sales input worksheet'!$E$1,ROW()-2,0))</f>
        <v/>
      </c>
      <c r="G610" s="172" t="str">
        <f ca="1">IF($C610="Total",SUM(G$1:G609),
IF(OR(SUM('Sales input worksheet'!$J609:$K609)&lt;0,SUM('Sales input worksheet'!$J609:$K609)=0),"",
'Sales input worksheet'!$M609))</f>
        <v/>
      </c>
      <c r="H610" s="172" t="str">
        <f ca="1">IF($C610="Total",SUM(H$1:H609),
IF(OR(SUM('Sales input worksheet'!$J609:$K609)&gt;0,SUM('Sales input worksheet'!$J609:$K609)=0),"",
'Sales input worksheet'!$M609))</f>
        <v/>
      </c>
      <c r="I610" s="319"/>
      <c r="J610" s="176" t="str">
        <f ca="1">IF($C610="Total",SUM($I$1:I609),"")</f>
        <v/>
      </c>
      <c r="K610" s="177" t="str">
        <f ca="1">IFERROR(IF($C610="Total",$K$2+SUM($G610:$H610)-$J610,
IF(AND(G610="",H610=""),"",
$K$2+SUM(G$3:G610)+SUM(H$3:H610)-SUM(I$2:I610))),"")</f>
        <v/>
      </c>
    </row>
    <row r="611" spans="1:11" x14ac:dyDescent="0.35">
      <c r="A611" s="318" t="str">
        <f ca="1">IF($B611='Debtor balance enquiry'!$C$2,1+COUNT('Accounts Receivable'!$A$1:A610),"")</f>
        <v/>
      </c>
      <c r="B611" s="133" t="str">
        <f ca="1">OFFSET('Sales input worksheet'!$A$1,ROW()-2,0)</f>
        <v/>
      </c>
      <c r="C611" s="169" t="str">
        <f ca="1">IF($C610="Total","",
IF($C610="","",
IF(OFFSET('Sales input worksheet'!$B$1,ROW()-2,0)="","TOTAL",
OFFSET('Sales input worksheet'!$B$1,ROW()-2,0))))</f>
        <v/>
      </c>
      <c r="D611" s="169" t="str">
        <f ca="1">IF(OFFSET('Sales input worksheet'!$C$1,ROW()-2,0)="","",OFFSET('Sales input worksheet'!$C$1,ROW()-2,0))</f>
        <v/>
      </c>
      <c r="E611" s="170" t="str">
        <f ca="1">IF(OFFSET('Sales input worksheet'!$D$1,ROW()-2,0)="","",OFFSET('Sales input worksheet'!$D$1,ROW()-2,0))</f>
        <v/>
      </c>
      <c r="F611" s="171" t="str">
        <f ca="1">IF(OFFSET('Sales input worksheet'!$E$1,ROW()-2,0)="","",OFFSET('Sales input worksheet'!$E$1,ROW()-2,0))</f>
        <v/>
      </c>
      <c r="G611" s="172" t="str">
        <f ca="1">IF($C611="Total",SUM(G$1:G610),
IF(OR(SUM('Sales input worksheet'!$J610:$K610)&lt;0,SUM('Sales input worksheet'!$J610:$K610)=0),"",
'Sales input worksheet'!$M610))</f>
        <v/>
      </c>
      <c r="H611" s="172" t="str">
        <f ca="1">IF($C611="Total",SUM(H$1:H610),
IF(OR(SUM('Sales input worksheet'!$J610:$K610)&gt;0,SUM('Sales input worksheet'!$J610:$K610)=0),"",
'Sales input worksheet'!$M610))</f>
        <v/>
      </c>
      <c r="I611" s="319"/>
      <c r="J611" s="176" t="str">
        <f ca="1">IF($C611="Total",SUM($I$1:I610),"")</f>
        <v/>
      </c>
      <c r="K611" s="177" t="str">
        <f ca="1">IFERROR(IF($C611="Total",$K$2+SUM($G611:$H611)-$J611,
IF(AND(G611="",H611=""),"",
$K$2+SUM(G$3:G611)+SUM(H$3:H611)-SUM(I$2:I611))),"")</f>
        <v/>
      </c>
    </row>
    <row r="612" spans="1:11" x14ac:dyDescent="0.35">
      <c r="A612" s="318" t="str">
        <f ca="1">IF($B612='Debtor balance enquiry'!$C$2,1+COUNT('Accounts Receivable'!$A$1:A611),"")</f>
        <v/>
      </c>
      <c r="B612" s="133" t="str">
        <f ca="1">OFFSET('Sales input worksheet'!$A$1,ROW()-2,0)</f>
        <v/>
      </c>
      <c r="C612" s="169" t="str">
        <f ca="1">IF($C611="Total","",
IF($C611="","",
IF(OFFSET('Sales input worksheet'!$B$1,ROW()-2,0)="","TOTAL",
OFFSET('Sales input worksheet'!$B$1,ROW()-2,0))))</f>
        <v/>
      </c>
      <c r="D612" s="169" t="str">
        <f ca="1">IF(OFFSET('Sales input worksheet'!$C$1,ROW()-2,0)="","",OFFSET('Sales input worksheet'!$C$1,ROW()-2,0))</f>
        <v/>
      </c>
      <c r="E612" s="170" t="str">
        <f ca="1">IF(OFFSET('Sales input worksheet'!$D$1,ROW()-2,0)="","",OFFSET('Sales input worksheet'!$D$1,ROW()-2,0))</f>
        <v/>
      </c>
      <c r="F612" s="171" t="str">
        <f ca="1">IF(OFFSET('Sales input worksheet'!$E$1,ROW()-2,0)="","",OFFSET('Sales input worksheet'!$E$1,ROW()-2,0))</f>
        <v/>
      </c>
      <c r="G612" s="172" t="str">
        <f ca="1">IF($C612="Total",SUM(G$1:G611),
IF(OR(SUM('Sales input worksheet'!$J611:$K611)&lt;0,SUM('Sales input worksheet'!$J611:$K611)=0),"",
'Sales input worksheet'!$M611))</f>
        <v/>
      </c>
      <c r="H612" s="172" t="str">
        <f ca="1">IF($C612="Total",SUM(H$1:H611),
IF(OR(SUM('Sales input worksheet'!$J611:$K611)&gt;0,SUM('Sales input worksheet'!$J611:$K611)=0),"",
'Sales input worksheet'!$M611))</f>
        <v/>
      </c>
      <c r="I612" s="319"/>
      <c r="J612" s="176" t="str">
        <f ca="1">IF($C612="Total",SUM($I$1:I611),"")</f>
        <v/>
      </c>
      <c r="K612" s="177" t="str">
        <f ca="1">IFERROR(IF($C612="Total",$K$2+SUM($G612:$H612)-$J612,
IF(AND(G612="",H612=""),"",
$K$2+SUM(G$3:G612)+SUM(H$3:H612)-SUM(I$2:I612))),"")</f>
        <v/>
      </c>
    </row>
    <row r="613" spans="1:11" x14ac:dyDescent="0.35">
      <c r="A613" s="318" t="str">
        <f ca="1">IF($B613='Debtor balance enquiry'!$C$2,1+COUNT('Accounts Receivable'!$A$1:A612),"")</f>
        <v/>
      </c>
      <c r="B613" s="133" t="str">
        <f ca="1">OFFSET('Sales input worksheet'!$A$1,ROW()-2,0)</f>
        <v/>
      </c>
      <c r="C613" s="169" t="str">
        <f ca="1">IF($C612="Total","",
IF($C612="","",
IF(OFFSET('Sales input worksheet'!$B$1,ROW()-2,0)="","TOTAL",
OFFSET('Sales input worksheet'!$B$1,ROW()-2,0))))</f>
        <v/>
      </c>
      <c r="D613" s="169" t="str">
        <f ca="1">IF(OFFSET('Sales input worksheet'!$C$1,ROW()-2,0)="","",OFFSET('Sales input worksheet'!$C$1,ROW()-2,0))</f>
        <v/>
      </c>
      <c r="E613" s="170" t="str">
        <f ca="1">IF(OFFSET('Sales input worksheet'!$D$1,ROW()-2,0)="","",OFFSET('Sales input worksheet'!$D$1,ROW()-2,0))</f>
        <v/>
      </c>
      <c r="F613" s="171" t="str">
        <f ca="1">IF(OFFSET('Sales input worksheet'!$E$1,ROW()-2,0)="","",OFFSET('Sales input worksheet'!$E$1,ROW()-2,0))</f>
        <v/>
      </c>
      <c r="G613" s="172" t="str">
        <f ca="1">IF($C613="Total",SUM(G$1:G612),
IF(OR(SUM('Sales input worksheet'!$J612:$K612)&lt;0,SUM('Sales input worksheet'!$J612:$K612)=0),"",
'Sales input worksheet'!$M612))</f>
        <v/>
      </c>
      <c r="H613" s="172" t="str">
        <f ca="1">IF($C613="Total",SUM(H$1:H612),
IF(OR(SUM('Sales input worksheet'!$J612:$K612)&gt;0,SUM('Sales input worksheet'!$J612:$K612)=0),"",
'Sales input worksheet'!$M612))</f>
        <v/>
      </c>
      <c r="I613" s="319"/>
      <c r="J613" s="176" t="str">
        <f ca="1">IF($C613="Total",SUM($I$1:I612),"")</f>
        <v/>
      </c>
      <c r="K613" s="177" t="str">
        <f ca="1">IFERROR(IF($C613="Total",$K$2+SUM($G613:$H613)-$J613,
IF(AND(G613="",H613=""),"",
$K$2+SUM(G$3:G613)+SUM(H$3:H613)-SUM(I$2:I613))),"")</f>
        <v/>
      </c>
    </row>
    <row r="614" spans="1:11" x14ac:dyDescent="0.35">
      <c r="A614" s="318" t="str">
        <f ca="1">IF($B614='Debtor balance enquiry'!$C$2,1+COUNT('Accounts Receivable'!$A$1:A613),"")</f>
        <v/>
      </c>
      <c r="B614" s="133" t="str">
        <f ca="1">OFFSET('Sales input worksheet'!$A$1,ROW()-2,0)</f>
        <v/>
      </c>
      <c r="C614" s="169" t="str">
        <f ca="1">IF($C613="Total","",
IF($C613="","",
IF(OFFSET('Sales input worksheet'!$B$1,ROW()-2,0)="","TOTAL",
OFFSET('Sales input worksheet'!$B$1,ROW()-2,0))))</f>
        <v/>
      </c>
      <c r="D614" s="169" t="str">
        <f ca="1">IF(OFFSET('Sales input worksheet'!$C$1,ROW()-2,0)="","",OFFSET('Sales input worksheet'!$C$1,ROW()-2,0))</f>
        <v/>
      </c>
      <c r="E614" s="170" t="str">
        <f ca="1">IF(OFFSET('Sales input worksheet'!$D$1,ROW()-2,0)="","",OFFSET('Sales input worksheet'!$D$1,ROW()-2,0))</f>
        <v/>
      </c>
      <c r="F614" s="171" t="str">
        <f ca="1">IF(OFFSET('Sales input worksheet'!$E$1,ROW()-2,0)="","",OFFSET('Sales input worksheet'!$E$1,ROW()-2,0))</f>
        <v/>
      </c>
      <c r="G614" s="172" t="str">
        <f ca="1">IF($C614="Total",SUM(G$1:G613),
IF(OR(SUM('Sales input worksheet'!$J613:$K613)&lt;0,SUM('Sales input worksheet'!$J613:$K613)=0),"",
'Sales input worksheet'!$M613))</f>
        <v/>
      </c>
      <c r="H614" s="172" t="str">
        <f ca="1">IF($C614="Total",SUM(H$1:H613),
IF(OR(SUM('Sales input worksheet'!$J613:$K613)&gt;0,SUM('Sales input worksheet'!$J613:$K613)=0),"",
'Sales input worksheet'!$M613))</f>
        <v/>
      </c>
      <c r="I614" s="319"/>
      <c r="J614" s="176" t="str">
        <f ca="1">IF($C614="Total",SUM($I$1:I613),"")</f>
        <v/>
      </c>
      <c r="K614" s="177" t="str">
        <f ca="1">IFERROR(IF($C614="Total",$K$2+SUM($G614:$H614)-$J614,
IF(AND(G614="",H614=""),"",
$K$2+SUM(G$3:G614)+SUM(H$3:H614)-SUM(I$2:I614))),"")</f>
        <v/>
      </c>
    </row>
    <row r="615" spans="1:11" x14ac:dyDescent="0.35">
      <c r="A615" s="318" t="str">
        <f ca="1">IF($B615='Debtor balance enquiry'!$C$2,1+COUNT('Accounts Receivable'!$A$1:A614),"")</f>
        <v/>
      </c>
      <c r="B615" s="133" t="str">
        <f ca="1">OFFSET('Sales input worksheet'!$A$1,ROW()-2,0)</f>
        <v/>
      </c>
      <c r="C615" s="169" t="str">
        <f ca="1">IF($C614="Total","",
IF($C614="","",
IF(OFFSET('Sales input worksheet'!$B$1,ROW()-2,0)="","TOTAL",
OFFSET('Sales input worksheet'!$B$1,ROW()-2,0))))</f>
        <v/>
      </c>
      <c r="D615" s="169" t="str">
        <f ca="1">IF(OFFSET('Sales input worksheet'!$C$1,ROW()-2,0)="","",OFFSET('Sales input worksheet'!$C$1,ROW()-2,0))</f>
        <v/>
      </c>
      <c r="E615" s="170" t="str">
        <f ca="1">IF(OFFSET('Sales input worksheet'!$D$1,ROW()-2,0)="","",OFFSET('Sales input worksheet'!$D$1,ROW()-2,0))</f>
        <v/>
      </c>
      <c r="F615" s="171" t="str">
        <f ca="1">IF(OFFSET('Sales input worksheet'!$E$1,ROW()-2,0)="","",OFFSET('Sales input worksheet'!$E$1,ROW()-2,0))</f>
        <v/>
      </c>
      <c r="G615" s="172" t="str">
        <f ca="1">IF($C615="Total",SUM(G$1:G614),
IF(OR(SUM('Sales input worksheet'!$J614:$K614)&lt;0,SUM('Sales input worksheet'!$J614:$K614)=0),"",
'Sales input worksheet'!$M614))</f>
        <v/>
      </c>
      <c r="H615" s="172" t="str">
        <f ca="1">IF($C615="Total",SUM(H$1:H614),
IF(OR(SUM('Sales input worksheet'!$J614:$K614)&gt;0,SUM('Sales input worksheet'!$J614:$K614)=0),"",
'Sales input worksheet'!$M614))</f>
        <v/>
      </c>
      <c r="I615" s="319"/>
      <c r="J615" s="176" t="str">
        <f ca="1">IF($C615="Total",SUM($I$1:I614),"")</f>
        <v/>
      </c>
      <c r="K615" s="177" t="str">
        <f ca="1">IFERROR(IF($C615="Total",$K$2+SUM($G615:$H615)-$J615,
IF(AND(G615="",H615=""),"",
$K$2+SUM(G$3:G615)+SUM(H$3:H615)-SUM(I$2:I615))),"")</f>
        <v/>
      </c>
    </row>
    <row r="616" spans="1:11" x14ac:dyDescent="0.35">
      <c r="A616" s="318" t="str">
        <f ca="1">IF($B616='Debtor balance enquiry'!$C$2,1+COUNT('Accounts Receivable'!$A$1:A615),"")</f>
        <v/>
      </c>
      <c r="B616" s="133" t="str">
        <f ca="1">OFFSET('Sales input worksheet'!$A$1,ROW()-2,0)</f>
        <v/>
      </c>
      <c r="C616" s="169" t="str">
        <f ca="1">IF($C615="Total","",
IF($C615="","",
IF(OFFSET('Sales input worksheet'!$B$1,ROW()-2,0)="","TOTAL",
OFFSET('Sales input worksheet'!$B$1,ROW()-2,0))))</f>
        <v/>
      </c>
      <c r="D616" s="169" t="str">
        <f ca="1">IF(OFFSET('Sales input worksheet'!$C$1,ROW()-2,0)="","",OFFSET('Sales input worksheet'!$C$1,ROW()-2,0))</f>
        <v/>
      </c>
      <c r="E616" s="170" t="str">
        <f ca="1">IF(OFFSET('Sales input worksheet'!$D$1,ROW()-2,0)="","",OFFSET('Sales input worksheet'!$D$1,ROW()-2,0))</f>
        <v/>
      </c>
      <c r="F616" s="171" t="str">
        <f ca="1">IF(OFFSET('Sales input worksheet'!$E$1,ROW()-2,0)="","",OFFSET('Sales input worksheet'!$E$1,ROW()-2,0))</f>
        <v/>
      </c>
      <c r="G616" s="172" t="str">
        <f ca="1">IF($C616="Total",SUM(G$1:G615),
IF(OR(SUM('Sales input worksheet'!$J615:$K615)&lt;0,SUM('Sales input worksheet'!$J615:$K615)=0),"",
'Sales input worksheet'!$M615))</f>
        <v/>
      </c>
      <c r="H616" s="172" t="str">
        <f ca="1">IF($C616="Total",SUM(H$1:H615),
IF(OR(SUM('Sales input worksheet'!$J615:$K615)&gt;0,SUM('Sales input worksheet'!$J615:$K615)=0),"",
'Sales input worksheet'!$M615))</f>
        <v/>
      </c>
      <c r="I616" s="319"/>
      <c r="J616" s="176" t="str">
        <f ca="1">IF($C616="Total",SUM($I$1:I615),"")</f>
        <v/>
      </c>
      <c r="K616" s="177" t="str">
        <f ca="1">IFERROR(IF($C616="Total",$K$2+SUM($G616:$H616)-$J616,
IF(AND(G616="",H616=""),"",
$K$2+SUM(G$3:G616)+SUM(H$3:H616)-SUM(I$2:I616))),"")</f>
        <v/>
      </c>
    </row>
    <row r="617" spans="1:11" x14ac:dyDescent="0.35">
      <c r="A617" s="318" t="str">
        <f ca="1">IF($B617='Debtor balance enquiry'!$C$2,1+COUNT('Accounts Receivable'!$A$1:A616),"")</f>
        <v/>
      </c>
      <c r="B617" s="133" t="str">
        <f ca="1">OFFSET('Sales input worksheet'!$A$1,ROW()-2,0)</f>
        <v/>
      </c>
      <c r="C617" s="169" t="str">
        <f ca="1">IF($C616="Total","",
IF($C616="","",
IF(OFFSET('Sales input worksheet'!$B$1,ROW()-2,0)="","TOTAL",
OFFSET('Sales input worksheet'!$B$1,ROW()-2,0))))</f>
        <v/>
      </c>
      <c r="D617" s="169" t="str">
        <f ca="1">IF(OFFSET('Sales input worksheet'!$C$1,ROW()-2,0)="","",OFFSET('Sales input worksheet'!$C$1,ROW()-2,0))</f>
        <v/>
      </c>
      <c r="E617" s="170" t="str">
        <f ca="1">IF(OFFSET('Sales input worksheet'!$D$1,ROW()-2,0)="","",OFFSET('Sales input worksheet'!$D$1,ROW()-2,0))</f>
        <v/>
      </c>
      <c r="F617" s="171" t="str">
        <f ca="1">IF(OFFSET('Sales input worksheet'!$E$1,ROW()-2,0)="","",OFFSET('Sales input worksheet'!$E$1,ROW()-2,0))</f>
        <v/>
      </c>
      <c r="G617" s="172" t="str">
        <f ca="1">IF($C617="Total",SUM(G$1:G616),
IF(OR(SUM('Sales input worksheet'!$J616:$K616)&lt;0,SUM('Sales input worksheet'!$J616:$K616)=0),"",
'Sales input worksheet'!$M616))</f>
        <v/>
      </c>
      <c r="H617" s="172" t="str">
        <f ca="1">IF($C617="Total",SUM(H$1:H616),
IF(OR(SUM('Sales input worksheet'!$J616:$K616)&gt;0,SUM('Sales input worksheet'!$J616:$K616)=0),"",
'Sales input worksheet'!$M616))</f>
        <v/>
      </c>
      <c r="I617" s="319"/>
      <c r="J617" s="176" t="str">
        <f ca="1">IF($C617="Total",SUM($I$1:I616),"")</f>
        <v/>
      </c>
      <c r="K617" s="177" t="str">
        <f ca="1">IFERROR(IF($C617="Total",$K$2+SUM($G617:$H617)-$J617,
IF(AND(G617="",H617=""),"",
$K$2+SUM(G$3:G617)+SUM(H$3:H617)-SUM(I$2:I617))),"")</f>
        <v/>
      </c>
    </row>
    <row r="618" spans="1:11" x14ac:dyDescent="0.35">
      <c r="A618" s="318" t="str">
        <f ca="1">IF($B618='Debtor balance enquiry'!$C$2,1+COUNT('Accounts Receivable'!$A$1:A617),"")</f>
        <v/>
      </c>
      <c r="B618" s="133" t="str">
        <f ca="1">OFFSET('Sales input worksheet'!$A$1,ROW()-2,0)</f>
        <v/>
      </c>
      <c r="C618" s="169" t="str">
        <f ca="1">IF($C617="Total","",
IF($C617="","",
IF(OFFSET('Sales input worksheet'!$B$1,ROW()-2,0)="","TOTAL",
OFFSET('Sales input worksheet'!$B$1,ROW()-2,0))))</f>
        <v/>
      </c>
      <c r="D618" s="169" t="str">
        <f ca="1">IF(OFFSET('Sales input worksheet'!$C$1,ROW()-2,0)="","",OFFSET('Sales input worksheet'!$C$1,ROW()-2,0))</f>
        <v/>
      </c>
      <c r="E618" s="170" t="str">
        <f ca="1">IF(OFFSET('Sales input worksheet'!$D$1,ROW()-2,0)="","",OFFSET('Sales input worksheet'!$D$1,ROW()-2,0))</f>
        <v/>
      </c>
      <c r="F618" s="171" t="str">
        <f ca="1">IF(OFFSET('Sales input worksheet'!$E$1,ROW()-2,0)="","",OFFSET('Sales input worksheet'!$E$1,ROW()-2,0))</f>
        <v/>
      </c>
      <c r="G618" s="172" t="str">
        <f ca="1">IF($C618="Total",SUM(G$1:G617),
IF(OR(SUM('Sales input worksheet'!$J617:$K617)&lt;0,SUM('Sales input worksheet'!$J617:$K617)=0),"",
'Sales input worksheet'!$M617))</f>
        <v/>
      </c>
      <c r="H618" s="172" t="str">
        <f ca="1">IF($C618="Total",SUM(H$1:H617),
IF(OR(SUM('Sales input worksheet'!$J617:$K617)&gt;0,SUM('Sales input worksheet'!$J617:$K617)=0),"",
'Sales input worksheet'!$M617))</f>
        <v/>
      </c>
      <c r="I618" s="319"/>
      <c r="J618" s="176" t="str">
        <f ca="1">IF($C618="Total",SUM($I$1:I617),"")</f>
        <v/>
      </c>
      <c r="K618" s="177" t="str">
        <f ca="1">IFERROR(IF($C618="Total",$K$2+SUM($G618:$H618)-$J618,
IF(AND(G618="",H618=""),"",
$K$2+SUM(G$3:G618)+SUM(H$3:H618)-SUM(I$2:I618))),"")</f>
        <v/>
      </c>
    </row>
    <row r="619" spans="1:11" x14ac:dyDescent="0.35">
      <c r="A619" s="318" t="str">
        <f ca="1">IF($B619='Debtor balance enquiry'!$C$2,1+COUNT('Accounts Receivable'!$A$1:A618),"")</f>
        <v/>
      </c>
      <c r="B619" s="133" t="str">
        <f ca="1">OFFSET('Sales input worksheet'!$A$1,ROW()-2,0)</f>
        <v/>
      </c>
      <c r="C619" s="169" t="str">
        <f ca="1">IF($C618="Total","",
IF($C618="","",
IF(OFFSET('Sales input worksheet'!$B$1,ROW()-2,0)="","TOTAL",
OFFSET('Sales input worksheet'!$B$1,ROW()-2,0))))</f>
        <v/>
      </c>
      <c r="D619" s="169" t="str">
        <f ca="1">IF(OFFSET('Sales input worksheet'!$C$1,ROW()-2,0)="","",OFFSET('Sales input worksheet'!$C$1,ROW()-2,0))</f>
        <v/>
      </c>
      <c r="E619" s="170" t="str">
        <f ca="1">IF(OFFSET('Sales input worksheet'!$D$1,ROW()-2,0)="","",OFFSET('Sales input worksheet'!$D$1,ROW()-2,0))</f>
        <v/>
      </c>
      <c r="F619" s="171" t="str">
        <f ca="1">IF(OFFSET('Sales input worksheet'!$E$1,ROW()-2,0)="","",OFFSET('Sales input worksheet'!$E$1,ROW()-2,0))</f>
        <v/>
      </c>
      <c r="G619" s="172" t="str">
        <f ca="1">IF($C619="Total",SUM(G$1:G618),
IF(OR(SUM('Sales input worksheet'!$J618:$K618)&lt;0,SUM('Sales input worksheet'!$J618:$K618)=0),"",
'Sales input worksheet'!$M618))</f>
        <v/>
      </c>
      <c r="H619" s="172" t="str">
        <f ca="1">IF($C619="Total",SUM(H$1:H618),
IF(OR(SUM('Sales input worksheet'!$J618:$K618)&gt;0,SUM('Sales input worksheet'!$J618:$K618)=0),"",
'Sales input worksheet'!$M618))</f>
        <v/>
      </c>
      <c r="I619" s="319"/>
      <c r="J619" s="176" t="str">
        <f ca="1">IF($C619="Total",SUM($I$1:I618),"")</f>
        <v/>
      </c>
      <c r="K619" s="177" t="str">
        <f ca="1">IFERROR(IF($C619="Total",$K$2+SUM($G619:$H619)-$J619,
IF(AND(G619="",H619=""),"",
$K$2+SUM(G$3:G619)+SUM(H$3:H619)-SUM(I$2:I619))),"")</f>
        <v/>
      </c>
    </row>
    <row r="620" spans="1:11" x14ac:dyDescent="0.35">
      <c r="A620" s="318" t="str">
        <f ca="1">IF($B620='Debtor balance enquiry'!$C$2,1+COUNT('Accounts Receivable'!$A$1:A619),"")</f>
        <v/>
      </c>
      <c r="B620" s="133" t="str">
        <f ca="1">OFFSET('Sales input worksheet'!$A$1,ROW()-2,0)</f>
        <v/>
      </c>
      <c r="C620" s="169" t="str">
        <f ca="1">IF($C619="Total","",
IF($C619="","",
IF(OFFSET('Sales input worksheet'!$B$1,ROW()-2,0)="","TOTAL",
OFFSET('Sales input worksheet'!$B$1,ROW()-2,0))))</f>
        <v/>
      </c>
      <c r="D620" s="169" t="str">
        <f ca="1">IF(OFFSET('Sales input worksheet'!$C$1,ROW()-2,0)="","",OFFSET('Sales input worksheet'!$C$1,ROW()-2,0))</f>
        <v/>
      </c>
      <c r="E620" s="170" t="str">
        <f ca="1">IF(OFFSET('Sales input worksheet'!$D$1,ROW()-2,0)="","",OFFSET('Sales input worksheet'!$D$1,ROW()-2,0))</f>
        <v/>
      </c>
      <c r="F620" s="171" t="str">
        <f ca="1">IF(OFFSET('Sales input worksheet'!$E$1,ROW()-2,0)="","",OFFSET('Sales input worksheet'!$E$1,ROW()-2,0))</f>
        <v/>
      </c>
      <c r="G620" s="172" t="str">
        <f ca="1">IF($C620="Total",SUM(G$1:G619),
IF(OR(SUM('Sales input worksheet'!$J619:$K619)&lt;0,SUM('Sales input worksheet'!$J619:$K619)=0),"",
'Sales input worksheet'!$M619))</f>
        <v/>
      </c>
      <c r="H620" s="172" t="str">
        <f ca="1">IF($C620="Total",SUM(H$1:H619),
IF(OR(SUM('Sales input worksheet'!$J619:$K619)&gt;0,SUM('Sales input worksheet'!$J619:$K619)=0),"",
'Sales input worksheet'!$M619))</f>
        <v/>
      </c>
      <c r="I620" s="319"/>
      <c r="J620" s="176" t="str">
        <f ca="1">IF($C620="Total",SUM($I$1:I619),"")</f>
        <v/>
      </c>
      <c r="K620" s="177" t="str">
        <f ca="1">IFERROR(IF($C620="Total",$K$2+SUM($G620:$H620)-$J620,
IF(AND(G620="",H620=""),"",
$K$2+SUM(G$3:G620)+SUM(H$3:H620)-SUM(I$2:I620))),"")</f>
        <v/>
      </c>
    </row>
    <row r="621" spans="1:11" x14ac:dyDescent="0.35">
      <c r="A621" s="318" t="str">
        <f ca="1">IF($B621='Debtor balance enquiry'!$C$2,1+COUNT('Accounts Receivable'!$A$1:A620),"")</f>
        <v/>
      </c>
      <c r="B621" s="133" t="str">
        <f ca="1">OFFSET('Sales input worksheet'!$A$1,ROW()-2,0)</f>
        <v/>
      </c>
      <c r="C621" s="169" t="str">
        <f ca="1">IF($C620="Total","",
IF($C620="","",
IF(OFFSET('Sales input worksheet'!$B$1,ROW()-2,0)="","TOTAL",
OFFSET('Sales input worksheet'!$B$1,ROW()-2,0))))</f>
        <v/>
      </c>
      <c r="D621" s="169" t="str">
        <f ca="1">IF(OFFSET('Sales input worksheet'!$C$1,ROW()-2,0)="","",OFFSET('Sales input worksheet'!$C$1,ROW()-2,0))</f>
        <v/>
      </c>
      <c r="E621" s="170" t="str">
        <f ca="1">IF(OFFSET('Sales input worksheet'!$D$1,ROW()-2,0)="","",OFFSET('Sales input worksheet'!$D$1,ROW()-2,0))</f>
        <v/>
      </c>
      <c r="F621" s="171" t="str">
        <f ca="1">IF(OFFSET('Sales input worksheet'!$E$1,ROW()-2,0)="","",OFFSET('Sales input worksheet'!$E$1,ROW()-2,0))</f>
        <v/>
      </c>
      <c r="G621" s="172" t="str">
        <f ca="1">IF($C621="Total",SUM(G$1:G620),
IF(OR(SUM('Sales input worksheet'!$J620:$K620)&lt;0,SUM('Sales input worksheet'!$J620:$K620)=0),"",
'Sales input worksheet'!$M620))</f>
        <v/>
      </c>
      <c r="H621" s="172" t="str">
        <f ca="1">IF($C621="Total",SUM(H$1:H620),
IF(OR(SUM('Sales input worksheet'!$J620:$K620)&gt;0,SUM('Sales input worksheet'!$J620:$K620)=0),"",
'Sales input worksheet'!$M620))</f>
        <v/>
      </c>
      <c r="I621" s="319"/>
      <c r="J621" s="176" t="str">
        <f ca="1">IF($C621="Total",SUM($I$1:I620),"")</f>
        <v/>
      </c>
      <c r="K621" s="177" t="str">
        <f ca="1">IFERROR(IF($C621="Total",$K$2+SUM($G621:$H621)-$J621,
IF(AND(G621="",H621=""),"",
$K$2+SUM(G$3:G621)+SUM(H$3:H621)-SUM(I$2:I621))),"")</f>
        <v/>
      </c>
    </row>
    <row r="622" spans="1:11" x14ac:dyDescent="0.35">
      <c r="A622" s="318" t="str">
        <f ca="1">IF($B622='Debtor balance enquiry'!$C$2,1+COUNT('Accounts Receivable'!$A$1:A621),"")</f>
        <v/>
      </c>
      <c r="B622" s="133" t="str">
        <f ca="1">OFFSET('Sales input worksheet'!$A$1,ROW()-2,0)</f>
        <v/>
      </c>
      <c r="C622" s="169" t="str">
        <f ca="1">IF($C621="Total","",
IF($C621="","",
IF(OFFSET('Sales input worksheet'!$B$1,ROW()-2,0)="","TOTAL",
OFFSET('Sales input worksheet'!$B$1,ROW()-2,0))))</f>
        <v/>
      </c>
      <c r="D622" s="169" t="str">
        <f ca="1">IF(OFFSET('Sales input worksheet'!$C$1,ROW()-2,0)="","",OFFSET('Sales input worksheet'!$C$1,ROW()-2,0))</f>
        <v/>
      </c>
      <c r="E622" s="170" t="str">
        <f ca="1">IF(OFFSET('Sales input worksheet'!$D$1,ROW()-2,0)="","",OFFSET('Sales input worksheet'!$D$1,ROW()-2,0))</f>
        <v/>
      </c>
      <c r="F622" s="171" t="str">
        <f ca="1">IF(OFFSET('Sales input worksheet'!$E$1,ROW()-2,0)="","",OFFSET('Sales input worksheet'!$E$1,ROW()-2,0))</f>
        <v/>
      </c>
      <c r="G622" s="172" t="str">
        <f ca="1">IF($C622="Total",SUM(G$1:G621),
IF(OR(SUM('Sales input worksheet'!$J621:$K621)&lt;0,SUM('Sales input worksheet'!$J621:$K621)=0),"",
'Sales input worksheet'!$M621))</f>
        <v/>
      </c>
      <c r="H622" s="172" t="str">
        <f ca="1">IF($C622="Total",SUM(H$1:H621),
IF(OR(SUM('Sales input worksheet'!$J621:$K621)&gt;0,SUM('Sales input worksheet'!$J621:$K621)=0),"",
'Sales input worksheet'!$M621))</f>
        <v/>
      </c>
      <c r="I622" s="319"/>
      <c r="J622" s="176" t="str">
        <f ca="1">IF($C622="Total",SUM($I$1:I621),"")</f>
        <v/>
      </c>
      <c r="K622" s="177" t="str">
        <f ca="1">IFERROR(IF($C622="Total",$K$2+SUM($G622:$H622)-$J622,
IF(AND(G622="",H622=""),"",
$K$2+SUM(G$3:G622)+SUM(H$3:H622)-SUM(I$2:I622))),"")</f>
        <v/>
      </c>
    </row>
    <row r="623" spans="1:11" x14ac:dyDescent="0.35">
      <c r="A623" s="318" t="str">
        <f ca="1">IF($B623='Debtor balance enquiry'!$C$2,1+COUNT('Accounts Receivable'!$A$1:A622),"")</f>
        <v/>
      </c>
      <c r="B623" s="133" t="str">
        <f ca="1">OFFSET('Sales input worksheet'!$A$1,ROW()-2,0)</f>
        <v/>
      </c>
      <c r="C623" s="169" t="str">
        <f ca="1">IF($C622="Total","",
IF($C622="","",
IF(OFFSET('Sales input worksheet'!$B$1,ROW()-2,0)="","TOTAL",
OFFSET('Sales input worksheet'!$B$1,ROW()-2,0))))</f>
        <v/>
      </c>
      <c r="D623" s="169" t="str">
        <f ca="1">IF(OFFSET('Sales input worksheet'!$C$1,ROW()-2,0)="","",OFFSET('Sales input worksheet'!$C$1,ROW()-2,0))</f>
        <v/>
      </c>
      <c r="E623" s="170" t="str">
        <f ca="1">IF(OFFSET('Sales input worksheet'!$D$1,ROW()-2,0)="","",OFFSET('Sales input worksheet'!$D$1,ROW()-2,0))</f>
        <v/>
      </c>
      <c r="F623" s="171" t="str">
        <f ca="1">IF(OFFSET('Sales input worksheet'!$E$1,ROW()-2,0)="","",OFFSET('Sales input worksheet'!$E$1,ROW()-2,0))</f>
        <v/>
      </c>
      <c r="G623" s="172" t="str">
        <f ca="1">IF($C623="Total",SUM(G$1:G622),
IF(OR(SUM('Sales input worksheet'!$J622:$K622)&lt;0,SUM('Sales input worksheet'!$J622:$K622)=0),"",
'Sales input worksheet'!$M622))</f>
        <v/>
      </c>
      <c r="H623" s="172" t="str">
        <f ca="1">IF($C623="Total",SUM(H$1:H622),
IF(OR(SUM('Sales input worksheet'!$J622:$K622)&gt;0,SUM('Sales input worksheet'!$J622:$K622)=0),"",
'Sales input worksheet'!$M622))</f>
        <v/>
      </c>
      <c r="I623" s="319"/>
      <c r="J623" s="176" t="str">
        <f ca="1">IF($C623="Total",SUM($I$1:I622),"")</f>
        <v/>
      </c>
      <c r="K623" s="177" t="str">
        <f ca="1">IFERROR(IF($C623="Total",$K$2+SUM($G623:$H623)-$J623,
IF(AND(G623="",H623=""),"",
$K$2+SUM(G$3:G623)+SUM(H$3:H623)-SUM(I$2:I623))),"")</f>
        <v/>
      </c>
    </row>
    <row r="624" spans="1:11" x14ac:dyDescent="0.35">
      <c r="A624" s="318" t="str">
        <f ca="1">IF($B624='Debtor balance enquiry'!$C$2,1+COUNT('Accounts Receivable'!$A$1:A623),"")</f>
        <v/>
      </c>
      <c r="B624" s="133" t="str">
        <f ca="1">OFFSET('Sales input worksheet'!$A$1,ROW()-2,0)</f>
        <v/>
      </c>
      <c r="C624" s="169" t="str">
        <f ca="1">IF($C623="Total","",
IF($C623="","",
IF(OFFSET('Sales input worksheet'!$B$1,ROW()-2,0)="","TOTAL",
OFFSET('Sales input worksheet'!$B$1,ROW()-2,0))))</f>
        <v/>
      </c>
      <c r="D624" s="169" t="str">
        <f ca="1">IF(OFFSET('Sales input worksheet'!$C$1,ROW()-2,0)="","",OFFSET('Sales input worksheet'!$C$1,ROW()-2,0))</f>
        <v/>
      </c>
      <c r="E624" s="170" t="str">
        <f ca="1">IF(OFFSET('Sales input worksheet'!$D$1,ROW()-2,0)="","",OFFSET('Sales input worksheet'!$D$1,ROW()-2,0))</f>
        <v/>
      </c>
      <c r="F624" s="171" t="str">
        <f ca="1">IF(OFFSET('Sales input worksheet'!$E$1,ROW()-2,0)="","",OFFSET('Sales input worksheet'!$E$1,ROW()-2,0))</f>
        <v/>
      </c>
      <c r="G624" s="172" t="str">
        <f ca="1">IF($C624="Total",SUM(G$1:G623),
IF(OR(SUM('Sales input worksheet'!$J623:$K623)&lt;0,SUM('Sales input worksheet'!$J623:$K623)=0),"",
'Sales input worksheet'!$M623))</f>
        <v/>
      </c>
      <c r="H624" s="172" t="str">
        <f ca="1">IF($C624="Total",SUM(H$1:H623),
IF(OR(SUM('Sales input worksheet'!$J623:$K623)&gt;0,SUM('Sales input worksheet'!$J623:$K623)=0),"",
'Sales input worksheet'!$M623))</f>
        <v/>
      </c>
      <c r="I624" s="319"/>
      <c r="J624" s="176" t="str">
        <f ca="1">IF($C624="Total",SUM($I$1:I623),"")</f>
        <v/>
      </c>
      <c r="K624" s="177" t="str">
        <f ca="1">IFERROR(IF($C624="Total",$K$2+SUM($G624:$H624)-$J624,
IF(AND(G624="",H624=""),"",
$K$2+SUM(G$3:G624)+SUM(H$3:H624)-SUM(I$2:I624))),"")</f>
        <v/>
      </c>
    </row>
    <row r="625" spans="1:11" x14ac:dyDescent="0.35">
      <c r="A625" s="318" t="str">
        <f ca="1">IF($B625='Debtor balance enquiry'!$C$2,1+COUNT('Accounts Receivable'!$A$1:A624),"")</f>
        <v/>
      </c>
      <c r="B625" s="133" t="str">
        <f ca="1">OFFSET('Sales input worksheet'!$A$1,ROW()-2,0)</f>
        <v/>
      </c>
      <c r="C625" s="169" t="str">
        <f ca="1">IF($C624="Total","",
IF($C624="","",
IF(OFFSET('Sales input worksheet'!$B$1,ROW()-2,0)="","TOTAL",
OFFSET('Sales input worksheet'!$B$1,ROW()-2,0))))</f>
        <v/>
      </c>
      <c r="D625" s="169" t="str">
        <f ca="1">IF(OFFSET('Sales input worksheet'!$C$1,ROW()-2,0)="","",OFFSET('Sales input worksheet'!$C$1,ROW()-2,0))</f>
        <v/>
      </c>
      <c r="E625" s="170" t="str">
        <f ca="1">IF(OFFSET('Sales input worksheet'!$D$1,ROW()-2,0)="","",OFFSET('Sales input worksheet'!$D$1,ROW()-2,0))</f>
        <v/>
      </c>
      <c r="F625" s="171" t="str">
        <f ca="1">IF(OFFSET('Sales input worksheet'!$E$1,ROW()-2,0)="","",OFFSET('Sales input worksheet'!$E$1,ROW()-2,0))</f>
        <v/>
      </c>
      <c r="G625" s="172" t="str">
        <f ca="1">IF($C625="Total",SUM(G$1:G624),
IF(OR(SUM('Sales input worksheet'!$J624:$K624)&lt;0,SUM('Sales input worksheet'!$J624:$K624)=0),"",
'Sales input worksheet'!$M624))</f>
        <v/>
      </c>
      <c r="H625" s="172" t="str">
        <f ca="1">IF($C625="Total",SUM(H$1:H624),
IF(OR(SUM('Sales input worksheet'!$J624:$K624)&gt;0,SUM('Sales input worksheet'!$J624:$K624)=0),"",
'Sales input worksheet'!$M624))</f>
        <v/>
      </c>
      <c r="I625" s="319"/>
      <c r="J625" s="176" t="str">
        <f ca="1">IF($C625="Total",SUM($I$1:I624),"")</f>
        <v/>
      </c>
      <c r="K625" s="177" t="str">
        <f ca="1">IFERROR(IF($C625="Total",$K$2+SUM($G625:$H625)-$J625,
IF(AND(G625="",H625=""),"",
$K$2+SUM(G$3:G625)+SUM(H$3:H625)-SUM(I$2:I625))),"")</f>
        <v/>
      </c>
    </row>
    <row r="626" spans="1:11" x14ac:dyDescent="0.35">
      <c r="A626" s="318" t="str">
        <f ca="1">IF($B626='Debtor balance enquiry'!$C$2,1+COUNT('Accounts Receivable'!$A$1:A625),"")</f>
        <v/>
      </c>
      <c r="B626" s="133" t="str">
        <f ca="1">OFFSET('Sales input worksheet'!$A$1,ROW()-2,0)</f>
        <v/>
      </c>
      <c r="C626" s="169" t="str">
        <f ca="1">IF($C625="Total","",
IF($C625="","",
IF(OFFSET('Sales input worksheet'!$B$1,ROW()-2,0)="","TOTAL",
OFFSET('Sales input worksheet'!$B$1,ROW()-2,0))))</f>
        <v/>
      </c>
      <c r="D626" s="169" t="str">
        <f ca="1">IF(OFFSET('Sales input worksheet'!$C$1,ROW()-2,0)="","",OFFSET('Sales input worksheet'!$C$1,ROW()-2,0))</f>
        <v/>
      </c>
      <c r="E626" s="170" t="str">
        <f ca="1">IF(OFFSET('Sales input worksheet'!$D$1,ROW()-2,0)="","",OFFSET('Sales input worksheet'!$D$1,ROW()-2,0))</f>
        <v/>
      </c>
      <c r="F626" s="171" t="str">
        <f ca="1">IF(OFFSET('Sales input worksheet'!$E$1,ROW()-2,0)="","",OFFSET('Sales input worksheet'!$E$1,ROW()-2,0))</f>
        <v/>
      </c>
      <c r="G626" s="172" t="str">
        <f ca="1">IF($C626="Total",SUM(G$1:G625),
IF(OR(SUM('Sales input worksheet'!$J625:$K625)&lt;0,SUM('Sales input worksheet'!$J625:$K625)=0),"",
'Sales input worksheet'!$M625))</f>
        <v/>
      </c>
      <c r="H626" s="172" t="str">
        <f ca="1">IF($C626="Total",SUM(H$1:H625),
IF(OR(SUM('Sales input worksheet'!$J625:$K625)&gt;0,SUM('Sales input worksheet'!$J625:$K625)=0),"",
'Sales input worksheet'!$M625))</f>
        <v/>
      </c>
      <c r="I626" s="319"/>
      <c r="J626" s="176" t="str">
        <f ca="1">IF($C626="Total",SUM($I$1:I625),"")</f>
        <v/>
      </c>
      <c r="K626" s="177" t="str">
        <f ca="1">IFERROR(IF($C626="Total",$K$2+SUM($G626:$H626)-$J626,
IF(AND(G626="",H626=""),"",
$K$2+SUM(G$3:G626)+SUM(H$3:H626)-SUM(I$2:I626))),"")</f>
        <v/>
      </c>
    </row>
    <row r="627" spans="1:11" x14ac:dyDescent="0.35">
      <c r="A627" s="318" t="str">
        <f ca="1">IF($B627='Debtor balance enquiry'!$C$2,1+COUNT('Accounts Receivable'!$A$1:A626),"")</f>
        <v/>
      </c>
      <c r="B627" s="133" t="str">
        <f ca="1">OFFSET('Sales input worksheet'!$A$1,ROW()-2,0)</f>
        <v/>
      </c>
      <c r="C627" s="169" t="str">
        <f ca="1">IF($C626="Total","",
IF($C626="","",
IF(OFFSET('Sales input worksheet'!$B$1,ROW()-2,0)="","TOTAL",
OFFSET('Sales input worksheet'!$B$1,ROW()-2,0))))</f>
        <v/>
      </c>
      <c r="D627" s="169" t="str">
        <f ca="1">IF(OFFSET('Sales input worksheet'!$C$1,ROW()-2,0)="","",OFFSET('Sales input worksheet'!$C$1,ROW()-2,0))</f>
        <v/>
      </c>
      <c r="E627" s="170" t="str">
        <f ca="1">IF(OFFSET('Sales input worksheet'!$D$1,ROW()-2,0)="","",OFFSET('Sales input worksheet'!$D$1,ROW()-2,0))</f>
        <v/>
      </c>
      <c r="F627" s="171" t="str">
        <f ca="1">IF(OFFSET('Sales input worksheet'!$E$1,ROW()-2,0)="","",OFFSET('Sales input worksheet'!$E$1,ROW()-2,0))</f>
        <v/>
      </c>
      <c r="G627" s="172" t="str">
        <f ca="1">IF($C627="Total",SUM(G$1:G626),
IF(OR(SUM('Sales input worksheet'!$J626:$K626)&lt;0,SUM('Sales input worksheet'!$J626:$K626)=0),"",
'Sales input worksheet'!$M626))</f>
        <v/>
      </c>
      <c r="H627" s="172" t="str">
        <f ca="1">IF($C627="Total",SUM(H$1:H626),
IF(OR(SUM('Sales input worksheet'!$J626:$K626)&gt;0,SUM('Sales input worksheet'!$J626:$K626)=0),"",
'Sales input worksheet'!$M626))</f>
        <v/>
      </c>
      <c r="I627" s="319"/>
      <c r="J627" s="176" t="str">
        <f ca="1">IF($C627="Total",SUM($I$1:I626),"")</f>
        <v/>
      </c>
      <c r="K627" s="177" t="str">
        <f ca="1">IFERROR(IF($C627="Total",$K$2+SUM($G627:$H627)-$J627,
IF(AND(G627="",H627=""),"",
$K$2+SUM(G$3:G627)+SUM(H$3:H627)-SUM(I$2:I627))),"")</f>
        <v/>
      </c>
    </row>
    <row r="628" spans="1:11" x14ac:dyDescent="0.35">
      <c r="A628" s="318" t="str">
        <f ca="1">IF($B628='Debtor balance enquiry'!$C$2,1+COUNT('Accounts Receivable'!$A$1:A627),"")</f>
        <v/>
      </c>
      <c r="B628" s="133" t="str">
        <f ca="1">OFFSET('Sales input worksheet'!$A$1,ROW()-2,0)</f>
        <v/>
      </c>
      <c r="C628" s="169" t="str">
        <f ca="1">IF($C627="Total","",
IF($C627="","",
IF(OFFSET('Sales input worksheet'!$B$1,ROW()-2,0)="","TOTAL",
OFFSET('Sales input worksheet'!$B$1,ROW()-2,0))))</f>
        <v/>
      </c>
      <c r="D628" s="169" t="str">
        <f ca="1">IF(OFFSET('Sales input worksheet'!$C$1,ROW()-2,0)="","",OFFSET('Sales input worksheet'!$C$1,ROW()-2,0))</f>
        <v/>
      </c>
      <c r="E628" s="170" t="str">
        <f ca="1">IF(OFFSET('Sales input worksheet'!$D$1,ROW()-2,0)="","",OFFSET('Sales input worksheet'!$D$1,ROW()-2,0))</f>
        <v/>
      </c>
      <c r="F628" s="171" t="str">
        <f ca="1">IF(OFFSET('Sales input worksheet'!$E$1,ROW()-2,0)="","",OFFSET('Sales input worksheet'!$E$1,ROW()-2,0))</f>
        <v/>
      </c>
      <c r="G628" s="172" t="str">
        <f ca="1">IF($C628="Total",SUM(G$1:G627),
IF(OR(SUM('Sales input worksheet'!$J627:$K627)&lt;0,SUM('Sales input worksheet'!$J627:$K627)=0),"",
'Sales input worksheet'!$M627))</f>
        <v/>
      </c>
      <c r="H628" s="172" t="str">
        <f ca="1">IF($C628="Total",SUM(H$1:H627),
IF(OR(SUM('Sales input worksheet'!$J627:$K627)&gt;0,SUM('Sales input worksheet'!$J627:$K627)=0),"",
'Sales input worksheet'!$M627))</f>
        <v/>
      </c>
      <c r="I628" s="319"/>
      <c r="J628" s="176" t="str">
        <f ca="1">IF($C628="Total",SUM($I$1:I627),"")</f>
        <v/>
      </c>
      <c r="K628" s="177" t="str">
        <f ca="1">IFERROR(IF($C628="Total",$K$2+SUM($G628:$H628)-$J628,
IF(AND(G628="",H628=""),"",
$K$2+SUM(G$3:G628)+SUM(H$3:H628)-SUM(I$2:I628))),"")</f>
        <v/>
      </c>
    </row>
    <row r="629" spans="1:11" x14ac:dyDescent="0.35">
      <c r="A629" s="318" t="str">
        <f ca="1">IF($B629='Debtor balance enquiry'!$C$2,1+COUNT('Accounts Receivable'!$A$1:A628),"")</f>
        <v/>
      </c>
      <c r="B629" s="133" t="str">
        <f ca="1">OFFSET('Sales input worksheet'!$A$1,ROW()-2,0)</f>
        <v/>
      </c>
      <c r="C629" s="169" t="str">
        <f ca="1">IF($C628="Total","",
IF($C628="","",
IF(OFFSET('Sales input worksheet'!$B$1,ROW()-2,0)="","TOTAL",
OFFSET('Sales input worksheet'!$B$1,ROW()-2,0))))</f>
        <v/>
      </c>
      <c r="D629" s="169" t="str">
        <f ca="1">IF(OFFSET('Sales input worksheet'!$C$1,ROW()-2,0)="","",OFFSET('Sales input worksheet'!$C$1,ROW()-2,0))</f>
        <v/>
      </c>
      <c r="E629" s="170" t="str">
        <f ca="1">IF(OFFSET('Sales input worksheet'!$D$1,ROW()-2,0)="","",OFFSET('Sales input worksheet'!$D$1,ROW()-2,0))</f>
        <v/>
      </c>
      <c r="F629" s="171" t="str">
        <f ca="1">IF(OFFSET('Sales input worksheet'!$E$1,ROW()-2,0)="","",OFFSET('Sales input worksheet'!$E$1,ROW()-2,0))</f>
        <v/>
      </c>
      <c r="G629" s="172" t="str">
        <f ca="1">IF($C629="Total",SUM(G$1:G628),
IF(OR(SUM('Sales input worksheet'!$J628:$K628)&lt;0,SUM('Sales input worksheet'!$J628:$K628)=0),"",
'Sales input worksheet'!$M628))</f>
        <v/>
      </c>
      <c r="H629" s="172" t="str">
        <f ca="1">IF($C629="Total",SUM(H$1:H628),
IF(OR(SUM('Sales input worksheet'!$J628:$K628)&gt;0,SUM('Sales input worksheet'!$J628:$K628)=0),"",
'Sales input worksheet'!$M628))</f>
        <v/>
      </c>
      <c r="I629" s="319"/>
      <c r="J629" s="176" t="str">
        <f ca="1">IF($C629="Total",SUM($I$1:I628),"")</f>
        <v/>
      </c>
      <c r="K629" s="177" t="str">
        <f ca="1">IFERROR(IF($C629="Total",$K$2+SUM($G629:$H629)-$J629,
IF(AND(G629="",H629=""),"",
$K$2+SUM(G$3:G629)+SUM(H$3:H629)-SUM(I$2:I629))),"")</f>
        <v/>
      </c>
    </row>
    <row r="630" spans="1:11" x14ac:dyDescent="0.35">
      <c r="A630" s="318" t="str">
        <f ca="1">IF($B630='Debtor balance enquiry'!$C$2,1+COUNT('Accounts Receivable'!$A$1:A629),"")</f>
        <v/>
      </c>
      <c r="B630" s="133" t="str">
        <f ca="1">OFFSET('Sales input worksheet'!$A$1,ROW()-2,0)</f>
        <v/>
      </c>
      <c r="C630" s="169" t="str">
        <f ca="1">IF($C629="Total","",
IF($C629="","",
IF(OFFSET('Sales input worksheet'!$B$1,ROW()-2,0)="","TOTAL",
OFFSET('Sales input worksheet'!$B$1,ROW()-2,0))))</f>
        <v/>
      </c>
      <c r="D630" s="169" t="str">
        <f ca="1">IF(OFFSET('Sales input worksheet'!$C$1,ROW()-2,0)="","",OFFSET('Sales input worksheet'!$C$1,ROW()-2,0))</f>
        <v/>
      </c>
      <c r="E630" s="170" t="str">
        <f ca="1">IF(OFFSET('Sales input worksheet'!$D$1,ROW()-2,0)="","",OFFSET('Sales input worksheet'!$D$1,ROW()-2,0))</f>
        <v/>
      </c>
      <c r="F630" s="171" t="str">
        <f ca="1">IF(OFFSET('Sales input worksheet'!$E$1,ROW()-2,0)="","",OFFSET('Sales input worksheet'!$E$1,ROW()-2,0))</f>
        <v/>
      </c>
      <c r="G630" s="172" t="str">
        <f ca="1">IF($C630="Total",SUM(G$1:G629),
IF(OR(SUM('Sales input worksheet'!$J629:$K629)&lt;0,SUM('Sales input worksheet'!$J629:$K629)=0),"",
'Sales input worksheet'!$M629))</f>
        <v/>
      </c>
      <c r="H630" s="172" t="str">
        <f ca="1">IF($C630="Total",SUM(H$1:H629),
IF(OR(SUM('Sales input worksheet'!$J629:$K629)&gt;0,SUM('Sales input worksheet'!$J629:$K629)=0),"",
'Sales input worksheet'!$M629))</f>
        <v/>
      </c>
      <c r="I630" s="319"/>
      <c r="J630" s="176" t="str">
        <f ca="1">IF($C630="Total",SUM($I$1:I629),"")</f>
        <v/>
      </c>
      <c r="K630" s="177" t="str">
        <f ca="1">IFERROR(IF($C630="Total",$K$2+SUM($G630:$H630)-$J630,
IF(AND(G630="",H630=""),"",
$K$2+SUM(G$3:G630)+SUM(H$3:H630)-SUM(I$2:I630))),"")</f>
        <v/>
      </c>
    </row>
    <row r="631" spans="1:11" x14ac:dyDescent="0.35">
      <c r="A631" s="318" t="str">
        <f ca="1">IF($B631='Debtor balance enquiry'!$C$2,1+COUNT('Accounts Receivable'!$A$1:A630),"")</f>
        <v/>
      </c>
      <c r="B631" s="133" t="str">
        <f ca="1">OFFSET('Sales input worksheet'!$A$1,ROW()-2,0)</f>
        <v/>
      </c>
      <c r="C631" s="169" t="str">
        <f ca="1">IF($C630="Total","",
IF($C630="","",
IF(OFFSET('Sales input worksheet'!$B$1,ROW()-2,0)="","TOTAL",
OFFSET('Sales input worksheet'!$B$1,ROW()-2,0))))</f>
        <v/>
      </c>
      <c r="D631" s="169" t="str">
        <f ca="1">IF(OFFSET('Sales input worksheet'!$C$1,ROW()-2,0)="","",OFFSET('Sales input worksheet'!$C$1,ROW()-2,0))</f>
        <v/>
      </c>
      <c r="E631" s="170" t="str">
        <f ca="1">IF(OFFSET('Sales input worksheet'!$D$1,ROW()-2,0)="","",OFFSET('Sales input worksheet'!$D$1,ROW()-2,0))</f>
        <v/>
      </c>
      <c r="F631" s="171" t="str">
        <f ca="1">IF(OFFSET('Sales input worksheet'!$E$1,ROW()-2,0)="","",OFFSET('Sales input worksheet'!$E$1,ROW()-2,0))</f>
        <v/>
      </c>
      <c r="G631" s="172" t="str">
        <f ca="1">IF($C631="Total",SUM(G$1:G630),
IF(OR(SUM('Sales input worksheet'!$J630:$K630)&lt;0,SUM('Sales input worksheet'!$J630:$K630)=0),"",
'Sales input worksheet'!$M630))</f>
        <v/>
      </c>
      <c r="H631" s="172" t="str">
        <f ca="1">IF($C631="Total",SUM(H$1:H630),
IF(OR(SUM('Sales input worksheet'!$J630:$K630)&gt;0,SUM('Sales input worksheet'!$J630:$K630)=0),"",
'Sales input worksheet'!$M630))</f>
        <v/>
      </c>
      <c r="I631" s="319"/>
      <c r="J631" s="176" t="str">
        <f ca="1">IF($C631="Total",SUM($I$1:I630),"")</f>
        <v/>
      </c>
      <c r="K631" s="177" t="str">
        <f ca="1">IFERROR(IF($C631="Total",$K$2+SUM($G631:$H631)-$J631,
IF(AND(G631="",H631=""),"",
$K$2+SUM(G$3:G631)+SUM(H$3:H631)-SUM(I$2:I631))),"")</f>
        <v/>
      </c>
    </row>
    <row r="632" spans="1:11" x14ac:dyDescent="0.35">
      <c r="A632" s="318" t="str">
        <f ca="1">IF($B632='Debtor balance enquiry'!$C$2,1+COUNT('Accounts Receivable'!$A$1:A631),"")</f>
        <v/>
      </c>
      <c r="B632" s="133" t="str">
        <f ca="1">OFFSET('Sales input worksheet'!$A$1,ROW()-2,0)</f>
        <v/>
      </c>
      <c r="C632" s="169" t="str">
        <f ca="1">IF($C631="Total","",
IF($C631="","",
IF(OFFSET('Sales input worksheet'!$B$1,ROW()-2,0)="","TOTAL",
OFFSET('Sales input worksheet'!$B$1,ROW()-2,0))))</f>
        <v/>
      </c>
      <c r="D632" s="169" t="str">
        <f ca="1">IF(OFFSET('Sales input worksheet'!$C$1,ROW()-2,0)="","",OFFSET('Sales input worksheet'!$C$1,ROW()-2,0))</f>
        <v/>
      </c>
      <c r="E632" s="170" t="str">
        <f ca="1">IF(OFFSET('Sales input worksheet'!$D$1,ROW()-2,0)="","",OFFSET('Sales input worksheet'!$D$1,ROW()-2,0))</f>
        <v/>
      </c>
      <c r="F632" s="171" t="str">
        <f ca="1">IF(OFFSET('Sales input worksheet'!$E$1,ROW()-2,0)="","",OFFSET('Sales input worksheet'!$E$1,ROW()-2,0))</f>
        <v/>
      </c>
      <c r="G632" s="172" t="str">
        <f ca="1">IF($C632="Total",SUM(G$1:G631),
IF(OR(SUM('Sales input worksheet'!$J631:$K631)&lt;0,SUM('Sales input worksheet'!$J631:$K631)=0),"",
'Sales input worksheet'!$M631))</f>
        <v/>
      </c>
      <c r="H632" s="172" t="str">
        <f ca="1">IF($C632="Total",SUM(H$1:H631),
IF(OR(SUM('Sales input worksheet'!$J631:$K631)&gt;0,SUM('Sales input worksheet'!$J631:$K631)=0),"",
'Sales input worksheet'!$M631))</f>
        <v/>
      </c>
      <c r="I632" s="319"/>
      <c r="J632" s="176" t="str">
        <f ca="1">IF($C632="Total",SUM($I$1:I631),"")</f>
        <v/>
      </c>
      <c r="K632" s="177" t="str">
        <f ca="1">IFERROR(IF($C632="Total",$K$2+SUM($G632:$H632)-$J632,
IF(AND(G632="",H632=""),"",
$K$2+SUM(G$3:G632)+SUM(H$3:H632)-SUM(I$2:I632))),"")</f>
        <v/>
      </c>
    </row>
    <row r="633" spans="1:11" x14ac:dyDescent="0.35">
      <c r="A633" s="318" t="str">
        <f ca="1">IF($B633='Debtor balance enquiry'!$C$2,1+COUNT('Accounts Receivable'!$A$1:A632),"")</f>
        <v/>
      </c>
      <c r="B633" s="133" t="str">
        <f ca="1">OFFSET('Sales input worksheet'!$A$1,ROW()-2,0)</f>
        <v/>
      </c>
      <c r="C633" s="169" t="str">
        <f ca="1">IF($C632="Total","",
IF($C632="","",
IF(OFFSET('Sales input worksheet'!$B$1,ROW()-2,0)="","TOTAL",
OFFSET('Sales input worksheet'!$B$1,ROW()-2,0))))</f>
        <v/>
      </c>
      <c r="D633" s="169" t="str">
        <f ca="1">IF(OFFSET('Sales input worksheet'!$C$1,ROW()-2,0)="","",OFFSET('Sales input worksheet'!$C$1,ROW()-2,0))</f>
        <v/>
      </c>
      <c r="E633" s="170" t="str">
        <f ca="1">IF(OFFSET('Sales input worksheet'!$D$1,ROW()-2,0)="","",OFFSET('Sales input worksheet'!$D$1,ROW()-2,0))</f>
        <v/>
      </c>
      <c r="F633" s="171" t="str">
        <f ca="1">IF(OFFSET('Sales input worksheet'!$E$1,ROW()-2,0)="","",OFFSET('Sales input worksheet'!$E$1,ROW()-2,0))</f>
        <v/>
      </c>
      <c r="G633" s="172" t="str">
        <f ca="1">IF($C633="Total",SUM(G$1:G632),
IF(OR(SUM('Sales input worksheet'!$J632:$K632)&lt;0,SUM('Sales input worksheet'!$J632:$K632)=0),"",
'Sales input worksheet'!$M632))</f>
        <v/>
      </c>
      <c r="H633" s="172" t="str">
        <f ca="1">IF($C633="Total",SUM(H$1:H632),
IF(OR(SUM('Sales input worksheet'!$J632:$K632)&gt;0,SUM('Sales input worksheet'!$J632:$K632)=0),"",
'Sales input worksheet'!$M632))</f>
        <v/>
      </c>
      <c r="I633" s="319"/>
      <c r="J633" s="176" t="str">
        <f ca="1">IF($C633="Total",SUM($I$1:I632),"")</f>
        <v/>
      </c>
      <c r="K633" s="177" t="str">
        <f ca="1">IFERROR(IF($C633="Total",$K$2+SUM($G633:$H633)-$J633,
IF(AND(G633="",H633=""),"",
$K$2+SUM(G$3:G633)+SUM(H$3:H633)-SUM(I$2:I633))),"")</f>
        <v/>
      </c>
    </row>
    <row r="634" spans="1:11" x14ac:dyDescent="0.35">
      <c r="A634" s="318" t="str">
        <f ca="1">IF($B634='Debtor balance enquiry'!$C$2,1+COUNT('Accounts Receivable'!$A$1:A633),"")</f>
        <v/>
      </c>
      <c r="B634" s="133" t="str">
        <f ca="1">OFFSET('Sales input worksheet'!$A$1,ROW()-2,0)</f>
        <v/>
      </c>
      <c r="C634" s="169" t="str">
        <f ca="1">IF($C633="Total","",
IF($C633="","",
IF(OFFSET('Sales input worksheet'!$B$1,ROW()-2,0)="","TOTAL",
OFFSET('Sales input worksheet'!$B$1,ROW()-2,0))))</f>
        <v/>
      </c>
      <c r="D634" s="169" t="str">
        <f ca="1">IF(OFFSET('Sales input worksheet'!$C$1,ROW()-2,0)="","",OFFSET('Sales input worksheet'!$C$1,ROW()-2,0))</f>
        <v/>
      </c>
      <c r="E634" s="170" t="str">
        <f ca="1">IF(OFFSET('Sales input worksheet'!$D$1,ROW()-2,0)="","",OFFSET('Sales input worksheet'!$D$1,ROW()-2,0))</f>
        <v/>
      </c>
      <c r="F634" s="171" t="str">
        <f ca="1">IF(OFFSET('Sales input worksheet'!$E$1,ROW()-2,0)="","",OFFSET('Sales input worksheet'!$E$1,ROW()-2,0))</f>
        <v/>
      </c>
      <c r="G634" s="172" t="str">
        <f ca="1">IF($C634="Total",SUM(G$1:G633),
IF(OR(SUM('Sales input worksheet'!$J633:$K633)&lt;0,SUM('Sales input worksheet'!$J633:$K633)=0),"",
'Sales input worksheet'!$M633))</f>
        <v/>
      </c>
      <c r="H634" s="172" t="str">
        <f ca="1">IF($C634="Total",SUM(H$1:H633),
IF(OR(SUM('Sales input worksheet'!$J633:$K633)&gt;0,SUM('Sales input worksheet'!$J633:$K633)=0),"",
'Sales input worksheet'!$M633))</f>
        <v/>
      </c>
      <c r="I634" s="319"/>
      <c r="J634" s="176" t="str">
        <f ca="1">IF($C634="Total",SUM($I$1:I633),"")</f>
        <v/>
      </c>
      <c r="K634" s="177" t="str">
        <f ca="1">IFERROR(IF($C634="Total",$K$2+SUM($G634:$H634)-$J634,
IF(AND(G634="",H634=""),"",
$K$2+SUM(G$3:G634)+SUM(H$3:H634)-SUM(I$2:I634))),"")</f>
        <v/>
      </c>
    </row>
    <row r="635" spans="1:11" x14ac:dyDescent="0.35">
      <c r="A635" s="318" t="str">
        <f ca="1">IF($B635='Debtor balance enquiry'!$C$2,1+COUNT('Accounts Receivable'!$A$1:A634),"")</f>
        <v/>
      </c>
      <c r="B635" s="133" t="str">
        <f ca="1">OFFSET('Sales input worksheet'!$A$1,ROW()-2,0)</f>
        <v/>
      </c>
      <c r="C635" s="169" t="str">
        <f ca="1">IF($C634="Total","",
IF($C634="","",
IF(OFFSET('Sales input worksheet'!$B$1,ROW()-2,0)="","TOTAL",
OFFSET('Sales input worksheet'!$B$1,ROW()-2,0))))</f>
        <v/>
      </c>
      <c r="D635" s="169" t="str">
        <f ca="1">IF(OFFSET('Sales input worksheet'!$C$1,ROW()-2,0)="","",OFFSET('Sales input worksheet'!$C$1,ROW()-2,0))</f>
        <v/>
      </c>
      <c r="E635" s="170" t="str">
        <f ca="1">IF(OFFSET('Sales input worksheet'!$D$1,ROW()-2,0)="","",OFFSET('Sales input worksheet'!$D$1,ROW()-2,0))</f>
        <v/>
      </c>
      <c r="F635" s="171" t="str">
        <f ca="1">IF(OFFSET('Sales input worksheet'!$E$1,ROW()-2,0)="","",OFFSET('Sales input worksheet'!$E$1,ROW()-2,0))</f>
        <v/>
      </c>
      <c r="G635" s="172" t="str">
        <f ca="1">IF($C635="Total",SUM(G$1:G634),
IF(OR(SUM('Sales input worksheet'!$J634:$K634)&lt;0,SUM('Sales input worksheet'!$J634:$K634)=0),"",
'Sales input worksheet'!$M634))</f>
        <v/>
      </c>
      <c r="H635" s="172" t="str">
        <f ca="1">IF($C635="Total",SUM(H$1:H634),
IF(OR(SUM('Sales input worksheet'!$J634:$K634)&gt;0,SUM('Sales input worksheet'!$J634:$K634)=0),"",
'Sales input worksheet'!$M634))</f>
        <v/>
      </c>
      <c r="I635" s="319"/>
      <c r="J635" s="176" t="str">
        <f ca="1">IF($C635="Total",SUM($I$1:I634),"")</f>
        <v/>
      </c>
      <c r="K635" s="177" t="str">
        <f ca="1">IFERROR(IF($C635="Total",$K$2+SUM($G635:$H635)-$J635,
IF(AND(G635="",H635=""),"",
$K$2+SUM(G$3:G635)+SUM(H$3:H635)-SUM(I$2:I635))),"")</f>
        <v/>
      </c>
    </row>
    <row r="636" spans="1:11" x14ac:dyDescent="0.35">
      <c r="A636" s="318" t="str">
        <f ca="1">IF($B636='Debtor balance enquiry'!$C$2,1+COUNT('Accounts Receivable'!$A$1:A635),"")</f>
        <v/>
      </c>
      <c r="B636" s="133" t="str">
        <f ca="1">OFFSET('Sales input worksheet'!$A$1,ROW()-2,0)</f>
        <v/>
      </c>
      <c r="C636" s="169" t="str">
        <f ca="1">IF($C635="Total","",
IF($C635="","",
IF(OFFSET('Sales input worksheet'!$B$1,ROW()-2,0)="","TOTAL",
OFFSET('Sales input worksheet'!$B$1,ROW()-2,0))))</f>
        <v/>
      </c>
      <c r="D636" s="169" t="str">
        <f ca="1">IF(OFFSET('Sales input worksheet'!$C$1,ROW()-2,0)="","",OFFSET('Sales input worksheet'!$C$1,ROW()-2,0))</f>
        <v/>
      </c>
      <c r="E636" s="170" t="str">
        <f ca="1">IF(OFFSET('Sales input worksheet'!$D$1,ROW()-2,0)="","",OFFSET('Sales input worksheet'!$D$1,ROW()-2,0))</f>
        <v/>
      </c>
      <c r="F636" s="171" t="str">
        <f ca="1">IF(OFFSET('Sales input worksheet'!$E$1,ROW()-2,0)="","",OFFSET('Sales input worksheet'!$E$1,ROW()-2,0))</f>
        <v/>
      </c>
      <c r="G636" s="172" t="str">
        <f ca="1">IF($C636="Total",SUM(G$1:G635),
IF(OR(SUM('Sales input worksheet'!$J635:$K635)&lt;0,SUM('Sales input worksheet'!$J635:$K635)=0),"",
'Sales input worksheet'!$M635))</f>
        <v/>
      </c>
      <c r="H636" s="172" t="str">
        <f ca="1">IF($C636="Total",SUM(H$1:H635),
IF(OR(SUM('Sales input worksheet'!$J635:$K635)&gt;0,SUM('Sales input worksheet'!$J635:$K635)=0),"",
'Sales input worksheet'!$M635))</f>
        <v/>
      </c>
      <c r="I636" s="319"/>
      <c r="J636" s="176" t="str">
        <f ca="1">IF($C636="Total",SUM($I$1:I635),"")</f>
        <v/>
      </c>
      <c r="K636" s="177" t="str">
        <f ca="1">IFERROR(IF($C636="Total",$K$2+SUM($G636:$H636)-$J636,
IF(AND(G636="",H636=""),"",
$K$2+SUM(G$3:G636)+SUM(H$3:H636)-SUM(I$2:I636))),"")</f>
        <v/>
      </c>
    </row>
    <row r="637" spans="1:11" x14ac:dyDescent="0.35">
      <c r="A637" s="318" t="str">
        <f ca="1">IF($B637='Debtor balance enquiry'!$C$2,1+COUNT('Accounts Receivable'!$A$1:A636),"")</f>
        <v/>
      </c>
      <c r="B637" s="133" t="str">
        <f ca="1">OFFSET('Sales input worksheet'!$A$1,ROW()-2,0)</f>
        <v/>
      </c>
      <c r="C637" s="169" t="str">
        <f ca="1">IF($C636="Total","",
IF($C636="","",
IF(OFFSET('Sales input worksheet'!$B$1,ROW()-2,0)="","TOTAL",
OFFSET('Sales input worksheet'!$B$1,ROW()-2,0))))</f>
        <v/>
      </c>
      <c r="D637" s="169" t="str">
        <f ca="1">IF(OFFSET('Sales input worksheet'!$C$1,ROW()-2,0)="","",OFFSET('Sales input worksheet'!$C$1,ROW()-2,0))</f>
        <v/>
      </c>
      <c r="E637" s="170" t="str">
        <f ca="1">IF(OFFSET('Sales input worksheet'!$D$1,ROW()-2,0)="","",OFFSET('Sales input worksheet'!$D$1,ROW()-2,0))</f>
        <v/>
      </c>
      <c r="F637" s="171" t="str">
        <f ca="1">IF(OFFSET('Sales input worksheet'!$E$1,ROW()-2,0)="","",OFFSET('Sales input worksheet'!$E$1,ROW()-2,0))</f>
        <v/>
      </c>
      <c r="G637" s="172" t="str">
        <f ca="1">IF($C637="Total",SUM(G$1:G636),
IF(OR(SUM('Sales input worksheet'!$J636:$K636)&lt;0,SUM('Sales input worksheet'!$J636:$K636)=0),"",
'Sales input worksheet'!$M636))</f>
        <v/>
      </c>
      <c r="H637" s="172" t="str">
        <f ca="1">IF($C637="Total",SUM(H$1:H636),
IF(OR(SUM('Sales input worksheet'!$J636:$K636)&gt;0,SUM('Sales input worksheet'!$J636:$K636)=0),"",
'Sales input worksheet'!$M636))</f>
        <v/>
      </c>
      <c r="I637" s="319"/>
      <c r="J637" s="176" t="str">
        <f ca="1">IF($C637="Total",SUM($I$1:I636),"")</f>
        <v/>
      </c>
      <c r="K637" s="177" t="str">
        <f ca="1">IFERROR(IF($C637="Total",$K$2+SUM($G637:$H637)-$J637,
IF(AND(G637="",H637=""),"",
$K$2+SUM(G$3:G637)+SUM(H$3:H637)-SUM(I$2:I637))),"")</f>
        <v/>
      </c>
    </row>
    <row r="638" spans="1:11" x14ac:dyDescent="0.35">
      <c r="A638" s="318" t="str">
        <f ca="1">IF($B638='Debtor balance enquiry'!$C$2,1+COUNT('Accounts Receivable'!$A$1:A637),"")</f>
        <v/>
      </c>
      <c r="B638" s="133" t="str">
        <f ca="1">OFFSET('Sales input worksheet'!$A$1,ROW()-2,0)</f>
        <v/>
      </c>
      <c r="C638" s="169" t="str">
        <f ca="1">IF($C637="Total","",
IF($C637="","",
IF(OFFSET('Sales input worksheet'!$B$1,ROW()-2,0)="","TOTAL",
OFFSET('Sales input worksheet'!$B$1,ROW()-2,0))))</f>
        <v/>
      </c>
      <c r="D638" s="169" t="str">
        <f ca="1">IF(OFFSET('Sales input worksheet'!$C$1,ROW()-2,0)="","",OFFSET('Sales input worksheet'!$C$1,ROW()-2,0))</f>
        <v/>
      </c>
      <c r="E638" s="170" t="str">
        <f ca="1">IF(OFFSET('Sales input worksheet'!$D$1,ROW()-2,0)="","",OFFSET('Sales input worksheet'!$D$1,ROW()-2,0))</f>
        <v/>
      </c>
      <c r="F638" s="171" t="str">
        <f ca="1">IF(OFFSET('Sales input worksheet'!$E$1,ROW()-2,0)="","",OFFSET('Sales input worksheet'!$E$1,ROW()-2,0))</f>
        <v/>
      </c>
      <c r="G638" s="172" t="str">
        <f ca="1">IF($C638="Total",SUM(G$1:G637),
IF(OR(SUM('Sales input worksheet'!$J637:$K637)&lt;0,SUM('Sales input worksheet'!$J637:$K637)=0),"",
'Sales input worksheet'!$M637))</f>
        <v/>
      </c>
      <c r="H638" s="172" t="str">
        <f ca="1">IF($C638="Total",SUM(H$1:H637),
IF(OR(SUM('Sales input worksheet'!$J637:$K637)&gt;0,SUM('Sales input worksheet'!$J637:$K637)=0),"",
'Sales input worksheet'!$M637))</f>
        <v/>
      </c>
      <c r="I638" s="319"/>
      <c r="J638" s="176" t="str">
        <f ca="1">IF($C638="Total",SUM($I$1:I637),"")</f>
        <v/>
      </c>
      <c r="K638" s="177" t="str">
        <f ca="1">IFERROR(IF($C638="Total",$K$2+SUM($G638:$H638)-$J638,
IF(AND(G638="",H638=""),"",
$K$2+SUM(G$3:G638)+SUM(H$3:H638)-SUM(I$2:I638))),"")</f>
        <v/>
      </c>
    </row>
    <row r="639" spans="1:11" x14ac:dyDescent="0.35">
      <c r="A639" s="318" t="str">
        <f ca="1">IF($B639='Debtor balance enquiry'!$C$2,1+COUNT('Accounts Receivable'!$A$1:A638),"")</f>
        <v/>
      </c>
      <c r="B639" s="133" t="str">
        <f ca="1">OFFSET('Sales input worksheet'!$A$1,ROW()-2,0)</f>
        <v/>
      </c>
      <c r="C639" s="169" t="str">
        <f ca="1">IF($C638="Total","",
IF($C638="","",
IF(OFFSET('Sales input worksheet'!$B$1,ROW()-2,0)="","TOTAL",
OFFSET('Sales input worksheet'!$B$1,ROW()-2,0))))</f>
        <v/>
      </c>
      <c r="D639" s="169" t="str">
        <f ca="1">IF(OFFSET('Sales input worksheet'!$C$1,ROW()-2,0)="","",OFFSET('Sales input worksheet'!$C$1,ROW()-2,0))</f>
        <v/>
      </c>
      <c r="E639" s="170" t="str">
        <f ca="1">IF(OFFSET('Sales input worksheet'!$D$1,ROW()-2,0)="","",OFFSET('Sales input worksheet'!$D$1,ROW()-2,0))</f>
        <v/>
      </c>
      <c r="F639" s="171" t="str">
        <f ca="1">IF(OFFSET('Sales input worksheet'!$E$1,ROW()-2,0)="","",OFFSET('Sales input worksheet'!$E$1,ROW()-2,0))</f>
        <v/>
      </c>
      <c r="G639" s="172" t="str">
        <f ca="1">IF($C639="Total",SUM(G$1:G638),
IF(OR(SUM('Sales input worksheet'!$J638:$K638)&lt;0,SUM('Sales input worksheet'!$J638:$K638)=0),"",
'Sales input worksheet'!$M638))</f>
        <v/>
      </c>
      <c r="H639" s="172" t="str">
        <f ca="1">IF($C639="Total",SUM(H$1:H638),
IF(OR(SUM('Sales input worksheet'!$J638:$K638)&gt;0,SUM('Sales input worksheet'!$J638:$K638)=0),"",
'Sales input worksheet'!$M638))</f>
        <v/>
      </c>
      <c r="I639" s="319"/>
      <c r="J639" s="176" t="str">
        <f ca="1">IF($C639="Total",SUM($I$1:I638),"")</f>
        <v/>
      </c>
      <c r="K639" s="177" t="str">
        <f ca="1">IFERROR(IF($C639="Total",$K$2+SUM($G639:$H639)-$J639,
IF(AND(G639="",H639=""),"",
$K$2+SUM(G$3:G639)+SUM(H$3:H639)-SUM(I$2:I639))),"")</f>
        <v/>
      </c>
    </row>
    <row r="640" spans="1:11" x14ac:dyDescent="0.35">
      <c r="A640" s="318" t="str">
        <f ca="1">IF($B640='Debtor balance enquiry'!$C$2,1+COUNT('Accounts Receivable'!$A$1:A639),"")</f>
        <v/>
      </c>
      <c r="B640" s="133" t="str">
        <f ca="1">OFFSET('Sales input worksheet'!$A$1,ROW()-2,0)</f>
        <v/>
      </c>
      <c r="C640" s="169" t="str">
        <f ca="1">IF($C639="Total","",
IF($C639="","",
IF(OFFSET('Sales input worksheet'!$B$1,ROW()-2,0)="","TOTAL",
OFFSET('Sales input worksheet'!$B$1,ROW()-2,0))))</f>
        <v/>
      </c>
      <c r="D640" s="169" t="str">
        <f ca="1">IF(OFFSET('Sales input worksheet'!$C$1,ROW()-2,0)="","",OFFSET('Sales input worksheet'!$C$1,ROW()-2,0))</f>
        <v/>
      </c>
      <c r="E640" s="170" t="str">
        <f ca="1">IF(OFFSET('Sales input worksheet'!$D$1,ROW()-2,0)="","",OFFSET('Sales input worksheet'!$D$1,ROW()-2,0))</f>
        <v/>
      </c>
      <c r="F640" s="171" t="str">
        <f ca="1">IF(OFFSET('Sales input worksheet'!$E$1,ROW()-2,0)="","",OFFSET('Sales input worksheet'!$E$1,ROW()-2,0))</f>
        <v/>
      </c>
      <c r="G640" s="172" t="str">
        <f ca="1">IF($C640="Total",SUM(G$1:G639),
IF(OR(SUM('Sales input worksheet'!$J639:$K639)&lt;0,SUM('Sales input worksheet'!$J639:$K639)=0),"",
'Sales input worksheet'!$M639))</f>
        <v/>
      </c>
      <c r="H640" s="172" t="str">
        <f ca="1">IF($C640="Total",SUM(H$1:H639),
IF(OR(SUM('Sales input worksheet'!$J639:$K639)&gt;0,SUM('Sales input worksheet'!$J639:$K639)=0),"",
'Sales input worksheet'!$M639))</f>
        <v/>
      </c>
      <c r="I640" s="319"/>
      <c r="J640" s="176" t="str">
        <f ca="1">IF($C640="Total",SUM($I$1:I639),"")</f>
        <v/>
      </c>
      <c r="K640" s="177" t="str">
        <f ca="1">IFERROR(IF($C640="Total",$K$2+SUM($G640:$H640)-$J640,
IF(AND(G640="",H640=""),"",
$K$2+SUM(G$3:G640)+SUM(H$3:H640)-SUM(I$2:I640))),"")</f>
        <v/>
      </c>
    </row>
    <row r="641" spans="1:11" x14ac:dyDescent="0.35">
      <c r="A641" s="318" t="str">
        <f ca="1">IF($B641='Debtor balance enquiry'!$C$2,1+COUNT('Accounts Receivable'!$A$1:A640),"")</f>
        <v/>
      </c>
      <c r="B641" s="133" t="str">
        <f ca="1">OFFSET('Sales input worksheet'!$A$1,ROW()-2,0)</f>
        <v/>
      </c>
      <c r="C641" s="169" t="str">
        <f ca="1">IF($C640="Total","",
IF($C640="","",
IF(OFFSET('Sales input worksheet'!$B$1,ROW()-2,0)="","TOTAL",
OFFSET('Sales input worksheet'!$B$1,ROW()-2,0))))</f>
        <v/>
      </c>
      <c r="D641" s="169" t="str">
        <f ca="1">IF(OFFSET('Sales input worksheet'!$C$1,ROW()-2,0)="","",OFFSET('Sales input worksheet'!$C$1,ROW()-2,0))</f>
        <v/>
      </c>
      <c r="E641" s="170" t="str">
        <f ca="1">IF(OFFSET('Sales input worksheet'!$D$1,ROW()-2,0)="","",OFFSET('Sales input worksheet'!$D$1,ROW()-2,0))</f>
        <v/>
      </c>
      <c r="F641" s="171" t="str">
        <f ca="1">IF(OFFSET('Sales input worksheet'!$E$1,ROW()-2,0)="","",OFFSET('Sales input worksheet'!$E$1,ROW()-2,0))</f>
        <v/>
      </c>
      <c r="G641" s="172" t="str">
        <f ca="1">IF($C641="Total",SUM(G$1:G640),
IF(OR(SUM('Sales input worksheet'!$J640:$K640)&lt;0,SUM('Sales input worksheet'!$J640:$K640)=0),"",
'Sales input worksheet'!$M640))</f>
        <v/>
      </c>
      <c r="H641" s="172" t="str">
        <f ca="1">IF($C641="Total",SUM(H$1:H640),
IF(OR(SUM('Sales input worksheet'!$J640:$K640)&gt;0,SUM('Sales input worksheet'!$J640:$K640)=0),"",
'Sales input worksheet'!$M640))</f>
        <v/>
      </c>
      <c r="I641" s="319"/>
      <c r="J641" s="176" t="str">
        <f ca="1">IF($C641="Total",SUM($I$1:I640),"")</f>
        <v/>
      </c>
      <c r="K641" s="177" t="str">
        <f ca="1">IFERROR(IF($C641="Total",$K$2+SUM($G641:$H641)-$J641,
IF(AND(G641="",H641=""),"",
$K$2+SUM(G$3:G641)+SUM(H$3:H641)-SUM(I$2:I641))),"")</f>
        <v/>
      </c>
    </row>
    <row r="642" spans="1:11" x14ac:dyDescent="0.35">
      <c r="A642" s="318" t="str">
        <f ca="1">IF($B642='Debtor balance enquiry'!$C$2,1+COUNT('Accounts Receivable'!$A$1:A641),"")</f>
        <v/>
      </c>
      <c r="B642" s="133" t="str">
        <f ca="1">OFFSET('Sales input worksheet'!$A$1,ROW()-2,0)</f>
        <v/>
      </c>
      <c r="C642" s="169" t="str">
        <f ca="1">IF($C641="Total","",
IF($C641="","",
IF(OFFSET('Sales input worksheet'!$B$1,ROW()-2,0)="","TOTAL",
OFFSET('Sales input worksheet'!$B$1,ROW()-2,0))))</f>
        <v/>
      </c>
      <c r="D642" s="169" t="str">
        <f ca="1">IF(OFFSET('Sales input worksheet'!$C$1,ROW()-2,0)="","",OFFSET('Sales input worksheet'!$C$1,ROW()-2,0))</f>
        <v/>
      </c>
      <c r="E642" s="170" t="str">
        <f ca="1">IF(OFFSET('Sales input worksheet'!$D$1,ROW()-2,0)="","",OFFSET('Sales input worksheet'!$D$1,ROW()-2,0))</f>
        <v/>
      </c>
      <c r="F642" s="171" t="str">
        <f ca="1">IF(OFFSET('Sales input worksheet'!$E$1,ROW()-2,0)="","",OFFSET('Sales input worksheet'!$E$1,ROW()-2,0))</f>
        <v/>
      </c>
      <c r="G642" s="172" t="str">
        <f ca="1">IF($C642="Total",SUM(G$1:G641),
IF(OR(SUM('Sales input worksheet'!$J641:$K641)&lt;0,SUM('Sales input worksheet'!$J641:$K641)=0),"",
'Sales input worksheet'!$M641))</f>
        <v/>
      </c>
      <c r="H642" s="172" t="str">
        <f ca="1">IF($C642="Total",SUM(H$1:H641),
IF(OR(SUM('Sales input worksheet'!$J641:$K641)&gt;0,SUM('Sales input worksheet'!$J641:$K641)=0),"",
'Sales input worksheet'!$M641))</f>
        <v/>
      </c>
      <c r="I642" s="319"/>
      <c r="J642" s="176" t="str">
        <f ca="1">IF($C642="Total",SUM($I$1:I641),"")</f>
        <v/>
      </c>
      <c r="K642" s="177" t="str">
        <f ca="1">IFERROR(IF($C642="Total",$K$2+SUM($G642:$H642)-$J642,
IF(AND(G642="",H642=""),"",
$K$2+SUM(G$3:G642)+SUM(H$3:H642)-SUM(I$2:I642))),"")</f>
        <v/>
      </c>
    </row>
    <row r="643" spans="1:11" x14ac:dyDescent="0.35">
      <c r="A643" s="318" t="str">
        <f ca="1">IF($B643='Debtor balance enquiry'!$C$2,1+COUNT('Accounts Receivable'!$A$1:A642),"")</f>
        <v/>
      </c>
      <c r="B643" s="133" t="str">
        <f ca="1">OFFSET('Sales input worksheet'!$A$1,ROW()-2,0)</f>
        <v/>
      </c>
      <c r="C643" s="169" t="str">
        <f ca="1">IF($C642="Total","",
IF($C642="","",
IF(OFFSET('Sales input worksheet'!$B$1,ROW()-2,0)="","TOTAL",
OFFSET('Sales input worksheet'!$B$1,ROW()-2,0))))</f>
        <v/>
      </c>
      <c r="D643" s="169" t="str">
        <f ca="1">IF(OFFSET('Sales input worksheet'!$C$1,ROW()-2,0)="","",OFFSET('Sales input worksheet'!$C$1,ROW()-2,0))</f>
        <v/>
      </c>
      <c r="E643" s="170" t="str">
        <f ca="1">IF(OFFSET('Sales input worksheet'!$D$1,ROW()-2,0)="","",OFFSET('Sales input worksheet'!$D$1,ROW()-2,0))</f>
        <v/>
      </c>
      <c r="F643" s="171" t="str">
        <f ca="1">IF(OFFSET('Sales input worksheet'!$E$1,ROW()-2,0)="","",OFFSET('Sales input worksheet'!$E$1,ROW()-2,0))</f>
        <v/>
      </c>
      <c r="G643" s="172" t="str">
        <f ca="1">IF($C643="Total",SUM(G$1:G642),
IF(OR(SUM('Sales input worksheet'!$J642:$K642)&lt;0,SUM('Sales input worksheet'!$J642:$K642)=0),"",
'Sales input worksheet'!$M642))</f>
        <v/>
      </c>
      <c r="H643" s="172" t="str">
        <f ca="1">IF($C643="Total",SUM(H$1:H642),
IF(OR(SUM('Sales input worksheet'!$J642:$K642)&gt;0,SUM('Sales input worksheet'!$J642:$K642)=0),"",
'Sales input worksheet'!$M642))</f>
        <v/>
      </c>
      <c r="I643" s="319"/>
      <c r="J643" s="176" t="str">
        <f ca="1">IF($C643="Total",SUM($I$1:I642),"")</f>
        <v/>
      </c>
      <c r="K643" s="177" t="str">
        <f ca="1">IFERROR(IF($C643="Total",$K$2+SUM($G643:$H643)-$J643,
IF(AND(G643="",H643=""),"",
$K$2+SUM(G$3:G643)+SUM(H$3:H643)-SUM(I$2:I643))),"")</f>
        <v/>
      </c>
    </row>
    <row r="644" spans="1:11" x14ac:dyDescent="0.35">
      <c r="A644" s="318" t="str">
        <f ca="1">IF($B644='Debtor balance enquiry'!$C$2,1+COUNT('Accounts Receivable'!$A$1:A643),"")</f>
        <v/>
      </c>
      <c r="B644" s="133" t="str">
        <f ca="1">OFFSET('Sales input worksheet'!$A$1,ROW()-2,0)</f>
        <v/>
      </c>
      <c r="C644" s="169" t="str">
        <f ca="1">IF($C643="Total","",
IF($C643="","",
IF(OFFSET('Sales input worksheet'!$B$1,ROW()-2,0)="","TOTAL",
OFFSET('Sales input worksheet'!$B$1,ROW()-2,0))))</f>
        <v/>
      </c>
      <c r="D644" s="169" t="str">
        <f ca="1">IF(OFFSET('Sales input worksheet'!$C$1,ROW()-2,0)="","",OFFSET('Sales input worksheet'!$C$1,ROW()-2,0))</f>
        <v/>
      </c>
      <c r="E644" s="170" t="str">
        <f ca="1">IF(OFFSET('Sales input worksheet'!$D$1,ROW()-2,0)="","",OFFSET('Sales input worksheet'!$D$1,ROW()-2,0))</f>
        <v/>
      </c>
      <c r="F644" s="171" t="str">
        <f ca="1">IF(OFFSET('Sales input worksheet'!$E$1,ROW()-2,0)="","",OFFSET('Sales input worksheet'!$E$1,ROW()-2,0))</f>
        <v/>
      </c>
      <c r="G644" s="172" t="str">
        <f ca="1">IF($C644="Total",SUM(G$1:G643),
IF(OR(SUM('Sales input worksheet'!$J643:$K643)&lt;0,SUM('Sales input worksheet'!$J643:$K643)=0),"",
'Sales input worksheet'!$M643))</f>
        <v/>
      </c>
      <c r="H644" s="172" t="str">
        <f ca="1">IF($C644="Total",SUM(H$1:H643),
IF(OR(SUM('Sales input worksheet'!$J643:$K643)&gt;0,SUM('Sales input worksheet'!$J643:$K643)=0),"",
'Sales input worksheet'!$M643))</f>
        <v/>
      </c>
      <c r="I644" s="319"/>
      <c r="J644" s="176" t="str">
        <f ca="1">IF($C644="Total",SUM($I$1:I643),"")</f>
        <v/>
      </c>
      <c r="K644" s="177" t="str">
        <f ca="1">IFERROR(IF($C644="Total",$K$2+SUM($G644:$H644)-$J644,
IF(AND(G644="",H644=""),"",
$K$2+SUM(G$3:G644)+SUM(H$3:H644)-SUM(I$2:I644))),"")</f>
        <v/>
      </c>
    </row>
    <row r="645" spans="1:11" x14ac:dyDescent="0.35">
      <c r="A645" s="318" t="str">
        <f ca="1">IF($B645='Debtor balance enquiry'!$C$2,1+COUNT('Accounts Receivable'!$A$1:A644),"")</f>
        <v/>
      </c>
      <c r="B645" s="133" t="str">
        <f ca="1">OFFSET('Sales input worksheet'!$A$1,ROW()-2,0)</f>
        <v/>
      </c>
      <c r="C645" s="169" t="str">
        <f ca="1">IF($C644="Total","",
IF($C644="","",
IF(OFFSET('Sales input worksheet'!$B$1,ROW()-2,0)="","TOTAL",
OFFSET('Sales input worksheet'!$B$1,ROW()-2,0))))</f>
        <v/>
      </c>
      <c r="D645" s="169" t="str">
        <f ca="1">IF(OFFSET('Sales input worksheet'!$C$1,ROW()-2,0)="","",OFFSET('Sales input worksheet'!$C$1,ROW()-2,0))</f>
        <v/>
      </c>
      <c r="E645" s="170" t="str">
        <f ca="1">IF(OFFSET('Sales input worksheet'!$D$1,ROW()-2,0)="","",OFFSET('Sales input worksheet'!$D$1,ROW()-2,0))</f>
        <v/>
      </c>
      <c r="F645" s="171" t="str">
        <f ca="1">IF(OFFSET('Sales input worksheet'!$E$1,ROW()-2,0)="","",OFFSET('Sales input worksheet'!$E$1,ROW()-2,0))</f>
        <v/>
      </c>
      <c r="G645" s="172" t="str">
        <f ca="1">IF($C645="Total",SUM(G$1:G644),
IF(OR(SUM('Sales input worksheet'!$J644:$K644)&lt;0,SUM('Sales input worksheet'!$J644:$K644)=0),"",
'Sales input worksheet'!$M644))</f>
        <v/>
      </c>
      <c r="H645" s="172" t="str">
        <f ca="1">IF($C645="Total",SUM(H$1:H644),
IF(OR(SUM('Sales input worksheet'!$J644:$K644)&gt;0,SUM('Sales input worksheet'!$J644:$K644)=0),"",
'Sales input worksheet'!$M644))</f>
        <v/>
      </c>
      <c r="I645" s="319"/>
      <c r="J645" s="176" t="str">
        <f ca="1">IF($C645="Total",SUM($I$1:I644),"")</f>
        <v/>
      </c>
      <c r="K645" s="177" t="str">
        <f ca="1">IFERROR(IF($C645="Total",$K$2+SUM($G645:$H645)-$J645,
IF(AND(G645="",H645=""),"",
$K$2+SUM(G$3:G645)+SUM(H$3:H645)-SUM(I$2:I645))),"")</f>
        <v/>
      </c>
    </row>
    <row r="646" spans="1:11" x14ac:dyDescent="0.35">
      <c r="A646" s="318" t="str">
        <f ca="1">IF($B646='Debtor balance enquiry'!$C$2,1+COUNT('Accounts Receivable'!$A$1:A645),"")</f>
        <v/>
      </c>
      <c r="B646" s="133" t="str">
        <f ca="1">OFFSET('Sales input worksheet'!$A$1,ROW()-2,0)</f>
        <v/>
      </c>
      <c r="C646" s="169" t="str">
        <f ca="1">IF($C645="Total","",
IF($C645="","",
IF(OFFSET('Sales input worksheet'!$B$1,ROW()-2,0)="","TOTAL",
OFFSET('Sales input worksheet'!$B$1,ROW()-2,0))))</f>
        <v/>
      </c>
      <c r="D646" s="169" t="str">
        <f ca="1">IF(OFFSET('Sales input worksheet'!$C$1,ROW()-2,0)="","",OFFSET('Sales input worksheet'!$C$1,ROW()-2,0))</f>
        <v/>
      </c>
      <c r="E646" s="170" t="str">
        <f ca="1">IF(OFFSET('Sales input worksheet'!$D$1,ROW()-2,0)="","",OFFSET('Sales input worksheet'!$D$1,ROW()-2,0))</f>
        <v/>
      </c>
      <c r="F646" s="171" t="str">
        <f ca="1">IF(OFFSET('Sales input worksheet'!$E$1,ROW()-2,0)="","",OFFSET('Sales input worksheet'!$E$1,ROW()-2,0))</f>
        <v/>
      </c>
      <c r="G646" s="172" t="str">
        <f ca="1">IF($C646="Total",SUM(G$1:G645),
IF(OR(SUM('Sales input worksheet'!$J645:$K645)&lt;0,SUM('Sales input worksheet'!$J645:$K645)=0),"",
'Sales input worksheet'!$M645))</f>
        <v/>
      </c>
      <c r="H646" s="172" t="str">
        <f ca="1">IF($C646="Total",SUM(H$1:H645),
IF(OR(SUM('Sales input worksheet'!$J645:$K645)&gt;0,SUM('Sales input worksheet'!$J645:$K645)=0),"",
'Sales input worksheet'!$M645))</f>
        <v/>
      </c>
      <c r="I646" s="319"/>
      <c r="J646" s="176" t="str">
        <f ca="1">IF($C646="Total",SUM($I$1:I645),"")</f>
        <v/>
      </c>
      <c r="K646" s="177" t="str">
        <f ca="1">IFERROR(IF($C646="Total",$K$2+SUM($G646:$H646)-$J646,
IF(AND(G646="",H646=""),"",
$K$2+SUM(G$3:G646)+SUM(H$3:H646)-SUM(I$2:I646))),"")</f>
        <v/>
      </c>
    </row>
    <row r="647" spans="1:11" x14ac:dyDescent="0.35">
      <c r="A647" s="318" t="str">
        <f ca="1">IF($B647='Debtor balance enquiry'!$C$2,1+COUNT('Accounts Receivable'!$A$1:A646),"")</f>
        <v/>
      </c>
      <c r="B647" s="133" t="str">
        <f ca="1">OFFSET('Sales input worksheet'!$A$1,ROW()-2,0)</f>
        <v/>
      </c>
      <c r="C647" s="169" t="str">
        <f ca="1">IF($C646="Total","",
IF($C646="","",
IF(OFFSET('Sales input worksheet'!$B$1,ROW()-2,0)="","TOTAL",
OFFSET('Sales input worksheet'!$B$1,ROW()-2,0))))</f>
        <v/>
      </c>
      <c r="D647" s="169" t="str">
        <f ca="1">IF(OFFSET('Sales input worksheet'!$C$1,ROW()-2,0)="","",OFFSET('Sales input worksheet'!$C$1,ROW()-2,0))</f>
        <v/>
      </c>
      <c r="E647" s="170" t="str">
        <f ca="1">IF(OFFSET('Sales input worksheet'!$D$1,ROW()-2,0)="","",OFFSET('Sales input worksheet'!$D$1,ROW()-2,0))</f>
        <v/>
      </c>
      <c r="F647" s="171" t="str">
        <f ca="1">IF(OFFSET('Sales input worksheet'!$E$1,ROW()-2,0)="","",OFFSET('Sales input worksheet'!$E$1,ROW()-2,0))</f>
        <v/>
      </c>
      <c r="G647" s="172" t="str">
        <f ca="1">IF($C647="Total",SUM(G$1:G646),
IF(OR(SUM('Sales input worksheet'!$J646:$K646)&lt;0,SUM('Sales input worksheet'!$J646:$K646)=0),"",
'Sales input worksheet'!$M646))</f>
        <v/>
      </c>
      <c r="H647" s="172" t="str">
        <f ca="1">IF($C647="Total",SUM(H$1:H646),
IF(OR(SUM('Sales input worksheet'!$J646:$K646)&gt;0,SUM('Sales input worksheet'!$J646:$K646)=0),"",
'Sales input worksheet'!$M646))</f>
        <v/>
      </c>
      <c r="I647" s="319"/>
      <c r="J647" s="176" t="str">
        <f ca="1">IF($C647="Total",SUM($I$1:I646),"")</f>
        <v/>
      </c>
      <c r="K647" s="177" t="str">
        <f ca="1">IFERROR(IF($C647="Total",$K$2+SUM($G647:$H647)-$J647,
IF(AND(G647="",H647=""),"",
$K$2+SUM(G$3:G647)+SUM(H$3:H647)-SUM(I$2:I647))),"")</f>
        <v/>
      </c>
    </row>
    <row r="648" spans="1:11" x14ac:dyDescent="0.35">
      <c r="A648" s="318" t="str">
        <f ca="1">IF($B648='Debtor balance enquiry'!$C$2,1+COUNT('Accounts Receivable'!$A$1:A647),"")</f>
        <v/>
      </c>
      <c r="B648" s="133" t="str">
        <f ca="1">OFFSET('Sales input worksheet'!$A$1,ROW()-2,0)</f>
        <v/>
      </c>
      <c r="C648" s="169" t="str">
        <f ca="1">IF($C647="Total","",
IF($C647="","",
IF(OFFSET('Sales input worksheet'!$B$1,ROW()-2,0)="","TOTAL",
OFFSET('Sales input worksheet'!$B$1,ROW()-2,0))))</f>
        <v/>
      </c>
      <c r="D648" s="169" t="str">
        <f ca="1">IF(OFFSET('Sales input worksheet'!$C$1,ROW()-2,0)="","",OFFSET('Sales input worksheet'!$C$1,ROW()-2,0))</f>
        <v/>
      </c>
      <c r="E648" s="170" t="str">
        <f ca="1">IF(OFFSET('Sales input worksheet'!$D$1,ROW()-2,0)="","",OFFSET('Sales input worksheet'!$D$1,ROW()-2,0))</f>
        <v/>
      </c>
      <c r="F648" s="171" t="str">
        <f ca="1">IF(OFFSET('Sales input worksheet'!$E$1,ROW()-2,0)="","",OFFSET('Sales input worksheet'!$E$1,ROW()-2,0))</f>
        <v/>
      </c>
      <c r="G648" s="172" t="str">
        <f ca="1">IF($C648="Total",SUM(G$1:G647),
IF(OR(SUM('Sales input worksheet'!$J647:$K647)&lt;0,SUM('Sales input worksheet'!$J647:$K647)=0),"",
'Sales input worksheet'!$M647))</f>
        <v/>
      </c>
      <c r="H648" s="172" t="str">
        <f ca="1">IF($C648="Total",SUM(H$1:H647),
IF(OR(SUM('Sales input worksheet'!$J647:$K647)&gt;0,SUM('Sales input worksheet'!$J647:$K647)=0),"",
'Sales input worksheet'!$M647))</f>
        <v/>
      </c>
      <c r="I648" s="319"/>
      <c r="J648" s="176" t="str">
        <f ca="1">IF($C648="Total",SUM($I$1:I647),"")</f>
        <v/>
      </c>
      <c r="K648" s="177" t="str">
        <f ca="1">IFERROR(IF($C648="Total",$K$2+SUM($G648:$H648)-$J648,
IF(AND(G648="",H648=""),"",
$K$2+SUM(G$3:G648)+SUM(H$3:H648)-SUM(I$2:I648))),"")</f>
        <v/>
      </c>
    </row>
    <row r="649" spans="1:11" x14ac:dyDescent="0.35">
      <c r="A649" s="318" t="str">
        <f ca="1">IF($B649='Debtor balance enquiry'!$C$2,1+COUNT('Accounts Receivable'!$A$1:A648),"")</f>
        <v/>
      </c>
      <c r="B649" s="133" t="str">
        <f ca="1">OFFSET('Sales input worksheet'!$A$1,ROW()-2,0)</f>
        <v/>
      </c>
      <c r="C649" s="169" t="str">
        <f ca="1">IF($C648="Total","",
IF($C648="","",
IF(OFFSET('Sales input worksheet'!$B$1,ROW()-2,0)="","TOTAL",
OFFSET('Sales input worksheet'!$B$1,ROW()-2,0))))</f>
        <v/>
      </c>
      <c r="D649" s="169" t="str">
        <f ca="1">IF(OFFSET('Sales input worksheet'!$C$1,ROW()-2,0)="","",OFFSET('Sales input worksheet'!$C$1,ROW()-2,0))</f>
        <v/>
      </c>
      <c r="E649" s="170" t="str">
        <f ca="1">IF(OFFSET('Sales input worksheet'!$D$1,ROW()-2,0)="","",OFFSET('Sales input worksheet'!$D$1,ROW()-2,0))</f>
        <v/>
      </c>
      <c r="F649" s="171" t="str">
        <f ca="1">IF(OFFSET('Sales input worksheet'!$E$1,ROW()-2,0)="","",OFFSET('Sales input worksheet'!$E$1,ROW()-2,0))</f>
        <v/>
      </c>
      <c r="G649" s="172" t="str">
        <f ca="1">IF($C649="Total",SUM(G$1:G648),
IF(OR(SUM('Sales input worksheet'!$J648:$K648)&lt;0,SUM('Sales input worksheet'!$J648:$K648)=0),"",
'Sales input worksheet'!$M648))</f>
        <v/>
      </c>
      <c r="H649" s="172" t="str">
        <f ca="1">IF($C649="Total",SUM(H$1:H648),
IF(OR(SUM('Sales input worksheet'!$J648:$K648)&gt;0,SUM('Sales input worksheet'!$J648:$K648)=0),"",
'Sales input worksheet'!$M648))</f>
        <v/>
      </c>
      <c r="I649" s="319"/>
      <c r="J649" s="176" t="str">
        <f ca="1">IF($C649="Total",SUM($I$1:I648),"")</f>
        <v/>
      </c>
      <c r="K649" s="177" t="str">
        <f ca="1">IFERROR(IF($C649="Total",$K$2+SUM($G649:$H649)-$J649,
IF(AND(G649="",H649=""),"",
$K$2+SUM(G$3:G649)+SUM(H$3:H649)-SUM(I$2:I649))),"")</f>
        <v/>
      </c>
    </row>
    <row r="650" spans="1:11" x14ac:dyDescent="0.35">
      <c r="A650" s="318" t="str">
        <f ca="1">IF($B650='Debtor balance enquiry'!$C$2,1+COUNT('Accounts Receivable'!$A$1:A649),"")</f>
        <v/>
      </c>
      <c r="B650" s="133" t="str">
        <f ca="1">OFFSET('Sales input worksheet'!$A$1,ROW()-2,0)</f>
        <v/>
      </c>
      <c r="C650" s="169" t="str">
        <f ca="1">IF($C649="Total","",
IF($C649="","",
IF(OFFSET('Sales input worksheet'!$B$1,ROW()-2,0)="","TOTAL",
OFFSET('Sales input worksheet'!$B$1,ROW()-2,0))))</f>
        <v/>
      </c>
      <c r="D650" s="169" t="str">
        <f ca="1">IF(OFFSET('Sales input worksheet'!$C$1,ROW()-2,0)="","",OFFSET('Sales input worksheet'!$C$1,ROW()-2,0))</f>
        <v/>
      </c>
      <c r="E650" s="170" t="str">
        <f ca="1">IF(OFFSET('Sales input worksheet'!$D$1,ROW()-2,0)="","",OFFSET('Sales input worksheet'!$D$1,ROW()-2,0))</f>
        <v/>
      </c>
      <c r="F650" s="171" t="str">
        <f ca="1">IF(OFFSET('Sales input worksheet'!$E$1,ROW()-2,0)="","",OFFSET('Sales input worksheet'!$E$1,ROW()-2,0))</f>
        <v/>
      </c>
      <c r="G650" s="172" t="str">
        <f ca="1">IF($C650="Total",SUM(G$1:G649),
IF(OR(SUM('Sales input worksheet'!$J649:$K649)&lt;0,SUM('Sales input worksheet'!$J649:$K649)=0),"",
'Sales input worksheet'!$M649))</f>
        <v/>
      </c>
      <c r="H650" s="172" t="str">
        <f ca="1">IF($C650="Total",SUM(H$1:H649),
IF(OR(SUM('Sales input worksheet'!$J649:$K649)&gt;0,SUM('Sales input worksheet'!$J649:$K649)=0),"",
'Sales input worksheet'!$M649))</f>
        <v/>
      </c>
      <c r="I650" s="319"/>
      <c r="J650" s="176" t="str">
        <f ca="1">IF($C650="Total",SUM($I$1:I649),"")</f>
        <v/>
      </c>
      <c r="K650" s="177" t="str">
        <f ca="1">IFERROR(IF($C650="Total",$K$2+SUM($G650:$H650)-$J650,
IF(AND(G650="",H650=""),"",
$K$2+SUM(G$3:G650)+SUM(H$3:H650)-SUM(I$2:I650))),"")</f>
        <v/>
      </c>
    </row>
    <row r="651" spans="1:11" x14ac:dyDescent="0.35">
      <c r="A651" s="318" t="str">
        <f ca="1">IF($B651='Debtor balance enquiry'!$C$2,1+COUNT('Accounts Receivable'!$A$1:A650),"")</f>
        <v/>
      </c>
      <c r="B651" s="133" t="str">
        <f ca="1">OFFSET('Sales input worksheet'!$A$1,ROW()-2,0)</f>
        <v/>
      </c>
      <c r="C651" s="169" t="str">
        <f ca="1">IF($C650="Total","",
IF($C650="","",
IF(OFFSET('Sales input worksheet'!$B$1,ROW()-2,0)="","TOTAL",
OFFSET('Sales input worksheet'!$B$1,ROW()-2,0))))</f>
        <v/>
      </c>
      <c r="D651" s="169" t="str">
        <f ca="1">IF(OFFSET('Sales input worksheet'!$C$1,ROW()-2,0)="","",OFFSET('Sales input worksheet'!$C$1,ROW()-2,0))</f>
        <v/>
      </c>
      <c r="E651" s="170" t="str">
        <f ca="1">IF(OFFSET('Sales input worksheet'!$D$1,ROW()-2,0)="","",OFFSET('Sales input worksheet'!$D$1,ROW()-2,0))</f>
        <v/>
      </c>
      <c r="F651" s="171" t="str">
        <f ca="1">IF(OFFSET('Sales input worksheet'!$E$1,ROW()-2,0)="","",OFFSET('Sales input worksheet'!$E$1,ROW()-2,0))</f>
        <v/>
      </c>
      <c r="G651" s="172" t="str">
        <f ca="1">IF($C651="Total",SUM(G$1:G650),
IF(OR(SUM('Sales input worksheet'!$J650:$K650)&lt;0,SUM('Sales input worksheet'!$J650:$K650)=0),"",
'Sales input worksheet'!$M650))</f>
        <v/>
      </c>
      <c r="H651" s="172" t="str">
        <f ca="1">IF($C651="Total",SUM(H$1:H650),
IF(OR(SUM('Sales input worksheet'!$J650:$K650)&gt;0,SUM('Sales input worksheet'!$J650:$K650)=0),"",
'Sales input worksheet'!$M650))</f>
        <v/>
      </c>
      <c r="I651" s="319"/>
      <c r="J651" s="176" t="str">
        <f ca="1">IF($C651="Total",SUM($I$1:I650),"")</f>
        <v/>
      </c>
      <c r="K651" s="177" t="str">
        <f ca="1">IFERROR(IF($C651="Total",$K$2+SUM($G651:$H651)-$J651,
IF(AND(G651="",H651=""),"",
$K$2+SUM(G$3:G651)+SUM(H$3:H651)-SUM(I$2:I651))),"")</f>
        <v/>
      </c>
    </row>
    <row r="652" spans="1:11" x14ac:dyDescent="0.35">
      <c r="A652" s="318" t="str">
        <f ca="1">IF($B652='Debtor balance enquiry'!$C$2,1+COUNT('Accounts Receivable'!$A$1:A651),"")</f>
        <v/>
      </c>
      <c r="B652" s="133" t="str">
        <f ca="1">OFFSET('Sales input worksheet'!$A$1,ROW()-2,0)</f>
        <v/>
      </c>
      <c r="C652" s="169" t="str">
        <f ca="1">IF($C651="Total","",
IF($C651="","",
IF(OFFSET('Sales input worksheet'!$B$1,ROW()-2,0)="","TOTAL",
OFFSET('Sales input worksheet'!$B$1,ROW()-2,0))))</f>
        <v/>
      </c>
      <c r="D652" s="169" t="str">
        <f ca="1">IF(OFFSET('Sales input worksheet'!$C$1,ROW()-2,0)="","",OFFSET('Sales input worksheet'!$C$1,ROW()-2,0))</f>
        <v/>
      </c>
      <c r="E652" s="170" t="str">
        <f ca="1">IF(OFFSET('Sales input worksheet'!$D$1,ROW()-2,0)="","",OFFSET('Sales input worksheet'!$D$1,ROW()-2,0))</f>
        <v/>
      </c>
      <c r="F652" s="171" t="str">
        <f ca="1">IF(OFFSET('Sales input worksheet'!$E$1,ROW()-2,0)="","",OFFSET('Sales input worksheet'!$E$1,ROW()-2,0))</f>
        <v/>
      </c>
      <c r="G652" s="172" t="str">
        <f ca="1">IF($C652="Total",SUM(G$1:G651),
IF(OR(SUM('Sales input worksheet'!$J651:$K651)&lt;0,SUM('Sales input worksheet'!$J651:$K651)=0),"",
'Sales input worksheet'!$M651))</f>
        <v/>
      </c>
      <c r="H652" s="172" t="str">
        <f ca="1">IF($C652="Total",SUM(H$1:H651),
IF(OR(SUM('Sales input worksheet'!$J651:$K651)&gt;0,SUM('Sales input worksheet'!$J651:$K651)=0),"",
'Sales input worksheet'!$M651))</f>
        <v/>
      </c>
      <c r="I652" s="319"/>
      <c r="J652" s="176" t="str">
        <f ca="1">IF($C652="Total",SUM($I$1:I651),"")</f>
        <v/>
      </c>
      <c r="K652" s="177" t="str">
        <f ca="1">IFERROR(IF($C652="Total",$K$2+SUM($G652:$H652)-$J652,
IF(AND(G652="",H652=""),"",
$K$2+SUM(G$3:G652)+SUM(H$3:H652)-SUM(I$2:I652))),"")</f>
        <v/>
      </c>
    </row>
    <row r="653" spans="1:11" x14ac:dyDescent="0.35">
      <c r="A653" s="318" t="str">
        <f ca="1">IF($B653='Debtor balance enquiry'!$C$2,1+COUNT('Accounts Receivable'!$A$1:A652),"")</f>
        <v/>
      </c>
      <c r="B653" s="133" t="str">
        <f ca="1">OFFSET('Sales input worksheet'!$A$1,ROW()-2,0)</f>
        <v/>
      </c>
      <c r="C653" s="169" t="str">
        <f ca="1">IF($C652="Total","",
IF($C652="","",
IF(OFFSET('Sales input worksheet'!$B$1,ROW()-2,0)="","TOTAL",
OFFSET('Sales input worksheet'!$B$1,ROW()-2,0))))</f>
        <v/>
      </c>
      <c r="D653" s="169" t="str">
        <f ca="1">IF(OFFSET('Sales input worksheet'!$C$1,ROW()-2,0)="","",OFFSET('Sales input worksheet'!$C$1,ROW()-2,0))</f>
        <v/>
      </c>
      <c r="E653" s="170" t="str">
        <f ca="1">IF(OFFSET('Sales input worksheet'!$D$1,ROW()-2,0)="","",OFFSET('Sales input worksheet'!$D$1,ROW()-2,0))</f>
        <v/>
      </c>
      <c r="F653" s="171" t="str">
        <f ca="1">IF(OFFSET('Sales input worksheet'!$E$1,ROW()-2,0)="","",OFFSET('Sales input worksheet'!$E$1,ROW()-2,0))</f>
        <v/>
      </c>
      <c r="G653" s="172" t="str">
        <f ca="1">IF($C653="Total",SUM(G$1:G652),
IF(OR(SUM('Sales input worksheet'!$J652:$K652)&lt;0,SUM('Sales input worksheet'!$J652:$K652)=0),"",
'Sales input worksheet'!$M652))</f>
        <v/>
      </c>
      <c r="H653" s="172" t="str">
        <f ca="1">IF($C653="Total",SUM(H$1:H652),
IF(OR(SUM('Sales input worksheet'!$J652:$K652)&gt;0,SUM('Sales input worksheet'!$J652:$K652)=0),"",
'Sales input worksheet'!$M652))</f>
        <v/>
      </c>
      <c r="I653" s="319"/>
      <c r="J653" s="176" t="str">
        <f ca="1">IF($C653="Total",SUM($I$1:I652),"")</f>
        <v/>
      </c>
      <c r="K653" s="177" t="str">
        <f ca="1">IFERROR(IF($C653="Total",$K$2+SUM($G653:$H653)-$J653,
IF(AND(G653="",H653=""),"",
$K$2+SUM(G$3:G653)+SUM(H$3:H653)-SUM(I$2:I653))),"")</f>
        <v/>
      </c>
    </row>
    <row r="654" spans="1:11" x14ac:dyDescent="0.35">
      <c r="A654" s="318" t="str">
        <f ca="1">IF($B654='Debtor balance enquiry'!$C$2,1+COUNT('Accounts Receivable'!$A$1:A653),"")</f>
        <v/>
      </c>
      <c r="B654" s="133" t="str">
        <f ca="1">OFFSET('Sales input worksheet'!$A$1,ROW()-2,0)</f>
        <v/>
      </c>
      <c r="C654" s="169" t="str">
        <f ca="1">IF($C653="Total","",
IF($C653="","",
IF(OFFSET('Sales input worksheet'!$B$1,ROW()-2,0)="","TOTAL",
OFFSET('Sales input worksheet'!$B$1,ROW()-2,0))))</f>
        <v/>
      </c>
      <c r="D654" s="169" t="str">
        <f ca="1">IF(OFFSET('Sales input worksheet'!$C$1,ROW()-2,0)="","",OFFSET('Sales input worksheet'!$C$1,ROW()-2,0))</f>
        <v/>
      </c>
      <c r="E654" s="170" t="str">
        <f ca="1">IF(OFFSET('Sales input worksheet'!$D$1,ROW()-2,0)="","",OFFSET('Sales input worksheet'!$D$1,ROW()-2,0))</f>
        <v/>
      </c>
      <c r="F654" s="171" t="str">
        <f ca="1">IF(OFFSET('Sales input worksheet'!$E$1,ROW()-2,0)="","",OFFSET('Sales input worksheet'!$E$1,ROW()-2,0))</f>
        <v/>
      </c>
      <c r="G654" s="172" t="str">
        <f ca="1">IF($C654="Total",SUM(G$1:G653),
IF(OR(SUM('Sales input worksheet'!$J653:$K653)&lt;0,SUM('Sales input worksheet'!$J653:$K653)=0),"",
'Sales input worksheet'!$M653))</f>
        <v/>
      </c>
      <c r="H654" s="172" t="str">
        <f ca="1">IF($C654="Total",SUM(H$1:H653),
IF(OR(SUM('Sales input worksheet'!$J653:$K653)&gt;0,SUM('Sales input worksheet'!$J653:$K653)=0),"",
'Sales input worksheet'!$M653))</f>
        <v/>
      </c>
      <c r="I654" s="319"/>
      <c r="J654" s="176" t="str">
        <f ca="1">IF($C654="Total",SUM($I$1:I653),"")</f>
        <v/>
      </c>
      <c r="K654" s="177" t="str">
        <f ca="1">IFERROR(IF($C654="Total",$K$2+SUM($G654:$H654)-$J654,
IF(AND(G654="",H654=""),"",
$K$2+SUM(G$3:G654)+SUM(H$3:H654)-SUM(I$2:I654))),"")</f>
        <v/>
      </c>
    </row>
    <row r="655" spans="1:11" x14ac:dyDescent="0.35">
      <c r="A655" s="318" t="str">
        <f ca="1">IF($B655='Debtor balance enquiry'!$C$2,1+COUNT('Accounts Receivable'!$A$1:A654),"")</f>
        <v/>
      </c>
      <c r="B655" s="133" t="str">
        <f ca="1">OFFSET('Sales input worksheet'!$A$1,ROW()-2,0)</f>
        <v/>
      </c>
      <c r="C655" s="169" t="str">
        <f ca="1">IF($C654="Total","",
IF($C654="","",
IF(OFFSET('Sales input worksheet'!$B$1,ROW()-2,0)="","TOTAL",
OFFSET('Sales input worksheet'!$B$1,ROW()-2,0))))</f>
        <v/>
      </c>
      <c r="D655" s="169" t="str">
        <f ca="1">IF(OFFSET('Sales input worksheet'!$C$1,ROW()-2,0)="","",OFFSET('Sales input worksheet'!$C$1,ROW()-2,0))</f>
        <v/>
      </c>
      <c r="E655" s="170" t="str">
        <f ca="1">IF(OFFSET('Sales input worksheet'!$D$1,ROW()-2,0)="","",OFFSET('Sales input worksheet'!$D$1,ROW()-2,0))</f>
        <v/>
      </c>
      <c r="F655" s="171" t="str">
        <f ca="1">IF(OFFSET('Sales input worksheet'!$E$1,ROW()-2,0)="","",OFFSET('Sales input worksheet'!$E$1,ROW()-2,0))</f>
        <v/>
      </c>
      <c r="G655" s="172" t="str">
        <f ca="1">IF($C655="Total",SUM(G$1:G654),
IF(OR(SUM('Sales input worksheet'!$J654:$K654)&lt;0,SUM('Sales input worksheet'!$J654:$K654)=0),"",
'Sales input worksheet'!$M654))</f>
        <v/>
      </c>
      <c r="H655" s="172" t="str">
        <f ca="1">IF($C655="Total",SUM(H$1:H654),
IF(OR(SUM('Sales input worksheet'!$J654:$K654)&gt;0,SUM('Sales input worksheet'!$J654:$K654)=0),"",
'Sales input worksheet'!$M654))</f>
        <v/>
      </c>
      <c r="I655" s="319"/>
      <c r="J655" s="176" t="str">
        <f ca="1">IF($C655="Total",SUM($I$1:I654),"")</f>
        <v/>
      </c>
      <c r="K655" s="177" t="str">
        <f ca="1">IFERROR(IF($C655="Total",$K$2+SUM($G655:$H655)-$J655,
IF(AND(G655="",H655=""),"",
$K$2+SUM(G$3:G655)+SUM(H$3:H655)-SUM(I$2:I655))),"")</f>
        <v/>
      </c>
    </row>
    <row r="656" spans="1:11" x14ac:dyDescent="0.35">
      <c r="A656" s="318" t="str">
        <f ca="1">IF($B656='Debtor balance enquiry'!$C$2,1+COUNT('Accounts Receivable'!$A$1:A655),"")</f>
        <v/>
      </c>
      <c r="B656" s="133" t="str">
        <f ca="1">OFFSET('Sales input worksheet'!$A$1,ROW()-2,0)</f>
        <v/>
      </c>
      <c r="C656" s="169" t="str">
        <f ca="1">IF($C655="Total","",
IF($C655="","",
IF(OFFSET('Sales input worksheet'!$B$1,ROW()-2,0)="","TOTAL",
OFFSET('Sales input worksheet'!$B$1,ROW()-2,0))))</f>
        <v/>
      </c>
      <c r="D656" s="169" t="str">
        <f ca="1">IF(OFFSET('Sales input worksheet'!$C$1,ROW()-2,0)="","",OFFSET('Sales input worksheet'!$C$1,ROW()-2,0))</f>
        <v/>
      </c>
      <c r="E656" s="170" t="str">
        <f ca="1">IF(OFFSET('Sales input worksheet'!$D$1,ROW()-2,0)="","",OFFSET('Sales input worksheet'!$D$1,ROW()-2,0))</f>
        <v/>
      </c>
      <c r="F656" s="171" t="str">
        <f ca="1">IF(OFFSET('Sales input worksheet'!$E$1,ROW()-2,0)="","",OFFSET('Sales input worksheet'!$E$1,ROW()-2,0))</f>
        <v/>
      </c>
      <c r="G656" s="172" t="str">
        <f ca="1">IF($C656="Total",SUM(G$1:G655),
IF(OR(SUM('Sales input worksheet'!$J655:$K655)&lt;0,SUM('Sales input worksheet'!$J655:$K655)=0),"",
'Sales input worksheet'!$M655))</f>
        <v/>
      </c>
      <c r="H656" s="172" t="str">
        <f ca="1">IF($C656="Total",SUM(H$1:H655),
IF(OR(SUM('Sales input worksheet'!$J655:$K655)&gt;0,SUM('Sales input worksheet'!$J655:$K655)=0),"",
'Sales input worksheet'!$M655))</f>
        <v/>
      </c>
      <c r="I656" s="319"/>
      <c r="J656" s="176" t="str">
        <f ca="1">IF($C656="Total",SUM($I$1:I655),"")</f>
        <v/>
      </c>
      <c r="K656" s="177" t="str">
        <f ca="1">IFERROR(IF($C656="Total",$K$2+SUM($G656:$H656)-$J656,
IF(AND(G656="",H656=""),"",
$K$2+SUM(G$3:G656)+SUM(H$3:H656)-SUM(I$2:I656))),"")</f>
        <v/>
      </c>
    </row>
    <row r="657" spans="1:11" x14ac:dyDescent="0.35">
      <c r="A657" s="318" t="str">
        <f ca="1">IF($B657='Debtor balance enquiry'!$C$2,1+COUNT('Accounts Receivable'!$A$1:A656),"")</f>
        <v/>
      </c>
      <c r="B657" s="133" t="str">
        <f ca="1">OFFSET('Sales input worksheet'!$A$1,ROW()-2,0)</f>
        <v/>
      </c>
      <c r="C657" s="169" t="str">
        <f ca="1">IF($C656="Total","",
IF($C656="","",
IF(OFFSET('Sales input worksheet'!$B$1,ROW()-2,0)="","TOTAL",
OFFSET('Sales input worksheet'!$B$1,ROW()-2,0))))</f>
        <v/>
      </c>
      <c r="D657" s="169" t="str">
        <f ca="1">IF(OFFSET('Sales input worksheet'!$C$1,ROW()-2,0)="","",OFFSET('Sales input worksheet'!$C$1,ROW()-2,0))</f>
        <v/>
      </c>
      <c r="E657" s="170" t="str">
        <f ca="1">IF(OFFSET('Sales input worksheet'!$D$1,ROW()-2,0)="","",OFFSET('Sales input worksheet'!$D$1,ROW()-2,0))</f>
        <v/>
      </c>
      <c r="F657" s="171" t="str">
        <f ca="1">IF(OFFSET('Sales input worksheet'!$E$1,ROW()-2,0)="","",OFFSET('Sales input worksheet'!$E$1,ROW()-2,0))</f>
        <v/>
      </c>
      <c r="G657" s="172" t="str">
        <f ca="1">IF($C657="Total",SUM(G$1:G656),
IF(OR(SUM('Sales input worksheet'!$J656:$K656)&lt;0,SUM('Sales input worksheet'!$J656:$K656)=0),"",
'Sales input worksheet'!$M656))</f>
        <v/>
      </c>
      <c r="H657" s="172" t="str">
        <f ca="1">IF($C657="Total",SUM(H$1:H656),
IF(OR(SUM('Sales input worksheet'!$J656:$K656)&gt;0,SUM('Sales input worksheet'!$J656:$K656)=0),"",
'Sales input worksheet'!$M656))</f>
        <v/>
      </c>
      <c r="I657" s="319"/>
      <c r="J657" s="176" t="str">
        <f ca="1">IF($C657="Total",SUM($I$1:I656),"")</f>
        <v/>
      </c>
      <c r="K657" s="177" t="str">
        <f ca="1">IFERROR(IF($C657="Total",$K$2+SUM($G657:$H657)-$J657,
IF(AND(G657="",H657=""),"",
$K$2+SUM(G$3:G657)+SUM(H$3:H657)-SUM(I$2:I657))),"")</f>
        <v/>
      </c>
    </row>
    <row r="658" spans="1:11" x14ac:dyDescent="0.35">
      <c r="A658" s="318" t="str">
        <f ca="1">IF($B658='Debtor balance enquiry'!$C$2,1+COUNT('Accounts Receivable'!$A$1:A657),"")</f>
        <v/>
      </c>
      <c r="B658" s="133" t="str">
        <f ca="1">OFFSET('Sales input worksheet'!$A$1,ROW()-2,0)</f>
        <v/>
      </c>
      <c r="C658" s="169" t="str">
        <f ca="1">IF($C657="Total","",
IF($C657="","",
IF(OFFSET('Sales input worksheet'!$B$1,ROW()-2,0)="","TOTAL",
OFFSET('Sales input worksheet'!$B$1,ROW()-2,0))))</f>
        <v/>
      </c>
      <c r="D658" s="169" t="str">
        <f ca="1">IF(OFFSET('Sales input worksheet'!$C$1,ROW()-2,0)="","",OFFSET('Sales input worksheet'!$C$1,ROW()-2,0))</f>
        <v/>
      </c>
      <c r="E658" s="170" t="str">
        <f ca="1">IF(OFFSET('Sales input worksheet'!$D$1,ROW()-2,0)="","",OFFSET('Sales input worksheet'!$D$1,ROW()-2,0))</f>
        <v/>
      </c>
      <c r="F658" s="171" t="str">
        <f ca="1">IF(OFFSET('Sales input worksheet'!$E$1,ROW()-2,0)="","",OFFSET('Sales input worksheet'!$E$1,ROW()-2,0))</f>
        <v/>
      </c>
      <c r="G658" s="172" t="str">
        <f ca="1">IF($C658="Total",SUM(G$1:G657),
IF(OR(SUM('Sales input worksheet'!$J657:$K657)&lt;0,SUM('Sales input worksheet'!$J657:$K657)=0),"",
'Sales input worksheet'!$M657))</f>
        <v/>
      </c>
      <c r="H658" s="172" t="str">
        <f ca="1">IF($C658="Total",SUM(H$1:H657),
IF(OR(SUM('Sales input worksheet'!$J657:$K657)&gt;0,SUM('Sales input worksheet'!$J657:$K657)=0),"",
'Sales input worksheet'!$M657))</f>
        <v/>
      </c>
      <c r="I658" s="319"/>
      <c r="J658" s="176" t="str">
        <f ca="1">IF($C658="Total",SUM($I$1:I657),"")</f>
        <v/>
      </c>
      <c r="K658" s="177" t="str">
        <f ca="1">IFERROR(IF($C658="Total",$K$2+SUM($G658:$H658)-$J658,
IF(AND(G658="",H658=""),"",
$K$2+SUM(G$3:G658)+SUM(H$3:H658)-SUM(I$2:I658))),"")</f>
        <v/>
      </c>
    </row>
    <row r="659" spans="1:11" x14ac:dyDescent="0.35">
      <c r="A659" s="318" t="str">
        <f ca="1">IF($B659='Debtor balance enquiry'!$C$2,1+COUNT('Accounts Receivable'!$A$1:A658),"")</f>
        <v/>
      </c>
      <c r="B659" s="133" t="str">
        <f ca="1">OFFSET('Sales input worksheet'!$A$1,ROW()-2,0)</f>
        <v/>
      </c>
      <c r="C659" s="169" t="str">
        <f ca="1">IF($C658="Total","",
IF($C658="","",
IF(OFFSET('Sales input worksheet'!$B$1,ROW()-2,0)="","TOTAL",
OFFSET('Sales input worksheet'!$B$1,ROW()-2,0))))</f>
        <v/>
      </c>
      <c r="D659" s="169" t="str">
        <f ca="1">IF(OFFSET('Sales input worksheet'!$C$1,ROW()-2,0)="","",OFFSET('Sales input worksheet'!$C$1,ROW()-2,0))</f>
        <v/>
      </c>
      <c r="E659" s="170" t="str">
        <f ca="1">IF(OFFSET('Sales input worksheet'!$D$1,ROW()-2,0)="","",OFFSET('Sales input worksheet'!$D$1,ROW()-2,0))</f>
        <v/>
      </c>
      <c r="F659" s="171" t="str">
        <f ca="1">IF(OFFSET('Sales input worksheet'!$E$1,ROW()-2,0)="","",OFFSET('Sales input worksheet'!$E$1,ROW()-2,0))</f>
        <v/>
      </c>
      <c r="G659" s="172" t="str">
        <f ca="1">IF($C659="Total",SUM(G$1:G658),
IF(OR(SUM('Sales input worksheet'!$J658:$K658)&lt;0,SUM('Sales input worksheet'!$J658:$K658)=0),"",
'Sales input worksheet'!$M658))</f>
        <v/>
      </c>
      <c r="H659" s="172" t="str">
        <f ca="1">IF($C659="Total",SUM(H$1:H658),
IF(OR(SUM('Sales input worksheet'!$J658:$K658)&gt;0,SUM('Sales input worksheet'!$J658:$K658)=0),"",
'Sales input worksheet'!$M658))</f>
        <v/>
      </c>
      <c r="I659" s="319"/>
      <c r="J659" s="176" t="str">
        <f ca="1">IF($C659="Total",SUM($I$1:I658),"")</f>
        <v/>
      </c>
      <c r="K659" s="177" t="str">
        <f ca="1">IFERROR(IF($C659="Total",$K$2+SUM($G659:$H659)-$J659,
IF(AND(G659="",H659=""),"",
$K$2+SUM(G$3:G659)+SUM(H$3:H659)-SUM(I$2:I659))),"")</f>
        <v/>
      </c>
    </row>
    <row r="660" spans="1:11" x14ac:dyDescent="0.35">
      <c r="A660" s="318" t="str">
        <f ca="1">IF($B660='Debtor balance enquiry'!$C$2,1+COUNT('Accounts Receivable'!$A$1:A659),"")</f>
        <v/>
      </c>
      <c r="B660" s="133" t="str">
        <f ca="1">OFFSET('Sales input worksheet'!$A$1,ROW()-2,0)</f>
        <v/>
      </c>
      <c r="C660" s="169" t="str">
        <f ca="1">IF($C659="Total","",
IF($C659="","",
IF(OFFSET('Sales input worksheet'!$B$1,ROW()-2,0)="","TOTAL",
OFFSET('Sales input worksheet'!$B$1,ROW()-2,0))))</f>
        <v/>
      </c>
      <c r="D660" s="169" t="str">
        <f ca="1">IF(OFFSET('Sales input worksheet'!$C$1,ROW()-2,0)="","",OFFSET('Sales input worksheet'!$C$1,ROW()-2,0))</f>
        <v/>
      </c>
      <c r="E660" s="170" t="str">
        <f ca="1">IF(OFFSET('Sales input worksheet'!$D$1,ROW()-2,0)="","",OFFSET('Sales input worksheet'!$D$1,ROW()-2,0))</f>
        <v/>
      </c>
      <c r="F660" s="171" t="str">
        <f ca="1">IF(OFFSET('Sales input worksheet'!$E$1,ROW()-2,0)="","",OFFSET('Sales input worksheet'!$E$1,ROW()-2,0))</f>
        <v/>
      </c>
      <c r="G660" s="172" t="str">
        <f ca="1">IF($C660="Total",SUM(G$1:G659),
IF(OR(SUM('Sales input worksheet'!$J659:$K659)&lt;0,SUM('Sales input worksheet'!$J659:$K659)=0),"",
'Sales input worksheet'!$M659))</f>
        <v/>
      </c>
      <c r="H660" s="172" t="str">
        <f ca="1">IF($C660="Total",SUM(H$1:H659),
IF(OR(SUM('Sales input worksheet'!$J659:$K659)&gt;0,SUM('Sales input worksheet'!$J659:$K659)=0),"",
'Sales input worksheet'!$M659))</f>
        <v/>
      </c>
      <c r="I660" s="319"/>
      <c r="J660" s="176" t="str">
        <f ca="1">IF($C660="Total",SUM($I$1:I659),"")</f>
        <v/>
      </c>
      <c r="K660" s="177" t="str">
        <f ca="1">IFERROR(IF($C660="Total",$K$2+SUM($G660:$H660)-$J660,
IF(AND(G660="",H660=""),"",
$K$2+SUM(G$3:G660)+SUM(H$3:H660)-SUM(I$2:I660))),"")</f>
        <v/>
      </c>
    </row>
    <row r="661" spans="1:11" x14ac:dyDescent="0.35">
      <c r="A661" s="318" t="str">
        <f ca="1">IF($B661='Debtor balance enquiry'!$C$2,1+COUNT('Accounts Receivable'!$A$1:A660),"")</f>
        <v/>
      </c>
      <c r="B661" s="133" t="str">
        <f ca="1">OFFSET('Sales input worksheet'!$A$1,ROW()-2,0)</f>
        <v/>
      </c>
      <c r="C661" s="169" t="str">
        <f ca="1">IF($C660="Total","",
IF($C660="","",
IF(OFFSET('Sales input worksheet'!$B$1,ROW()-2,0)="","TOTAL",
OFFSET('Sales input worksheet'!$B$1,ROW()-2,0))))</f>
        <v/>
      </c>
      <c r="D661" s="169" t="str">
        <f ca="1">IF(OFFSET('Sales input worksheet'!$C$1,ROW()-2,0)="","",OFFSET('Sales input worksheet'!$C$1,ROW()-2,0))</f>
        <v/>
      </c>
      <c r="E661" s="170" t="str">
        <f ca="1">IF(OFFSET('Sales input worksheet'!$D$1,ROW()-2,0)="","",OFFSET('Sales input worksheet'!$D$1,ROW()-2,0))</f>
        <v/>
      </c>
      <c r="F661" s="171" t="str">
        <f ca="1">IF(OFFSET('Sales input worksheet'!$E$1,ROW()-2,0)="","",OFFSET('Sales input worksheet'!$E$1,ROW()-2,0))</f>
        <v/>
      </c>
      <c r="G661" s="172" t="str">
        <f ca="1">IF($C661="Total",SUM(G$1:G660),
IF(OR(SUM('Sales input worksheet'!$J660:$K660)&lt;0,SUM('Sales input worksheet'!$J660:$K660)=0),"",
'Sales input worksheet'!$M660))</f>
        <v/>
      </c>
      <c r="H661" s="172" t="str">
        <f ca="1">IF($C661="Total",SUM(H$1:H660),
IF(OR(SUM('Sales input worksheet'!$J660:$K660)&gt;0,SUM('Sales input worksheet'!$J660:$K660)=0),"",
'Sales input worksheet'!$M660))</f>
        <v/>
      </c>
      <c r="I661" s="319"/>
      <c r="J661" s="176" t="str">
        <f ca="1">IF($C661="Total",SUM($I$1:I660),"")</f>
        <v/>
      </c>
      <c r="K661" s="177" t="str">
        <f ca="1">IFERROR(IF($C661="Total",$K$2+SUM($G661:$H661)-$J661,
IF(AND(G661="",H661=""),"",
$K$2+SUM(G$3:G661)+SUM(H$3:H661)-SUM(I$2:I661))),"")</f>
        <v/>
      </c>
    </row>
    <row r="662" spans="1:11" x14ac:dyDescent="0.35">
      <c r="A662" s="318" t="str">
        <f ca="1">IF($B662='Debtor balance enquiry'!$C$2,1+COUNT('Accounts Receivable'!$A$1:A661),"")</f>
        <v/>
      </c>
      <c r="B662" s="133" t="str">
        <f ca="1">OFFSET('Sales input worksheet'!$A$1,ROW()-2,0)</f>
        <v/>
      </c>
      <c r="C662" s="169" t="str">
        <f ca="1">IF($C661="Total","",
IF($C661="","",
IF(OFFSET('Sales input worksheet'!$B$1,ROW()-2,0)="","TOTAL",
OFFSET('Sales input worksheet'!$B$1,ROW()-2,0))))</f>
        <v/>
      </c>
      <c r="D662" s="169" t="str">
        <f ca="1">IF(OFFSET('Sales input worksheet'!$C$1,ROW()-2,0)="","",OFFSET('Sales input worksheet'!$C$1,ROW()-2,0))</f>
        <v/>
      </c>
      <c r="E662" s="170" t="str">
        <f ca="1">IF(OFFSET('Sales input worksheet'!$D$1,ROW()-2,0)="","",OFFSET('Sales input worksheet'!$D$1,ROW()-2,0))</f>
        <v/>
      </c>
      <c r="F662" s="171" t="str">
        <f ca="1">IF(OFFSET('Sales input worksheet'!$E$1,ROW()-2,0)="","",OFFSET('Sales input worksheet'!$E$1,ROW()-2,0))</f>
        <v/>
      </c>
      <c r="G662" s="172" t="str">
        <f ca="1">IF($C662="Total",SUM(G$1:G661),
IF(OR(SUM('Sales input worksheet'!$J661:$K661)&lt;0,SUM('Sales input worksheet'!$J661:$K661)=0),"",
'Sales input worksheet'!$M661))</f>
        <v/>
      </c>
      <c r="H662" s="172" t="str">
        <f ca="1">IF($C662="Total",SUM(H$1:H661),
IF(OR(SUM('Sales input worksheet'!$J661:$K661)&gt;0,SUM('Sales input worksheet'!$J661:$K661)=0),"",
'Sales input worksheet'!$M661))</f>
        <v/>
      </c>
      <c r="I662" s="319"/>
      <c r="J662" s="176" t="str">
        <f ca="1">IF($C662="Total",SUM($I$1:I661),"")</f>
        <v/>
      </c>
      <c r="K662" s="177" t="str">
        <f ca="1">IFERROR(IF($C662="Total",$K$2+SUM($G662:$H662)-$J662,
IF(AND(G662="",H662=""),"",
$K$2+SUM(G$3:G662)+SUM(H$3:H662)-SUM(I$2:I662))),"")</f>
        <v/>
      </c>
    </row>
    <row r="663" spans="1:11" x14ac:dyDescent="0.35">
      <c r="A663" s="318" t="str">
        <f ca="1">IF($B663='Debtor balance enquiry'!$C$2,1+COUNT('Accounts Receivable'!$A$1:A662),"")</f>
        <v/>
      </c>
      <c r="B663" s="133" t="str">
        <f ca="1">OFFSET('Sales input worksheet'!$A$1,ROW()-2,0)</f>
        <v/>
      </c>
      <c r="C663" s="169" t="str">
        <f ca="1">IF($C662="Total","",
IF($C662="","",
IF(OFFSET('Sales input worksheet'!$B$1,ROW()-2,0)="","TOTAL",
OFFSET('Sales input worksheet'!$B$1,ROW()-2,0))))</f>
        <v/>
      </c>
      <c r="D663" s="169" t="str">
        <f ca="1">IF(OFFSET('Sales input worksheet'!$C$1,ROW()-2,0)="","",OFFSET('Sales input worksheet'!$C$1,ROW()-2,0))</f>
        <v/>
      </c>
      <c r="E663" s="170" t="str">
        <f ca="1">IF(OFFSET('Sales input worksheet'!$D$1,ROW()-2,0)="","",OFFSET('Sales input worksheet'!$D$1,ROW()-2,0))</f>
        <v/>
      </c>
      <c r="F663" s="171" t="str">
        <f ca="1">IF(OFFSET('Sales input worksheet'!$E$1,ROW()-2,0)="","",OFFSET('Sales input worksheet'!$E$1,ROW()-2,0))</f>
        <v/>
      </c>
      <c r="G663" s="172" t="str">
        <f ca="1">IF($C663="Total",SUM(G$1:G662),
IF(OR(SUM('Sales input worksheet'!$J662:$K662)&lt;0,SUM('Sales input worksheet'!$J662:$K662)=0),"",
'Sales input worksheet'!$M662))</f>
        <v/>
      </c>
      <c r="H663" s="172" t="str">
        <f ca="1">IF($C663="Total",SUM(H$1:H662),
IF(OR(SUM('Sales input worksheet'!$J662:$K662)&gt;0,SUM('Sales input worksheet'!$J662:$K662)=0),"",
'Sales input worksheet'!$M662))</f>
        <v/>
      </c>
      <c r="I663" s="319"/>
      <c r="J663" s="176" t="str">
        <f ca="1">IF($C663="Total",SUM($I$1:I662),"")</f>
        <v/>
      </c>
      <c r="K663" s="177" t="str">
        <f ca="1">IFERROR(IF($C663="Total",$K$2+SUM($G663:$H663)-$J663,
IF(AND(G663="",H663=""),"",
$K$2+SUM(G$3:G663)+SUM(H$3:H663)-SUM(I$2:I663))),"")</f>
        <v/>
      </c>
    </row>
    <row r="664" spans="1:11" x14ac:dyDescent="0.35">
      <c r="A664" s="318" t="str">
        <f ca="1">IF($B664='Debtor balance enquiry'!$C$2,1+COUNT('Accounts Receivable'!$A$1:A663),"")</f>
        <v/>
      </c>
      <c r="B664" s="133" t="str">
        <f ca="1">OFFSET('Sales input worksheet'!$A$1,ROW()-2,0)</f>
        <v/>
      </c>
      <c r="C664" s="169" t="str">
        <f ca="1">IF($C663="Total","",
IF($C663="","",
IF(OFFSET('Sales input worksheet'!$B$1,ROW()-2,0)="","TOTAL",
OFFSET('Sales input worksheet'!$B$1,ROW()-2,0))))</f>
        <v/>
      </c>
      <c r="D664" s="169" t="str">
        <f ca="1">IF(OFFSET('Sales input worksheet'!$C$1,ROW()-2,0)="","",OFFSET('Sales input worksheet'!$C$1,ROW()-2,0))</f>
        <v/>
      </c>
      <c r="E664" s="170" t="str">
        <f ca="1">IF(OFFSET('Sales input worksheet'!$D$1,ROW()-2,0)="","",OFFSET('Sales input worksheet'!$D$1,ROW()-2,0))</f>
        <v/>
      </c>
      <c r="F664" s="171" t="str">
        <f ca="1">IF(OFFSET('Sales input worksheet'!$E$1,ROW()-2,0)="","",OFFSET('Sales input worksheet'!$E$1,ROW()-2,0))</f>
        <v/>
      </c>
      <c r="G664" s="172" t="str">
        <f ca="1">IF($C664="Total",SUM(G$1:G663),
IF(OR(SUM('Sales input worksheet'!$J663:$K663)&lt;0,SUM('Sales input worksheet'!$J663:$K663)=0),"",
'Sales input worksheet'!$M663))</f>
        <v/>
      </c>
      <c r="H664" s="172" t="str">
        <f ca="1">IF($C664="Total",SUM(H$1:H663),
IF(OR(SUM('Sales input worksheet'!$J663:$K663)&gt;0,SUM('Sales input worksheet'!$J663:$K663)=0),"",
'Sales input worksheet'!$M663))</f>
        <v/>
      </c>
      <c r="I664" s="319"/>
      <c r="J664" s="176" t="str">
        <f ca="1">IF($C664="Total",SUM($I$1:I663),"")</f>
        <v/>
      </c>
      <c r="K664" s="177" t="str">
        <f ca="1">IFERROR(IF($C664="Total",$K$2+SUM($G664:$H664)-$J664,
IF(AND(G664="",H664=""),"",
$K$2+SUM(G$3:G664)+SUM(H$3:H664)-SUM(I$2:I664))),"")</f>
        <v/>
      </c>
    </row>
    <row r="665" spans="1:11" x14ac:dyDescent="0.35">
      <c r="A665" s="318" t="str">
        <f ca="1">IF($B665='Debtor balance enquiry'!$C$2,1+COUNT('Accounts Receivable'!$A$1:A664),"")</f>
        <v/>
      </c>
      <c r="B665" s="133" t="str">
        <f ca="1">OFFSET('Sales input worksheet'!$A$1,ROW()-2,0)</f>
        <v/>
      </c>
      <c r="C665" s="169" t="str">
        <f ca="1">IF($C664="Total","",
IF($C664="","",
IF(OFFSET('Sales input worksheet'!$B$1,ROW()-2,0)="","TOTAL",
OFFSET('Sales input worksheet'!$B$1,ROW()-2,0))))</f>
        <v/>
      </c>
      <c r="D665" s="169" t="str">
        <f ca="1">IF(OFFSET('Sales input worksheet'!$C$1,ROW()-2,0)="","",OFFSET('Sales input worksheet'!$C$1,ROW()-2,0))</f>
        <v/>
      </c>
      <c r="E665" s="170" t="str">
        <f ca="1">IF(OFFSET('Sales input worksheet'!$D$1,ROW()-2,0)="","",OFFSET('Sales input worksheet'!$D$1,ROW()-2,0))</f>
        <v/>
      </c>
      <c r="F665" s="171" t="str">
        <f ca="1">IF(OFFSET('Sales input worksheet'!$E$1,ROW()-2,0)="","",OFFSET('Sales input worksheet'!$E$1,ROW()-2,0))</f>
        <v/>
      </c>
      <c r="G665" s="172" t="str">
        <f ca="1">IF($C665="Total",SUM(G$1:G664),
IF(OR(SUM('Sales input worksheet'!$J664:$K664)&lt;0,SUM('Sales input worksheet'!$J664:$K664)=0),"",
'Sales input worksheet'!$M664))</f>
        <v/>
      </c>
      <c r="H665" s="172" t="str">
        <f ca="1">IF($C665="Total",SUM(H$1:H664),
IF(OR(SUM('Sales input worksheet'!$J664:$K664)&gt;0,SUM('Sales input worksheet'!$J664:$K664)=0),"",
'Sales input worksheet'!$M664))</f>
        <v/>
      </c>
      <c r="I665" s="319"/>
      <c r="J665" s="176" t="str">
        <f ca="1">IF($C665="Total",SUM($I$1:I664),"")</f>
        <v/>
      </c>
      <c r="K665" s="177" t="str">
        <f ca="1">IFERROR(IF($C665="Total",$K$2+SUM($G665:$H665)-$J665,
IF(AND(G665="",H665=""),"",
$K$2+SUM(G$3:G665)+SUM(H$3:H665)-SUM(I$2:I665))),"")</f>
        <v/>
      </c>
    </row>
    <row r="666" spans="1:11" x14ac:dyDescent="0.35">
      <c r="A666" s="318" t="str">
        <f ca="1">IF($B666='Debtor balance enquiry'!$C$2,1+COUNT('Accounts Receivable'!$A$1:A665),"")</f>
        <v/>
      </c>
      <c r="B666" s="133" t="str">
        <f ca="1">OFFSET('Sales input worksheet'!$A$1,ROW()-2,0)</f>
        <v/>
      </c>
      <c r="C666" s="169" t="str">
        <f ca="1">IF($C665="Total","",
IF($C665="","",
IF(OFFSET('Sales input worksheet'!$B$1,ROW()-2,0)="","TOTAL",
OFFSET('Sales input worksheet'!$B$1,ROW()-2,0))))</f>
        <v/>
      </c>
      <c r="D666" s="169" t="str">
        <f ca="1">IF(OFFSET('Sales input worksheet'!$C$1,ROW()-2,0)="","",OFFSET('Sales input worksheet'!$C$1,ROW()-2,0))</f>
        <v/>
      </c>
      <c r="E666" s="170" t="str">
        <f ca="1">IF(OFFSET('Sales input worksheet'!$D$1,ROW()-2,0)="","",OFFSET('Sales input worksheet'!$D$1,ROW()-2,0))</f>
        <v/>
      </c>
      <c r="F666" s="171" t="str">
        <f ca="1">IF(OFFSET('Sales input worksheet'!$E$1,ROW()-2,0)="","",OFFSET('Sales input worksheet'!$E$1,ROW()-2,0))</f>
        <v/>
      </c>
      <c r="G666" s="172" t="str">
        <f ca="1">IF($C666="Total",SUM(G$1:G665),
IF(OR(SUM('Sales input worksheet'!$J665:$K665)&lt;0,SUM('Sales input worksheet'!$J665:$K665)=0),"",
'Sales input worksheet'!$M665))</f>
        <v/>
      </c>
      <c r="H666" s="172" t="str">
        <f ca="1">IF($C666="Total",SUM(H$1:H665),
IF(OR(SUM('Sales input worksheet'!$J665:$K665)&gt;0,SUM('Sales input worksheet'!$J665:$K665)=0),"",
'Sales input worksheet'!$M665))</f>
        <v/>
      </c>
      <c r="I666" s="319"/>
      <c r="J666" s="176" t="str">
        <f ca="1">IF($C666="Total",SUM($I$1:I665),"")</f>
        <v/>
      </c>
      <c r="K666" s="177" t="str">
        <f ca="1">IFERROR(IF($C666="Total",$K$2+SUM($G666:$H666)-$J666,
IF(AND(G666="",H666=""),"",
$K$2+SUM(G$3:G666)+SUM(H$3:H666)-SUM(I$2:I666))),"")</f>
        <v/>
      </c>
    </row>
    <row r="667" spans="1:11" x14ac:dyDescent="0.35">
      <c r="A667" s="318" t="str">
        <f ca="1">IF($B667='Debtor balance enquiry'!$C$2,1+COUNT('Accounts Receivable'!$A$1:A666),"")</f>
        <v/>
      </c>
      <c r="B667" s="133" t="str">
        <f ca="1">OFFSET('Sales input worksheet'!$A$1,ROW()-2,0)</f>
        <v/>
      </c>
      <c r="C667" s="169" t="str">
        <f ca="1">IF($C666="Total","",
IF($C666="","",
IF(OFFSET('Sales input worksheet'!$B$1,ROW()-2,0)="","TOTAL",
OFFSET('Sales input worksheet'!$B$1,ROW()-2,0))))</f>
        <v/>
      </c>
      <c r="D667" s="169" t="str">
        <f ca="1">IF(OFFSET('Sales input worksheet'!$C$1,ROW()-2,0)="","",OFFSET('Sales input worksheet'!$C$1,ROW()-2,0))</f>
        <v/>
      </c>
      <c r="E667" s="170" t="str">
        <f ca="1">IF(OFFSET('Sales input worksheet'!$D$1,ROW()-2,0)="","",OFFSET('Sales input worksheet'!$D$1,ROW()-2,0))</f>
        <v/>
      </c>
      <c r="F667" s="171" t="str">
        <f ca="1">IF(OFFSET('Sales input worksheet'!$E$1,ROW()-2,0)="","",OFFSET('Sales input worksheet'!$E$1,ROW()-2,0))</f>
        <v/>
      </c>
      <c r="G667" s="172" t="str">
        <f ca="1">IF($C667="Total",SUM(G$1:G666),
IF(OR(SUM('Sales input worksheet'!$J666:$K666)&lt;0,SUM('Sales input worksheet'!$J666:$K666)=0),"",
'Sales input worksheet'!$M666))</f>
        <v/>
      </c>
      <c r="H667" s="172" t="str">
        <f ca="1">IF($C667="Total",SUM(H$1:H666),
IF(OR(SUM('Sales input worksheet'!$J666:$K666)&gt;0,SUM('Sales input worksheet'!$J666:$K666)=0),"",
'Sales input worksheet'!$M666))</f>
        <v/>
      </c>
      <c r="I667" s="319"/>
      <c r="J667" s="176" t="str">
        <f ca="1">IF($C667="Total",SUM($I$1:I666),"")</f>
        <v/>
      </c>
      <c r="K667" s="177" t="str">
        <f ca="1">IFERROR(IF($C667="Total",$K$2+SUM($G667:$H667)-$J667,
IF(AND(G667="",H667=""),"",
$K$2+SUM(G$3:G667)+SUM(H$3:H667)-SUM(I$2:I667))),"")</f>
        <v/>
      </c>
    </row>
    <row r="668" spans="1:11" x14ac:dyDescent="0.35">
      <c r="A668" s="318" t="str">
        <f ca="1">IF($B668='Debtor balance enquiry'!$C$2,1+COUNT('Accounts Receivable'!$A$1:A667),"")</f>
        <v/>
      </c>
      <c r="B668" s="133" t="str">
        <f ca="1">OFFSET('Sales input worksheet'!$A$1,ROW()-2,0)</f>
        <v/>
      </c>
      <c r="C668" s="169" t="str">
        <f ca="1">IF($C667="Total","",
IF($C667="","",
IF(OFFSET('Sales input worksheet'!$B$1,ROW()-2,0)="","TOTAL",
OFFSET('Sales input worksheet'!$B$1,ROW()-2,0))))</f>
        <v/>
      </c>
      <c r="D668" s="169" t="str">
        <f ca="1">IF(OFFSET('Sales input worksheet'!$C$1,ROW()-2,0)="","",OFFSET('Sales input worksheet'!$C$1,ROW()-2,0))</f>
        <v/>
      </c>
      <c r="E668" s="170" t="str">
        <f ca="1">IF(OFFSET('Sales input worksheet'!$D$1,ROW()-2,0)="","",OFFSET('Sales input worksheet'!$D$1,ROW()-2,0))</f>
        <v/>
      </c>
      <c r="F668" s="171" t="str">
        <f ca="1">IF(OFFSET('Sales input worksheet'!$E$1,ROW()-2,0)="","",OFFSET('Sales input worksheet'!$E$1,ROW()-2,0))</f>
        <v/>
      </c>
      <c r="G668" s="172" t="str">
        <f ca="1">IF($C668="Total",SUM(G$1:G667),
IF(OR(SUM('Sales input worksheet'!$J667:$K667)&lt;0,SUM('Sales input worksheet'!$J667:$K667)=0),"",
'Sales input worksheet'!$M667))</f>
        <v/>
      </c>
      <c r="H668" s="172" t="str">
        <f ca="1">IF($C668="Total",SUM(H$1:H667),
IF(OR(SUM('Sales input worksheet'!$J667:$K667)&gt;0,SUM('Sales input worksheet'!$J667:$K667)=0),"",
'Sales input worksheet'!$M667))</f>
        <v/>
      </c>
      <c r="I668" s="319"/>
      <c r="J668" s="176" t="str">
        <f ca="1">IF($C668="Total",SUM($I$1:I667),"")</f>
        <v/>
      </c>
      <c r="K668" s="177" t="str">
        <f ca="1">IFERROR(IF($C668="Total",$K$2+SUM($G668:$H668)-$J668,
IF(AND(G668="",H668=""),"",
$K$2+SUM(G$3:G668)+SUM(H$3:H668)-SUM(I$2:I668))),"")</f>
        <v/>
      </c>
    </row>
    <row r="669" spans="1:11" x14ac:dyDescent="0.35">
      <c r="A669" s="318" t="str">
        <f ca="1">IF($B669='Debtor balance enquiry'!$C$2,1+COUNT('Accounts Receivable'!$A$1:A668),"")</f>
        <v/>
      </c>
      <c r="B669" s="133" t="str">
        <f ca="1">OFFSET('Sales input worksheet'!$A$1,ROW()-2,0)</f>
        <v/>
      </c>
      <c r="C669" s="169" t="str">
        <f ca="1">IF($C668="Total","",
IF($C668="","",
IF(OFFSET('Sales input worksheet'!$B$1,ROW()-2,0)="","TOTAL",
OFFSET('Sales input worksheet'!$B$1,ROW()-2,0))))</f>
        <v/>
      </c>
      <c r="D669" s="169" t="str">
        <f ca="1">IF(OFFSET('Sales input worksheet'!$C$1,ROW()-2,0)="","",OFFSET('Sales input worksheet'!$C$1,ROW()-2,0))</f>
        <v/>
      </c>
      <c r="E669" s="170" t="str">
        <f ca="1">IF(OFFSET('Sales input worksheet'!$D$1,ROW()-2,0)="","",OFFSET('Sales input worksheet'!$D$1,ROW()-2,0))</f>
        <v/>
      </c>
      <c r="F669" s="171" t="str">
        <f ca="1">IF(OFFSET('Sales input worksheet'!$E$1,ROW()-2,0)="","",OFFSET('Sales input worksheet'!$E$1,ROW()-2,0))</f>
        <v/>
      </c>
      <c r="G669" s="172" t="str">
        <f ca="1">IF($C669="Total",SUM(G$1:G668),
IF(OR(SUM('Sales input worksheet'!$J668:$K668)&lt;0,SUM('Sales input worksheet'!$J668:$K668)=0),"",
'Sales input worksheet'!$M668))</f>
        <v/>
      </c>
      <c r="H669" s="172" t="str">
        <f ca="1">IF($C669="Total",SUM(H$1:H668),
IF(OR(SUM('Sales input worksheet'!$J668:$K668)&gt;0,SUM('Sales input worksheet'!$J668:$K668)=0),"",
'Sales input worksheet'!$M668))</f>
        <v/>
      </c>
      <c r="I669" s="319"/>
      <c r="J669" s="176" t="str">
        <f ca="1">IF($C669="Total",SUM($I$1:I668),"")</f>
        <v/>
      </c>
      <c r="K669" s="177" t="str">
        <f ca="1">IFERROR(IF($C669="Total",$K$2+SUM($G669:$H669)-$J669,
IF(AND(G669="",H669=""),"",
$K$2+SUM(G$3:G669)+SUM(H$3:H669)-SUM(I$2:I669))),"")</f>
        <v/>
      </c>
    </row>
    <row r="670" spans="1:11" x14ac:dyDescent="0.35">
      <c r="A670" s="318" t="str">
        <f ca="1">IF($B670='Debtor balance enquiry'!$C$2,1+COUNT('Accounts Receivable'!$A$1:A669),"")</f>
        <v/>
      </c>
      <c r="B670" s="133" t="str">
        <f ca="1">OFFSET('Sales input worksheet'!$A$1,ROW()-2,0)</f>
        <v/>
      </c>
      <c r="C670" s="169" t="str">
        <f ca="1">IF($C669="Total","",
IF($C669="","",
IF(OFFSET('Sales input worksheet'!$B$1,ROW()-2,0)="","TOTAL",
OFFSET('Sales input worksheet'!$B$1,ROW()-2,0))))</f>
        <v/>
      </c>
      <c r="D670" s="169" t="str">
        <f ca="1">IF(OFFSET('Sales input worksheet'!$C$1,ROW()-2,0)="","",OFFSET('Sales input worksheet'!$C$1,ROW()-2,0))</f>
        <v/>
      </c>
      <c r="E670" s="170" t="str">
        <f ca="1">IF(OFFSET('Sales input worksheet'!$D$1,ROW()-2,0)="","",OFFSET('Sales input worksheet'!$D$1,ROW()-2,0))</f>
        <v/>
      </c>
      <c r="F670" s="171" t="str">
        <f ca="1">IF(OFFSET('Sales input worksheet'!$E$1,ROW()-2,0)="","",OFFSET('Sales input worksheet'!$E$1,ROW()-2,0))</f>
        <v/>
      </c>
      <c r="G670" s="172" t="str">
        <f ca="1">IF($C670="Total",SUM(G$1:G669),
IF(OR(SUM('Sales input worksheet'!$J669:$K669)&lt;0,SUM('Sales input worksheet'!$J669:$K669)=0),"",
'Sales input worksheet'!$M669))</f>
        <v/>
      </c>
      <c r="H670" s="172" t="str">
        <f ca="1">IF($C670="Total",SUM(H$1:H669),
IF(OR(SUM('Sales input worksheet'!$J669:$K669)&gt;0,SUM('Sales input worksheet'!$J669:$K669)=0),"",
'Sales input worksheet'!$M669))</f>
        <v/>
      </c>
      <c r="I670" s="319"/>
      <c r="J670" s="176" t="str">
        <f ca="1">IF($C670="Total",SUM($I$1:I669),"")</f>
        <v/>
      </c>
      <c r="K670" s="177" t="str">
        <f ca="1">IFERROR(IF($C670="Total",$K$2+SUM($G670:$H670)-$J670,
IF(AND(G670="",H670=""),"",
$K$2+SUM(G$3:G670)+SUM(H$3:H670)-SUM(I$2:I670))),"")</f>
        <v/>
      </c>
    </row>
    <row r="671" spans="1:11" x14ac:dyDescent="0.35">
      <c r="A671" s="318" t="str">
        <f ca="1">IF($B671='Debtor balance enquiry'!$C$2,1+COUNT('Accounts Receivable'!$A$1:A670),"")</f>
        <v/>
      </c>
      <c r="B671" s="133" t="str">
        <f ca="1">OFFSET('Sales input worksheet'!$A$1,ROW()-2,0)</f>
        <v/>
      </c>
      <c r="C671" s="169" t="str">
        <f ca="1">IF($C670="Total","",
IF($C670="","",
IF(OFFSET('Sales input worksheet'!$B$1,ROW()-2,0)="","TOTAL",
OFFSET('Sales input worksheet'!$B$1,ROW()-2,0))))</f>
        <v/>
      </c>
      <c r="D671" s="169" t="str">
        <f ca="1">IF(OFFSET('Sales input worksheet'!$C$1,ROW()-2,0)="","",OFFSET('Sales input worksheet'!$C$1,ROW()-2,0))</f>
        <v/>
      </c>
      <c r="E671" s="170" t="str">
        <f ca="1">IF(OFFSET('Sales input worksheet'!$D$1,ROW()-2,0)="","",OFFSET('Sales input worksheet'!$D$1,ROW()-2,0))</f>
        <v/>
      </c>
      <c r="F671" s="171" t="str">
        <f ca="1">IF(OFFSET('Sales input worksheet'!$E$1,ROW()-2,0)="","",OFFSET('Sales input worksheet'!$E$1,ROW()-2,0))</f>
        <v/>
      </c>
      <c r="G671" s="172" t="str">
        <f ca="1">IF($C671="Total",SUM(G$1:G670),
IF(OR(SUM('Sales input worksheet'!$J670:$K670)&lt;0,SUM('Sales input worksheet'!$J670:$K670)=0),"",
'Sales input worksheet'!$M670))</f>
        <v/>
      </c>
      <c r="H671" s="172" t="str">
        <f ca="1">IF($C671="Total",SUM(H$1:H670),
IF(OR(SUM('Sales input worksheet'!$J670:$K670)&gt;0,SUM('Sales input worksheet'!$J670:$K670)=0),"",
'Sales input worksheet'!$M670))</f>
        <v/>
      </c>
      <c r="I671" s="319"/>
      <c r="J671" s="176" t="str">
        <f ca="1">IF($C671="Total",SUM($I$1:I670),"")</f>
        <v/>
      </c>
      <c r="K671" s="177" t="str">
        <f ca="1">IFERROR(IF($C671="Total",$K$2+SUM($G671:$H671)-$J671,
IF(AND(G671="",H671=""),"",
$K$2+SUM(G$3:G671)+SUM(H$3:H671)-SUM(I$2:I671))),"")</f>
        <v/>
      </c>
    </row>
    <row r="672" spans="1:11" x14ac:dyDescent="0.35">
      <c r="A672" s="318" t="str">
        <f ca="1">IF($B672='Debtor balance enquiry'!$C$2,1+COUNT('Accounts Receivable'!$A$1:A671),"")</f>
        <v/>
      </c>
      <c r="B672" s="133" t="str">
        <f ca="1">OFFSET('Sales input worksheet'!$A$1,ROW()-2,0)</f>
        <v/>
      </c>
      <c r="C672" s="169" t="str">
        <f ca="1">IF($C671="Total","",
IF($C671="","",
IF(OFFSET('Sales input worksheet'!$B$1,ROW()-2,0)="","TOTAL",
OFFSET('Sales input worksheet'!$B$1,ROW()-2,0))))</f>
        <v/>
      </c>
      <c r="D672" s="169" t="str">
        <f ca="1">IF(OFFSET('Sales input worksheet'!$C$1,ROW()-2,0)="","",OFFSET('Sales input worksheet'!$C$1,ROW()-2,0))</f>
        <v/>
      </c>
      <c r="E672" s="170" t="str">
        <f ca="1">IF(OFFSET('Sales input worksheet'!$D$1,ROW()-2,0)="","",OFFSET('Sales input worksheet'!$D$1,ROW()-2,0))</f>
        <v/>
      </c>
      <c r="F672" s="171" t="str">
        <f ca="1">IF(OFFSET('Sales input worksheet'!$E$1,ROW()-2,0)="","",OFFSET('Sales input worksheet'!$E$1,ROW()-2,0))</f>
        <v/>
      </c>
      <c r="G672" s="172" t="str">
        <f ca="1">IF($C672="Total",SUM(G$1:G671),
IF(OR(SUM('Sales input worksheet'!$J671:$K671)&lt;0,SUM('Sales input worksheet'!$J671:$K671)=0),"",
'Sales input worksheet'!$M671))</f>
        <v/>
      </c>
      <c r="H672" s="172" t="str">
        <f ca="1">IF($C672="Total",SUM(H$1:H671),
IF(OR(SUM('Sales input worksheet'!$J671:$K671)&gt;0,SUM('Sales input worksheet'!$J671:$K671)=0),"",
'Sales input worksheet'!$M671))</f>
        <v/>
      </c>
      <c r="I672" s="319"/>
      <c r="J672" s="176" t="str">
        <f ca="1">IF($C672="Total",SUM($I$1:I671),"")</f>
        <v/>
      </c>
      <c r="K672" s="177" t="str">
        <f ca="1">IFERROR(IF($C672="Total",$K$2+SUM($G672:$H672)-$J672,
IF(AND(G672="",H672=""),"",
$K$2+SUM(G$3:G672)+SUM(H$3:H672)-SUM(I$2:I672))),"")</f>
        <v/>
      </c>
    </row>
    <row r="673" spans="1:11" x14ac:dyDescent="0.35">
      <c r="A673" s="318" t="str">
        <f ca="1">IF($B673='Debtor balance enquiry'!$C$2,1+COUNT('Accounts Receivable'!$A$1:A672),"")</f>
        <v/>
      </c>
      <c r="B673" s="133" t="str">
        <f ca="1">OFFSET('Sales input worksheet'!$A$1,ROW()-2,0)</f>
        <v/>
      </c>
      <c r="C673" s="169" t="str">
        <f ca="1">IF($C672="Total","",
IF($C672="","",
IF(OFFSET('Sales input worksheet'!$B$1,ROW()-2,0)="","TOTAL",
OFFSET('Sales input worksheet'!$B$1,ROW()-2,0))))</f>
        <v/>
      </c>
      <c r="D673" s="169" t="str">
        <f ca="1">IF(OFFSET('Sales input worksheet'!$C$1,ROW()-2,0)="","",OFFSET('Sales input worksheet'!$C$1,ROW()-2,0))</f>
        <v/>
      </c>
      <c r="E673" s="170" t="str">
        <f ca="1">IF(OFFSET('Sales input worksheet'!$D$1,ROW()-2,0)="","",OFFSET('Sales input worksheet'!$D$1,ROW()-2,0))</f>
        <v/>
      </c>
      <c r="F673" s="171" t="str">
        <f ca="1">IF(OFFSET('Sales input worksheet'!$E$1,ROW()-2,0)="","",OFFSET('Sales input worksheet'!$E$1,ROW()-2,0))</f>
        <v/>
      </c>
      <c r="G673" s="172" t="str">
        <f ca="1">IF($C673="Total",SUM(G$1:G672),
IF(OR(SUM('Sales input worksheet'!$J672:$K672)&lt;0,SUM('Sales input worksheet'!$J672:$K672)=0),"",
'Sales input worksheet'!$M672))</f>
        <v/>
      </c>
      <c r="H673" s="172" t="str">
        <f ca="1">IF($C673="Total",SUM(H$1:H672),
IF(OR(SUM('Sales input worksheet'!$J672:$K672)&gt;0,SUM('Sales input worksheet'!$J672:$K672)=0),"",
'Sales input worksheet'!$M672))</f>
        <v/>
      </c>
      <c r="I673" s="319"/>
      <c r="J673" s="176" t="str">
        <f ca="1">IF($C673="Total",SUM($I$1:I672),"")</f>
        <v/>
      </c>
      <c r="K673" s="177" t="str">
        <f ca="1">IFERROR(IF($C673="Total",$K$2+SUM($G673:$H673)-$J673,
IF(AND(G673="",H673=""),"",
$K$2+SUM(G$3:G673)+SUM(H$3:H673)-SUM(I$2:I673))),"")</f>
        <v/>
      </c>
    </row>
    <row r="674" spans="1:11" x14ac:dyDescent="0.35">
      <c r="A674" s="318" t="str">
        <f ca="1">IF($B674='Debtor balance enquiry'!$C$2,1+COUNT('Accounts Receivable'!$A$1:A673),"")</f>
        <v/>
      </c>
      <c r="B674" s="133" t="str">
        <f ca="1">OFFSET('Sales input worksheet'!$A$1,ROW()-2,0)</f>
        <v/>
      </c>
      <c r="C674" s="169" t="str">
        <f ca="1">IF($C673="Total","",
IF($C673="","",
IF(OFFSET('Sales input worksheet'!$B$1,ROW()-2,0)="","TOTAL",
OFFSET('Sales input worksheet'!$B$1,ROW()-2,0))))</f>
        <v/>
      </c>
      <c r="D674" s="169" t="str">
        <f ca="1">IF(OFFSET('Sales input worksheet'!$C$1,ROW()-2,0)="","",OFFSET('Sales input worksheet'!$C$1,ROW()-2,0))</f>
        <v/>
      </c>
      <c r="E674" s="170" t="str">
        <f ca="1">IF(OFFSET('Sales input worksheet'!$D$1,ROW()-2,0)="","",OFFSET('Sales input worksheet'!$D$1,ROW()-2,0))</f>
        <v/>
      </c>
      <c r="F674" s="171" t="str">
        <f ca="1">IF(OFFSET('Sales input worksheet'!$E$1,ROW()-2,0)="","",OFFSET('Sales input worksheet'!$E$1,ROW()-2,0))</f>
        <v/>
      </c>
      <c r="G674" s="172" t="str">
        <f ca="1">IF($C674="Total",SUM(G$1:G673),
IF(OR(SUM('Sales input worksheet'!$J673:$K673)&lt;0,SUM('Sales input worksheet'!$J673:$K673)=0),"",
'Sales input worksheet'!$M673))</f>
        <v/>
      </c>
      <c r="H674" s="172" t="str">
        <f ca="1">IF($C674="Total",SUM(H$1:H673),
IF(OR(SUM('Sales input worksheet'!$J673:$K673)&gt;0,SUM('Sales input worksheet'!$J673:$K673)=0),"",
'Sales input worksheet'!$M673))</f>
        <v/>
      </c>
      <c r="I674" s="319"/>
      <c r="J674" s="176" t="str">
        <f ca="1">IF($C674="Total",SUM($I$1:I673),"")</f>
        <v/>
      </c>
      <c r="K674" s="177" t="str">
        <f ca="1">IFERROR(IF($C674="Total",$K$2+SUM($G674:$H674)-$J674,
IF(AND(G674="",H674=""),"",
$K$2+SUM(G$3:G674)+SUM(H$3:H674)-SUM(I$2:I674))),"")</f>
        <v/>
      </c>
    </row>
    <row r="675" spans="1:11" x14ac:dyDescent="0.35">
      <c r="A675" s="318" t="str">
        <f ca="1">IF($B675='Debtor balance enquiry'!$C$2,1+COUNT('Accounts Receivable'!$A$1:A674),"")</f>
        <v/>
      </c>
      <c r="B675" s="133" t="str">
        <f ca="1">OFFSET('Sales input worksheet'!$A$1,ROW()-2,0)</f>
        <v/>
      </c>
      <c r="C675" s="169" t="str">
        <f ca="1">IF($C674="Total","",
IF($C674="","",
IF(OFFSET('Sales input worksheet'!$B$1,ROW()-2,0)="","TOTAL",
OFFSET('Sales input worksheet'!$B$1,ROW()-2,0))))</f>
        <v/>
      </c>
      <c r="D675" s="169" t="str">
        <f ca="1">IF(OFFSET('Sales input worksheet'!$C$1,ROW()-2,0)="","",OFFSET('Sales input worksheet'!$C$1,ROW()-2,0))</f>
        <v/>
      </c>
      <c r="E675" s="170" t="str">
        <f ca="1">IF(OFFSET('Sales input worksheet'!$D$1,ROW()-2,0)="","",OFFSET('Sales input worksheet'!$D$1,ROW()-2,0))</f>
        <v/>
      </c>
      <c r="F675" s="171" t="str">
        <f ca="1">IF(OFFSET('Sales input worksheet'!$E$1,ROW()-2,0)="","",OFFSET('Sales input worksheet'!$E$1,ROW()-2,0))</f>
        <v/>
      </c>
      <c r="G675" s="172" t="str">
        <f ca="1">IF($C675="Total",SUM(G$1:G674),
IF(OR(SUM('Sales input worksheet'!$J674:$K674)&lt;0,SUM('Sales input worksheet'!$J674:$K674)=0),"",
'Sales input worksheet'!$M674))</f>
        <v/>
      </c>
      <c r="H675" s="172" t="str">
        <f ca="1">IF($C675="Total",SUM(H$1:H674),
IF(OR(SUM('Sales input worksheet'!$J674:$K674)&gt;0,SUM('Sales input worksheet'!$J674:$K674)=0),"",
'Sales input worksheet'!$M674))</f>
        <v/>
      </c>
      <c r="I675" s="319"/>
      <c r="J675" s="176" t="str">
        <f ca="1">IF($C675="Total",SUM($I$1:I674),"")</f>
        <v/>
      </c>
      <c r="K675" s="177" t="str">
        <f ca="1">IFERROR(IF($C675="Total",$K$2+SUM($G675:$H675)-$J675,
IF(AND(G675="",H675=""),"",
$K$2+SUM(G$3:G675)+SUM(H$3:H675)-SUM(I$2:I675))),"")</f>
        <v/>
      </c>
    </row>
    <row r="676" spans="1:11" x14ac:dyDescent="0.35">
      <c r="A676" s="318" t="str">
        <f ca="1">IF($B676='Debtor balance enquiry'!$C$2,1+COUNT('Accounts Receivable'!$A$1:A675),"")</f>
        <v/>
      </c>
      <c r="B676" s="133" t="str">
        <f ca="1">OFFSET('Sales input worksheet'!$A$1,ROW()-2,0)</f>
        <v/>
      </c>
      <c r="C676" s="169" t="str">
        <f ca="1">IF($C675="Total","",
IF($C675="","",
IF(OFFSET('Sales input worksheet'!$B$1,ROW()-2,0)="","TOTAL",
OFFSET('Sales input worksheet'!$B$1,ROW()-2,0))))</f>
        <v/>
      </c>
      <c r="D676" s="169" t="str">
        <f ca="1">IF(OFFSET('Sales input worksheet'!$C$1,ROW()-2,0)="","",OFFSET('Sales input worksheet'!$C$1,ROW()-2,0))</f>
        <v/>
      </c>
      <c r="E676" s="170" t="str">
        <f ca="1">IF(OFFSET('Sales input worksheet'!$D$1,ROW()-2,0)="","",OFFSET('Sales input worksheet'!$D$1,ROW()-2,0))</f>
        <v/>
      </c>
      <c r="F676" s="171" t="str">
        <f ca="1">IF(OFFSET('Sales input worksheet'!$E$1,ROW()-2,0)="","",OFFSET('Sales input worksheet'!$E$1,ROW()-2,0))</f>
        <v/>
      </c>
      <c r="G676" s="172" t="str">
        <f ca="1">IF($C676="Total",SUM(G$1:G675),
IF(OR(SUM('Sales input worksheet'!$J675:$K675)&lt;0,SUM('Sales input worksheet'!$J675:$K675)=0),"",
'Sales input worksheet'!$M675))</f>
        <v/>
      </c>
      <c r="H676" s="172" t="str">
        <f ca="1">IF($C676="Total",SUM(H$1:H675),
IF(OR(SUM('Sales input worksheet'!$J675:$K675)&gt;0,SUM('Sales input worksheet'!$J675:$K675)=0),"",
'Sales input worksheet'!$M675))</f>
        <v/>
      </c>
      <c r="I676" s="319"/>
      <c r="J676" s="176" t="str">
        <f ca="1">IF($C676="Total",SUM($I$1:I675),"")</f>
        <v/>
      </c>
      <c r="K676" s="177" t="str">
        <f ca="1">IFERROR(IF($C676="Total",$K$2+SUM($G676:$H676)-$J676,
IF(AND(G676="",H676=""),"",
$K$2+SUM(G$3:G676)+SUM(H$3:H676)-SUM(I$2:I676))),"")</f>
        <v/>
      </c>
    </row>
    <row r="677" spans="1:11" x14ac:dyDescent="0.35">
      <c r="A677" s="318" t="str">
        <f ca="1">IF($B677='Debtor balance enquiry'!$C$2,1+COUNT('Accounts Receivable'!$A$1:A676),"")</f>
        <v/>
      </c>
      <c r="B677" s="133" t="str">
        <f ca="1">OFFSET('Sales input worksheet'!$A$1,ROW()-2,0)</f>
        <v/>
      </c>
      <c r="C677" s="169" t="str">
        <f ca="1">IF($C676="Total","",
IF($C676="","",
IF(OFFSET('Sales input worksheet'!$B$1,ROW()-2,0)="","TOTAL",
OFFSET('Sales input worksheet'!$B$1,ROW()-2,0))))</f>
        <v/>
      </c>
      <c r="D677" s="169" t="str">
        <f ca="1">IF(OFFSET('Sales input worksheet'!$C$1,ROW()-2,0)="","",OFFSET('Sales input worksheet'!$C$1,ROW()-2,0))</f>
        <v/>
      </c>
      <c r="E677" s="170" t="str">
        <f ca="1">IF(OFFSET('Sales input worksheet'!$D$1,ROW()-2,0)="","",OFFSET('Sales input worksheet'!$D$1,ROW()-2,0))</f>
        <v/>
      </c>
      <c r="F677" s="171" t="str">
        <f ca="1">IF(OFFSET('Sales input worksheet'!$E$1,ROW()-2,0)="","",OFFSET('Sales input worksheet'!$E$1,ROW()-2,0))</f>
        <v/>
      </c>
      <c r="G677" s="172" t="str">
        <f ca="1">IF($C677="Total",SUM(G$1:G676),
IF(OR(SUM('Sales input worksheet'!$J676:$K676)&lt;0,SUM('Sales input worksheet'!$J676:$K676)=0),"",
'Sales input worksheet'!$M676))</f>
        <v/>
      </c>
      <c r="H677" s="172" t="str">
        <f ca="1">IF($C677="Total",SUM(H$1:H676),
IF(OR(SUM('Sales input worksheet'!$J676:$K676)&gt;0,SUM('Sales input worksheet'!$J676:$K676)=0),"",
'Sales input worksheet'!$M676))</f>
        <v/>
      </c>
      <c r="I677" s="319"/>
      <c r="J677" s="176" t="str">
        <f ca="1">IF($C677="Total",SUM($I$1:I676),"")</f>
        <v/>
      </c>
      <c r="K677" s="177" t="str">
        <f ca="1">IFERROR(IF($C677="Total",$K$2+SUM($G677:$H677)-$J677,
IF(AND(G677="",H677=""),"",
$K$2+SUM(G$3:G677)+SUM(H$3:H677)-SUM(I$2:I677))),"")</f>
        <v/>
      </c>
    </row>
    <row r="678" spans="1:11" x14ac:dyDescent="0.35">
      <c r="A678" s="318" t="str">
        <f ca="1">IF($B678='Debtor balance enquiry'!$C$2,1+COUNT('Accounts Receivable'!$A$1:A677),"")</f>
        <v/>
      </c>
      <c r="B678" s="133" t="str">
        <f ca="1">OFFSET('Sales input worksheet'!$A$1,ROW()-2,0)</f>
        <v/>
      </c>
      <c r="C678" s="169" t="str">
        <f ca="1">IF($C677="Total","",
IF($C677="","",
IF(OFFSET('Sales input worksheet'!$B$1,ROW()-2,0)="","TOTAL",
OFFSET('Sales input worksheet'!$B$1,ROW()-2,0))))</f>
        <v/>
      </c>
      <c r="D678" s="169" t="str">
        <f ca="1">IF(OFFSET('Sales input worksheet'!$C$1,ROW()-2,0)="","",OFFSET('Sales input worksheet'!$C$1,ROW()-2,0))</f>
        <v/>
      </c>
      <c r="E678" s="170" t="str">
        <f ca="1">IF(OFFSET('Sales input worksheet'!$D$1,ROW()-2,0)="","",OFFSET('Sales input worksheet'!$D$1,ROW()-2,0))</f>
        <v/>
      </c>
      <c r="F678" s="171" t="str">
        <f ca="1">IF(OFFSET('Sales input worksheet'!$E$1,ROW()-2,0)="","",OFFSET('Sales input worksheet'!$E$1,ROW()-2,0))</f>
        <v/>
      </c>
      <c r="G678" s="172" t="str">
        <f ca="1">IF($C678="Total",SUM(G$1:G677),
IF(OR(SUM('Sales input worksheet'!$J677:$K677)&lt;0,SUM('Sales input worksheet'!$J677:$K677)=0),"",
'Sales input worksheet'!$M677))</f>
        <v/>
      </c>
      <c r="H678" s="172" t="str">
        <f ca="1">IF($C678="Total",SUM(H$1:H677),
IF(OR(SUM('Sales input worksheet'!$J677:$K677)&gt;0,SUM('Sales input worksheet'!$J677:$K677)=0),"",
'Sales input worksheet'!$M677))</f>
        <v/>
      </c>
      <c r="I678" s="319"/>
      <c r="J678" s="176" t="str">
        <f ca="1">IF($C678="Total",SUM($I$1:I677),"")</f>
        <v/>
      </c>
      <c r="K678" s="177" t="str">
        <f ca="1">IFERROR(IF($C678="Total",$K$2+SUM($G678:$H678)-$J678,
IF(AND(G678="",H678=""),"",
$K$2+SUM(G$3:G678)+SUM(H$3:H678)-SUM(I$2:I678))),"")</f>
        <v/>
      </c>
    </row>
    <row r="679" spans="1:11" x14ac:dyDescent="0.35">
      <c r="A679" s="318" t="str">
        <f ca="1">IF($B679='Debtor balance enquiry'!$C$2,1+COUNT('Accounts Receivable'!$A$1:A678),"")</f>
        <v/>
      </c>
      <c r="B679" s="133" t="str">
        <f ca="1">OFFSET('Sales input worksheet'!$A$1,ROW()-2,0)</f>
        <v/>
      </c>
      <c r="C679" s="169" t="str">
        <f ca="1">IF($C678="Total","",
IF($C678="","",
IF(OFFSET('Sales input worksheet'!$B$1,ROW()-2,0)="","TOTAL",
OFFSET('Sales input worksheet'!$B$1,ROW()-2,0))))</f>
        <v/>
      </c>
      <c r="D679" s="169" t="str">
        <f ca="1">IF(OFFSET('Sales input worksheet'!$C$1,ROW()-2,0)="","",OFFSET('Sales input worksheet'!$C$1,ROW()-2,0))</f>
        <v/>
      </c>
      <c r="E679" s="170" t="str">
        <f ca="1">IF(OFFSET('Sales input worksheet'!$D$1,ROW()-2,0)="","",OFFSET('Sales input worksheet'!$D$1,ROW()-2,0))</f>
        <v/>
      </c>
      <c r="F679" s="171" t="str">
        <f ca="1">IF(OFFSET('Sales input worksheet'!$E$1,ROW()-2,0)="","",OFFSET('Sales input worksheet'!$E$1,ROW()-2,0))</f>
        <v/>
      </c>
      <c r="G679" s="172" t="str">
        <f ca="1">IF($C679="Total",SUM(G$1:G678),
IF(OR(SUM('Sales input worksheet'!$J678:$K678)&lt;0,SUM('Sales input worksheet'!$J678:$K678)=0),"",
'Sales input worksheet'!$M678))</f>
        <v/>
      </c>
      <c r="H679" s="172" t="str">
        <f ca="1">IF($C679="Total",SUM(H$1:H678),
IF(OR(SUM('Sales input worksheet'!$J678:$K678)&gt;0,SUM('Sales input worksheet'!$J678:$K678)=0),"",
'Sales input worksheet'!$M678))</f>
        <v/>
      </c>
      <c r="I679" s="319"/>
      <c r="J679" s="176" t="str">
        <f ca="1">IF($C679="Total",SUM($I$1:I678),"")</f>
        <v/>
      </c>
      <c r="K679" s="177" t="str">
        <f ca="1">IFERROR(IF($C679="Total",$K$2+SUM($G679:$H679)-$J679,
IF(AND(G679="",H679=""),"",
$K$2+SUM(G$3:G679)+SUM(H$3:H679)-SUM(I$2:I679))),"")</f>
        <v/>
      </c>
    </row>
    <row r="680" spans="1:11" x14ac:dyDescent="0.35">
      <c r="A680" s="318" t="str">
        <f ca="1">IF($B680='Debtor balance enquiry'!$C$2,1+COUNT('Accounts Receivable'!$A$1:A679),"")</f>
        <v/>
      </c>
      <c r="B680" s="133" t="str">
        <f ca="1">OFFSET('Sales input worksheet'!$A$1,ROW()-2,0)</f>
        <v/>
      </c>
      <c r="C680" s="169" t="str">
        <f ca="1">IF($C679="Total","",
IF($C679="","",
IF(OFFSET('Sales input worksheet'!$B$1,ROW()-2,0)="","TOTAL",
OFFSET('Sales input worksheet'!$B$1,ROW()-2,0))))</f>
        <v/>
      </c>
      <c r="D680" s="169" t="str">
        <f ca="1">IF(OFFSET('Sales input worksheet'!$C$1,ROW()-2,0)="","",OFFSET('Sales input worksheet'!$C$1,ROW()-2,0))</f>
        <v/>
      </c>
      <c r="E680" s="170" t="str">
        <f ca="1">IF(OFFSET('Sales input worksheet'!$D$1,ROW()-2,0)="","",OFFSET('Sales input worksheet'!$D$1,ROW()-2,0))</f>
        <v/>
      </c>
      <c r="F680" s="171" t="str">
        <f ca="1">IF(OFFSET('Sales input worksheet'!$E$1,ROW()-2,0)="","",OFFSET('Sales input worksheet'!$E$1,ROW()-2,0))</f>
        <v/>
      </c>
      <c r="G680" s="172" t="str">
        <f ca="1">IF($C680="Total",SUM(G$1:G679),
IF(OR(SUM('Sales input worksheet'!$J679:$K679)&lt;0,SUM('Sales input worksheet'!$J679:$K679)=0),"",
'Sales input worksheet'!$M679))</f>
        <v/>
      </c>
      <c r="H680" s="172" t="str">
        <f ca="1">IF($C680="Total",SUM(H$1:H679),
IF(OR(SUM('Sales input worksheet'!$J679:$K679)&gt;0,SUM('Sales input worksheet'!$J679:$K679)=0),"",
'Sales input worksheet'!$M679))</f>
        <v/>
      </c>
      <c r="I680" s="319"/>
      <c r="J680" s="176" t="str">
        <f ca="1">IF($C680="Total",SUM($I$1:I679),"")</f>
        <v/>
      </c>
      <c r="K680" s="177" t="str">
        <f ca="1">IFERROR(IF($C680="Total",$K$2+SUM($G680:$H680)-$J680,
IF(AND(G680="",H680=""),"",
$K$2+SUM(G$3:G680)+SUM(H$3:H680)-SUM(I$2:I680))),"")</f>
        <v/>
      </c>
    </row>
    <row r="681" spans="1:11" x14ac:dyDescent="0.35">
      <c r="A681" s="318" t="str">
        <f ca="1">IF($B681='Debtor balance enquiry'!$C$2,1+COUNT('Accounts Receivable'!$A$1:A680),"")</f>
        <v/>
      </c>
      <c r="B681" s="133" t="str">
        <f ca="1">OFFSET('Sales input worksheet'!$A$1,ROW()-2,0)</f>
        <v/>
      </c>
      <c r="C681" s="169" t="str">
        <f ca="1">IF($C680="Total","",
IF($C680="","",
IF(OFFSET('Sales input worksheet'!$B$1,ROW()-2,0)="","TOTAL",
OFFSET('Sales input worksheet'!$B$1,ROW()-2,0))))</f>
        <v/>
      </c>
      <c r="D681" s="169" t="str">
        <f ca="1">IF(OFFSET('Sales input worksheet'!$C$1,ROW()-2,0)="","",OFFSET('Sales input worksheet'!$C$1,ROW()-2,0))</f>
        <v/>
      </c>
      <c r="E681" s="170" t="str">
        <f ca="1">IF(OFFSET('Sales input worksheet'!$D$1,ROW()-2,0)="","",OFFSET('Sales input worksheet'!$D$1,ROW()-2,0))</f>
        <v/>
      </c>
      <c r="F681" s="171" t="str">
        <f ca="1">IF(OFFSET('Sales input worksheet'!$E$1,ROW()-2,0)="","",OFFSET('Sales input worksheet'!$E$1,ROW()-2,0))</f>
        <v/>
      </c>
      <c r="G681" s="172" t="str">
        <f ca="1">IF($C681="Total",SUM(G$1:G680),
IF(OR(SUM('Sales input worksheet'!$J680:$K680)&lt;0,SUM('Sales input worksheet'!$J680:$K680)=0),"",
'Sales input worksheet'!$M680))</f>
        <v/>
      </c>
      <c r="H681" s="172" t="str">
        <f ca="1">IF($C681="Total",SUM(H$1:H680),
IF(OR(SUM('Sales input worksheet'!$J680:$K680)&gt;0,SUM('Sales input worksheet'!$J680:$K680)=0),"",
'Sales input worksheet'!$M680))</f>
        <v/>
      </c>
      <c r="I681" s="319"/>
      <c r="J681" s="176" t="str">
        <f ca="1">IF($C681="Total",SUM($I$1:I680),"")</f>
        <v/>
      </c>
      <c r="K681" s="177" t="str">
        <f ca="1">IFERROR(IF($C681="Total",$K$2+SUM($G681:$H681)-$J681,
IF(AND(G681="",H681=""),"",
$K$2+SUM(G$3:G681)+SUM(H$3:H681)-SUM(I$2:I681))),"")</f>
        <v/>
      </c>
    </row>
    <row r="682" spans="1:11" x14ac:dyDescent="0.35">
      <c r="A682" s="318" t="str">
        <f ca="1">IF($B682='Debtor balance enquiry'!$C$2,1+COUNT('Accounts Receivable'!$A$1:A681),"")</f>
        <v/>
      </c>
      <c r="B682" s="133" t="str">
        <f ca="1">OFFSET('Sales input worksheet'!$A$1,ROW()-2,0)</f>
        <v/>
      </c>
      <c r="C682" s="169" t="str">
        <f ca="1">IF($C681="Total","",
IF($C681="","",
IF(OFFSET('Sales input worksheet'!$B$1,ROW()-2,0)="","TOTAL",
OFFSET('Sales input worksheet'!$B$1,ROW()-2,0))))</f>
        <v/>
      </c>
      <c r="D682" s="169" t="str">
        <f ca="1">IF(OFFSET('Sales input worksheet'!$C$1,ROW()-2,0)="","",OFFSET('Sales input worksheet'!$C$1,ROW()-2,0))</f>
        <v/>
      </c>
      <c r="E682" s="170" t="str">
        <f ca="1">IF(OFFSET('Sales input worksheet'!$D$1,ROW()-2,0)="","",OFFSET('Sales input worksheet'!$D$1,ROW()-2,0))</f>
        <v/>
      </c>
      <c r="F682" s="171" t="str">
        <f ca="1">IF(OFFSET('Sales input worksheet'!$E$1,ROW()-2,0)="","",OFFSET('Sales input worksheet'!$E$1,ROW()-2,0))</f>
        <v/>
      </c>
      <c r="G682" s="172" t="str">
        <f ca="1">IF($C682="Total",SUM(G$1:G681),
IF(OR(SUM('Sales input worksheet'!$J681:$K681)&lt;0,SUM('Sales input worksheet'!$J681:$K681)=0),"",
'Sales input worksheet'!$M681))</f>
        <v/>
      </c>
      <c r="H682" s="172" t="str">
        <f ca="1">IF($C682="Total",SUM(H$1:H681),
IF(OR(SUM('Sales input worksheet'!$J681:$K681)&gt;0,SUM('Sales input worksheet'!$J681:$K681)=0),"",
'Sales input worksheet'!$M681))</f>
        <v/>
      </c>
      <c r="I682" s="319"/>
      <c r="J682" s="176" t="str">
        <f ca="1">IF($C682="Total",SUM($I$1:I681),"")</f>
        <v/>
      </c>
      <c r="K682" s="177" t="str">
        <f ca="1">IFERROR(IF($C682="Total",$K$2+SUM($G682:$H682)-$J682,
IF(AND(G682="",H682=""),"",
$K$2+SUM(G$3:G682)+SUM(H$3:H682)-SUM(I$2:I682))),"")</f>
        <v/>
      </c>
    </row>
    <row r="683" spans="1:11" x14ac:dyDescent="0.35">
      <c r="A683" s="318" t="str">
        <f ca="1">IF($B683='Debtor balance enquiry'!$C$2,1+COUNT('Accounts Receivable'!$A$1:A682),"")</f>
        <v/>
      </c>
      <c r="B683" s="133" t="str">
        <f ca="1">OFFSET('Sales input worksheet'!$A$1,ROW()-2,0)</f>
        <v/>
      </c>
      <c r="C683" s="169" t="str">
        <f ca="1">IF($C682="Total","",
IF($C682="","",
IF(OFFSET('Sales input worksheet'!$B$1,ROW()-2,0)="","TOTAL",
OFFSET('Sales input worksheet'!$B$1,ROW()-2,0))))</f>
        <v/>
      </c>
      <c r="D683" s="169" t="str">
        <f ca="1">IF(OFFSET('Sales input worksheet'!$C$1,ROW()-2,0)="","",OFFSET('Sales input worksheet'!$C$1,ROW()-2,0))</f>
        <v/>
      </c>
      <c r="E683" s="170" t="str">
        <f ca="1">IF(OFFSET('Sales input worksheet'!$D$1,ROW()-2,0)="","",OFFSET('Sales input worksheet'!$D$1,ROW()-2,0))</f>
        <v/>
      </c>
      <c r="F683" s="171" t="str">
        <f ca="1">IF(OFFSET('Sales input worksheet'!$E$1,ROW()-2,0)="","",OFFSET('Sales input worksheet'!$E$1,ROW()-2,0))</f>
        <v/>
      </c>
      <c r="G683" s="172" t="str">
        <f ca="1">IF($C683="Total",SUM(G$1:G682),
IF(OR(SUM('Sales input worksheet'!$J682:$K682)&lt;0,SUM('Sales input worksheet'!$J682:$K682)=0),"",
'Sales input worksheet'!$M682))</f>
        <v/>
      </c>
      <c r="H683" s="172" t="str">
        <f ca="1">IF($C683="Total",SUM(H$1:H682),
IF(OR(SUM('Sales input worksheet'!$J682:$K682)&gt;0,SUM('Sales input worksheet'!$J682:$K682)=0),"",
'Sales input worksheet'!$M682))</f>
        <v/>
      </c>
      <c r="I683" s="319"/>
      <c r="J683" s="176" t="str">
        <f ca="1">IF($C683="Total",SUM($I$1:I682),"")</f>
        <v/>
      </c>
      <c r="K683" s="177" t="str">
        <f ca="1">IFERROR(IF($C683="Total",$K$2+SUM($G683:$H683)-$J683,
IF(AND(G683="",H683=""),"",
$K$2+SUM(G$3:G683)+SUM(H$3:H683)-SUM(I$2:I683))),"")</f>
        <v/>
      </c>
    </row>
    <row r="684" spans="1:11" x14ac:dyDescent="0.35">
      <c r="A684" s="318" t="str">
        <f ca="1">IF($B684='Debtor balance enquiry'!$C$2,1+COUNT('Accounts Receivable'!$A$1:A683),"")</f>
        <v/>
      </c>
      <c r="B684" s="133" t="str">
        <f ca="1">OFFSET('Sales input worksheet'!$A$1,ROW()-2,0)</f>
        <v/>
      </c>
      <c r="C684" s="169" t="str">
        <f ca="1">IF($C683="Total","",
IF($C683="","",
IF(OFFSET('Sales input worksheet'!$B$1,ROW()-2,0)="","TOTAL",
OFFSET('Sales input worksheet'!$B$1,ROW()-2,0))))</f>
        <v/>
      </c>
      <c r="D684" s="169" t="str">
        <f ca="1">IF(OFFSET('Sales input worksheet'!$C$1,ROW()-2,0)="","",OFFSET('Sales input worksheet'!$C$1,ROW()-2,0))</f>
        <v/>
      </c>
      <c r="E684" s="170" t="str">
        <f ca="1">IF(OFFSET('Sales input worksheet'!$D$1,ROW()-2,0)="","",OFFSET('Sales input worksheet'!$D$1,ROW()-2,0))</f>
        <v/>
      </c>
      <c r="F684" s="171" t="str">
        <f ca="1">IF(OFFSET('Sales input worksheet'!$E$1,ROW()-2,0)="","",OFFSET('Sales input worksheet'!$E$1,ROW()-2,0))</f>
        <v/>
      </c>
      <c r="G684" s="172" t="str">
        <f ca="1">IF($C684="Total",SUM(G$1:G683),
IF(OR(SUM('Sales input worksheet'!$J683:$K683)&lt;0,SUM('Sales input worksheet'!$J683:$K683)=0),"",
'Sales input worksheet'!$M683))</f>
        <v/>
      </c>
      <c r="H684" s="172" t="str">
        <f ca="1">IF($C684="Total",SUM(H$1:H683),
IF(OR(SUM('Sales input worksheet'!$J683:$K683)&gt;0,SUM('Sales input worksheet'!$J683:$K683)=0),"",
'Sales input worksheet'!$M683))</f>
        <v/>
      </c>
      <c r="I684" s="319"/>
      <c r="J684" s="176" t="str">
        <f ca="1">IF($C684="Total",SUM($I$1:I683),"")</f>
        <v/>
      </c>
      <c r="K684" s="177" t="str">
        <f ca="1">IFERROR(IF($C684="Total",$K$2+SUM($G684:$H684)-$J684,
IF(AND(G684="",H684=""),"",
$K$2+SUM(G$3:G684)+SUM(H$3:H684)-SUM(I$2:I684))),"")</f>
        <v/>
      </c>
    </row>
    <row r="685" spans="1:11" x14ac:dyDescent="0.35">
      <c r="A685" s="318" t="str">
        <f ca="1">IF($B685='Debtor balance enquiry'!$C$2,1+COUNT('Accounts Receivable'!$A$1:A684),"")</f>
        <v/>
      </c>
      <c r="B685" s="133" t="str">
        <f ca="1">OFFSET('Sales input worksheet'!$A$1,ROW()-2,0)</f>
        <v/>
      </c>
      <c r="C685" s="169" t="str">
        <f ca="1">IF($C684="Total","",
IF($C684="","",
IF(OFFSET('Sales input worksheet'!$B$1,ROW()-2,0)="","TOTAL",
OFFSET('Sales input worksheet'!$B$1,ROW()-2,0))))</f>
        <v/>
      </c>
      <c r="D685" s="169" t="str">
        <f ca="1">IF(OFFSET('Sales input worksheet'!$C$1,ROW()-2,0)="","",OFFSET('Sales input worksheet'!$C$1,ROW()-2,0))</f>
        <v/>
      </c>
      <c r="E685" s="170" t="str">
        <f ca="1">IF(OFFSET('Sales input worksheet'!$D$1,ROW()-2,0)="","",OFFSET('Sales input worksheet'!$D$1,ROW()-2,0))</f>
        <v/>
      </c>
      <c r="F685" s="171" t="str">
        <f ca="1">IF(OFFSET('Sales input worksheet'!$E$1,ROW()-2,0)="","",OFFSET('Sales input worksheet'!$E$1,ROW()-2,0))</f>
        <v/>
      </c>
      <c r="G685" s="172" t="str">
        <f ca="1">IF($C685="Total",SUM(G$1:G684),
IF(OR(SUM('Sales input worksheet'!$J684:$K684)&lt;0,SUM('Sales input worksheet'!$J684:$K684)=0),"",
'Sales input worksheet'!$M684))</f>
        <v/>
      </c>
      <c r="H685" s="172" t="str">
        <f ca="1">IF($C685="Total",SUM(H$1:H684),
IF(OR(SUM('Sales input worksheet'!$J684:$K684)&gt;0,SUM('Sales input worksheet'!$J684:$K684)=0),"",
'Sales input worksheet'!$M684))</f>
        <v/>
      </c>
      <c r="I685" s="319"/>
      <c r="J685" s="176" t="str">
        <f ca="1">IF($C685="Total",SUM($I$1:I684),"")</f>
        <v/>
      </c>
      <c r="K685" s="177" t="str">
        <f ca="1">IFERROR(IF($C685="Total",$K$2+SUM($G685:$H685)-$J685,
IF(AND(G685="",H685=""),"",
$K$2+SUM(G$3:G685)+SUM(H$3:H685)-SUM(I$2:I685))),"")</f>
        <v/>
      </c>
    </row>
    <row r="686" spans="1:11" x14ac:dyDescent="0.35">
      <c r="A686" s="318" t="str">
        <f ca="1">IF($B686='Debtor balance enquiry'!$C$2,1+COUNT('Accounts Receivable'!$A$1:A685),"")</f>
        <v/>
      </c>
      <c r="B686" s="133" t="str">
        <f ca="1">OFFSET('Sales input worksheet'!$A$1,ROW()-2,0)</f>
        <v/>
      </c>
      <c r="C686" s="169" t="str">
        <f ca="1">IF($C685="Total","",
IF($C685="","",
IF(OFFSET('Sales input worksheet'!$B$1,ROW()-2,0)="","TOTAL",
OFFSET('Sales input worksheet'!$B$1,ROW()-2,0))))</f>
        <v/>
      </c>
      <c r="D686" s="169" t="str">
        <f ca="1">IF(OFFSET('Sales input worksheet'!$C$1,ROW()-2,0)="","",OFFSET('Sales input worksheet'!$C$1,ROW()-2,0))</f>
        <v/>
      </c>
      <c r="E686" s="170" t="str">
        <f ca="1">IF(OFFSET('Sales input worksheet'!$D$1,ROW()-2,0)="","",OFFSET('Sales input worksheet'!$D$1,ROW()-2,0))</f>
        <v/>
      </c>
      <c r="F686" s="171" t="str">
        <f ca="1">IF(OFFSET('Sales input worksheet'!$E$1,ROW()-2,0)="","",OFFSET('Sales input worksheet'!$E$1,ROW()-2,0))</f>
        <v/>
      </c>
      <c r="G686" s="172" t="str">
        <f ca="1">IF($C686="Total",SUM(G$1:G685),
IF(OR(SUM('Sales input worksheet'!$J685:$K685)&lt;0,SUM('Sales input worksheet'!$J685:$K685)=0),"",
'Sales input worksheet'!$M685))</f>
        <v/>
      </c>
      <c r="H686" s="172" t="str">
        <f ca="1">IF($C686="Total",SUM(H$1:H685),
IF(OR(SUM('Sales input worksheet'!$J685:$K685)&gt;0,SUM('Sales input worksheet'!$J685:$K685)=0),"",
'Sales input worksheet'!$M685))</f>
        <v/>
      </c>
      <c r="I686" s="319"/>
      <c r="J686" s="176" t="str">
        <f ca="1">IF($C686="Total",SUM($I$1:I685),"")</f>
        <v/>
      </c>
      <c r="K686" s="177" t="str">
        <f ca="1">IFERROR(IF($C686="Total",$K$2+SUM($G686:$H686)-$J686,
IF(AND(G686="",H686=""),"",
$K$2+SUM(G$3:G686)+SUM(H$3:H686)-SUM(I$2:I686))),"")</f>
        <v/>
      </c>
    </row>
    <row r="687" spans="1:11" x14ac:dyDescent="0.35">
      <c r="A687" s="318" t="str">
        <f ca="1">IF($B687='Debtor balance enquiry'!$C$2,1+COUNT('Accounts Receivable'!$A$1:A686),"")</f>
        <v/>
      </c>
      <c r="B687" s="133" t="str">
        <f ca="1">OFFSET('Sales input worksheet'!$A$1,ROW()-2,0)</f>
        <v/>
      </c>
      <c r="C687" s="169" t="str">
        <f ca="1">IF($C686="Total","",
IF($C686="","",
IF(OFFSET('Sales input worksheet'!$B$1,ROW()-2,0)="","TOTAL",
OFFSET('Sales input worksheet'!$B$1,ROW()-2,0))))</f>
        <v/>
      </c>
      <c r="D687" s="169" t="str">
        <f ca="1">IF(OFFSET('Sales input worksheet'!$C$1,ROW()-2,0)="","",OFFSET('Sales input worksheet'!$C$1,ROW()-2,0))</f>
        <v/>
      </c>
      <c r="E687" s="170" t="str">
        <f ca="1">IF(OFFSET('Sales input worksheet'!$D$1,ROW()-2,0)="","",OFFSET('Sales input worksheet'!$D$1,ROW()-2,0))</f>
        <v/>
      </c>
      <c r="F687" s="171" t="str">
        <f ca="1">IF(OFFSET('Sales input worksheet'!$E$1,ROW()-2,0)="","",OFFSET('Sales input worksheet'!$E$1,ROW()-2,0))</f>
        <v/>
      </c>
      <c r="G687" s="172" t="str">
        <f ca="1">IF($C687="Total",SUM(G$1:G686),
IF(OR(SUM('Sales input worksheet'!$J686:$K686)&lt;0,SUM('Sales input worksheet'!$J686:$K686)=0),"",
'Sales input worksheet'!$M686))</f>
        <v/>
      </c>
      <c r="H687" s="172" t="str">
        <f ca="1">IF($C687="Total",SUM(H$1:H686),
IF(OR(SUM('Sales input worksheet'!$J686:$K686)&gt;0,SUM('Sales input worksheet'!$J686:$K686)=0),"",
'Sales input worksheet'!$M686))</f>
        <v/>
      </c>
      <c r="I687" s="319"/>
      <c r="J687" s="176" t="str">
        <f ca="1">IF($C687="Total",SUM($I$1:I686),"")</f>
        <v/>
      </c>
      <c r="K687" s="177" t="str">
        <f ca="1">IFERROR(IF($C687="Total",$K$2+SUM($G687:$H687)-$J687,
IF(AND(G687="",H687=""),"",
$K$2+SUM(G$3:G687)+SUM(H$3:H687)-SUM(I$2:I687))),"")</f>
        <v/>
      </c>
    </row>
    <row r="688" spans="1:11" x14ac:dyDescent="0.35">
      <c r="A688" s="318" t="str">
        <f ca="1">IF($B688='Debtor balance enquiry'!$C$2,1+COUNT('Accounts Receivable'!$A$1:A687),"")</f>
        <v/>
      </c>
      <c r="B688" s="133" t="str">
        <f ca="1">OFFSET('Sales input worksheet'!$A$1,ROW()-2,0)</f>
        <v/>
      </c>
      <c r="C688" s="169" t="str">
        <f ca="1">IF($C687="Total","",
IF($C687="","",
IF(OFFSET('Sales input worksheet'!$B$1,ROW()-2,0)="","TOTAL",
OFFSET('Sales input worksheet'!$B$1,ROW()-2,0))))</f>
        <v/>
      </c>
      <c r="D688" s="169" t="str">
        <f ca="1">IF(OFFSET('Sales input worksheet'!$C$1,ROW()-2,0)="","",OFFSET('Sales input worksheet'!$C$1,ROW()-2,0))</f>
        <v/>
      </c>
      <c r="E688" s="170" t="str">
        <f ca="1">IF(OFFSET('Sales input worksheet'!$D$1,ROW()-2,0)="","",OFFSET('Sales input worksheet'!$D$1,ROW()-2,0))</f>
        <v/>
      </c>
      <c r="F688" s="171" t="str">
        <f ca="1">IF(OFFSET('Sales input worksheet'!$E$1,ROW()-2,0)="","",OFFSET('Sales input worksheet'!$E$1,ROW()-2,0))</f>
        <v/>
      </c>
      <c r="G688" s="172" t="str">
        <f ca="1">IF($C688="Total",SUM(G$1:G687),
IF(OR(SUM('Sales input worksheet'!$J687:$K687)&lt;0,SUM('Sales input worksheet'!$J687:$K687)=0),"",
'Sales input worksheet'!$M687))</f>
        <v/>
      </c>
      <c r="H688" s="172" t="str">
        <f ca="1">IF($C688="Total",SUM(H$1:H687),
IF(OR(SUM('Sales input worksheet'!$J687:$K687)&gt;0,SUM('Sales input worksheet'!$J687:$K687)=0),"",
'Sales input worksheet'!$M687))</f>
        <v/>
      </c>
      <c r="I688" s="319"/>
      <c r="J688" s="176" t="str">
        <f ca="1">IF($C688="Total",SUM($I$1:I687),"")</f>
        <v/>
      </c>
      <c r="K688" s="177" t="str">
        <f ca="1">IFERROR(IF($C688="Total",$K$2+SUM($G688:$H688)-$J688,
IF(AND(G688="",H688=""),"",
$K$2+SUM(G$3:G688)+SUM(H$3:H688)-SUM(I$2:I688))),"")</f>
        <v/>
      </c>
    </row>
    <row r="689" spans="1:11" x14ac:dyDescent="0.35">
      <c r="A689" s="318" t="str">
        <f ca="1">IF($B689='Debtor balance enquiry'!$C$2,1+COUNT('Accounts Receivable'!$A$1:A688),"")</f>
        <v/>
      </c>
      <c r="B689" s="133" t="str">
        <f ca="1">OFFSET('Sales input worksheet'!$A$1,ROW()-2,0)</f>
        <v/>
      </c>
      <c r="C689" s="169" t="str">
        <f ca="1">IF($C688="Total","",
IF($C688="","",
IF(OFFSET('Sales input worksheet'!$B$1,ROW()-2,0)="","TOTAL",
OFFSET('Sales input worksheet'!$B$1,ROW()-2,0))))</f>
        <v/>
      </c>
      <c r="D689" s="169" t="str">
        <f ca="1">IF(OFFSET('Sales input worksheet'!$C$1,ROW()-2,0)="","",OFFSET('Sales input worksheet'!$C$1,ROW()-2,0))</f>
        <v/>
      </c>
      <c r="E689" s="170" t="str">
        <f ca="1">IF(OFFSET('Sales input worksheet'!$D$1,ROW()-2,0)="","",OFFSET('Sales input worksheet'!$D$1,ROW()-2,0))</f>
        <v/>
      </c>
      <c r="F689" s="171" t="str">
        <f ca="1">IF(OFFSET('Sales input worksheet'!$E$1,ROW()-2,0)="","",OFFSET('Sales input worksheet'!$E$1,ROW()-2,0))</f>
        <v/>
      </c>
      <c r="G689" s="172" t="str">
        <f ca="1">IF($C689="Total",SUM(G$1:G688),
IF(OR(SUM('Sales input worksheet'!$J688:$K688)&lt;0,SUM('Sales input worksheet'!$J688:$K688)=0),"",
'Sales input worksheet'!$M688))</f>
        <v/>
      </c>
      <c r="H689" s="172" t="str">
        <f ca="1">IF($C689="Total",SUM(H$1:H688),
IF(OR(SUM('Sales input worksheet'!$J688:$K688)&gt;0,SUM('Sales input worksheet'!$J688:$K688)=0),"",
'Sales input worksheet'!$M688))</f>
        <v/>
      </c>
      <c r="I689" s="319"/>
      <c r="J689" s="176" t="str">
        <f ca="1">IF($C689="Total",SUM($I$1:I688),"")</f>
        <v/>
      </c>
      <c r="K689" s="177" t="str">
        <f ca="1">IFERROR(IF($C689="Total",$K$2+SUM($G689:$H689)-$J689,
IF(AND(G689="",H689=""),"",
$K$2+SUM(G$3:G689)+SUM(H$3:H689)-SUM(I$2:I689))),"")</f>
        <v/>
      </c>
    </row>
    <row r="690" spans="1:11" x14ac:dyDescent="0.35">
      <c r="A690" s="318" t="str">
        <f ca="1">IF($B690='Debtor balance enquiry'!$C$2,1+COUNT('Accounts Receivable'!$A$1:A689),"")</f>
        <v/>
      </c>
      <c r="B690" s="133" t="str">
        <f ca="1">OFFSET('Sales input worksheet'!$A$1,ROW()-2,0)</f>
        <v/>
      </c>
      <c r="C690" s="169" t="str">
        <f ca="1">IF($C689="Total","",
IF($C689="","",
IF(OFFSET('Sales input worksheet'!$B$1,ROW()-2,0)="","TOTAL",
OFFSET('Sales input worksheet'!$B$1,ROW()-2,0))))</f>
        <v/>
      </c>
      <c r="D690" s="169" t="str">
        <f ca="1">IF(OFFSET('Sales input worksheet'!$C$1,ROW()-2,0)="","",OFFSET('Sales input worksheet'!$C$1,ROW()-2,0))</f>
        <v/>
      </c>
      <c r="E690" s="170" t="str">
        <f ca="1">IF(OFFSET('Sales input worksheet'!$D$1,ROW()-2,0)="","",OFFSET('Sales input worksheet'!$D$1,ROW()-2,0))</f>
        <v/>
      </c>
      <c r="F690" s="171" t="str">
        <f ca="1">IF(OFFSET('Sales input worksheet'!$E$1,ROW()-2,0)="","",OFFSET('Sales input worksheet'!$E$1,ROW()-2,0))</f>
        <v/>
      </c>
      <c r="G690" s="172" t="str">
        <f ca="1">IF($C690="Total",SUM(G$1:G689),
IF(OR(SUM('Sales input worksheet'!$J689:$K689)&lt;0,SUM('Sales input worksheet'!$J689:$K689)=0),"",
'Sales input worksheet'!$M689))</f>
        <v/>
      </c>
      <c r="H690" s="172" t="str">
        <f ca="1">IF($C690="Total",SUM(H$1:H689),
IF(OR(SUM('Sales input worksheet'!$J689:$K689)&gt;0,SUM('Sales input worksheet'!$J689:$K689)=0),"",
'Sales input worksheet'!$M689))</f>
        <v/>
      </c>
      <c r="I690" s="319"/>
      <c r="J690" s="176" t="str">
        <f ca="1">IF($C690="Total",SUM($I$1:I689),"")</f>
        <v/>
      </c>
      <c r="K690" s="177" t="str">
        <f ca="1">IFERROR(IF($C690="Total",$K$2+SUM($G690:$H690)-$J690,
IF(AND(G690="",H690=""),"",
$K$2+SUM(G$3:G690)+SUM(H$3:H690)-SUM(I$2:I690))),"")</f>
        <v/>
      </c>
    </row>
    <row r="691" spans="1:11" x14ac:dyDescent="0.35">
      <c r="A691" s="318" t="str">
        <f ca="1">IF($B691='Debtor balance enquiry'!$C$2,1+COUNT('Accounts Receivable'!$A$1:A690),"")</f>
        <v/>
      </c>
      <c r="B691" s="133" t="str">
        <f ca="1">OFFSET('Sales input worksheet'!$A$1,ROW()-2,0)</f>
        <v/>
      </c>
      <c r="C691" s="169" t="str">
        <f ca="1">IF($C690="Total","",
IF($C690="","",
IF(OFFSET('Sales input worksheet'!$B$1,ROW()-2,0)="","TOTAL",
OFFSET('Sales input worksheet'!$B$1,ROW()-2,0))))</f>
        <v/>
      </c>
      <c r="D691" s="169" t="str">
        <f ca="1">IF(OFFSET('Sales input worksheet'!$C$1,ROW()-2,0)="","",OFFSET('Sales input worksheet'!$C$1,ROW()-2,0))</f>
        <v/>
      </c>
      <c r="E691" s="170" t="str">
        <f ca="1">IF(OFFSET('Sales input worksheet'!$D$1,ROW()-2,0)="","",OFFSET('Sales input worksheet'!$D$1,ROW()-2,0))</f>
        <v/>
      </c>
      <c r="F691" s="171" t="str">
        <f ca="1">IF(OFFSET('Sales input worksheet'!$E$1,ROW()-2,0)="","",OFFSET('Sales input worksheet'!$E$1,ROW()-2,0))</f>
        <v/>
      </c>
      <c r="G691" s="172" t="str">
        <f ca="1">IF($C691="Total",SUM(G$1:G690),
IF(OR(SUM('Sales input worksheet'!$J690:$K690)&lt;0,SUM('Sales input worksheet'!$J690:$K690)=0),"",
'Sales input worksheet'!$M690))</f>
        <v/>
      </c>
      <c r="H691" s="172" t="str">
        <f ca="1">IF($C691="Total",SUM(H$1:H690),
IF(OR(SUM('Sales input worksheet'!$J690:$K690)&gt;0,SUM('Sales input worksheet'!$J690:$K690)=0),"",
'Sales input worksheet'!$M690))</f>
        <v/>
      </c>
      <c r="I691" s="319"/>
      <c r="J691" s="176" t="str">
        <f ca="1">IF($C691="Total",SUM($I$1:I690),"")</f>
        <v/>
      </c>
      <c r="K691" s="177" t="str">
        <f ca="1">IFERROR(IF($C691="Total",$K$2+SUM($G691:$H691)-$J691,
IF(AND(G691="",H691=""),"",
$K$2+SUM(G$3:G691)+SUM(H$3:H691)-SUM(I$2:I691))),"")</f>
        <v/>
      </c>
    </row>
    <row r="692" spans="1:11" x14ac:dyDescent="0.35">
      <c r="A692" s="318" t="str">
        <f ca="1">IF($B692='Debtor balance enquiry'!$C$2,1+COUNT('Accounts Receivable'!$A$1:A691),"")</f>
        <v/>
      </c>
      <c r="B692" s="133" t="str">
        <f ca="1">OFFSET('Sales input worksheet'!$A$1,ROW()-2,0)</f>
        <v/>
      </c>
      <c r="C692" s="169" t="str">
        <f ca="1">IF($C691="Total","",
IF($C691="","",
IF(OFFSET('Sales input worksheet'!$B$1,ROW()-2,0)="","TOTAL",
OFFSET('Sales input worksheet'!$B$1,ROW()-2,0))))</f>
        <v/>
      </c>
      <c r="D692" s="169" t="str">
        <f ca="1">IF(OFFSET('Sales input worksheet'!$C$1,ROW()-2,0)="","",OFFSET('Sales input worksheet'!$C$1,ROW()-2,0))</f>
        <v/>
      </c>
      <c r="E692" s="170" t="str">
        <f ca="1">IF(OFFSET('Sales input worksheet'!$D$1,ROW()-2,0)="","",OFFSET('Sales input worksheet'!$D$1,ROW()-2,0))</f>
        <v/>
      </c>
      <c r="F692" s="171" t="str">
        <f ca="1">IF(OFFSET('Sales input worksheet'!$E$1,ROW()-2,0)="","",OFFSET('Sales input worksheet'!$E$1,ROW()-2,0))</f>
        <v/>
      </c>
      <c r="G692" s="172" t="str">
        <f ca="1">IF($C692="Total",SUM(G$1:G691),
IF(OR(SUM('Sales input worksheet'!$J691:$K691)&lt;0,SUM('Sales input worksheet'!$J691:$K691)=0),"",
'Sales input worksheet'!$M691))</f>
        <v/>
      </c>
      <c r="H692" s="172" t="str">
        <f ca="1">IF($C692="Total",SUM(H$1:H691),
IF(OR(SUM('Sales input worksheet'!$J691:$K691)&gt;0,SUM('Sales input worksheet'!$J691:$K691)=0),"",
'Sales input worksheet'!$M691))</f>
        <v/>
      </c>
      <c r="I692" s="319"/>
      <c r="J692" s="176" t="str">
        <f ca="1">IF($C692="Total",SUM($I$1:I691),"")</f>
        <v/>
      </c>
      <c r="K692" s="177" t="str">
        <f ca="1">IFERROR(IF($C692="Total",$K$2+SUM($G692:$H692)-$J692,
IF(AND(G692="",H692=""),"",
$K$2+SUM(G$3:G692)+SUM(H$3:H692)-SUM(I$2:I692))),"")</f>
        <v/>
      </c>
    </row>
    <row r="693" spans="1:11" x14ac:dyDescent="0.35">
      <c r="A693" s="318" t="str">
        <f ca="1">IF($B693='Debtor balance enquiry'!$C$2,1+COUNT('Accounts Receivable'!$A$1:A692),"")</f>
        <v/>
      </c>
      <c r="B693" s="133" t="str">
        <f ca="1">OFFSET('Sales input worksheet'!$A$1,ROW()-2,0)</f>
        <v/>
      </c>
      <c r="C693" s="169" t="str">
        <f ca="1">IF($C692="Total","",
IF($C692="","",
IF(OFFSET('Sales input worksheet'!$B$1,ROW()-2,0)="","TOTAL",
OFFSET('Sales input worksheet'!$B$1,ROW()-2,0))))</f>
        <v/>
      </c>
      <c r="D693" s="169" t="str">
        <f ca="1">IF(OFFSET('Sales input worksheet'!$C$1,ROW()-2,0)="","",OFFSET('Sales input worksheet'!$C$1,ROW()-2,0))</f>
        <v/>
      </c>
      <c r="E693" s="170" t="str">
        <f ca="1">IF(OFFSET('Sales input worksheet'!$D$1,ROW()-2,0)="","",OFFSET('Sales input worksheet'!$D$1,ROW()-2,0))</f>
        <v/>
      </c>
      <c r="F693" s="171" t="str">
        <f ca="1">IF(OFFSET('Sales input worksheet'!$E$1,ROW()-2,0)="","",OFFSET('Sales input worksheet'!$E$1,ROW()-2,0))</f>
        <v/>
      </c>
      <c r="G693" s="172" t="str">
        <f ca="1">IF($C693="Total",SUM(G$1:G692),
IF(OR(SUM('Sales input worksheet'!$J692:$K692)&lt;0,SUM('Sales input worksheet'!$J692:$K692)=0),"",
'Sales input worksheet'!$M692))</f>
        <v/>
      </c>
      <c r="H693" s="172" t="str">
        <f ca="1">IF($C693="Total",SUM(H$1:H692),
IF(OR(SUM('Sales input worksheet'!$J692:$K692)&gt;0,SUM('Sales input worksheet'!$J692:$K692)=0),"",
'Sales input worksheet'!$M692))</f>
        <v/>
      </c>
      <c r="I693" s="319"/>
      <c r="J693" s="176" t="str">
        <f ca="1">IF($C693="Total",SUM($I$1:I692),"")</f>
        <v/>
      </c>
      <c r="K693" s="177" t="str">
        <f ca="1">IFERROR(IF($C693="Total",$K$2+SUM($G693:$H693)-$J693,
IF(AND(G693="",H693=""),"",
$K$2+SUM(G$3:G693)+SUM(H$3:H693)-SUM(I$2:I693))),"")</f>
        <v/>
      </c>
    </row>
    <row r="694" spans="1:11" x14ac:dyDescent="0.35">
      <c r="A694" s="318" t="str">
        <f ca="1">IF($B694='Debtor balance enquiry'!$C$2,1+COUNT('Accounts Receivable'!$A$1:A693),"")</f>
        <v/>
      </c>
      <c r="B694" s="133" t="str">
        <f ca="1">OFFSET('Sales input worksheet'!$A$1,ROW()-2,0)</f>
        <v/>
      </c>
      <c r="C694" s="169" t="str">
        <f ca="1">IF($C693="Total","",
IF($C693="","",
IF(OFFSET('Sales input worksheet'!$B$1,ROW()-2,0)="","TOTAL",
OFFSET('Sales input worksheet'!$B$1,ROW()-2,0))))</f>
        <v/>
      </c>
      <c r="D694" s="169" t="str">
        <f ca="1">IF(OFFSET('Sales input worksheet'!$C$1,ROW()-2,0)="","",OFFSET('Sales input worksheet'!$C$1,ROW()-2,0))</f>
        <v/>
      </c>
      <c r="E694" s="170" t="str">
        <f ca="1">IF(OFFSET('Sales input worksheet'!$D$1,ROW()-2,0)="","",OFFSET('Sales input worksheet'!$D$1,ROW()-2,0))</f>
        <v/>
      </c>
      <c r="F694" s="171" t="str">
        <f ca="1">IF(OFFSET('Sales input worksheet'!$E$1,ROW()-2,0)="","",OFFSET('Sales input worksheet'!$E$1,ROW()-2,0))</f>
        <v/>
      </c>
      <c r="G694" s="172" t="str">
        <f ca="1">IF($C694="Total",SUM(G$1:G693),
IF(OR(SUM('Sales input worksheet'!$J693:$K693)&lt;0,SUM('Sales input worksheet'!$J693:$K693)=0),"",
'Sales input worksheet'!$M693))</f>
        <v/>
      </c>
      <c r="H694" s="172" t="str">
        <f ca="1">IF($C694="Total",SUM(H$1:H693),
IF(OR(SUM('Sales input worksheet'!$J693:$K693)&gt;0,SUM('Sales input worksheet'!$J693:$K693)=0),"",
'Sales input worksheet'!$M693))</f>
        <v/>
      </c>
      <c r="I694" s="319"/>
      <c r="J694" s="176" t="str">
        <f ca="1">IF($C694="Total",SUM($I$1:I693),"")</f>
        <v/>
      </c>
      <c r="K694" s="177" t="str">
        <f ca="1">IFERROR(IF($C694="Total",$K$2+SUM($G694:$H694)-$J694,
IF(AND(G694="",H694=""),"",
$K$2+SUM(G$3:G694)+SUM(H$3:H694)-SUM(I$2:I694))),"")</f>
        <v/>
      </c>
    </row>
    <row r="695" spans="1:11" x14ac:dyDescent="0.35">
      <c r="A695" s="318" t="str">
        <f ca="1">IF($B695='Debtor balance enquiry'!$C$2,1+COUNT('Accounts Receivable'!$A$1:A694),"")</f>
        <v/>
      </c>
      <c r="B695" s="133" t="str">
        <f ca="1">OFFSET('Sales input worksheet'!$A$1,ROW()-2,0)</f>
        <v/>
      </c>
      <c r="C695" s="169" t="str">
        <f ca="1">IF($C694="Total","",
IF($C694="","",
IF(OFFSET('Sales input worksheet'!$B$1,ROW()-2,0)="","TOTAL",
OFFSET('Sales input worksheet'!$B$1,ROW()-2,0))))</f>
        <v/>
      </c>
      <c r="D695" s="169" t="str">
        <f ca="1">IF(OFFSET('Sales input worksheet'!$C$1,ROW()-2,0)="","",OFFSET('Sales input worksheet'!$C$1,ROW()-2,0))</f>
        <v/>
      </c>
      <c r="E695" s="170" t="str">
        <f ca="1">IF(OFFSET('Sales input worksheet'!$D$1,ROW()-2,0)="","",OFFSET('Sales input worksheet'!$D$1,ROW()-2,0))</f>
        <v/>
      </c>
      <c r="F695" s="171" t="str">
        <f ca="1">IF(OFFSET('Sales input worksheet'!$E$1,ROW()-2,0)="","",OFFSET('Sales input worksheet'!$E$1,ROW()-2,0))</f>
        <v/>
      </c>
      <c r="G695" s="172" t="str">
        <f ca="1">IF($C695="Total",SUM(G$1:G694),
IF(OR(SUM('Sales input worksheet'!$J694:$K694)&lt;0,SUM('Sales input worksheet'!$J694:$K694)=0),"",
'Sales input worksheet'!$M694))</f>
        <v/>
      </c>
      <c r="H695" s="172" t="str">
        <f ca="1">IF($C695="Total",SUM(H$1:H694),
IF(OR(SUM('Sales input worksheet'!$J694:$K694)&gt;0,SUM('Sales input worksheet'!$J694:$K694)=0),"",
'Sales input worksheet'!$M694))</f>
        <v/>
      </c>
      <c r="I695" s="319"/>
      <c r="J695" s="176" t="str">
        <f ca="1">IF($C695="Total",SUM($I$1:I694),"")</f>
        <v/>
      </c>
      <c r="K695" s="177" t="str">
        <f ca="1">IFERROR(IF($C695="Total",$K$2+SUM($G695:$H695)-$J695,
IF(AND(G695="",H695=""),"",
$K$2+SUM(G$3:G695)+SUM(H$3:H695)-SUM(I$2:I695))),"")</f>
        <v/>
      </c>
    </row>
    <row r="696" spans="1:11" x14ac:dyDescent="0.35">
      <c r="A696" s="318" t="str">
        <f ca="1">IF($B696='Debtor balance enquiry'!$C$2,1+COUNT('Accounts Receivable'!$A$1:A695),"")</f>
        <v/>
      </c>
      <c r="B696" s="133" t="str">
        <f ca="1">OFFSET('Sales input worksheet'!$A$1,ROW()-2,0)</f>
        <v/>
      </c>
      <c r="C696" s="169" t="str">
        <f ca="1">IF($C695="Total","",
IF($C695="","",
IF(OFFSET('Sales input worksheet'!$B$1,ROW()-2,0)="","TOTAL",
OFFSET('Sales input worksheet'!$B$1,ROW()-2,0))))</f>
        <v/>
      </c>
      <c r="D696" s="169" t="str">
        <f ca="1">IF(OFFSET('Sales input worksheet'!$C$1,ROW()-2,0)="","",OFFSET('Sales input worksheet'!$C$1,ROW()-2,0))</f>
        <v/>
      </c>
      <c r="E696" s="170" t="str">
        <f ca="1">IF(OFFSET('Sales input worksheet'!$D$1,ROW()-2,0)="","",OFFSET('Sales input worksheet'!$D$1,ROW()-2,0))</f>
        <v/>
      </c>
      <c r="F696" s="171" t="str">
        <f ca="1">IF(OFFSET('Sales input worksheet'!$E$1,ROW()-2,0)="","",OFFSET('Sales input worksheet'!$E$1,ROW()-2,0))</f>
        <v/>
      </c>
      <c r="G696" s="172" t="str">
        <f ca="1">IF($C696="Total",SUM(G$1:G695),
IF(OR(SUM('Sales input worksheet'!$J695:$K695)&lt;0,SUM('Sales input worksheet'!$J695:$K695)=0),"",
'Sales input worksheet'!$M695))</f>
        <v/>
      </c>
      <c r="H696" s="172" t="str">
        <f ca="1">IF($C696="Total",SUM(H$1:H695),
IF(OR(SUM('Sales input worksheet'!$J695:$K695)&gt;0,SUM('Sales input worksheet'!$J695:$K695)=0),"",
'Sales input worksheet'!$M695))</f>
        <v/>
      </c>
      <c r="I696" s="319"/>
      <c r="J696" s="176" t="str">
        <f ca="1">IF($C696="Total",SUM($I$1:I695),"")</f>
        <v/>
      </c>
      <c r="K696" s="177" t="str">
        <f ca="1">IFERROR(IF($C696="Total",$K$2+SUM($G696:$H696)-$J696,
IF(AND(G696="",H696=""),"",
$K$2+SUM(G$3:G696)+SUM(H$3:H696)-SUM(I$2:I696))),"")</f>
        <v/>
      </c>
    </row>
    <row r="697" spans="1:11" x14ac:dyDescent="0.35">
      <c r="A697" s="318" t="str">
        <f ca="1">IF($B697='Debtor balance enquiry'!$C$2,1+COUNT('Accounts Receivable'!$A$1:A696),"")</f>
        <v/>
      </c>
      <c r="B697" s="133" t="str">
        <f ca="1">OFFSET('Sales input worksheet'!$A$1,ROW()-2,0)</f>
        <v/>
      </c>
      <c r="C697" s="169" t="str">
        <f ca="1">IF($C696="Total","",
IF($C696="","",
IF(OFFSET('Sales input worksheet'!$B$1,ROW()-2,0)="","TOTAL",
OFFSET('Sales input worksheet'!$B$1,ROW()-2,0))))</f>
        <v/>
      </c>
      <c r="D697" s="169" t="str">
        <f ca="1">IF(OFFSET('Sales input worksheet'!$C$1,ROW()-2,0)="","",OFFSET('Sales input worksheet'!$C$1,ROW()-2,0))</f>
        <v/>
      </c>
      <c r="E697" s="170" t="str">
        <f ca="1">IF(OFFSET('Sales input worksheet'!$D$1,ROW()-2,0)="","",OFFSET('Sales input worksheet'!$D$1,ROW()-2,0))</f>
        <v/>
      </c>
      <c r="F697" s="171" t="str">
        <f ca="1">IF(OFFSET('Sales input worksheet'!$E$1,ROW()-2,0)="","",OFFSET('Sales input worksheet'!$E$1,ROW()-2,0))</f>
        <v/>
      </c>
      <c r="G697" s="172" t="str">
        <f ca="1">IF($C697="Total",SUM(G$1:G696),
IF(OR(SUM('Sales input worksheet'!$J696:$K696)&lt;0,SUM('Sales input worksheet'!$J696:$K696)=0),"",
'Sales input worksheet'!$M696))</f>
        <v/>
      </c>
      <c r="H697" s="172" t="str">
        <f ca="1">IF($C697="Total",SUM(H$1:H696),
IF(OR(SUM('Sales input worksheet'!$J696:$K696)&gt;0,SUM('Sales input worksheet'!$J696:$K696)=0),"",
'Sales input worksheet'!$M696))</f>
        <v/>
      </c>
      <c r="I697" s="319"/>
      <c r="J697" s="176" t="str">
        <f ca="1">IF($C697="Total",SUM($I$1:I696),"")</f>
        <v/>
      </c>
      <c r="K697" s="177" t="str">
        <f ca="1">IFERROR(IF($C697="Total",$K$2+SUM($G697:$H697)-$J697,
IF(AND(G697="",H697=""),"",
$K$2+SUM(G$3:G697)+SUM(H$3:H697)-SUM(I$2:I697))),"")</f>
        <v/>
      </c>
    </row>
    <row r="698" spans="1:11" x14ac:dyDescent="0.35">
      <c r="A698" s="318" t="str">
        <f ca="1">IF($B698='Debtor balance enquiry'!$C$2,1+COUNT('Accounts Receivable'!$A$1:A697),"")</f>
        <v/>
      </c>
      <c r="B698" s="133" t="str">
        <f ca="1">OFFSET('Sales input worksheet'!$A$1,ROW()-2,0)</f>
        <v/>
      </c>
      <c r="C698" s="169" t="str">
        <f ca="1">IF($C697="Total","",
IF($C697="","",
IF(OFFSET('Sales input worksheet'!$B$1,ROW()-2,0)="","TOTAL",
OFFSET('Sales input worksheet'!$B$1,ROW()-2,0))))</f>
        <v/>
      </c>
      <c r="D698" s="169" t="str">
        <f ca="1">IF(OFFSET('Sales input worksheet'!$C$1,ROW()-2,0)="","",OFFSET('Sales input worksheet'!$C$1,ROW()-2,0))</f>
        <v/>
      </c>
      <c r="E698" s="170" t="str">
        <f ca="1">IF(OFFSET('Sales input worksheet'!$D$1,ROW()-2,0)="","",OFFSET('Sales input worksheet'!$D$1,ROW()-2,0))</f>
        <v/>
      </c>
      <c r="F698" s="171" t="str">
        <f ca="1">IF(OFFSET('Sales input worksheet'!$E$1,ROW()-2,0)="","",OFFSET('Sales input worksheet'!$E$1,ROW()-2,0))</f>
        <v/>
      </c>
      <c r="G698" s="172" t="str">
        <f ca="1">IF($C698="Total",SUM(G$1:G697),
IF(OR(SUM('Sales input worksheet'!$J697:$K697)&lt;0,SUM('Sales input worksheet'!$J697:$K697)=0),"",
'Sales input worksheet'!$M697))</f>
        <v/>
      </c>
      <c r="H698" s="172" t="str">
        <f ca="1">IF($C698="Total",SUM(H$1:H697),
IF(OR(SUM('Sales input worksheet'!$J697:$K697)&gt;0,SUM('Sales input worksheet'!$J697:$K697)=0),"",
'Sales input worksheet'!$M697))</f>
        <v/>
      </c>
      <c r="I698" s="319"/>
      <c r="J698" s="176" t="str">
        <f ca="1">IF($C698="Total",SUM($I$1:I697),"")</f>
        <v/>
      </c>
      <c r="K698" s="177" t="str">
        <f ca="1">IFERROR(IF($C698="Total",$K$2+SUM($G698:$H698)-$J698,
IF(AND(G698="",H698=""),"",
$K$2+SUM(G$3:G698)+SUM(H$3:H698)-SUM(I$2:I698))),"")</f>
        <v/>
      </c>
    </row>
    <row r="699" spans="1:11" x14ac:dyDescent="0.35">
      <c r="A699" s="318" t="str">
        <f ca="1">IF($B699='Debtor balance enquiry'!$C$2,1+COUNT('Accounts Receivable'!$A$1:A698),"")</f>
        <v/>
      </c>
      <c r="B699" s="133" t="str">
        <f ca="1">OFFSET('Sales input worksheet'!$A$1,ROW()-2,0)</f>
        <v/>
      </c>
      <c r="C699" s="169" t="str">
        <f ca="1">IF($C698="Total","",
IF($C698="","",
IF(OFFSET('Sales input worksheet'!$B$1,ROW()-2,0)="","TOTAL",
OFFSET('Sales input worksheet'!$B$1,ROW()-2,0))))</f>
        <v/>
      </c>
      <c r="D699" s="169" t="str">
        <f ca="1">IF(OFFSET('Sales input worksheet'!$C$1,ROW()-2,0)="","",OFFSET('Sales input worksheet'!$C$1,ROW()-2,0))</f>
        <v/>
      </c>
      <c r="E699" s="170" t="str">
        <f ca="1">IF(OFFSET('Sales input worksheet'!$D$1,ROW()-2,0)="","",OFFSET('Sales input worksheet'!$D$1,ROW()-2,0))</f>
        <v/>
      </c>
      <c r="F699" s="171" t="str">
        <f ca="1">IF(OFFSET('Sales input worksheet'!$E$1,ROW()-2,0)="","",OFFSET('Sales input worksheet'!$E$1,ROW()-2,0))</f>
        <v/>
      </c>
      <c r="G699" s="172" t="str">
        <f ca="1">IF($C699="Total",SUM(G$1:G698),
IF(OR(SUM('Sales input worksheet'!$J698:$K698)&lt;0,SUM('Sales input worksheet'!$J698:$K698)=0),"",
'Sales input worksheet'!$M698))</f>
        <v/>
      </c>
      <c r="H699" s="172" t="str">
        <f ca="1">IF($C699="Total",SUM(H$1:H698),
IF(OR(SUM('Sales input worksheet'!$J698:$K698)&gt;0,SUM('Sales input worksheet'!$J698:$K698)=0),"",
'Sales input worksheet'!$M698))</f>
        <v/>
      </c>
      <c r="I699" s="319"/>
      <c r="J699" s="176" t="str">
        <f ca="1">IF($C699="Total",SUM($I$1:I698),"")</f>
        <v/>
      </c>
      <c r="K699" s="177" t="str">
        <f ca="1">IFERROR(IF($C699="Total",$K$2+SUM($G699:$H699)-$J699,
IF(AND(G699="",H699=""),"",
$K$2+SUM(G$3:G699)+SUM(H$3:H699)-SUM(I$2:I699))),"")</f>
        <v/>
      </c>
    </row>
    <row r="700" spans="1:11" x14ac:dyDescent="0.35">
      <c r="A700" s="318" t="str">
        <f ca="1">IF($B700='Debtor balance enquiry'!$C$2,1+COUNT('Accounts Receivable'!$A$1:A699),"")</f>
        <v/>
      </c>
      <c r="B700" s="133" t="str">
        <f ca="1">OFFSET('Sales input worksheet'!$A$1,ROW()-2,0)</f>
        <v/>
      </c>
      <c r="C700" s="169" t="str">
        <f ca="1">IF($C699="Total","",
IF($C699="","",
IF(OFFSET('Sales input worksheet'!$B$1,ROW()-2,0)="","TOTAL",
OFFSET('Sales input worksheet'!$B$1,ROW()-2,0))))</f>
        <v/>
      </c>
      <c r="D700" s="169" t="str">
        <f ca="1">IF(OFFSET('Sales input worksheet'!$C$1,ROW()-2,0)="","",OFFSET('Sales input worksheet'!$C$1,ROW()-2,0))</f>
        <v/>
      </c>
      <c r="E700" s="170" t="str">
        <f ca="1">IF(OFFSET('Sales input worksheet'!$D$1,ROW()-2,0)="","",OFFSET('Sales input worksheet'!$D$1,ROW()-2,0))</f>
        <v/>
      </c>
      <c r="F700" s="171" t="str">
        <f ca="1">IF(OFFSET('Sales input worksheet'!$E$1,ROW()-2,0)="","",OFFSET('Sales input worksheet'!$E$1,ROW()-2,0))</f>
        <v/>
      </c>
      <c r="G700" s="172" t="str">
        <f ca="1">IF($C700="Total",SUM(G$1:G699),
IF(OR(SUM('Sales input worksheet'!$J699:$K699)&lt;0,SUM('Sales input worksheet'!$J699:$K699)=0),"",
'Sales input worksheet'!$M699))</f>
        <v/>
      </c>
      <c r="H700" s="172" t="str">
        <f ca="1">IF($C700="Total",SUM(H$1:H699),
IF(OR(SUM('Sales input worksheet'!$J699:$K699)&gt;0,SUM('Sales input worksheet'!$J699:$K699)=0),"",
'Sales input worksheet'!$M699))</f>
        <v/>
      </c>
      <c r="I700" s="319"/>
      <c r="J700" s="176" t="str">
        <f ca="1">IF($C700="Total",SUM($I$1:I699),"")</f>
        <v/>
      </c>
      <c r="K700" s="177" t="str">
        <f ca="1">IFERROR(IF($C700="Total",$K$2+SUM($G700:$H700)-$J700,
IF(AND(G700="",H700=""),"",
$K$2+SUM(G$3:G700)+SUM(H$3:H700)-SUM(I$2:I700))),"")</f>
        <v/>
      </c>
    </row>
    <row r="701" spans="1:11" x14ac:dyDescent="0.35">
      <c r="A701" s="318" t="str">
        <f ca="1">IF($B701='Debtor balance enquiry'!$C$2,1+COUNT('Accounts Receivable'!$A$1:A700),"")</f>
        <v/>
      </c>
      <c r="B701" s="133" t="str">
        <f ca="1">OFFSET('Sales input worksheet'!$A$1,ROW()-2,0)</f>
        <v/>
      </c>
      <c r="C701" s="169" t="str">
        <f ca="1">IF($C700="Total","",
IF($C700="","",
IF(OFFSET('Sales input worksheet'!$B$1,ROW()-2,0)="","TOTAL",
OFFSET('Sales input worksheet'!$B$1,ROW()-2,0))))</f>
        <v/>
      </c>
      <c r="D701" s="169" t="str">
        <f ca="1">IF(OFFSET('Sales input worksheet'!$C$1,ROW()-2,0)="","",OFFSET('Sales input worksheet'!$C$1,ROW()-2,0))</f>
        <v/>
      </c>
      <c r="E701" s="170" t="str">
        <f ca="1">IF(OFFSET('Sales input worksheet'!$D$1,ROW()-2,0)="","",OFFSET('Sales input worksheet'!$D$1,ROW()-2,0))</f>
        <v/>
      </c>
      <c r="F701" s="171" t="str">
        <f ca="1">IF(OFFSET('Sales input worksheet'!$E$1,ROW()-2,0)="","",OFFSET('Sales input worksheet'!$E$1,ROW()-2,0))</f>
        <v/>
      </c>
      <c r="G701" s="172" t="str">
        <f ca="1">IF($C701="Total",SUM(G$1:G700),
IF(OR(SUM('Sales input worksheet'!$J700:$K700)&lt;0,SUM('Sales input worksheet'!$J700:$K700)=0),"",
'Sales input worksheet'!$M700))</f>
        <v/>
      </c>
      <c r="H701" s="172" t="str">
        <f ca="1">IF($C701="Total",SUM(H$1:H700),
IF(OR(SUM('Sales input worksheet'!$J700:$K700)&gt;0,SUM('Sales input worksheet'!$J700:$K700)=0),"",
'Sales input worksheet'!$M700))</f>
        <v/>
      </c>
      <c r="I701" s="319"/>
      <c r="J701" s="176" t="str">
        <f ca="1">IF($C701="Total",SUM($I$1:I700),"")</f>
        <v/>
      </c>
      <c r="K701" s="177" t="str">
        <f ca="1">IFERROR(IF($C701="Total",$K$2+SUM($G701:$H701)-$J701,
IF(AND(G701="",H701=""),"",
$K$2+SUM(G$3:G701)+SUM(H$3:H701)-SUM(I$2:I701))),"")</f>
        <v/>
      </c>
    </row>
    <row r="702" spans="1:11" x14ac:dyDescent="0.35">
      <c r="A702" s="318" t="str">
        <f ca="1">IF($B702='Debtor balance enquiry'!$C$2,1+COUNT('Accounts Receivable'!$A$1:A701),"")</f>
        <v/>
      </c>
      <c r="B702" s="133" t="str">
        <f ca="1">OFFSET('Sales input worksheet'!$A$1,ROW()-2,0)</f>
        <v/>
      </c>
      <c r="C702" s="169" t="str">
        <f ca="1">IF($C701="Total","",
IF($C701="","",
IF(OFFSET('Sales input worksheet'!$B$1,ROW()-2,0)="","TOTAL",
OFFSET('Sales input worksheet'!$B$1,ROW()-2,0))))</f>
        <v/>
      </c>
      <c r="D702" s="169" t="str">
        <f ca="1">IF(OFFSET('Sales input worksheet'!$C$1,ROW()-2,0)="","",OFFSET('Sales input worksheet'!$C$1,ROW()-2,0))</f>
        <v/>
      </c>
      <c r="E702" s="170" t="str">
        <f ca="1">IF(OFFSET('Sales input worksheet'!$D$1,ROW()-2,0)="","",OFFSET('Sales input worksheet'!$D$1,ROW()-2,0))</f>
        <v/>
      </c>
      <c r="F702" s="171" t="str">
        <f ca="1">IF(OFFSET('Sales input worksheet'!$E$1,ROW()-2,0)="","",OFFSET('Sales input worksheet'!$E$1,ROW()-2,0))</f>
        <v/>
      </c>
      <c r="G702" s="172" t="str">
        <f ca="1">IF($C702="Total",SUM(G$1:G701),
IF(OR(SUM('Sales input worksheet'!$J701:$K701)&lt;0,SUM('Sales input worksheet'!$J701:$K701)=0),"",
'Sales input worksheet'!$M701))</f>
        <v/>
      </c>
      <c r="H702" s="172" t="str">
        <f ca="1">IF($C702="Total",SUM(H$1:H701),
IF(OR(SUM('Sales input worksheet'!$J701:$K701)&gt;0,SUM('Sales input worksheet'!$J701:$K701)=0),"",
'Sales input worksheet'!$M701))</f>
        <v/>
      </c>
      <c r="I702" s="319"/>
      <c r="J702" s="176" t="str">
        <f ca="1">IF($C702="Total",SUM($I$1:I701),"")</f>
        <v/>
      </c>
      <c r="K702" s="177" t="str">
        <f ca="1">IFERROR(IF($C702="Total",$K$2+SUM($G702:$H702)-$J702,
IF(AND(G702="",H702=""),"",
$K$2+SUM(G$3:G702)+SUM(H$3:H702)-SUM(I$2:I702))),"")</f>
        <v/>
      </c>
    </row>
    <row r="703" spans="1:11" x14ac:dyDescent="0.35">
      <c r="A703" s="318" t="str">
        <f ca="1">IF($B703='Debtor balance enquiry'!$C$2,1+COUNT('Accounts Receivable'!$A$1:A702),"")</f>
        <v/>
      </c>
      <c r="B703" s="133" t="str">
        <f ca="1">OFFSET('Sales input worksheet'!$A$1,ROW()-2,0)</f>
        <v/>
      </c>
      <c r="C703" s="169" t="str">
        <f ca="1">IF($C702="Total","",
IF($C702="","",
IF(OFFSET('Sales input worksheet'!$B$1,ROW()-2,0)="","TOTAL",
OFFSET('Sales input worksheet'!$B$1,ROW()-2,0))))</f>
        <v/>
      </c>
      <c r="D703" s="169" t="str">
        <f ca="1">IF(OFFSET('Sales input worksheet'!$C$1,ROW()-2,0)="","",OFFSET('Sales input worksheet'!$C$1,ROW()-2,0))</f>
        <v/>
      </c>
      <c r="E703" s="170" t="str">
        <f ca="1">IF(OFFSET('Sales input worksheet'!$D$1,ROW()-2,0)="","",OFFSET('Sales input worksheet'!$D$1,ROW()-2,0))</f>
        <v/>
      </c>
      <c r="F703" s="171" t="str">
        <f ca="1">IF(OFFSET('Sales input worksheet'!$E$1,ROW()-2,0)="","",OFFSET('Sales input worksheet'!$E$1,ROW()-2,0))</f>
        <v/>
      </c>
      <c r="G703" s="172" t="str">
        <f ca="1">IF($C703="Total",SUM(G$1:G702),
IF(OR(SUM('Sales input worksheet'!$J702:$K702)&lt;0,SUM('Sales input worksheet'!$J702:$K702)=0),"",
'Sales input worksheet'!$M702))</f>
        <v/>
      </c>
      <c r="H703" s="172" t="str">
        <f ca="1">IF($C703="Total",SUM(H$1:H702),
IF(OR(SUM('Sales input worksheet'!$J702:$K702)&gt;0,SUM('Sales input worksheet'!$J702:$K702)=0),"",
'Sales input worksheet'!$M702))</f>
        <v/>
      </c>
      <c r="I703" s="319"/>
      <c r="J703" s="176" t="str">
        <f ca="1">IF($C703="Total",SUM($I$1:I702),"")</f>
        <v/>
      </c>
      <c r="K703" s="177" t="str">
        <f ca="1">IFERROR(IF($C703="Total",$K$2+SUM($G703:$H703)-$J703,
IF(AND(G703="",H703=""),"",
$K$2+SUM(G$3:G703)+SUM(H$3:H703)-SUM(I$2:I703))),"")</f>
        <v/>
      </c>
    </row>
    <row r="704" spans="1:11" x14ac:dyDescent="0.35">
      <c r="A704" s="318" t="str">
        <f ca="1">IF($B704='Debtor balance enquiry'!$C$2,1+COUNT('Accounts Receivable'!$A$1:A703),"")</f>
        <v/>
      </c>
      <c r="B704" s="133" t="str">
        <f ca="1">OFFSET('Sales input worksheet'!$A$1,ROW()-2,0)</f>
        <v/>
      </c>
      <c r="C704" s="169" t="str">
        <f ca="1">IF($C703="Total","",
IF($C703="","",
IF(OFFSET('Sales input worksheet'!$B$1,ROW()-2,0)="","TOTAL",
OFFSET('Sales input worksheet'!$B$1,ROW()-2,0))))</f>
        <v/>
      </c>
      <c r="D704" s="169" t="str">
        <f ca="1">IF(OFFSET('Sales input worksheet'!$C$1,ROW()-2,0)="","",OFFSET('Sales input worksheet'!$C$1,ROW()-2,0))</f>
        <v/>
      </c>
      <c r="E704" s="170" t="str">
        <f ca="1">IF(OFFSET('Sales input worksheet'!$D$1,ROW()-2,0)="","",OFFSET('Sales input worksheet'!$D$1,ROW()-2,0))</f>
        <v/>
      </c>
      <c r="F704" s="171" t="str">
        <f ca="1">IF(OFFSET('Sales input worksheet'!$E$1,ROW()-2,0)="","",OFFSET('Sales input worksheet'!$E$1,ROW()-2,0))</f>
        <v/>
      </c>
      <c r="G704" s="172" t="str">
        <f ca="1">IF($C704="Total",SUM(G$1:G703),
IF(OR(SUM('Sales input worksheet'!$J703:$K703)&lt;0,SUM('Sales input worksheet'!$J703:$K703)=0),"",
'Sales input worksheet'!$M703))</f>
        <v/>
      </c>
      <c r="H704" s="172" t="str">
        <f ca="1">IF($C704="Total",SUM(H$1:H703),
IF(OR(SUM('Sales input worksheet'!$J703:$K703)&gt;0,SUM('Sales input worksheet'!$J703:$K703)=0),"",
'Sales input worksheet'!$M703))</f>
        <v/>
      </c>
      <c r="I704" s="319"/>
      <c r="J704" s="176" t="str">
        <f ca="1">IF($C704="Total",SUM($I$1:I703),"")</f>
        <v/>
      </c>
      <c r="K704" s="177" t="str">
        <f ca="1">IFERROR(IF($C704="Total",$K$2+SUM($G704:$H704)-$J704,
IF(AND(G704="",H704=""),"",
$K$2+SUM(G$3:G704)+SUM(H$3:H704)-SUM(I$2:I704))),"")</f>
        <v/>
      </c>
    </row>
    <row r="705" spans="1:11" x14ac:dyDescent="0.35">
      <c r="A705" s="318" t="str">
        <f ca="1">IF($B705='Debtor balance enquiry'!$C$2,1+COUNT('Accounts Receivable'!$A$1:A704),"")</f>
        <v/>
      </c>
      <c r="B705" s="133" t="str">
        <f ca="1">OFFSET('Sales input worksheet'!$A$1,ROW()-2,0)</f>
        <v/>
      </c>
      <c r="C705" s="169" t="str">
        <f ca="1">IF($C704="Total","",
IF($C704="","",
IF(OFFSET('Sales input worksheet'!$B$1,ROW()-2,0)="","TOTAL",
OFFSET('Sales input worksheet'!$B$1,ROW()-2,0))))</f>
        <v/>
      </c>
      <c r="D705" s="169" t="str">
        <f ca="1">IF(OFFSET('Sales input worksheet'!$C$1,ROW()-2,0)="","",OFFSET('Sales input worksheet'!$C$1,ROW()-2,0))</f>
        <v/>
      </c>
      <c r="E705" s="170" t="str">
        <f ca="1">IF(OFFSET('Sales input worksheet'!$D$1,ROW()-2,0)="","",OFFSET('Sales input worksheet'!$D$1,ROW()-2,0))</f>
        <v/>
      </c>
      <c r="F705" s="171" t="str">
        <f ca="1">IF(OFFSET('Sales input worksheet'!$E$1,ROW()-2,0)="","",OFFSET('Sales input worksheet'!$E$1,ROW()-2,0))</f>
        <v/>
      </c>
      <c r="G705" s="172" t="str">
        <f ca="1">IF($C705="Total",SUM(G$1:G704),
IF(OR(SUM('Sales input worksheet'!$J704:$K704)&lt;0,SUM('Sales input worksheet'!$J704:$K704)=0),"",
'Sales input worksheet'!$M704))</f>
        <v/>
      </c>
      <c r="H705" s="172" t="str">
        <f ca="1">IF($C705="Total",SUM(H$1:H704),
IF(OR(SUM('Sales input worksheet'!$J704:$K704)&gt;0,SUM('Sales input worksheet'!$J704:$K704)=0),"",
'Sales input worksheet'!$M704))</f>
        <v/>
      </c>
      <c r="I705" s="319"/>
      <c r="J705" s="176" t="str">
        <f ca="1">IF($C705="Total",SUM($I$1:I704),"")</f>
        <v/>
      </c>
      <c r="K705" s="177" t="str">
        <f ca="1">IFERROR(IF($C705="Total",$K$2+SUM($G705:$H705)-$J705,
IF(AND(G705="",H705=""),"",
$K$2+SUM(G$3:G705)+SUM(H$3:H705)-SUM(I$2:I705))),"")</f>
        <v/>
      </c>
    </row>
    <row r="706" spans="1:11" x14ac:dyDescent="0.35">
      <c r="A706" s="318" t="str">
        <f ca="1">IF($B706='Debtor balance enquiry'!$C$2,1+COUNT('Accounts Receivable'!$A$1:A705),"")</f>
        <v/>
      </c>
      <c r="B706" s="133" t="str">
        <f ca="1">OFFSET('Sales input worksheet'!$A$1,ROW()-2,0)</f>
        <v/>
      </c>
      <c r="C706" s="169" t="str">
        <f ca="1">IF($C705="Total","",
IF($C705="","",
IF(OFFSET('Sales input worksheet'!$B$1,ROW()-2,0)="","TOTAL",
OFFSET('Sales input worksheet'!$B$1,ROW()-2,0))))</f>
        <v/>
      </c>
      <c r="D706" s="169" t="str">
        <f ca="1">IF(OFFSET('Sales input worksheet'!$C$1,ROW()-2,0)="","",OFFSET('Sales input worksheet'!$C$1,ROW()-2,0))</f>
        <v/>
      </c>
      <c r="E706" s="170" t="str">
        <f ca="1">IF(OFFSET('Sales input worksheet'!$D$1,ROW()-2,0)="","",OFFSET('Sales input worksheet'!$D$1,ROW()-2,0))</f>
        <v/>
      </c>
      <c r="F706" s="171" t="str">
        <f ca="1">IF(OFFSET('Sales input worksheet'!$E$1,ROW()-2,0)="","",OFFSET('Sales input worksheet'!$E$1,ROW()-2,0))</f>
        <v/>
      </c>
      <c r="G706" s="172" t="str">
        <f ca="1">IF($C706="Total",SUM(G$1:G705),
IF(OR(SUM('Sales input worksheet'!$J705:$K705)&lt;0,SUM('Sales input worksheet'!$J705:$K705)=0),"",
'Sales input worksheet'!$M705))</f>
        <v/>
      </c>
      <c r="H706" s="172" t="str">
        <f ca="1">IF($C706="Total",SUM(H$1:H705),
IF(OR(SUM('Sales input worksheet'!$J705:$K705)&gt;0,SUM('Sales input worksheet'!$J705:$K705)=0),"",
'Sales input worksheet'!$M705))</f>
        <v/>
      </c>
      <c r="I706" s="319"/>
      <c r="J706" s="176" t="str">
        <f ca="1">IF($C706="Total",SUM($I$1:I705),"")</f>
        <v/>
      </c>
      <c r="K706" s="177" t="str">
        <f ca="1">IFERROR(IF($C706="Total",$K$2+SUM($G706:$H706)-$J706,
IF(AND(G706="",H706=""),"",
$K$2+SUM(G$3:G706)+SUM(H$3:H706)-SUM(I$2:I706))),"")</f>
        <v/>
      </c>
    </row>
    <row r="707" spans="1:11" x14ac:dyDescent="0.35">
      <c r="A707" s="318" t="str">
        <f ca="1">IF($B707='Debtor balance enquiry'!$C$2,1+COUNT('Accounts Receivable'!$A$1:A706),"")</f>
        <v/>
      </c>
      <c r="B707" s="133" t="str">
        <f ca="1">OFFSET('Sales input worksheet'!$A$1,ROW()-2,0)</f>
        <v/>
      </c>
      <c r="C707" s="169" t="str">
        <f ca="1">IF($C706="Total","",
IF($C706="","",
IF(OFFSET('Sales input worksheet'!$B$1,ROW()-2,0)="","TOTAL",
OFFSET('Sales input worksheet'!$B$1,ROW()-2,0))))</f>
        <v/>
      </c>
      <c r="D707" s="169" t="str">
        <f ca="1">IF(OFFSET('Sales input worksheet'!$C$1,ROW()-2,0)="","",OFFSET('Sales input worksheet'!$C$1,ROW()-2,0))</f>
        <v/>
      </c>
      <c r="E707" s="170" t="str">
        <f ca="1">IF(OFFSET('Sales input worksheet'!$D$1,ROW()-2,0)="","",OFFSET('Sales input worksheet'!$D$1,ROW()-2,0))</f>
        <v/>
      </c>
      <c r="F707" s="171" t="str">
        <f ca="1">IF(OFFSET('Sales input worksheet'!$E$1,ROW()-2,0)="","",OFFSET('Sales input worksheet'!$E$1,ROW()-2,0))</f>
        <v/>
      </c>
      <c r="G707" s="172" t="str">
        <f ca="1">IF($C707="Total",SUM(G$1:G706),
IF(OR(SUM('Sales input worksheet'!$J706:$K706)&lt;0,SUM('Sales input worksheet'!$J706:$K706)=0),"",
'Sales input worksheet'!$M706))</f>
        <v/>
      </c>
      <c r="H707" s="172" t="str">
        <f ca="1">IF($C707="Total",SUM(H$1:H706),
IF(OR(SUM('Sales input worksheet'!$J706:$K706)&gt;0,SUM('Sales input worksheet'!$J706:$K706)=0),"",
'Sales input worksheet'!$M706))</f>
        <v/>
      </c>
      <c r="I707" s="319"/>
      <c r="J707" s="176" t="str">
        <f ca="1">IF($C707="Total",SUM($I$1:I706),"")</f>
        <v/>
      </c>
      <c r="K707" s="177" t="str">
        <f ca="1">IFERROR(IF($C707="Total",$K$2+SUM($G707:$H707)-$J707,
IF(AND(G707="",H707=""),"",
$K$2+SUM(G$3:G707)+SUM(H$3:H707)-SUM(I$2:I707))),"")</f>
        <v/>
      </c>
    </row>
    <row r="708" spans="1:11" x14ac:dyDescent="0.35">
      <c r="A708" s="318" t="str">
        <f ca="1">IF($B708='Debtor balance enquiry'!$C$2,1+COUNT('Accounts Receivable'!$A$1:A707),"")</f>
        <v/>
      </c>
      <c r="B708" s="133" t="str">
        <f ca="1">OFFSET('Sales input worksheet'!$A$1,ROW()-2,0)</f>
        <v/>
      </c>
      <c r="C708" s="169" t="str">
        <f ca="1">IF($C707="Total","",
IF($C707="","",
IF(OFFSET('Sales input worksheet'!$B$1,ROW()-2,0)="","TOTAL",
OFFSET('Sales input worksheet'!$B$1,ROW()-2,0))))</f>
        <v/>
      </c>
      <c r="D708" s="169" t="str">
        <f ca="1">IF(OFFSET('Sales input worksheet'!$C$1,ROW()-2,0)="","",OFFSET('Sales input worksheet'!$C$1,ROW()-2,0))</f>
        <v/>
      </c>
      <c r="E708" s="170" t="str">
        <f ca="1">IF(OFFSET('Sales input worksheet'!$D$1,ROW()-2,0)="","",OFFSET('Sales input worksheet'!$D$1,ROW()-2,0))</f>
        <v/>
      </c>
      <c r="F708" s="171" t="str">
        <f ca="1">IF(OFFSET('Sales input worksheet'!$E$1,ROW()-2,0)="","",OFFSET('Sales input worksheet'!$E$1,ROW()-2,0))</f>
        <v/>
      </c>
      <c r="G708" s="172" t="str">
        <f ca="1">IF($C708="Total",SUM(G$1:G707),
IF(OR(SUM('Sales input worksheet'!$J707:$K707)&lt;0,SUM('Sales input worksheet'!$J707:$K707)=0),"",
'Sales input worksheet'!$M707))</f>
        <v/>
      </c>
      <c r="H708" s="172" t="str">
        <f ca="1">IF($C708="Total",SUM(H$1:H707),
IF(OR(SUM('Sales input worksheet'!$J707:$K707)&gt;0,SUM('Sales input worksheet'!$J707:$K707)=0),"",
'Sales input worksheet'!$M707))</f>
        <v/>
      </c>
      <c r="I708" s="319"/>
      <c r="J708" s="176" t="str">
        <f ca="1">IF($C708="Total",SUM($I$1:I707),"")</f>
        <v/>
      </c>
      <c r="K708" s="177" t="str">
        <f ca="1">IFERROR(IF($C708="Total",$K$2+SUM($G708:$H708)-$J708,
IF(AND(G708="",H708=""),"",
$K$2+SUM(G$3:G708)+SUM(H$3:H708)-SUM(I$2:I708))),"")</f>
        <v/>
      </c>
    </row>
    <row r="709" spans="1:11" x14ac:dyDescent="0.35">
      <c r="A709" s="318" t="str">
        <f ca="1">IF($B709='Debtor balance enquiry'!$C$2,1+COUNT('Accounts Receivable'!$A$1:A708),"")</f>
        <v/>
      </c>
      <c r="B709" s="133" t="str">
        <f ca="1">OFFSET('Sales input worksheet'!$A$1,ROW()-2,0)</f>
        <v/>
      </c>
      <c r="C709" s="169" t="str">
        <f ca="1">IF($C708="Total","",
IF($C708="","",
IF(OFFSET('Sales input worksheet'!$B$1,ROW()-2,0)="","TOTAL",
OFFSET('Sales input worksheet'!$B$1,ROW()-2,0))))</f>
        <v/>
      </c>
      <c r="D709" s="169" t="str">
        <f ca="1">IF(OFFSET('Sales input worksheet'!$C$1,ROW()-2,0)="","",OFFSET('Sales input worksheet'!$C$1,ROW()-2,0))</f>
        <v/>
      </c>
      <c r="E709" s="170" t="str">
        <f ca="1">IF(OFFSET('Sales input worksheet'!$D$1,ROW()-2,0)="","",OFFSET('Sales input worksheet'!$D$1,ROW()-2,0))</f>
        <v/>
      </c>
      <c r="F709" s="171" t="str">
        <f ca="1">IF(OFFSET('Sales input worksheet'!$E$1,ROW()-2,0)="","",OFFSET('Sales input worksheet'!$E$1,ROW()-2,0))</f>
        <v/>
      </c>
      <c r="G709" s="172" t="str">
        <f ca="1">IF($C709="Total",SUM(G$1:G708),
IF(OR(SUM('Sales input worksheet'!$J708:$K708)&lt;0,SUM('Sales input worksheet'!$J708:$K708)=0),"",
'Sales input worksheet'!$M708))</f>
        <v/>
      </c>
      <c r="H709" s="172" t="str">
        <f ca="1">IF($C709="Total",SUM(H$1:H708),
IF(OR(SUM('Sales input worksheet'!$J708:$K708)&gt;0,SUM('Sales input worksheet'!$J708:$K708)=0),"",
'Sales input worksheet'!$M708))</f>
        <v/>
      </c>
      <c r="I709" s="319"/>
      <c r="J709" s="176" t="str">
        <f ca="1">IF($C709="Total",SUM($I$1:I708),"")</f>
        <v/>
      </c>
      <c r="K709" s="177" t="str">
        <f ca="1">IFERROR(IF($C709="Total",$K$2+SUM($G709:$H709)-$J709,
IF(AND(G709="",H709=""),"",
$K$2+SUM(G$3:G709)+SUM(H$3:H709)-SUM(I$2:I709))),"")</f>
        <v/>
      </c>
    </row>
    <row r="710" spans="1:11" x14ac:dyDescent="0.35">
      <c r="A710" s="318" t="str">
        <f ca="1">IF($B710='Debtor balance enquiry'!$C$2,1+COUNT('Accounts Receivable'!$A$1:A709),"")</f>
        <v/>
      </c>
      <c r="B710" s="133" t="str">
        <f ca="1">OFFSET('Sales input worksheet'!$A$1,ROW()-2,0)</f>
        <v/>
      </c>
      <c r="C710" s="169" t="str">
        <f ca="1">IF($C709="Total","",
IF($C709="","",
IF(OFFSET('Sales input worksheet'!$B$1,ROW()-2,0)="","TOTAL",
OFFSET('Sales input worksheet'!$B$1,ROW()-2,0))))</f>
        <v/>
      </c>
      <c r="D710" s="169" t="str">
        <f ca="1">IF(OFFSET('Sales input worksheet'!$C$1,ROW()-2,0)="","",OFFSET('Sales input worksheet'!$C$1,ROW()-2,0))</f>
        <v/>
      </c>
      <c r="E710" s="170" t="str">
        <f ca="1">IF(OFFSET('Sales input worksheet'!$D$1,ROW()-2,0)="","",OFFSET('Sales input worksheet'!$D$1,ROW()-2,0))</f>
        <v/>
      </c>
      <c r="F710" s="171" t="str">
        <f ca="1">IF(OFFSET('Sales input worksheet'!$E$1,ROW()-2,0)="","",OFFSET('Sales input worksheet'!$E$1,ROW()-2,0))</f>
        <v/>
      </c>
      <c r="G710" s="172" t="str">
        <f ca="1">IF($C710="Total",SUM(G$1:G709),
IF(OR(SUM('Sales input worksheet'!$J709:$K709)&lt;0,SUM('Sales input worksheet'!$J709:$K709)=0),"",
'Sales input worksheet'!$M709))</f>
        <v/>
      </c>
      <c r="H710" s="172" t="str">
        <f ca="1">IF($C710="Total",SUM(H$1:H709),
IF(OR(SUM('Sales input worksheet'!$J709:$K709)&gt;0,SUM('Sales input worksheet'!$J709:$K709)=0),"",
'Sales input worksheet'!$M709))</f>
        <v/>
      </c>
      <c r="I710" s="319"/>
      <c r="J710" s="176" t="str">
        <f ca="1">IF($C710="Total",SUM($I$1:I709),"")</f>
        <v/>
      </c>
      <c r="K710" s="177" t="str">
        <f ca="1">IFERROR(IF($C710="Total",$K$2+SUM($G710:$H710)-$J710,
IF(AND(G710="",H710=""),"",
$K$2+SUM(G$3:G710)+SUM(H$3:H710)-SUM(I$2:I710))),"")</f>
        <v/>
      </c>
    </row>
    <row r="711" spans="1:11" x14ac:dyDescent="0.35">
      <c r="A711" s="318" t="str">
        <f ca="1">IF($B711='Debtor balance enquiry'!$C$2,1+COUNT('Accounts Receivable'!$A$1:A710),"")</f>
        <v/>
      </c>
      <c r="B711" s="133" t="str">
        <f ca="1">OFFSET('Sales input worksheet'!$A$1,ROW()-2,0)</f>
        <v/>
      </c>
      <c r="C711" s="169" t="str">
        <f ca="1">IF($C710="Total","",
IF($C710="","",
IF(OFFSET('Sales input worksheet'!$B$1,ROW()-2,0)="","TOTAL",
OFFSET('Sales input worksheet'!$B$1,ROW()-2,0))))</f>
        <v/>
      </c>
      <c r="D711" s="169" t="str">
        <f ca="1">IF(OFFSET('Sales input worksheet'!$C$1,ROW()-2,0)="","",OFFSET('Sales input worksheet'!$C$1,ROW()-2,0))</f>
        <v/>
      </c>
      <c r="E711" s="170" t="str">
        <f ca="1">IF(OFFSET('Sales input worksheet'!$D$1,ROW()-2,0)="","",OFFSET('Sales input worksheet'!$D$1,ROW()-2,0))</f>
        <v/>
      </c>
      <c r="F711" s="171" t="str">
        <f ca="1">IF(OFFSET('Sales input worksheet'!$E$1,ROW()-2,0)="","",OFFSET('Sales input worksheet'!$E$1,ROW()-2,0))</f>
        <v/>
      </c>
      <c r="G711" s="172" t="str">
        <f ca="1">IF($C711="Total",SUM(G$1:G710),
IF(OR(SUM('Sales input worksheet'!$J710:$K710)&lt;0,SUM('Sales input worksheet'!$J710:$K710)=0),"",
'Sales input worksheet'!$M710))</f>
        <v/>
      </c>
      <c r="H711" s="172" t="str">
        <f ca="1">IF($C711="Total",SUM(H$1:H710),
IF(OR(SUM('Sales input worksheet'!$J710:$K710)&gt;0,SUM('Sales input worksheet'!$J710:$K710)=0),"",
'Sales input worksheet'!$M710))</f>
        <v/>
      </c>
      <c r="I711" s="319"/>
      <c r="J711" s="176" t="str">
        <f ca="1">IF($C711="Total",SUM($I$1:I710),"")</f>
        <v/>
      </c>
      <c r="K711" s="177" t="str">
        <f ca="1">IFERROR(IF($C711="Total",$K$2+SUM($G711:$H711)-$J711,
IF(AND(G711="",H711=""),"",
$K$2+SUM(G$3:G711)+SUM(H$3:H711)-SUM(I$2:I711))),"")</f>
        <v/>
      </c>
    </row>
    <row r="712" spans="1:11" x14ac:dyDescent="0.35">
      <c r="A712" s="318" t="str">
        <f ca="1">IF($B712='Debtor balance enquiry'!$C$2,1+COUNT('Accounts Receivable'!$A$1:A711),"")</f>
        <v/>
      </c>
      <c r="B712" s="133" t="str">
        <f ca="1">OFFSET('Sales input worksheet'!$A$1,ROW()-2,0)</f>
        <v/>
      </c>
      <c r="C712" s="169" t="str">
        <f ca="1">IF($C711="Total","",
IF($C711="","",
IF(OFFSET('Sales input worksheet'!$B$1,ROW()-2,0)="","TOTAL",
OFFSET('Sales input worksheet'!$B$1,ROW()-2,0))))</f>
        <v/>
      </c>
      <c r="D712" s="169" t="str">
        <f ca="1">IF(OFFSET('Sales input worksheet'!$C$1,ROW()-2,0)="","",OFFSET('Sales input worksheet'!$C$1,ROW()-2,0))</f>
        <v/>
      </c>
      <c r="E712" s="170" t="str">
        <f ca="1">IF(OFFSET('Sales input worksheet'!$D$1,ROW()-2,0)="","",OFFSET('Sales input worksheet'!$D$1,ROW()-2,0))</f>
        <v/>
      </c>
      <c r="F712" s="171" t="str">
        <f ca="1">IF(OFFSET('Sales input worksheet'!$E$1,ROW()-2,0)="","",OFFSET('Sales input worksheet'!$E$1,ROW()-2,0))</f>
        <v/>
      </c>
      <c r="G712" s="172" t="str">
        <f ca="1">IF($C712="Total",SUM(G$1:G711),
IF(OR(SUM('Sales input worksheet'!$J711:$K711)&lt;0,SUM('Sales input worksheet'!$J711:$K711)=0),"",
'Sales input worksheet'!$M711))</f>
        <v/>
      </c>
      <c r="H712" s="172" t="str">
        <f ca="1">IF($C712="Total",SUM(H$1:H711),
IF(OR(SUM('Sales input worksheet'!$J711:$K711)&gt;0,SUM('Sales input worksheet'!$J711:$K711)=0),"",
'Sales input worksheet'!$M711))</f>
        <v/>
      </c>
      <c r="I712" s="319"/>
      <c r="J712" s="176" t="str">
        <f ca="1">IF($C712="Total",SUM($I$1:I711),"")</f>
        <v/>
      </c>
      <c r="K712" s="177" t="str">
        <f ca="1">IFERROR(IF($C712="Total",$K$2+SUM($G712:$H712)-$J712,
IF(AND(G712="",H712=""),"",
$K$2+SUM(G$3:G712)+SUM(H$3:H712)-SUM(I$2:I712))),"")</f>
        <v/>
      </c>
    </row>
    <row r="713" spans="1:11" x14ac:dyDescent="0.35">
      <c r="A713" s="318" t="str">
        <f ca="1">IF($B713='Debtor balance enquiry'!$C$2,1+COUNT('Accounts Receivable'!$A$1:A712),"")</f>
        <v/>
      </c>
      <c r="B713" s="133" t="str">
        <f ca="1">OFFSET('Sales input worksheet'!$A$1,ROW()-2,0)</f>
        <v/>
      </c>
      <c r="C713" s="169" t="str">
        <f ca="1">IF($C712="Total","",
IF($C712="","",
IF(OFFSET('Sales input worksheet'!$B$1,ROW()-2,0)="","TOTAL",
OFFSET('Sales input worksheet'!$B$1,ROW()-2,0))))</f>
        <v/>
      </c>
      <c r="D713" s="169" t="str">
        <f ca="1">IF(OFFSET('Sales input worksheet'!$C$1,ROW()-2,0)="","",OFFSET('Sales input worksheet'!$C$1,ROW()-2,0))</f>
        <v/>
      </c>
      <c r="E713" s="170" t="str">
        <f ca="1">IF(OFFSET('Sales input worksheet'!$D$1,ROW()-2,0)="","",OFFSET('Sales input worksheet'!$D$1,ROW()-2,0))</f>
        <v/>
      </c>
      <c r="F713" s="171" t="str">
        <f ca="1">IF(OFFSET('Sales input worksheet'!$E$1,ROW()-2,0)="","",OFFSET('Sales input worksheet'!$E$1,ROW()-2,0))</f>
        <v/>
      </c>
      <c r="G713" s="172" t="str">
        <f ca="1">IF($C713="Total",SUM(G$1:G712),
IF(OR(SUM('Sales input worksheet'!$J712:$K712)&lt;0,SUM('Sales input worksheet'!$J712:$K712)=0),"",
'Sales input worksheet'!$M712))</f>
        <v/>
      </c>
      <c r="H713" s="172" t="str">
        <f ca="1">IF($C713="Total",SUM(H$1:H712),
IF(OR(SUM('Sales input worksheet'!$J712:$K712)&gt;0,SUM('Sales input worksheet'!$J712:$K712)=0),"",
'Sales input worksheet'!$M712))</f>
        <v/>
      </c>
      <c r="I713" s="319"/>
      <c r="J713" s="176" t="str">
        <f ca="1">IF($C713="Total",SUM($I$1:I712),"")</f>
        <v/>
      </c>
      <c r="K713" s="177" t="str">
        <f ca="1">IFERROR(IF($C713="Total",$K$2+SUM($G713:$H713)-$J713,
IF(AND(G713="",H713=""),"",
$K$2+SUM(G$3:G713)+SUM(H$3:H713)-SUM(I$2:I713))),"")</f>
        <v/>
      </c>
    </row>
    <row r="714" spans="1:11" x14ac:dyDescent="0.35">
      <c r="A714" s="318" t="str">
        <f ca="1">IF($B714='Debtor balance enquiry'!$C$2,1+COUNT('Accounts Receivable'!$A$1:A713),"")</f>
        <v/>
      </c>
      <c r="B714" s="133" t="str">
        <f ca="1">OFFSET('Sales input worksheet'!$A$1,ROW()-2,0)</f>
        <v/>
      </c>
      <c r="C714" s="169" t="str">
        <f ca="1">IF($C713="Total","",
IF($C713="","",
IF(OFFSET('Sales input worksheet'!$B$1,ROW()-2,0)="","TOTAL",
OFFSET('Sales input worksheet'!$B$1,ROW()-2,0))))</f>
        <v/>
      </c>
      <c r="D714" s="169" t="str">
        <f ca="1">IF(OFFSET('Sales input worksheet'!$C$1,ROW()-2,0)="","",OFFSET('Sales input worksheet'!$C$1,ROW()-2,0))</f>
        <v/>
      </c>
      <c r="E714" s="170" t="str">
        <f ca="1">IF(OFFSET('Sales input worksheet'!$D$1,ROW()-2,0)="","",OFFSET('Sales input worksheet'!$D$1,ROW()-2,0))</f>
        <v/>
      </c>
      <c r="F714" s="171" t="str">
        <f ca="1">IF(OFFSET('Sales input worksheet'!$E$1,ROW()-2,0)="","",OFFSET('Sales input worksheet'!$E$1,ROW()-2,0))</f>
        <v/>
      </c>
      <c r="G714" s="172" t="str">
        <f ca="1">IF($C714="Total",SUM(G$1:G713),
IF(OR(SUM('Sales input worksheet'!$J713:$K713)&lt;0,SUM('Sales input worksheet'!$J713:$K713)=0),"",
'Sales input worksheet'!$M713))</f>
        <v/>
      </c>
      <c r="H714" s="172" t="str">
        <f ca="1">IF($C714="Total",SUM(H$1:H713),
IF(OR(SUM('Sales input worksheet'!$J713:$K713)&gt;0,SUM('Sales input worksheet'!$J713:$K713)=0),"",
'Sales input worksheet'!$M713))</f>
        <v/>
      </c>
      <c r="I714" s="319"/>
      <c r="J714" s="176" t="str">
        <f ca="1">IF($C714="Total",SUM($I$1:I713),"")</f>
        <v/>
      </c>
      <c r="K714" s="177" t="str">
        <f ca="1">IFERROR(IF($C714="Total",$K$2+SUM($G714:$H714)-$J714,
IF(AND(G714="",H714=""),"",
$K$2+SUM(G$3:G714)+SUM(H$3:H714)-SUM(I$2:I714))),"")</f>
        <v/>
      </c>
    </row>
    <row r="715" spans="1:11" x14ac:dyDescent="0.35">
      <c r="A715" s="318" t="str">
        <f ca="1">IF($B715='Debtor balance enquiry'!$C$2,1+COUNT('Accounts Receivable'!$A$1:A714),"")</f>
        <v/>
      </c>
      <c r="B715" s="133" t="str">
        <f ca="1">OFFSET('Sales input worksheet'!$A$1,ROW()-2,0)</f>
        <v/>
      </c>
      <c r="C715" s="169" t="str">
        <f ca="1">IF($C714="Total","",
IF($C714="","",
IF(OFFSET('Sales input worksheet'!$B$1,ROW()-2,0)="","TOTAL",
OFFSET('Sales input worksheet'!$B$1,ROW()-2,0))))</f>
        <v/>
      </c>
      <c r="D715" s="169" t="str">
        <f ca="1">IF(OFFSET('Sales input worksheet'!$C$1,ROW()-2,0)="","",OFFSET('Sales input worksheet'!$C$1,ROW()-2,0))</f>
        <v/>
      </c>
      <c r="E715" s="170" t="str">
        <f ca="1">IF(OFFSET('Sales input worksheet'!$D$1,ROW()-2,0)="","",OFFSET('Sales input worksheet'!$D$1,ROW()-2,0))</f>
        <v/>
      </c>
      <c r="F715" s="171" t="str">
        <f ca="1">IF(OFFSET('Sales input worksheet'!$E$1,ROW()-2,0)="","",OFFSET('Sales input worksheet'!$E$1,ROW()-2,0))</f>
        <v/>
      </c>
      <c r="G715" s="172" t="str">
        <f ca="1">IF($C715="Total",SUM(G$1:G714),
IF(OR(SUM('Sales input worksheet'!$J714:$K714)&lt;0,SUM('Sales input worksheet'!$J714:$K714)=0),"",
'Sales input worksheet'!$M714))</f>
        <v/>
      </c>
      <c r="H715" s="172" t="str">
        <f ca="1">IF($C715="Total",SUM(H$1:H714),
IF(OR(SUM('Sales input worksheet'!$J714:$K714)&gt;0,SUM('Sales input worksheet'!$J714:$K714)=0),"",
'Sales input worksheet'!$M714))</f>
        <v/>
      </c>
      <c r="I715" s="319"/>
      <c r="J715" s="176" t="str">
        <f ca="1">IF($C715="Total",SUM($I$1:I714),"")</f>
        <v/>
      </c>
      <c r="K715" s="177" t="str">
        <f ca="1">IFERROR(IF($C715="Total",$K$2+SUM($G715:$H715)-$J715,
IF(AND(G715="",H715=""),"",
$K$2+SUM(G$3:G715)+SUM(H$3:H715)-SUM(I$2:I715))),"")</f>
        <v/>
      </c>
    </row>
    <row r="716" spans="1:11" x14ac:dyDescent="0.35">
      <c r="A716" s="318" t="str">
        <f ca="1">IF($B716='Debtor balance enquiry'!$C$2,1+COUNT('Accounts Receivable'!$A$1:A715),"")</f>
        <v/>
      </c>
      <c r="B716" s="133" t="str">
        <f ca="1">OFFSET('Sales input worksheet'!$A$1,ROW()-2,0)</f>
        <v/>
      </c>
      <c r="C716" s="169" t="str">
        <f ca="1">IF($C715="Total","",
IF($C715="","",
IF(OFFSET('Sales input worksheet'!$B$1,ROW()-2,0)="","TOTAL",
OFFSET('Sales input worksheet'!$B$1,ROW()-2,0))))</f>
        <v/>
      </c>
      <c r="D716" s="169" t="str">
        <f ca="1">IF(OFFSET('Sales input worksheet'!$C$1,ROW()-2,0)="","",OFFSET('Sales input worksheet'!$C$1,ROW()-2,0))</f>
        <v/>
      </c>
      <c r="E716" s="170" t="str">
        <f ca="1">IF(OFFSET('Sales input worksheet'!$D$1,ROW()-2,0)="","",OFFSET('Sales input worksheet'!$D$1,ROW()-2,0))</f>
        <v/>
      </c>
      <c r="F716" s="171" t="str">
        <f ca="1">IF(OFFSET('Sales input worksheet'!$E$1,ROW()-2,0)="","",OFFSET('Sales input worksheet'!$E$1,ROW()-2,0))</f>
        <v/>
      </c>
      <c r="G716" s="172" t="str">
        <f ca="1">IF($C716="Total",SUM(G$1:G715),
IF(OR(SUM('Sales input worksheet'!$J715:$K715)&lt;0,SUM('Sales input worksheet'!$J715:$K715)=0),"",
'Sales input worksheet'!$M715))</f>
        <v/>
      </c>
      <c r="H716" s="172" t="str">
        <f ca="1">IF($C716="Total",SUM(H$1:H715),
IF(OR(SUM('Sales input worksheet'!$J715:$K715)&gt;0,SUM('Sales input worksheet'!$J715:$K715)=0),"",
'Sales input worksheet'!$M715))</f>
        <v/>
      </c>
      <c r="I716" s="319"/>
      <c r="J716" s="176" t="str">
        <f ca="1">IF($C716="Total",SUM($I$1:I715),"")</f>
        <v/>
      </c>
      <c r="K716" s="177" t="str">
        <f ca="1">IFERROR(IF($C716="Total",$K$2+SUM($G716:$H716)-$J716,
IF(AND(G716="",H716=""),"",
$K$2+SUM(G$3:G716)+SUM(H$3:H716)-SUM(I$2:I716))),"")</f>
        <v/>
      </c>
    </row>
    <row r="717" spans="1:11" x14ac:dyDescent="0.35">
      <c r="A717" s="318" t="str">
        <f ca="1">IF($B717='Debtor balance enquiry'!$C$2,1+COUNT('Accounts Receivable'!$A$1:A716),"")</f>
        <v/>
      </c>
      <c r="B717" s="133" t="str">
        <f ca="1">OFFSET('Sales input worksheet'!$A$1,ROW()-2,0)</f>
        <v/>
      </c>
      <c r="C717" s="169" t="str">
        <f ca="1">IF($C716="Total","",
IF($C716="","",
IF(OFFSET('Sales input worksheet'!$B$1,ROW()-2,0)="","TOTAL",
OFFSET('Sales input worksheet'!$B$1,ROW()-2,0))))</f>
        <v/>
      </c>
      <c r="D717" s="169" t="str">
        <f ca="1">IF(OFFSET('Sales input worksheet'!$C$1,ROW()-2,0)="","",OFFSET('Sales input worksheet'!$C$1,ROW()-2,0))</f>
        <v/>
      </c>
      <c r="E717" s="170" t="str">
        <f ca="1">IF(OFFSET('Sales input worksheet'!$D$1,ROW()-2,0)="","",OFFSET('Sales input worksheet'!$D$1,ROW()-2,0))</f>
        <v/>
      </c>
      <c r="F717" s="171" t="str">
        <f ca="1">IF(OFFSET('Sales input worksheet'!$E$1,ROW()-2,0)="","",OFFSET('Sales input worksheet'!$E$1,ROW()-2,0))</f>
        <v/>
      </c>
      <c r="G717" s="172" t="str">
        <f ca="1">IF($C717="Total",SUM(G$1:G716),
IF(OR(SUM('Sales input worksheet'!$J716:$K716)&lt;0,SUM('Sales input worksheet'!$J716:$K716)=0),"",
'Sales input worksheet'!$M716))</f>
        <v/>
      </c>
      <c r="H717" s="172" t="str">
        <f ca="1">IF($C717="Total",SUM(H$1:H716),
IF(OR(SUM('Sales input worksheet'!$J716:$K716)&gt;0,SUM('Sales input worksheet'!$J716:$K716)=0),"",
'Sales input worksheet'!$M716))</f>
        <v/>
      </c>
      <c r="I717" s="319"/>
      <c r="J717" s="176" t="str">
        <f ca="1">IF($C717="Total",SUM($I$1:I716),"")</f>
        <v/>
      </c>
      <c r="K717" s="177" t="str">
        <f ca="1">IFERROR(IF($C717="Total",$K$2+SUM($G717:$H717)-$J717,
IF(AND(G717="",H717=""),"",
$K$2+SUM(G$3:G717)+SUM(H$3:H717)-SUM(I$2:I717))),"")</f>
        <v/>
      </c>
    </row>
    <row r="718" spans="1:11" x14ac:dyDescent="0.35">
      <c r="A718" s="318" t="str">
        <f ca="1">IF($B718='Debtor balance enquiry'!$C$2,1+COUNT('Accounts Receivable'!$A$1:A717),"")</f>
        <v/>
      </c>
      <c r="B718" s="133" t="str">
        <f ca="1">OFFSET('Sales input worksheet'!$A$1,ROW()-2,0)</f>
        <v/>
      </c>
      <c r="C718" s="169" t="str">
        <f ca="1">IF($C717="Total","",
IF($C717="","",
IF(OFFSET('Sales input worksheet'!$B$1,ROW()-2,0)="","TOTAL",
OFFSET('Sales input worksheet'!$B$1,ROW()-2,0))))</f>
        <v/>
      </c>
      <c r="D718" s="169" t="str">
        <f ca="1">IF(OFFSET('Sales input worksheet'!$C$1,ROW()-2,0)="","",OFFSET('Sales input worksheet'!$C$1,ROW()-2,0))</f>
        <v/>
      </c>
      <c r="E718" s="170" t="str">
        <f ca="1">IF(OFFSET('Sales input worksheet'!$D$1,ROW()-2,0)="","",OFFSET('Sales input worksheet'!$D$1,ROW()-2,0))</f>
        <v/>
      </c>
      <c r="F718" s="171" t="str">
        <f ca="1">IF(OFFSET('Sales input worksheet'!$E$1,ROW()-2,0)="","",OFFSET('Sales input worksheet'!$E$1,ROW()-2,0))</f>
        <v/>
      </c>
      <c r="G718" s="172" t="str">
        <f ca="1">IF($C718="Total",SUM(G$1:G717),
IF(OR(SUM('Sales input worksheet'!$J717:$K717)&lt;0,SUM('Sales input worksheet'!$J717:$K717)=0),"",
'Sales input worksheet'!$M717))</f>
        <v/>
      </c>
      <c r="H718" s="172" t="str">
        <f ca="1">IF($C718="Total",SUM(H$1:H717),
IF(OR(SUM('Sales input worksheet'!$J717:$K717)&gt;0,SUM('Sales input worksheet'!$J717:$K717)=0),"",
'Sales input worksheet'!$M717))</f>
        <v/>
      </c>
      <c r="I718" s="319"/>
      <c r="J718" s="176" t="str">
        <f ca="1">IF($C718="Total",SUM($I$1:I717),"")</f>
        <v/>
      </c>
      <c r="K718" s="177" t="str">
        <f ca="1">IFERROR(IF($C718="Total",$K$2+SUM($G718:$H718)-$J718,
IF(AND(G718="",H718=""),"",
$K$2+SUM(G$3:G718)+SUM(H$3:H718)-SUM(I$2:I718))),"")</f>
        <v/>
      </c>
    </row>
    <row r="719" spans="1:11" x14ac:dyDescent="0.35">
      <c r="A719" s="318" t="str">
        <f ca="1">IF($B719='Debtor balance enquiry'!$C$2,1+COUNT('Accounts Receivable'!$A$1:A718),"")</f>
        <v/>
      </c>
      <c r="B719" s="133" t="str">
        <f ca="1">OFFSET('Sales input worksheet'!$A$1,ROW()-2,0)</f>
        <v/>
      </c>
      <c r="C719" s="169" t="str">
        <f ca="1">IF($C718="Total","",
IF($C718="","",
IF(OFFSET('Sales input worksheet'!$B$1,ROW()-2,0)="","TOTAL",
OFFSET('Sales input worksheet'!$B$1,ROW()-2,0))))</f>
        <v/>
      </c>
      <c r="D719" s="169" t="str">
        <f ca="1">IF(OFFSET('Sales input worksheet'!$C$1,ROW()-2,0)="","",OFFSET('Sales input worksheet'!$C$1,ROW()-2,0))</f>
        <v/>
      </c>
      <c r="E719" s="170" t="str">
        <f ca="1">IF(OFFSET('Sales input worksheet'!$D$1,ROW()-2,0)="","",OFFSET('Sales input worksheet'!$D$1,ROW()-2,0))</f>
        <v/>
      </c>
      <c r="F719" s="171" t="str">
        <f ca="1">IF(OFFSET('Sales input worksheet'!$E$1,ROW()-2,0)="","",OFFSET('Sales input worksheet'!$E$1,ROW()-2,0))</f>
        <v/>
      </c>
      <c r="G719" s="172" t="str">
        <f ca="1">IF($C719="Total",SUM(G$1:G718),
IF(OR(SUM('Sales input worksheet'!$J718:$K718)&lt;0,SUM('Sales input worksheet'!$J718:$K718)=0),"",
'Sales input worksheet'!$M718))</f>
        <v/>
      </c>
      <c r="H719" s="172" t="str">
        <f ca="1">IF($C719="Total",SUM(H$1:H718),
IF(OR(SUM('Sales input worksheet'!$J718:$K718)&gt;0,SUM('Sales input worksheet'!$J718:$K718)=0),"",
'Sales input worksheet'!$M718))</f>
        <v/>
      </c>
      <c r="I719" s="319"/>
      <c r="J719" s="176" t="str">
        <f ca="1">IF($C719="Total",SUM($I$1:I718),"")</f>
        <v/>
      </c>
      <c r="K719" s="177" t="str">
        <f ca="1">IFERROR(IF($C719="Total",$K$2+SUM($G719:$H719)-$J719,
IF(AND(G719="",H719=""),"",
$K$2+SUM(G$3:G719)+SUM(H$3:H719)-SUM(I$2:I719))),"")</f>
        <v/>
      </c>
    </row>
    <row r="720" spans="1:11" x14ac:dyDescent="0.35">
      <c r="A720" s="318" t="str">
        <f ca="1">IF($B720='Debtor balance enquiry'!$C$2,1+COUNT('Accounts Receivable'!$A$1:A719),"")</f>
        <v/>
      </c>
      <c r="B720" s="133" t="str">
        <f ca="1">OFFSET('Sales input worksheet'!$A$1,ROW()-2,0)</f>
        <v/>
      </c>
      <c r="C720" s="169" t="str">
        <f ca="1">IF($C719="Total","",
IF($C719="","",
IF(OFFSET('Sales input worksheet'!$B$1,ROW()-2,0)="","TOTAL",
OFFSET('Sales input worksheet'!$B$1,ROW()-2,0))))</f>
        <v/>
      </c>
      <c r="D720" s="169" t="str">
        <f ca="1">IF(OFFSET('Sales input worksheet'!$C$1,ROW()-2,0)="","",OFFSET('Sales input worksheet'!$C$1,ROW()-2,0))</f>
        <v/>
      </c>
      <c r="E720" s="170" t="str">
        <f ca="1">IF(OFFSET('Sales input worksheet'!$D$1,ROW()-2,0)="","",OFFSET('Sales input worksheet'!$D$1,ROW()-2,0))</f>
        <v/>
      </c>
      <c r="F720" s="171" t="str">
        <f ca="1">IF(OFFSET('Sales input worksheet'!$E$1,ROW()-2,0)="","",OFFSET('Sales input worksheet'!$E$1,ROW()-2,0))</f>
        <v/>
      </c>
      <c r="G720" s="172" t="str">
        <f ca="1">IF($C720="Total",SUM(G$1:G719),
IF(OR(SUM('Sales input worksheet'!$J719:$K719)&lt;0,SUM('Sales input worksheet'!$J719:$K719)=0),"",
'Sales input worksheet'!$M719))</f>
        <v/>
      </c>
      <c r="H720" s="172" t="str">
        <f ca="1">IF($C720="Total",SUM(H$1:H719),
IF(OR(SUM('Sales input worksheet'!$J719:$K719)&gt;0,SUM('Sales input worksheet'!$J719:$K719)=0),"",
'Sales input worksheet'!$M719))</f>
        <v/>
      </c>
      <c r="I720" s="319"/>
      <c r="J720" s="176" t="str">
        <f ca="1">IF($C720="Total",SUM($I$1:I719),"")</f>
        <v/>
      </c>
      <c r="K720" s="177" t="str">
        <f ca="1">IFERROR(IF($C720="Total",$K$2+SUM($G720:$H720)-$J720,
IF(AND(G720="",H720=""),"",
$K$2+SUM(G$3:G720)+SUM(H$3:H720)-SUM(I$2:I720))),"")</f>
        <v/>
      </c>
    </row>
    <row r="721" spans="1:11" x14ac:dyDescent="0.35">
      <c r="A721" s="318" t="str">
        <f ca="1">IF($B721='Debtor balance enquiry'!$C$2,1+COUNT('Accounts Receivable'!$A$1:A720),"")</f>
        <v/>
      </c>
      <c r="B721" s="133" t="str">
        <f ca="1">OFFSET('Sales input worksheet'!$A$1,ROW()-2,0)</f>
        <v/>
      </c>
      <c r="C721" s="169" t="str">
        <f ca="1">IF($C720="Total","",
IF($C720="","",
IF(OFFSET('Sales input worksheet'!$B$1,ROW()-2,0)="","TOTAL",
OFFSET('Sales input worksheet'!$B$1,ROW()-2,0))))</f>
        <v/>
      </c>
      <c r="D721" s="169" t="str">
        <f ca="1">IF(OFFSET('Sales input worksheet'!$C$1,ROW()-2,0)="","",OFFSET('Sales input worksheet'!$C$1,ROW()-2,0))</f>
        <v/>
      </c>
      <c r="E721" s="170" t="str">
        <f ca="1">IF(OFFSET('Sales input worksheet'!$D$1,ROW()-2,0)="","",OFFSET('Sales input worksheet'!$D$1,ROW()-2,0))</f>
        <v/>
      </c>
      <c r="F721" s="171" t="str">
        <f ca="1">IF(OFFSET('Sales input worksheet'!$E$1,ROW()-2,0)="","",OFFSET('Sales input worksheet'!$E$1,ROW()-2,0))</f>
        <v/>
      </c>
      <c r="G721" s="172" t="str">
        <f ca="1">IF($C721="Total",SUM(G$1:G720),
IF(OR(SUM('Sales input worksheet'!$J720:$K720)&lt;0,SUM('Sales input worksheet'!$J720:$K720)=0),"",
'Sales input worksheet'!$M720))</f>
        <v/>
      </c>
      <c r="H721" s="172" t="str">
        <f ca="1">IF($C721="Total",SUM(H$1:H720),
IF(OR(SUM('Sales input worksheet'!$J720:$K720)&gt;0,SUM('Sales input worksheet'!$J720:$K720)=0),"",
'Sales input worksheet'!$M720))</f>
        <v/>
      </c>
      <c r="I721" s="319"/>
      <c r="J721" s="176" t="str">
        <f ca="1">IF($C721="Total",SUM($I$1:I720),"")</f>
        <v/>
      </c>
      <c r="K721" s="177" t="str">
        <f ca="1">IFERROR(IF($C721="Total",$K$2+SUM($G721:$H721)-$J721,
IF(AND(G721="",H721=""),"",
$K$2+SUM(G$3:G721)+SUM(H$3:H721)-SUM(I$2:I721))),"")</f>
        <v/>
      </c>
    </row>
    <row r="722" spans="1:11" x14ac:dyDescent="0.35">
      <c r="A722" s="318" t="str">
        <f ca="1">IF($B722='Debtor balance enquiry'!$C$2,1+COUNT('Accounts Receivable'!$A$1:A721),"")</f>
        <v/>
      </c>
      <c r="B722" s="133" t="str">
        <f ca="1">OFFSET('Sales input worksheet'!$A$1,ROW()-2,0)</f>
        <v/>
      </c>
      <c r="C722" s="169" t="str">
        <f ca="1">IF($C721="Total","",
IF($C721="","",
IF(OFFSET('Sales input worksheet'!$B$1,ROW()-2,0)="","TOTAL",
OFFSET('Sales input worksheet'!$B$1,ROW()-2,0))))</f>
        <v/>
      </c>
      <c r="D722" s="169" t="str">
        <f ca="1">IF(OFFSET('Sales input worksheet'!$C$1,ROW()-2,0)="","",OFFSET('Sales input worksheet'!$C$1,ROW()-2,0))</f>
        <v/>
      </c>
      <c r="E722" s="170" t="str">
        <f ca="1">IF(OFFSET('Sales input worksheet'!$D$1,ROW()-2,0)="","",OFFSET('Sales input worksheet'!$D$1,ROW()-2,0))</f>
        <v/>
      </c>
      <c r="F722" s="171" t="str">
        <f ca="1">IF(OFFSET('Sales input worksheet'!$E$1,ROW()-2,0)="","",OFFSET('Sales input worksheet'!$E$1,ROW()-2,0))</f>
        <v/>
      </c>
      <c r="G722" s="172" t="str">
        <f ca="1">IF($C722="Total",SUM(G$1:G721),
IF(OR(SUM('Sales input worksheet'!$J721:$K721)&lt;0,SUM('Sales input worksheet'!$J721:$K721)=0),"",
'Sales input worksheet'!$M721))</f>
        <v/>
      </c>
      <c r="H722" s="172" t="str">
        <f ca="1">IF($C722="Total",SUM(H$1:H721),
IF(OR(SUM('Sales input worksheet'!$J721:$K721)&gt;0,SUM('Sales input worksheet'!$J721:$K721)=0),"",
'Sales input worksheet'!$M721))</f>
        <v/>
      </c>
      <c r="I722" s="319"/>
      <c r="J722" s="176" t="str">
        <f ca="1">IF($C722="Total",SUM($I$1:I721),"")</f>
        <v/>
      </c>
      <c r="K722" s="177" t="str">
        <f ca="1">IFERROR(IF($C722="Total",$K$2+SUM($G722:$H722)-$J722,
IF(AND(G722="",H722=""),"",
$K$2+SUM(G$3:G722)+SUM(H$3:H722)-SUM(I$2:I722))),"")</f>
        <v/>
      </c>
    </row>
    <row r="723" spans="1:11" x14ac:dyDescent="0.35">
      <c r="A723" s="318" t="str">
        <f ca="1">IF($B723='Debtor balance enquiry'!$C$2,1+COUNT('Accounts Receivable'!$A$1:A722),"")</f>
        <v/>
      </c>
      <c r="B723" s="133" t="str">
        <f ca="1">OFFSET('Sales input worksheet'!$A$1,ROW()-2,0)</f>
        <v/>
      </c>
      <c r="C723" s="169" t="str">
        <f ca="1">IF($C722="Total","",
IF($C722="","",
IF(OFFSET('Sales input worksheet'!$B$1,ROW()-2,0)="","TOTAL",
OFFSET('Sales input worksheet'!$B$1,ROW()-2,0))))</f>
        <v/>
      </c>
      <c r="D723" s="169" t="str">
        <f ca="1">IF(OFFSET('Sales input worksheet'!$C$1,ROW()-2,0)="","",OFFSET('Sales input worksheet'!$C$1,ROW()-2,0))</f>
        <v/>
      </c>
      <c r="E723" s="170" t="str">
        <f ca="1">IF(OFFSET('Sales input worksheet'!$D$1,ROW()-2,0)="","",OFFSET('Sales input worksheet'!$D$1,ROW()-2,0))</f>
        <v/>
      </c>
      <c r="F723" s="171" t="str">
        <f ca="1">IF(OFFSET('Sales input worksheet'!$E$1,ROW()-2,0)="","",OFFSET('Sales input worksheet'!$E$1,ROW()-2,0))</f>
        <v/>
      </c>
      <c r="G723" s="172" t="str">
        <f ca="1">IF($C723="Total",SUM(G$1:G722),
IF(OR(SUM('Sales input worksheet'!$J722:$K722)&lt;0,SUM('Sales input worksheet'!$J722:$K722)=0),"",
'Sales input worksheet'!$M722))</f>
        <v/>
      </c>
      <c r="H723" s="172" t="str">
        <f ca="1">IF($C723="Total",SUM(H$1:H722),
IF(OR(SUM('Sales input worksheet'!$J722:$K722)&gt;0,SUM('Sales input worksheet'!$J722:$K722)=0),"",
'Sales input worksheet'!$M722))</f>
        <v/>
      </c>
      <c r="I723" s="319"/>
      <c r="J723" s="176" t="str">
        <f ca="1">IF($C723="Total",SUM($I$1:I722),"")</f>
        <v/>
      </c>
      <c r="K723" s="177" t="str">
        <f ca="1">IFERROR(IF($C723="Total",$K$2+SUM($G723:$H723)-$J723,
IF(AND(G723="",H723=""),"",
$K$2+SUM(G$3:G723)+SUM(H$3:H723)-SUM(I$2:I723))),"")</f>
        <v/>
      </c>
    </row>
    <row r="724" spans="1:11" x14ac:dyDescent="0.35">
      <c r="A724" s="318" t="str">
        <f ca="1">IF($B724='Debtor balance enquiry'!$C$2,1+COUNT('Accounts Receivable'!$A$1:A723),"")</f>
        <v/>
      </c>
      <c r="B724" s="133" t="str">
        <f ca="1">OFFSET('Sales input worksheet'!$A$1,ROW()-2,0)</f>
        <v/>
      </c>
      <c r="C724" s="169" t="str">
        <f ca="1">IF($C723="Total","",
IF($C723="","",
IF(OFFSET('Sales input worksheet'!$B$1,ROW()-2,0)="","TOTAL",
OFFSET('Sales input worksheet'!$B$1,ROW()-2,0))))</f>
        <v/>
      </c>
      <c r="D724" s="169" t="str">
        <f ca="1">IF(OFFSET('Sales input worksheet'!$C$1,ROW()-2,0)="","",OFFSET('Sales input worksheet'!$C$1,ROW()-2,0))</f>
        <v/>
      </c>
      <c r="E724" s="170" t="str">
        <f ca="1">IF(OFFSET('Sales input worksheet'!$D$1,ROW()-2,0)="","",OFFSET('Sales input worksheet'!$D$1,ROW()-2,0))</f>
        <v/>
      </c>
      <c r="F724" s="171" t="str">
        <f ca="1">IF(OFFSET('Sales input worksheet'!$E$1,ROW()-2,0)="","",OFFSET('Sales input worksheet'!$E$1,ROW()-2,0))</f>
        <v/>
      </c>
      <c r="G724" s="172" t="str">
        <f ca="1">IF($C724="Total",SUM(G$1:G723),
IF(OR(SUM('Sales input worksheet'!$J723:$K723)&lt;0,SUM('Sales input worksheet'!$J723:$K723)=0),"",
'Sales input worksheet'!$M723))</f>
        <v/>
      </c>
      <c r="H724" s="172" t="str">
        <f ca="1">IF($C724="Total",SUM(H$1:H723),
IF(OR(SUM('Sales input worksheet'!$J723:$K723)&gt;0,SUM('Sales input worksheet'!$J723:$K723)=0),"",
'Sales input worksheet'!$M723))</f>
        <v/>
      </c>
      <c r="I724" s="319"/>
      <c r="J724" s="176" t="str">
        <f ca="1">IF($C724="Total",SUM($I$1:I723),"")</f>
        <v/>
      </c>
      <c r="K724" s="177" t="str">
        <f ca="1">IFERROR(IF($C724="Total",$K$2+SUM($G724:$H724)-$J724,
IF(AND(G724="",H724=""),"",
$K$2+SUM(G$3:G724)+SUM(H$3:H724)-SUM(I$2:I724))),"")</f>
        <v/>
      </c>
    </row>
    <row r="725" spans="1:11" x14ac:dyDescent="0.35">
      <c r="A725" s="318" t="str">
        <f ca="1">IF($B725='Debtor balance enquiry'!$C$2,1+COUNT('Accounts Receivable'!$A$1:A724),"")</f>
        <v/>
      </c>
      <c r="B725" s="133" t="str">
        <f ca="1">OFFSET('Sales input worksheet'!$A$1,ROW()-2,0)</f>
        <v/>
      </c>
      <c r="C725" s="169" t="str">
        <f ca="1">IF($C724="Total","",
IF($C724="","",
IF(OFFSET('Sales input worksheet'!$B$1,ROW()-2,0)="","TOTAL",
OFFSET('Sales input worksheet'!$B$1,ROW()-2,0))))</f>
        <v/>
      </c>
      <c r="D725" s="169" t="str">
        <f ca="1">IF(OFFSET('Sales input worksheet'!$C$1,ROW()-2,0)="","",OFFSET('Sales input worksheet'!$C$1,ROW()-2,0))</f>
        <v/>
      </c>
      <c r="E725" s="170" t="str">
        <f ca="1">IF(OFFSET('Sales input worksheet'!$D$1,ROW()-2,0)="","",OFFSET('Sales input worksheet'!$D$1,ROW()-2,0))</f>
        <v/>
      </c>
      <c r="F725" s="171" t="str">
        <f ca="1">IF(OFFSET('Sales input worksheet'!$E$1,ROW()-2,0)="","",OFFSET('Sales input worksheet'!$E$1,ROW()-2,0))</f>
        <v/>
      </c>
      <c r="G725" s="172" t="str">
        <f ca="1">IF($C725="Total",SUM(G$1:G724),
IF(OR(SUM('Sales input worksheet'!$J724:$K724)&lt;0,SUM('Sales input worksheet'!$J724:$K724)=0),"",
'Sales input worksheet'!$M724))</f>
        <v/>
      </c>
      <c r="H725" s="172" t="str">
        <f ca="1">IF($C725="Total",SUM(H$1:H724),
IF(OR(SUM('Sales input worksheet'!$J724:$K724)&gt;0,SUM('Sales input worksheet'!$J724:$K724)=0),"",
'Sales input worksheet'!$M724))</f>
        <v/>
      </c>
      <c r="I725" s="319"/>
      <c r="J725" s="176" t="str">
        <f ca="1">IF($C725="Total",SUM($I$1:I724),"")</f>
        <v/>
      </c>
      <c r="K725" s="177" t="str">
        <f ca="1">IFERROR(IF($C725="Total",$K$2+SUM($G725:$H725)-$J725,
IF(AND(G725="",H725=""),"",
$K$2+SUM(G$3:G725)+SUM(H$3:H725)-SUM(I$2:I725))),"")</f>
        <v/>
      </c>
    </row>
    <row r="726" spans="1:11" x14ac:dyDescent="0.35">
      <c r="A726" s="318" t="str">
        <f ca="1">IF($B726='Debtor balance enquiry'!$C$2,1+COUNT('Accounts Receivable'!$A$1:A725),"")</f>
        <v/>
      </c>
      <c r="B726" s="133" t="str">
        <f ca="1">OFFSET('Sales input worksheet'!$A$1,ROW()-2,0)</f>
        <v/>
      </c>
      <c r="C726" s="169" t="str">
        <f ca="1">IF($C725="Total","",
IF($C725="","",
IF(OFFSET('Sales input worksheet'!$B$1,ROW()-2,0)="","TOTAL",
OFFSET('Sales input worksheet'!$B$1,ROW()-2,0))))</f>
        <v/>
      </c>
      <c r="D726" s="169" t="str">
        <f ca="1">IF(OFFSET('Sales input worksheet'!$C$1,ROW()-2,0)="","",OFFSET('Sales input worksheet'!$C$1,ROW()-2,0))</f>
        <v/>
      </c>
      <c r="E726" s="170" t="str">
        <f ca="1">IF(OFFSET('Sales input worksheet'!$D$1,ROW()-2,0)="","",OFFSET('Sales input worksheet'!$D$1,ROW()-2,0))</f>
        <v/>
      </c>
      <c r="F726" s="171" t="str">
        <f ca="1">IF(OFFSET('Sales input worksheet'!$E$1,ROW()-2,0)="","",OFFSET('Sales input worksheet'!$E$1,ROW()-2,0))</f>
        <v/>
      </c>
      <c r="G726" s="172" t="str">
        <f ca="1">IF($C726="Total",SUM(G$1:G725),
IF(OR(SUM('Sales input worksheet'!$J725:$K725)&lt;0,SUM('Sales input worksheet'!$J725:$K725)=0),"",
'Sales input worksheet'!$M725))</f>
        <v/>
      </c>
      <c r="H726" s="172" t="str">
        <f ca="1">IF($C726="Total",SUM(H$1:H725),
IF(OR(SUM('Sales input worksheet'!$J725:$K725)&gt;0,SUM('Sales input worksheet'!$J725:$K725)=0),"",
'Sales input worksheet'!$M725))</f>
        <v/>
      </c>
      <c r="I726" s="319"/>
      <c r="J726" s="176" t="str">
        <f ca="1">IF($C726="Total",SUM($I$1:I725),"")</f>
        <v/>
      </c>
      <c r="K726" s="177" t="str">
        <f ca="1">IFERROR(IF($C726="Total",$K$2+SUM($G726:$H726)-$J726,
IF(AND(G726="",H726=""),"",
$K$2+SUM(G$3:G726)+SUM(H$3:H726)-SUM(I$2:I726))),"")</f>
        <v/>
      </c>
    </row>
    <row r="727" spans="1:11" x14ac:dyDescent="0.35">
      <c r="A727" s="318" t="str">
        <f ca="1">IF($B727='Debtor balance enquiry'!$C$2,1+COUNT('Accounts Receivable'!$A$1:A726),"")</f>
        <v/>
      </c>
      <c r="B727" s="133" t="str">
        <f ca="1">OFFSET('Sales input worksheet'!$A$1,ROW()-2,0)</f>
        <v/>
      </c>
      <c r="C727" s="169" t="str">
        <f ca="1">IF($C726="Total","",
IF($C726="","",
IF(OFFSET('Sales input worksheet'!$B$1,ROW()-2,0)="","TOTAL",
OFFSET('Sales input worksheet'!$B$1,ROW()-2,0))))</f>
        <v/>
      </c>
      <c r="D727" s="169" t="str">
        <f ca="1">IF(OFFSET('Sales input worksheet'!$C$1,ROW()-2,0)="","",OFFSET('Sales input worksheet'!$C$1,ROW()-2,0))</f>
        <v/>
      </c>
      <c r="E727" s="170" t="str">
        <f ca="1">IF(OFFSET('Sales input worksheet'!$D$1,ROW()-2,0)="","",OFFSET('Sales input worksheet'!$D$1,ROW()-2,0))</f>
        <v/>
      </c>
      <c r="F727" s="171" t="str">
        <f ca="1">IF(OFFSET('Sales input worksheet'!$E$1,ROW()-2,0)="","",OFFSET('Sales input worksheet'!$E$1,ROW()-2,0))</f>
        <v/>
      </c>
      <c r="G727" s="172" t="str">
        <f ca="1">IF($C727="Total",SUM(G$1:G726),
IF(OR(SUM('Sales input worksheet'!$J726:$K726)&lt;0,SUM('Sales input worksheet'!$J726:$K726)=0),"",
'Sales input worksheet'!$M726))</f>
        <v/>
      </c>
      <c r="H727" s="172" t="str">
        <f ca="1">IF($C727="Total",SUM(H$1:H726),
IF(OR(SUM('Sales input worksheet'!$J726:$K726)&gt;0,SUM('Sales input worksheet'!$J726:$K726)=0),"",
'Sales input worksheet'!$M726))</f>
        <v/>
      </c>
      <c r="I727" s="319"/>
      <c r="J727" s="176" t="str">
        <f ca="1">IF($C727="Total",SUM($I$1:I726),"")</f>
        <v/>
      </c>
      <c r="K727" s="177" t="str">
        <f ca="1">IFERROR(IF($C727="Total",$K$2+SUM($G727:$H727)-$J727,
IF(AND(G727="",H727=""),"",
$K$2+SUM(G$3:G727)+SUM(H$3:H727)-SUM(I$2:I727))),"")</f>
        <v/>
      </c>
    </row>
    <row r="728" spans="1:11" x14ac:dyDescent="0.35">
      <c r="A728" s="318" t="str">
        <f ca="1">IF($B728='Debtor balance enquiry'!$C$2,1+COUNT('Accounts Receivable'!$A$1:A727),"")</f>
        <v/>
      </c>
      <c r="B728" s="133" t="str">
        <f ca="1">OFFSET('Sales input worksheet'!$A$1,ROW()-2,0)</f>
        <v/>
      </c>
      <c r="C728" s="169" t="str">
        <f ca="1">IF($C727="Total","",
IF($C727="","",
IF(OFFSET('Sales input worksheet'!$B$1,ROW()-2,0)="","TOTAL",
OFFSET('Sales input worksheet'!$B$1,ROW()-2,0))))</f>
        <v/>
      </c>
      <c r="D728" s="169" t="str">
        <f ca="1">IF(OFFSET('Sales input worksheet'!$C$1,ROW()-2,0)="","",OFFSET('Sales input worksheet'!$C$1,ROW()-2,0))</f>
        <v/>
      </c>
      <c r="E728" s="170" t="str">
        <f ca="1">IF(OFFSET('Sales input worksheet'!$D$1,ROW()-2,0)="","",OFFSET('Sales input worksheet'!$D$1,ROW()-2,0))</f>
        <v/>
      </c>
      <c r="F728" s="171" t="str">
        <f ca="1">IF(OFFSET('Sales input worksheet'!$E$1,ROW()-2,0)="","",OFFSET('Sales input worksheet'!$E$1,ROW()-2,0))</f>
        <v/>
      </c>
      <c r="G728" s="172" t="str">
        <f ca="1">IF($C728="Total",SUM(G$1:G727),
IF(OR(SUM('Sales input worksheet'!$J727:$K727)&lt;0,SUM('Sales input worksheet'!$J727:$K727)=0),"",
'Sales input worksheet'!$M727))</f>
        <v/>
      </c>
      <c r="H728" s="172" t="str">
        <f ca="1">IF($C728="Total",SUM(H$1:H727),
IF(OR(SUM('Sales input worksheet'!$J727:$K727)&gt;0,SUM('Sales input worksheet'!$J727:$K727)=0),"",
'Sales input worksheet'!$M727))</f>
        <v/>
      </c>
      <c r="I728" s="319"/>
      <c r="J728" s="176" t="str">
        <f ca="1">IF($C728="Total",SUM($I$1:I727),"")</f>
        <v/>
      </c>
      <c r="K728" s="177" t="str">
        <f ca="1">IFERROR(IF($C728="Total",$K$2+SUM($G728:$H728)-$J728,
IF(AND(G728="",H728=""),"",
$K$2+SUM(G$3:G728)+SUM(H$3:H728)-SUM(I$2:I728))),"")</f>
        <v/>
      </c>
    </row>
    <row r="729" spans="1:11" x14ac:dyDescent="0.35">
      <c r="A729" s="318" t="str">
        <f ca="1">IF($B729='Debtor balance enquiry'!$C$2,1+COUNT('Accounts Receivable'!$A$1:A728),"")</f>
        <v/>
      </c>
      <c r="B729" s="133" t="str">
        <f ca="1">OFFSET('Sales input worksheet'!$A$1,ROW()-2,0)</f>
        <v/>
      </c>
      <c r="C729" s="169" t="str">
        <f ca="1">IF($C728="Total","",
IF($C728="","",
IF(OFFSET('Sales input worksheet'!$B$1,ROW()-2,0)="","TOTAL",
OFFSET('Sales input worksheet'!$B$1,ROW()-2,0))))</f>
        <v/>
      </c>
      <c r="D729" s="169" t="str">
        <f ca="1">IF(OFFSET('Sales input worksheet'!$C$1,ROW()-2,0)="","",OFFSET('Sales input worksheet'!$C$1,ROW()-2,0))</f>
        <v/>
      </c>
      <c r="E729" s="170" t="str">
        <f ca="1">IF(OFFSET('Sales input worksheet'!$D$1,ROW()-2,0)="","",OFFSET('Sales input worksheet'!$D$1,ROW()-2,0))</f>
        <v/>
      </c>
      <c r="F729" s="171" t="str">
        <f ca="1">IF(OFFSET('Sales input worksheet'!$E$1,ROW()-2,0)="","",OFFSET('Sales input worksheet'!$E$1,ROW()-2,0))</f>
        <v/>
      </c>
      <c r="G729" s="172" t="str">
        <f ca="1">IF($C729="Total",SUM(G$1:G728),
IF(OR(SUM('Sales input worksheet'!$J728:$K728)&lt;0,SUM('Sales input worksheet'!$J728:$K728)=0),"",
'Sales input worksheet'!$M728))</f>
        <v/>
      </c>
      <c r="H729" s="172" t="str">
        <f ca="1">IF($C729="Total",SUM(H$1:H728),
IF(OR(SUM('Sales input worksheet'!$J728:$K728)&gt;0,SUM('Sales input worksheet'!$J728:$K728)=0),"",
'Sales input worksheet'!$M728))</f>
        <v/>
      </c>
      <c r="I729" s="319"/>
      <c r="J729" s="176" t="str">
        <f ca="1">IF($C729="Total",SUM($I$1:I728),"")</f>
        <v/>
      </c>
      <c r="K729" s="177" t="str">
        <f ca="1">IFERROR(IF($C729="Total",$K$2+SUM($G729:$H729)-$J729,
IF(AND(G729="",H729=""),"",
$K$2+SUM(G$3:G729)+SUM(H$3:H729)-SUM(I$2:I729))),"")</f>
        <v/>
      </c>
    </row>
    <row r="730" spans="1:11" x14ac:dyDescent="0.35">
      <c r="A730" s="318" t="str">
        <f ca="1">IF($B730='Debtor balance enquiry'!$C$2,1+COUNT('Accounts Receivable'!$A$1:A729),"")</f>
        <v/>
      </c>
      <c r="B730" s="133" t="str">
        <f ca="1">OFFSET('Sales input worksheet'!$A$1,ROW()-2,0)</f>
        <v/>
      </c>
      <c r="C730" s="169" t="str">
        <f ca="1">IF($C729="Total","",
IF($C729="","",
IF(OFFSET('Sales input worksheet'!$B$1,ROW()-2,0)="","TOTAL",
OFFSET('Sales input worksheet'!$B$1,ROW()-2,0))))</f>
        <v/>
      </c>
      <c r="D730" s="169" t="str">
        <f ca="1">IF(OFFSET('Sales input worksheet'!$C$1,ROW()-2,0)="","",OFFSET('Sales input worksheet'!$C$1,ROW()-2,0))</f>
        <v/>
      </c>
      <c r="E730" s="170" t="str">
        <f ca="1">IF(OFFSET('Sales input worksheet'!$D$1,ROW()-2,0)="","",OFFSET('Sales input worksheet'!$D$1,ROW()-2,0))</f>
        <v/>
      </c>
      <c r="F730" s="171" t="str">
        <f ca="1">IF(OFFSET('Sales input worksheet'!$E$1,ROW()-2,0)="","",OFFSET('Sales input worksheet'!$E$1,ROW()-2,0))</f>
        <v/>
      </c>
      <c r="G730" s="172" t="str">
        <f ca="1">IF($C730="Total",SUM(G$1:G729),
IF(OR(SUM('Sales input worksheet'!$J729:$K729)&lt;0,SUM('Sales input worksheet'!$J729:$K729)=0),"",
'Sales input worksheet'!$M729))</f>
        <v/>
      </c>
      <c r="H730" s="172" t="str">
        <f ca="1">IF($C730="Total",SUM(H$1:H729),
IF(OR(SUM('Sales input worksheet'!$J729:$K729)&gt;0,SUM('Sales input worksheet'!$J729:$K729)=0),"",
'Sales input worksheet'!$M729))</f>
        <v/>
      </c>
      <c r="I730" s="319"/>
      <c r="J730" s="176" t="str">
        <f ca="1">IF($C730="Total",SUM($I$1:I729),"")</f>
        <v/>
      </c>
      <c r="K730" s="177" t="str">
        <f ca="1">IFERROR(IF($C730="Total",$K$2+SUM($G730:$H730)-$J730,
IF(AND(G730="",H730=""),"",
$K$2+SUM(G$3:G730)+SUM(H$3:H730)-SUM(I$2:I730))),"")</f>
        <v/>
      </c>
    </row>
    <row r="731" spans="1:11" x14ac:dyDescent="0.35">
      <c r="A731" s="318" t="str">
        <f ca="1">IF($B731='Debtor balance enquiry'!$C$2,1+COUNT('Accounts Receivable'!$A$1:A730),"")</f>
        <v/>
      </c>
      <c r="B731" s="133" t="str">
        <f ca="1">OFFSET('Sales input worksheet'!$A$1,ROW()-2,0)</f>
        <v/>
      </c>
      <c r="C731" s="169" t="str">
        <f ca="1">IF($C730="Total","",
IF($C730="","",
IF(OFFSET('Sales input worksheet'!$B$1,ROW()-2,0)="","TOTAL",
OFFSET('Sales input worksheet'!$B$1,ROW()-2,0))))</f>
        <v/>
      </c>
      <c r="D731" s="169" t="str">
        <f ca="1">IF(OFFSET('Sales input worksheet'!$C$1,ROW()-2,0)="","",OFFSET('Sales input worksheet'!$C$1,ROW()-2,0))</f>
        <v/>
      </c>
      <c r="E731" s="170" t="str">
        <f ca="1">IF(OFFSET('Sales input worksheet'!$D$1,ROW()-2,0)="","",OFFSET('Sales input worksheet'!$D$1,ROW()-2,0))</f>
        <v/>
      </c>
      <c r="F731" s="171" t="str">
        <f ca="1">IF(OFFSET('Sales input worksheet'!$E$1,ROW()-2,0)="","",OFFSET('Sales input worksheet'!$E$1,ROW()-2,0))</f>
        <v/>
      </c>
      <c r="G731" s="172" t="str">
        <f ca="1">IF($C731="Total",SUM(G$1:G730),
IF(OR(SUM('Sales input worksheet'!$J730:$K730)&lt;0,SUM('Sales input worksheet'!$J730:$K730)=0),"",
'Sales input worksheet'!$M730))</f>
        <v/>
      </c>
      <c r="H731" s="172" t="str">
        <f ca="1">IF($C731="Total",SUM(H$1:H730),
IF(OR(SUM('Sales input worksheet'!$J730:$K730)&gt;0,SUM('Sales input worksheet'!$J730:$K730)=0),"",
'Sales input worksheet'!$M730))</f>
        <v/>
      </c>
      <c r="I731" s="319"/>
      <c r="J731" s="176" t="str">
        <f ca="1">IF($C731="Total",SUM($I$1:I730),"")</f>
        <v/>
      </c>
      <c r="K731" s="177" t="str">
        <f ca="1">IFERROR(IF($C731="Total",$K$2+SUM($G731:$H731)-$J731,
IF(AND(G731="",H731=""),"",
$K$2+SUM(G$3:G731)+SUM(H$3:H731)-SUM(I$2:I731))),"")</f>
        <v/>
      </c>
    </row>
    <row r="732" spans="1:11" x14ac:dyDescent="0.35">
      <c r="A732" s="318" t="str">
        <f ca="1">IF($B732='Debtor balance enquiry'!$C$2,1+COUNT('Accounts Receivable'!$A$1:A731),"")</f>
        <v/>
      </c>
      <c r="B732" s="133" t="str">
        <f ca="1">OFFSET('Sales input worksheet'!$A$1,ROW()-2,0)</f>
        <v/>
      </c>
      <c r="C732" s="169" t="str">
        <f ca="1">IF($C731="Total","",
IF($C731="","",
IF(OFFSET('Sales input worksheet'!$B$1,ROW()-2,0)="","TOTAL",
OFFSET('Sales input worksheet'!$B$1,ROW()-2,0))))</f>
        <v/>
      </c>
      <c r="D732" s="169" t="str">
        <f ca="1">IF(OFFSET('Sales input worksheet'!$C$1,ROW()-2,0)="","",OFFSET('Sales input worksheet'!$C$1,ROW()-2,0))</f>
        <v/>
      </c>
      <c r="E732" s="170" t="str">
        <f ca="1">IF(OFFSET('Sales input worksheet'!$D$1,ROW()-2,0)="","",OFFSET('Sales input worksheet'!$D$1,ROW()-2,0))</f>
        <v/>
      </c>
      <c r="F732" s="171" t="str">
        <f ca="1">IF(OFFSET('Sales input worksheet'!$E$1,ROW()-2,0)="","",OFFSET('Sales input worksheet'!$E$1,ROW()-2,0))</f>
        <v/>
      </c>
      <c r="G732" s="172" t="str">
        <f ca="1">IF($C732="Total",SUM(G$1:G731),
IF(OR(SUM('Sales input worksheet'!$J731:$K731)&lt;0,SUM('Sales input worksheet'!$J731:$K731)=0),"",
'Sales input worksheet'!$M731))</f>
        <v/>
      </c>
      <c r="H732" s="172" t="str">
        <f ca="1">IF($C732="Total",SUM(H$1:H731),
IF(OR(SUM('Sales input worksheet'!$J731:$K731)&gt;0,SUM('Sales input worksheet'!$J731:$K731)=0),"",
'Sales input worksheet'!$M731))</f>
        <v/>
      </c>
      <c r="I732" s="319"/>
      <c r="J732" s="176" t="str">
        <f ca="1">IF($C732="Total",SUM($I$1:I731),"")</f>
        <v/>
      </c>
      <c r="K732" s="177" t="str">
        <f ca="1">IFERROR(IF($C732="Total",$K$2+SUM($G732:$H732)-$J732,
IF(AND(G732="",H732=""),"",
$K$2+SUM(G$3:G732)+SUM(H$3:H732)-SUM(I$2:I732))),"")</f>
        <v/>
      </c>
    </row>
    <row r="733" spans="1:11" x14ac:dyDescent="0.35">
      <c r="A733" s="318" t="str">
        <f ca="1">IF($B733='Debtor balance enquiry'!$C$2,1+COUNT('Accounts Receivable'!$A$1:A732),"")</f>
        <v/>
      </c>
      <c r="B733" s="133" t="str">
        <f ca="1">OFFSET('Sales input worksheet'!$A$1,ROW()-2,0)</f>
        <v/>
      </c>
      <c r="C733" s="169" t="str">
        <f ca="1">IF($C732="Total","",
IF($C732="","",
IF(OFFSET('Sales input worksheet'!$B$1,ROW()-2,0)="","TOTAL",
OFFSET('Sales input worksheet'!$B$1,ROW()-2,0))))</f>
        <v/>
      </c>
      <c r="D733" s="169" t="str">
        <f ca="1">IF(OFFSET('Sales input worksheet'!$C$1,ROW()-2,0)="","",OFFSET('Sales input worksheet'!$C$1,ROW()-2,0))</f>
        <v/>
      </c>
      <c r="E733" s="170" t="str">
        <f ca="1">IF(OFFSET('Sales input worksheet'!$D$1,ROW()-2,0)="","",OFFSET('Sales input worksheet'!$D$1,ROW()-2,0))</f>
        <v/>
      </c>
      <c r="F733" s="171" t="str">
        <f ca="1">IF(OFFSET('Sales input worksheet'!$E$1,ROW()-2,0)="","",OFFSET('Sales input worksheet'!$E$1,ROW()-2,0))</f>
        <v/>
      </c>
      <c r="G733" s="172" t="str">
        <f ca="1">IF($C733="Total",SUM(G$1:G732),
IF(OR(SUM('Sales input worksheet'!$J732:$K732)&lt;0,SUM('Sales input worksheet'!$J732:$K732)=0),"",
'Sales input worksheet'!$M732))</f>
        <v/>
      </c>
      <c r="H733" s="172" t="str">
        <f ca="1">IF($C733="Total",SUM(H$1:H732),
IF(OR(SUM('Sales input worksheet'!$J732:$K732)&gt;0,SUM('Sales input worksheet'!$J732:$K732)=0),"",
'Sales input worksheet'!$M732))</f>
        <v/>
      </c>
      <c r="I733" s="319"/>
      <c r="J733" s="176" t="str">
        <f ca="1">IF($C733="Total",SUM($I$1:I732),"")</f>
        <v/>
      </c>
      <c r="K733" s="177" t="str">
        <f ca="1">IFERROR(IF($C733="Total",$K$2+SUM($G733:$H733)-$J733,
IF(AND(G733="",H733=""),"",
$K$2+SUM(G$3:G733)+SUM(H$3:H733)-SUM(I$2:I733))),"")</f>
        <v/>
      </c>
    </row>
    <row r="734" spans="1:11" x14ac:dyDescent="0.35">
      <c r="A734" s="318" t="str">
        <f ca="1">IF($B734='Debtor balance enquiry'!$C$2,1+COUNT('Accounts Receivable'!$A$1:A733),"")</f>
        <v/>
      </c>
      <c r="B734" s="133" t="str">
        <f ca="1">OFFSET('Sales input worksheet'!$A$1,ROW()-2,0)</f>
        <v/>
      </c>
      <c r="C734" s="169" t="str">
        <f ca="1">IF($C733="Total","",
IF($C733="","",
IF(OFFSET('Sales input worksheet'!$B$1,ROW()-2,0)="","TOTAL",
OFFSET('Sales input worksheet'!$B$1,ROW()-2,0))))</f>
        <v/>
      </c>
      <c r="D734" s="169" t="str">
        <f ca="1">IF(OFFSET('Sales input worksheet'!$C$1,ROW()-2,0)="","",OFFSET('Sales input worksheet'!$C$1,ROW()-2,0))</f>
        <v/>
      </c>
      <c r="E734" s="170" t="str">
        <f ca="1">IF(OFFSET('Sales input worksheet'!$D$1,ROW()-2,0)="","",OFFSET('Sales input worksheet'!$D$1,ROW()-2,0))</f>
        <v/>
      </c>
      <c r="F734" s="171" t="str">
        <f ca="1">IF(OFFSET('Sales input worksheet'!$E$1,ROW()-2,0)="","",OFFSET('Sales input worksheet'!$E$1,ROW()-2,0))</f>
        <v/>
      </c>
      <c r="G734" s="172" t="str">
        <f ca="1">IF($C734="Total",SUM(G$1:G733),
IF(OR(SUM('Sales input worksheet'!$J733:$K733)&lt;0,SUM('Sales input worksheet'!$J733:$K733)=0),"",
'Sales input worksheet'!$M733))</f>
        <v/>
      </c>
      <c r="H734" s="172" t="str">
        <f ca="1">IF($C734="Total",SUM(H$1:H733),
IF(OR(SUM('Sales input worksheet'!$J733:$K733)&gt;0,SUM('Sales input worksheet'!$J733:$K733)=0),"",
'Sales input worksheet'!$M733))</f>
        <v/>
      </c>
      <c r="I734" s="319"/>
      <c r="J734" s="176" t="str">
        <f ca="1">IF($C734="Total",SUM($I$1:I733),"")</f>
        <v/>
      </c>
      <c r="K734" s="177" t="str">
        <f ca="1">IFERROR(IF($C734="Total",$K$2+SUM($G734:$H734)-$J734,
IF(AND(G734="",H734=""),"",
$K$2+SUM(G$3:G734)+SUM(H$3:H734)-SUM(I$2:I734))),"")</f>
        <v/>
      </c>
    </row>
    <row r="735" spans="1:11" x14ac:dyDescent="0.35">
      <c r="A735" s="318" t="str">
        <f ca="1">IF($B735='Debtor balance enquiry'!$C$2,1+COUNT('Accounts Receivable'!$A$1:A734),"")</f>
        <v/>
      </c>
      <c r="B735" s="133" t="str">
        <f ca="1">OFFSET('Sales input worksheet'!$A$1,ROW()-2,0)</f>
        <v/>
      </c>
      <c r="C735" s="169" t="str">
        <f ca="1">IF($C734="Total","",
IF($C734="","",
IF(OFFSET('Sales input worksheet'!$B$1,ROW()-2,0)="","TOTAL",
OFFSET('Sales input worksheet'!$B$1,ROW()-2,0))))</f>
        <v/>
      </c>
      <c r="D735" s="169" t="str">
        <f ca="1">IF(OFFSET('Sales input worksheet'!$C$1,ROW()-2,0)="","",OFFSET('Sales input worksheet'!$C$1,ROW()-2,0))</f>
        <v/>
      </c>
      <c r="E735" s="170" t="str">
        <f ca="1">IF(OFFSET('Sales input worksheet'!$D$1,ROW()-2,0)="","",OFFSET('Sales input worksheet'!$D$1,ROW()-2,0))</f>
        <v/>
      </c>
      <c r="F735" s="171" t="str">
        <f ca="1">IF(OFFSET('Sales input worksheet'!$E$1,ROW()-2,0)="","",OFFSET('Sales input worksheet'!$E$1,ROW()-2,0))</f>
        <v/>
      </c>
      <c r="G735" s="172" t="str">
        <f ca="1">IF($C735="Total",SUM(G$1:G734),
IF(OR(SUM('Sales input worksheet'!$J734:$K734)&lt;0,SUM('Sales input worksheet'!$J734:$K734)=0),"",
'Sales input worksheet'!$M734))</f>
        <v/>
      </c>
      <c r="H735" s="172" t="str">
        <f ca="1">IF($C735="Total",SUM(H$1:H734),
IF(OR(SUM('Sales input worksheet'!$J734:$K734)&gt;0,SUM('Sales input worksheet'!$J734:$K734)=0),"",
'Sales input worksheet'!$M734))</f>
        <v/>
      </c>
      <c r="I735" s="319"/>
      <c r="J735" s="176" t="str">
        <f ca="1">IF($C735="Total",SUM($I$1:I734),"")</f>
        <v/>
      </c>
      <c r="K735" s="177" t="str">
        <f ca="1">IFERROR(IF($C735="Total",$K$2+SUM($G735:$H735)-$J735,
IF(AND(G735="",H735=""),"",
$K$2+SUM(G$3:G735)+SUM(H$3:H735)-SUM(I$2:I735))),"")</f>
        <v/>
      </c>
    </row>
    <row r="736" spans="1:11" x14ac:dyDescent="0.35">
      <c r="A736" s="318" t="str">
        <f ca="1">IF($B736='Debtor balance enquiry'!$C$2,1+COUNT('Accounts Receivable'!$A$1:A735),"")</f>
        <v/>
      </c>
      <c r="B736" s="133" t="str">
        <f ca="1">OFFSET('Sales input worksheet'!$A$1,ROW()-2,0)</f>
        <v/>
      </c>
      <c r="C736" s="169" t="str">
        <f ca="1">IF($C735="Total","",
IF($C735="","",
IF(OFFSET('Sales input worksheet'!$B$1,ROW()-2,0)="","TOTAL",
OFFSET('Sales input worksheet'!$B$1,ROW()-2,0))))</f>
        <v/>
      </c>
      <c r="D736" s="169" t="str">
        <f ca="1">IF(OFFSET('Sales input worksheet'!$C$1,ROW()-2,0)="","",OFFSET('Sales input worksheet'!$C$1,ROW()-2,0))</f>
        <v/>
      </c>
      <c r="E736" s="170" t="str">
        <f ca="1">IF(OFFSET('Sales input worksheet'!$D$1,ROW()-2,0)="","",OFFSET('Sales input worksheet'!$D$1,ROW()-2,0))</f>
        <v/>
      </c>
      <c r="F736" s="171" t="str">
        <f ca="1">IF(OFFSET('Sales input worksheet'!$E$1,ROW()-2,0)="","",OFFSET('Sales input worksheet'!$E$1,ROW()-2,0))</f>
        <v/>
      </c>
      <c r="G736" s="172" t="str">
        <f ca="1">IF($C736="Total",SUM(G$1:G735),
IF(OR(SUM('Sales input worksheet'!$J735:$K735)&lt;0,SUM('Sales input worksheet'!$J735:$K735)=0),"",
'Sales input worksheet'!$M735))</f>
        <v/>
      </c>
      <c r="H736" s="172" t="str">
        <f ca="1">IF($C736="Total",SUM(H$1:H735),
IF(OR(SUM('Sales input worksheet'!$J735:$K735)&gt;0,SUM('Sales input worksheet'!$J735:$K735)=0),"",
'Sales input worksheet'!$M735))</f>
        <v/>
      </c>
      <c r="I736" s="319"/>
      <c r="J736" s="176" t="str">
        <f ca="1">IF($C736="Total",SUM($I$1:I735),"")</f>
        <v/>
      </c>
      <c r="K736" s="177" t="str">
        <f ca="1">IFERROR(IF($C736="Total",$K$2+SUM($G736:$H736)-$J736,
IF(AND(G736="",H736=""),"",
$K$2+SUM(G$3:G736)+SUM(H$3:H736)-SUM(I$2:I736))),"")</f>
        <v/>
      </c>
    </row>
    <row r="737" spans="1:11" x14ac:dyDescent="0.35">
      <c r="A737" s="318" t="str">
        <f ca="1">IF($B737='Debtor balance enquiry'!$C$2,1+COUNT('Accounts Receivable'!$A$1:A736),"")</f>
        <v/>
      </c>
      <c r="B737" s="133" t="str">
        <f ca="1">OFFSET('Sales input worksheet'!$A$1,ROW()-2,0)</f>
        <v/>
      </c>
      <c r="C737" s="169" t="str">
        <f ca="1">IF($C736="Total","",
IF($C736="","",
IF(OFFSET('Sales input worksheet'!$B$1,ROW()-2,0)="","TOTAL",
OFFSET('Sales input worksheet'!$B$1,ROW()-2,0))))</f>
        <v/>
      </c>
      <c r="D737" s="169" t="str">
        <f ca="1">IF(OFFSET('Sales input worksheet'!$C$1,ROW()-2,0)="","",OFFSET('Sales input worksheet'!$C$1,ROW()-2,0))</f>
        <v/>
      </c>
      <c r="E737" s="170" t="str">
        <f ca="1">IF(OFFSET('Sales input worksheet'!$D$1,ROW()-2,0)="","",OFFSET('Sales input worksheet'!$D$1,ROW()-2,0))</f>
        <v/>
      </c>
      <c r="F737" s="171" t="str">
        <f ca="1">IF(OFFSET('Sales input worksheet'!$E$1,ROW()-2,0)="","",OFFSET('Sales input worksheet'!$E$1,ROW()-2,0))</f>
        <v/>
      </c>
      <c r="G737" s="172" t="str">
        <f ca="1">IF($C737="Total",SUM(G$1:G736),
IF(OR(SUM('Sales input worksheet'!$J736:$K736)&lt;0,SUM('Sales input worksheet'!$J736:$K736)=0),"",
'Sales input worksheet'!$M736))</f>
        <v/>
      </c>
      <c r="H737" s="172" t="str">
        <f ca="1">IF($C737="Total",SUM(H$1:H736),
IF(OR(SUM('Sales input worksheet'!$J736:$K736)&gt;0,SUM('Sales input worksheet'!$J736:$K736)=0),"",
'Sales input worksheet'!$M736))</f>
        <v/>
      </c>
      <c r="I737" s="319"/>
      <c r="J737" s="176" t="str">
        <f ca="1">IF($C737="Total",SUM($I$1:I736),"")</f>
        <v/>
      </c>
      <c r="K737" s="177" t="str">
        <f ca="1">IFERROR(IF($C737="Total",$K$2+SUM($G737:$H737)-$J737,
IF(AND(G737="",H737=""),"",
$K$2+SUM(G$3:G737)+SUM(H$3:H737)-SUM(I$2:I737))),"")</f>
        <v/>
      </c>
    </row>
    <row r="738" spans="1:11" x14ac:dyDescent="0.35">
      <c r="A738" s="318" t="str">
        <f ca="1">IF($B738='Debtor balance enquiry'!$C$2,1+COUNT('Accounts Receivable'!$A$1:A737),"")</f>
        <v/>
      </c>
      <c r="B738" s="133" t="str">
        <f ca="1">OFFSET('Sales input worksheet'!$A$1,ROW()-2,0)</f>
        <v/>
      </c>
      <c r="C738" s="169" t="str">
        <f ca="1">IF($C737="Total","",
IF($C737="","",
IF(OFFSET('Sales input worksheet'!$B$1,ROW()-2,0)="","TOTAL",
OFFSET('Sales input worksheet'!$B$1,ROW()-2,0))))</f>
        <v/>
      </c>
      <c r="D738" s="169" t="str">
        <f ca="1">IF(OFFSET('Sales input worksheet'!$C$1,ROW()-2,0)="","",OFFSET('Sales input worksheet'!$C$1,ROW()-2,0))</f>
        <v/>
      </c>
      <c r="E738" s="170" t="str">
        <f ca="1">IF(OFFSET('Sales input worksheet'!$D$1,ROW()-2,0)="","",OFFSET('Sales input worksheet'!$D$1,ROW()-2,0))</f>
        <v/>
      </c>
      <c r="F738" s="171" t="str">
        <f ca="1">IF(OFFSET('Sales input worksheet'!$E$1,ROW()-2,0)="","",OFFSET('Sales input worksheet'!$E$1,ROW()-2,0))</f>
        <v/>
      </c>
      <c r="G738" s="172" t="str">
        <f ca="1">IF($C738="Total",SUM(G$1:G737),
IF(OR(SUM('Sales input worksheet'!$J737:$K737)&lt;0,SUM('Sales input worksheet'!$J737:$K737)=0),"",
'Sales input worksheet'!$M737))</f>
        <v/>
      </c>
      <c r="H738" s="172" t="str">
        <f ca="1">IF($C738="Total",SUM(H$1:H737),
IF(OR(SUM('Sales input worksheet'!$J737:$K737)&gt;0,SUM('Sales input worksheet'!$J737:$K737)=0),"",
'Sales input worksheet'!$M737))</f>
        <v/>
      </c>
      <c r="I738" s="319"/>
      <c r="J738" s="176" t="str">
        <f ca="1">IF($C738="Total",SUM($I$1:I737),"")</f>
        <v/>
      </c>
      <c r="K738" s="177" t="str">
        <f ca="1">IFERROR(IF($C738="Total",$K$2+SUM($G738:$H738)-$J738,
IF(AND(G738="",H738=""),"",
$K$2+SUM(G$3:G738)+SUM(H$3:H738)-SUM(I$2:I738))),"")</f>
        <v/>
      </c>
    </row>
    <row r="739" spans="1:11" x14ac:dyDescent="0.35">
      <c r="A739" s="318" t="str">
        <f ca="1">IF($B739='Debtor balance enquiry'!$C$2,1+COUNT('Accounts Receivable'!$A$1:A738),"")</f>
        <v/>
      </c>
      <c r="B739" s="133" t="str">
        <f ca="1">OFFSET('Sales input worksheet'!$A$1,ROW()-2,0)</f>
        <v/>
      </c>
      <c r="C739" s="169" t="str">
        <f ca="1">IF($C738="Total","",
IF($C738="","",
IF(OFFSET('Sales input worksheet'!$B$1,ROW()-2,0)="","TOTAL",
OFFSET('Sales input worksheet'!$B$1,ROW()-2,0))))</f>
        <v/>
      </c>
      <c r="D739" s="169" t="str">
        <f ca="1">IF(OFFSET('Sales input worksheet'!$C$1,ROW()-2,0)="","",OFFSET('Sales input worksheet'!$C$1,ROW()-2,0))</f>
        <v/>
      </c>
      <c r="E739" s="170" t="str">
        <f ca="1">IF(OFFSET('Sales input worksheet'!$D$1,ROW()-2,0)="","",OFFSET('Sales input worksheet'!$D$1,ROW()-2,0))</f>
        <v/>
      </c>
      <c r="F739" s="171" t="str">
        <f ca="1">IF(OFFSET('Sales input worksheet'!$E$1,ROW()-2,0)="","",OFFSET('Sales input worksheet'!$E$1,ROW()-2,0))</f>
        <v/>
      </c>
      <c r="G739" s="172" t="str">
        <f ca="1">IF($C739="Total",SUM(G$1:G738),
IF(OR(SUM('Sales input worksheet'!$J738:$K738)&lt;0,SUM('Sales input worksheet'!$J738:$K738)=0),"",
'Sales input worksheet'!$M738))</f>
        <v/>
      </c>
      <c r="H739" s="172" t="str">
        <f ca="1">IF($C739="Total",SUM(H$1:H738),
IF(OR(SUM('Sales input worksheet'!$J738:$K738)&gt;0,SUM('Sales input worksheet'!$J738:$K738)=0),"",
'Sales input worksheet'!$M738))</f>
        <v/>
      </c>
      <c r="I739" s="319"/>
      <c r="J739" s="176" t="str">
        <f ca="1">IF($C739="Total",SUM($I$1:I738),"")</f>
        <v/>
      </c>
      <c r="K739" s="177" t="str">
        <f ca="1">IFERROR(IF($C739="Total",$K$2+SUM($G739:$H739)-$J739,
IF(AND(G739="",H739=""),"",
$K$2+SUM(G$3:G739)+SUM(H$3:H739)-SUM(I$2:I739))),"")</f>
        <v/>
      </c>
    </row>
    <row r="740" spans="1:11" x14ac:dyDescent="0.35">
      <c r="A740" s="318" t="str">
        <f ca="1">IF($B740='Debtor balance enquiry'!$C$2,1+COUNT('Accounts Receivable'!$A$1:A739),"")</f>
        <v/>
      </c>
      <c r="B740" s="133" t="str">
        <f ca="1">OFFSET('Sales input worksheet'!$A$1,ROW()-2,0)</f>
        <v/>
      </c>
      <c r="C740" s="169" t="str">
        <f ca="1">IF($C739="Total","",
IF($C739="","",
IF(OFFSET('Sales input worksheet'!$B$1,ROW()-2,0)="","TOTAL",
OFFSET('Sales input worksheet'!$B$1,ROW()-2,0))))</f>
        <v/>
      </c>
      <c r="D740" s="169" t="str">
        <f ca="1">IF(OFFSET('Sales input worksheet'!$C$1,ROW()-2,0)="","",OFFSET('Sales input worksheet'!$C$1,ROW()-2,0))</f>
        <v/>
      </c>
      <c r="E740" s="170" t="str">
        <f ca="1">IF(OFFSET('Sales input worksheet'!$D$1,ROW()-2,0)="","",OFFSET('Sales input worksheet'!$D$1,ROW()-2,0))</f>
        <v/>
      </c>
      <c r="F740" s="171" t="str">
        <f ca="1">IF(OFFSET('Sales input worksheet'!$E$1,ROW()-2,0)="","",OFFSET('Sales input worksheet'!$E$1,ROW()-2,0))</f>
        <v/>
      </c>
      <c r="G740" s="172" t="str">
        <f ca="1">IF($C740="Total",SUM(G$1:G739),
IF(OR(SUM('Sales input worksheet'!$J739:$K739)&lt;0,SUM('Sales input worksheet'!$J739:$K739)=0),"",
'Sales input worksheet'!$M739))</f>
        <v/>
      </c>
      <c r="H740" s="172" t="str">
        <f ca="1">IF($C740="Total",SUM(H$1:H739),
IF(OR(SUM('Sales input worksheet'!$J739:$K739)&gt;0,SUM('Sales input worksheet'!$J739:$K739)=0),"",
'Sales input worksheet'!$M739))</f>
        <v/>
      </c>
      <c r="I740" s="319"/>
      <c r="J740" s="176" t="str">
        <f ca="1">IF($C740="Total",SUM($I$1:I739),"")</f>
        <v/>
      </c>
      <c r="K740" s="177" t="str">
        <f ca="1">IFERROR(IF($C740="Total",$K$2+SUM($G740:$H740)-$J740,
IF(AND(G740="",H740=""),"",
$K$2+SUM(G$3:G740)+SUM(H$3:H740)-SUM(I$2:I740))),"")</f>
        <v/>
      </c>
    </row>
    <row r="741" spans="1:11" x14ac:dyDescent="0.35">
      <c r="A741" s="318" t="str">
        <f ca="1">IF($B741='Debtor balance enquiry'!$C$2,1+COUNT('Accounts Receivable'!$A$1:A740),"")</f>
        <v/>
      </c>
      <c r="B741" s="133" t="str">
        <f ca="1">OFFSET('Sales input worksheet'!$A$1,ROW()-2,0)</f>
        <v/>
      </c>
      <c r="C741" s="169" t="str">
        <f ca="1">IF($C740="Total","",
IF($C740="","",
IF(OFFSET('Sales input worksheet'!$B$1,ROW()-2,0)="","TOTAL",
OFFSET('Sales input worksheet'!$B$1,ROW()-2,0))))</f>
        <v/>
      </c>
      <c r="D741" s="169" t="str">
        <f ca="1">IF(OFFSET('Sales input worksheet'!$C$1,ROW()-2,0)="","",OFFSET('Sales input worksheet'!$C$1,ROW()-2,0))</f>
        <v/>
      </c>
      <c r="E741" s="170" t="str">
        <f ca="1">IF(OFFSET('Sales input worksheet'!$D$1,ROW()-2,0)="","",OFFSET('Sales input worksheet'!$D$1,ROW()-2,0))</f>
        <v/>
      </c>
      <c r="F741" s="171" t="str">
        <f ca="1">IF(OFFSET('Sales input worksheet'!$E$1,ROW()-2,0)="","",OFFSET('Sales input worksheet'!$E$1,ROW()-2,0))</f>
        <v/>
      </c>
      <c r="G741" s="172" t="str">
        <f ca="1">IF($C741="Total",SUM(G$1:G740),
IF(OR(SUM('Sales input worksheet'!$J740:$K740)&lt;0,SUM('Sales input worksheet'!$J740:$K740)=0),"",
'Sales input worksheet'!$M740))</f>
        <v/>
      </c>
      <c r="H741" s="172" t="str">
        <f ca="1">IF($C741="Total",SUM(H$1:H740),
IF(OR(SUM('Sales input worksheet'!$J740:$K740)&gt;0,SUM('Sales input worksheet'!$J740:$K740)=0),"",
'Sales input worksheet'!$M740))</f>
        <v/>
      </c>
      <c r="I741" s="319"/>
      <c r="J741" s="176" t="str">
        <f ca="1">IF($C741="Total",SUM($I$1:I740),"")</f>
        <v/>
      </c>
      <c r="K741" s="177" t="str">
        <f ca="1">IFERROR(IF($C741="Total",$K$2+SUM($G741:$H741)-$J741,
IF(AND(G741="",H741=""),"",
$K$2+SUM(G$3:G741)+SUM(H$3:H741)-SUM(I$2:I741))),"")</f>
        <v/>
      </c>
    </row>
    <row r="742" spans="1:11" x14ac:dyDescent="0.35">
      <c r="A742" s="318" t="str">
        <f ca="1">IF($B742='Debtor balance enquiry'!$C$2,1+COUNT('Accounts Receivable'!$A$1:A741),"")</f>
        <v/>
      </c>
      <c r="B742" s="133" t="str">
        <f ca="1">OFFSET('Sales input worksheet'!$A$1,ROW()-2,0)</f>
        <v/>
      </c>
      <c r="C742" s="169" t="str">
        <f ca="1">IF($C741="Total","",
IF($C741="","",
IF(OFFSET('Sales input worksheet'!$B$1,ROW()-2,0)="","TOTAL",
OFFSET('Sales input worksheet'!$B$1,ROW()-2,0))))</f>
        <v/>
      </c>
      <c r="D742" s="169" t="str">
        <f ca="1">IF(OFFSET('Sales input worksheet'!$C$1,ROW()-2,0)="","",OFFSET('Sales input worksheet'!$C$1,ROW()-2,0))</f>
        <v/>
      </c>
      <c r="E742" s="170" t="str">
        <f ca="1">IF(OFFSET('Sales input worksheet'!$D$1,ROW()-2,0)="","",OFFSET('Sales input worksheet'!$D$1,ROW()-2,0))</f>
        <v/>
      </c>
      <c r="F742" s="171" t="str">
        <f ca="1">IF(OFFSET('Sales input worksheet'!$E$1,ROW()-2,0)="","",OFFSET('Sales input worksheet'!$E$1,ROW()-2,0))</f>
        <v/>
      </c>
      <c r="G742" s="172" t="str">
        <f ca="1">IF($C742="Total",SUM(G$1:G741),
IF(OR(SUM('Sales input worksheet'!$J741:$K741)&lt;0,SUM('Sales input worksheet'!$J741:$K741)=0),"",
'Sales input worksheet'!$M741))</f>
        <v/>
      </c>
      <c r="H742" s="172" t="str">
        <f ca="1">IF($C742="Total",SUM(H$1:H741),
IF(OR(SUM('Sales input worksheet'!$J741:$K741)&gt;0,SUM('Sales input worksheet'!$J741:$K741)=0),"",
'Sales input worksheet'!$M741))</f>
        <v/>
      </c>
      <c r="I742" s="319"/>
      <c r="J742" s="176" t="str">
        <f ca="1">IF($C742="Total",SUM($I$1:I741),"")</f>
        <v/>
      </c>
      <c r="K742" s="177" t="str">
        <f ca="1">IFERROR(IF($C742="Total",$K$2+SUM($G742:$H742)-$J742,
IF(AND(G742="",H742=""),"",
$K$2+SUM(G$3:G742)+SUM(H$3:H742)-SUM(I$2:I742))),"")</f>
        <v/>
      </c>
    </row>
    <row r="743" spans="1:11" x14ac:dyDescent="0.35">
      <c r="A743" s="318" t="str">
        <f ca="1">IF($B743='Debtor balance enquiry'!$C$2,1+COUNT('Accounts Receivable'!$A$1:A742),"")</f>
        <v/>
      </c>
      <c r="B743" s="133" t="str">
        <f ca="1">OFFSET('Sales input worksheet'!$A$1,ROW()-2,0)</f>
        <v/>
      </c>
      <c r="C743" s="169" t="str">
        <f ca="1">IF($C742="Total","",
IF($C742="","",
IF(OFFSET('Sales input worksheet'!$B$1,ROW()-2,0)="","TOTAL",
OFFSET('Sales input worksheet'!$B$1,ROW()-2,0))))</f>
        <v/>
      </c>
      <c r="D743" s="169" t="str">
        <f ca="1">IF(OFFSET('Sales input worksheet'!$C$1,ROW()-2,0)="","",OFFSET('Sales input worksheet'!$C$1,ROW()-2,0))</f>
        <v/>
      </c>
      <c r="E743" s="170" t="str">
        <f ca="1">IF(OFFSET('Sales input worksheet'!$D$1,ROW()-2,0)="","",OFFSET('Sales input worksheet'!$D$1,ROW()-2,0))</f>
        <v/>
      </c>
      <c r="F743" s="171" t="str">
        <f ca="1">IF(OFFSET('Sales input worksheet'!$E$1,ROW()-2,0)="","",OFFSET('Sales input worksheet'!$E$1,ROW()-2,0))</f>
        <v/>
      </c>
      <c r="G743" s="172" t="str">
        <f ca="1">IF($C743="Total",SUM(G$1:G742),
IF(OR(SUM('Sales input worksheet'!$J742:$K742)&lt;0,SUM('Sales input worksheet'!$J742:$K742)=0),"",
'Sales input worksheet'!$M742))</f>
        <v/>
      </c>
      <c r="H743" s="172" t="str">
        <f ca="1">IF($C743="Total",SUM(H$1:H742),
IF(OR(SUM('Sales input worksheet'!$J742:$K742)&gt;0,SUM('Sales input worksheet'!$J742:$K742)=0),"",
'Sales input worksheet'!$M742))</f>
        <v/>
      </c>
      <c r="I743" s="319"/>
      <c r="J743" s="176" t="str">
        <f ca="1">IF($C743="Total",SUM($I$1:I742),"")</f>
        <v/>
      </c>
      <c r="K743" s="177" t="str">
        <f ca="1">IFERROR(IF($C743="Total",$K$2+SUM($G743:$H743)-$J743,
IF(AND(G743="",H743=""),"",
$K$2+SUM(G$3:G743)+SUM(H$3:H743)-SUM(I$2:I743))),"")</f>
        <v/>
      </c>
    </row>
    <row r="744" spans="1:11" x14ac:dyDescent="0.35">
      <c r="A744" s="318" t="str">
        <f ca="1">IF($B744='Debtor balance enquiry'!$C$2,1+COUNT('Accounts Receivable'!$A$1:A743),"")</f>
        <v/>
      </c>
      <c r="B744" s="133" t="str">
        <f ca="1">OFFSET('Sales input worksheet'!$A$1,ROW()-2,0)</f>
        <v/>
      </c>
      <c r="C744" s="169" t="str">
        <f ca="1">IF($C743="Total","",
IF($C743="","",
IF(OFFSET('Sales input worksheet'!$B$1,ROW()-2,0)="","TOTAL",
OFFSET('Sales input worksheet'!$B$1,ROW()-2,0))))</f>
        <v/>
      </c>
      <c r="D744" s="169" t="str">
        <f ca="1">IF(OFFSET('Sales input worksheet'!$C$1,ROW()-2,0)="","",OFFSET('Sales input worksheet'!$C$1,ROW()-2,0))</f>
        <v/>
      </c>
      <c r="E744" s="170" t="str">
        <f ca="1">IF(OFFSET('Sales input worksheet'!$D$1,ROW()-2,0)="","",OFFSET('Sales input worksheet'!$D$1,ROW()-2,0))</f>
        <v/>
      </c>
      <c r="F744" s="171" t="str">
        <f ca="1">IF(OFFSET('Sales input worksheet'!$E$1,ROW()-2,0)="","",OFFSET('Sales input worksheet'!$E$1,ROW()-2,0))</f>
        <v/>
      </c>
      <c r="G744" s="172" t="str">
        <f ca="1">IF($C744="Total",SUM(G$1:G743),
IF(OR(SUM('Sales input worksheet'!$J743:$K743)&lt;0,SUM('Sales input worksheet'!$J743:$K743)=0),"",
'Sales input worksheet'!$M743))</f>
        <v/>
      </c>
      <c r="H744" s="172" t="str">
        <f ca="1">IF($C744="Total",SUM(H$1:H743),
IF(OR(SUM('Sales input worksheet'!$J743:$K743)&gt;0,SUM('Sales input worksheet'!$J743:$K743)=0),"",
'Sales input worksheet'!$M743))</f>
        <v/>
      </c>
      <c r="I744" s="319"/>
      <c r="J744" s="176" t="str">
        <f ca="1">IF($C744="Total",SUM($I$1:I743),"")</f>
        <v/>
      </c>
      <c r="K744" s="177" t="str">
        <f ca="1">IFERROR(IF($C744="Total",$K$2+SUM($G744:$H744)-$J744,
IF(AND(G744="",H744=""),"",
$K$2+SUM(G$3:G744)+SUM(H$3:H744)-SUM(I$2:I744))),"")</f>
        <v/>
      </c>
    </row>
    <row r="745" spans="1:11" x14ac:dyDescent="0.35">
      <c r="A745" s="318" t="str">
        <f ca="1">IF($B745='Debtor balance enquiry'!$C$2,1+COUNT('Accounts Receivable'!$A$1:A744),"")</f>
        <v/>
      </c>
      <c r="B745" s="133" t="str">
        <f ca="1">OFFSET('Sales input worksheet'!$A$1,ROW()-2,0)</f>
        <v/>
      </c>
      <c r="C745" s="169" t="str">
        <f ca="1">IF($C744="Total","",
IF($C744="","",
IF(OFFSET('Sales input worksheet'!$B$1,ROW()-2,0)="","TOTAL",
OFFSET('Sales input worksheet'!$B$1,ROW()-2,0))))</f>
        <v/>
      </c>
      <c r="D745" s="169" t="str">
        <f ca="1">IF(OFFSET('Sales input worksheet'!$C$1,ROW()-2,0)="","",OFFSET('Sales input worksheet'!$C$1,ROW()-2,0))</f>
        <v/>
      </c>
      <c r="E745" s="170" t="str">
        <f ca="1">IF(OFFSET('Sales input worksheet'!$D$1,ROW()-2,0)="","",OFFSET('Sales input worksheet'!$D$1,ROW()-2,0))</f>
        <v/>
      </c>
      <c r="F745" s="171" t="str">
        <f ca="1">IF(OFFSET('Sales input worksheet'!$E$1,ROW()-2,0)="","",OFFSET('Sales input worksheet'!$E$1,ROW()-2,0))</f>
        <v/>
      </c>
      <c r="G745" s="172" t="str">
        <f ca="1">IF($C745="Total",SUM(G$1:G744),
IF(OR(SUM('Sales input worksheet'!$J744:$K744)&lt;0,SUM('Sales input worksheet'!$J744:$K744)=0),"",
'Sales input worksheet'!$M744))</f>
        <v/>
      </c>
      <c r="H745" s="172" t="str">
        <f ca="1">IF($C745="Total",SUM(H$1:H744),
IF(OR(SUM('Sales input worksheet'!$J744:$K744)&gt;0,SUM('Sales input worksheet'!$J744:$K744)=0),"",
'Sales input worksheet'!$M744))</f>
        <v/>
      </c>
      <c r="I745" s="319"/>
      <c r="J745" s="176" t="str">
        <f ca="1">IF($C745="Total",SUM($I$1:I744),"")</f>
        <v/>
      </c>
      <c r="K745" s="177" t="str">
        <f ca="1">IFERROR(IF($C745="Total",$K$2+SUM($G745:$H745)-$J745,
IF(AND(G745="",H745=""),"",
$K$2+SUM(G$3:G745)+SUM(H$3:H745)-SUM(I$2:I745))),"")</f>
        <v/>
      </c>
    </row>
    <row r="746" spans="1:11" x14ac:dyDescent="0.35">
      <c r="A746" s="318" t="str">
        <f ca="1">IF($B746='Debtor balance enquiry'!$C$2,1+COUNT('Accounts Receivable'!$A$1:A745),"")</f>
        <v/>
      </c>
      <c r="B746" s="133" t="str">
        <f ca="1">OFFSET('Sales input worksheet'!$A$1,ROW()-2,0)</f>
        <v/>
      </c>
      <c r="C746" s="169" t="str">
        <f ca="1">IF($C745="Total","",
IF($C745="","",
IF(OFFSET('Sales input worksheet'!$B$1,ROW()-2,0)="","TOTAL",
OFFSET('Sales input worksheet'!$B$1,ROW()-2,0))))</f>
        <v/>
      </c>
      <c r="D746" s="169" t="str">
        <f ca="1">IF(OFFSET('Sales input worksheet'!$C$1,ROW()-2,0)="","",OFFSET('Sales input worksheet'!$C$1,ROW()-2,0))</f>
        <v/>
      </c>
      <c r="E746" s="170" t="str">
        <f ca="1">IF(OFFSET('Sales input worksheet'!$D$1,ROW()-2,0)="","",OFFSET('Sales input worksheet'!$D$1,ROW()-2,0))</f>
        <v/>
      </c>
      <c r="F746" s="171" t="str">
        <f ca="1">IF(OFFSET('Sales input worksheet'!$E$1,ROW()-2,0)="","",OFFSET('Sales input worksheet'!$E$1,ROW()-2,0))</f>
        <v/>
      </c>
      <c r="G746" s="172" t="str">
        <f ca="1">IF($C746="Total",SUM(G$1:G745),
IF(OR(SUM('Sales input worksheet'!$J745:$K745)&lt;0,SUM('Sales input worksheet'!$J745:$K745)=0),"",
'Sales input worksheet'!$M745))</f>
        <v/>
      </c>
      <c r="H746" s="172" t="str">
        <f ca="1">IF($C746="Total",SUM(H$1:H745),
IF(OR(SUM('Sales input worksheet'!$J745:$K745)&gt;0,SUM('Sales input worksheet'!$J745:$K745)=0),"",
'Sales input worksheet'!$M745))</f>
        <v/>
      </c>
      <c r="I746" s="319"/>
      <c r="J746" s="176" t="str">
        <f ca="1">IF($C746="Total",SUM($I$1:I745),"")</f>
        <v/>
      </c>
      <c r="K746" s="177" t="str">
        <f ca="1">IFERROR(IF($C746="Total",$K$2+SUM($G746:$H746)-$J746,
IF(AND(G746="",H746=""),"",
$K$2+SUM(G$3:G746)+SUM(H$3:H746)-SUM(I$2:I746))),"")</f>
        <v/>
      </c>
    </row>
    <row r="747" spans="1:11" x14ac:dyDescent="0.35">
      <c r="A747" s="318" t="str">
        <f ca="1">IF($B747='Debtor balance enquiry'!$C$2,1+COUNT('Accounts Receivable'!$A$1:A746),"")</f>
        <v/>
      </c>
      <c r="B747" s="133" t="str">
        <f ca="1">OFFSET('Sales input worksheet'!$A$1,ROW()-2,0)</f>
        <v/>
      </c>
      <c r="C747" s="169" t="str">
        <f ca="1">IF($C746="Total","",
IF($C746="","",
IF(OFFSET('Sales input worksheet'!$B$1,ROW()-2,0)="","TOTAL",
OFFSET('Sales input worksheet'!$B$1,ROW()-2,0))))</f>
        <v/>
      </c>
      <c r="D747" s="169" t="str">
        <f ca="1">IF(OFFSET('Sales input worksheet'!$C$1,ROW()-2,0)="","",OFFSET('Sales input worksheet'!$C$1,ROW()-2,0))</f>
        <v/>
      </c>
      <c r="E747" s="170" t="str">
        <f ca="1">IF(OFFSET('Sales input worksheet'!$D$1,ROW()-2,0)="","",OFFSET('Sales input worksheet'!$D$1,ROW()-2,0))</f>
        <v/>
      </c>
      <c r="F747" s="171" t="str">
        <f ca="1">IF(OFFSET('Sales input worksheet'!$E$1,ROW()-2,0)="","",OFFSET('Sales input worksheet'!$E$1,ROW()-2,0))</f>
        <v/>
      </c>
      <c r="G747" s="172" t="str">
        <f ca="1">IF($C747="Total",SUM(G$1:G746),
IF(OR(SUM('Sales input worksheet'!$J746:$K746)&lt;0,SUM('Sales input worksheet'!$J746:$K746)=0),"",
'Sales input worksheet'!$M746))</f>
        <v/>
      </c>
      <c r="H747" s="172" t="str">
        <f ca="1">IF($C747="Total",SUM(H$1:H746),
IF(OR(SUM('Sales input worksheet'!$J746:$K746)&gt;0,SUM('Sales input worksheet'!$J746:$K746)=0),"",
'Sales input worksheet'!$M746))</f>
        <v/>
      </c>
      <c r="I747" s="319"/>
      <c r="J747" s="176" t="str">
        <f ca="1">IF($C747="Total",SUM($I$1:I746),"")</f>
        <v/>
      </c>
      <c r="K747" s="177" t="str">
        <f ca="1">IFERROR(IF($C747="Total",$K$2+SUM($G747:$H747)-$J747,
IF(AND(G747="",H747=""),"",
$K$2+SUM(G$3:G747)+SUM(H$3:H747)-SUM(I$2:I747))),"")</f>
        <v/>
      </c>
    </row>
    <row r="748" spans="1:11" x14ac:dyDescent="0.35">
      <c r="A748" s="318" t="str">
        <f ca="1">IF($B748='Debtor balance enquiry'!$C$2,1+COUNT('Accounts Receivable'!$A$1:A747),"")</f>
        <v/>
      </c>
      <c r="B748" s="133" t="str">
        <f ca="1">OFFSET('Sales input worksheet'!$A$1,ROW()-2,0)</f>
        <v/>
      </c>
      <c r="C748" s="169" t="str">
        <f ca="1">IF($C747="Total","",
IF($C747="","",
IF(OFFSET('Sales input worksheet'!$B$1,ROW()-2,0)="","TOTAL",
OFFSET('Sales input worksheet'!$B$1,ROW()-2,0))))</f>
        <v/>
      </c>
      <c r="D748" s="169" t="str">
        <f ca="1">IF(OFFSET('Sales input worksheet'!$C$1,ROW()-2,0)="","",OFFSET('Sales input worksheet'!$C$1,ROW()-2,0))</f>
        <v/>
      </c>
      <c r="E748" s="170" t="str">
        <f ca="1">IF(OFFSET('Sales input worksheet'!$D$1,ROW()-2,0)="","",OFFSET('Sales input worksheet'!$D$1,ROW()-2,0))</f>
        <v/>
      </c>
      <c r="F748" s="171" t="str">
        <f ca="1">IF(OFFSET('Sales input worksheet'!$E$1,ROW()-2,0)="","",OFFSET('Sales input worksheet'!$E$1,ROW()-2,0))</f>
        <v/>
      </c>
      <c r="G748" s="172" t="str">
        <f ca="1">IF($C748="Total",SUM(G$1:G747),
IF(OR(SUM('Sales input worksheet'!$J747:$K747)&lt;0,SUM('Sales input worksheet'!$J747:$K747)=0),"",
'Sales input worksheet'!$M747))</f>
        <v/>
      </c>
      <c r="H748" s="172" t="str">
        <f ca="1">IF($C748="Total",SUM(H$1:H747),
IF(OR(SUM('Sales input worksheet'!$J747:$K747)&gt;0,SUM('Sales input worksheet'!$J747:$K747)=0),"",
'Sales input worksheet'!$M747))</f>
        <v/>
      </c>
      <c r="I748" s="319"/>
      <c r="J748" s="176" t="str">
        <f ca="1">IF($C748="Total",SUM($I$1:I747),"")</f>
        <v/>
      </c>
      <c r="K748" s="177" t="str">
        <f ca="1">IFERROR(IF($C748="Total",$K$2+SUM($G748:$H748)-$J748,
IF(AND(G748="",H748=""),"",
$K$2+SUM(G$3:G748)+SUM(H$3:H748)-SUM(I$2:I748))),"")</f>
        <v/>
      </c>
    </row>
    <row r="749" spans="1:11" x14ac:dyDescent="0.35">
      <c r="A749" s="318" t="str">
        <f ca="1">IF($B749='Debtor balance enquiry'!$C$2,1+COUNT('Accounts Receivable'!$A$1:A748),"")</f>
        <v/>
      </c>
      <c r="B749" s="133" t="str">
        <f ca="1">OFFSET('Sales input worksheet'!$A$1,ROW()-2,0)</f>
        <v/>
      </c>
      <c r="C749" s="169" t="str">
        <f ca="1">IF($C748="Total","",
IF($C748="","",
IF(OFFSET('Sales input worksheet'!$B$1,ROW()-2,0)="","TOTAL",
OFFSET('Sales input worksheet'!$B$1,ROW()-2,0))))</f>
        <v/>
      </c>
      <c r="D749" s="169" t="str">
        <f ca="1">IF(OFFSET('Sales input worksheet'!$C$1,ROW()-2,0)="","",OFFSET('Sales input worksheet'!$C$1,ROW()-2,0))</f>
        <v/>
      </c>
      <c r="E749" s="170" t="str">
        <f ca="1">IF(OFFSET('Sales input worksheet'!$D$1,ROW()-2,0)="","",OFFSET('Sales input worksheet'!$D$1,ROW()-2,0))</f>
        <v/>
      </c>
      <c r="F749" s="171" t="str">
        <f ca="1">IF(OFFSET('Sales input worksheet'!$E$1,ROW()-2,0)="","",OFFSET('Sales input worksheet'!$E$1,ROW()-2,0))</f>
        <v/>
      </c>
      <c r="G749" s="172" t="str">
        <f ca="1">IF($C749="Total",SUM(G$1:G748),
IF(OR(SUM('Sales input worksheet'!$J748:$K748)&lt;0,SUM('Sales input worksheet'!$J748:$K748)=0),"",
'Sales input worksheet'!$M748))</f>
        <v/>
      </c>
      <c r="H749" s="172" t="str">
        <f ca="1">IF($C749="Total",SUM(H$1:H748),
IF(OR(SUM('Sales input worksheet'!$J748:$K748)&gt;0,SUM('Sales input worksheet'!$J748:$K748)=0),"",
'Sales input worksheet'!$M748))</f>
        <v/>
      </c>
      <c r="I749" s="319"/>
      <c r="J749" s="176" t="str">
        <f ca="1">IF($C749="Total",SUM($I$1:I748),"")</f>
        <v/>
      </c>
      <c r="K749" s="177" t="str">
        <f ca="1">IFERROR(IF($C749="Total",$K$2+SUM($G749:$H749)-$J749,
IF(AND(G749="",H749=""),"",
$K$2+SUM(G$3:G749)+SUM(H$3:H749)-SUM(I$2:I749))),"")</f>
        <v/>
      </c>
    </row>
    <row r="750" spans="1:11" x14ac:dyDescent="0.35">
      <c r="A750" s="318" t="str">
        <f ca="1">IF($B750='Debtor balance enquiry'!$C$2,1+COUNT('Accounts Receivable'!$A$1:A749),"")</f>
        <v/>
      </c>
      <c r="B750" s="133" t="str">
        <f ca="1">OFFSET('Sales input worksheet'!$A$1,ROW()-2,0)</f>
        <v/>
      </c>
      <c r="C750" s="169" t="str">
        <f ca="1">IF($C749="Total","",
IF($C749="","",
IF(OFFSET('Sales input worksheet'!$B$1,ROW()-2,0)="","TOTAL",
OFFSET('Sales input worksheet'!$B$1,ROW()-2,0))))</f>
        <v/>
      </c>
      <c r="D750" s="169" t="str">
        <f ca="1">IF(OFFSET('Sales input worksheet'!$C$1,ROW()-2,0)="","",OFFSET('Sales input worksheet'!$C$1,ROW()-2,0))</f>
        <v/>
      </c>
      <c r="E750" s="170" t="str">
        <f ca="1">IF(OFFSET('Sales input worksheet'!$D$1,ROW()-2,0)="","",OFFSET('Sales input worksheet'!$D$1,ROW()-2,0))</f>
        <v/>
      </c>
      <c r="F750" s="171" t="str">
        <f ca="1">IF(OFFSET('Sales input worksheet'!$E$1,ROW()-2,0)="","",OFFSET('Sales input worksheet'!$E$1,ROW()-2,0))</f>
        <v/>
      </c>
      <c r="G750" s="172" t="str">
        <f ca="1">IF($C750="Total",SUM(G$1:G749),
IF(OR(SUM('Sales input worksheet'!$J749:$K749)&lt;0,SUM('Sales input worksheet'!$J749:$K749)=0),"",
'Sales input worksheet'!$M749))</f>
        <v/>
      </c>
      <c r="H750" s="172" t="str">
        <f ca="1">IF($C750="Total",SUM(H$1:H749),
IF(OR(SUM('Sales input worksheet'!$J749:$K749)&gt;0,SUM('Sales input worksheet'!$J749:$K749)=0),"",
'Sales input worksheet'!$M749))</f>
        <v/>
      </c>
      <c r="I750" s="319"/>
      <c r="J750" s="176" t="str">
        <f ca="1">IF($C750="Total",SUM($I$1:I749),"")</f>
        <v/>
      </c>
      <c r="K750" s="177" t="str">
        <f ca="1">IFERROR(IF($C750="Total",$K$2+SUM($G750:$H750)-$J750,
IF(AND(G750="",H750=""),"",
$K$2+SUM(G$3:G750)+SUM(H$3:H750)-SUM(I$2:I750))),"")</f>
        <v/>
      </c>
    </row>
    <row r="751" spans="1:11" x14ac:dyDescent="0.35">
      <c r="A751" s="318" t="str">
        <f ca="1">IF($B751='Debtor balance enquiry'!$C$2,1+COUNT('Accounts Receivable'!$A$1:A750),"")</f>
        <v/>
      </c>
      <c r="B751" s="133" t="str">
        <f ca="1">OFFSET('Sales input worksheet'!$A$1,ROW()-2,0)</f>
        <v/>
      </c>
      <c r="C751" s="169" t="str">
        <f ca="1">IF($C750="Total","",
IF($C750="","",
IF(OFFSET('Sales input worksheet'!$B$1,ROW()-2,0)="","TOTAL",
OFFSET('Sales input worksheet'!$B$1,ROW()-2,0))))</f>
        <v/>
      </c>
      <c r="D751" s="169" t="str">
        <f ca="1">IF(OFFSET('Sales input worksheet'!$C$1,ROW()-2,0)="","",OFFSET('Sales input worksheet'!$C$1,ROW()-2,0))</f>
        <v/>
      </c>
      <c r="E751" s="170" t="str">
        <f ca="1">IF(OFFSET('Sales input worksheet'!$D$1,ROW()-2,0)="","",OFFSET('Sales input worksheet'!$D$1,ROW()-2,0))</f>
        <v/>
      </c>
      <c r="F751" s="171" t="str">
        <f ca="1">IF(OFFSET('Sales input worksheet'!$E$1,ROW()-2,0)="","",OFFSET('Sales input worksheet'!$E$1,ROW()-2,0))</f>
        <v/>
      </c>
      <c r="G751" s="172" t="str">
        <f ca="1">IF($C751="Total",SUM(G$1:G750),
IF(OR(SUM('Sales input worksheet'!$J750:$K750)&lt;0,SUM('Sales input worksheet'!$J750:$K750)=0),"",
'Sales input worksheet'!$M750))</f>
        <v/>
      </c>
      <c r="H751" s="172" t="str">
        <f ca="1">IF($C751="Total",SUM(H$1:H750),
IF(OR(SUM('Sales input worksheet'!$J750:$K750)&gt;0,SUM('Sales input worksheet'!$J750:$K750)=0),"",
'Sales input worksheet'!$M750))</f>
        <v/>
      </c>
      <c r="I751" s="319"/>
      <c r="J751" s="176" t="str">
        <f ca="1">IF($C751="Total",SUM($I$1:I750),"")</f>
        <v/>
      </c>
      <c r="K751" s="177" t="str">
        <f ca="1">IFERROR(IF($C751="Total",$K$2+SUM($G751:$H751)-$J751,
IF(AND(G751="",H751=""),"",
$K$2+SUM(G$3:G751)+SUM(H$3:H751)-SUM(I$2:I751))),"")</f>
        <v/>
      </c>
    </row>
    <row r="752" spans="1:11" x14ac:dyDescent="0.35">
      <c r="A752" s="318" t="str">
        <f ca="1">IF($B752='Debtor balance enquiry'!$C$2,1+COUNT('Accounts Receivable'!$A$1:A751),"")</f>
        <v/>
      </c>
      <c r="B752" s="133" t="str">
        <f ca="1">OFFSET('Sales input worksheet'!$A$1,ROW()-2,0)</f>
        <v/>
      </c>
      <c r="C752" s="169" t="str">
        <f ca="1">IF($C751="Total","",
IF($C751="","",
IF(OFFSET('Sales input worksheet'!$B$1,ROW()-2,0)="","TOTAL",
OFFSET('Sales input worksheet'!$B$1,ROW()-2,0))))</f>
        <v/>
      </c>
      <c r="D752" s="169" t="str">
        <f ca="1">IF(OFFSET('Sales input worksheet'!$C$1,ROW()-2,0)="","",OFFSET('Sales input worksheet'!$C$1,ROW()-2,0))</f>
        <v/>
      </c>
      <c r="E752" s="170" t="str">
        <f ca="1">IF(OFFSET('Sales input worksheet'!$D$1,ROW()-2,0)="","",OFFSET('Sales input worksheet'!$D$1,ROW()-2,0))</f>
        <v/>
      </c>
      <c r="F752" s="171" t="str">
        <f ca="1">IF(OFFSET('Sales input worksheet'!$E$1,ROW()-2,0)="","",OFFSET('Sales input worksheet'!$E$1,ROW()-2,0))</f>
        <v/>
      </c>
      <c r="G752" s="172" t="str">
        <f ca="1">IF($C752="Total",SUM(G$1:G751),
IF(OR(SUM('Sales input worksheet'!$J751:$K751)&lt;0,SUM('Sales input worksheet'!$J751:$K751)=0),"",
'Sales input worksheet'!$M751))</f>
        <v/>
      </c>
      <c r="H752" s="172" t="str">
        <f ca="1">IF($C752="Total",SUM(H$1:H751),
IF(OR(SUM('Sales input worksheet'!$J751:$K751)&gt;0,SUM('Sales input worksheet'!$J751:$K751)=0),"",
'Sales input worksheet'!$M751))</f>
        <v/>
      </c>
      <c r="I752" s="319"/>
      <c r="J752" s="176" t="str">
        <f ca="1">IF($C752="Total",SUM($I$1:I751),"")</f>
        <v/>
      </c>
      <c r="K752" s="177" t="str">
        <f ca="1">IFERROR(IF($C752="Total",$K$2+SUM($G752:$H752)-$J752,
IF(AND(G752="",H752=""),"",
$K$2+SUM(G$3:G752)+SUM(H$3:H752)-SUM(I$2:I752))),"")</f>
        <v/>
      </c>
    </row>
    <row r="753" spans="1:11" x14ac:dyDescent="0.35">
      <c r="A753" s="318" t="str">
        <f ca="1">IF($B753='Debtor balance enquiry'!$C$2,1+COUNT('Accounts Receivable'!$A$1:A752),"")</f>
        <v/>
      </c>
      <c r="B753" s="133" t="str">
        <f ca="1">OFFSET('Sales input worksheet'!$A$1,ROW()-2,0)</f>
        <v/>
      </c>
      <c r="C753" s="169" t="str">
        <f ca="1">IF($C752="Total","",
IF($C752="","",
IF(OFFSET('Sales input worksheet'!$B$1,ROW()-2,0)="","TOTAL",
OFFSET('Sales input worksheet'!$B$1,ROW()-2,0))))</f>
        <v/>
      </c>
      <c r="D753" s="169" t="str">
        <f ca="1">IF(OFFSET('Sales input worksheet'!$C$1,ROW()-2,0)="","",OFFSET('Sales input worksheet'!$C$1,ROW()-2,0))</f>
        <v/>
      </c>
      <c r="E753" s="170" t="str">
        <f ca="1">IF(OFFSET('Sales input worksheet'!$D$1,ROW()-2,0)="","",OFFSET('Sales input worksheet'!$D$1,ROW()-2,0))</f>
        <v/>
      </c>
      <c r="F753" s="171" t="str">
        <f ca="1">IF(OFFSET('Sales input worksheet'!$E$1,ROW()-2,0)="","",OFFSET('Sales input worksheet'!$E$1,ROW()-2,0))</f>
        <v/>
      </c>
      <c r="G753" s="172" t="str">
        <f ca="1">IF($C753="Total",SUM(G$1:G752),
IF(OR(SUM('Sales input worksheet'!$J752:$K752)&lt;0,SUM('Sales input worksheet'!$J752:$K752)=0),"",
'Sales input worksheet'!$M752))</f>
        <v/>
      </c>
      <c r="H753" s="172" t="str">
        <f ca="1">IF($C753="Total",SUM(H$1:H752),
IF(OR(SUM('Sales input worksheet'!$J752:$K752)&gt;0,SUM('Sales input worksheet'!$J752:$K752)=0),"",
'Sales input worksheet'!$M752))</f>
        <v/>
      </c>
      <c r="I753" s="319"/>
      <c r="J753" s="176" t="str">
        <f ca="1">IF($C753="Total",SUM($I$1:I752),"")</f>
        <v/>
      </c>
      <c r="K753" s="177" t="str">
        <f ca="1">IFERROR(IF($C753="Total",$K$2+SUM($G753:$H753)-$J753,
IF(AND(G753="",H753=""),"",
$K$2+SUM(G$3:G753)+SUM(H$3:H753)-SUM(I$2:I753))),"")</f>
        <v/>
      </c>
    </row>
    <row r="754" spans="1:11" x14ac:dyDescent="0.35">
      <c r="A754" s="318" t="str">
        <f ca="1">IF($B754='Debtor balance enquiry'!$C$2,1+COUNT('Accounts Receivable'!$A$1:A753),"")</f>
        <v/>
      </c>
      <c r="B754" s="133" t="str">
        <f ca="1">OFFSET('Sales input worksheet'!$A$1,ROW()-2,0)</f>
        <v/>
      </c>
      <c r="C754" s="169" t="str">
        <f ca="1">IF($C753="Total","",
IF($C753="","",
IF(OFFSET('Sales input worksheet'!$B$1,ROW()-2,0)="","TOTAL",
OFFSET('Sales input worksheet'!$B$1,ROW()-2,0))))</f>
        <v/>
      </c>
      <c r="D754" s="169" t="str">
        <f ca="1">IF(OFFSET('Sales input worksheet'!$C$1,ROW()-2,0)="","",OFFSET('Sales input worksheet'!$C$1,ROW()-2,0))</f>
        <v/>
      </c>
      <c r="E754" s="170" t="str">
        <f ca="1">IF(OFFSET('Sales input worksheet'!$D$1,ROW()-2,0)="","",OFFSET('Sales input worksheet'!$D$1,ROW()-2,0))</f>
        <v/>
      </c>
      <c r="F754" s="171" t="str">
        <f ca="1">IF(OFFSET('Sales input worksheet'!$E$1,ROW()-2,0)="","",OFFSET('Sales input worksheet'!$E$1,ROW()-2,0))</f>
        <v/>
      </c>
      <c r="G754" s="172" t="str">
        <f ca="1">IF($C754="Total",SUM(G$1:G753),
IF(OR(SUM('Sales input worksheet'!$J753:$K753)&lt;0,SUM('Sales input worksheet'!$J753:$K753)=0),"",
'Sales input worksheet'!$M753))</f>
        <v/>
      </c>
      <c r="H754" s="172" t="str">
        <f ca="1">IF($C754="Total",SUM(H$1:H753),
IF(OR(SUM('Sales input worksheet'!$J753:$K753)&gt;0,SUM('Sales input worksheet'!$J753:$K753)=0),"",
'Sales input worksheet'!$M753))</f>
        <v/>
      </c>
      <c r="I754" s="319"/>
      <c r="J754" s="176" t="str">
        <f ca="1">IF($C754="Total",SUM($I$1:I753),"")</f>
        <v/>
      </c>
      <c r="K754" s="177" t="str">
        <f ca="1">IFERROR(IF($C754="Total",$K$2+SUM($G754:$H754)-$J754,
IF(AND(G754="",H754=""),"",
$K$2+SUM(G$3:G754)+SUM(H$3:H754)-SUM(I$2:I754))),"")</f>
        <v/>
      </c>
    </row>
    <row r="755" spans="1:11" x14ac:dyDescent="0.35">
      <c r="A755" s="318" t="str">
        <f ca="1">IF($B755='Debtor balance enquiry'!$C$2,1+COUNT('Accounts Receivable'!$A$1:A754),"")</f>
        <v/>
      </c>
      <c r="B755" s="133" t="str">
        <f ca="1">OFFSET('Sales input worksheet'!$A$1,ROW()-2,0)</f>
        <v/>
      </c>
      <c r="C755" s="169" t="str">
        <f ca="1">IF($C754="Total","",
IF($C754="","",
IF(OFFSET('Sales input worksheet'!$B$1,ROW()-2,0)="","TOTAL",
OFFSET('Sales input worksheet'!$B$1,ROW()-2,0))))</f>
        <v/>
      </c>
      <c r="D755" s="169" t="str">
        <f ca="1">IF(OFFSET('Sales input worksheet'!$C$1,ROW()-2,0)="","",OFFSET('Sales input worksheet'!$C$1,ROW()-2,0))</f>
        <v/>
      </c>
      <c r="E755" s="170" t="str">
        <f ca="1">IF(OFFSET('Sales input worksheet'!$D$1,ROW()-2,0)="","",OFFSET('Sales input worksheet'!$D$1,ROW()-2,0))</f>
        <v/>
      </c>
      <c r="F755" s="171" t="str">
        <f ca="1">IF(OFFSET('Sales input worksheet'!$E$1,ROW()-2,0)="","",OFFSET('Sales input worksheet'!$E$1,ROW()-2,0))</f>
        <v/>
      </c>
      <c r="G755" s="172" t="str">
        <f ca="1">IF($C755="Total",SUM(G$1:G754),
IF(OR(SUM('Sales input worksheet'!$J754:$K754)&lt;0,SUM('Sales input worksheet'!$J754:$K754)=0),"",
'Sales input worksheet'!$M754))</f>
        <v/>
      </c>
      <c r="H755" s="172" t="str">
        <f ca="1">IF($C755="Total",SUM(H$1:H754),
IF(OR(SUM('Sales input worksheet'!$J754:$K754)&gt;0,SUM('Sales input worksheet'!$J754:$K754)=0),"",
'Sales input worksheet'!$M754))</f>
        <v/>
      </c>
      <c r="I755" s="319"/>
      <c r="J755" s="176" t="str">
        <f ca="1">IF($C755="Total",SUM($I$1:I754),"")</f>
        <v/>
      </c>
      <c r="K755" s="177" t="str">
        <f ca="1">IFERROR(IF($C755="Total",$K$2+SUM($G755:$H755)-$J755,
IF(AND(G755="",H755=""),"",
$K$2+SUM(G$3:G755)+SUM(H$3:H755)-SUM(I$2:I755))),"")</f>
        <v/>
      </c>
    </row>
    <row r="756" spans="1:11" x14ac:dyDescent="0.35">
      <c r="A756" s="318" t="str">
        <f ca="1">IF($B756='Debtor balance enquiry'!$C$2,1+COUNT('Accounts Receivable'!$A$1:A755),"")</f>
        <v/>
      </c>
      <c r="B756" s="133" t="str">
        <f ca="1">OFFSET('Sales input worksheet'!$A$1,ROW()-2,0)</f>
        <v/>
      </c>
      <c r="C756" s="169" t="str">
        <f ca="1">IF($C755="Total","",
IF($C755="","",
IF(OFFSET('Sales input worksheet'!$B$1,ROW()-2,0)="","TOTAL",
OFFSET('Sales input worksheet'!$B$1,ROW()-2,0))))</f>
        <v/>
      </c>
      <c r="D756" s="169" t="str">
        <f ca="1">IF(OFFSET('Sales input worksheet'!$C$1,ROW()-2,0)="","",OFFSET('Sales input worksheet'!$C$1,ROW()-2,0))</f>
        <v/>
      </c>
      <c r="E756" s="170" t="str">
        <f ca="1">IF(OFFSET('Sales input worksheet'!$D$1,ROW()-2,0)="","",OFFSET('Sales input worksheet'!$D$1,ROW()-2,0))</f>
        <v/>
      </c>
      <c r="F756" s="171" t="str">
        <f ca="1">IF(OFFSET('Sales input worksheet'!$E$1,ROW()-2,0)="","",OFFSET('Sales input worksheet'!$E$1,ROW()-2,0))</f>
        <v/>
      </c>
      <c r="G756" s="172" t="str">
        <f ca="1">IF($C756="Total",SUM(G$1:G755),
IF(OR(SUM('Sales input worksheet'!$J755:$K755)&lt;0,SUM('Sales input worksheet'!$J755:$K755)=0),"",
'Sales input worksheet'!$M755))</f>
        <v/>
      </c>
      <c r="H756" s="172" t="str">
        <f ca="1">IF($C756="Total",SUM(H$1:H755),
IF(OR(SUM('Sales input worksheet'!$J755:$K755)&gt;0,SUM('Sales input worksheet'!$J755:$K755)=0),"",
'Sales input worksheet'!$M755))</f>
        <v/>
      </c>
      <c r="I756" s="319"/>
      <c r="J756" s="176" t="str">
        <f ca="1">IF($C756="Total",SUM($I$1:I755),"")</f>
        <v/>
      </c>
      <c r="K756" s="177" t="str">
        <f ca="1">IFERROR(IF($C756="Total",$K$2+SUM($G756:$H756)-$J756,
IF(AND(G756="",H756=""),"",
$K$2+SUM(G$3:G756)+SUM(H$3:H756)-SUM(I$2:I756))),"")</f>
        <v/>
      </c>
    </row>
    <row r="757" spans="1:11" x14ac:dyDescent="0.35">
      <c r="A757" s="318" t="str">
        <f ca="1">IF($B757='Debtor balance enquiry'!$C$2,1+COUNT('Accounts Receivable'!$A$1:A756),"")</f>
        <v/>
      </c>
      <c r="B757" s="133" t="str">
        <f ca="1">OFFSET('Sales input worksheet'!$A$1,ROW()-2,0)</f>
        <v/>
      </c>
      <c r="C757" s="169" t="str">
        <f ca="1">IF($C756="Total","",
IF($C756="","",
IF(OFFSET('Sales input worksheet'!$B$1,ROW()-2,0)="","TOTAL",
OFFSET('Sales input worksheet'!$B$1,ROW()-2,0))))</f>
        <v/>
      </c>
      <c r="D757" s="169" t="str">
        <f ca="1">IF(OFFSET('Sales input worksheet'!$C$1,ROW()-2,0)="","",OFFSET('Sales input worksheet'!$C$1,ROW()-2,0))</f>
        <v/>
      </c>
      <c r="E757" s="170" t="str">
        <f ca="1">IF(OFFSET('Sales input worksheet'!$D$1,ROW()-2,0)="","",OFFSET('Sales input worksheet'!$D$1,ROW()-2,0))</f>
        <v/>
      </c>
      <c r="F757" s="171" t="str">
        <f ca="1">IF(OFFSET('Sales input worksheet'!$E$1,ROW()-2,0)="","",OFFSET('Sales input worksheet'!$E$1,ROW()-2,0))</f>
        <v/>
      </c>
      <c r="G757" s="172" t="str">
        <f ca="1">IF($C757="Total",SUM(G$1:G756),
IF(OR(SUM('Sales input worksheet'!$J756:$K756)&lt;0,SUM('Sales input worksheet'!$J756:$K756)=0),"",
'Sales input worksheet'!$M756))</f>
        <v/>
      </c>
      <c r="H757" s="172" t="str">
        <f ca="1">IF($C757="Total",SUM(H$1:H756),
IF(OR(SUM('Sales input worksheet'!$J756:$K756)&gt;0,SUM('Sales input worksheet'!$J756:$K756)=0),"",
'Sales input worksheet'!$M756))</f>
        <v/>
      </c>
      <c r="I757" s="319"/>
      <c r="J757" s="176" t="str">
        <f ca="1">IF($C757="Total",SUM($I$1:I756),"")</f>
        <v/>
      </c>
      <c r="K757" s="177" t="str">
        <f ca="1">IFERROR(IF($C757="Total",$K$2+SUM($G757:$H757)-$J757,
IF(AND(G757="",H757=""),"",
$K$2+SUM(G$3:G757)+SUM(H$3:H757)-SUM(I$2:I757))),"")</f>
        <v/>
      </c>
    </row>
    <row r="758" spans="1:11" x14ac:dyDescent="0.35">
      <c r="A758" s="318" t="str">
        <f ca="1">IF($B758='Debtor balance enquiry'!$C$2,1+COUNT('Accounts Receivable'!$A$1:A757),"")</f>
        <v/>
      </c>
      <c r="B758" s="133" t="str">
        <f ca="1">OFFSET('Sales input worksheet'!$A$1,ROW()-2,0)</f>
        <v/>
      </c>
      <c r="C758" s="169" t="str">
        <f ca="1">IF($C757="Total","",
IF($C757="","",
IF(OFFSET('Sales input worksheet'!$B$1,ROW()-2,0)="","TOTAL",
OFFSET('Sales input worksheet'!$B$1,ROW()-2,0))))</f>
        <v/>
      </c>
      <c r="D758" s="169" t="str">
        <f ca="1">IF(OFFSET('Sales input worksheet'!$C$1,ROW()-2,0)="","",OFFSET('Sales input worksheet'!$C$1,ROW()-2,0))</f>
        <v/>
      </c>
      <c r="E758" s="170" t="str">
        <f ca="1">IF(OFFSET('Sales input worksheet'!$D$1,ROW()-2,0)="","",OFFSET('Sales input worksheet'!$D$1,ROW()-2,0))</f>
        <v/>
      </c>
      <c r="F758" s="171" t="str">
        <f ca="1">IF(OFFSET('Sales input worksheet'!$E$1,ROW()-2,0)="","",OFFSET('Sales input worksheet'!$E$1,ROW()-2,0))</f>
        <v/>
      </c>
      <c r="G758" s="172" t="str">
        <f ca="1">IF($C758="Total",SUM(G$1:G757),
IF(OR(SUM('Sales input worksheet'!$J757:$K757)&lt;0,SUM('Sales input worksheet'!$J757:$K757)=0),"",
'Sales input worksheet'!$M757))</f>
        <v/>
      </c>
      <c r="H758" s="172" t="str">
        <f ca="1">IF($C758="Total",SUM(H$1:H757),
IF(OR(SUM('Sales input worksheet'!$J757:$K757)&gt;0,SUM('Sales input worksheet'!$J757:$K757)=0),"",
'Sales input worksheet'!$M757))</f>
        <v/>
      </c>
      <c r="I758" s="319"/>
      <c r="J758" s="176" t="str">
        <f ca="1">IF($C758="Total",SUM($I$1:I757),"")</f>
        <v/>
      </c>
      <c r="K758" s="177" t="str">
        <f ca="1">IFERROR(IF($C758="Total",$K$2+SUM($G758:$H758)-$J758,
IF(AND(G758="",H758=""),"",
$K$2+SUM(G$3:G758)+SUM(H$3:H758)-SUM(I$2:I758))),"")</f>
        <v/>
      </c>
    </row>
    <row r="759" spans="1:11" x14ac:dyDescent="0.35">
      <c r="A759" s="318" t="str">
        <f ca="1">IF($B759='Debtor balance enquiry'!$C$2,1+COUNT('Accounts Receivable'!$A$1:A758),"")</f>
        <v/>
      </c>
      <c r="B759" s="133" t="str">
        <f ca="1">OFFSET('Sales input worksheet'!$A$1,ROW()-2,0)</f>
        <v/>
      </c>
      <c r="C759" s="169" t="str">
        <f ca="1">IF($C758="Total","",
IF($C758="","",
IF(OFFSET('Sales input worksheet'!$B$1,ROW()-2,0)="","TOTAL",
OFFSET('Sales input worksheet'!$B$1,ROW()-2,0))))</f>
        <v/>
      </c>
      <c r="D759" s="169" t="str">
        <f ca="1">IF(OFFSET('Sales input worksheet'!$C$1,ROW()-2,0)="","",OFFSET('Sales input worksheet'!$C$1,ROW()-2,0))</f>
        <v/>
      </c>
      <c r="E759" s="170" t="str">
        <f ca="1">IF(OFFSET('Sales input worksheet'!$D$1,ROW()-2,0)="","",OFFSET('Sales input worksheet'!$D$1,ROW()-2,0))</f>
        <v/>
      </c>
      <c r="F759" s="171" t="str">
        <f ca="1">IF(OFFSET('Sales input worksheet'!$E$1,ROW()-2,0)="","",OFFSET('Sales input worksheet'!$E$1,ROW()-2,0))</f>
        <v/>
      </c>
      <c r="G759" s="172" t="str">
        <f ca="1">IF($C759="Total",SUM(G$1:G758),
IF(OR(SUM('Sales input worksheet'!$J758:$K758)&lt;0,SUM('Sales input worksheet'!$J758:$K758)=0),"",
'Sales input worksheet'!$M758))</f>
        <v/>
      </c>
      <c r="H759" s="172" t="str">
        <f ca="1">IF($C759="Total",SUM(H$1:H758),
IF(OR(SUM('Sales input worksheet'!$J758:$K758)&gt;0,SUM('Sales input worksheet'!$J758:$K758)=0),"",
'Sales input worksheet'!$M758))</f>
        <v/>
      </c>
      <c r="I759" s="319"/>
      <c r="J759" s="176" t="str">
        <f ca="1">IF($C759="Total",SUM($I$1:I758),"")</f>
        <v/>
      </c>
      <c r="K759" s="177" t="str">
        <f ca="1">IFERROR(IF($C759="Total",$K$2+SUM($G759:$H759)-$J759,
IF(AND(G759="",H759=""),"",
$K$2+SUM(G$3:G759)+SUM(H$3:H759)-SUM(I$2:I759))),"")</f>
        <v/>
      </c>
    </row>
    <row r="760" spans="1:11" x14ac:dyDescent="0.35">
      <c r="A760" s="318" t="str">
        <f ca="1">IF($B760='Debtor balance enquiry'!$C$2,1+COUNT('Accounts Receivable'!$A$1:A759),"")</f>
        <v/>
      </c>
      <c r="B760" s="133" t="str">
        <f ca="1">OFFSET('Sales input worksheet'!$A$1,ROW()-2,0)</f>
        <v/>
      </c>
      <c r="C760" s="169" t="str">
        <f ca="1">IF($C759="Total","",
IF($C759="","",
IF(OFFSET('Sales input worksheet'!$B$1,ROW()-2,0)="","TOTAL",
OFFSET('Sales input worksheet'!$B$1,ROW()-2,0))))</f>
        <v/>
      </c>
      <c r="D760" s="169" t="str">
        <f ca="1">IF(OFFSET('Sales input worksheet'!$C$1,ROW()-2,0)="","",OFFSET('Sales input worksheet'!$C$1,ROW()-2,0))</f>
        <v/>
      </c>
      <c r="E760" s="170" t="str">
        <f ca="1">IF(OFFSET('Sales input worksheet'!$D$1,ROW()-2,0)="","",OFFSET('Sales input worksheet'!$D$1,ROW()-2,0))</f>
        <v/>
      </c>
      <c r="F760" s="171" t="str">
        <f ca="1">IF(OFFSET('Sales input worksheet'!$E$1,ROW()-2,0)="","",OFFSET('Sales input worksheet'!$E$1,ROW()-2,0))</f>
        <v/>
      </c>
      <c r="G760" s="172" t="str">
        <f ca="1">IF($C760="Total",SUM(G$1:G759),
IF(OR(SUM('Sales input worksheet'!$J759:$K759)&lt;0,SUM('Sales input worksheet'!$J759:$K759)=0),"",
'Sales input worksheet'!$M759))</f>
        <v/>
      </c>
      <c r="H760" s="172" t="str">
        <f ca="1">IF($C760="Total",SUM(H$1:H759),
IF(OR(SUM('Sales input worksheet'!$J759:$K759)&gt;0,SUM('Sales input worksheet'!$J759:$K759)=0),"",
'Sales input worksheet'!$M759))</f>
        <v/>
      </c>
      <c r="I760" s="319"/>
      <c r="J760" s="176" t="str">
        <f ca="1">IF($C760="Total",SUM($I$1:I759),"")</f>
        <v/>
      </c>
      <c r="K760" s="177" t="str">
        <f ca="1">IFERROR(IF($C760="Total",$K$2+SUM($G760:$H760)-$J760,
IF(AND(G760="",H760=""),"",
$K$2+SUM(G$3:G760)+SUM(H$3:H760)-SUM(I$2:I760))),"")</f>
        <v/>
      </c>
    </row>
    <row r="761" spans="1:11" x14ac:dyDescent="0.35">
      <c r="A761" s="318" t="str">
        <f ca="1">IF($B761='Debtor balance enquiry'!$C$2,1+COUNT('Accounts Receivable'!$A$1:A760),"")</f>
        <v/>
      </c>
      <c r="B761" s="133" t="str">
        <f ca="1">OFFSET('Sales input worksheet'!$A$1,ROW()-2,0)</f>
        <v/>
      </c>
      <c r="C761" s="169" t="str">
        <f ca="1">IF($C760="Total","",
IF($C760="","",
IF(OFFSET('Sales input worksheet'!$B$1,ROW()-2,0)="","TOTAL",
OFFSET('Sales input worksheet'!$B$1,ROW()-2,0))))</f>
        <v/>
      </c>
      <c r="D761" s="169" t="str">
        <f ca="1">IF(OFFSET('Sales input worksheet'!$C$1,ROW()-2,0)="","",OFFSET('Sales input worksheet'!$C$1,ROW()-2,0))</f>
        <v/>
      </c>
      <c r="E761" s="170" t="str">
        <f ca="1">IF(OFFSET('Sales input worksheet'!$D$1,ROW()-2,0)="","",OFFSET('Sales input worksheet'!$D$1,ROW()-2,0))</f>
        <v/>
      </c>
      <c r="F761" s="171" t="str">
        <f ca="1">IF(OFFSET('Sales input worksheet'!$E$1,ROW()-2,0)="","",OFFSET('Sales input worksheet'!$E$1,ROW()-2,0))</f>
        <v/>
      </c>
      <c r="G761" s="172" t="str">
        <f ca="1">IF($C761="Total",SUM(G$1:G760),
IF(OR(SUM('Sales input worksheet'!$J760:$K760)&lt;0,SUM('Sales input worksheet'!$J760:$K760)=0),"",
'Sales input worksheet'!$M760))</f>
        <v/>
      </c>
      <c r="H761" s="172" t="str">
        <f ca="1">IF($C761="Total",SUM(H$1:H760),
IF(OR(SUM('Sales input worksheet'!$J760:$K760)&gt;0,SUM('Sales input worksheet'!$J760:$K760)=0),"",
'Sales input worksheet'!$M760))</f>
        <v/>
      </c>
      <c r="I761" s="319"/>
      <c r="J761" s="176" t="str">
        <f ca="1">IF($C761="Total",SUM($I$1:I760),"")</f>
        <v/>
      </c>
      <c r="K761" s="177" t="str">
        <f ca="1">IFERROR(IF($C761="Total",$K$2+SUM($G761:$H761)-$J761,
IF(AND(G761="",H761=""),"",
$K$2+SUM(G$3:G761)+SUM(H$3:H761)-SUM(I$2:I761))),"")</f>
        <v/>
      </c>
    </row>
    <row r="762" spans="1:11" x14ac:dyDescent="0.35">
      <c r="A762" s="318" t="str">
        <f ca="1">IF($B762='Debtor balance enquiry'!$C$2,1+COUNT('Accounts Receivable'!$A$1:A761),"")</f>
        <v/>
      </c>
      <c r="B762" s="133" t="str">
        <f ca="1">OFFSET('Sales input worksheet'!$A$1,ROW()-2,0)</f>
        <v/>
      </c>
      <c r="C762" s="169" t="str">
        <f ca="1">IF($C761="Total","",
IF($C761="","",
IF(OFFSET('Sales input worksheet'!$B$1,ROW()-2,0)="","TOTAL",
OFFSET('Sales input worksheet'!$B$1,ROW()-2,0))))</f>
        <v/>
      </c>
      <c r="D762" s="169" t="str">
        <f ca="1">IF(OFFSET('Sales input worksheet'!$C$1,ROW()-2,0)="","",OFFSET('Sales input worksheet'!$C$1,ROW()-2,0))</f>
        <v/>
      </c>
      <c r="E762" s="170" t="str">
        <f ca="1">IF(OFFSET('Sales input worksheet'!$D$1,ROW()-2,0)="","",OFFSET('Sales input worksheet'!$D$1,ROW()-2,0))</f>
        <v/>
      </c>
      <c r="F762" s="171" t="str">
        <f ca="1">IF(OFFSET('Sales input worksheet'!$E$1,ROW()-2,0)="","",OFFSET('Sales input worksheet'!$E$1,ROW()-2,0))</f>
        <v/>
      </c>
      <c r="G762" s="172" t="str">
        <f ca="1">IF($C762="Total",SUM(G$1:G761),
IF(OR(SUM('Sales input worksheet'!$J761:$K761)&lt;0,SUM('Sales input worksheet'!$J761:$K761)=0),"",
'Sales input worksheet'!$M761))</f>
        <v/>
      </c>
      <c r="H762" s="172" t="str">
        <f ca="1">IF($C762="Total",SUM(H$1:H761),
IF(OR(SUM('Sales input worksheet'!$J761:$K761)&gt;0,SUM('Sales input worksheet'!$J761:$K761)=0),"",
'Sales input worksheet'!$M761))</f>
        <v/>
      </c>
      <c r="I762" s="319"/>
      <c r="J762" s="176" t="str">
        <f ca="1">IF($C762="Total",SUM($I$1:I761),"")</f>
        <v/>
      </c>
      <c r="K762" s="177" t="str">
        <f ca="1">IFERROR(IF($C762="Total",$K$2+SUM($G762:$H762)-$J762,
IF(AND(G762="",H762=""),"",
$K$2+SUM(G$3:G762)+SUM(H$3:H762)-SUM(I$2:I762))),"")</f>
        <v/>
      </c>
    </row>
    <row r="763" spans="1:11" x14ac:dyDescent="0.35">
      <c r="A763" s="318" t="str">
        <f ca="1">IF($B763='Debtor balance enquiry'!$C$2,1+COUNT('Accounts Receivable'!$A$1:A762),"")</f>
        <v/>
      </c>
      <c r="B763" s="133" t="str">
        <f ca="1">OFFSET('Sales input worksheet'!$A$1,ROW()-2,0)</f>
        <v/>
      </c>
      <c r="C763" s="169" t="str">
        <f ca="1">IF($C762="Total","",
IF($C762="","",
IF(OFFSET('Sales input worksheet'!$B$1,ROW()-2,0)="","TOTAL",
OFFSET('Sales input worksheet'!$B$1,ROW()-2,0))))</f>
        <v/>
      </c>
      <c r="D763" s="169" t="str">
        <f ca="1">IF(OFFSET('Sales input worksheet'!$C$1,ROW()-2,0)="","",OFFSET('Sales input worksheet'!$C$1,ROW()-2,0))</f>
        <v/>
      </c>
      <c r="E763" s="170" t="str">
        <f ca="1">IF(OFFSET('Sales input worksheet'!$D$1,ROW()-2,0)="","",OFFSET('Sales input worksheet'!$D$1,ROW()-2,0))</f>
        <v/>
      </c>
      <c r="F763" s="171" t="str">
        <f ca="1">IF(OFFSET('Sales input worksheet'!$E$1,ROW()-2,0)="","",OFFSET('Sales input worksheet'!$E$1,ROW()-2,0))</f>
        <v/>
      </c>
      <c r="G763" s="172" t="str">
        <f ca="1">IF($C763="Total",SUM(G$1:G762),
IF(OR(SUM('Sales input worksheet'!$J762:$K762)&lt;0,SUM('Sales input worksheet'!$J762:$K762)=0),"",
'Sales input worksheet'!$M762))</f>
        <v/>
      </c>
      <c r="H763" s="172" t="str">
        <f ca="1">IF($C763="Total",SUM(H$1:H762),
IF(OR(SUM('Sales input worksheet'!$J762:$K762)&gt;0,SUM('Sales input worksheet'!$J762:$K762)=0),"",
'Sales input worksheet'!$M762))</f>
        <v/>
      </c>
      <c r="I763" s="319"/>
      <c r="J763" s="176" t="str">
        <f ca="1">IF($C763="Total",SUM($I$1:I762),"")</f>
        <v/>
      </c>
      <c r="K763" s="177" t="str">
        <f ca="1">IFERROR(IF($C763="Total",$K$2+SUM($G763:$H763)-$J763,
IF(AND(G763="",H763=""),"",
$K$2+SUM(G$3:G763)+SUM(H$3:H763)-SUM(I$2:I763))),"")</f>
        <v/>
      </c>
    </row>
    <row r="764" spans="1:11" x14ac:dyDescent="0.35">
      <c r="A764" s="318" t="str">
        <f ca="1">IF($B764='Debtor balance enquiry'!$C$2,1+COUNT('Accounts Receivable'!$A$1:A763),"")</f>
        <v/>
      </c>
      <c r="B764" s="133" t="str">
        <f ca="1">OFFSET('Sales input worksheet'!$A$1,ROW()-2,0)</f>
        <v/>
      </c>
      <c r="C764" s="169" t="str">
        <f ca="1">IF($C763="Total","",
IF($C763="","",
IF(OFFSET('Sales input worksheet'!$B$1,ROW()-2,0)="","TOTAL",
OFFSET('Sales input worksheet'!$B$1,ROW()-2,0))))</f>
        <v/>
      </c>
      <c r="D764" s="169" t="str">
        <f ca="1">IF(OFFSET('Sales input worksheet'!$C$1,ROW()-2,0)="","",OFFSET('Sales input worksheet'!$C$1,ROW()-2,0))</f>
        <v/>
      </c>
      <c r="E764" s="170" t="str">
        <f ca="1">IF(OFFSET('Sales input worksheet'!$D$1,ROW()-2,0)="","",OFFSET('Sales input worksheet'!$D$1,ROW()-2,0))</f>
        <v/>
      </c>
      <c r="F764" s="171" t="str">
        <f ca="1">IF(OFFSET('Sales input worksheet'!$E$1,ROW()-2,0)="","",OFFSET('Sales input worksheet'!$E$1,ROW()-2,0))</f>
        <v/>
      </c>
      <c r="G764" s="172" t="str">
        <f ca="1">IF($C764="Total",SUM(G$1:G763),
IF(OR(SUM('Sales input worksheet'!$J763:$K763)&lt;0,SUM('Sales input worksheet'!$J763:$K763)=0),"",
'Sales input worksheet'!$M763))</f>
        <v/>
      </c>
      <c r="H764" s="172" t="str">
        <f ca="1">IF($C764="Total",SUM(H$1:H763),
IF(OR(SUM('Sales input worksheet'!$J763:$K763)&gt;0,SUM('Sales input worksheet'!$J763:$K763)=0),"",
'Sales input worksheet'!$M763))</f>
        <v/>
      </c>
      <c r="I764" s="319"/>
      <c r="J764" s="176" t="str">
        <f ca="1">IF($C764="Total",SUM($I$1:I763),"")</f>
        <v/>
      </c>
      <c r="K764" s="177" t="str">
        <f ca="1">IFERROR(IF($C764="Total",$K$2+SUM($G764:$H764)-$J764,
IF(AND(G764="",H764=""),"",
$K$2+SUM(G$3:G764)+SUM(H$3:H764)-SUM(I$2:I764))),"")</f>
        <v/>
      </c>
    </row>
    <row r="765" spans="1:11" x14ac:dyDescent="0.35">
      <c r="A765" s="318" t="str">
        <f ca="1">IF($B765='Debtor balance enquiry'!$C$2,1+COUNT('Accounts Receivable'!$A$1:A764),"")</f>
        <v/>
      </c>
      <c r="B765" s="133" t="str">
        <f ca="1">OFFSET('Sales input worksheet'!$A$1,ROW()-2,0)</f>
        <v/>
      </c>
      <c r="C765" s="169" t="str">
        <f ca="1">IF($C764="Total","",
IF($C764="","",
IF(OFFSET('Sales input worksheet'!$B$1,ROW()-2,0)="","TOTAL",
OFFSET('Sales input worksheet'!$B$1,ROW()-2,0))))</f>
        <v/>
      </c>
      <c r="D765" s="169" t="str">
        <f ca="1">IF(OFFSET('Sales input worksheet'!$C$1,ROW()-2,0)="","",OFFSET('Sales input worksheet'!$C$1,ROW()-2,0))</f>
        <v/>
      </c>
      <c r="E765" s="170" t="str">
        <f ca="1">IF(OFFSET('Sales input worksheet'!$D$1,ROW()-2,0)="","",OFFSET('Sales input worksheet'!$D$1,ROW()-2,0))</f>
        <v/>
      </c>
      <c r="F765" s="171" t="str">
        <f ca="1">IF(OFFSET('Sales input worksheet'!$E$1,ROW()-2,0)="","",OFFSET('Sales input worksheet'!$E$1,ROW()-2,0))</f>
        <v/>
      </c>
      <c r="G765" s="172" t="str">
        <f ca="1">IF($C765="Total",SUM(G$1:G764),
IF(OR(SUM('Sales input worksheet'!$J764:$K764)&lt;0,SUM('Sales input worksheet'!$J764:$K764)=0),"",
'Sales input worksheet'!$M764))</f>
        <v/>
      </c>
      <c r="H765" s="172" t="str">
        <f ca="1">IF($C765="Total",SUM(H$1:H764),
IF(OR(SUM('Sales input worksheet'!$J764:$K764)&gt;0,SUM('Sales input worksheet'!$J764:$K764)=0),"",
'Sales input worksheet'!$M764))</f>
        <v/>
      </c>
      <c r="I765" s="319"/>
      <c r="J765" s="176" t="str">
        <f ca="1">IF($C765="Total",SUM($I$1:I764),"")</f>
        <v/>
      </c>
      <c r="K765" s="177" t="str">
        <f ca="1">IFERROR(IF($C765="Total",$K$2+SUM($G765:$H765)-$J765,
IF(AND(G765="",H765=""),"",
$K$2+SUM(G$3:G765)+SUM(H$3:H765)-SUM(I$2:I765))),"")</f>
        <v/>
      </c>
    </row>
    <row r="766" spans="1:11" x14ac:dyDescent="0.35">
      <c r="A766" s="318" t="str">
        <f ca="1">IF($B766='Debtor balance enquiry'!$C$2,1+COUNT('Accounts Receivable'!$A$1:A765),"")</f>
        <v/>
      </c>
      <c r="B766" s="133" t="str">
        <f ca="1">OFFSET('Sales input worksheet'!$A$1,ROW()-2,0)</f>
        <v/>
      </c>
      <c r="C766" s="169" t="str">
        <f ca="1">IF($C765="Total","",
IF($C765="","",
IF(OFFSET('Sales input worksheet'!$B$1,ROW()-2,0)="","TOTAL",
OFFSET('Sales input worksheet'!$B$1,ROW()-2,0))))</f>
        <v/>
      </c>
      <c r="D766" s="169" t="str">
        <f ca="1">IF(OFFSET('Sales input worksheet'!$C$1,ROW()-2,0)="","",OFFSET('Sales input worksheet'!$C$1,ROW()-2,0))</f>
        <v/>
      </c>
      <c r="E766" s="170" t="str">
        <f ca="1">IF(OFFSET('Sales input worksheet'!$D$1,ROW()-2,0)="","",OFFSET('Sales input worksheet'!$D$1,ROW()-2,0))</f>
        <v/>
      </c>
      <c r="F766" s="171" t="str">
        <f ca="1">IF(OFFSET('Sales input worksheet'!$E$1,ROW()-2,0)="","",OFFSET('Sales input worksheet'!$E$1,ROW()-2,0))</f>
        <v/>
      </c>
      <c r="G766" s="172" t="str">
        <f ca="1">IF($C766="Total",SUM(G$1:G765),
IF(OR(SUM('Sales input worksheet'!$J765:$K765)&lt;0,SUM('Sales input worksheet'!$J765:$K765)=0),"",
'Sales input worksheet'!$M765))</f>
        <v/>
      </c>
      <c r="H766" s="172" t="str">
        <f ca="1">IF($C766="Total",SUM(H$1:H765),
IF(OR(SUM('Sales input worksheet'!$J765:$K765)&gt;0,SUM('Sales input worksheet'!$J765:$K765)=0),"",
'Sales input worksheet'!$M765))</f>
        <v/>
      </c>
      <c r="I766" s="319"/>
      <c r="J766" s="176" t="str">
        <f ca="1">IF($C766="Total",SUM($I$1:I765),"")</f>
        <v/>
      </c>
      <c r="K766" s="177" t="str">
        <f ca="1">IFERROR(IF($C766="Total",$K$2+SUM($G766:$H766)-$J766,
IF(AND(G766="",H766=""),"",
$K$2+SUM(G$3:G766)+SUM(H$3:H766)-SUM(I$2:I766))),"")</f>
        <v/>
      </c>
    </row>
    <row r="767" spans="1:11" x14ac:dyDescent="0.35">
      <c r="A767" s="318" t="str">
        <f ca="1">IF($B767='Debtor balance enquiry'!$C$2,1+COUNT('Accounts Receivable'!$A$1:A766),"")</f>
        <v/>
      </c>
      <c r="B767" s="133" t="str">
        <f ca="1">OFFSET('Sales input worksheet'!$A$1,ROW()-2,0)</f>
        <v/>
      </c>
      <c r="C767" s="169" t="str">
        <f ca="1">IF($C766="Total","",
IF($C766="","",
IF(OFFSET('Sales input worksheet'!$B$1,ROW()-2,0)="","TOTAL",
OFFSET('Sales input worksheet'!$B$1,ROW()-2,0))))</f>
        <v/>
      </c>
      <c r="D767" s="169" t="str">
        <f ca="1">IF(OFFSET('Sales input worksheet'!$C$1,ROW()-2,0)="","",OFFSET('Sales input worksheet'!$C$1,ROW()-2,0))</f>
        <v/>
      </c>
      <c r="E767" s="170" t="str">
        <f ca="1">IF(OFFSET('Sales input worksheet'!$D$1,ROW()-2,0)="","",OFFSET('Sales input worksheet'!$D$1,ROW()-2,0))</f>
        <v/>
      </c>
      <c r="F767" s="171" t="str">
        <f ca="1">IF(OFFSET('Sales input worksheet'!$E$1,ROW()-2,0)="","",OFFSET('Sales input worksheet'!$E$1,ROW()-2,0))</f>
        <v/>
      </c>
      <c r="G767" s="172" t="str">
        <f ca="1">IF($C767="Total",SUM(G$1:G766),
IF(OR(SUM('Sales input worksheet'!$J766:$K766)&lt;0,SUM('Sales input worksheet'!$J766:$K766)=0),"",
'Sales input worksheet'!$M766))</f>
        <v/>
      </c>
      <c r="H767" s="172" t="str">
        <f ca="1">IF($C767="Total",SUM(H$1:H766),
IF(OR(SUM('Sales input worksheet'!$J766:$K766)&gt;0,SUM('Sales input worksheet'!$J766:$K766)=0),"",
'Sales input worksheet'!$M766))</f>
        <v/>
      </c>
      <c r="I767" s="319"/>
      <c r="J767" s="176" t="str">
        <f ca="1">IF($C767="Total",SUM($I$1:I766),"")</f>
        <v/>
      </c>
      <c r="K767" s="177" t="str">
        <f ca="1">IFERROR(IF($C767="Total",$K$2+SUM($G767:$H767)-$J767,
IF(AND(G767="",H767=""),"",
$K$2+SUM(G$3:G767)+SUM(H$3:H767)-SUM(I$2:I767))),"")</f>
        <v/>
      </c>
    </row>
    <row r="768" spans="1:11" x14ac:dyDescent="0.35">
      <c r="A768" s="318" t="str">
        <f ca="1">IF($B768='Debtor balance enquiry'!$C$2,1+COUNT('Accounts Receivable'!$A$1:A767),"")</f>
        <v/>
      </c>
      <c r="B768" s="133" t="str">
        <f ca="1">OFFSET('Sales input worksheet'!$A$1,ROW()-2,0)</f>
        <v/>
      </c>
      <c r="C768" s="169" t="str">
        <f ca="1">IF($C767="Total","",
IF($C767="","",
IF(OFFSET('Sales input worksheet'!$B$1,ROW()-2,0)="","TOTAL",
OFFSET('Sales input worksheet'!$B$1,ROW()-2,0))))</f>
        <v/>
      </c>
      <c r="D768" s="169" t="str">
        <f ca="1">IF(OFFSET('Sales input worksheet'!$C$1,ROW()-2,0)="","",OFFSET('Sales input worksheet'!$C$1,ROW()-2,0))</f>
        <v/>
      </c>
      <c r="E768" s="170" t="str">
        <f ca="1">IF(OFFSET('Sales input worksheet'!$D$1,ROW()-2,0)="","",OFFSET('Sales input worksheet'!$D$1,ROW()-2,0))</f>
        <v/>
      </c>
      <c r="F768" s="171" t="str">
        <f ca="1">IF(OFFSET('Sales input worksheet'!$E$1,ROW()-2,0)="","",OFFSET('Sales input worksheet'!$E$1,ROW()-2,0))</f>
        <v/>
      </c>
      <c r="G768" s="172" t="str">
        <f ca="1">IF($C768="Total",SUM(G$1:G767),
IF(OR(SUM('Sales input worksheet'!$J767:$K767)&lt;0,SUM('Sales input worksheet'!$J767:$K767)=0),"",
'Sales input worksheet'!$M767))</f>
        <v/>
      </c>
      <c r="H768" s="172" t="str">
        <f ca="1">IF($C768="Total",SUM(H$1:H767),
IF(OR(SUM('Sales input worksheet'!$J767:$K767)&gt;0,SUM('Sales input worksheet'!$J767:$K767)=0),"",
'Sales input worksheet'!$M767))</f>
        <v/>
      </c>
      <c r="I768" s="319"/>
      <c r="J768" s="176" t="str">
        <f ca="1">IF($C768="Total",SUM($I$1:I767),"")</f>
        <v/>
      </c>
      <c r="K768" s="177" t="str">
        <f ca="1">IFERROR(IF($C768="Total",$K$2+SUM($G768:$H768)-$J768,
IF(AND(G768="",H768=""),"",
$K$2+SUM(G$3:G768)+SUM(H$3:H768)-SUM(I$2:I768))),"")</f>
        <v/>
      </c>
    </row>
    <row r="769" spans="1:11" x14ac:dyDescent="0.35">
      <c r="A769" s="318" t="str">
        <f ca="1">IF($B769='Debtor balance enquiry'!$C$2,1+COUNT('Accounts Receivable'!$A$1:A768),"")</f>
        <v/>
      </c>
      <c r="B769" s="133" t="str">
        <f ca="1">OFFSET('Sales input worksheet'!$A$1,ROW()-2,0)</f>
        <v/>
      </c>
      <c r="C769" s="169" t="str">
        <f ca="1">IF($C768="Total","",
IF($C768="","",
IF(OFFSET('Sales input worksheet'!$B$1,ROW()-2,0)="","TOTAL",
OFFSET('Sales input worksheet'!$B$1,ROW()-2,0))))</f>
        <v/>
      </c>
      <c r="D769" s="169" t="str">
        <f ca="1">IF(OFFSET('Sales input worksheet'!$C$1,ROW()-2,0)="","",OFFSET('Sales input worksheet'!$C$1,ROW()-2,0))</f>
        <v/>
      </c>
      <c r="E769" s="170" t="str">
        <f ca="1">IF(OFFSET('Sales input worksheet'!$D$1,ROW()-2,0)="","",OFFSET('Sales input worksheet'!$D$1,ROW()-2,0))</f>
        <v/>
      </c>
      <c r="F769" s="171" t="str">
        <f ca="1">IF(OFFSET('Sales input worksheet'!$E$1,ROW()-2,0)="","",OFFSET('Sales input worksheet'!$E$1,ROW()-2,0))</f>
        <v/>
      </c>
      <c r="G769" s="172" t="str">
        <f ca="1">IF($C769="Total",SUM(G$1:G768),
IF(OR(SUM('Sales input worksheet'!$J768:$K768)&lt;0,SUM('Sales input worksheet'!$J768:$K768)=0),"",
'Sales input worksheet'!$M768))</f>
        <v/>
      </c>
      <c r="H769" s="172" t="str">
        <f ca="1">IF($C769="Total",SUM(H$1:H768),
IF(OR(SUM('Sales input worksheet'!$J768:$K768)&gt;0,SUM('Sales input worksheet'!$J768:$K768)=0),"",
'Sales input worksheet'!$M768))</f>
        <v/>
      </c>
      <c r="I769" s="319"/>
      <c r="J769" s="176" t="str">
        <f ca="1">IF($C769="Total",SUM($I$1:I768),"")</f>
        <v/>
      </c>
      <c r="K769" s="177" t="str">
        <f ca="1">IFERROR(IF($C769="Total",$K$2+SUM($G769:$H769)-$J769,
IF(AND(G769="",H769=""),"",
$K$2+SUM(G$3:G769)+SUM(H$3:H769)-SUM(I$2:I769))),"")</f>
        <v/>
      </c>
    </row>
    <row r="770" spans="1:11" x14ac:dyDescent="0.35">
      <c r="A770" s="318" t="str">
        <f ca="1">IF($B770='Debtor balance enquiry'!$C$2,1+COUNT('Accounts Receivable'!$A$1:A769),"")</f>
        <v/>
      </c>
      <c r="B770" s="133" t="str">
        <f ca="1">OFFSET('Sales input worksheet'!$A$1,ROW()-2,0)</f>
        <v/>
      </c>
      <c r="C770" s="169" t="str">
        <f ca="1">IF($C769="Total","",
IF($C769="","",
IF(OFFSET('Sales input worksheet'!$B$1,ROW()-2,0)="","TOTAL",
OFFSET('Sales input worksheet'!$B$1,ROW()-2,0))))</f>
        <v/>
      </c>
      <c r="D770" s="169" t="str">
        <f ca="1">IF(OFFSET('Sales input worksheet'!$C$1,ROW()-2,0)="","",OFFSET('Sales input worksheet'!$C$1,ROW()-2,0))</f>
        <v/>
      </c>
      <c r="E770" s="170" t="str">
        <f ca="1">IF(OFFSET('Sales input worksheet'!$D$1,ROW()-2,0)="","",OFFSET('Sales input worksheet'!$D$1,ROW()-2,0))</f>
        <v/>
      </c>
      <c r="F770" s="171" t="str">
        <f ca="1">IF(OFFSET('Sales input worksheet'!$E$1,ROW()-2,0)="","",OFFSET('Sales input worksheet'!$E$1,ROW()-2,0))</f>
        <v/>
      </c>
      <c r="G770" s="172" t="str">
        <f ca="1">IF($C770="Total",SUM(G$1:G769),
IF(OR(SUM('Sales input worksheet'!$J769:$K769)&lt;0,SUM('Sales input worksheet'!$J769:$K769)=0),"",
'Sales input worksheet'!$M769))</f>
        <v/>
      </c>
      <c r="H770" s="172" t="str">
        <f ca="1">IF($C770="Total",SUM(H$1:H769),
IF(OR(SUM('Sales input worksheet'!$J769:$K769)&gt;0,SUM('Sales input worksheet'!$J769:$K769)=0),"",
'Sales input worksheet'!$M769))</f>
        <v/>
      </c>
      <c r="I770" s="319"/>
      <c r="J770" s="176" t="str">
        <f ca="1">IF($C770="Total",SUM($I$1:I769),"")</f>
        <v/>
      </c>
      <c r="K770" s="177" t="str">
        <f ca="1">IFERROR(IF($C770="Total",$K$2+SUM($G770:$H770)-$J770,
IF(AND(G770="",H770=""),"",
$K$2+SUM(G$3:G770)+SUM(H$3:H770)-SUM(I$2:I770))),"")</f>
        <v/>
      </c>
    </row>
    <row r="771" spans="1:11" x14ac:dyDescent="0.35">
      <c r="A771" s="318" t="str">
        <f ca="1">IF($B771='Debtor balance enquiry'!$C$2,1+COUNT('Accounts Receivable'!$A$1:A770),"")</f>
        <v/>
      </c>
      <c r="B771" s="133" t="str">
        <f ca="1">OFFSET('Sales input worksheet'!$A$1,ROW()-2,0)</f>
        <v/>
      </c>
      <c r="C771" s="169" t="str">
        <f ca="1">IF($C770="Total","",
IF($C770="","",
IF(OFFSET('Sales input worksheet'!$B$1,ROW()-2,0)="","TOTAL",
OFFSET('Sales input worksheet'!$B$1,ROW()-2,0))))</f>
        <v/>
      </c>
      <c r="D771" s="169" t="str">
        <f ca="1">IF(OFFSET('Sales input worksheet'!$C$1,ROW()-2,0)="","",OFFSET('Sales input worksheet'!$C$1,ROW()-2,0))</f>
        <v/>
      </c>
      <c r="E771" s="170" t="str">
        <f ca="1">IF(OFFSET('Sales input worksheet'!$D$1,ROW()-2,0)="","",OFFSET('Sales input worksheet'!$D$1,ROW()-2,0))</f>
        <v/>
      </c>
      <c r="F771" s="171" t="str">
        <f ca="1">IF(OFFSET('Sales input worksheet'!$E$1,ROW()-2,0)="","",OFFSET('Sales input worksheet'!$E$1,ROW()-2,0))</f>
        <v/>
      </c>
      <c r="G771" s="172" t="str">
        <f ca="1">IF($C771="Total",SUM(G$1:G770),
IF(OR(SUM('Sales input worksheet'!$J770:$K770)&lt;0,SUM('Sales input worksheet'!$J770:$K770)=0),"",
'Sales input worksheet'!$M770))</f>
        <v/>
      </c>
      <c r="H771" s="172" t="str">
        <f ca="1">IF($C771="Total",SUM(H$1:H770),
IF(OR(SUM('Sales input worksheet'!$J770:$K770)&gt;0,SUM('Sales input worksheet'!$J770:$K770)=0),"",
'Sales input worksheet'!$M770))</f>
        <v/>
      </c>
      <c r="I771" s="319"/>
      <c r="J771" s="176" t="str">
        <f ca="1">IF($C771="Total",SUM($I$1:I770),"")</f>
        <v/>
      </c>
      <c r="K771" s="177" t="str">
        <f ca="1">IFERROR(IF($C771="Total",$K$2+SUM($G771:$H771)-$J771,
IF(AND(G771="",H771=""),"",
$K$2+SUM(G$3:G771)+SUM(H$3:H771)-SUM(I$2:I771))),"")</f>
        <v/>
      </c>
    </row>
    <row r="772" spans="1:11" x14ac:dyDescent="0.35">
      <c r="A772" s="318" t="str">
        <f ca="1">IF($B772='Debtor balance enquiry'!$C$2,1+COUNT('Accounts Receivable'!$A$1:A771),"")</f>
        <v/>
      </c>
      <c r="B772" s="133" t="str">
        <f ca="1">OFFSET('Sales input worksheet'!$A$1,ROW()-2,0)</f>
        <v/>
      </c>
      <c r="C772" s="169" t="str">
        <f ca="1">IF($C771="Total","",
IF($C771="","",
IF(OFFSET('Sales input worksheet'!$B$1,ROW()-2,0)="","TOTAL",
OFFSET('Sales input worksheet'!$B$1,ROW()-2,0))))</f>
        <v/>
      </c>
      <c r="D772" s="169" t="str">
        <f ca="1">IF(OFFSET('Sales input worksheet'!$C$1,ROW()-2,0)="","",OFFSET('Sales input worksheet'!$C$1,ROW()-2,0))</f>
        <v/>
      </c>
      <c r="E772" s="170" t="str">
        <f ca="1">IF(OFFSET('Sales input worksheet'!$D$1,ROW()-2,0)="","",OFFSET('Sales input worksheet'!$D$1,ROW()-2,0))</f>
        <v/>
      </c>
      <c r="F772" s="171" t="str">
        <f ca="1">IF(OFFSET('Sales input worksheet'!$E$1,ROW()-2,0)="","",OFFSET('Sales input worksheet'!$E$1,ROW()-2,0))</f>
        <v/>
      </c>
      <c r="G772" s="172" t="str">
        <f ca="1">IF($C772="Total",SUM(G$1:G771),
IF(OR(SUM('Sales input worksheet'!$J771:$K771)&lt;0,SUM('Sales input worksheet'!$J771:$K771)=0),"",
'Sales input worksheet'!$M771))</f>
        <v/>
      </c>
      <c r="H772" s="172" t="str">
        <f ca="1">IF($C772="Total",SUM(H$1:H771),
IF(OR(SUM('Sales input worksheet'!$J771:$K771)&gt;0,SUM('Sales input worksheet'!$J771:$K771)=0),"",
'Sales input worksheet'!$M771))</f>
        <v/>
      </c>
      <c r="I772" s="319"/>
      <c r="J772" s="176" t="str">
        <f ca="1">IF($C772="Total",SUM($I$1:I771),"")</f>
        <v/>
      </c>
      <c r="K772" s="177" t="str">
        <f ca="1">IFERROR(IF($C772="Total",$K$2+SUM($G772:$H772)-$J772,
IF(AND(G772="",H772=""),"",
$K$2+SUM(G$3:G772)+SUM(H$3:H772)-SUM(I$2:I772))),"")</f>
        <v/>
      </c>
    </row>
    <row r="773" spans="1:11" x14ac:dyDescent="0.35">
      <c r="A773" s="318" t="str">
        <f ca="1">IF($B773='Debtor balance enquiry'!$C$2,1+COUNT('Accounts Receivable'!$A$1:A772),"")</f>
        <v/>
      </c>
      <c r="B773" s="133" t="str">
        <f ca="1">OFFSET('Sales input worksheet'!$A$1,ROW()-2,0)</f>
        <v/>
      </c>
      <c r="C773" s="169" t="str">
        <f ca="1">IF($C772="Total","",
IF($C772="","",
IF(OFFSET('Sales input worksheet'!$B$1,ROW()-2,0)="","TOTAL",
OFFSET('Sales input worksheet'!$B$1,ROW()-2,0))))</f>
        <v/>
      </c>
      <c r="D773" s="169" t="str">
        <f ca="1">IF(OFFSET('Sales input worksheet'!$C$1,ROW()-2,0)="","",OFFSET('Sales input worksheet'!$C$1,ROW()-2,0))</f>
        <v/>
      </c>
      <c r="E773" s="170" t="str">
        <f ca="1">IF(OFFSET('Sales input worksheet'!$D$1,ROW()-2,0)="","",OFFSET('Sales input worksheet'!$D$1,ROW()-2,0))</f>
        <v/>
      </c>
      <c r="F773" s="171" t="str">
        <f ca="1">IF(OFFSET('Sales input worksheet'!$E$1,ROW()-2,0)="","",OFFSET('Sales input worksheet'!$E$1,ROW()-2,0))</f>
        <v/>
      </c>
      <c r="G773" s="172" t="str">
        <f ca="1">IF($C773="Total",SUM(G$1:G772),
IF(OR(SUM('Sales input worksheet'!$J772:$K772)&lt;0,SUM('Sales input worksheet'!$J772:$K772)=0),"",
'Sales input worksheet'!$M772))</f>
        <v/>
      </c>
      <c r="H773" s="172" t="str">
        <f ca="1">IF($C773="Total",SUM(H$1:H772),
IF(OR(SUM('Sales input worksheet'!$J772:$K772)&gt;0,SUM('Sales input worksheet'!$J772:$K772)=0),"",
'Sales input worksheet'!$M772))</f>
        <v/>
      </c>
      <c r="I773" s="319"/>
      <c r="J773" s="176" t="str">
        <f ca="1">IF($C773="Total",SUM($I$1:I772),"")</f>
        <v/>
      </c>
      <c r="K773" s="177" t="str">
        <f ca="1">IFERROR(IF($C773="Total",$K$2+SUM($G773:$H773)-$J773,
IF(AND(G773="",H773=""),"",
$K$2+SUM(G$3:G773)+SUM(H$3:H773)-SUM(I$2:I773))),"")</f>
        <v/>
      </c>
    </row>
    <row r="774" spans="1:11" x14ac:dyDescent="0.35">
      <c r="A774" s="318" t="str">
        <f ca="1">IF($B774='Debtor balance enquiry'!$C$2,1+COUNT('Accounts Receivable'!$A$1:A773),"")</f>
        <v/>
      </c>
      <c r="B774" s="133" t="str">
        <f ca="1">OFFSET('Sales input worksheet'!$A$1,ROW()-2,0)</f>
        <v/>
      </c>
      <c r="C774" s="169" t="str">
        <f ca="1">IF($C773="Total","",
IF($C773="","",
IF(OFFSET('Sales input worksheet'!$B$1,ROW()-2,0)="","TOTAL",
OFFSET('Sales input worksheet'!$B$1,ROW()-2,0))))</f>
        <v/>
      </c>
      <c r="D774" s="169" t="str">
        <f ca="1">IF(OFFSET('Sales input worksheet'!$C$1,ROW()-2,0)="","",OFFSET('Sales input worksheet'!$C$1,ROW()-2,0))</f>
        <v/>
      </c>
      <c r="E774" s="170" t="str">
        <f ca="1">IF(OFFSET('Sales input worksheet'!$D$1,ROW()-2,0)="","",OFFSET('Sales input worksheet'!$D$1,ROW()-2,0))</f>
        <v/>
      </c>
      <c r="F774" s="171" t="str">
        <f ca="1">IF(OFFSET('Sales input worksheet'!$E$1,ROW()-2,0)="","",OFFSET('Sales input worksheet'!$E$1,ROW()-2,0))</f>
        <v/>
      </c>
      <c r="G774" s="172" t="str">
        <f ca="1">IF($C774="Total",SUM(G$1:G773),
IF(OR(SUM('Sales input worksheet'!$J773:$K773)&lt;0,SUM('Sales input worksheet'!$J773:$K773)=0),"",
'Sales input worksheet'!$M773))</f>
        <v/>
      </c>
      <c r="H774" s="172" t="str">
        <f ca="1">IF($C774="Total",SUM(H$1:H773),
IF(OR(SUM('Sales input worksheet'!$J773:$K773)&gt;0,SUM('Sales input worksheet'!$J773:$K773)=0),"",
'Sales input worksheet'!$M773))</f>
        <v/>
      </c>
      <c r="I774" s="319"/>
      <c r="J774" s="176" t="str">
        <f ca="1">IF($C774="Total",SUM($I$1:I773),"")</f>
        <v/>
      </c>
      <c r="K774" s="177" t="str">
        <f ca="1">IFERROR(IF($C774="Total",$K$2+SUM($G774:$H774)-$J774,
IF(AND(G774="",H774=""),"",
$K$2+SUM(G$3:G774)+SUM(H$3:H774)-SUM(I$2:I774))),"")</f>
        <v/>
      </c>
    </row>
    <row r="775" spans="1:11" x14ac:dyDescent="0.35">
      <c r="A775" s="318" t="str">
        <f ca="1">IF($B775='Debtor balance enquiry'!$C$2,1+COUNT('Accounts Receivable'!$A$1:A774),"")</f>
        <v/>
      </c>
      <c r="B775" s="133" t="str">
        <f ca="1">OFFSET('Sales input worksheet'!$A$1,ROW()-2,0)</f>
        <v/>
      </c>
      <c r="C775" s="169" t="str">
        <f ca="1">IF($C774="Total","",
IF($C774="","",
IF(OFFSET('Sales input worksheet'!$B$1,ROW()-2,0)="","TOTAL",
OFFSET('Sales input worksheet'!$B$1,ROW()-2,0))))</f>
        <v/>
      </c>
      <c r="D775" s="169" t="str">
        <f ca="1">IF(OFFSET('Sales input worksheet'!$C$1,ROW()-2,0)="","",OFFSET('Sales input worksheet'!$C$1,ROW()-2,0))</f>
        <v/>
      </c>
      <c r="E775" s="170" t="str">
        <f ca="1">IF(OFFSET('Sales input worksheet'!$D$1,ROW()-2,0)="","",OFFSET('Sales input worksheet'!$D$1,ROW()-2,0))</f>
        <v/>
      </c>
      <c r="F775" s="171" t="str">
        <f ca="1">IF(OFFSET('Sales input worksheet'!$E$1,ROW()-2,0)="","",OFFSET('Sales input worksheet'!$E$1,ROW()-2,0))</f>
        <v/>
      </c>
      <c r="G775" s="172" t="str">
        <f ca="1">IF($C775="Total",SUM(G$1:G774),
IF(OR(SUM('Sales input worksheet'!$J774:$K774)&lt;0,SUM('Sales input worksheet'!$J774:$K774)=0),"",
'Sales input worksheet'!$M774))</f>
        <v/>
      </c>
      <c r="H775" s="172" t="str">
        <f ca="1">IF($C775="Total",SUM(H$1:H774),
IF(OR(SUM('Sales input worksheet'!$J774:$K774)&gt;0,SUM('Sales input worksheet'!$J774:$K774)=0),"",
'Sales input worksheet'!$M774))</f>
        <v/>
      </c>
      <c r="I775" s="319"/>
      <c r="J775" s="176" t="str">
        <f ca="1">IF($C775="Total",SUM($I$1:I774),"")</f>
        <v/>
      </c>
      <c r="K775" s="177" t="str">
        <f ca="1">IFERROR(IF($C775="Total",$K$2+SUM($G775:$H775)-$J775,
IF(AND(G775="",H775=""),"",
$K$2+SUM(G$3:G775)+SUM(H$3:H775)-SUM(I$2:I775))),"")</f>
        <v/>
      </c>
    </row>
    <row r="776" spans="1:11" x14ac:dyDescent="0.35">
      <c r="A776" s="318" t="str">
        <f ca="1">IF($B776='Debtor balance enquiry'!$C$2,1+COUNT('Accounts Receivable'!$A$1:A775),"")</f>
        <v/>
      </c>
      <c r="B776" s="133" t="str">
        <f ca="1">OFFSET('Sales input worksheet'!$A$1,ROW()-2,0)</f>
        <v/>
      </c>
      <c r="C776" s="169" t="str">
        <f ca="1">IF($C775="Total","",
IF($C775="","",
IF(OFFSET('Sales input worksheet'!$B$1,ROW()-2,0)="","TOTAL",
OFFSET('Sales input worksheet'!$B$1,ROW()-2,0))))</f>
        <v/>
      </c>
      <c r="D776" s="169" t="str">
        <f ca="1">IF(OFFSET('Sales input worksheet'!$C$1,ROW()-2,0)="","",OFFSET('Sales input worksheet'!$C$1,ROW()-2,0))</f>
        <v/>
      </c>
      <c r="E776" s="170" t="str">
        <f ca="1">IF(OFFSET('Sales input worksheet'!$D$1,ROW()-2,0)="","",OFFSET('Sales input worksheet'!$D$1,ROW()-2,0))</f>
        <v/>
      </c>
      <c r="F776" s="171" t="str">
        <f ca="1">IF(OFFSET('Sales input worksheet'!$E$1,ROW()-2,0)="","",OFFSET('Sales input worksheet'!$E$1,ROW()-2,0))</f>
        <v/>
      </c>
      <c r="G776" s="172" t="str">
        <f ca="1">IF($C776="Total",SUM(G$1:G775),
IF(OR(SUM('Sales input worksheet'!$J775:$K775)&lt;0,SUM('Sales input worksheet'!$J775:$K775)=0),"",
'Sales input worksheet'!$M775))</f>
        <v/>
      </c>
      <c r="H776" s="172" t="str">
        <f ca="1">IF($C776="Total",SUM(H$1:H775),
IF(OR(SUM('Sales input worksheet'!$J775:$K775)&gt;0,SUM('Sales input worksheet'!$J775:$K775)=0),"",
'Sales input worksheet'!$M775))</f>
        <v/>
      </c>
      <c r="I776" s="319"/>
      <c r="J776" s="176" t="str">
        <f ca="1">IF($C776="Total",SUM($I$1:I775),"")</f>
        <v/>
      </c>
      <c r="K776" s="177" t="str">
        <f ca="1">IFERROR(IF($C776="Total",$K$2+SUM($G776:$H776)-$J776,
IF(AND(G776="",H776=""),"",
$K$2+SUM(G$3:G776)+SUM(H$3:H776)-SUM(I$2:I776))),"")</f>
        <v/>
      </c>
    </row>
    <row r="777" spans="1:11" x14ac:dyDescent="0.35">
      <c r="A777" s="318" t="str">
        <f ca="1">IF($B777='Debtor balance enquiry'!$C$2,1+COUNT('Accounts Receivable'!$A$1:A776),"")</f>
        <v/>
      </c>
      <c r="B777" s="133" t="str">
        <f ca="1">OFFSET('Sales input worksheet'!$A$1,ROW()-2,0)</f>
        <v/>
      </c>
      <c r="C777" s="169" t="str">
        <f ca="1">IF($C776="Total","",
IF($C776="","",
IF(OFFSET('Sales input worksheet'!$B$1,ROW()-2,0)="","TOTAL",
OFFSET('Sales input worksheet'!$B$1,ROW()-2,0))))</f>
        <v/>
      </c>
      <c r="D777" s="169" t="str">
        <f ca="1">IF(OFFSET('Sales input worksheet'!$C$1,ROW()-2,0)="","",OFFSET('Sales input worksheet'!$C$1,ROW()-2,0))</f>
        <v/>
      </c>
      <c r="E777" s="170" t="str">
        <f ca="1">IF(OFFSET('Sales input worksheet'!$D$1,ROW()-2,0)="","",OFFSET('Sales input worksheet'!$D$1,ROW()-2,0))</f>
        <v/>
      </c>
      <c r="F777" s="171" t="str">
        <f ca="1">IF(OFFSET('Sales input worksheet'!$E$1,ROW()-2,0)="","",OFFSET('Sales input worksheet'!$E$1,ROW()-2,0))</f>
        <v/>
      </c>
      <c r="G777" s="172" t="str">
        <f ca="1">IF($C777="Total",SUM(G$1:G776),
IF(OR(SUM('Sales input worksheet'!$J776:$K776)&lt;0,SUM('Sales input worksheet'!$J776:$K776)=0),"",
'Sales input worksheet'!$M776))</f>
        <v/>
      </c>
      <c r="H777" s="172" t="str">
        <f ca="1">IF($C777="Total",SUM(H$1:H776),
IF(OR(SUM('Sales input worksheet'!$J776:$K776)&gt;0,SUM('Sales input worksheet'!$J776:$K776)=0),"",
'Sales input worksheet'!$M776))</f>
        <v/>
      </c>
      <c r="I777" s="319"/>
      <c r="J777" s="176" t="str">
        <f ca="1">IF($C777="Total",SUM($I$1:I776),"")</f>
        <v/>
      </c>
      <c r="K777" s="177" t="str">
        <f ca="1">IFERROR(IF($C777="Total",$K$2+SUM($G777:$H777)-$J777,
IF(AND(G777="",H777=""),"",
$K$2+SUM(G$3:G777)+SUM(H$3:H777)-SUM(I$2:I777))),"")</f>
        <v/>
      </c>
    </row>
    <row r="778" spans="1:11" x14ac:dyDescent="0.35">
      <c r="A778" s="318" t="str">
        <f ca="1">IF($B778='Debtor balance enquiry'!$C$2,1+COUNT('Accounts Receivable'!$A$1:A777),"")</f>
        <v/>
      </c>
      <c r="B778" s="133" t="str">
        <f ca="1">OFFSET('Sales input worksheet'!$A$1,ROW()-2,0)</f>
        <v/>
      </c>
      <c r="C778" s="169" t="str">
        <f ca="1">IF($C777="Total","",
IF($C777="","",
IF(OFFSET('Sales input worksheet'!$B$1,ROW()-2,0)="","TOTAL",
OFFSET('Sales input worksheet'!$B$1,ROW()-2,0))))</f>
        <v/>
      </c>
      <c r="D778" s="169" t="str">
        <f ca="1">IF(OFFSET('Sales input worksheet'!$C$1,ROW()-2,0)="","",OFFSET('Sales input worksheet'!$C$1,ROW()-2,0))</f>
        <v/>
      </c>
      <c r="E778" s="170" t="str">
        <f ca="1">IF(OFFSET('Sales input worksheet'!$D$1,ROW()-2,0)="","",OFFSET('Sales input worksheet'!$D$1,ROW()-2,0))</f>
        <v/>
      </c>
      <c r="F778" s="171" t="str">
        <f ca="1">IF(OFFSET('Sales input worksheet'!$E$1,ROW()-2,0)="","",OFFSET('Sales input worksheet'!$E$1,ROW()-2,0))</f>
        <v/>
      </c>
      <c r="G778" s="172" t="str">
        <f ca="1">IF($C778="Total",SUM(G$1:G777),
IF(OR(SUM('Sales input worksheet'!$J777:$K777)&lt;0,SUM('Sales input worksheet'!$J777:$K777)=0),"",
'Sales input worksheet'!$M777))</f>
        <v/>
      </c>
      <c r="H778" s="172" t="str">
        <f ca="1">IF($C778="Total",SUM(H$1:H777),
IF(OR(SUM('Sales input worksheet'!$J777:$K777)&gt;0,SUM('Sales input worksheet'!$J777:$K777)=0),"",
'Sales input worksheet'!$M777))</f>
        <v/>
      </c>
      <c r="I778" s="319"/>
      <c r="J778" s="176" t="str">
        <f ca="1">IF($C778="Total",SUM($I$1:I777),"")</f>
        <v/>
      </c>
      <c r="K778" s="177" t="str">
        <f ca="1">IFERROR(IF($C778="Total",$K$2+SUM($G778:$H778)-$J778,
IF(AND(G778="",H778=""),"",
$K$2+SUM(G$3:G778)+SUM(H$3:H778)-SUM(I$2:I778))),"")</f>
        <v/>
      </c>
    </row>
    <row r="779" spans="1:11" x14ac:dyDescent="0.35">
      <c r="A779" s="318" t="str">
        <f ca="1">IF($B779='Debtor balance enquiry'!$C$2,1+COUNT('Accounts Receivable'!$A$1:A778),"")</f>
        <v/>
      </c>
      <c r="B779" s="133" t="str">
        <f ca="1">OFFSET('Sales input worksheet'!$A$1,ROW()-2,0)</f>
        <v/>
      </c>
      <c r="C779" s="169" t="str">
        <f ca="1">IF($C778="Total","",
IF($C778="","",
IF(OFFSET('Sales input worksheet'!$B$1,ROW()-2,0)="","TOTAL",
OFFSET('Sales input worksheet'!$B$1,ROW()-2,0))))</f>
        <v/>
      </c>
      <c r="D779" s="169" t="str">
        <f ca="1">IF(OFFSET('Sales input worksheet'!$C$1,ROW()-2,0)="","",OFFSET('Sales input worksheet'!$C$1,ROW()-2,0))</f>
        <v/>
      </c>
      <c r="E779" s="170" t="str">
        <f ca="1">IF(OFFSET('Sales input worksheet'!$D$1,ROW()-2,0)="","",OFFSET('Sales input worksheet'!$D$1,ROW()-2,0))</f>
        <v/>
      </c>
      <c r="F779" s="171" t="str">
        <f ca="1">IF(OFFSET('Sales input worksheet'!$E$1,ROW()-2,0)="","",OFFSET('Sales input worksheet'!$E$1,ROW()-2,0))</f>
        <v/>
      </c>
      <c r="G779" s="172" t="str">
        <f ca="1">IF($C779="Total",SUM(G$1:G778),
IF(OR(SUM('Sales input worksheet'!$J778:$K778)&lt;0,SUM('Sales input worksheet'!$J778:$K778)=0),"",
'Sales input worksheet'!$M778))</f>
        <v/>
      </c>
      <c r="H779" s="172" t="str">
        <f ca="1">IF($C779="Total",SUM(H$1:H778),
IF(OR(SUM('Sales input worksheet'!$J778:$K778)&gt;0,SUM('Sales input worksheet'!$J778:$K778)=0),"",
'Sales input worksheet'!$M778))</f>
        <v/>
      </c>
      <c r="I779" s="319"/>
      <c r="J779" s="176" t="str">
        <f ca="1">IF($C779="Total",SUM($I$1:I778),"")</f>
        <v/>
      </c>
      <c r="K779" s="177" t="str">
        <f ca="1">IFERROR(IF($C779="Total",$K$2+SUM($G779:$H779)-$J779,
IF(AND(G779="",H779=""),"",
$K$2+SUM(G$3:G779)+SUM(H$3:H779)-SUM(I$2:I779))),"")</f>
        <v/>
      </c>
    </row>
    <row r="780" spans="1:11" x14ac:dyDescent="0.35">
      <c r="A780" s="318" t="str">
        <f ca="1">IF($B780='Debtor balance enquiry'!$C$2,1+COUNT('Accounts Receivable'!$A$1:A779),"")</f>
        <v/>
      </c>
      <c r="B780" s="133" t="str">
        <f ca="1">OFFSET('Sales input worksheet'!$A$1,ROW()-2,0)</f>
        <v/>
      </c>
      <c r="C780" s="169" t="str">
        <f ca="1">IF($C779="Total","",
IF($C779="","",
IF(OFFSET('Sales input worksheet'!$B$1,ROW()-2,0)="","TOTAL",
OFFSET('Sales input worksheet'!$B$1,ROW()-2,0))))</f>
        <v/>
      </c>
      <c r="D780" s="169" t="str">
        <f ca="1">IF(OFFSET('Sales input worksheet'!$C$1,ROW()-2,0)="","",OFFSET('Sales input worksheet'!$C$1,ROW()-2,0))</f>
        <v/>
      </c>
      <c r="E780" s="170" t="str">
        <f ca="1">IF(OFFSET('Sales input worksheet'!$D$1,ROW()-2,0)="","",OFFSET('Sales input worksheet'!$D$1,ROW()-2,0))</f>
        <v/>
      </c>
      <c r="F780" s="171" t="str">
        <f ca="1">IF(OFFSET('Sales input worksheet'!$E$1,ROW()-2,0)="","",OFFSET('Sales input worksheet'!$E$1,ROW()-2,0))</f>
        <v/>
      </c>
      <c r="G780" s="172" t="str">
        <f ca="1">IF($C780="Total",SUM(G$1:G779),
IF(OR(SUM('Sales input worksheet'!$J779:$K779)&lt;0,SUM('Sales input worksheet'!$J779:$K779)=0),"",
'Sales input worksheet'!$M779))</f>
        <v/>
      </c>
      <c r="H780" s="172" t="str">
        <f ca="1">IF($C780="Total",SUM(H$1:H779),
IF(OR(SUM('Sales input worksheet'!$J779:$K779)&gt;0,SUM('Sales input worksheet'!$J779:$K779)=0),"",
'Sales input worksheet'!$M779))</f>
        <v/>
      </c>
      <c r="I780" s="319"/>
      <c r="J780" s="176" t="str">
        <f ca="1">IF($C780="Total",SUM($I$1:I779),"")</f>
        <v/>
      </c>
      <c r="K780" s="177" t="str">
        <f ca="1">IFERROR(IF($C780="Total",$K$2+SUM($G780:$H780)-$J780,
IF(AND(G780="",H780=""),"",
$K$2+SUM(G$3:G780)+SUM(H$3:H780)-SUM(I$2:I780))),"")</f>
        <v/>
      </c>
    </row>
    <row r="781" spans="1:11" x14ac:dyDescent="0.35">
      <c r="A781" s="318" t="str">
        <f ca="1">IF($B781='Debtor balance enquiry'!$C$2,1+COUNT('Accounts Receivable'!$A$1:A780),"")</f>
        <v/>
      </c>
      <c r="B781" s="133" t="str">
        <f ca="1">OFFSET('Sales input worksheet'!$A$1,ROW()-2,0)</f>
        <v/>
      </c>
      <c r="C781" s="169" t="str">
        <f ca="1">IF($C780="Total","",
IF($C780="","",
IF(OFFSET('Sales input worksheet'!$B$1,ROW()-2,0)="","TOTAL",
OFFSET('Sales input worksheet'!$B$1,ROW()-2,0))))</f>
        <v/>
      </c>
      <c r="D781" s="169" t="str">
        <f ca="1">IF(OFFSET('Sales input worksheet'!$C$1,ROW()-2,0)="","",OFFSET('Sales input worksheet'!$C$1,ROW()-2,0))</f>
        <v/>
      </c>
      <c r="E781" s="170" t="str">
        <f ca="1">IF(OFFSET('Sales input worksheet'!$D$1,ROW()-2,0)="","",OFFSET('Sales input worksheet'!$D$1,ROW()-2,0))</f>
        <v/>
      </c>
      <c r="F781" s="171" t="str">
        <f ca="1">IF(OFFSET('Sales input worksheet'!$E$1,ROW()-2,0)="","",OFFSET('Sales input worksheet'!$E$1,ROW()-2,0))</f>
        <v/>
      </c>
      <c r="G781" s="172" t="str">
        <f ca="1">IF($C781="Total",SUM(G$1:G780),
IF(OR(SUM('Sales input worksheet'!$J780:$K780)&lt;0,SUM('Sales input worksheet'!$J780:$K780)=0),"",
'Sales input worksheet'!$M780))</f>
        <v/>
      </c>
      <c r="H781" s="172" t="str">
        <f ca="1">IF($C781="Total",SUM(H$1:H780),
IF(OR(SUM('Sales input worksheet'!$J780:$K780)&gt;0,SUM('Sales input worksheet'!$J780:$K780)=0),"",
'Sales input worksheet'!$M780))</f>
        <v/>
      </c>
      <c r="I781" s="319"/>
      <c r="J781" s="176" t="str">
        <f ca="1">IF($C781="Total",SUM($I$1:I780),"")</f>
        <v/>
      </c>
      <c r="K781" s="177" t="str">
        <f ca="1">IFERROR(IF($C781="Total",$K$2+SUM($G781:$H781)-$J781,
IF(AND(G781="",H781=""),"",
$K$2+SUM(G$3:G781)+SUM(H$3:H781)-SUM(I$2:I781))),"")</f>
        <v/>
      </c>
    </row>
    <row r="782" spans="1:11" x14ac:dyDescent="0.35">
      <c r="A782" s="318" t="str">
        <f ca="1">IF($B782='Debtor balance enquiry'!$C$2,1+COUNT('Accounts Receivable'!$A$1:A781),"")</f>
        <v/>
      </c>
      <c r="B782" s="133" t="str">
        <f ca="1">OFFSET('Sales input worksheet'!$A$1,ROW()-2,0)</f>
        <v/>
      </c>
      <c r="C782" s="169" t="str">
        <f ca="1">IF($C781="Total","",
IF($C781="","",
IF(OFFSET('Sales input worksheet'!$B$1,ROW()-2,0)="","TOTAL",
OFFSET('Sales input worksheet'!$B$1,ROW()-2,0))))</f>
        <v/>
      </c>
      <c r="D782" s="169" t="str">
        <f ca="1">IF(OFFSET('Sales input worksheet'!$C$1,ROW()-2,0)="","",OFFSET('Sales input worksheet'!$C$1,ROW()-2,0))</f>
        <v/>
      </c>
      <c r="E782" s="170" t="str">
        <f ca="1">IF(OFFSET('Sales input worksheet'!$D$1,ROW()-2,0)="","",OFFSET('Sales input worksheet'!$D$1,ROW()-2,0))</f>
        <v/>
      </c>
      <c r="F782" s="171" t="str">
        <f ca="1">IF(OFFSET('Sales input worksheet'!$E$1,ROW()-2,0)="","",OFFSET('Sales input worksheet'!$E$1,ROW()-2,0))</f>
        <v/>
      </c>
      <c r="G782" s="172" t="str">
        <f ca="1">IF($C782="Total",SUM(G$1:G781),
IF(OR(SUM('Sales input worksheet'!$J781:$K781)&lt;0,SUM('Sales input worksheet'!$J781:$K781)=0),"",
'Sales input worksheet'!$M781))</f>
        <v/>
      </c>
      <c r="H782" s="172" t="str">
        <f ca="1">IF($C782="Total",SUM(H$1:H781),
IF(OR(SUM('Sales input worksheet'!$J781:$K781)&gt;0,SUM('Sales input worksheet'!$J781:$K781)=0),"",
'Sales input worksheet'!$M781))</f>
        <v/>
      </c>
      <c r="I782" s="319"/>
      <c r="J782" s="176" t="str">
        <f ca="1">IF($C782="Total",SUM($I$1:I781),"")</f>
        <v/>
      </c>
      <c r="K782" s="177" t="str">
        <f ca="1">IFERROR(IF($C782="Total",$K$2+SUM($G782:$H782)-$J782,
IF(AND(G782="",H782=""),"",
$K$2+SUM(G$3:G782)+SUM(H$3:H782)-SUM(I$2:I782))),"")</f>
        <v/>
      </c>
    </row>
    <row r="783" spans="1:11" x14ac:dyDescent="0.35">
      <c r="A783" s="318" t="str">
        <f ca="1">IF($B783='Debtor balance enquiry'!$C$2,1+COUNT('Accounts Receivable'!$A$1:A782),"")</f>
        <v/>
      </c>
      <c r="B783" s="133" t="str">
        <f ca="1">OFFSET('Sales input worksheet'!$A$1,ROW()-2,0)</f>
        <v/>
      </c>
      <c r="C783" s="169" t="str">
        <f ca="1">IF($C782="Total","",
IF($C782="","",
IF(OFFSET('Sales input worksheet'!$B$1,ROW()-2,0)="","TOTAL",
OFFSET('Sales input worksheet'!$B$1,ROW()-2,0))))</f>
        <v/>
      </c>
      <c r="D783" s="169" t="str">
        <f ca="1">IF(OFFSET('Sales input worksheet'!$C$1,ROW()-2,0)="","",OFFSET('Sales input worksheet'!$C$1,ROW()-2,0))</f>
        <v/>
      </c>
      <c r="E783" s="170" t="str">
        <f ca="1">IF(OFFSET('Sales input worksheet'!$D$1,ROW()-2,0)="","",OFFSET('Sales input worksheet'!$D$1,ROW()-2,0))</f>
        <v/>
      </c>
      <c r="F783" s="171" t="str">
        <f ca="1">IF(OFFSET('Sales input worksheet'!$E$1,ROW()-2,0)="","",OFFSET('Sales input worksheet'!$E$1,ROW()-2,0))</f>
        <v/>
      </c>
      <c r="G783" s="172" t="str">
        <f ca="1">IF($C783="Total",SUM(G$1:G782),
IF(OR(SUM('Sales input worksheet'!$J782:$K782)&lt;0,SUM('Sales input worksheet'!$J782:$K782)=0),"",
'Sales input worksheet'!$M782))</f>
        <v/>
      </c>
      <c r="H783" s="172" t="str">
        <f ca="1">IF($C783="Total",SUM(H$1:H782),
IF(OR(SUM('Sales input worksheet'!$J782:$K782)&gt;0,SUM('Sales input worksheet'!$J782:$K782)=0),"",
'Sales input worksheet'!$M782))</f>
        <v/>
      </c>
      <c r="I783" s="319"/>
      <c r="J783" s="176" t="str">
        <f ca="1">IF($C783="Total",SUM($I$1:I782),"")</f>
        <v/>
      </c>
      <c r="K783" s="177" t="str">
        <f ca="1">IFERROR(IF($C783="Total",$K$2+SUM($G783:$H783)-$J783,
IF(AND(G783="",H783=""),"",
$K$2+SUM(G$3:G783)+SUM(H$3:H783)-SUM(I$2:I783))),"")</f>
        <v/>
      </c>
    </row>
    <row r="784" spans="1:11" x14ac:dyDescent="0.35">
      <c r="A784" s="318" t="str">
        <f ca="1">IF($B784='Debtor balance enquiry'!$C$2,1+COUNT('Accounts Receivable'!$A$1:A783),"")</f>
        <v/>
      </c>
      <c r="B784" s="133" t="str">
        <f ca="1">OFFSET('Sales input worksheet'!$A$1,ROW()-2,0)</f>
        <v/>
      </c>
      <c r="C784" s="169" t="str">
        <f ca="1">IF($C783="Total","",
IF($C783="","",
IF(OFFSET('Sales input worksheet'!$B$1,ROW()-2,0)="","TOTAL",
OFFSET('Sales input worksheet'!$B$1,ROW()-2,0))))</f>
        <v/>
      </c>
      <c r="D784" s="169" t="str">
        <f ca="1">IF(OFFSET('Sales input worksheet'!$C$1,ROW()-2,0)="","",OFFSET('Sales input worksheet'!$C$1,ROW()-2,0))</f>
        <v/>
      </c>
      <c r="E784" s="170" t="str">
        <f ca="1">IF(OFFSET('Sales input worksheet'!$D$1,ROW()-2,0)="","",OFFSET('Sales input worksheet'!$D$1,ROW()-2,0))</f>
        <v/>
      </c>
      <c r="F784" s="171" t="str">
        <f ca="1">IF(OFFSET('Sales input worksheet'!$E$1,ROW()-2,0)="","",OFFSET('Sales input worksheet'!$E$1,ROW()-2,0))</f>
        <v/>
      </c>
      <c r="G784" s="172" t="str">
        <f ca="1">IF($C784="Total",SUM(G$1:G783),
IF(OR(SUM('Sales input worksheet'!$J783:$K783)&lt;0,SUM('Sales input worksheet'!$J783:$K783)=0),"",
'Sales input worksheet'!$M783))</f>
        <v/>
      </c>
      <c r="H784" s="172" t="str">
        <f ca="1">IF($C784="Total",SUM(H$1:H783),
IF(OR(SUM('Sales input worksheet'!$J783:$K783)&gt;0,SUM('Sales input worksheet'!$J783:$K783)=0),"",
'Sales input worksheet'!$M783))</f>
        <v/>
      </c>
      <c r="I784" s="319"/>
      <c r="J784" s="176" t="str">
        <f ca="1">IF($C784="Total",SUM($I$1:I783),"")</f>
        <v/>
      </c>
      <c r="K784" s="177" t="str">
        <f ca="1">IFERROR(IF($C784="Total",$K$2+SUM($G784:$H784)-$J784,
IF(AND(G784="",H784=""),"",
$K$2+SUM(G$3:G784)+SUM(H$3:H784)-SUM(I$2:I784))),"")</f>
        <v/>
      </c>
    </row>
    <row r="785" spans="1:11" x14ac:dyDescent="0.35">
      <c r="A785" s="318" t="str">
        <f ca="1">IF($B785='Debtor balance enquiry'!$C$2,1+COUNT('Accounts Receivable'!$A$1:A784),"")</f>
        <v/>
      </c>
      <c r="B785" s="133" t="str">
        <f ca="1">OFFSET('Sales input worksheet'!$A$1,ROW()-2,0)</f>
        <v/>
      </c>
      <c r="C785" s="169" t="str">
        <f ca="1">IF($C784="Total","",
IF($C784="","",
IF(OFFSET('Sales input worksheet'!$B$1,ROW()-2,0)="","TOTAL",
OFFSET('Sales input worksheet'!$B$1,ROW()-2,0))))</f>
        <v/>
      </c>
      <c r="D785" s="169" t="str">
        <f ca="1">IF(OFFSET('Sales input worksheet'!$C$1,ROW()-2,0)="","",OFFSET('Sales input worksheet'!$C$1,ROW()-2,0))</f>
        <v/>
      </c>
      <c r="E785" s="170" t="str">
        <f ca="1">IF(OFFSET('Sales input worksheet'!$D$1,ROW()-2,0)="","",OFFSET('Sales input worksheet'!$D$1,ROW()-2,0))</f>
        <v/>
      </c>
      <c r="F785" s="171" t="str">
        <f ca="1">IF(OFFSET('Sales input worksheet'!$E$1,ROW()-2,0)="","",OFFSET('Sales input worksheet'!$E$1,ROW()-2,0))</f>
        <v/>
      </c>
      <c r="G785" s="172" t="str">
        <f ca="1">IF($C785="Total",SUM(G$1:G784),
IF(OR(SUM('Sales input worksheet'!$J784:$K784)&lt;0,SUM('Sales input worksheet'!$J784:$K784)=0),"",
'Sales input worksheet'!$M784))</f>
        <v/>
      </c>
      <c r="H785" s="172" t="str">
        <f ca="1">IF($C785="Total",SUM(H$1:H784),
IF(OR(SUM('Sales input worksheet'!$J784:$K784)&gt;0,SUM('Sales input worksheet'!$J784:$K784)=0),"",
'Sales input worksheet'!$M784))</f>
        <v/>
      </c>
      <c r="I785" s="319"/>
      <c r="J785" s="176" t="str">
        <f ca="1">IF($C785="Total",SUM($I$1:I784),"")</f>
        <v/>
      </c>
      <c r="K785" s="177" t="str">
        <f ca="1">IFERROR(IF($C785="Total",$K$2+SUM($G785:$H785)-$J785,
IF(AND(G785="",H785=""),"",
$K$2+SUM(G$3:G785)+SUM(H$3:H785)-SUM(I$2:I785))),"")</f>
        <v/>
      </c>
    </row>
    <row r="786" spans="1:11" x14ac:dyDescent="0.35">
      <c r="A786" s="318" t="str">
        <f ca="1">IF($B786='Debtor balance enquiry'!$C$2,1+COUNT('Accounts Receivable'!$A$1:A785),"")</f>
        <v/>
      </c>
      <c r="B786" s="133" t="str">
        <f ca="1">OFFSET('Sales input worksheet'!$A$1,ROW()-2,0)</f>
        <v/>
      </c>
      <c r="C786" s="169" t="str">
        <f ca="1">IF($C785="Total","",
IF($C785="","",
IF(OFFSET('Sales input worksheet'!$B$1,ROW()-2,0)="","TOTAL",
OFFSET('Sales input worksheet'!$B$1,ROW()-2,0))))</f>
        <v/>
      </c>
      <c r="D786" s="169" t="str">
        <f ca="1">IF(OFFSET('Sales input worksheet'!$C$1,ROW()-2,0)="","",OFFSET('Sales input worksheet'!$C$1,ROW()-2,0))</f>
        <v/>
      </c>
      <c r="E786" s="170" t="str">
        <f ca="1">IF(OFFSET('Sales input worksheet'!$D$1,ROW()-2,0)="","",OFFSET('Sales input worksheet'!$D$1,ROW()-2,0))</f>
        <v/>
      </c>
      <c r="F786" s="171" t="str">
        <f ca="1">IF(OFFSET('Sales input worksheet'!$E$1,ROW()-2,0)="","",OFFSET('Sales input worksheet'!$E$1,ROW()-2,0))</f>
        <v/>
      </c>
      <c r="G786" s="172" t="str">
        <f ca="1">IF($C786="Total",SUM(G$1:G785),
IF(OR(SUM('Sales input worksheet'!$J785:$K785)&lt;0,SUM('Sales input worksheet'!$J785:$K785)=0),"",
'Sales input worksheet'!$M785))</f>
        <v/>
      </c>
      <c r="H786" s="172" t="str">
        <f ca="1">IF($C786="Total",SUM(H$1:H785),
IF(OR(SUM('Sales input worksheet'!$J785:$K785)&gt;0,SUM('Sales input worksheet'!$J785:$K785)=0),"",
'Sales input worksheet'!$M785))</f>
        <v/>
      </c>
      <c r="I786" s="319"/>
      <c r="J786" s="176" t="str">
        <f ca="1">IF($C786="Total",SUM($I$1:I785),"")</f>
        <v/>
      </c>
      <c r="K786" s="177" t="str">
        <f ca="1">IFERROR(IF($C786="Total",$K$2+SUM($G786:$H786)-$J786,
IF(AND(G786="",H786=""),"",
$K$2+SUM(G$3:G786)+SUM(H$3:H786)-SUM(I$2:I786))),"")</f>
        <v/>
      </c>
    </row>
    <row r="787" spans="1:11" x14ac:dyDescent="0.35">
      <c r="A787" s="318" t="str">
        <f ca="1">IF($B787='Debtor balance enquiry'!$C$2,1+COUNT('Accounts Receivable'!$A$1:A786),"")</f>
        <v/>
      </c>
      <c r="B787" s="133" t="str">
        <f ca="1">OFFSET('Sales input worksheet'!$A$1,ROW()-2,0)</f>
        <v/>
      </c>
      <c r="C787" s="169" t="str">
        <f ca="1">IF($C786="Total","",
IF($C786="","",
IF(OFFSET('Sales input worksheet'!$B$1,ROW()-2,0)="","TOTAL",
OFFSET('Sales input worksheet'!$B$1,ROW()-2,0))))</f>
        <v/>
      </c>
      <c r="D787" s="169" t="str">
        <f ca="1">IF(OFFSET('Sales input worksheet'!$C$1,ROW()-2,0)="","",OFFSET('Sales input worksheet'!$C$1,ROW()-2,0))</f>
        <v/>
      </c>
      <c r="E787" s="170" t="str">
        <f ca="1">IF(OFFSET('Sales input worksheet'!$D$1,ROW()-2,0)="","",OFFSET('Sales input worksheet'!$D$1,ROW()-2,0))</f>
        <v/>
      </c>
      <c r="F787" s="171" t="str">
        <f ca="1">IF(OFFSET('Sales input worksheet'!$E$1,ROW()-2,0)="","",OFFSET('Sales input worksheet'!$E$1,ROW()-2,0))</f>
        <v/>
      </c>
      <c r="G787" s="172" t="str">
        <f ca="1">IF($C787="Total",SUM(G$1:G786),
IF(OR(SUM('Sales input worksheet'!$J786:$K786)&lt;0,SUM('Sales input worksheet'!$J786:$K786)=0),"",
'Sales input worksheet'!$M786))</f>
        <v/>
      </c>
      <c r="H787" s="172" t="str">
        <f ca="1">IF($C787="Total",SUM(H$1:H786),
IF(OR(SUM('Sales input worksheet'!$J786:$K786)&gt;0,SUM('Sales input worksheet'!$J786:$K786)=0),"",
'Sales input worksheet'!$M786))</f>
        <v/>
      </c>
      <c r="I787" s="319"/>
      <c r="J787" s="176" t="str">
        <f ca="1">IF($C787="Total",SUM($I$1:I786),"")</f>
        <v/>
      </c>
      <c r="K787" s="177" t="str">
        <f ca="1">IFERROR(IF($C787="Total",$K$2+SUM($G787:$H787)-$J787,
IF(AND(G787="",H787=""),"",
$K$2+SUM(G$3:G787)+SUM(H$3:H787)-SUM(I$2:I787))),"")</f>
        <v/>
      </c>
    </row>
    <row r="788" spans="1:11" x14ac:dyDescent="0.35">
      <c r="A788" s="318" t="str">
        <f ca="1">IF($B788='Debtor balance enquiry'!$C$2,1+COUNT('Accounts Receivable'!$A$1:A787),"")</f>
        <v/>
      </c>
      <c r="B788" s="133" t="str">
        <f ca="1">OFFSET('Sales input worksheet'!$A$1,ROW()-2,0)</f>
        <v/>
      </c>
      <c r="C788" s="169" t="str">
        <f ca="1">IF($C787="Total","",
IF($C787="","",
IF(OFFSET('Sales input worksheet'!$B$1,ROW()-2,0)="","TOTAL",
OFFSET('Sales input worksheet'!$B$1,ROW()-2,0))))</f>
        <v/>
      </c>
      <c r="D788" s="169" t="str">
        <f ca="1">IF(OFFSET('Sales input worksheet'!$C$1,ROW()-2,0)="","",OFFSET('Sales input worksheet'!$C$1,ROW()-2,0))</f>
        <v/>
      </c>
      <c r="E788" s="170" t="str">
        <f ca="1">IF(OFFSET('Sales input worksheet'!$D$1,ROW()-2,0)="","",OFFSET('Sales input worksheet'!$D$1,ROW()-2,0))</f>
        <v/>
      </c>
      <c r="F788" s="171" t="str">
        <f ca="1">IF(OFFSET('Sales input worksheet'!$E$1,ROW()-2,0)="","",OFFSET('Sales input worksheet'!$E$1,ROW()-2,0))</f>
        <v/>
      </c>
      <c r="G788" s="172" t="str">
        <f ca="1">IF($C788="Total",SUM(G$1:G787),
IF(OR(SUM('Sales input worksheet'!$J787:$K787)&lt;0,SUM('Sales input worksheet'!$J787:$K787)=0),"",
'Sales input worksheet'!$M787))</f>
        <v/>
      </c>
      <c r="H788" s="172" t="str">
        <f ca="1">IF($C788="Total",SUM(H$1:H787),
IF(OR(SUM('Sales input worksheet'!$J787:$K787)&gt;0,SUM('Sales input worksheet'!$J787:$K787)=0),"",
'Sales input worksheet'!$M787))</f>
        <v/>
      </c>
      <c r="I788" s="319"/>
      <c r="J788" s="176" t="str">
        <f ca="1">IF($C788="Total",SUM($I$1:I787),"")</f>
        <v/>
      </c>
      <c r="K788" s="177" t="str">
        <f ca="1">IFERROR(IF($C788="Total",$K$2+SUM($G788:$H788)-$J788,
IF(AND(G788="",H788=""),"",
$K$2+SUM(G$3:G788)+SUM(H$3:H788)-SUM(I$2:I788))),"")</f>
        <v/>
      </c>
    </row>
    <row r="789" spans="1:11" x14ac:dyDescent="0.35">
      <c r="A789" s="318" t="str">
        <f ca="1">IF($B789='Debtor balance enquiry'!$C$2,1+COUNT('Accounts Receivable'!$A$1:A788),"")</f>
        <v/>
      </c>
      <c r="B789" s="133" t="str">
        <f ca="1">OFFSET('Sales input worksheet'!$A$1,ROW()-2,0)</f>
        <v/>
      </c>
      <c r="C789" s="169" t="str">
        <f ca="1">IF($C788="Total","",
IF($C788="","",
IF(OFFSET('Sales input worksheet'!$B$1,ROW()-2,0)="","TOTAL",
OFFSET('Sales input worksheet'!$B$1,ROW()-2,0))))</f>
        <v/>
      </c>
      <c r="D789" s="169" t="str">
        <f ca="1">IF(OFFSET('Sales input worksheet'!$C$1,ROW()-2,0)="","",OFFSET('Sales input worksheet'!$C$1,ROW()-2,0))</f>
        <v/>
      </c>
      <c r="E789" s="170" t="str">
        <f ca="1">IF(OFFSET('Sales input worksheet'!$D$1,ROW()-2,0)="","",OFFSET('Sales input worksheet'!$D$1,ROW()-2,0))</f>
        <v/>
      </c>
      <c r="F789" s="171" t="str">
        <f ca="1">IF(OFFSET('Sales input worksheet'!$E$1,ROW()-2,0)="","",OFFSET('Sales input worksheet'!$E$1,ROW()-2,0))</f>
        <v/>
      </c>
      <c r="G789" s="172" t="str">
        <f ca="1">IF($C789="Total",SUM(G$1:G788),
IF(OR(SUM('Sales input worksheet'!$J788:$K788)&lt;0,SUM('Sales input worksheet'!$J788:$K788)=0),"",
'Sales input worksheet'!$M788))</f>
        <v/>
      </c>
      <c r="H789" s="172" t="str">
        <f ca="1">IF($C789="Total",SUM(H$1:H788),
IF(OR(SUM('Sales input worksheet'!$J788:$K788)&gt;0,SUM('Sales input worksheet'!$J788:$K788)=0),"",
'Sales input worksheet'!$M788))</f>
        <v/>
      </c>
      <c r="I789" s="319"/>
      <c r="J789" s="176" t="str">
        <f ca="1">IF($C789="Total",SUM($I$1:I788),"")</f>
        <v/>
      </c>
      <c r="K789" s="177" t="str">
        <f ca="1">IFERROR(IF($C789="Total",$K$2+SUM($G789:$H789)-$J789,
IF(AND(G789="",H789=""),"",
$K$2+SUM(G$3:G789)+SUM(H$3:H789)-SUM(I$2:I789))),"")</f>
        <v/>
      </c>
    </row>
    <row r="790" spans="1:11" x14ac:dyDescent="0.35">
      <c r="A790" s="318" t="str">
        <f ca="1">IF($B790='Debtor balance enquiry'!$C$2,1+COUNT('Accounts Receivable'!$A$1:A789),"")</f>
        <v/>
      </c>
      <c r="B790" s="133" t="str">
        <f ca="1">OFFSET('Sales input worksheet'!$A$1,ROW()-2,0)</f>
        <v/>
      </c>
      <c r="C790" s="169" t="str">
        <f ca="1">IF($C789="Total","",
IF($C789="","",
IF(OFFSET('Sales input worksheet'!$B$1,ROW()-2,0)="","TOTAL",
OFFSET('Sales input worksheet'!$B$1,ROW()-2,0))))</f>
        <v/>
      </c>
      <c r="D790" s="169" t="str">
        <f ca="1">IF(OFFSET('Sales input worksheet'!$C$1,ROW()-2,0)="","",OFFSET('Sales input worksheet'!$C$1,ROW()-2,0))</f>
        <v/>
      </c>
      <c r="E790" s="170" t="str">
        <f ca="1">IF(OFFSET('Sales input worksheet'!$D$1,ROW()-2,0)="","",OFFSET('Sales input worksheet'!$D$1,ROW()-2,0))</f>
        <v/>
      </c>
      <c r="F790" s="171" t="str">
        <f ca="1">IF(OFFSET('Sales input worksheet'!$E$1,ROW()-2,0)="","",OFFSET('Sales input worksheet'!$E$1,ROW()-2,0))</f>
        <v/>
      </c>
      <c r="G790" s="172" t="str">
        <f ca="1">IF($C790="Total",SUM(G$1:G789),
IF(OR(SUM('Sales input worksheet'!$J789:$K789)&lt;0,SUM('Sales input worksheet'!$J789:$K789)=0),"",
'Sales input worksheet'!$M789))</f>
        <v/>
      </c>
      <c r="H790" s="172" t="str">
        <f ca="1">IF($C790="Total",SUM(H$1:H789),
IF(OR(SUM('Sales input worksheet'!$J789:$K789)&gt;0,SUM('Sales input worksheet'!$J789:$K789)=0),"",
'Sales input worksheet'!$M789))</f>
        <v/>
      </c>
      <c r="I790" s="319"/>
      <c r="J790" s="176" t="str">
        <f ca="1">IF($C790="Total",SUM($I$1:I789),"")</f>
        <v/>
      </c>
      <c r="K790" s="177" t="str">
        <f ca="1">IFERROR(IF($C790="Total",$K$2+SUM($G790:$H790)-$J790,
IF(AND(G790="",H790=""),"",
$K$2+SUM(G$3:G790)+SUM(H$3:H790)-SUM(I$2:I790))),"")</f>
        <v/>
      </c>
    </row>
    <row r="791" spans="1:11" x14ac:dyDescent="0.35">
      <c r="A791" s="318" t="str">
        <f ca="1">IF($B791='Debtor balance enquiry'!$C$2,1+COUNT('Accounts Receivable'!$A$1:A790),"")</f>
        <v/>
      </c>
      <c r="B791" s="133" t="str">
        <f ca="1">OFFSET('Sales input worksheet'!$A$1,ROW()-2,0)</f>
        <v/>
      </c>
      <c r="C791" s="169" t="str">
        <f ca="1">IF($C790="Total","",
IF($C790="","",
IF(OFFSET('Sales input worksheet'!$B$1,ROW()-2,0)="","TOTAL",
OFFSET('Sales input worksheet'!$B$1,ROW()-2,0))))</f>
        <v/>
      </c>
      <c r="D791" s="169" t="str">
        <f ca="1">IF(OFFSET('Sales input worksheet'!$C$1,ROW()-2,0)="","",OFFSET('Sales input worksheet'!$C$1,ROW()-2,0))</f>
        <v/>
      </c>
      <c r="E791" s="170" t="str">
        <f ca="1">IF(OFFSET('Sales input worksheet'!$D$1,ROW()-2,0)="","",OFFSET('Sales input worksheet'!$D$1,ROW()-2,0))</f>
        <v/>
      </c>
      <c r="F791" s="171" t="str">
        <f ca="1">IF(OFFSET('Sales input worksheet'!$E$1,ROW()-2,0)="","",OFFSET('Sales input worksheet'!$E$1,ROW()-2,0))</f>
        <v/>
      </c>
      <c r="G791" s="172" t="str">
        <f ca="1">IF($C791="Total",SUM(G$1:G790),
IF(OR(SUM('Sales input worksheet'!$J790:$K790)&lt;0,SUM('Sales input worksheet'!$J790:$K790)=0),"",
'Sales input worksheet'!$M790))</f>
        <v/>
      </c>
      <c r="H791" s="172" t="str">
        <f ca="1">IF($C791="Total",SUM(H$1:H790),
IF(OR(SUM('Sales input worksheet'!$J790:$K790)&gt;0,SUM('Sales input worksheet'!$J790:$K790)=0),"",
'Sales input worksheet'!$M790))</f>
        <v/>
      </c>
      <c r="I791" s="319"/>
      <c r="J791" s="176" t="str">
        <f ca="1">IF($C791="Total",SUM($I$1:I790),"")</f>
        <v/>
      </c>
      <c r="K791" s="177" t="str">
        <f ca="1">IFERROR(IF($C791="Total",$K$2+SUM($G791:$H791)-$J791,
IF(AND(G791="",H791=""),"",
$K$2+SUM(G$3:G791)+SUM(H$3:H791)-SUM(I$2:I791))),"")</f>
        <v/>
      </c>
    </row>
    <row r="792" spans="1:11" x14ac:dyDescent="0.35">
      <c r="A792" s="318" t="str">
        <f ca="1">IF($B792='Debtor balance enquiry'!$C$2,1+COUNT('Accounts Receivable'!$A$1:A791),"")</f>
        <v/>
      </c>
      <c r="B792" s="133" t="str">
        <f ca="1">OFFSET('Sales input worksheet'!$A$1,ROW()-2,0)</f>
        <v/>
      </c>
      <c r="C792" s="169" t="str">
        <f ca="1">IF($C791="Total","",
IF($C791="","",
IF(OFFSET('Sales input worksheet'!$B$1,ROW()-2,0)="","TOTAL",
OFFSET('Sales input worksheet'!$B$1,ROW()-2,0))))</f>
        <v/>
      </c>
      <c r="D792" s="169" t="str">
        <f ca="1">IF(OFFSET('Sales input worksheet'!$C$1,ROW()-2,0)="","",OFFSET('Sales input worksheet'!$C$1,ROW()-2,0))</f>
        <v/>
      </c>
      <c r="E792" s="170" t="str">
        <f ca="1">IF(OFFSET('Sales input worksheet'!$D$1,ROW()-2,0)="","",OFFSET('Sales input worksheet'!$D$1,ROW()-2,0))</f>
        <v/>
      </c>
      <c r="F792" s="171" t="str">
        <f ca="1">IF(OFFSET('Sales input worksheet'!$E$1,ROW()-2,0)="","",OFFSET('Sales input worksheet'!$E$1,ROW()-2,0))</f>
        <v/>
      </c>
      <c r="G792" s="172" t="str">
        <f ca="1">IF($C792="Total",SUM(G$1:G791),
IF(OR(SUM('Sales input worksheet'!$J791:$K791)&lt;0,SUM('Sales input worksheet'!$J791:$K791)=0),"",
'Sales input worksheet'!$M791))</f>
        <v/>
      </c>
      <c r="H792" s="172" t="str">
        <f ca="1">IF($C792="Total",SUM(H$1:H791),
IF(OR(SUM('Sales input worksheet'!$J791:$K791)&gt;0,SUM('Sales input worksheet'!$J791:$K791)=0),"",
'Sales input worksheet'!$M791))</f>
        <v/>
      </c>
      <c r="I792" s="319"/>
      <c r="J792" s="176" t="str">
        <f ca="1">IF($C792="Total",SUM($I$1:I791),"")</f>
        <v/>
      </c>
      <c r="K792" s="177" t="str">
        <f ca="1">IFERROR(IF($C792="Total",$K$2+SUM($G792:$H792)-$J792,
IF(AND(G792="",H792=""),"",
$K$2+SUM(G$3:G792)+SUM(H$3:H792)-SUM(I$2:I792))),"")</f>
        <v/>
      </c>
    </row>
    <row r="793" spans="1:11" x14ac:dyDescent="0.35">
      <c r="A793" s="318" t="str">
        <f ca="1">IF($B793='Debtor balance enquiry'!$C$2,1+COUNT('Accounts Receivable'!$A$1:A792),"")</f>
        <v/>
      </c>
      <c r="B793" s="133" t="str">
        <f ca="1">OFFSET('Sales input worksheet'!$A$1,ROW()-2,0)</f>
        <v/>
      </c>
      <c r="C793" s="169" t="str">
        <f ca="1">IF($C792="Total","",
IF($C792="","",
IF(OFFSET('Sales input worksheet'!$B$1,ROW()-2,0)="","TOTAL",
OFFSET('Sales input worksheet'!$B$1,ROW()-2,0))))</f>
        <v/>
      </c>
      <c r="D793" s="169" t="str">
        <f ca="1">IF(OFFSET('Sales input worksheet'!$C$1,ROW()-2,0)="","",OFFSET('Sales input worksheet'!$C$1,ROW()-2,0))</f>
        <v/>
      </c>
      <c r="E793" s="170" t="str">
        <f ca="1">IF(OFFSET('Sales input worksheet'!$D$1,ROW()-2,0)="","",OFFSET('Sales input worksheet'!$D$1,ROW()-2,0))</f>
        <v/>
      </c>
      <c r="F793" s="171" t="str">
        <f ca="1">IF(OFFSET('Sales input worksheet'!$E$1,ROW()-2,0)="","",OFFSET('Sales input worksheet'!$E$1,ROW()-2,0))</f>
        <v/>
      </c>
      <c r="G793" s="172" t="str">
        <f ca="1">IF($C793="Total",SUM(G$1:G792),
IF(OR(SUM('Sales input worksheet'!$J792:$K792)&lt;0,SUM('Sales input worksheet'!$J792:$K792)=0),"",
'Sales input worksheet'!$M792))</f>
        <v/>
      </c>
      <c r="H793" s="172" t="str">
        <f ca="1">IF($C793="Total",SUM(H$1:H792),
IF(OR(SUM('Sales input worksheet'!$J792:$K792)&gt;0,SUM('Sales input worksheet'!$J792:$K792)=0),"",
'Sales input worksheet'!$M792))</f>
        <v/>
      </c>
      <c r="I793" s="319"/>
      <c r="J793" s="176" t="str">
        <f ca="1">IF($C793="Total",SUM($I$1:I792),"")</f>
        <v/>
      </c>
      <c r="K793" s="177" t="str">
        <f ca="1">IFERROR(IF($C793="Total",$K$2+SUM($G793:$H793)-$J793,
IF(AND(G793="",H793=""),"",
$K$2+SUM(G$3:G793)+SUM(H$3:H793)-SUM(I$2:I793))),"")</f>
        <v/>
      </c>
    </row>
    <row r="794" spans="1:11" x14ac:dyDescent="0.35">
      <c r="A794" s="318" t="str">
        <f ca="1">IF($B794='Debtor balance enquiry'!$C$2,1+COUNT('Accounts Receivable'!$A$1:A793),"")</f>
        <v/>
      </c>
      <c r="B794" s="133" t="str">
        <f ca="1">OFFSET('Sales input worksheet'!$A$1,ROW()-2,0)</f>
        <v/>
      </c>
      <c r="C794" s="169" t="str">
        <f ca="1">IF($C793="Total","",
IF($C793="","",
IF(OFFSET('Sales input worksheet'!$B$1,ROW()-2,0)="","TOTAL",
OFFSET('Sales input worksheet'!$B$1,ROW()-2,0))))</f>
        <v/>
      </c>
      <c r="D794" s="169" t="str">
        <f ca="1">IF(OFFSET('Sales input worksheet'!$C$1,ROW()-2,0)="","",OFFSET('Sales input worksheet'!$C$1,ROW()-2,0))</f>
        <v/>
      </c>
      <c r="E794" s="170" t="str">
        <f ca="1">IF(OFFSET('Sales input worksheet'!$D$1,ROW()-2,0)="","",OFFSET('Sales input worksheet'!$D$1,ROW()-2,0))</f>
        <v/>
      </c>
      <c r="F794" s="171" t="str">
        <f ca="1">IF(OFFSET('Sales input worksheet'!$E$1,ROW()-2,0)="","",OFFSET('Sales input worksheet'!$E$1,ROW()-2,0))</f>
        <v/>
      </c>
      <c r="G794" s="172" t="str">
        <f ca="1">IF($C794="Total",SUM(G$1:G793),
IF(OR(SUM('Sales input worksheet'!$J793:$K793)&lt;0,SUM('Sales input worksheet'!$J793:$K793)=0),"",
'Sales input worksheet'!$M793))</f>
        <v/>
      </c>
      <c r="H794" s="172" t="str">
        <f ca="1">IF($C794="Total",SUM(H$1:H793),
IF(OR(SUM('Sales input worksheet'!$J793:$K793)&gt;0,SUM('Sales input worksheet'!$J793:$K793)=0),"",
'Sales input worksheet'!$M793))</f>
        <v/>
      </c>
      <c r="I794" s="319"/>
      <c r="J794" s="176" t="str">
        <f ca="1">IF($C794="Total",SUM($I$1:I793),"")</f>
        <v/>
      </c>
      <c r="K794" s="177" t="str">
        <f ca="1">IFERROR(IF($C794="Total",$K$2+SUM($G794:$H794)-$J794,
IF(AND(G794="",H794=""),"",
$K$2+SUM(G$3:G794)+SUM(H$3:H794)-SUM(I$2:I794))),"")</f>
        <v/>
      </c>
    </row>
    <row r="795" spans="1:11" x14ac:dyDescent="0.35">
      <c r="A795" s="318" t="str">
        <f ca="1">IF($B795='Debtor balance enquiry'!$C$2,1+COUNT('Accounts Receivable'!$A$1:A794),"")</f>
        <v/>
      </c>
      <c r="B795" s="133" t="str">
        <f ca="1">OFFSET('Sales input worksheet'!$A$1,ROW()-2,0)</f>
        <v/>
      </c>
      <c r="C795" s="169" t="str">
        <f ca="1">IF($C794="Total","",
IF($C794="","",
IF(OFFSET('Sales input worksheet'!$B$1,ROW()-2,0)="","TOTAL",
OFFSET('Sales input worksheet'!$B$1,ROW()-2,0))))</f>
        <v/>
      </c>
      <c r="D795" s="169" t="str">
        <f ca="1">IF(OFFSET('Sales input worksheet'!$C$1,ROW()-2,0)="","",OFFSET('Sales input worksheet'!$C$1,ROW()-2,0))</f>
        <v/>
      </c>
      <c r="E795" s="170" t="str">
        <f ca="1">IF(OFFSET('Sales input worksheet'!$D$1,ROW()-2,0)="","",OFFSET('Sales input worksheet'!$D$1,ROW()-2,0))</f>
        <v/>
      </c>
      <c r="F795" s="171" t="str">
        <f ca="1">IF(OFFSET('Sales input worksheet'!$E$1,ROW()-2,0)="","",OFFSET('Sales input worksheet'!$E$1,ROW()-2,0))</f>
        <v/>
      </c>
      <c r="G795" s="172" t="str">
        <f ca="1">IF($C795="Total",SUM(G$1:G794),
IF(OR(SUM('Sales input worksheet'!$J794:$K794)&lt;0,SUM('Sales input worksheet'!$J794:$K794)=0),"",
'Sales input worksheet'!$M794))</f>
        <v/>
      </c>
      <c r="H795" s="172" t="str">
        <f ca="1">IF($C795="Total",SUM(H$1:H794),
IF(OR(SUM('Sales input worksheet'!$J794:$K794)&gt;0,SUM('Sales input worksheet'!$J794:$K794)=0),"",
'Sales input worksheet'!$M794))</f>
        <v/>
      </c>
      <c r="I795" s="319"/>
      <c r="J795" s="176" t="str">
        <f ca="1">IF($C795="Total",SUM($I$1:I794),"")</f>
        <v/>
      </c>
      <c r="K795" s="177" t="str">
        <f ca="1">IFERROR(IF($C795="Total",$K$2+SUM($G795:$H795)-$J795,
IF(AND(G795="",H795=""),"",
$K$2+SUM(G$3:G795)+SUM(H$3:H795)-SUM(I$2:I795))),"")</f>
        <v/>
      </c>
    </row>
    <row r="796" spans="1:11" x14ac:dyDescent="0.35">
      <c r="A796" s="318" t="str">
        <f ca="1">IF($B796='Debtor balance enquiry'!$C$2,1+COUNT('Accounts Receivable'!$A$1:A795),"")</f>
        <v/>
      </c>
      <c r="B796" s="133" t="str">
        <f ca="1">OFFSET('Sales input worksheet'!$A$1,ROW()-2,0)</f>
        <v/>
      </c>
      <c r="C796" s="169" t="str">
        <f ca="1">IF($C795="Total","",
IF($C795="","",
IF(OFFSET('Sales input worksheet'!$B$1,ROW()-2,0)="","TOTAL",
OFFSET('Sales input worksheet'!$B$1,ROW()-2,0))))</f>
        <v/>
      </c>
      <c r="D796" s="169" t="str">
        <f ca="1">IF(OFFSET('Sales input worksheet'!$C$1,ROW()-2,0)="","",OFFSET('Sales input worksheet'!$C$1,ROW()-2,0))</f>
        <v/>
      </c>
      <c r="E796" s="170" t="str">
        <f ca="1">IF(OFFSET('Sales input worksheet'!$D$1,ROW()-2,0)="","",OFFSET('Sales input worksheet'!$D$1,ROW()-2,0))</f>
        <v/>
      </c>
      <c r="F796" s="171" t="str">
        <f ca="1">IF(OFFSET('Sales input worksheet'!$E$1,ROW()-2,0)="","",OFFSET('Sales input worksheet'!$E$1,ROW()-2,0))</f>
        <v/>
      </c>
      <c r="G796" s="172" t="str">
        <f ca="1">IF($C796="Total",SUM(G$1:G795),
IF(OR(SUM('Sales input worksheet'!$J795:$K795)&lt;0,SUM('Sales input worksheet'!$J795:$K795)=0),"",
'Sales input worksheet'!$M795))</f>
        <v/>
      </c>
      <c r="H796" s="172" t="str">
        <f ca="1">IF($C796="Total",SUM(H$1:H795),
IF(OR(SUM('Sales input worksheet'!$J795:$K795)&gt;0,SUM('Sales input worksheet'!$J795:$K795)=0),"",
'Sales input worksheet'!$M795))</f>
        <v/>
      </c>
      <c r="I796" s="319"/>
      <c r="J796" s="176" t="str">
        <f ca="1">IF($C796="Total",SUM($I$1:I795),"")</f>
        <v/>
      </c>
      <c r="K796" s="177" t="str">
        <f ca="1">IFERROR(IF($C796="Total",$K$2+SUM($G796:$H796)-$J796,
IF(AND(G796="",H796=""),"",
$K$2+SUM(G$3:G796)+SUM(H$3:H796)-SUM(I$2:I796))),"")</f>
        <v/>
      </c>
    </row>
    <row r="797" spans="1:11" x14ac:dyDescent="0.35">
      <c r="A797" s="318" t="str">
        <f ca="1">IF($B797='Debtor balance enquiry'!$C$2,1+COUNT('Accounts Receivable'!$A$1:A796),"")</f>
        <v/>
      </c>
      <c r="B797" s="133" t="str">
        <f ca="1">OFFSET('Sales input worksheet'!$A$1,ROW()-2,0)</f>
        <v/>
      </c>
      <c r="C797" s="169" t="str">
        <f ca="1">IF($C796="Total","",
IF($C796="","",
IF(OFFSET('Sales input worksheet'!$B$1,ROW()-2,0)="","TOTAL",
OFFSET('Sales input worksheet'!$B$1,ROW()-2,0))))</f>
        <v/>
      </c>
      <c r="D797" s="169" t="str">
        <f ca="1">IF(OFFSET('Sales input worksheet'!$C$1,ROW()-2,0)="","",OFFSET('Sales input worksheet'!$C$1,ROW()-2,0))</f>
        <v/>
      </c>
      <c r="E797" s="170" t="str">
        <f ca="1">IF(OFFSET('Sales input worksheet'!$D$1,ROW()-2,0)="","",OFFSET('Sales input worksheet'!$D$1,ROW()-2,0))</f>
        <v/>
      </c>
      <c r="F797" s="171" t="str">
        <f ca="1">IF(OFFSET('Sales input worksheet'!$E$1,ROW()-2,0)="","",OFFSET('Sales input worksheet'!$E$1,ROW()-2,0))</f>
        <v/>
      </c>
      <c r="G797" s="172" t="str">
        <f ca="1">IF($C797="Total",SUM(G$1:G796),
IF(OR(SUM('Sales input worksheet'!$J796:$K796)&lt;0,SUM('Sales input worksheet'!$J796:$K796)=0),"",
'Sales input worksheet'!$M796))</f>
        <v/>
      </c>
      <c r="H797" s="172" t="str">
        <f ca="1">IF($C797="Total",SUM(H$1:H796),
IF(OR(SUM('Sales input worksheet'!$J796:$K796)&gt;0,SUM('Sales input worksheet'!$J796:$K796)=0),"",
'Sales input worksheet'!$M796))</f>
        <v/>
      </c>
      <c r="I797" s="319"/>
      <c r="J797" s="176" t="str">
        <f ca="1">IF($C797="Total",SUM($I$1:I796),"")</f>
        <v/>
      </c>
      <c r="K797" s="177" t="str">
        <f ca="1">IFERROR(IF($C797="Total",$K$2+SUM($G797:$H797)-$J797,
IF(AND(G797="",H797=""),"",
$K$2+SUM(G$3:G797)+SUM(H$3:H797)-SUM(I$2:I797))),"")</f>
        <v/>
      </c>
    </row>
    <row r="798" spans="1:11" x14ac:dyDescent="0.35">
      <c r="A798" s="318" t="str">
        <f ca="1">IF($B798='Debtor balance enquiry'!$C$2,1+COUNT('Accounts Receivable'!$A$1:A797),"")</f>
        <v/>
      </c>
      <c r="B798" s="133" t="str">
        <f ca="1">OFFSET('Sales input worksheet'!$A$1,ROW()-2,0)</f>
        <v/>
      </c>
      <c r="C798" s="169" t="str">
        <f ca="1">IF($C797="Total","",
IF($C797="","",
IF(OFFSET('Sales input worksheet'!$B$1,ROW()-2,0)="","TOTAL",
OFFSET('Sales input worksheet'!$B$1,ROW()-2,0))))</f>
        <v/>
      </c>
      <c r="D798" s="169" t="str">
        <f ca="1">IF(OFFSET('Sales input worksheet'!$C$1,ROW()-2,0)="","",OFFSET('Sales input worksheet'!$C$1,ROW()-2,0))</f>
        <v/>
      </c>
      <c r="E798" s="170" t="str">
        <f ca="1">IF(OFFSET('Sales input worksheet'!$D$1,ROW()-2,0)="","",OFFSET('Sales input worksheet'!$D$1,ROW()-2,0))</f>
        <v/>
      </c>
      <c r="F798" s="171" t="str">
        <f ca="1">IF(OFFSET('Sales input worksheet'!$E$1,ROW()-2,0)="","",OFFSET('Sales input worksheet'!$E$1,ROW()-2,0))</f>
        <v/>
      </c>
      <c r="G798" s="172" t="str">
        <f ca="1">IF($C798="Total",SUM(G$1:G797),
IF(OR(SUM('Sales input worksheet'!$J797:$K797)&lt;0,SUM('Sales input worksheet'!$J797:$K797)=0),"",
'Sales input worksheet'!$M797))</f>
        <v/>
      </c>
      <c r="H798" s="172" t="str">
        <f ca="1">IF($C798="Total",SUM(H$1:H797),
IF(OR(SUM('Sales input worksheet'!$J797:$K797)&gt;0,SUM('Sales input worksheet'!$J797:$K797)=0),"",
'Sales input worksheet'!$M797))</f>
        <v/>
      </c>
      <c r="I798" s="319"/>
      <c r="J798" s="176" t="str">
        <f ca="1">IF($C798="Total",SUM($I$1:I797),"")</f>
        <v/>
      </c>
      <c r="K798" s="177" t="str">
        <f ca="1">IFERROR(IF($C798="Total",$K$2+SUM($G798:$H798)-$J798,
IF(AND(G798="",H798=""),"",
$K$2+SUM(G$3:G798)+SUM(H$3:H798)-SUM(I$2:I798))),"")</f>
        <v/>
      </c>
    </row>
    <row r="799" spans="1:11" x14ac:dyDescent="0.35">
      <c r="A799" s="318" t="str">
        <f ca="1">IF($B799='Debtor balance enquiry'!$C$2,1+COUNT('Accounts Receivable'!$A$1:A798),"")</f>
        <v/>
      </c>
      <c r="B799" s="133" t="str">
        <f ca="1">OFFSET('Sales input worksheet'!$A$1,ROW()-2,0)</f>
        <v/>
      </c>
      <c r="C799" s="169" t="str">
        <f ca="1">IF($C798="Total","",
IF($C798="","",
IF(OFFSET('Sales input worksheet'!$B$1,ROW()-2,0)="","TOTAL",
OFFSET('Sales input worksheet'!$B$1,ROW()-2,0))))</f>
        <v/>
      </c>
      <c r="D799" s="169" t="str">
        <f ca="1">IF(OFFSET('Sales input worksheet'!$C$1,ROW()-2,0)="","",OFFSET('Sales input worksheet'!$C$1,ROW()-2,0))</f>
        <v/>
      </c>
      <c r="E799" s="170" t="str">
        <f ca="1">IF(OFFSET('Sales input worksheet'!$D$1,ROW()-2,0)="","",OFFSET('Sales input worksheet'!$D$1,ROW()-2,0))</f>
        <v/>
      </c>
      <c r="F799" s="171" t="str">
        <f ca="1">IF(OFFSET('Sales input worksheet'!$E$1,ROW()-2,0)="","",OFFSET('Sales input worksheet'!$E$1,ROW()-2,0))</f>
        <v/>
      </c>
      <c r="G799" s="172" t="str">
        <f ca="1">IF($C799="Total",SUM(G$1:G798),
IF(OR(SUM('Sales input worksheet'!$J798:$K798)&lt;0,SUM('Sales input worksheet'!$J798:$K798)=0),"",
'Sales input worksheet'!$M798))</f>
        <v/>
      </c>
      <c r="H799" s="172" t="str">
        <f ca="1">IF($C799="Total",SUM(H$1:H798),
IF(OR(SUM('Sales input worksheet'!$J798:$K798)&gt;0,SUM('Sales input worksheet'!$J798:$K798)=0),"",
'Sales input worksheet'!$M798))</f>
        <v/>
      </c>
      <c r="I799" s="319"/>
      <c r="J799" s="176" t="str">
        <f ca="1">IF($C799="Total",SUM($I$1:I798),"")</f>
        <v/>
      </c>
      <c r="K799" s="177" t="str">
        <f ca="1">IFERROR(IF($C799="Total",$K$2+SUM($G799:$H799)-$J799,
IF(AND(G799="",H799=""),"",
$K$2+SUM(G$3:G799)+SUM(H$3:H799)-SUM(I$2:I799))),"")</f>
        <v/>
      </c>
    </row>
    <row r="800" spans="1:11" x14ac:dyDescent="0.35">
      <c r="A800" s="318" t="str">
        <f ca="1">IF($B800='Debtor balance enquiry'!$C$2,1+COUNT('Accounts Receivable'!$A$1:A799),"")</f>
        <v/>
      </c>
      <c r="B800" s="133" t="str">
        <f ca="1">OFFSET('Sales input worksheet'!$A$1,ROW()-2,0)</f>
        <v/>
      </c>
      <c r="C800" s="169" t="str">
        <f ca="1">IF($C799="Total","",
IF($C799="","",
IF(OFFSET('Sales input worksheet'!$B$1,ROW()-2,0)="","TOTAL",
OFFSET('Sales input worksheet'!$B$1,ROW()-2,0))))</f>
        <v/>
      </c>
      <c r="D800" s="169" t="str">
        <f ca="1">IF(OFFSET('Sales input worksheet'!$C$1,ROW()-2,0)="","",OFFSET('Sales input worksheet'!$C$1,ROW()-2,0))</f>
        <v/>
      </c>
      <c r="E800" s="170" t="str">
        <f ca="1">IF(OFFSET('Sales input worksheet'!$D$1,ROW()-2,0)="","",OFFSET('Sales input worksheet'!$D$1,ROW()-2,0))</f>
        <v/>
      </c>
      <c r="F800" s="171" t="str">
        <f ca="1">IF(OFFSET('Sales input worksheet'!$E$1,ROW()-2,0)="","",OFFSET('Sales input worksheet'!$E$1,ROW()-2,0))</f>
        <v/>
      </c>
      <c r="G800" s="172" t="str">
        <f ca="1">IF($C800="Total",SUM(G$1:G799),
IF(OR(SUM('Sales input worksheet'!$J799:$K799)&lt;0,SUM('Sales input worksheet'!$J799:$K799)=0),"",
'Sales input worksheet'!$M799))</f>
        <v/>
      </c>
      <c r="H800" s="172" t="str">
        <f ca="1">IF($C800="Total",SUM(H$1:H799),
IF(OR(SUM('Sales input worksheet'!$J799:$K799)&gt;0,SUM('Sales input worksheet'!$J799:$K799)=0),"",
'Sales input worksheet'!$M799))</f>
        <v/>
      </c>
      <c r="I800" s="319"/>
      <c r="J800" s="176" t="str">
        <f ca="1">IF($C800="Total",SUM($I$1:I799),"")</f>
        <v/>
      </c>
      <c r="K800" s="177" t="str">
        <f ca="1">IFERROR(IF($C800="Total",$K$2+SUM($G800:$H800)-$J800,
IF(AND(G800="",H800=""),"",
$K$2+SUM(G$3:G800)+SUM(H$3:H800)-SUM(I$2:I800))),"")</f>
        <v/>
      </c>
    </row>
    <row r="801" spans="1:11" x14ac:dyDescent="0.35">
      <c r="A801" s="318" t="str">
        <f ca="1">IF($B801='Debtor balance enquiry'!$C$2,1+COUNT('Accounts Receivable'!$A$1:A800),"")</f>
        <v/>
      </c>
      <c r="B801" s="133" t="str">
        <f ca="1">OFFSET('Sales input worksheet'!$A$1,ROW()-2,0)</f>
        <v/>
      </c>
      <c r="C801" s="169" t="str">
        <f ca="1">IF($C800="Total","",
IF($C800="","",
IF(OFFSET('Sales input worksheet'!$B$1,ROW()-2,0)="","TOTAL",
OFFSET('Sales input worksheet'!$B$1,ROW()-2,0))))</f>
        <v/>
      </c>
      <c r="D801" s="169" t="str">
        <f ca="1">IF(OFFSET('Sales input worksheet'!$C$1,ROW()-2,0)="","",OFFSET('Sales input worksheet'!$C$1,ROW()-2,0))</f>
        <v/>
      </c>
      <c r="E801" s="170" t="str">
        <f ca="1">IF(OFFSET('Sales input worksheet'!$D$1,ROW()-2,0)="","",OFFSET('Sales input worksheet'!$D$1,ROW()-2,0))</f>
        <v/>
      </c>
      <c r="F801" s="171" t="str">
        <f ca="1">IF(OFFSET('Sales input worksheet'!$E$1,ROW()-2,0)="","",OFFSET('Sales input worksheet'!$E$1,ROW()-2,0))</f>
        <v/>
      </c>
      <c r="G801" s="172" t="str">
        <f ca="1">IF($C801="Total",SUM(G$1:G800),
IF(OR(SUM('Sales input worksheet'!$J800:$K800)&lt;0,SUM('Sales input worksheet'!$J800:$K800)=0),"",
'Sales input worksheet'!$M800))</f>
        <v/>
      </c>
      <c r="H801" s="172" t="str">
        <f ca="1">IF($C801="Total",SUM(H$1:H800),
IF(OR(SUM('Sales input worksheet'!$J800:$K800)&gt;0,SUM('Sales input worksheet'!$J800:$K800)=0),"",
'Sales input worksheet'!$M800))</f>
        <v/>
      </c>
      <c r="I801" s="319"/>
      <c r="J801" s="176" t="str">
        <f ca="1">IF($C801="Total",SUM($I$1:I800),"")</f>
        <v/>
      </c>
      <c r="K801" s="177" t="str">
        <f ca="1">IFERROR(IF($C801="Total",$K$2+SUM($G801:$H801)-$J801,
IF(AND(G801="",H801=""),"",
$K$2+SUM(G$3:G801)+SUM(H$3:H801)-SUM(I$2:I801))),"")</f>
        <v/>
      </c>
    </row>
    <row r="802" spans="1:11" x14ac:dyDescent="0.35">
      <c r="A802" s="318" t="str">
        <f ca="1">IF($B802='Debtor balance enquiry'!$C$2,1+COUNT('Accounts Receivable'!$A$1:A801),"")</f>
        <v/>
      </c>
      <c r="B802" s="133" t="str">
        <f ca="1">OFFSET('Sales input worksheet'!$A$1,ROW()-2,0)</f>
        <v/>
      </c>
      <c r="C802" s="169" t="str">
        <f ca="1">IF($C801="Total","",
IF($C801="","",
IF(OFFSET('Sales input worksheet'!$B$1,ROW()-2,0)="","TOTAL",
OFFSET('Sales input worksheet'!$B$1,ROW()-2,0))))</f>
        <v/>
      </c>
      <c r="D802" s="169" t="str">
        <f ca="1">IF(OFFSET('Sales input worksheet'!$C$1,ROW()-2,0)="","",OFFSET('Sales input worksheet'!$C$1,ROW()-2,0))</f>
        <v/>
      </c>
      <c r="E802" s="170" t="str">
        <f ca="1">IF(OFFSET('Sales input worksheet'!$D$1,ROW()-2,0)="","",OFFSET('Sales input worksheet'!$D$1,ROW()-2,0))</f>
        <v/>
      </c>
      <c r="F802" s="171" t="str">
        <f ca="1">IF(OFFSET('Sales input worksheet'!$E$1,ROW()-2,0)="","",OFFSET('Sales input worksheet'!$E$1,ROW()-2,0))</f>
        <v/>
      </c>
      <c r="G802" s="172" t="str">
        <f ca="1">IF($C802="Total",SUM(G$1:G801),
IF(OR(SUM('Sales input worksheet'!$J801:$K801)&lt;0,SUM('Sales input worksheet'!$J801:$K801)=0),"",
'Sales input worksheet'!$M801))</f>
        <v/>
      </c>
      <c r="H802" s="172" t="str">
        <f ca="1">IF($C802="Total",SUM(H$1:H801),
IF(OR(SUM('Sales input worksheet'!$J801:$K801)&gt;0,SUM('Sales input worksheet'!$J801:$K801)=0),"",
'Sales input worksheet'!$M801))</f>
        <v/>
      </c>
      <c r="I802" s="319"/>
      <c r="J802" s="176" t="str">
        <f ca="1">IF($C802="Total",SUM($I$1:I801),"")</f>
        <v/>
      </c>
      <c r="K802" s="177" t="str">
        <f ca="1">IFERROR(IF($C802="Total",$K$2+SUM($G802:$H802)-$J802,
IF(AND(G802="",H802=""),"",
$K$2+SUM(G$3:G802)+SUM(H$3:H802)-SUM(I$2:I802))),"")</f>
        <v/>
      </c>
    </row>
    <row r="803" spans="1:11" x14ac:dyDescent="0.35">
      <c r="A803" s="318" t="str">
        <f ca="1">IF($B803='Debtor balance enquiry'!$C$2,1+COUNT('Accounts Receivable'!$A$1:A802),"")</f>
        <v/>
      </c>
      <c r="B803" s="133" t="str">
        <f ca="1">OFFSET('Sales input worksheet'!$A$1,ROW()-2,0)</f>
        <v/>
      </c>
      <c r="C803" s="169" t="str">
        <f ca="1">IF($C802="Total","",
IF($C802="","",
IF(OFFSET('Sales input worksheet'!$B$1,ROW()-2,0)="","TOTAL",
OFFSET('Sales input worksheet'!$B$1,ROW()-2,0))))</f>
        <v/>
      </c>
      <c r="D803" s="169" t="str">
        <f ca="1">IF(OFFSET('Sales input worksheet'!$C$1,ROW()-2,0)="","",OFFSET('Sales input worksheet'!$C$1,ROW()-2,0))</f>
        <v/>
      </c>
      <c r="E803" s="170" t="str">
        <f ca="1">IF(OFFSET('Sales input worksheet'!$D$1,ROW()-2,0)="","",OFFSET('Sales input worksheet'!$D$1,ROW()-2,0))</f>
        <v/>
      </c>
      <c r="F803" s="171" t="str">
        <f ca="1">IF(OFFSET('Sales input worksheet'!$E$1,ROW()-2,0)="","",OFFSET('Sales input worksheet'!$E$1,ROW()-2,0))</f>
        <v/>
      </c>
      <c r="G803" s="172" t="str">
        <f ca="1">IF($C803="Total",SUM(G$1:G802),
IF(OR(SUM('Sales input worksheet'!$J802:$K802)&lt;0,SUM('Sales input worksheet'!$J802:$K802)=0),"",
'Sales input worksheet'!$M802))</f>
        <v/>
      </c>
      <c r="H803" s="172" t="str">
        <f ca="1">IF($C803="Total",SUM(H$1:H802),
IF(OR(SUM('Sales input worksheet'!$J802:$K802)&gt;0,SUM('Sales input worksheet'!$J802:$K802)=0),"",
'Sales input worksheet'!$M802))</f>
        <v/>
      </c>
      <c r="I803" s="319"/>
      <c r="J803" s="176" t="str">
        <f ca="1">IF($C803="Total",SUM($I$1:I802),"")</f>
        <v/>
      </c>
      <c r="K803" s="177" t="str">
        <f ca="1">IFERROR(IF($C803="Total",$K$2+SUM($G803:$H803)-$J803,
IF(AND(G803="",H803=""),"",
$K$2+SUM(G$3:G803)+SUM(H$3:H803)-SUM(I$2:I803))),"")</f>
        <v/>
      </c>
    </row>
    <row r="804" spans="1:11" x14ac:dyDescent="0.35">
      <c r="A804" s="318" t="str">
        <f ca="1">IF($B804='Debtor balance enquiry'!$C$2,1+COUNT('Accounts Receivable'!$A$1:A803),"")</f>
        <v/>
      </c>
      <c r="B804" s="133" t="str">
        <f ca="1">OFFSET('Sales input worksheet'!$A$1,ROW()-2,0)</f>
        <v/>
      </c>
      <c r="C804" s="169" t="str">
        <f ca="1">IF($C803="Total","",
IF($C803="","",
IF(OFFSET('Sales input worksheet'!$B$1,ROW()-2,0)="","TOTAL",
OFFSET('Sales input worksheet'!$B$1,ROW()-2,0))))</f>
        <v/>
      </c>
      <c r="D804" s="169" t="str">
        <f ca="1">IF(OFFSET('Sales input worksheet'!$C$1,ROW()-2,0)="","",OFFSET('Sales input worksheet'!$C$1,ROW()-2,0))</f>
        <v/>
      </c>
      <c r="E804" s="170" t="str">
        <f ca="1">IF(OFFSET('Sales input worksheet'!$D$1,ROW()-2,0)="","",OFFSET('Sales input worksheet'!$D$1,ROW()-2,0))</f>
        <v/>
      </c>
      <c r="F804" s="171" t="str">
        <f ca="1">IF(OFFSET('Sales input worksheet'!$E$1,ROW()-2,0)="","",OFFSET('Sales input worksheet'!$E$1,ROW()-2,0))</f>
        <v/>
      </c>
      <c r="G804" s="172" t="str">
        <f ca="1">IF($C804="Total",SUM(G$1:G803),
IF(OR(SUM('Sales input worksheet'!$J803:$K803)&lt;0,SUM('Sales input worksheet'!$J803:$K803)=0),"",
'Sales input worksheet'!$M803))</f>
        <v/>
      </c>
      <c r="H804" s="172" t="str">
        <f ca="1">IF($C804="Total",SUM(H$1:H803),
IF(OR(SUM('Sales input worksheet'!$J803:$K803)&gt;0,SUM('Sales input worksheet'!$J803:$K803)=0),"",
'Sales input worksheet'!$M803))</f>
        <v/>
      </c>
      <c r="I804" s="319"/>
      <c r="J804" s="176" t="str">
        <f ca="1">IF($C804="Total",SUM($I$1:I803),"")</f>
        <v/>
      </c>
      <c r="K804" s="177" t="str">
        <f ca="1">IFERROR(IF($C804="Total",$K$2+SUM($G804:$H804)-$J804,
IF(AND(G804="",H804=""),"",
$K$2+SUM(G$3:G804)+SUM(H$3:H804)-SUM(I$2:I804))),"")</f>
        <v/>
      </c>
    </row>
    <row r="805" spans="1:11" x14ac:dyDescent="0.35">
      <c r="A805" s="318" t="str">
        <f ca="1">IF($B805='Debtor balance enquiry'!$C$2,1+COUNT('Accounts Receivable'!$A$1:A804),"")</f>
        <v/>
      </c>
      <c r="B805" s="133" t="str">
        <f ca="1">OFFSET('Sales input worksheet'!$A$1,ROW()-2,0)</f>
        <v/>
      </c>
      <c r="C805" s="169" t="str">
        <f ca="1">IF($C804="Total","",
IF($C804="","",
IF(OFFSET('Sales input worksheet'!$B$1,ROW()-2,0)="","TOTAL",
OFFSET('Sales input worksheet'!$B$1,ROW()-2,0))))</f>
        <v/>
      </c>
      <c r="D805" s="169" t="str">
        <f ca="1">IF(OFFSET('Sales input worksheet'!$C$1,ROW()-2,0)="","",OFFSET('Sales input worksheet'!$C$1,ROW()-2,0))</f>
        <v/>
      </c>
      <c r="E805" s="170" t="str">
        <f ca="1">IF(OFFSET('Sales input worksheet'!$D$1,ROW()-2,0)="","",OFFSET('Sales input worksheet'!$D$1,ROW()-2,0))</f>
        <v/>
      </c>
      <c r="F805" s="171" t="str">
        <f ca="1">IF(OFFSET('Sales input worksheet'!$E$1,ROW()-2,0)="","",OFFSET('Sales input worksheet'!$E$1,ROW()-2,0))</f>
        <v/>
      </c>
      <c r="G805" s="172" t="str">
        <f ca="1">IF($C805="Total",SUM(G$1:G804),
IF(OR(SUM('Sales input worksheet'!$J804:$K804)&lt;0,SUM('Sales input worksheet'!$J804:$K804)=0),"",
'Sales input worksheet'!$M804))</f>
        <v/>
      </c>
      <c r="H805" s="172" t="str">
        <f ca="1">IF($C805="Total",SUM(H$1:H804),
IF(OR(SUM('Sales input worksheet'!$J804:$K804)&gt;0,SUM('Sales input worksheet'!$J804:$K804)=0),"",
'Sales input worksheet'!$M804))</f>
        <v/>
      </c>
      <c r="I805" s="319"/>
      <c r="J805" s="176" t="str">
        <f ca="1">IF($C805="Total",SUM($I$1:I804),"")</f>
        <v/>
      </c>
      <c r="K805" s="177" t="str">
        <f ca="1">IFERROR(IF($C805="Total",$K$2+SUM($G805:$H805)-$J805,
IF(AND(G805="",H805=""),"",
$K$2+SUM(G$3:G805)+SUM(H$3:H805)-SUM(I$2:I805))),"")</f>
        <v/>
      </c>
    </row>
    <row r="806" spans="1:11" x14ac:dyDescent="0.35">
      <c r="A806" s="318" t="str">
        <f ca="1">IF($B806='Debtor balance enquiry'!$C$2,1+COUNT('Accounts Receivable'!$A$1:A805),"")</f>
        <v/>
      </c>
      <c r="B806" s="133" t="str">
        <f ca="1">OFFSET('Sales input worksheet'!$A$1,ROW()-2,0)</f>
        <v/>
      </c>
      <c r="C806" s="169" t="str">
        <f ca="1">IF($C805="Total","",
IF($C805="","",
IF(OFFSET('Sales input worksheet'!$B$1,ROW()-2,0)="","TOTAL",
OFFSET('Sales input worksheet'!$B$1,ROW()-2,0))))</f>
        <v/>
      </c>
      <c r="D806" s="169" t="str">
        <f ca="1">IF(OFFSET('Sales input worksheet'!$C$1,ROW()-2,0)="","",OFFSET('Sales input worksheet'!$C$1,ROW()-2,0))</f>
        <v/>
      </c>
      <c r="E806" s="170" t="str">
        <f ca="1">IF(OFFSET('Sales input worksheet'!$D$1,ROW()-2,0)="","",OFFSET('Sales input worksheet'!$D$1,ROW()-2,0))</f>
        <v/>
      </c>
      <c r="F806" s="171" t="str">
        <f ca="1">IF(OFFSET('Sales input worksheet'!$E$1,ROW()-2,0)="","",OFFSET('Sales input worksheet'!$E$1,ROW()-2,0))</f>
        <v/>
      </c>
      <c r="G806" s="172" t="str">
        <f ca="1">IF($C806="Total",SUM(G$1:G805),
IF(OR(SUM('Sales input worksheet'!$J805:$K805)&lt;0,SUM('Sales input worksheet'!$J805:$K805)=0),"",
'Sales input worksheet'!$M805))</f>
        <v/>
      </c>
      <c r="H806" s="172" t="str">
        <f ca="1">IF($C806="Total",SUM(H$1:H805),
IF(OR(SUM('Sales input worksheet'!$J805:$K805)&gt;0,SUM('Sales input worksheet'!$J805:$K805)=0),"",
'Sales input worksheet'!$M805))</f>
        <v/>
      </c>
      <c r="I806" s="319"/>
      <c r="J806" s="176" t="str">
        <f ca="1">IF($C806="Total",SUM($I$1:I805),"")</f>
        <v/>
      </c>
      <c r="K806" s="177" t="str">
        <f ca="1">IFERROR(IF($C806="Total",$K$2+SUM($G806:$H806)-$J806,
IF(AND(G806="",H806=""),"",
$K$2+SUM(G$3:G806)+SUM(H$3:H806)-SUM(I$2:I806))),"")</f>
        <v/>
      </c>
    </row>
    <row r="807" spans="1:11" x14ac:dyDescent="0.35">
      <c r="A807" s="318" t="str">
        <f ca="1">IF($B807='Debtor balance enquiry'!$C$2,1+COUNT('Accounts Receivable'!$A$1:A806),"")</f>
        <v/>
      </c>
      <c r="B807" s="133" t="str">
        <f ca="1">OFFSET('Sales input worksheet'!$A$1,ROW()-2,0)</f>
        <v/>
      </c>
      <c r="C807" s="169" t="str">
        <f ca="1">IF($C806="Total","",
IF($C806="","",
IF(OFFSET('Sales input worksheet'!$B$1,ROW()-2,0)="","TOTAL",
OFFSET('Sales input worksheet'!$B$1,ROW()-2,0))))</f>
        <v/>
      </c>
      <c r="D807" s="169" t="str">
        <f ca="1">IF(OFFSET('Sales input worksheet'!$C$1,ROW()-2,0)="","",OFFSET('Sales input worksheet'!$C$1,ROW()-2,0))</f>
        <v/>
      </c>
      <c r="E807" s="170" t="str">
        <f ca="1">IF(OFFSET('Sales input worksheet'!$D$1,ROW()-2,0)="","",OFFSET('Sales input worksheet'!$D$1,ROW()-2,0))</f>
        <v/>
      </c>
      <c r="F807" s="171" t="str">
        <f ca="1">IF(OFFSET('Sales input worksheet'!$E$1,ROW()-2,0)="","",OFFSET('Sales input worksheet'!$E$1,ROW()-2,0))</f>
        <v/>
      </c>
      <c r="G807" s="172" t="str">
        <f ca="1">IF($C807="Total",SUM(G$1:G806),
IF(OR(SUM('Sales input worksheet'!$J806:$K806)&lt;0,SUM('Sales input worksheet'!$J806:$K806)=0),"",
'Sales input worksheet'!$M806))</f>
        <v/>
      </c>
      <c r="H807" s="172" t="str">
        <f ca="1">IF($C807="Total",SUM(H$1:H806),
IF(OR(SUM('Sales input worksheet'!$J806:$K806)&gt;0,SUM('Sales input worksheet'!$J806:$K806)=0),"",
'Sales input worksheet'!$M806))</f>
        <v/>
      </c>
      <c r="I807" s="319"/>
      <c r="J807" s="176" t="str">
        <f ca="1">IF($C807="Total",SUM($I$1:I806),"")</f>
        <v/>
      </c>
      <c r="K807" s="177" t="str">
        <f ca="1">IFERROR(IF($C807="Total",$K$2+SUM($G807:$H807)-$J807,
IF(AND(G807="",H807=""),"",
$K$2+SUM(G$3:G807)+SUM(H$3:H807)-SUM(I$2:I807))),"")</f>
        <v/>
      </c>
    </row>
    <row r="808" spans="1:11" x14ac:dyDescent="0.35">
      <c r="A808" s="318" t="str">
        <f ca="1">IF($B808='Debtor balance enquiry'!$C$2,1+COUNT('Accounts Receivable'!$A$1:A807),"")</f>
        <v/>
      </c>
      <c r="B808" s="133" t="str">
        <f ca="1">OFFSET('Sales input worksheet'!$A$1,ROW()-2,0)</f>
        <v/>
      </c>
      <c r="C808" s="169" t="str">
        <f ca="1">IF($C807="Total","",
IF($C807="","",
IF(OFFSET('Sales input worksheet'!$B$1,ROW()-2,0)="","TOTAL",
OFFSET('Sales input worksheet'!$B$1,ROW()-2,0))))</f>
        <v/>
      </c>
      <c r="D808" s="169" t="str">
        <f ca="1">IF(OFFSET('Sales input worksheet'!$C$1,ROW()-2,0)="","",OFFSET('Sales input worksheet'!$C$1,ROW()-2,0))</f>
        <v/>
      </c>
      <c r="E808" s="170" t="str">
        <f ca="1">IF(OFFSET('Sales input worksheet'!$D$1,ROW()-2,0)="","",OFFSET('Sales input worksheet'!$D$1,ROW()-2,0))</f>
        <v/>
      </c>
      <c r="F808" s="171" t="str">
        <f ca="1">IF(OFFSET('Sales input worksheet'!$E$1,ROW()-2,0)="","",OFFSET('Sales input worksheet'!$E$1,ROW()-2,0))</f>
        <v/>
      </c>
      <c r="G808" s="172" t="str">
        <f ca="1">IF($C808="Total",SUM(G$1:G807),
IF(OR(SUM('Sales input worksheet'!$J807:$K807)&lt;0,SUM('Sales input worksheet'!$J807:$K807)=0),"",
'Sales input worksheet'!$M807))</f>
        <v/>
      </c>
      <c r="H808" s="172" t="str">
        <f ca="1">IF($C808="Total",SUM(H$1:H807),
IF(OR(SUM('Sales input worksheet'!$J807:$K807)&gt;0,SUM('Sales input worksheet'!$J807:$K807)=0),"",
'Sales input worksheet'!$M807))</f>
        <v/>
      </c>
      <c r="I808" s="319"/>
      <c r="J808" s="176" t="str">
        <f ca="1">IF($C808="Total",SUM($I$1:I807),"")</f>
        <v/>
      </c>
      <c r="K808" s="177" t="str">
        <f ca="1">IFERROR(IF($C808="Total",$K$2+SUM($G808:$H808)-$J808,
IF(AND(G808="",H808=""),"",
$K$2+SUM(G$3:G808)+SUM(H$3:H808)-SUM(I$2:I808))),"")</f>
        <v/>
      </c>
    </row>
    <row r="809" spans="1:11" x14ac:dyDescent="0.35">
      <c r="A809" s="318" t="str">
        <f ca="1">IF($B809='Debtor balance enquiry'!$C$2,1+COUNT('Accounts Receivable'!$A$1:A808),"")</f>
        <v/>
      </c>
      <c r="B809" s="133" t="str">
        <f ca="1">OFFSET('Sales input worksheet'!$A$1,ROW()-2,0)</f>
        <v/>
      </c>
      <c r="C809" s="169" t="str">
        <f ca="1">IF($C808="Total","",
IF($C808="","",
IF(OFFSET('Sales input worksheet'!$B$1,ROW()-2,0)="","TOTAL",
OFFSET('Sales input worksheet'!$B$1,ROW()-2,0))))</f>
        <v/>
      </c>
      <c r="D809" s="169" t="str">
        <f ca="1">IF(OFFSET('Sales input worksheet'!$C$1,ROW()-2,0)="","",OFFSET('Sales input worksheet'!$C$1,ROW()-2,0))</f>
        <v/>
      </c>
      <c r="E809" s="170" t="str">
        <f ca="1">IF(OFFSET('Sales input worksheet'!$D$1,ROW()-2,0)="","",OFFSET('Sales input worksheet'!$D$1,ROW()-2,0))</f>
        <v/>
      </c>
      <c r="F809" s="171" t="str">
        <f ca="1">IF(OFFSET('Sales input worksheet'!$E$1,ROW()-2,0)="","",OFFSET('Sales input worksheet'!$E$1,ROW()-2,0))</f>
        <v/>
      </c>
      <c r="G809" s="172" t="str">
        <f ca="1">IF($C809="Total",SUM(G$1:G808),
IF(OR(SUM('Sales input worksheet'!$J808:$K808)&lt;0,SUM('Sales input worksheet'!$J808:$K808)=0),"",
'Sales input worksheet'!$M808))</f>
        <v/>
      </c>
      <c r="H809" s="172" t="str">
        <f ca="1">IF($C809="Total",SUM(H$1:H808),
IF(OR(SUM('Sales input worksheet'!$J808:$K808)&gt;0,SUM('Sales input worksheet'!$J808:$K808)=0),"",
'Sales input worksheet'!$M808))</f>
        <v/>
      </c>
      <c r="I809" s="319"/>
      <c r="J809" s="176" t="str">
        <f ca="1">IF($C809="Total",SUM($I$1:I808),"")</f>
        <v/>
      </c>
      <c r="K809" s="177" t="str">
        <f ca="1">IFERROR(IF($C809="Total",$K$2+SUM($G809:$H809)-$J809,
IF(AND(G809="",H809=""),"",
$K$2+SUM(G$3:G809)+SUM(H$3:H809)-SUM(I$2:I809))),"")</f>
        <v/>
      </c>
    </row>
    <row r="810" spans="1:11" x14ac:dyDescent="0.35">
      <c r="A810" s="318" t="str">
        <f ca="1">IF($B810='Debtor balance enquiry'!$C$2,1+COUNT('Accounts Receivable'!$A$1:A809),"")</f>
        <v/>
      </c>
      <c r="B810" s="133" t="str">
        <f ca="1">OFFSET('Sales input worksheet'!$A$1,ROW()-2,0)</f>
        <v/>
      </c>
      <c r="C810" s="169" t="str">
        <f ca="1">IF($C809="Total","",
IF($C809="","",
IF(OFFSET('Sales input worksheet'!$B$1,ROW()-2,0)="","TOTAL",
OFFSET('Sales input worksheet'!$B$1,ROW()-2,0))))</f>
        <v/>
      </c>
      <c r="D810" s="169" t="str">
        <f ca="1">IF(OFFSET('Sales input worksheet'!$C$1,ROW()-2,0)="","",OFFSET('Sales input worksheet'!$C$1,ROW()-2,0))</f>
        <v/>
      </c>
      <c r="E810" s="170" t="str">
        <f ca="1">IF(OFFSET('Sales input worksheet'!$D$1,ROW()-2,0)="","",OFFSET('Sales input worksheet'!$D$1,ROW()-2,0))</f>
        <v/>
      </c>
      <c r="F810" s="171" t="str">
        <f ca="1">IF(OFFSET('Sales input worksheet'!$E$1,ROW()-2,0)="","",OFFSET('Sales input worksheet'!$E$1,ROW()-2,0))</f>
        <v/>
      </c>
      <c r="G810" s="172" t="str">
        <f ca="1">IF($C810="Total",SUM(G$1:G809),
IF(OR(SUM('Sales input worksheet'!$J809:$K809)&lt;0,SUM('Sales input worksheet'!$J809:$K809)=0),"",
'Sales input worksheet'!$M809))</f>
        <v/>
      </c>
      <c r="H810" s="172" t="str">
        <f ca="1">IF($C810="Total",SUM(H$1:H809),
IF(OR(SUM('Sales input worksheet'!$J809:$K809)&gt;0,SUM('Sales input worksheet'!$J809:$K809)=0),"",
'Sales input worksheet'!$M809))</f>
        <v/>
      </c>
      <c r="I810" s="319"/>
      <c r="J810" s="176" t="str">
        <f ca="1">IF($C810="Total",SUM($I$1:I809),"")</f>
        <v/>
      </c>
      <c r="K810" s="177" t="str">
        <f ca="1">IFERROR(IF($C810="Total",$K$2+SUM($G810:$H810)-$J810,
IF(AND(G810="",H810=""),"",
$K$2+SUM(G$3:G810)+SUM(H$3:H810)-SUM(I$2:I810))),"")</f>
        <v/>
      </c>
    </row>
    <row r="811" spans="1:11" x14ac:dyDescent="0.35">
      <c r="A811" s="318" t="str">
        <f ca="1">IF($B811='Debtor balance enquiry'!$C$2,1+COUNT('Accounts Receivable'!$A$1:A810),"")</f>
        <v/>
      </c>
      <c r="B811" s="133" t="str">
        <f ca="1">OFFSET('Sales input worksheet'!$A$1,ROW()-2,0)</f>
        <v/>
      </c>
      <c r="C811" s="169" t="str">
        <f ca="1">IF($C810="Total","",
IF($C810="","",
IF(OFFSET('Sales input worksheet'!$B$1,ROW()-2,0)="","TOTAL",
OFFSET('Sales input worksheet'!$B$1,ROW()-2,0))))</f>
        <v/>
      </c>
      <c r="D811" s="169" t="str">
        <f ca="1">IF(OFFSET('Sales input worksheet'!$C$1,ROW()-2,0)="","",OFFSET('Sales input worksheet'!$C$1,ROW()-2,0))</f>
        <v/>
      </c>
      <c r="E811" s="170" t="str">
        <f ca="1">IF(OFFSET('Sales input worksheet'!$D$1,ROW()-2,0)="","",OFFSET('Sales input worksheet'!$D$1,ROW()-2,0))</f>
        <v/>
      </c>
      <c r="F811" s="171" t="str">
        <f ca="1">IF(OFFSET('Sales input worksheet'!$E$1,ROW()-2,0)="","",OFFSET('Sales input worksheet'!$E$1,ROW()-2,0))</f>
        <v/>
      </c>
      <c r="G811" s="172" t="str">
        <f ca="1">IF($C811="Total",SUM(G$1:G810),
IF(OR(SUM('Sales input worksheet'!$J810:$K810)&lt;0,SUM('Sales input worksheet'!$J810:$K810)=0),"",
'Sales input worksheet'!$M810))</f>
        <v/>
      </c>
      <c r="H811" s="172" t="str">
        <f ca="1">IF($C811="Total",SUM(H$1:H810),
IF(OR(SUM('Sales input worksheet'!$J810:$K810)&gt;0,SUM('Sales input worksheet'!$J810:$K810)=0),"",
'Sales input worksheet'!$M810))</f>
        <v/>
      </c>
      <c r="I811" s="319"/>
      <c r="J811" s="176" t="str">
        <f ca="1">IF($C811="Total",SUM($I$1:I810),"")</f>
        <v/>
      </c>
      <c r="K811" s="177" t="str">
        <f ca="1">IFERROR(IF($C811="Total",$K$2+SUM($G811:$H811)-$J811,
IF(AND(G811="",H811=""),"",
$K$2+SUM(G$3:G811)+SUM(H$3:H811)-SUM(I$2:I811))),"")</f>
        <v/>
      </c>
    </row>
    <row r="812" spans="1:11" x14ac:dyDescent="0.35">
      <c r="A812" s="318" t="str">
        <f ca="1">IF($B812='Debtor balance enquiry'!$C$2,1+COUNT('Accounts Receivable'!$A$1:A811),"")</f>
        <v/>
      </c>
      <c r="B812" s="133" t="str">
        <f ca="1">OFFSET('Sales input worksheet'!$A$1,ROW()-2,0)</f>
        <v/>
      </c>
      <c r="C812" s="169" t="str">
        <f ca="1">IF($C811="Total","",
IF($C811="","",
IF(OFFSET('Sales input worksheet'!$B$1,ROW()-2,0)="","TOTAL",
OFFSET('Sales input worksheet'!$B$1,ROW()-2,0))))</f>
        <v/>
      </c>
      <c r="D812" s="169" t="str">
        <f ca="1">IF(OFFSET('Sales input worksheet'!$C$1,ROW()-2,0)="","",OFFSET('Sales input worksheet'!$C$1,ROW()-2,0))</f>
        <v/>
      </c>
      <c r="E812" s="170" t="str">
        <f ca="1">IF(OFFSET('Sales input worksheet'!$D$1,ROW()-2,0)="","",OFFSET('Sales input worksheet'!$D$1,ROW()-2,0))</f>
        <v/>
      </c>
      <c r="F812" s="171" t="str">
        <f ca="1">IF(OFFSET('Sales input worksheet'!$E$1,ROW()-2,0)="","",OFFSET('Sales input worksheet'!$E$1,ROW()-2,0))</f>
        <v/>
      </c>
      <c r="G812" s="172" t="str">
        <f ca="1">IF($C812="Total",SUM(G$1:G811),
IF(OR(SUM('Sales input worksheet'!$J811:$K811)&lt;0,SUM('Sales input worksheet'!$J811:$K811)=0),"",
'Sales input worksheet'!$M811))</f>
        <v/>
      </c>
      <c r="H812" s="172" t="str">
        <f ca="1">IF($C812="Total",SUM(H$1:H811),
IF(OR(SUM('Sales input worksheet'!$J811:$K811)&gt;0,SUM('Sales input worksheet'!$J811:$K811)=0),"",
'Sales input worksheet'!$M811))</f>
        <v/>
      </c>
      <c r="I812" s="319"/>
      <c r="J812" s="176" t="str">
        <f ca="1">IF($C812="Total",SUM($I$1:I811),"")</f>
        <v/>
      </c>
      <c r="K812" s="177" t="str">
        <f ca="1">IFERROR(IF($C812="Total",$K$2+SUM($G812:$H812)-$J812,
IF(AND(G812="",H812=""),"",
$K$2+SUM(G$3:G812)+SUM(H$3:H812)-SUM(I$2:I812))),"")</f>
        <v/>
      </c>
    </row>
    <row r="813" spans="1:11" x14ac:dyDescent="0.35">
      <c r="A813" s="318" t="str">
        <f ca="1">IF($B813='Debtor balance enquiry'!$C$2,1+COUNT('Accounts Receivable'!$A$1:A812),"")</f>
        <v/>
      </c>
      <c r="B813" s="133" t="str">
        <f ca="1">OFFSET('Sales input worksheet'!$A$1,ROW()-2,0)</f>
        <v/>
      </c>
      <c r="C813" s="169" t="str">
        <f ca="1">IF($C812="Total","",
IF($C812="","",
IF(OFFSET('Sales input worksheet'!$B$1,ROW()-2,0)="","TOTAL",
OFFSET('Sales input worksheet'!$B$1,ROW()-2,0))))</f>
        <v/>
      </c>
      <c r="D813" s="169" t="str">
        <f ca="1">IF(OFFSET('Sales input worksheet'!$C$1,ROW()-2,0)="","",OFFSET('Sales input worksheet'!$C$1,ROW()-2,0))</f>
        <v/>
      </c>
      <c r="E813" s="170" t="str">
        <f ca="1">IF(OFFSET('Sales input worksheet'!$D$1,ROW()-2,0)="","",OFFSET('Sales input worksheet'!$D$1,ROW()-2,0))</f>
        <v/>
      </c>
      <c r="F813" s="171" t="str">
        <f ca="1">IF(OFFSET('Sales input worksheet'!$E$1,ROW()-2,0)="","",OFFSET('Sales input worksheet'!$E$1,ROW()-2,0))</f>
        <v/>
      </c>
      <c r="G813" s="172" t="str">
        <f ca="1">IF($C813="Total",SUM(G$1:G812),
IF(OR(SUM('Sales input worksheet'!$J812:$K812)&lt;0,SUM('Sales input worksheet'!$J812:$K812)=0),"",
'Sales input worksheet'!$M812))</f>
        <v/>
      </c>
      <c r="H813" s="172" t="str">
        <f ca="1">IF($C813="Total",SUM(H$1:H812),
IF(OR(SUM('Sales input worksheet'!$J812:$K812)&gt;0,SUM('Sales input worksheet'!$J812:$K812)=0),"",
'Sales input worksheet'!$M812))</f>
        <v/>
      </c>
      <c r="I813" s="319"/>
      <c r="J813" s="176" t="str">
        <f ca="1">IF($C813="Total",SUM($I$1:I812),"")</f>
        <v/>
      </c>
      <c r="K813" s="177" t="str">
        <f ca="1">IFERROR(IF($C813="Total",$K$2+SUM($G813:$H813)-$J813,
IF(AND(G813="",H813=""),"",
$K$2+SUM(G$3:G813)+SUM(H$3:H813)-SUM(I$2:I813))),"")</f>
        <v/>
      </c>
    </row>
    <row r="814" spans="1:11" x14ac:dyDescent="0.35">
      <c r="A814" s="318" t="str">
        <f ca="1">IF($B814='Debtor balance enquiry'!$C$2,1+COUNT('Accounts Receivable'!$A$1:A813),"")</f>
        <v/>
      </c>
      <c r="B814" s="133" t="str">
        <f ca="1">OFFSET('Sales input worksheet'!$A$1,ROW()-2,0)</f>
        <v/>
      </c>
      <c r="C814" s="169" t="str">
        <f ca="1">IF($C813="Total","",
IF($C813="","",
IF(OFFSET('Sales input worksheet'!$B$1,ROW()-2,0)="","TOTAL",
OFFSET('Sales input worksheet'!$B$1,ROW()-2,0))))</f>
        <v/>
      </c>
      <c r="D814" s="169" t="str">
        <f ca="1">IF(OFFSET('Sales input worksheet'!$C$1,ROW()-2,0)="","",OFFSET('Sales input worksheet'!$C$1,ROW()-2,0))</f>
        <v/>
      </c>
      <c r="E814" s="170" t="str">
        <f ca="1">IF(OFFSET('Sales input worksheet'!$D$1,ROW()-2,0)="","",OFFSET('Sales input worksheet'!$D$1,ROW()-2,0))</f>
        <v/>
      </c>
      <c r="F814" s="171" t="str">
        <f ca="1">IF(OFFSET('Sales input worksheet'!$E$1,ROW()-2,0)="","",OFFSET('Sales input worksheet'!$E$1,ROW()-2,0))</f>
        <v/>
      </c>
      <c r="G814" s="172" t="str">
        <f ca="1">IF($C814="Total",SUM(G$1:G813),
IF(OR(SUM('Sales input worksheet'!$J813:$K813)&lt;0,SUM('Sales input worksheet'!$J813:$K813)=0),"",
'Sales input worksheet'!$M813))</f>
        <v/>
      </c>
      <c r="H814" s="172" t="str">
        <f ca="1">IF($C814="Total",SUM(H$1:H813),
IF(OR(SUM('Sales input worksheet'!$J813:$K813)&gt;0,SUM('Sales input worksheet'!$J813:$K813)=0),"",
'Sales input worksheet'!$M813))</f>
        <v/>
      </c>
      <c r="I814" s="319"/>
      <c r="J814" s="176" t="str">
        <f ca="1">IF($C814="Total",SUM($I$1:I813),"")</f>
        <v/>
      </c>
      <c r="K814" s="177" t="str">
        <f ca="1">IFERROR(IF($C814="Total",$K$2+SUM($G814:$H814)-$J814,
IF(AND(G814="",H814=""),"",
$K$2+SUM(G$3:G814)+SUM(H$3:H814)-SUM(I$2:I814))),"")</f>
        <v/>
      </c>
    </row>
    <row r="815" spans="1:11" x14ac:dyDescent="0.35">
      <c r="A815" s="318" t="str">
        <f ca="1">IF($B815='Debtor balance enquiry'!$C$2,1+COUNT('Accounts Receivable'!$A$1:A814),"")</f>
        <v/>
      </c>
      <c r="B815" s="133" t="str">
        <f ca="1">OFFSET('Sales input worksheet'!$A$1,ROW()-2,0)</f>
        <v/>
      </c>
      <c r="C815" s="169" t="str">
        <f ca="1">IF($C814="Total","",
IF($C814="","",
IF(OFFSET('Sales input worksheet'!$B$1,ROW()-2,0)="","TOTAL",
OFFSET('Sales input worksheet'!$B$1,ROW()-2,0))))</f>
        <v/>
      </c>
      <c r="D815" s="169" t="str">
        <f ca="1">IF(OFFSET('Sales input worksheet'!$C$1,ROW()-2,0)="","",OFFSET('Sales input worksheet'!$C$1,ROW()-2,0))</f>
        <v/>
      </c>
      <c r="E815" s="170" t="str">
        <f ca="1">IF(OFFSET('Sales input worksheet'!$D$1,ROW()-2,0)="","",OFFSET('Sales input worksheet'!$D$1,ROW()-2,0))</f>
        <v/>
      </c>
      <c r="F815" s="171" t="str">
        <f ca="1">IF(OFFSET('Sales input worksheet'!$E$1,ROW()-2,0)="","",OFFSET('Sales input worksheet'!$E$1,ROW()-2,0))</f>
        <v/>
      </c>
      <c r="G815" s="172" t="str">
        <f ca="1">IF($C815="Total",SUM(G$1:G814),
IF(OR(SUM('Sales input worksheet'!$J814:$K814)&lt;0,SUM('Sales input worksheet'!$J814:$K814)=0),"",
'Sales input worksheet'!$M814))</f>
        <v/>
      </c>
      <c r="H815" s="172" t="str">
        <f ca="1">IF($C815="Total",SUM(H$1:H814),
IF(OR(SUM('Sales input worksheet'!$J814:$K814)&gt;0,SUM('Sales input worksheet'!$J814:$K814)=0),"",
'Sales input worksheet'!$M814))</f>
        <v/>
      </c>
      <c r="I815" s="319"/>
      <c r="J815" s="176" t="str">
        <f ca="1">IF($C815="Total",SUM($I$1:I814),"")</f>
        <v/>
      </c>
      <c r="K815" s="177" t="str">
        <f ca="1">IFERROR(IF($C815="Total",$K$2+SUM($G815:$H815)-$J815,
IF(AND(G815="",H815=""),"",
$K$2+SUM(G$3:G815)+SUM(H$3:H815)-SUM(I$2:I815))),"")</f>
        <v/>
      </c>
    </row>
    <row r="816" spans="1:11" x14ac:dyDescent="0.35">
      <c r="A816" s="318" t="str">
        <f ca="1">IF($B816='Debtor balance enquiry'!$C$2,1+COUNT('Accounts Receivable'!$A$1:A815),"")</f>
        <v/>
      </c>
      <c r="B816" s="133" t="str">
        <f ca="1">OFFSET('Sales input worksheet'!$A$1,ROW()-2,0)</f>
        <v/>
      </c>
      <c r="C816" s="169" t="str">
        <f ca="1">IF($C815="Total","",
IF($C815="","",
IF(OFFSET('Sales input worksheet'!$B$1,ROW()-2,0)="","TOTAL",
OFFSET('Sales input worksheet'!$B$1,ROW()-2,0))))</f>
        <v/>
      </c>
      <c r="D816" s="169" t="str">
        <f ca="1">IF(OFFSET('Sales input worksheet'!$C$1,ROW()-2,0)="","",OFFSET('Sales input worksheet'!$C$1,ROW()-2,0))</f>
        <v/>
      </c>
      <c r="E816" s="170" t="str">
        <f ca="1">IF(OFFSET('Sales input worksheet'!$D$1,ROW()-2,0)="","",OFFSET('Sales input worksheet'!$D$1,ROW()-2,0))</f>
        <v/>
      </c>
      <c r="F816" s="171" t="str">
        <f ca="1">IF(OFFSET('Sales input worksheet'!$E$1,ROW()-2,0)="","",OFFSET('Sales input worksheet'!$E$1,ROW()-2,0))</f>
        <v/>
      </c>
      <c r="G816" s="172" t="str">
        <f ca="1">IF($C816="Total",SUM(G$1:G815),
IF(OR(SUM('Sales input worksheet'!$J815:$K815)&lt;0,SUM('Sales input worksheet'!$J815:$K815)=0),"",
'Sales input worksheet'!$M815))</f>
        <v/>
      </c>
      <c r="H816" s="172" t="str">
        <f ca="1">IF($C816="Total",SUM(H$1:H815),
IF(OR(SUM('Sales input worksheet'!$J815:$K815)&gt;0,SUM('Sales input worksheet'!$J815:$K815)=0),"",
'Sales input worksheet'!$M815))</f>
        <v/>
      </c>
      <c r="I816" s="319"/>
      <c r="J816" s="176" t="str">
        <f ca="1">IF($C816="Total",SUM($I$1:I815),"")</f>
        <v/>
      </c>
      <c r="K816" s="177" t="str">
        <f ca="1">IFERROR(IF($C816="Total",$K$2+SUM($G816:$H816)-$J816,
IF(AND(G816="",H816=""),"",
$K$2+SUM(G$3:G816)+SUM(H$3:H816)-SUM(I$2:I816))),"")</f>
        <v/>
      </c>
    </row>
    <row r="817" spans="1:11" x14ac:dyDescent="0.35">
      <c r="A817" s="318" t="str">
        <f ca="1">IF($B817='Debtor balance enquiry'!$C$2,1+COUNT('Accounts Receivable'!$A$1:A816),"")</f>
        <v/>
      </c>
      <c r="B817" s="133" t="str">
        <f ca="1">OFFSET('Sales input worksheet'!$A$1,ROW()-2,0)</f>
        <v/>
      </c>
      <c r="C817" s="169" t="str">
        <f ca="1">IF($C816="Total","",
IF($C816="","",
IF(OFFSET('Sales input worksheet'!$B$1,ROW()-2,0)="","TOTAL",
OFFSET('Sales input worksheet'!$B$1,ROW()-2,0))))</f>
        <v/>
      </c>
      <c r="D817" s="169" t="str">
        <f ca="1">IF(OFFSET('Sales input worksheet'!$C$1,ROW()-2,0)="","",OFFSET('Sales input worksheet'!$C$1,ROW()-2,0))</f>
        <v/>
      </c>
      <c r="E817" s="170" t="str">
        <f ca="1">IF(OFFSET('Sales input worksheet'!$D$1,ROW()-2,0)="","",OFFSET('Sales input worksheet'!$D$1,ROW()-2,0))</f>
        <v/>
      </c>
      <c r="F817" s="171" t="str">
        <f ca="1">IF(OFFSET('Sales input worksheet'!$E$1,ROW()-2,0)="","",OFFSET('Sales input worksheet'!$E$1,ROW()-2,0))</f>
        <v/>
      </c>
      <c r="G817" s="172" t="str">
        <f ca="1">IF($C817="Total",SUM(G$1:G816),
IF(OR(SUM('Sales input worksheet'!$J816:$K816)&lt;0,SUM('Sales input worksheet'!$J816:$K816)=0),"",
'Sales input worksheet'!$M816))</f>
        <v/>
      </c>
      <c r="H817" s="172" t="str">
        <f ca="1">IF($C817="Total",SUM(H$1:H816),
IF(OR(SUM('Sales input worksheet'!$J816:$K816)&gt;0,SUM('Sales input worksheet'!$J816:$K816)=0),"",
'Sales input worksheet'!$M816))</f>
        <v/>
      </c>
      <c r="I817" s="319"/>
      <c r="J817" s="176" t="str">
        <f ca="1">IF($C817="Total",SUM($I$1:I816),"")</f>
        <v/>
      </c>
      <c r="K817" s="177" t="str">
        <f ca="1">IFERROR(IF($C817="Total",$K$2+SUM($G817:$H817)-$J817,
IF(AND(G817="",H817=""),"",
$K$2+SUM(G$3:G817)+SUM(H$3:H817)-SUM(I$2:I817))),"")</f>
        <v/>
      </c>
    </row>
    <row r="818" spans="1:11" x14ac:dyDescent="0.35">
      <c r="A818" s="318" t="str">
        <f ca="1">IF($B818='Debtor balance enquiry'!$C$2,1+COUNT('Accounts Receivable'!$A$1:A817),"")</f>
        <v/>
      </c>
      <c r="B818" s="133" t="str">
        <f ca="1">OFFSET('Sales input worksheet'!$A$1,ROW()-2,0)</f>
        <v/>
      </c>
      <c r="C818" s="169" t="str">
        <f ca="1">IF($C817="Total","",
IF($C817="","",
IF(OFFSET('Sales input worksheet'!$B$1,ROW()-2,0)="","TOTAL",
OFFSET('Sales input worksheet'!$B$1,ROW()-2,0))))</f>
        <v/>
      </c>
      <c r="D818" s="169" t="str">
        <f ca="1">IF(OFFSET('Sales input worksheet'!$C$1,ROW()-2,0)="","",OFFSET('Sales input worksheet'!$C$1,ROW()-2,0))</f>
        <v/>
      </c>
      <c r="E818" s="170" t="str">
        <f ca="1">IF(OFFSET('Sales input worksheet'!$D$1,ROW()-2,0)="","",OFFSET('Sales input worksheet'!$D$1,ROW()-2,0))</f>
        <v/>
      </c>
      <c r="F818" s="171" t="str">
        <f ca="1">IF(OFFSET('Sales input worksheet'!$E$1,ROW()-2,0)="","",OFFSET('Sales input worksheet'!$E$1,ROW()-2,0))</f>
        <v/>
      </c>
      <c r="G818" s="172" t="str">
        <f ca="1">IF($C818="Total",SUM(G$1:G817),
IF(OR(SUM('Sales input worksheet'!$J817:$K817)&lt;0,SUM('Sales input worksheet'!$J817:$K817)=0),"",
'Sales input worksheet'!$M817))</f>
        <v/>
      </c>
      <c r="H818" s="172" t="str">
        <f ca="1">IF($C818="Total",SUM(H$1:H817),
IF(OR(SUM('Sales input worksheet'!$J817:$K817)&gt;0,SUM('Sales input worksheet'!$J817:$K817)=0),"",
'Sales input worksheet'!$M817))</f>
        <v/>
      </c>
      <c r="I818" s="319"/>
      <c r="J818" s="176" t="str">
        <f ca="1">IF($C818="Total",SUM($I$1:I817),"")</f>
        <v/>
      </c>
      <c r="K818" s="177" t="str">
        <f ca="1">IFERROR(IF($C818="Total",$K$2+SUM($G818:$H818)-$J818,
IF(AND(G818="",H818=""),"",
$K$2+SUM(G$3:G818)+SUM(H$3:H818)-SUM(I$2:I818))),"")</f>
        <v/>
      </c>
    </row>
    <row r="819" spans="1:11" x14ac:dyDescent="0.35">
      <c r="A819" s="318" t="str">
        <f ca="1">IF($B819='Debtor balance enquiry'!$C$2,1+COUNT('Accounts Receivable'!$A$1:A818),"")</f>
        <v/>
      </c>
      <c r="B819" s="133" t="str">
        <f ca="1">OFFSET('Sales input worksheet'!$A$1,ROW()-2,0)</f>
        <v/>
      </c>
      <c r="C819" s="169" t="str">
        <f ca="1">IF($C818="Total","",
IF($C818="","",
IF(OFFSET('Sales input worksheet'!$B$1,ROW()-2,0)="","TOTAL",
OFFSET('Sales input worksheet'!$B$1,ROW()-2,0))))</f>
        <v/>
      </c>
      <c r="D819" s="169" t="str">
        <f ca="1">IF(OFFSET('Sales input worksheet'!$C$1,ROW()-2,0)="","",OFFSET('Sales input worksheet'!$C$1,ROW()-2,0))</f>
        <v/>
      </c>
      <c r="E819" s="170" t="str">
        <f ca="1">IF(OFFSET('Sales input worksheet'!$D$1,ROW()-2,0)="","",OFFSET('Sales input worksheet'!$D$1,ROW()-2,0))</f>
        <v/>
      </c>
      <c r="F819" s="171" t="str">
        <f ca="1">IF(OFFSET('Sales input worksheet'!$E$1,ROW()-2,0)="","",OFFSET('Sales input worksheet'!$E$1,ROW()-2,0))</f>
        <v/>
      </c>
      <c r="G819" s="172" t="str">
        <f ca="1">IF($C819="Total",SUM(G$1:G818),
IF(OR(SUM('Sales input worksheet'!$J818:$K818)&lt;0,SUM('Sales input worksheet'!$J818:$K818)=0),"",
'Sales input worksheet'!$M818))</f>
        <v/>
      </c>
      <c r="H819" s="172" t="str">
        <f ca="1">IF($C819="Total",SUM(H$1:H818),
IF(OR(SUM('Sales input worksheet'!$J818:$K818)&gt;0,SUM('Sales input worksheet'!$J818:$K818)=0),"",
'Sales input worksheet'!$M818))</f>
        <v/>
      </c>
      <c r="I819" s="319"/>
      <c r="J819" s="176" t="str">
        <f ca="1">IF($C819="Total",SUM($I$1:I818),"")</f>
        <v/>
      </c>
      <c r="K819" s="177" t="str">
        <f ca="1">IFERROR(IF($C819="Total",$K$2+SUM($G819:$H819)-$J819,
IF(AND(G819="",H819=""),"",
$K$2+SUM(G$3:G819)+SUM(H$3:H819)-SUM(I$2:I819))),"")</f>
        <v/>
      </c>
    </row>
    <row r="820" spans="1:11" x14ac:dyDescent="0.35">
      <c r="A820" s="318" t="str">
        <f ca="1">IF($B820='Debtor balance enquiry'!$C$2,1+COUNT('Accounts Receivable'!$A$1:A819),"")</f>
        <v/>
      </c>
      <c r="B820" s="133" t="str">
        <f ca="1">OFFSET('Sales input worksheet'!$A$1,ROW()-2,0)</f>
        <v/>
      </c>
      <c r="C820" s="169" t="str">
        <f ca="1">IF($C819="Total","",
IF($C819="","",
IF(OFFSET('Sales input worksheet'!$B$1,ROW()-2,0)="","TOTAL",
OFFSET('Sales input worksheet'!$B$1,ROW()-2,0))))</f>
        <v/>
      </c>
      <c r="D820" s="169" t="str">
        <f ca="1">IF(OFFSET('Sales input worksheet'!$C$1,ROW()-2,0)="","",OFFSET('Sales input worksheet'!$C$1,ROW()-2,0))</f>
        <v/>
      </c>
      <c r="E820" s="170" t="str">
        <f ca="1">IF(OFFSET('Sales input worksheet'!$D$1,ROW()-2,0)="","",OFFSET('Sales input worksheet'!$D$1,ROW()-2,0))</f>
        <v/>
      </c>
      <c r="F820" s="171" t="str">
        <f ca="1">IF(OFFSET('Sales input worksheet'!$E$1,ROW()-2,0)="","",OFFSET('Sales input worksheet'!$E$1,ROW()-2,0))</f>
        <v/>
      </c>
      <c r="G820" s="172" t="str">
        <f ca="1">IF($C820="Total",SUM(G$1:G819),
IF(OR(SUM('Sales input worksheet'!$J819:$K819)&lt;0,SUM('Sales input worksheet'!$J819:$K819)=0),"",
'Sales input worksheet'!$M819))</f>
        <v/>
      </c>
      <c r="H820" s="172" t="str">
        <f ca="1">IF($C820="Total",SUM(H$1:H819),
IF(OR(SUM('Sales input worksheet'!$J819:$K819)&gt;0,SUM('Sales input worksheet'!$J819:$K819)=0),"",
'Sales input worksheet'!$M819))</f>
        <v/>
      </c>
      <c r="I820" s="319"/>
      <c r="J820" s="176" t="str">
        <f ca="1">IF($C820="Total",SUM($I$1:I819),"")</f>
        <v/>
      </c>
      <c r="K820" s="177" t="str">
        <f ca="1">IFERROR(IF($C820="Total",$K$2+SUM($G820:$H820)-$J820,
IF(AND(G820="",H820=""),"",
$K$2+SUM(G$3:G820)+SUM(H$3:H820)-SUM(I$2:I820))),"")</f>
        <v/>
      </c>
    </row>
    <row r="821" spans="1:11" x14ac:dyDescent="0.35">
      <c r="A821" s="318" t="str">
        <f ca="1">IF($B821='Debtor balance enquiry'!$C$2,1+COUNT('Accounts Receivable'!$A$1:A820),"")</f>
        <v/>
      </c>
      <c r="B821" s="133" t="str">
        <f ca="1">OFFSET('Sales input worksheet'!$A$1,ROW()-2,0)</f>
        <v/>
      </c>
      <c r="C821" s="169" t="str">
        <f ca="1">IF($C820="Total","",
IF($C820="","",
IF(OFFSET('Sales input worksheet'!$B$1,ROW()-2,0)="","TOTAL",
OFFSET('Sales input worksheet'!$B$1,ROW()-2,0))))</f>
        <v/>
      </c>
      <c r="D821" s="169" t="str">
        <f ca="1">IF(OFFSET('Sales input worksheet'!$C$1,ROW()-2,0)="","",OFFSET('Sales input worksheet'!$C$1,ROW()-2,0))</f>
        <v/>
      </c>
      <c r="E821" s="170" t="str">
        <f ca="1">IF(OFFSET('Sales input worksheet'!$D$1,ROW()-2,0)="","",OFFSET('Sales input worksheet'!$D$1,ROW()-2,0))</f>
        <v/>
      </c>
      <c r="F821" s="171" t="str">
        <f ca="1">IF(OFFSET('Sales input worksheet'!$E$1,ROW()-2,0)="","",OFFSET('Sales input worksheet'!$E$1,ROW()-2,0))</f>
        <v/>
      </c>
      <c r="G821" s="172" t="str">
        <f ca="1">IF($C821="Total",SUM(G$1:G820),
IF(OR(SUM('Sales input worksheet'!$J820:$K820)&lt;0,SUM('Sales input worksheet'!$J820:$K820)=0),"",
'Sales input worksheet'!$M820))</f>
        <v/>
      </c>
      <c r="H821" s="172" t="str">
        <f ca="1">IF($C821="Total",SUM(H$1:H820),
IF(OR(SUM('Sales input worksheet'!$J820:$K820)&gt;0,SUM('Sales input worksheet'!$J820:$K820)=0),"",
'Sales input worksheet'!$M820))</f>
        <v/>
      </c>
      <c r="I821" s="319"/>
      <c r="J821" s="176" t="str">
        <f ca="1">IF($C821="Total",SUM($I$1:I820),"")</f>
        <v/>
      </c>
      <c r="K821" s="177" t="str">
        <f ca="1">IFERROR(IF($C821="Total",$K$2+SUM($G821:$H821)-$J821,
IF(AND(G821="",H821=""),"",
$K$2+SUM(G$3:G821)+SUM(H$3:H821)-SUM(I$2:I821))),"")</f>
        <v/>
      </c>
    </row>
    <row r="822" spans="1:11" x14ac:dyDescent="0.35">
      <c r="A822" s="318" t="str">
        <f ca="1">IF($B822='Debtor balance enquiry'!$C$2,1+COUNT('Accounts Receivable'!$A$1:A821),"")</f>
        <v/>
      </c>
      <c r="B822" s="133" t="str">
        <f ca="1">OFFSET('Sales input worksheet'!$A$1,ROW()-2,0)</f>
        <v/>
      </c>
      <c r="C822" s="169" t="str">
        <f ca="1">IF($C821="Total","",
IF($C821="","",
IF(OFFSET('Sales input worksheet'!$B$1,ROW()-2,0)="","TOTAL",
OFFSET('Sales input worksheet'!$B$1,ROW()-2,0))))</f>
        <v/>
      </c>
      <c r="D822" s="169" t="str">
        <f ca="1">IF(OFFSET('Sales input worksheet'!$C$1,ROW()-2,0)="","",OFFSET('Sales input worksheet'!$C$1,ROW()-2,0))</f>
        <v/>
      </c>
      <c r="E822" s="170" t="str">
        <f ca="1">IF(OFFSET('Sales input worksheet'!$D$1,ROW()-2,0)="","",OFFSET('Sales input worksheet'!$D$1,ROW()-2,0))</f>
        <v/>
      </c>
      <c r="F822" s="171" t="str">
        <f ca="1">IF(OFFSET('Sales input worksheet'!$E$1,ROW()-2,0)="","",OFFSET('Sales input worksheet'!$E$1,ROW()-2,0))</f>
        <v/>
      </c>
      <c r="G822" s="172" t="str">
        <f ca="1">IF($C822="Total",SUM(G$1:G821),
IF(OR(SUM('Sales input worksheet'!$J821:$K821)&lt;0,SUM('Sales input worksheet'!$J821:$K821)=0),"",
'Sales input worksheet'!$M821))</f>
        <v/>
      </c>
      <c r="H822" s="172" t="str">
        <f ca="1">IF($C822="Total",SUM(H$1:H821),
IF(OR(SUM('Sales input worksheet'!$J821:$K821)&gt;0,SUM('Sales input worksheet'!$J821:$K821)=0),"",
'Sales input worksheet'!$M821))</f>
        <v/>
      </c>
      <c r="I822" s="319"/>
      <c r="J822" s="176" t="str">
        <f ca="1">IF($C822="Total",SUM($I$1:I821),"")</f>
        <v/>
      </c>
      <c r="K822" s="177" t="str">
        <f ca="1">IFERROR(IF($C822="Total",$K$2+SUM($G822:$H822)-$J822,
IF(AND(G822="",H822=""),"",
$K$2+SUM(G$3:G822)+SUM(H$3:H822)-SUM(I$2:I822))),"")</f>
        <v/>
      </c>
    </row>
    <row r="823" spans="1:11" x14ac:dyDescent="0.35">
      <c r="A823" s="318" t="str">
        <f ca="1">IF($B823='Debtor balance enquiry'!$C$2,1+COUNT('Accounts Receivable'!$A$1:A822),"")</f>
        <v/>
      </c>
      <c r="B823" s="133" t="str">
        <f ca="1">OFFSET('Sales input worksheet'!$A$1,ROW()-2,0)</f>
        <v/>
      </c>
      <c r="C823" s="169" t="str">
        <f ca="1">IF($C822="Total","",
IF($C822="","",
IF(OFFSET('Sales input worksheet'!$B$1,ROW()-2,0)="","TOTAL",
OFFSET('Sales input worksheet'!$B$1,ROW()-2,0))))</f>
        <v/>
      </c>
      <c r="D823" s="169" t="str">
        <f ca="1">IF(OFFSET('Sales input worksheet'!$C$1,ROW()-2,0)="","",OFFSET('Sales input worksheet'!$C$1,ROW()-2,0))</f>
        <v/>
      </c>
      <c r="E823" s="170" t="str">
        <f ca="1">IF(OFFSET('Sales input worksheet'!$D$1,ROW()-2,0)="","",OFFSET('Sales input worksheet'!$D$1,ROW()-2,0))</f>
        <v/>
      </c>
      <c r="F823" s="171" t="str">
        <f ca="1">IF(OFFSET('Sales input worksheet'!$E$1,ROW()-2,0)="","",OFFSET('Sales input worksheet'!$E$1,ROW()-2,0))</f>
        <v/>
      </c>
      <c r="G823" s="172" t="str">
        <f ca="1">IF($C823="Total",SUM(G$1:G822),
IF(OR(SUM('Sales input worksheet'!$J822:$K822)&lt;0,SUM('Sales input worksheet'!$J822:$K822)=0),"",
'Sales input worksheet'!$M822))</f>
        <v/>
      </c>
      <c r="H823" s="172" t="str">
        <f ca="1">IF($C823="Total",SUM(H$1:H822),
IF(OR(SUM('Sales input worksheet'!$J822:$K822)&gt;0,SUM('Sales input worksheet'!$J822:$K822)=0),"",
'Sales input worksheet'!$M822))</f>
        <v/>
      </c>
      <c r="I823" s="319"/>
      <c r="J823" s="176" t="str">
        <f ca="1">IF($C823="Total",SUM($I$1:I822),"")</f>
        <v/>
      </c>
      <c r="K823" s="177" t="str">
        <f ca="1">IFERROR(IF($C823="Total",$K$2+SUM($G823:$H823)-$J823,
IF(AND(G823="",H823=""),"",
$K$2+SUM(G$3:G823)+SUM(H$3:H823)-SUM(I$2:I823))),"")</f>
        <v/>
      </c>
    </row>
    <row r="824" spans="1:11" x14ac:dyDescent="0.35">
      <c r="A824" s="318" t="str">
        <f ca="1">IF($B824='Debtor balance enquiry'!$C$2,1+COUNT('Accounts Receivable'!$A$1:A823),"")</f>
        <v/>
      </c>
      <c r="B824" s="133" t="str">
        <f ca="1">OFFSET('Sales input worksheet'!$A$1,ROW()-2,0)</f>
        <v/>
      </c>
      <c r="C824" s="169" t="str">
        <f ca="1">IF($C823="Total","",
IF($C823="","",
IF(OFFSET('Sales input worksheet'!$B$1,ROW()-2,0)="","TOTAL",
OFFSET('Sales input worksheet'!$B$1,ROW()-2,0))))</f>
        <v/>
      </c>
      <c r="D824" s="169" t="str">
        <f ca="1">IF(OFFSET('Sales input worksheet'!$C$1,ROW()-2,0)="","",OFFSET('Sales input worksheet'!$C$1,ROW()-2,0))</f>
        <v/>
      </c>
      <c r="E824" s="170" t="str">
        <f ca="1">IF(OFFSET('Sales input worksheet'!$D$1,ROW()-2,0)="","",OFFSET('Sales input worksheet'!$D$1,ROW()-2,0))</f>
        <v/>
      </c>
      <c r="F824" s="171" t="str">
        <f ca="1">IF(OFFSET('Sales input worksheet'!$E$1,ROW()-2,0)="","",OFFSET('Sales input worksheet'!$E$1,ROW()-2,0))</f>
        <v/>
      </c>
      <c r="G824" s="172" t="str">
        <f ca="1">IF($C824="Total",SUM(G$1:G823),
IF(OR(SUM('Sales input worksheet'!$J823:$K823)&lt;0,SUM('Sales input worksheet'!$J823:$K823)=0),"",
'Sales input worksheet'!$M823))</f>
        <v/>
      </c>
      <c r="H824" s="172" t="str">
        <f ca="1">IF($C824="Total",SUM(H$1:H823),
IF(OR(SUM('Sales input worksheet'!$J823:$K823)&gt;0,SUM('Sales input worksheet'!$J823:$K823)=0),"",
'Sales input worksheet'!$M823))</f>
        <v/>
      </c>
      <c r="I824" s="319"/>
      <c r="J824" s="176" t="str">
        <f ca="1">IF($C824="Total",SUM($I$1:I823),"")</f>
        <v/>
      </c>
      <c r="K824" s="177" t="str">
        <f ca="1">IFERROR(IF($C824="Total",$K$2+SUM($G824:$H824)-$J824,
IF(AND(G824="",H824=""),"",
$K$2+SUM(G$3:G824)+SUM(H$3:H824)-SUM(I$2:I824))),"")</f>
        <v/>
      </c>
    </row>
    <row r="825" spans="1:11" x14ac:dyDescent="0.35">
      <c r="A825" s="318" t="str">
        <f ca="1">IF($B825='Debtor balance enquiry'!$C$2,1+COUNT('Accounts Receivable'!$A$1:A824),"")</f>
        <v/>
      </c>
      <c r="B825" s="133" t="str">
        <f ca="1">OFFSET('Sales input worksheet'!$A$1,ROW()-2,0)</f>
        <v/>
      </c>
      <c r="C825" s="169" t="str">
        <f ca="1">IF($C824="Total","",
IF($C824="","",
IF(OFFSET('Sales input worksheet'!$B$1,ROW()-2,0)="","TOTAL",
OFFSET('Sales input worksheet'!$B$1,ROW()-2,0))))</f>
        <v/>
      </c>
      <c r="D825" s="169" t="str">
        <f ca="1">IF(OFFSET('Sales input worksheet'!$C$1,ROW()-2,0)="","",OFFSET('Sales input worksheet'!$C$1,ROW()-2,0))</f>
        <v/>
      </c>
      <c r="E825" s="170" t="str">
        <f ca="1">IF(OFFSET('Sales input worksheet'!$D$1,ROW()-2,0)="","",OFFSET('Sales input worksheet'!$D$1,ROW()-2,0))</f>
        <v/>
      </c>
      <c r="F825" s="171" t="str">
        <f ca="1">IF(OFFSET('Sales input worksheet'!$E$1,ROW()-2,0)="","",OFFSET('Sales input worksheet'!$E$1,ROW()-2,0))</f>
        <v/>
      </c>
      <c r="G825" s="172" t="str">
        <f ca="1">IF($C825="Total",SUM(G$1:G824),
IF(OR(SUM('Sales input worksheet'!$J824:$K824)&lt;0,SUM('Sales input worksheet'!$J824:$K824)=0),"",
'Sales input worksheet'!$M824))</f>
        <v/>
      </c>
      <c r="H825" s="172" t="str">
        <f ca="1">IF($C825="Total",SUM(H$1:H824),
IF(OR(SUM('Sales input worksheet'!$J824:$K824)&gt;0,SUM('Sales input worksheet'!$J824:$K824)=0),"",
'Sales input worksheet'!$M824))</f>
        <v/>
      </c>
      <c r="I825" s="319"/>
      <c r="J825" s="176" t="str">
        <f ca="1">IF($C825="Total",SUM($I$1:I824),"")</f>
        <v/>
      </c>
      <c r="K825" s="177" t="str">
        <f ca="1">IFERROR(IF($C825="Total",$K$2+SUM($G825:$H825)-$J825,
IF(AND(G825="",H825=""),"",
$K$2+SUM(G$3:G825)+SUM(H$3:H825)-SUM(I$2:I825))),"")</f>
        <v/>
      </c>
    </row>
    <row r="826" spans="1:11" x14ac:dyDescent="0.35">
      <c r="A826" s="318" t="str">
        <f ca="1">IF($B826='Debtor balance enquiry'!$C$2,1+COUNT('Accounts Receivable'!$A$1:A825),"")</f>
        <v/>
      </c>
      <c r="B826" s="133" t="str">
        <f ca="1">OFFSET('Sales input worksheet'!$A$1,ROW()-2,0)</f>
        <v/>
      </c>
      <c r="C826" s="169" t="str">
        <f ca="1">IF($C825="Total","",
IF($C825="","",
IF(OFFSET('Sales input worksheet'!$B$1,ROW()-2,0)="","TOTAL",
OFFSET('Sales input worksheet'!$B$1,ROW()-2,0))))</f>
        <v/>
      </c>
      <c r="D826" s="169" t="str">
        <f ca="1">IF(OFFSET('Sales input worksheet'!$C$1,ROW()-2,0)="","",OFFSET('Sales input worksheet'!$C$1,ROW()-2,0))</f>
        <v/>
      </c>
      <c r="E826" s="170" t="str">
        <f ca="1">IF(OFFSET('Sales input worksheet'!$D$1,ROW()-2,0)="","",OFFSET('Sales input worksheet'!$D$1,ROW()-2,0))</f>
        <v/>
      </c>
      <c r="F826" s="171" t="str">
        <f ca="1">IF(OFFSET('Sales input worksheet'!$E$1,ROW()-2,0)="","",OFFSET('Sales input worksheet'!$E$1,ROW()-2,0))</f>
        <v/>
      </c>
      <c r="G826" s="172" t="str">
        <f ca="1">IF($C826="Total",SUM(G$1:G825),
IF(OR(SUM('Sales input worksheet'!$J825:$K825)&lt;0,SUM('Sales input worksheet'!$J825:$K825)=0),"",
'Sales input worksheet'!$M825))</f>
        <v/>
      </c>
      <c r="H826" s="172" t="str">
        <f ca="1">IF($C826="Total",SUM(H$1:H825),
IF(OR(SUM('Sales input worksheet'!$J825:$K825)&gt;0,SUM('Sales input worksheet'!$J825:$K825)=0),"",
'Sales input worksheet'!$M825))</f>
        <v/>
      </c>
      <c r="I826" s="319"/>
      <c r="J826" s="176" t="str">
        <f ca="1">IF($C826="Total",SUM($I$1:I825),"")</f>
        <v/>
      </c>
      <c r="K826" s="177" t="str">
        <f ca="1">IFERROR(IF($C826="Total",$K$2+SUM($G826:$H826)-$J826,
IF(AND(G826="",H826=""),"",
$K$2+SUM(G$3:G826)+SUM(H$3:H826)-SUM(I$2:I826))),"")</f>
        <v/>
      </c>
    </row>
    <row r="827" spans="1:11" x14ac:dyDescent="0.35">
      <c r="A827" s="318" t="str">
        <f ca="1">IF($B827='Debtor balance enquiry'!$C$2,1+COUNT('Accounts Receivable'!$A$1:A826),"")</f>
        <v/>
      </c>
      <c r="B827" s="133" t="str">
        <f ca="1">OFFSET('Sales input worksheet'!$A$1,ROW()-2,0)</f>
        <v/>
      </c>
      <c r="C827" s="169" t="str">
        <f ca="1">IF($C826="Total","",
IF($C826="","",
IF(OFFSET('Sales input worksheet'!$B$1,ROW()-2,0)="","TOTAL",
OFFSET('Sales input worksheet'!$B$1,ROW()-2,0))))</f>
        <v/>
      </c>
      <c r="D827" s="169" t="str">
        <f ca="1">IF(OFFSET('Sales input worksheet'!$C$1,ROW()-2,0)="","",OFFSET('Sales input worksheet'!$C$1,ROW()-2,0))</f>
        <v/>
      </c>
      <c r="E827" s="170" t="str">
        <f ca="1">IF(OFFSET('Sales input worksheet'!$D$1,ROW()-2,0)="","",OFFSET('Sales input worksheet'!$D$1,ROW()-2,0))</f>
        <v/>
      </c>
      <c r="F827" s="171" t="str">
        <f ca="1">IF(OFFSET('Sales input worksheet'!$E$1,ROW()-2,0)="","",OFFSET('Sales input worksheet'!$E$1,ROW()-2,0))</f>
        <v/>
      </c>
      <c r="G827" s="172" t="str">
        <f ca="1">IF($C827="Total",SUM(G$1:G826),
IF(OR(SUM('Sales input worksheet'!$J826:$K826)&lt;0,SUM('Sales input worksheet'!$J826:$K826)=0),"",
'Sales input worksheet'!$M826))</f>
        <v/>
      </c>
      <c r="H827" s="172" t="str">
        <f ca="1">IF($C827="Total",SUM(H$1:H826),
IF(OR(SUM('Sales input worksheet'!$J826:$K826)&gt;0,SUM('Sales input worksheet'!$J826:$K826)=0),"",
'Sales input worksheet'!$M826))</f>
        <v/>
      </c>
      <c r="I827" s="319"/>
      <c r="J827" s="176" t="str">
        <f ca="1">IF($C827="Total",SUM($I$1:I826),"")</f>
        <v/>
      </c>
      <c r="K827" s="177" t="str">
        <f ca="1">IFERROR(IF($C827="Total",$K$2+SUM($G827:$H827)-$J827,
IF(AND(G827="",H827=""),"",
$K$2+SUM(G$3:G827)+SUM(H$3:H827)-SUM(I$2:I827))),"")</f>
        <v/>
      </c>
    </row>
    <row r="828" spans="1:11" x14ac:dyDescent="0.35">
      <c r="A828" s="318" t="str">
        <f ca="1">IF($B828='Debtor balance enquiry'!$C$2,1+COUNT('Accounts Receivable'!$A$1:A827),"")</f>
        <v/>
      </c>
      <c r="B828" s="133" t="str">
        <f ca="1">OFFSET('Sales input worksheet'!$A$1,ROW()-2,0)</f>
        <v/>
      </c>
      <c r="C828" s="169" t="str">
        <f ca="1">IF($C827="Total","",
IF($C827="","",
IF(OFFSET('Sales input worksheet'!$B$1,ROW()-2,0)="","TOTAL",
OFFSET('Sales input worksheet'!$B$1,ROW()-2,0))))</f>
        <v/>
      </c>
      <c r="D828" s="169" t="str">
        <f ca="1">IF(OFFSET('Sales input worksheet'!$C$1,ROW()-2,0)="","",OFFSET('Sales input worksheet'!$C$1,ROW()-2,0))</f>
        <v/>
      </c>
      <c r="E828" s="170" t="str">
        <f ca="1">IF(OFFSET('Sales input worksheet'!$D$1,ROW()-2,0)="","",OFFSET('Sales input worksheet'!$D$1,ROW()-2,0))</f>
        <v/>
      </c>
      <c r="F828" s="171" t="str">
        <f ca="1">IF(OFFSET('Sales input worksheet'!$E$1,ROW()-2,0)="","",OFFSET('Sales input worksheet'!$E$1,ROW()-2,0))</f>
        <v/>
      </c>
      <c r="G828" s="172" t="str">
        <f ca="1">IF($C828="Total",SUM(G$1:G827),
IF(OR(SUM('Sales input worksheet'!$J827:$K827)&lt;0,SUM('Sales input worksheet'!$J827:$K827)=0),"",
'Sales input worksheet'!$M827))</f>
        <v/>
      </c>
      <c r="H828" s="172" t="str">
        <f ca="1">IF($C828="Total",SUM(H$1:H827),
IF(OR(SUM('Sales input worksheet'!$J827:$K827)&gt;0,SUM('Sales input worksheet'!$J827:$K827)=0),"",
'Sales input worksheet'!$M827))</f>
        <v/>
      </c>
      <c r="I828" s="319"/>
      <c r="J828" s="176" t="str">
        <f ca="1">IF($C828="Total",SUM($I$1:I827),"")</f>
        <v/>
      </c>
      <c r="K828" s="177" t="str">
        <f ca="1">IFERROR(IF($C828="Total",$K$2+SUM($G828:$H828)-$J828,
IF(AND(G828="",H828=""),"",
$K$2+SUM(G$3:G828)+SUM(H$3:H828)-SUM(I$2:I828))),"")</f>
        <v/>
      </c>
    </row>
    <row r="829" spans="1:11" x14ac:dyDescent="0.35">
      <c r="A829" s="318" t="str">
        <f ca="1">IF($B829='Debtor balance enquiry'!$C$2,1+COUNT('Accounts Receivable'!$A$1:A828),"")</f>
        <v/>
      </c>
      <c r="B829" s="133" t="str">
        <f ca="1">OFFSET('Sales input worksheet'!$A$1,ROW()-2,0)</f>
        <v/>
      </c>
      <c r="C829" s="169" t="str">
        <f ca="1">IF($C828="Total","",
IF($C828="","",
IF(OFFSET('Sales input worksheet'!$B$1,ROW()-2,0)="","TOTAL",
OFFSET('Sales input worksheet'!$B$1,ROW()-2,0))))</f>
        <v/>
      </c>
      <c r="D829" s="169" t="str">
        <f ca="1">IF(OFFSET('Sales input worksheet'!$C$1,ROW()-2,0)="","",OFFSET('Sales input worksheet'!$C$1,ROW()-2,0))</f>
        <v/>
      </c>
      <c r="E829" s="170" t="str">
        <f ca="1">IF(OFFSET('Sales input worksheet'!$D$1,ROW()-2,0)="","",OFFSET('Sales input worksheet'!$D$1,ROW()-2,0))</f>
        <v/>
      </c>
      <c r="F829" s="171" t="str">
        <f ca="1">IF(OFFSET('Sales input worksheet'!$E$1,ROW()-2,0)="","",OFFSET('Sales input worksheet'!$E$1,ROW()-2,0))</f>
        <v/>
      </c>
      <c r="G829" s="172" t="str">
        <f ca="1">IF($C829="Total",SUM(G$1:G828),
IF(OR(SUM('Sales input worksheet'!$J828:$K828)&lt;0,SUM('Sales input worksheet'!$J828:$K828)=0),"",
'Sales input worksheet'!$M828))</f>
        <v/>
      </c>
      <c r="H829" s="172" t="str">
        <f ca="1">IF($C829="Total",SUM(H$1:H828),
IF(OR(SUM('Sales input worksheet'!$J828:$K828)&gt;0,SUM('Sales input worksheet'!$J828:$K828)=0),"",
'Sales input worksheet'!$M828))</f>
        <v/>
      </c>
      <c r="I829" s="319"/>
      <c r="J829" s="176" t="str">
        <f ca="1">IF($C829="Total",SUM($I$1:I828),"")</f>
        <v/>
      </c>
      <c r="K829" s="177" t="str">
        <f ca="1">IFERROR(IF($C829="Total",$K$2+SUM($G829:$H829)-$J829,
IF(AND(G829="",H829=""),"",
$K$2+SUM(G$3:G829)+SUM(H$3:H829)-SUM(I$2:I829))),"")</f>
        <v/>
      </c>
    </row>
    <row r="830" spans="1:11" x14ac:dyDescent="0.35">
      <c r="A830" s="318" t="str">
        <f ca="1">IF($B830='Debtor balance enquiry'!$C$2,1+COUNT('Accounts Receivable'!$A$1:A829),"")</f>
        <v/>
      </c>
      <c r="B830" s="133" t="str">
        <f ca="1">OFFSET('Sales input worksheet'!$A$1,ROW()-2,0)</f>
        <v/>
      </c>
      <c r="C830" s="169" t="str">
        <f ca="1">IF($C829="Total","",
IF($C829="","",
IF(OFFSET('Sales input worksheet'!$B$1,ROW()-2,0)="","TOTAL",
OFFSET('Sales input worksheet'!$B$1,ROW()-2,0))))</f>
        <v/>
      </c>
      <c r="D830" s="169" t="str">
        <f ca="1">IF(OFFSET('Sales input worksheet'!$C$1,ROW()-2,0)="","",OFFSET('Sales input worksheet'!$C$1,ROW()-2,0))</f>
        <v/>
      </c>
      <c r="E830" s="170" t="str">
        <f ca="1">IF(OFFSET('Sales input worksheet'!$D$1,ROW()-2,0)="","",OFFSET('Sales input worksheet'!$D$1,ROW()-2,0))</f>
        <v/>
      </c>
      <c r="F830" s="171" t="str">
        <f ca="1">IF(OFFSET('Sales input worksheet'!$E$1,ROW()-2,0)="","",OFFSET('Sales input worksheet'!$E$1,ROW()-2,0))</f>
        <v/>
      </c>
      <c r="G830" s="172" t="str">
        <f ca="1">IF($C830="Total",SUM(G$1:G829),
IF(OR(SUM('Sales input worksheet'!$J829:$K829)&lt;0,SUM('Sales input worksheet'!$J829:$K829)=0),"",
'Sales input worksheet'!$M829))</f>
        <v/>
      </c>
      <c r="H830" s="172" t="str">
        <f ca="1">IF($C830="Total",SUM(H$1:H829),
IF(OR(SUM('Sales input worksheet'!$J829:$K829)&gt;0,SUM('Sales input worksheet'!$J829:$K829)=0),"",
'Sales input worksheet'!$M829))</f>
        <v/>
      </c>
      <c r="I830" s="319"/>
      <c r="J830" s="176" t="str">
        <f ca="1">IF($C830="Total",SUM($I$1:I829),"")</f>
        <v/>
      </c>
      <c r="K830" s="177" t="str">
        <f ca="1">IFERROR(IF($C830="Total",$K$2+SUM($G830:$H830)-$J830,
IF(AND(G830="",H830=""),"",
$K$2+SUM(G$3:G830)+SUM(H$3:H830)-SUM(I$2:I830))),"")</f>
        <v/>
      </c>
    </row>
    <row r="831" spans="1:11" x14ac:dyDescent="0.35">
      <c r="A831" s="318" t="str">
        <f ca="1">IF($B831='Debtor balance enquiry'!$C$2,1+COUNT('Accounts Receivable'!$A$1:A830),"")</f>
        <v/>
      </c>
      <c r="B831" s="133" t="str">
        <f ca="1">OFFSET('Sales input worksheet'!$A$1,ROW()-2,0)</f>
        <v/>
      </c>
      <c r="C831" s="169" t="str">
        <f ca="1">IF($C830="Total","",
IF($C830="","",
IF(OFFSET('Sales input worksheet'!$B$1,ROW()-2,0)="","TOTAL",
OFFSET('Sales input worksheet'!$B$1,ROW()-2,0))))</f>
        <v/>
      </c>
      <c r="D831" s="169" t="str">
        <f ca="1">IF(OFFSET('Sales input worksheet'!$C$1,ROW()-2,0)="","",OFFSET('Sales input worksheet'!$C$1,ROW()-2,0))</f>
        <v/>
      </c>
      <c r="E831" s="170" t="str">
        <f ca="1">IF(OFFSET('Sales input worksheet'!$D$1,ROW()-2,0)="","",OFFSET('Sales input worksheet'!$D$1,ROW()-2,0))</f>
        <v/>
      </c>
      <c r="F831" s="171" t="str">
        <f ca="1">IF(OFFSET('Sales input worksheet'!$E$1,ROW()-2,0)="","",OFFSET('Sales input worksheet'!$E$1,ROW()-2,0))</f>
        <v/>
      </c>
      <c r="G831" s="172" t="str">
        <f ca="1">IF($C831="Total",SUM(G$1:G830),
IF(OR(SUM('Sales input worksheet'!$J830:$K830)&lt;0,SUM('Sales input worksheet'!$J830:$K830)=0),"",
'Sales input worksheet'!$M830))</f>
        <v/>
      </c>
      <c r="H831" s="172" t="str">
        <f ca="1">IF($C831="Total",SUM(H$1:H830),
IF(OR(SUM('Sales input worksheet'!$J830:$K830)&gt;0,SUM('Sales input worksheet'!$J830:$K830)=0),"",
'Sales input worksheet'!$M830))</f>
        <v/>
      </c>
      <c r="I831" s="319"/>
      <c r="J831" s="176" t="str">
        <f ca="1">IF($C831="Total",SUM($I$1:I830),"")</f>
        <v/>
      </c>
      <c r="K831" s="177" t="str">
        <f ca="1">IFERROR(IF($C831="Total",$K$2+SUM($G831:$H831)-$J831,
IF(AND(G831="",H831=""),"",
$K$2+SUM(G$3:G831)+SUM(H$3:H831)-SUM(I$2:I831))),"")</f>
        <v/>
      </c>
    </row>
    <row r="832" spans="1:11" x14ac:dyDescent="0.35">
      <c r="A832" s="318" t="str">
        <f ca="1">IF($B832='Debtor balance enquiry'!$C$2,1+COUNT('Accounts Receivable'!$A$1:A831),"")</f>
        <v/>
      </c>
      <c r="B832" s="133" t="str">
        <f ca="1">OFFSET('Sales input worksheet'!$A$1,ROW()-2,0)</f>
        <v/>
      </c>
      <c r="C832" s="169" t="str">
        <f ca="1">IF($C831="Total","",
IF($C831="","",
IF(OFFSET('Sales input worksheet'!$B$1,ROW()-2,0)="","TOTAL",
OFFSET('Sales input worksheet'!$B$1,ROW()-2,0))))</f>
        <v/>
      </c>
      <c r="D832" s="169" t="str">
        <f ca="1">IF(OFFSET('Sales input worksheet'!$C$1,ROW()-2,0)="","",OFFSET('Sales input worksheet'!$C$1,ROW()-2,0))</f>
        <v/>
      </c>
      <c r="E832" s="170" t="str">
        <f ca="1">IF(OFFSET('Sales input worksheet'!$D$1,ROW()-2,0)="","",OFFSET('Sales input worksheet'!$D$1,ROW()-2,0))</f>
        <v/>
      </c>
      <c r="F832" s="171" t="str">
        <f ca="1">IF(OFFSET('Sales input worksheet'!$E$1,ROW()-2,0)="","",OFFSET('Sales input worksheet'!$E$1,ROW()-2,0))</f>
        <v/>
      </c>
      <c r="G832" s="172" t="str">
        <f ca="1">IF($C832="Total",SUM(G$1:G831),
IF(OR(SUM('Sales input worksheet'!$J831:$K831)&lt;0,SUM('Sales input worksheet'!$J831:$K831)=0),"",
'Sales input worksheet'!$M831))</f>
        <v/>
      </c>
      <c r="H832" s="172" t="str">
        <f ca="1">IF($C832="Total",SUM(H$1:H831),
IF(OR(SUM('Sales input worksheet'!$J831:$K831)&gt;0,SUM('Sales input worksheet'!$J831:$K831)=0),"",
'Sales input worksheet'!$M831))</f>
        <v/>
      </c>
      <c r="I832" s="319"/>
      <c r="J832" s="176" t="str">
        <f ca="1">IF($C832="Total",SUM($I$1:I831),"")</f>
        <v/>
      </c>
      <c r="K832" s="177" t="str">
        <f ca="1">IFERROR(IF($C832="Total",$K$2+SUM($G832:$H832)-$J832,
IF(AND(G832="",H832=""),"",
$K$2+SUM(G$3:G832)+SUM(H$3:H832)-SUM(I$2:I832))),"")</f>
        <v/>
      </c>
    </row>
    <row r="833" spans="1:11" x14ac:dyDescent="0.35">
      <c r="A833" s="318" t="str">
        <f ca="1">IF($B833='Debtor balance enquiry'!$C$2,1+COUNT('Accounts Receivable'!$A$1:A832),"")</f>
        <v/>
      </c>
      <c r="B833" s="133" t="str">
        <f ca="1">OFFSET('Sales input worksheet'!$A$1,ROW()-2,0)</f>
        <v/>
      </c>
      <c r="C833" s="169" t="str">
        <f ca="1">IF($C832="Total","",
IF($C832="","",
IF(OFFSET('Sales input worksheet'!$B$1,ROW()-2,0)="","TOTAL",
OFFSET('Sales input worksheet'!$B$1,ROW()-2,0))))</f>
        <v/>
      </c>
      <c r="D833" s="169" t="str">
        <f ca="1">IF(OFFSET('Sales input worksheet'!$C$1,ROW()-2,0)="","",OFFSET('Sales input worksheet'!$C$1,ROW()-2,0))</f>
        <v/>
      </c>
      <c r="E833" s="170" t="str">
        <f ca="1">IF(OFFSET('Sales input worksheet'!$D$1,ROW()-2,0)="","",OFFSET('Sales input worksheet'!$D$1,ROW()-2,0))</f>
        <v/>
      </c>
      <c r="F833" s="171" t="str">
        <f ca="1">IF(OFFSET('Sales input worksheet'!$E$1,ROW()-2,0)="","",OFFSET('Sales input worksheet'!$E$1,ROW()-2,0))</f>
        <v/>
      </c>
      <c r="G833" s="172" t="str">
        <f ca="1">IF($C833="Total",SUM(G$1:G832),
IF(OR(SUM('Sales input worksheet'!$J832:$K832)&lt;0,SUM('Sales input worksheet'!$J832:$K832)=0),"",
'Sales input worksheet'!$M832))</f>
        <v/>
      </c>
      <c r="H833" s="172" t="str">
        <f ca="1">IF($C833="Total",SUM(H$1:H832),
IF(OR(SUM('Sales input worksheet'!$J832:$K832)&gt;0,SUM('Sales input worksheet'!$J832:$K832)=0),"",
'Sales input worksheet'!$M832))</f>
        <v/>
      </c>
      <c r="I833" s="319"/>
      <c r="J833" s="176" t="str">
        <f ca="1">IF($C833="Total",SUM($I$1:I832),"")</f>
        <v/>
      </c>
      <c r="K833" s="177" t="str">
        <f ca="1">IFERROR(IF($C833="Total",$K$2+SUM($G833:$H833)-$J833,
IF(AND(G833="",H833=""),"",
$K$2+SUM(G$3:G833)+SUM(H$3:H833)-SUM(I$2:I833))),"")</f>
        <v/>
      </c>
    </row>
    <row r="834" spans="1:11" x14ac:dyDescent="0.35">
      <c r="A834" s="318" t="str">
        <f ca="1">IF($B834='Debtor balance enquiry'!$C$2,1+COUNT('Accounts Receivable'!$A$1:A833),"")</f>
        <v/>
      </c>
      <c r="B834" s="133" t="str">
        <f ca="1">OFFSET('Sales input worksheet'!$A$1,ROW()-2,0)</f>
        <v/>
      </c>
      <c r="C834" s="169" t="str">
        <f ca="1">IF($C833="Total","",
IF($C833="","",
IF(OFFSET('Sales input worksheet'!$B$1,ROW()-2,0)="","TOTAL",
OFFSET('Sales input worksheet'!$B$1,ROW()-2,0))))</f>
        <v/>
      </c>
      <c r="D834" s="169" t="str">
        <f ca="1">IF(OFFSET('Sales input worksheet'!$C$1,ROW()-2,0)="","",OFFSET('Sales input worksheet'!$C$1,ROW()-2,0))</f>
        <v/>
      </c>
      <c r="E834" s="170" t="str">
        <f ca="1">IF(OFFSET('Sales input worksheet'!$D$1,ROW()-2,0)="","",OFFSET('Sales input worksheet'!$D$1,ROW()-2,0))</f>
        <v/>
      </c>
      <c r="F834" s="171" t="str">
        <f ca="1">IF(OFFSET('Sales input worksheet'!$E$1,ROW()-2,0)="","",OFFSET('Sales input worksheet'!$E$1,ROW()-2,0))</f>
        <v/>
      </c>
      <c r="G834" s="172" t="str">
        <f ca="1">IF($C834="Total",SUM(G$1:G833),
IF(OR(SUM('Sales input worksheet'!$J833:$K833)&lt;0,SUM('Sales input worksheet'!$J833:$K833)=0),"",
'Sales input worksheet'!$M833))</f>
        <v/>
      </c>
      <c r="H834" s="172" t="str">
        <f ca="1">IF($C834="Total",SUM(H$1:H833),
IF(OR(SUM('Sales input worksheet'!$J833:$K833)&gt;0,SUM('Sales input worksheet'!$J833:$K833)=0),"",
'Sales input worksheet'!$M833))</f>
        <v/>
      </c>
      <c r="I834" s="319"/>
      <c r="J834" s="176" t="str">
        <f ca="1">IF($C834="Total",SUM($I$1:I833),"")</f>
        <v/>
      </c>
      <c r="K834" s="177" t="str">
        <f ca="1">IFERROR(IF($C834="Total",$K$2+SUM($G834:$H834)-$J834,
IF(AND(G834="",H834=""),"",
$K$2+SUM(G$3:G834)+SUM(H$3:H834)-SUM(I$2:I834))),"")</f>
        <v/>
      </c>
    </row>
    <row r="835" spans="1:11" x14ac:dyDescent="0.35">
      <c r="A835" s="318" t="str">
        <f ca="1">IF($B835='Debtor balance enquiry'!$C$2,1+COUNT('Accounts Receivable'!$A$1:A834),"")</f>
        <v/>
      </c>
      <c r="B835" s="133" t="str">
        <f ca="1">OFFSET('Sales input worksheet'!$A$1,ROW()-2,0)</f>
        <v/>
      </c>
      <c r="C835" s="169" t="str">
        <f ca="1">IF($C834="Total","",
IF($C834="","",
IF(OFFSET('Sales input worksheet'!$B$1,ROW()-2,0)="","TOTAL",
OFFSET('Sales input worksheet'!$B$1,ROW()-2,0))))</f>
        <v/>
      </c>
      <c r="D835" s="169" t="str">
        <f ca="1">IF(OFFSET('Sales input worksheet'!$C$1,ROW()-2,0)="","",OFFSET('Sales input worksheet'!$C$1,ROW()-2,0))</f>
        <v/>
      </c>
      <c r="E835" s="170" t="str">
        <f ca="1">IF(OFFSET('Sales input worksheet'!$D$1,ROW()-2,0)="","",OFFSET('Sales input worksheet'!$D$1,ROW()-2,0))</f>
        <v/>
      </c>
      <c r="F835" s="171" t="str">
        <f ca="1">IF(OFFSET('Sales input worksheet'!$E$1,ROW()-2,0)="","",OFFSET('Sales input worksheet'!$E$1,ROW()-2,0))</f>
        <v/>
      </c>
      <c r="G835" s="172" t="str">
        <f ca="1">IF($C835="Total",SUM(G$1:G834),
IF(OR(SUM('Sales input worksheet'!$J834:$K834)&lt;0,SUM('Sales input worksheet'!$J834:$K834)=0),"",
'Sales input worksheet'!$M834))</f>
        <v/>
      </c>
      <c r="H835" s="172" t="str">
        <f ca="1">IF($C835="Total",SUM(H$1:H834),
IF(OR(SUM('Sales input worksheet'!$J834:$K834)&gt;0,SUM('Sales input worksheet'!$J834:$K834)=0),"",
'Sales input worksheet'!$M834))</f>
        <v/>
      </c>
      <c r="I835" s="319"/>
      <c r="J835" s="176" t="str">
        <f ca="1">IF($C835="Total",SUM($I$1:I834),"")</f>
        <v/>
      </c>
      <c r="K835" s="177" t="str">
        <f ca="1">IFERROR(IF($C835="Total",$K$2+SUM($G835:$H835)-$J835,
IF(AND(G835="",H835=""),"",
$K$2+SUM(G$3:G835)+SUM(H$3:H835)-SUM(I$2:I835))),"")</f>
        <v/>
      </c>
    </row>
    <row r="836" spans="1:11" x14ac:dyDescent="0.35">
      <c r="A836" s="318" t="str">
        <f ca="1">IF($B836='Debtor balance enquiry'!$C$2,1+COUNT('Accounts Receivable'!$A$1:A835),"")</f>
        <v/>
      </c>
      <c r="B836" s="133" t="str">
        <f ca="1">OFFSET('Sales input worksheet'!$A$1,ROW()-2,0)</f>
        <v/>
      </c>
      <c r="C836" s="169" t="str">
        <f ca="1">IF($C835="Total","",
IF($C835="","",
IF(OFFSET('Sales input worksheet'!$B$1,ROW()-2,0)="","TOTAL",
OFFSET('Sales input worksheet'!$B$1,ROW()-2,0))))</f>
        <v/>
      </c>
      <c r="D836" s="169" t="str">
        <f ca="1">IF(OFFSET('Sales input worksheet'!$C$1,ROW()-2,0)="","",OFFSET('Sales input worksheet'!$C$1,ROW()-2,0))</f>
        <v/>
      </c>
      <c r="E836" s="170" t="str">
        <f ca="1">IF(OFFSET('Sales input worksheet'!$D$1,ROW()-2,0)="","",OFFSET('Sales input worksheet'!$D$1,ROW()-2,0))</f>
        <v/>
      </c>
      <c r="F836" s="171" t="str">
        <f ca="1">IF(OFFSET('Sales input worksheet'!$E$1,ROW()-2,0)="","",OFFSET('Sales input worksheet'!$E$1,ROW()-2,0))</f>
        <v/>
      </c>
      <c r="G836" s="172" t="str">
        <f ca="1">IF($C836="Total",SUM(G$1:G835),
IF(OR(SUM('Sales input worksheet'!$J835:$K835)&lt;0,SUM('Sales input worksheet'!$J835:$K835)=0),"",
'Sales input worksheet'!$M835))</f>
        <v/>
      </c>
      <c r="H836" s="172" t="str">
        <f ca="1">IF($C836="Total",SUM(H$1:H835),
IF(OR(SUM('Sales input worksheet'!$J835:$K835)&gt;0,SUM('Sales input worksheet'!$J835:$K835)=0),"",
'Sales input worksheet'!$M835))</f>
        <v/>
      </c>
      <c r="I836" s="319"/>
      <c r="J836" s="176" t="str">
        <f ca="1">IF($C836="Total",SUM($I$1:I835),"")</f>
        <v/>
      </c>
      <c r="K836" s="177" t="str">
        <f ca="1">IFERROR(IF($C836="Total",$K$2+SUM($G836:$H836)-$J836,
IF(AND(G836="",H836=""),"",
$K$2+SUM(G$3:G836)+SUM(H$3:H836)-SUM(I$2:I836))),"")</f>
        <v/>
      </c>
    </row>
    <row r="837" spans="1:11" x14ac:dyDescent="0.35">
      <c r="A837" s="318" t="str">
        <f ca="1">IF($B837='Debtor balance enquiry'!$C$2,1+COUNT('Accounts Receivable'!$A$1:A836),"")</f>
        <v/>
      </c>
      <c r="B837" s="133" t="str">
        <f ca="1">OFFSET('Sales input worksheet'!$A$1,ROW()-2,0)</f>
        <v/>
      </c>
      <c r="C837" s="169" t="str">
        <f ca="1">IF($C836="Total","",
IF($C836="","",
IF(OFFSET('Sales input worksheet'!$B$1,ROW()-2,0)="","TOTAL",
OFFSET('Sales input worksheet'!$B$1,ROW()-2,0))))</f>
        <v/>
      </c>
      <c r="D837" s="169" t="str">
        <f ca="1">IF(OFFSET('Sales input worksheet'!$C$1,ROW()-2,0)="","",OFFSET('Sales input worksheet'!$C$1,ROW()-2,0))</f>
        <v/>
      </c>
      <c r="E837" s="170" t="str">
        <f ca="1">IF(OFFSET('Sales input worksheet'!$D$1,ROW()-2,0)="","",OFFSET('Sales input worksheet'!$D$1,ROW()-2,0))</f>
        <v/>
      </c>
      <c r="F837" s="171" t="str">
        <f ca="1">IF(OFFSET('Sales input worksheet'!$E$1,ROW()-2,0)="","",OFFSET('Sales input worksheet'!$E$1,ROW()-2,0))</f>
        <v/>
      </c>
      <c r="G837" s="172" t="str">
        <f ca="1">IF($C837="Total",SUM(G$1:G836),
IF(OR(SUM('Sales input worksheet'!$J836:$K836)&lt;0,SUM('Sales input worksheet'!$J836:$K836)=0),"",
'Sales input worksheet'!$M836))</f>
        <v/>
      </c>
      <c r="H837" s="172" t="str">
        <f ca="1">IF($C837="Total",SUM(H$1:H836),
IF(OR(SUM('Sales input worksheet'!$J836:$K836)&gt;0,SUM('Sales input worksheet'!$J836:$K836)=0),"",
'Sales input worksheet'!$M836))</f>
        <v/>
      </c>
      <c r="I837" s="319"/>
      <c r="J837" s="176" t="str">
        <f ca="1">IF($C837="Total",SUM($I$1:I836),"")</f>
        <v/>
      </c>
      <c r="K837" s="177" t="str">
        <f ca="1">IFERROR(IF($C837="Total",$K$2+SUM($G837:$H837)-$J837,
IF(AND(G837="",H837=""),"",
$K$2+SUM(G$3:G837)+SUM(H$3:H837)-SUM(I$2:I837))),"")</f>
        <v/>
      </c>
    </row>
    <row r="838" spans="1:11" x14ac:dyDescent="0.35">
      <c r="A838" s="318" t="str">
        <f ca="1">IF($B838='Debtor balance enquiry'!$C$2,1+COUNT('Accounts Receivable'!$A$1:A837),"")</f>
        <v/>
      </c>
      <c r="B838" s="133" t="str">
        <f ca="1">OFFSET('Sales input worksheet'!$A$1,ROW()-2,0)</f>
        <v/>
      </c>
      <c r="C838" s="169" t="str">
        <f ca="1">IF($C837="Total","",
IF($C837="","",
IF(OFFSET('Sales input worksheet'!$B$1,ROW()-2,0)="","TOTAL",
OFFSET('Sales input worksheet'!$B$1,ROW()-2,0))))</f>
        <v/>
      </c>
      <c r="D838" s="169" t="str">
        <f ca="1">IF(OFFSET('Sales input worksheet'!$C$1,ROW()-2,0)="","",OFFSET('Sales input worksheet'!$C$1,ROW()-2,0))</f>
        <v/>
      </c>
      <c r="E838" s="170" t="str">
        <f ca="1">IF(OFFSET('Sales input worksheet'!$D$1,ROW()-2,0)="","",OFFSET('Sales input worksheet'!$D$1,ROW()-2,0))</f>
        <v/>
      </c>
      <c r="F838" s="171" t="str">
        <f ca="1">IF(OFFSET('Sales input worksheet'!$E$1,ROW()-2,0)="","",OFFSET('Sales input worksheet'!$E$1,ROW()-2,0))</f>
        <v/>
      </c>
      <c r="G838" s="172" t="str">
        <f ca="1">IF($C838="Total",SUM(G$1:G837),
IF(OR(SUM('Sales input worksheet'!$J837:$K837)&lt;0,SUM('Sales input worksheet'!$J837:$K837)=0),"",
'Sales input worksheet'!$M837))</f>
        <v/>
      </c>
      <c r="H838" s="172" t="str">
        <f ca="1">IF($C838="Total",SUM(H$1:H837),
IF(OR(SUM('Sales input worksheet'!$J837:$K837)&gt;0,SUM('Sales input worksheet'!$J837:$K837)=0),"",
'Sales input worksheet'!$M837))</f>
        <v/>
      </c>
      <c r="I838" s="319"/>
      <c r="J838" s="176" t="str">
        <f ca="1">IF($C838="Total",SUM($I$1:I837),"")</f>
        <v/>
      </c>
      <c r="K838" s="177" t="str">
        <f ca="1">IFERROR(IF($C838="Total",$K$2+SUM($G838:$H838)-$J838,
IF(AND(G838="",H838=""),"",
$K$2+SUM(G$3:G838)+SUM(H$3:H838)-SUM(I$2:I838))),"")</f>
        <v/>
      </c>
    </row>
    <row r="839" spans="1:11" x14ac:dyDescent="0.35">
      <c r="A839" s="318" t="str">
        <f ca="1">IF($B839='Debtor balance enquiry'!$C$2,1+COUNT('Accounts Receivable'!$A$1:A838),"")</f>
        <v/>
      </c>
      <c r="B839" s="133" t="str">
        <f ca="1">OFFSET('Sales input worksheet'!$A$1,ROW()-2,0)</f>
        <v/>
      </c>
      <c r="C839" s="169" t="str">
        <f ca="1">IF($C838="Total","",
IF($C838="","",
IF(OFFSET('Sales input worksheet'!$B$1,ROW()-2,0)="","TOTAL",
OFFSET('Sales input worksheet'!$B$1,ROW()-2,0))))</f>
        <v/>
      </c>
      <c r="D839" s="169" t="str">
        <f ca="1">IF(OFFSET('Sales input worksheet'!$C$1,ROW()-2,0)="","",OFFSET('Sales input worksheet'!$C$1,ROW()-2,0))</f>
        <v/>
      </c>
      <c r="E839" s="170" t="str">
        <f ca="1">IF(OFFSET('Sales input worksheet'!$D$1,ROW()-2,0)="","",OFFSET('Sales input worksheet'!$D$1,ROW()-2,0))</f>
        <v/>
      </c>
      <c r="F839" s="171" t="str">
        <f ca="1">IF(OFFSET('Sales input worksheet'!$E$1,ROW()-2,0)="","",OFFSET('Sales input worksheet'!$E$1,ROW()-2,0))</f>
        <v/>
      </c>
      <c r="G839" s="172" t="str">
        <f ca="1">IF($C839="Total",SUM(G$1:G838),
IF(OR(SUM('Sales input worksheet'!$J838:$K838)&lt;0,SUM('Sales input worksheet'!$J838:$K838)=0),"",
'Sales input worksheet'!$M838))</f>
        <v/>
      </c>
      <c r="H839" s="172" t="str">
        <f ca="1">IF($C839="Total",SUM(H$1:H838),
IF(OR(SUM('Sales input worksheet'!$J838:$K838)&gt;0,SUM('Sales input worksheet'!$J838:$K838)=0),"",
'Sales input worksheet'!$M838))</f>
        <v/>
      </c>
      <c r="I839" s="319"/>
      <c r="J839" s="176" t="str">
        <f ca="1">IF($C839="Total",SUM($I$1:I838),"")</f>
        <v/>
      </c>
      <c r="K839" s="177" t="str">
        <f ca="1">IFERROR(IF($C839="Total",$K$2+SUM($G839:$H839)-$J839,
IF(AND(G839="",H839=""),"",
$K$2+SUM(G$3:G839)+SUM(H$3:H839)-SUM(I$2:I839))),"")</f>
        <v/>
      </c>
    </row>
    <row r="840" spans="1:11" x14ac:dyDescent="0.35">
      <c r="A840" s="318" t="str">
        <f ca="1">IF($B840='Debtor balance enquiry'!$C$2,1+COUNT('Accounts Receivable'!$A$1:A839),"")</f>
        <v/>
      </c>
      <c r="B840" s="133" t="str">
        <f ca="1">OFFSET('Sales input worksheet'!$A$1,ROW()-2,0)</f>
        <v/>
      </c>
      <c r="C840" s="169" t="str">
        <f ca="1">IF($C839="Total","",
IF($C839="","",
IF(OFFSET('Sales input worksheet'!$B$1,ROW()-2,0)="","TOTAL",
OFFSET('Sales input worksheet'!$B$1,ROW()-2,0))))</f>
        <v/>
      </c>
      <c r="D840" s="169" t="str">
        <f ca="1">IF(OFFSET('Sales input worksheet'!$C$1,ROW()-2,0)="","",OFFSET('Sales input worksheet'!$C$1,ROW()-2,0))</f>
        <v/>
      </c>
      <c r="E840" s="170" t="str">
        <f ca="1">IF(OFFSET('Sales input worksheet'!$D$1,ROW()-2,0)="","",OFFSET('Sales input worksheet'!$D$1,ROW()-2,0))</f>
        <v/>
      </c>
      <c r="F840" s="171" t="str">
        <f ca="1">IF(OFFSET('Sales input worksheet'!$E$1,ROW()-2,0)="","",OFFSET('Sales input worksheet'!$E$1,ROW()-2,0))</f>
        <v/>
      </c>
      <c r="G840" s="172" t="str">
        <f ca="1">IF($C840="Total",SUM(G$1:G839),
IF(OR(SUM('Sales input worksheet'!$J839:$K839)&lt;0,SUM('Sales input worksheet'!$J839:$K839)=0),"",
'Sales input worksheet'!$M839))</f>
        <v/>
      </c>
      <c r="H840" s="172" t="str">
        <f ca="1">IF($C840="Total",SUM(H$1:H839),
IF(OR(SUM('Sales input worksheet'!$J839:$K839)&gt;0,SUM('Sales input worksheet'!$J839:$K839)=0),"",
'Sales input worksheet'!$M839))</f>
        <v/>
      </c>
      <c r="I840" s="319"/>
      <c r="J840" s="176" t="str">
        <f ca="1">IF($C840="Total",SUM($I$1:I839),"")</f>
        <v/>
      </c>
      <c r="K840" s="177" t="str">
        <f ca="1">IFERROR(IF($C840="Total",$K$2+SUM($G840:$H840)-$J840,
IF(AND(G840="",H840=""),"",
$K$2+SUM(G$3:G840)+SUM(H$3:H840)-SUM(I$2:I840))),"")</f>
        <v/>
      </c>
    </row>
    <row r="841" spans="1:11" x14ac:dyDescent="0.35">
      <c r="A841" s="318" t="str">
        <f ca="1">IF($B841='Debtor balance enquiry'!$C$2,1+COUNT('Accounts Receivable'!$A$1:A840),"")</f>
        <v/>
      </c>
      <c r="B841" s="133" t="str">
        <f ca="1">OFFSET('Sales input worksheet'!$A$1,ROW()-2,0)</f>
        <v/>
      </c>
      <c r="C841" s="169" t="str">
        <f ca="1">IF($C840="Total","",
IF($C840="","",
IF(OFFSET('Sales input worksheet'!$B$1,ROW()-2,0)="","TOTAL",
OFFSET('Sales input worksheet'!$B$1,ROW()-2,0))))</f>
        <v/>
      </c>
      <c r="D841" s="169" t="str">
        <f ca="1">IF(OFFSET('Sales input worksheet'!$C$1,ROW()-2,0)="","",OFFSET('Sales input worksheet'!$C$1,ROW()-2,0))</f>
        <v/>
      </c>
      <c r="E841" s="170" t="str">
        <f ca="1">IF(OFFSET('Sales input worksheet'!$D$1,ROW()-2,0)="","",OFFSET('Sales input worksheet'!$D$1,ROW()-2,0))</f>
        <v/>
      </c>
      <c r="F841" s="171" t="str">
        <f ca="1">IF(OFFSET('Sales input worksheet'!$E$1,ROW()-2,0)="","",OFFSET('Sales input worksheet'!$E$1,ROW()-2,0))</f>
        <v/>
      </c>
      <c r="G841" s="172" t="str">
        <f ca="1">IF($C841="Total",SUM(G$1:G840),
IF(OR(SUM('Sales input worksheet'!$J840:$K840)&lt;0,SUM('Sales input worksheet'!$J840:$K840)=0),"",
'Sales input worksheet'!$M840))</f>
        <v/>
      </c>
      <c r="H841" s="172" t="str">
        <f ca="1">IF($C841="Total",SUM(H$1:H840),
IF(OR(SUM('Sales input worksheet'!$J840:$K840)&gt;0,SUM('Sales input worksheet'!$J840:$K840)=0),"",
'Sales input worksheet'!$M840))</f>
        <v/>
      </c>
      <c r="I841" s="319"/>
      <c r="J841" s="176" t="str">
        <f ca="1">IF($C841="Total",SUM($I$1:I840),"")</f>
        <v/>
      </c>
      <c r="K841" s="177" t="str">
        <f ca="1">IFERROR(IF($C841="Total",$K$2+SUM($G841:$H841)-$J841,
IF(AND(G841="",H841=""),"",
$K$2+SUM(G$3:G841)+SUM(H$3:H841)-SUM(I$2:I841))),"")</f>
        <v/>
      </c>
    </row>
    <row r="842" spans="1:11" x14ac:dyDescent="0.35">
      <c r="A842" s="318" t="str">
        <f ca="1">IF($B842='Debtor balance enquiry'!$C$2,1+COUNT('Accounts Receivable'!$A$1:A841),"")</f>
        <v/>
      </c>
      <c r="B842" s="133" t="str">
        <f ca="1">OFFSET('Sales input worksheet'!$A$1,ROW()-2,0)</f>
        <v/>
      </c>
      <c r="C842" s="169" t="str">
        <f ca="1">IF($C841="Total","",
IF($C841="","",
IF(OFFSET('Sales input worksheet'!$B$1,ROW()-2,0)="","TOTAL",
OFFSET('Sales input worksheet'!$B$1,ROW()-2,0))))</f>
        <v/>
      </c>
      <c r="D842" s="169" t="str">
        <f ca="1">IF(OFFSET('Sales input worksheet'!$C$1,ROW()-2,0)="","",OFFSET('Sales input worksheet'!$C$1,ROW()-2,0))</f>
        <v/>
      </c>
      <c r="E842" s="170" t="str">
        <f ca="1">IF(OFFSET('Sales input worksheet'!$D$1,ROW()-2,0)="","",OFFSET('Sales input worksheet'!$D$1,ROW()-2,0))</f>
        <v/>
      </c>
      <c r="F842" s="171" t="str">
        <f ca="1">IF(OFFSET('Sales input worksheet'!$E$1,ROW()-2,0)="","",OFFSET('Sales input worksheet'!$E$1,ROW()-2,0))</f>
        <v/>
      </c>
      <c r="G842" s="172" t="str">
        <f ca="1">IF($C842="Total",SUM(G$1:G841),
IF(OR(SUM('Sales input worksheet'!$J841:$K841)&lt;0,SUM('Sales input worksheet'!$J841:$K841)=0),"",
'Sales input worksheet'!$M841))</f>
        <v/>
      </c>
      <c r="H842" s="172" t="str">
        <f ca="1">IF($C842="Total",SUM(H$1:H841),
IF(OR(SUM('Sales input worksheet'!$J841:$K841)&gt;0,SUM('Sales input worksheet'!$J841:$K841)=0),"",
'Sales input worksheet'!$M841))</f>
        <v/>
      </c>
      <c r="I842" s="319"/>
      <c r="J842" s="176" t="str">
        <f ca="1">IF($C842="Total",SUM($I$1:I841),"")</f>
        <v/>
      </c>
      <c r="K842" s="177" t="str">
        <f ca="1">IFERROR(IF($C842="Total",$K$2+SUM($G842:$H842)-$J842,
IF(AND(G842="",H842=""),"",
$K$2+SUM(G$3:G842)+SUM(H$3:H842)-SUM(I$2:I842))),"")</f>
        <v/>
      </c>
    </row>
    <row r="843" spans="1:11" x14ac:dyDescent="0.35">
      <c r="A843" s="318" t="str">
        <f ca="1">IF($B843='Debtor balance enquiry'!$C$2,1+COUNT('Accounts Receivable'!$A$1:A842),"")</f>
        <v/>
      </c>
      <c r="B843" s="133" t="str">
        <f ca="1">OFFSET('Sales input worksheet'!$A$1,ROW()-2,0)</f>
        <v/>
      </c>
      <c r="C843" s="169" t="str">
        <f ca="1">IF($C842="Total","",
IF($C842="","",
IF(OFFSET('Sales input worksheet'!$B$1,ROW()-2,0)="","TOTAL",
OFFSET('Sales input worksheet'!$B$1,ROW()-2,0))))</f>
        <v/>
      </c>
      <c r="D843" s="169" t="str">
        <f ca="1">IF(OFFSET('Sales input worksheet'!$C$1,ROW()-2,0)="","",OFFSET('Sales input worksheet'!$C$1,ROW()-2,0))</f>
        <v/>
      </c>
      <c r="E843" s="170" t="str">
        <f ca="1">IF(OFFSET('Sales input worksheet'!$D$1,ROW()-2,0)="","",OFFSET('Sales input worksheet'!$D$1,ROW()-2,0))</f>
        <v/>
      </c>
      <c r="F843" s="171" t="str">
        <f ca="1">IF(OFFSET('Sales input worksheet'!$E$1,ROW()-2,0)="","",OFFSET('Sales input worksheet'!$E$1,ROW()-2,0))</f>
        <v/>
      </c>
      <c r="G843" s="172" t="str">
        <f ca="1">IF($C843="Total",SUM(G$1:G842),
IF(OR(SUM('Sales input worksheet'!$J842:$K842)&lt;0,SUM('Sales input worksheet'!$J842:$K842)=0),"",
'Sales input worksheet'!$M842))</f>
        <v/>
      </c>
      <c r="H843" s="172" t="str">
        <f ca="1">IF($C843="Total",SUM(H$1:H842),
IF(OR(SUM('Sales input worksheet'!$J842:$K842)&gt;0,SUM('Sales input worksheet'!$J842:$K842)=0),"",
'Sales input worksheet'!$M842))</f>
        <v/>
      </c>
      <c r="I843" s="319"/>
      <c r="J843" s="176" t="str">
        <f ca="1">IF($C843="Total",SUM($I$1:I842),"")</f>
        <v/>
      </c>
      <c r="K843" s="177" t="str">
        <f ca="1">IFERROR(IF($C843="Total",$K$2+SUM($G843:$H843)-$J843,
IF(AND(G843="",H843=""),"",
$K$2+SUM(G$3:G843)+SUM(H$3:H843)-SUM(I$2:I843))),"")</f>
        <v/>
      </c>
    </row>
    <row r="844" spans="1:11" x14ac:dyDescent="0.35">
      <c r="A844" s="318" t="str">
        <f ca="1">IF($B844='Debtor balance enquiry'!$C$2,1+COUNT('Accounts Receivable'!$A$1:A843),"")</f>
        <v/>
      </c>
      <c r="B844" s="133" t="str">
        <f ca="1">OFFSET('Sales input worksheet'!$A$1,ROW()-2,0)</f>
        <v/>
      </c>
      <c r="C844" s="169" t="str">
        <f ca="1">IF($C843="Total","",
IF($C843="","",
IF(OFFSET('Sales input worksheet'!$B$1,ROW()-2,0)="","TOTAL",
OFFSET('Sales input worksheet'!$B$1,ROW()-2,0))))</f>
        <v/>
      </c>
      <c r="D844" s="169" t="str">
        <f ca="1">IF(OFFSET('Sales input worksheet'!$C$1,ROW()-2,0)="","",OFFSET('Sales input worksheet'!$C$1,ROW()-2,0))</f>
        <v/>
      </c>
      <c r="E844" s="170" t="str">
        <f ca="1">IF(OFFSET('Sales input worksheet'!$D$1,ROW()-2,0)="","",OFFSET('Sales input worksheet'!$D$1,ROW()-2,0))</f>
        <v/>
      </c>
      <c r="F844" s="171" t="str">
        <f ca="1">IF(OFFSET('Sales input worksheet'!$E$1,ROW()-2,0)="","",OFFSET('Sales input worksheet'!$E$1,ROW()-2,0))</f>
        <v/>
      </c>
      <c r="G844" s="172" t="str">
        <f ca="1">IF($C844="Total",SUM(G$1:G843),
IF(OR(SUM('Sales input worksheet'!$J843:$K843)&lt;0,SUM('Sales input worksheet'!$J843:$K843)=0),"",
'Sales input worksheet'!$M843))</f>
        <v/>
      </c>
      <c r="H844" s="172" t="str">
        <f ca="1">IF($C844="Total",SUM(H$1:H843),
IF(OR(SUM('Sales input worksheet'!$J843:$K843)&gt;0,SUM('Sales input worksheet'!$J843:$K843)=0),"",
'Sales input worksheet'!$M843))</f>
        <v/>
      </c>
      <c r="I844" s="319"/>
      <c r="J844" s="176" t="str">
        <f ca="1">IF($C844="Total",SUM($I$1:I843),"")</f>
        <v/>
      </c>
      <c r="K844" s="177" t="str">
        <f ca="1">IFERROR(IF($C844="Total",$K$2+SUM($G844:$H844)-$J844,
IF(AND(G844="",H844=""),"",
$K$2+SUM(G$3:G844)+SUM(H$3:H844)-SUM(I$2:I844))),"")</f>
        <v/>
      </c>
    </row>
    <row r="845" spans="1:11" x14ac:dyDescent="0.35">
      <c r="A845" s="318" t="str">
        <f ca="1">IF($B845='Debtor balance enquiry'!$C$2,1+COUNT('Accounts Receivable'!$A$1:A844),"")</f>
        <v/>
      </c>
      <c r="B845" s="133" t="str">
        <f ca="1">OFFSET('Sales input worksheet'!$A$1,ROW()-2,0)</f>
        <v/>
      </c>
      <c r="C845" s="169" t="str">
        <f ca="1">IF($C844="Total","",
IF($C844="","",
IF(OFFSET('Sales input worksheet'!$B$1,ROW()-2,0)="","TOTAL",
OFFSET('Sales input worksheet'!$B$1,ROW()-2,0))))</f>
        <v/>
      </c>
      <c r="D845" s="169" t="str">
        <f ca="1">IF(OFFSET('Sales input worksheet'!$C$1,ROW()-2,0)="","",OFFSET('Sales input worksheet'!$C$1,ROW()-2,0))</f>
        <v/>
      </c>
      <c r="E845" s="170" t="str">
        <f ca="1">IF(OFFSET('Sales input worksheet'!$D$1,ROW()-2,0)="","",OFFSET('Sales input worksheet'!$D$1,ROW()-2,0))</f>
        <v/>
      </c>
      <c r="F845" s="171" t="str">
        <f ca="1">IF(OFFSET('Sales input worksheet'!$E$1,ROW()-2,0)="","",OFFSET('Sales input worksheet'!$E$1,ROW()-2,0))</f>
        <v/>
      </c>
      <c r="G845" s="172" t="str">
        <f ca="1">IF($C845="Total",SUM(G$1:G844),
IF(OR(SUM('Sales input worksheet'!$J844:$K844)&lt;0,SUM('Sales input worksheet'!$J844:$K844)=0),"",
'Sales input worksheet'!$M844))</f>
        <v/>
      </c>
      <c r="H845" s="172" t="str">
        <f ca="1">IF($C845="Total",SUM(H$1:H844),
IF(OR(SUM('Sales input worksheet'!$J844:$K844)&gt;0,SUM('Sales input worksheet'!$J844:$K844)=0),"",
'Sales input worksheet'!$M844))</f>
        <v/>
      </c>
      <c r="I845" s="319"/>
      <c r="J845" s="176" t="str">
        <f ca="1">IF($C845="Total",SUM($I$1:I844),"")</f>
        <v/>
      </c>
      <c r="K845" s="177" t="str">
        <f ca="1">IFERROR(IF($C845="Total",$K$2+SUM($G845:$H845)-$J845,
IF(AND(G845="",H845=""),"",
$K$2+SUM(G$3:G845)+SUM(H$3:H845)-SUM(I$2:I845))),"")</f>
        <v/>
      </c>
    </row>
    <row r="846" spans="1:11" x14ac:dyDescent="0.35">
      <c r="A846" s="318" t="str">
        <f ca="1">IF($B846='Debtor balance enquiry'!$C$2,1+COUNT('Accounts Receivable'!$A$1:A845),"")</f>
        <v/>
      </c>
      <c r="B846" s="133" t="str">
        <f ca="1">OFFSET('Sales input worksheet'!$A$1,ROW()-2,0)</f>
        <v/>
      </c>
      <c r="C846" s="169" t="str">
        <f ca="1">IF($C845="Total","",
IF($C845="","",
IF(OFFSET('Sales input worksheet'!$B$1,ROW()-2,0)="","TOTAL",
OFFSET('Sales input worksheet'!$B$1,ROW()-2,0))))</f>
        <v/>
      </c>
      <c r="D846" s="169" t="str">
        <f ca="1">IF(OFFSET('Sales input worksheet'!$C$1,ROW()-2,0)="","",OFFSET('Sales input worksheet'!$C$1,ROW()-2,0))</f>
        <v/>
      </c>
      <c r="E846" s="170" t="str">
        <f ca="1">IF(OFFSET('Sales input worksheet'!$D$1,ROW()-2,0)="","",OFFSET('Sales input worksheet'!$D$1,ROW()-2,0))</f>
        <v/>
      </c>
      <c r="F846" s="171" t="str">
        <f ca="1">IF(OFFSET('Sales input worksheet'!$E$1,ROW()-2,0)="","",OFFSET('Sales input worksheet'!$E$1,ROW()-2,0))</f>
        <v/>
      </c>
      <c r="G846" s="172" t="str">
        <f ca="1">IF($C846="Total",SUM(G$1:G845),
IF(OR(SUM('Sales input worksheet'!$J845:$K845)&lt;0,SUM('Sales input worksheet'!$J845:$K845)=0),"",
'Sales input worksheet'!$M845))</f>
        <v/>
      </c>
      <c r="H846" s="172" t="str">
        <f ca="1">IF($C846="Total",SUM(H$1:H845),
IF(OR(SUM('Sales input worksheet'!$J845:$K845)&gt;0,SUM('Sales input worksheet'!$J845:$K845)=0),"",
'Sales input worksheet'!$M845))</f>
        <v/>
      </c>
      <c r="I846" s="319"/>
      <c r="J846" s="176" t="str">
        <f ca="1">IF($C846="Total",SUM($I$1:I845),"")</f>
        <v/>
      </c>
      <c r="K846" s="177" t="str">
        <f ca="1">IFERROR(IF($C846="Total",$K$2+SUM($G846:$H846)-$J846,
IF(AND(G846="",H846=""),"",
$K$2+SUM(G$3:G846)+SUM(H$3:H846)-SUM(I$2:I846))),"")</f>
        <v/>
      </c>
    </row>
    <row r="847" spans="1:11" x14ac:dyDescent="0.35">
      <c r="A847" s="318" t="str">
        <f ca="1">IF($B847='Debtor balance enquiry'!$C$2,1+COUNT('Accounts Receivable'!$A$1:A846),"")</f>
        <v/>
      </c>
      <c r="B847" s="133" t="str">
        <f ca="1">OFFSET('Sales input worksheet'!$A$1,ROW()-2,0)</f>
        <v/>
      </c>
      <c r="C847" s="169" t="str">
        <f ca="1">IF($C846="Total","",
IF($C846="","",
IF(OFFSET('Sales input worksheet'!$B$1,ROW()-2,0)="","TOTAL",
OFFSET('Sales input worksheet'!$B$1,ROW()-2,0))))</f>
        <v/>
      </c>
      <c r="D847" s="169" t="str">
        <f ca="1">IF(OFFSET('Sales input worksheet'!$C$1,ROW()-2,0)="","",OFFSET('Sales input worksheet'!$C$1,ROW()-2,0))</f>
        <v/>
      </c>
      <c r="E847" s="170" t="str">
        <f ca="1">IF(OFFSET('Sales input worksheet'!$D$1,ROW()-2,0)="","",OFFSET('Sales input worksheet'!$D$1,ROW()-2,0))</f>
        <v/>
      </c>
      <c r="F847" s="171" t="str">
        <f ca="1">IF(OFFSET('Sales input worksheet'!$E$1,ROW()-2,0)="","",OFFSET('Sales input worksheet'!$E$1,ROW()-2,0))</f>
        <v/>
      </c>
      <c r="G847" s="172" t="str">
        <f ca="1">IF($C847="Total",SUM(G$1:G846),
IF(OR(SUM('Sales input worksheet'!$J846:$K846)&lt;0,SUM('Sales input worksheet'!$J846:$K846)=0),"",
'Sales input worksheet'!$M846))</f>
        <v/>
      </c>
      <c r="H847" s="172" t="str">
        <f ca="1">IF($C847="Total",SUM(H$1:H846),
IF(OR(SUM('Sales input worksheet'!$J846:$K846)&gt;0,SUM('Sales input worksheet'!$J846:$K846)=0),"",
'Sales input worksheet'!$M846))</f>
        <v/>
      </c>
      <c r="I847" s="319"/>
      <c r="J847" s="176" t="str">
        <f ca="1">IF($C847="Total",SUM($I$1:I846),"")</f>
        <v/>
      </c>
      <c r="K847" s="177" t="str">
        <f ca="1">IFERROR(IF($C847="Total",$K$2+SUM($G847:$H847)-$J847,
IF(AND(G847="",H847=""),"",
$K$2+SUM(G$3:G847)+SUM(H$3:H847)-SUM(I$2:I847))),"")</f>
        <v/>
      </c>
    </row>
    <row r="848" spans="1:11" x14ac:dyDescent="0.35">
      <c r="A848" s="318" t="str">
        <f ca="1">IF($B848='Debtor balance enquiry'!$C$2,1+COUNT('Accounts Receivable'!$A$1:A847),"")</f>
        <v/>
      </c>
      <c r="B848" s="133" t="str">
        <f ca="1">OFFSET('Sales input worksheet'!$A$1,ROW()-2,0)</f>
        <v/>
      </c>
      <c r="C848" s="169" t="str">
        <f ca="1">IF($C847="Total","",
IF($C847="","",
IF(OFFSET('Sales input worksheet'!$B$1,ROW()-2,0)="","TOTAL",
OFFSET('Sales input worksheet'!$B$1,ROW()-2,0))))</f>
        <v/>
      </c>
      <c r="D848" s="169" t="str">
        <f ca="1">IF(OFFSET('Sales input worksheet'!$C$1,ROW()-2,0)="","",OFFSET('Sales input worksheet'!$C$1,ROW()-2,0))</f>
        <v/>
      </c>
      <c r="E848" s="170" t="str">
        <f ca="1">IF(OFFSET('Sales input worksheet'!$D$1,ROW()-2,0)="","",OFFSET('Sales input worksheet'!$D$1,ROW()-2,0))</f>
        <v/>
      </c>
      <c r="F848" s="171" t="str">
        <f ca="1">IF(OFFSET('Sales input worksheet'!$E$1,ROW()-2,0)="","",OFFSET('Sales input worksheet'!$E$1,ROW()-2,0))</f>
        <v/>
      </c>
      <c r="G848" s="172" t="str">
        <f ca="1">IF($C848="Total",SUM(G$1:G847),
IF(OR(SUM('Sales input worksheet'!$J847:$K847)&lt;0,SUM('Sales input worksheet'!$J847:$K847)=0),"",
'Sales input worksheet'!$M847))</f>
        <v/>
      </c>
      <c r="H848" s="172" t="str">
        <f ca="1">IF($C848="Total",SUM(H$1:H847),
IF(OR(SUM('Sales input worksheet'!$J847:$K847)&gt;0,SUM('Sales input worksheet'!$J847:$K847)=0),"",
'Sales input worksheet'!$M847))</f>
        <v/>
      </c>
      <c r="I848" s="319"/>
      <c r="J848" s="176" t="str">
        <f ca="1">IF($C848="Total",SUM($I$1:I847),"")</f>
        <v/>
      </c>
      <c r="K848" s="177" t="str">
        <f ca="1">IFERROR(IF($C848="Total",$K$2+SUM($G848:$H848)-$J848,
IF(AND(G848="",H848=""),"",
$K$2+SUM(G$3:G848)+SUM(H$3:H848)-SUM(I$2:I848))),"")</f>
        <v/>
      </c>
    </row>
    <row r="849" spans="1:11" x14ac:dyDescent="0.35">
      <c r="A849" s="318" t="str">
        <f ca="1">IF($B849='Debtor balance enquiry'!$C$2,1+COUNT('Accounts Receivable'!$A$1:A848),"")</f>
        <v/>
      </c>
      <c r="B849" s="133" t="str">
        <f ca="1">OFFSET('Sales input worksheet'!$A$1,ROW()-2,0)</f>
        <v/>
      </c>
      <c r="C849" s="169" t="str">
        <f ca="1">IF($C848="Total","",
IF($C848="","",
IF(OFFSET('Sales input worksheet'!$B$1,ROW()-2,0)="","TOTAL",
OFFSET('Sales input worksheet'!$B$1,ROW()-2,0))))</f>
        <v/>
      </c>
      <c r="D849" s="169" t="str">
        <f ca="1">IF(OFFSET('Sales input worksheet'!$C$1,ROW()-2,0)="","",OFFSET('Sales input worksheet'!$C$1,ROW()-2,0))</f>
        <v/>
      </c>
      <c r="E849" s="170" t="str">
        <f ca="1">IF(OFFSET('Sales input worksheet'!$D$1,ROW()-2,0)="","",OFFSET('Sales input worksheet'!$D$1,ROW()-2,0))</f>
        <v/>
      </c>
      <c r="F849" s="171" t="str">
        <f ca="1">IF(OFFSET('Sales input worksheet'!$E$1,ROW()-2,0)="","",OFFSET('Sales input worksheet'!$E$1,ROW()-2,0))</f>
        <v/>
      </c>
      <c r="G849" s="172" t="str">
        <f ca="1">IF($C849="Total",SUM(G$1:G848),
IF(OR(SUM('Sales input worksheet'!$J848:$K848)&lt;0,SUM('Sales input worksheet'!$J848:$K848)=0),"",
'Sales input worksheet'!$M848))</f>
        <v/>
      </c>
      <c r="H849" s="172" t="str">
        <f ca="1">IF($C849="Total",SUM(H$1:H848),
IF(OR(SUM('Sales input worksheet'!$J848:$K848)&gt;0,SUM('Sales input worksheet'!$J848:$K848)=0),"",
'Sales input worksheet'!$M848))</f>
        <v/>
      </c>
      <c r="I849" s="319"/>
      <c r="J849" s="176" t="str">
        <f ca="1">IF($C849="Total",SUM($I$1:I848),"")</f>
        <v/>
      </c>
      <c r="K849" s="177" t="str">
        <f ca="1">IFERROR(IF($C849="Total",$K$2+SUM($G849:$H849)-$J849,
IF(AND(G849="",H849=""),"",
$K$2+SUM(G$3:G849)+SUM(H$3:H849)-SUM(I$2:I849))),"")</f>
        <v/>
      </c>
    </row>
    <row r="850" spans="1:11" x14ac:dyDescent="0.35">
      <c r="A850" s="318" t="str">
        <f ca="1">IF($B850='Debtor balance enquiry'!$C$2,1+COUNT('Accounts Receivable'!$A$1:A849),"")</f>
        <v/>
      </c>
      <c r="B850" s="133" t="str">
        <f ca="1">OFFSET('Sales input worksheet'!$A$1,ROW()-2,0)</f>
        <v/>
      </c>
      <c r="C850" s="169" t="str">
        <f ca="1">IF($C849="Total","",
IF($C849="","",
IF(OFFSET('Sales input worksheet'!$B$1,ROW()-2,0)="","TOTAL",
OFFSET('Sales input worksheet'!$B$1,ROW()-2,0))))</f>
        <v/>
      </c>
      <c r="D850" s="169" t="str">
        <f ca="1">IF(OFFSET('Sales input worksheet'!$C$1,ROW()-2,0)="","",OFFSET('Sales input worksheet'!$C$1,ROW()-2,0))</f>
        <v/>
      </c>
      <c r="E850" s="170" t="str">
        <f ca="1">IF(OFFSET('Sales input worksheet'!$D$1,ROW()-2,0)="","",OFFSET('Sales input worksheet'!$D$1,ROW()-2,0))</f>
        <v/>
      </c>
      <c r="F850" s="171" t="str">
        <f ca="1">IF(OFFSET('Sales input worksheet'!$E$1,ROW()-2,0)="","",OFFSET('Sales input worksheet'!$E$1,ROW()-2,0))</f>
        <v/>
      </c>
      <c r="G850" s="172" t="str">
        <f ca="1">IF($C850="Total",SUM(G$1:G849),
IF(OR(SUM('Sales input worksheet'!$J849:$K849)&lt;0,SUM('Sales input worksheet'!$J849:$K849)=0),"",
'Sales input worksheet'!$M849))</f>
        <v/>
      </c>
      <c r="H850" s="172" t="str">
        <f ca="1">IF($C850="Total",SUM(H$1:H849),
IF(OR(SUM('Sales input worksheet'!$J849:$K849)&gt;0,SUM('Sales input worksheet'!$J849:$K849)=0),"",
'Sales input worksheet'!$M849))</f>
        <v/>
      </c>
      <c r="I850" s="319"/>
      <c r="J850" s="176" t="str">
        <f ca="1">IF($C850="Total",SUM($I$1:I849),"")</f>
        <v/>
      </c>
      <c r="K850" s="177" t="str">
        <f ca="1">IFERROR(IF($C850="Total",$K$2+SUM($G850:$H850)-$J850,
IF(AND(G850="",H850=""),"",
$K$2+SUM(G$3:G850)+SUM(H$3:H850)-SUM(I$2:I850))),"")</f>
        <v/>
      </c>
    </row>
    <row r="851" spans="1:11" x14ac:dyDescent="0.35">
      <c r="A851" s="318" t="str">
        <f ca="1">IF($B851='Debtor balance enquiry'!$C$2,1+COUNT('Accounts Receivable'!$A$1:A850),"")</f>
        <v/>
      </c>
      <c r="B851" s="133" t="str">
        <f ca="1">OFFSET('Sales input worksheet'!$A$1,ROW()-2,0)</f>
        <v/>
      </c>
      <c r="C851" s="169" t="str">
        <f ca="1">IF($C850="Total","",
IF($C850="","",
IF(OFFSET('Sales input worksheet'!$B$1,ROW()-2,0)="","TOTAL",
OFFSET('Sales input worksheet'!$B$1,ROW()-2,0))))</f>
        <v/>
      </c>
      <c r="D851" s="169" t="str">
        <f ca="1">IF(OFFSET('Sales input worksheet'!$C$1,ROW()-2,0)="","",OFFSET('Sales input worksheet'!$C$1,ROW()-2,0))</f>
        <v/>
      </c>
      <c r="E851" s="170" t="str">
        <f ca="1">IF(OFFSET('Sales input worksheet'!$D$1,ROW()-2,0)="","",OFFSET('Sales input worksheet'!$D$1,ROW()-2,0))</f>
        <v/>
      </c>
      <c r="F851" s="171" t="str">
        <f ca="1">IF(OFFSET('Sales input worksheet'!$E$1,ROW()-2,0)="","",OFFSET('Sales input worksheet'!$E$1,ROW()-2,0))</f>
        <v/>
      </c>
      <c r="G851" s="172" t="str">
        <f ca="1">IF($C851="Total",SUM(G$1:G850),
IF(OR(SUM('Sales input worksheet'!$J850:$K850)&lt;0,SUM('Sales input worksheet'!$J850:$K850)=0),"",
'Sales input worksheet'!$M850))</f>
        <v/>
      </c>
      <c r="H851" s="172" t="str">
        <f ca="1">IF($C851="Total",SUM(H$1:H850),
IF(OR(SUM('Sales input worksheet'!$J850:$K850)&gt;0,SUM('Sales input worksheet'!$J850:$K850)=0),"",
'Sales input worksheet'!$M850))</f>
        <v/>
      </c>
      <c r="I851" s="319"/>
      <c r="J851" s="176" t="str">
        <f ca="1">IF($C851="Total",SUM($I$1:I850),"")</f>
        <v/>
      </c>
      <c r="K851" s="177" t="str">
        <f ca="1">IFERROR(IF($C851="Total",$K$2+SUM($G851:$H851)-$J851,
IF(AND(G851="",H851=""),"",
$K$2+SUM(G$3:G851)+SUM(H$3:H851)-SUM(I$2:I851))),"")</f>
        <v/>
      </c>
    </row>
    <row r="852" spans="1:11" x14ac:dyDescent="0.35">
      <c r="A852" s="318" t="str">
        <f ca="1">IF($B852='Debtor balance enquiry'!$C$2,1+COUNT('Accounts Receivable'!$A$1:A851),"")</f>
        <v/>
      </c>
      <c r="B852" s="133" t="str">
        <f ca="1">OFFSET('Sales input worksheet'!$A$1,ROW()-2,0)</f>
        <v/>
      </c>
      <c r="C852" s="169" t="str">
        <f ca="1">IF($C851="Total","",
IF($C851="","",
IF(OFFSET('Sales input worksheet'!$B$1,ROW()-2,0)="","TOTAL",
OFFSET('Sales input worksheet'!$B$1,ROW()-2,0))))</f>
        <v/>
      </c>
      <c r="D852" s="169" t="str">
        <f ca="1">IF(OFFSET('Sales input worksheet'!$C$1,ROW()-2,0)="","",OFFSET('Sales input worksheet'!$C$1,ROW()-2,0))</f>
        <v/>
      </c>
      <c r="E852" s="170" t="str">
        <f ca="1">IF(OFFSET('Sales input worksheet'!$D$1,ROW()-2,0)="","",OFFSET('Sales input worksheet'!$D$1,ROW()-2,0))</f>
        <v/>
      </c>
      <c r="F852" s="171" t="str">
        <f ca="1">IF(OFFSET('Sales input worksheet'!$E$1,ROW()-2,0)="","",OFFSET('Sales input worksheet'!$E$1,ROW()-2,0))</f>
        <v/>
      </c>
      <c r="G852" s="172" t="str">
        <f ca="1">IF($C852="Total",SUM(G$1:G851),
IF(OR(SUM('Sales input worksheet'!$J851:$K851)&lt;0,SUM('Sales input worksheet'!$J851:$K851)=0),"",
'Sales input worksheet'!$M851))</f>
        <v/>
      </c>
      <c r="H852" s="172" t="str">
        <f ca="1">IF($C852="Total",SUM(H$1:H851),
IF(OR(SUM('Sales input worksheet'!$J851:$K851)&gt;0,SUM('Sales input worksheet'!$J851:$K851)=0),"",
'Sales input worksheet'!$M851))</f>
        <v/>
      </c>
      <c r="I852" s="319"/>
      <c r="J852" s="176" t="str">
        <f ca="1">IF($C852="Total",SUM($I$1:I851),"")</f>
        <v/>
      </c>
      <c r="K852" s="177" t="str">
        <f ca="1">IFERROR(IF($C852="Total",$K$2+SUM($G852:$H852)-$J852,
IF(AND(G852="",H852=""),"",
$K$2+SUM(G$3:G852)+SUM(H$3:H852)-SUM(I$2:I852))),"")</f>
        <v/>
      </c>
    </row>
    <row r="853" spans="1:11" x14ac:dyDescent="0.35">
      <c r="A853" s="318" t="str">
        <f ca="1">IF($B853='Debtor balance enquiry'!$C$2,1+COUNT('Accounts Receivable'!$A$1:A852),"")</f>
        <v/>
      </c>
      <c r="B853" s="133" t="str">
        <f ca="1">OFFSET('Sales input worksheet'!$A$1,ROW()-2,0)</f>
        <v/>
      </c>
      <c r="C853" s="169" t="str">
        <f ca="1">IF($C852="Total","",
IF($C852="","",
IF(OFFSET('Sales input worksheet'!$B$1,ROW()-2,0)="","TOTAL",
OFFSET('Sales input worksheet'!$B$1,ROW()-2,0))))</f>
        <v/>
      </c>
      <c r="D853" s="169" t="str">
        <f ca="1">IF(OFFSET('Sales input worksheet'!$C$1,ROW()-2,0)="","",OFFSET('Sales input worksheet'!$C$1,ROW()-2,0))</f>
        <v/>
      </c>
      <c r="E853" s="170" t="str">
        <f ca="1">IF(OFFSET('Sales input worksheet'!$D$1,ROW()-2,0)="","",OFFSET('Sales input worksheet'!$D$1,ROW()-2,0))</f>
        <v/>
      </c>
      <c r="F853" s="171" t="str">
        <f ca="1">IF(OFFSET('Sales input worksheet'!$E$1,ROW()-2,0)="","",OFFSET('Sales input worksheet'!$E$1,ROW()-2,0))</f>
        <v/>
      </c>
      <c r="G853" s="172" t="str">
        <f ca="1">IF($C853="Total",SUM(G$1:G852),
IF(OR(SUM('Sales input worksheet'!$J852:$K852)&lt;0,SUM('Sales input worksheet'!$J852:$K852)=0),"",
'Sales input worksheet'!$M852))</f>
        <v/>
      </c>
      <c r="H853" s="172" t="str">
        <f ca="1">IF($C853="Total",SUM(H$1:H852),
IF(OR(SUM('Sales input worksheet'!$J852:$K852)&gt;0,SUM('Sales input worksheet'!$J852:$K852)=0),"",
'Sales input worksheet'!$M852))</f>
        <v/>
      </c>
      <c r="I853" s="319"/>
      <c r="J853" s="176" t="str">
        <f ca="1">IF($C853="Total",SUM($I$1:I852),"")</f>
        <v/>
      </c>
      <c r="K853" s="177" t="str">
        <f ca="1">IFERROR(IF($C853="Total",$K$2+SUM($G853:$H853)-$J853,
IF(AND(G853="",H853=""),"",
$K$2+SUM(G$3:G853)+SUM(H$3:H853)-SUM(I$2:I853))),"")</f>
        <v/>
      </c>
    </row>
    <row r="854" spans="1:11" x14ac:dyDescent="0.35">
      <c r="A854" s="318" t="str">
        <f ca="1">IF($B854='Debtor balance enquiry'!$C$2,1+COUNT('Accounts Receivable'!$A$1:A853),"")</f>
        <v/>
      </c>
      <c r="B854" s="133" t="str">
        <f ca="1">OFFSET('Sales input worksheet'!$A$1,ROW()-2,0)</f>
        <v/>
      </c>
      <c r="C854" s="169" t="str">
        <f ca="1">IF($C853="Total","",
IF($C853="","",
IF(OFFSET('Sales input worksheet'!$B$1,ROW()-2,0)="","TOTAL",
OFFSET('Sales input worksheet'!$B$1,ROW()-2,0))))</f>
        <v/>
      </c>
      <c r="D854" s="169" t="str">
        <f ca="1">IF(OFFSET('Sales input worksheet'!$C$1,ROW()-2,0)="","",OFFSET('Sales input worksheet'!$C$1,ROW()-2,0))</f>
        <v/>
      </c>
      <c r="E854" s="170" t="str">
        <f ca="1">IF(OFFSET('Sales input worksheet'!$D$1,ROW()-2,0)="","",OFFSET('Sales input worksheet'!$D$1,ROW()-2,0))</f>
        <v/>
      </c>
      <c r="F854" s="171" t="str">
        <f ca="1">IF(OFFSET('Sales input worksheet'!$E$1,ROW()-2,0)="","",OFFSET('Sales input worksheet'!$E$1,ROW()-2,0))</f>
        <v/>
      </c>
      <c r="G854" s="172" t="str">
        <f ca="1">IF($C854="Total",SUM(G$1:G853),
IF(OR(SUM('Sales input worksheet'!$J853:$K853)&lt;0,SUM('Sales input worksheet'!$J853:$K853)=0),"",
'Sales input worksheet'!$M853))</f>
        <v/>
      </c>
      <c r="H854" s="172" t="str">
        <f ca="1">IF($C854="Total",SUM(H$1:H853),
IF(OR(SUM('Sales input worksheet'!$J853:$K853)&gt;0,SUM('Sales input worksheet'!$J853:$K853)=0),"",
'Sales input worksheet'!$M853))</f>
        <v/>
      </c>
      <c r="I854" s="319"/>
      <c r="J854" s="176" t="str">
        <f ca="1">IF($C854="Total",SUM($I$1:I853),"")</f>
        <v/>
      </c>
      <c r="K854" s="177" t="str">
        <f ca="1">IFERROR(IF($C854="Total",$K$2+SUM($G854:$H854)-$J854,
IF(AND(G854="",H854=""),"",
$K$2+SUM(G$3:G854)+SUM(H$3:H854)-SUM(I$2:I854))),"")</f>
        <v/>
      </c>
    </row>
    <row r="855" spans="1:11" x14ac:dyDescent="0.35">
      <c r="A855" s="318" t="str">
        <f ca="1">IF($B855='Debtor balance enquiry'!$C$2,1+COUNT('Accounts Receivable'!$A$1:A854),"")</f>
        <v/>
      </c>
      <c r="B855" s="133" t="str">
        <f ca="1">OFFSET('Sales input worksheet'!$A$1,ROW()-2,0)</f>
        <v/>
      </c>
      <c r="C855" s="169" t="str">
        <f ca="1">IF($C854="Total","",
IF($C854="","",
IF(OFFSET('Sales input worksheet'!$B$1,ROW()-2,0)="","TOTAL",
OFFSET('Sales input worksheet'!$B$1,ROW()-2,0))))</f>
        <v/>
      </c>
      <c r="D855" s="169" t="str">
        <f ca="1">IF(OFFSET('Sales input worksheet'!$C$1,ROW()-2,0)="","",OFFSET('Sales input worksheet'!$C$1,ROW()-2,0))</f>
        <v/>
      </c>
      <c r="E855" s="170" t="str">
        <f ca="1">IF(OFFSET('Sales input worksheet'!$D$1,ROW()-2,0)="","",OFFSET('Sales input worksheet'!$D$1,ROW()-2,0))</f>
        <v/>
      </c>
      <c r="F855" s="171" t="str">
        <f ca="1">IF(OFFSET('Sales input worksheet'!$E$1,ROW()-2,0)="","",OFFSET('Sales input worksheet'!$E$1,ROW()-2,0))</f>
        <v/>
      </c>
      <c r="G855" s="172" t="str">
        <f ca="1">IF($C855="Total",SUM(G$1:G854),
IF(OR(SUM('Sales input worksheet'!$J854:$K854)&lt;0,SUM('Sales input worksheet'!$J854:$K854)=0),"",
'Sales input worksheet'!$M854))</f>
        <v/>
      </c>
      <c r="H855" s="172" t="str">
        <f ca="1">IF($C855="Total",SUM(H$1:H854),
IF(OR(SUM('Sales input worksheet'!$J854:$K854)&gt;0,SUM('Sales input worksheet'!$J854:$K854)=0),"",
'Sales input worksheet'!$M854))</f>
        <v/>
      </c>
      <c r="I855" s="319"/>
      <c r="J855" s="176" t="str">
        <f ca="1">IF($C855="Total",SUM($I$1:I854),"")</f>
        <v/>
      </c>
      <c r="K855" s="177" t="str">
        <f ca="1">IFERROR(IF($C855="Total",$K$2+SUM($G855:$H855)-$J855,
IF(AND(G855="",H855=""),"",
$K$2+SUM(G$3:G855)+SUM(H$3:H855)-SUM(I$2:I855))),"")</f>
        <v/>
      </c>
    </row>
    <row r="856" spans="1:11" x14ac:dyDescent="0.35">
      <c r="A856" s="318" t="str">
        <f ca="1">IF($B856='Debtor balance enquiry'!$C$2,1+COUNT('Accounts Receivable'!$A$1:A855),"")</f>
        <v/>
      </c>
      <c r="B856" s="133" t="str">
        <f ca="1">OFFSET('Sales input worksheet'!$A$1,ROW()-2,0)</f>
        <v/>
      </c>
      <c r="C856" s="169" t="str">
        <f ca="1">IF($C855="Total","",
IF($C855="","",
IF(OFFSET('Sales input worksheet'!$B$1,ROW()-2,0)="","TOTAL",
OFFSET('Sales input worksheet'!$B$1,ROW()-2,0))))</f>
        <v/>
      </c>
      <c r="D856" s="169" t="str">
        <f ca="1">IF(OFFSET('Sales input worksheet'!$C$1,ROW()-2,0)="","",OFFSET('Sales input worksheet'!$C$1,ROW()-2,0))</f>
        <v/>
      </c>
      <c r="E856" s="170" t="str">
        <f ca="1">IF(OFFSET('Sales input worksheet'!$D$1,ROW()-2,0)="","",OFFSET('Sales input worksheet'!$D$1,ROW()-2,0))</f>
        <v/>
      </c>
      <c r="F856" s="171" t="str">
        <f ca="1">IF(OFFSET('Sales input worksheet'!$E$1,ROW()-2,0)="","",OFFSET('Sales input worksheet'!$E$1,ROW()-2,0))</f>
        <v/>
      </c>
      <c r="G856" s="172" t="str">
        <f ca="1">IF($C856="Total",SUM(G$1:G855),
IF(OR(SUM('Sales input worksheet'!$J855:$K855)&lt;0,SUM('Sales input worksheet'!$J855:$K855)=0),"",
'Sales input worksheet'!$M855))</f>
        <v/>
      </c>
      <c r="H856" s="172" t="str">
        <f ca="1">IF($C856="Total",SUM(H$1:H855),
IF(OR(SUM('Sales input worksheet'!$J855:$K855)&gt;0,SUM('Sales input worksheet'!$J855:$K855)=0),"",
'Sales input worksheet'!$M855))</f>
        <v/>
      </c>
      <c r="I856" s="319"/>
      <c r="J856" s="176" t="str">
        <f ca="1">IF($C856="Total",SUM($I$1:I855),"")</f>
        <v/>
      </c>
      <c r="K856" s="177" t="str">
        <f ca="1">IFERROR(IF($C856="Total",$K$2+SUM($G856:$H856)-$J856,
IF(AND(G856="",H856=""),"",
$K$2+SUM(G$3:G856)+SUM(H$3:H856)-SUM(I$2:I856))),"")</f>
        <v/>
      </c>
    </row>
    <row r="857" spans="1:11" x14ac:dyDescent="0.35">
      <c r="A857" s="318" t="str">
        <f ca="1">IF($B857='Debtor balance enquiry'!$C$2,1+COUNT('Accounts Receivable'!$A$1:A856),"")</f>
        <v/>
      </c>
      <c r="B857" s="133" t="str">
        <f ca="1">OFFSET('Sales input worksheet'!$A$1,ROW()-2,0)</f>
        <v/>
      </c>
      <c r="C857" s="169" t="str">
        <f ca="1">IF($C856="Total","",
IF($C856="","",
IF(OFFSET('Sales input worksheet'!$B$1,ROW()-2,0)="","TOTAL",
OFFSET('Sales input worksheet'!$B$1,ROW()-2,0))))</f>
        <v/>
      </c>
      <c r="D857" s="169" t="str">
        <f ca="1">IF(OFFSET('Sales input worksheet'!$C$1,ROW()-2,0)="","",OFFSET('Sales input worksheet'!$C$1,ROW()-2,0))</f>
        <v/>
      </c>
      <c r="E857" s="170" t="str">
        <f ca="1">IF(OFFSET('Sales input worksheet'!$D$1,ROW()-2,0)="","",OFFSET('Sales input worksheet'!$D$1,ROW()-2,0))</f>
        <v/>
      </c>
      <c r="F857" s="171" t="str">
        <f ca="1">IF(OFFSET('Sales input worksheet'!$E$1,ROW()-2,0)="","",OFFSET('Sales input worksheet'!$E$1,ROW()-2,0))</f>
        <v/>
      </c>
      <c r="G857" s="172" t="str">
        <f ca="1">IF($C857="Total",SUM(G$1:G856),
IF(OR(SUM('Sales input worksheet'!$J856:$K856)&lt;0,SUM('Sales input worksheet'!$J856:$K856)=0),"",
'Sales input worksheet'!$M856))</f>
        <v/>
      </c>
      <c r="H857" s="172" t="str">
        <f ca="1">IF($C857="Total",SUM(H$1:H856),
IF(OR(SUM('Sales input worksheet'!$J856:$K856)&gt;0,SUM('Sales input worksheet'!$J856:$K856)=0),"",
'Sales input worksheet'!$M856))</f>
        <v/>
      </c>
      <c r="I857" s="319"/>
      <c r="J857" s="176" t="str">
        <f ca="1">IF($C857="Total",SUM($I$1:I856),"")</f>
        <v/>
      </c>
      <c r="K857" s="177" t="str">
        <f ca="1">IFERROR(IF($C857="Total",$K$2+SUM($G857:$H857)-$J857,
IF(AND(G857="",H857=""),"",
$K$2+SUM(G$3:G857)+SUM(H$3:H857)-SUM(I$2:I857))),"")</f>
        <v/>
      </c>
    </row>
    <row r="858" spans="1:11" x14ac:dyDescent="0.35">
      <c r="A858" s="318" t="str">
        <f ca="1">IF($B858='Debtor balance enquiry'!$C$2,1+COUNT('Accounts Receivable'!$A$1:A857),"")</f>
        <v/>
      </c>
      <c r="B858" s="133" t="str">
        <f ca="1">OFFSET('Sales input worksheet'!$A$1,ROW()-2,0)</f>
        <v/>
      </c>
      <c r="C858" s="169" t="str">
        <f ca="1">IF($C857="Total","",
IF($C857="","",
IF(OFFSET('Sales input worksheet'!$B$1,ROW()-2,0)="","TOTAL",
OFFSET('Sales input worksheet'!$B$1,ROW()-2,0))))</f>
        <v/>
      </c>
      <c r="D858" s="169" t="str">
        <f ca="1">IF(OFFSET('Sales input worksheet'!$C$1,ROW()-2,0)="","",OFFSET('Sales input worksheet'!$C$1,ROW()-2,0))</f>
        <v/>
      </c>
      <c r="E858" s="170" t="str">
        <f ca="1">IF(OFFSET('Sales input worksheet'!$D$1,ROW()-2,0)="","",OFFSET('Sales input worksheet'!$D$1,ROW()-2,0))</f>
        <v/>
      </c>
      <c r="F858" s="171" t="str">
        <f ca="1">IF(OFFSET('Sales input worksheet'!$E$1,ROW()-2,0)="","",OFFSET('Sales input worksheet'!$E$1,ROW()-2,0))</f>
        <v/>
      </c>
      <c r="G858" s="172" t="str">
        <f ca="1">IF($C858="Total",SUM(G$1:G857),
IF(OR(SUM('Sales input worksheet'!$J857:$K857)&lt;0,SUM('Sales input worksheet'!$J857:$K857)=0),"",
'Sales input worksheet'!$M857))</f>
        <v/>
      </c>
      <c r="H858" s="172" t="str">
        <f ca="1">IF($C858="Total",SUM(H$1:H857),
IF(OR(SUM('Sales input worksheet'!$J857:$K857)&gt;0,SUM('Sales input worksheet'!$J857:$K857)=0),"",
'Sales input worksheet'!$M857))</f>
        <v/>
      </c>
      <c r="I858" s="319"/>
      <c r="J858" s="176" t="str">
        <f ca="1">IF($C858="Total",SUM($I$1:I857),"")</f>
        <v/>
      </c>
      <c r="K858" s="177" t="str">
        <f ca="1">IFERROR(IF($C858="Total",$K$2+SUM($G858:$H858)-$J858,
IF(AND(G858="",H858=""),"",
$K$2+SUM(G$3:G858)+SUM(H$3:H858)-SUM(I$2:I858))),"")</f>
        <v/>
      </c>
    </row>
    <row r="859" spans="1:11" x14ac:dyDescent="0.35">
      <c r="A859" s="318" t="str">
        <f ca="1">IF($B859='Debtor balance enquiry'!$C$2,1+COUNT('Accounts Receivable'!$A$1:A858),"")</f>
        <v/>
      </c>
      <c r="B859" s="133" t="str">
        <f ca="1">OFFSET('Sales input worksheet'!$A$1,ROW()-2,0)</f>
        <v/>
      </c>
      <c r="C859" s="169" t="str">
        <f ca="1">IF($C858="Total","",
IF($C858="","",
IF(OFFSET('Sales input worksheet'!$B$1,ROW()-2,0)="","TOTAL",
OFFSET('Sales input worksheet'!$B$1,ROW()-2,0))))</f>
        <v/>
      </c>
      <c r="D859" s="169" t="str">
        <f ca="1">IF(OFFSET('Sales input worksheet'!$C$1,ROW()-2,0)="","",OFFSET('Sales input worksheet'!$C$1,ROW()-2,0))</f>
        <v/>
      </c>
      <c r="E859" s="170" t="str">
        <f ca="1">IF(OFFSET('Sales input worksheet'!$D$1,ROW()-2,0)="","",OFFSET('Sales input worksheet'!$D$1,ROW()-2,0))</f>
        <v/>
      </c>
      <c r="F859" s="171" t="str">
        <f ca="1">IF(OFFSET('Sales input worksheet'!$E$1,ROW()-2,0)="","",OFFSET('Sales input worksheet'!$E$1,ROW()-2,0))</f>
        <v/>
      </c>
      <c r="G859" s="172" t="str">
        <f ca="1">IF($C859="Total",SUM(G$1:G858),
IF(OR(SUM('Sales input worksheet'!$J858:$K858)&lt;0,SUM('Sales input worksheet'!$J858:$K858)=0),"",
'Sales input worksheet'!$M858))</f>
        <v/>
      </c>
      <c r="H859" s="172" t="str">
        <f ca="1">IF($C859="Total",SUM(H$1:H858),
IF(OR(SUM('Sales input worksheet'!$J858:$K858)&gt;0,SUM('Sales input worksheet'!$J858:$K858)=0),"",
'Sales input worksheet'!$M858))</f>
        <v/>
      </c>
      <c r="I859" s="319"/>
      <c r="J859" s="176" t="str">
        <f ca="1">IF($C859="Total",SUM($I$1:I858),"")</f>
        <v/>
      </c>
      <c r="K859" s="177" t="str">
        <f ca="1">IFERROR(IF($C859="Total",$K$2+SUM($G859:$H859)-$J859,
IF(AND(G859="",H859=""),"",
$K$2+SUM(G$3:G859)+SUM(H$3:H859)-SUM(I$2:I859))),"")</f>
        <v/>
      </c>
    </row>
    <row r="860" spans="1:11" x14ac:dyDescent="0.35">
      <c r="A860" s="318" t="str">
        <f ca="1">IF($B860='Debtor balance enquiry'!$C$2,1+COUNT('Accounts Receivable'!$A$1:A859),"")</f>
        <v/>
      </c>
      <c r="B860" s="133" t="str">
        <f ca="1">OFFSET('Sales input worksheet'!$A$1,ROW()-2,0)</f>
        <v/>
      </c>
      <c r="C860" s="169" t="str">
        <f ca="1">IF($C859="Total","",
IF($C859="","",
IF(OFFSET('Sales input worksheet'!$B$1,ROW()-2,0)="","TOTAL",
OFFSET('Sales input worksheet'!$B$1,ROW()-2,0))))</f>
        <v/>
      </c>
      <c r="D860" s="169" t="str">
        <f ca="1">IF(OFFSET('Sales input worksheet'!$C$1,ROW()-2,0)="","",OFFSET('Sales input worksheet'!$C$1,ROW()-2,0))</f>
        <v/>
      </c>
      <c r="E860" s="170" t="str">
        <f ca="1">IF(OFFSET('Sales input worksheet'!$D$1,ROW()-2,0)="","",OFFSET('Sales input worksheet'!$D$1,ROW()-2,0))</f>
        <v/>
      </c>
      <c r="F860" s="171" t="str">
        <f ca="1">IF(OFFSET('Sales input worksheet'!$E$1,ROW()-2,0)="","",OFFSET('Sales input worksheet'!$E$1,ROW()-2,0))</f>
        <v/>
      </c>
      <c r="G860" s="172" t="str">
        <f ca="1">IF($C860="Total",SUM(G$1:G859),
IF(OR(SUM('Sales input worksheet'!$J859:$K859)&lt;0,SUM('Sales input worksheet'!$J859:$K859)=0),"",
'Sales input worksheet'!$M859))</f>
        <v/>
      </c>
      <c r="H860" s="172" t="str">
        <f ca="1">IF($C860="Total",SUM(H$1:H859),
IF(OR(SUM('Sales input worksheet'!$J859:$K859)&gt;0,SUM('Sales input worksheet'!$J859:$K859)=0),"",
'Sales input worksheet'!$M859))</f>
        <v/>
      </c>
      <c r="I860" s="319"/>
      <c r="J860" s="176" t="str">
        <f ca="1">IF($C860="Total",SUM($I$1:I859),"")</f>
        <v/>
      </c>
      <c r="K860" s="177" t="str">
        <f ca="1">IFERROR(IF($C860="Total",$K$2+SUM($G860:$H860)-$J860,
IF(AND(G860="",H860=""),"",
$K$2+SUM(G$3:G860)+SUM(H$3:H860)-SUM(I$2:I860))),"")</f>
        <v/>
      </c>
    </row>
    <row r="861" spans="1:11" x14ac:dyDescent="0.35">
      <c r="A861" s="318" t="str">
        <f ca="1">IF($B861='Debtor balance enquiry'!$C$2,1+COUNT('Accounts Receivable'!$A$1:A860),"")</f>
        <v/>
      </c>
      <c r="B861" s="133" t="str">
        <f ca="1">OFFSET('Sales input worksheet'!$A$1,ROW()-2,0)</f>
        <v/>
      </c>
      <c r="C861" s="169" t="str">
        <f ca="1">IF($C860="Total","",
IF($C860="","",
IF(OFFSET('Sales input worksheet'!$B$1,ROW()-2,0)="","TOTAL",
OFFSET('Sales input worksheet'!$B$1,ROW()-2,0))))</f>
        <v/>
      </c>
      <c r="D861" s="169" t="str">
        <f ca="1">IF(OFFSET('Sales input worksheet'!$C$1,ROW()-2,0)="","",OFFSET('Sales input worksheet'!$C$1,ROW()-2,0))</f>
        <v/>
      </c>
      <c r="E861" s="170" t="str">
        <f ca="1">IF(OFFSET('Sales input worksheet'!$D$1,ROW()-2,0)="","",OFFSET('Sales input worksheet'!$D$1,ROW()-2,0))</f>
        <v/>
      </c>
      <c r="F861" s="171" t="str">
        <f ca="1">IF(OFFSET('Sales input worksheet'!$E$1,ROW()-2,0)="","",OFFSET('Sales input worksheet'!$E$1,ROW()-2,0))</f>
        <v/>
      </c>
      <c r="G861" s="172" t="str">
        <f ca="1">IF($C861="Total",SUM(G$1:G860),
IF(OR(SUM('Sales input worksheet'!$J860:$K860)&lt;0,SUM('Sales input worksheet'!$J860:$K860)=0),"",
'Sales input worksheet'!$M860))</f>
        <v/>
      </c>
      <c r="H861" s="172" t="str">
        <f ca="1">IF($C861="Total",SUM(H$1:H860),
IF(OR(SUM('Sales input worksheet'!$J860:$K860)&gt;0,SUM('Sales input worksheet'!$J860:$K860)=0),"",
'Sales input worksheet'!$M860))</f>
        <v/>
      </c>
      <c r="I861" s="319"/>
      <c r="J861" s="176" t="str">
        <f ca="1">IF($C861="Total",SUM($I$1:I860),"")</f>
        <v/>
      </c>
      <c r="K861" s="177" t="str">
        <f ca="1">IFERROR(IF($C861="Total",$K$2+SUM($G861:$H861)-$J861,
IF(AND(G861="",H861=""),"",
$K$2+SUM(G$3:G861)+SUM(H$3:H861)-SUM(I$2:I861))),"")</f>
        <v/>
      </c>
    </row>
    <row r="862" spans="1:11" x14ac:dyDescent="0.35">
      <c r="A862" s="318" t="str">
        <f ca="1">IF($B862='Debtor balance enquiry'!$C$2,1+COUNT('Accounts Receivable'!$A$1:A861),"")</f>
        <v/>
      </c>
      <c r="B862" s="133" t="str">
        <f ca="1">OFFSET('Sales input worksheet'!$A$1,ROW()-2,0)</f>
        <v/>
      </c>
      <c r="C862" s="169" t="str">
        <f ca="1">IF($C861="Total","",
IF($C861="","",
IF(OFFSET('Sales input worksheet'!$B$1,ROW()-2,0)="","TOTAL",
OFFSET('Sales input worksheet'!$B$1,ROW()-2,0))))</f>
        <v/>
      </c>
      <c r="D862" s="169" t="str">
        <f ca="1">IF(OFFSET('Sales input worksheet'!$C$1,ROW()-2,0)="","",OFFSET('Sales input worksheet'!$C$1,ROW()-2,0))</f>
        <v/>
      </c>
      <c r="E862" s="170" t="str">
        <f ca="1">IF(OFFSET('Sales input worksheet'!$D$1,ROW()-2,0)="","",OFFSET('Sales input worksheet'!$D$1,ROW()-2,0))</f>
        <v/>
      </c>
      <c r="F862" s="171" t="str">
        <f ca="1">IF(OFFSET('Sales input worksheet'!$E$1,ROW()-2,0)="","",OFFSET('Sales input worksheet'!$E$1,ROW()-2,0))</f>
        <v/>
      </c>
      <c r="G862" s="172" t="str">
        <f ca="1">IF($C862="Total",SUM(G$1:G861),
IF(OR(SUM('Sales input worksheet'!$J861:$K861)&lt;0,SUM('Sales input worksheet'!$J861:$K861)=0),"",
'Sales input worksheet'!$M861))</f>
        <v/>
      </c>
      <c r="H862" s="172" t="str">
        <f ca="1">IF($C862="Total",SUM(H$1:H861),
IF(OR(SUM('Sales input worksheet'!$J861:$K861)&gt;0,SUM('Sales input worksheet'!$J861:$K861)=0),"",
'Sales input worksheet'!$M861))</f>
        <v/>
      </c>
      <c r="I862" s="319"/>
      <c r="J862" s="176" t="str">
        <f ca="1">IF($C862="Total",SUM($I$1:I861),"")</f>
        <v/>
      </c>
      <c r="K862" s="177" t="str">
        <f ca="1">IFERROR(IF($C862="Total",$K$2+SUM($G862:$H862)-$J862,
IF(AND(G862="",H862=""),"",
$K$2+SUM(G$3:G862)+SUM(H$3:H862)-SUM(I$2:I862))),"")</f>
        <v/>
      </c>
    </row>
    <row r="863" spans="1:11" x14ac:dyDescent="0.35">
      <c r="A863" s="318" t="str">
        <f ca="1">IF($B863='Debtor balance enquiry'!$C$2,1+COUNT('Accounts Receivable'!$A$1:A862),"")</f>
        <v/>
      </c>
      <c r="B863" s="133" t="str">
        <f ca="1">OFFSET('Sales input worksheet'!$A$1,ROW()-2,0)</f>
        <v/>
      </c>
      <c r="C863" s="169" t="str">
        <f ca="1">IF($C862="Total","",
IF($C862="","",
IF(OFFSET('Sales input worksheet'!$B$1,ROW()-2,0)="","TOTAL",
OFFSET('Sales input worksheet'!$B$1,ROW()-2,0))))</f>
        <v/>
      </c>
      <c r="D863" s="169" t="str">
        <f ca="1">IF(OFFSET('Sales input worksheet'!$C$1,ROW()-2,0)="","",OFFSET('Sales input worksheet'!$C$1,ROW()-2,0))</f>
        <v/>
      </c>
      <c r="E863" s="170" t="str">
        <f ca="1">IF(OFFSET('Sales input worksheet'!$D$1,ROW()-2,0)="","",OFFSET('Sales input worksheet'!$D$1,ROW()-2,0))</f>
        <v/>
      </c>
      <c r="F863" s="171" t="str">
        <f ca="1">IF(OFFSET('Sales input worksheet'!$E$1,ROW()-2,0)="","",OFFSET('Sales input worksheet'!$E$1,ROW()-2,0))</f>
        <v/>
      </c>
      <c r="G863" s="172" t="str">
        <f ca="1">IF($C863="Total",SUM(G$1:G862),
IF(OR(SUM('Sales input worksheet'!$J862:$K862)&lt;0,SUM('Sales input worksheet'!$J862:$K862)=0),"",
'Sales input worksheet'!$M862))</f>
        <v/>
      </c>
      <c r="H863" s="172" t="str">
        <f ca="1">IF($C863="Total",SUM(H$1:H862),
IF(OR(SUM('Sales input worksheet'!$J862:$K862)&gt;0,SUM('Sales input worksheet'!$J862:$K862)=0),"",
'Sales input worksheet'!$M862))</f>
        <v/>
      </c>
      <c r="I863" s="319"/>
      <c r="J863" s="176" t="str">
        <f ca="1">IF($C863="Total",SUM($I$1:I862),"")</f>
        <v/>
      </c>
      <c r="K863" s="177" t="str">
        <f ca="1">IFERROR(IF($C863="Total",$K$2+SUM($G863:$H863)-$J863,
IF(AND(G863="",H863=""),"",
$K$2+SUM(G$3:G863)+SUM(H$3:H863)-SUM(I$2:I863))),"")</f>
        <v/>
      </c>
    </row>
    <row r="864" spans="1:11" x14ac:dyDescent="0.35">
      <c r="A864" s="318" t="str">
        <f ca="1">IF($B864='Debtor balance enquiry'!$C$2,1+COUNT('Accounts Receivable'!$A$1:A863),"")</f>
        <v/>
      </c>
      <c r="B864" s="133" t="str">
        <f ca="1">OFFSET('Sales input worksheet'!$A$1,ROW()-2,0)</f>
        <v/>
      </c>
      <c r="C864" s="169" t="str">
        <f ca="1">IF($C863="Total","",
IF($C863="","",
IF(OFFSET('Sales input worksheet'!$B$1,ROW()-2,0)="","TOTAL",
OFFSET('Sales input worksheet'!$B$1,ROW()-2,0))))</f>
        <v/>
      </c>
      <c r="D864" s="169" t="str">
        <f ca="1">IF(OFFSET('Sales input worksheet'!$C$1,ROW()-2,0)="","",OFFSET('Sales input worksheet'!$C$1,ROW()-2,0))</f>
        <v/>
      </c>
      <c r="E864" s="170" t="str">
        <f ca="1">IF(OFFSET('Sales input worksheet'!$D$1,ROW()-2,0)="","",OFFSET('Sales input worksheet'!$D$1,ROW()-2,0))</f>
        <v/>
      </c>
      <c r="F864" s="171" t="str">
        <f ca="1">IF(OFFSET('Sales input worksheet'!$E$1,ROW()-2,0)="","",OFFSET('Sales input worksheet'!$E$1,ROW()-2,0))</f>
        <v/>
      </c>
      <c r="G864" s="172" t="str">
        <f ca="1">IF($C864="Total",SUM(G$1:G863),
IF(OR(SUM('Sales input worksheet'!$J863:$K863)&lt;0,SUM('Sales input worksheet'!$J863:$K863)=0),"",
'Sales input worksheet'!$M863))</f>
        <v/>
      </c>
      <c r="H864" s="172" t="str">
        <f ca="1">IF($C864="Total",SUM(H$1:H863),
IF(OR(SUM('Sales input worksheet'!$J863:$K863)&gt;0,SUM('Sales input worksheet'!$J863:$K863)=0),"",
'Sales input worksheet'!$M863))</f>
        <v/>
      </c>
      <c r="I864" s="319"/>
      <c r="J864" s="176" t="str">
        <f ca="1">IF($C864="Total",SUM($I$1:I863),"")</f>
        <v/>
      </c>
      <c r="K864" s="177" t="str">
        <f ca="1">IFERROR(IF($C864="Total",$K$2+SUM($G864:$H864)-$J864,
IF(AND(G864="",H864=""),"",
$K$2+SUM(G$3:G864)+SUM(H$3:H864)-SUM(I$2:I864))),"")</f>
        <v/>
      </c>
    </row>
    <row r="865" spans="1:11" x14ac:dyDescent="0.35">
      <c r="A865" s="318" t="str">
        <f ca="1">IF($B865='Debtor balance enquiry'!$C$2,1+COUNT('Accounts Receivable'!$A$1:A864),"")</f>
        <v/>
      </c>
      <c r="B865" s="133" t="str">
        <f ca="1">OFFSET('Sales input worksheet'!$A$1,ROW()-2,0)</f>
        <v/>
      </c>
      <c r="C865" s="169" t="str">
        <f ca="1">IF($C864="Total","",
IF($C864="","",
IF(OFFSET('Sales input worksheet'!$B$1,ROW()-2,0)="","TOTAL",
OFFSET('Sales input worksheet'!$B$1,ROW()-2,0))))</f>
        <v/>
      </c>
      <c r="D865" s="169" t="str">
        <f ca="1">IF(OFFSET('Sales input worksheet'!$C$1,ROW()-2,0)="","",OFFSET('Sales input worksheet'!$C$1,ROW()-2,0))</f>
        <v/>
      </c>
      <c r="E865" s="170" t="str">
        <f ca="1">IF(OFFSET('Sales input worksheet'!$D$1,ROW()-2,0)="","",OFFSET('Sales input worksheet'!$D$1,ROW()-2,0))</f>
        <v/>
      </c>
      <c r="F865" s="171" t="str">
        <f ca="1">IF(OFFSET('Sales input worksheet'!$E$1,ROW()-2,0)="","",OFFSET('Sales input worksheet'!$E$1,ROW()-2,0))</f>
        <v/>
      </c>
      <c r="G865" s="172" t="str">
        <f ca="1">IF($C865="Total",SUM(G$1:G864),
IF(OR(SUM('Sales input worksheet'!$J864:$K864)&lt;0,SUM('Sales input worksheet'!$J864:$K864)=0),"",
'Sales input worksheet'!$M864))</f>
        <v/>
      </c>
      <c r="H865" s="172" t="str">
        <f ca="1">IF($C865="Total",SUM(H$1:H864),
IF(OR(SUM('Sales input worksheet'!$J864:$K864)&gt;0,SUM('Sales input worksheet'!$J864:$K864)=0),"",
'Sales input worksheet'!$M864))</f>
        <v/>
      </c>
      <c r="I865" s="319"/>
      <c r="J865" s="176" t="str">
        <f ca="1">IF($C865="Total",SUM($I$1:I864),"")</f>
        <v/>
      </c>
      <c r="K865" s="177" t="str">
        <f ca="1">IFERROR(IF($C865="Total",$K$2+SUM($G865:$H865)-$J865,
IF(AND(G865="",H865=""),"",
$K$2+SUM(G$3:G865)+SUM(H$3:H865)-SUM(I$2:I865))),"")</f>
        <v/>
      </c>
    </row>
    <row r="866" spans="1:11" x14ac:dyDescent="0.35">
      <c r="A866" s="318" t="str">
        <f ca="1">IF($B866='Debtor balance enquiry'!$C$2,1+COUNT('Accounts Receivable'!$A$1:A865),"")</f>
        <v/>
      </c>
      <c r="B866" s="133" t="str">
        <f ca="1">OFFSET('Sales input worksheet'!$A$1,ROW()-2,0)</f>
        <v/>
      </c>
      <c r="C866" s="169" t="str">
        <f ca="1">IF($C865="Total","",
IF($C865="","",
IF(OFFSET('Sales input worksheet'!$B$1,ROW()-2,0)="","TOTAL",
OFFSET('Sales input worksheet'!$B$1,ROW()-2,0))))</f>
        <v/>
      </c>
      <c r="D866" s="169" t="str">
        <f ca="1">IF(OFFSET('Sales input worksheet'!$C$1,ROW()-2,0)="","",OFFSET('Sales input worksheet'!$C$1,ROW()-2,0))</f>
        <v/>
      </c>
      <c r="E866" s="170" t="str">
        <f ca="1">IF(OFFSET('Sales input worksheet'!$D$1,ROW()-2,0)="","",OFFSET('Sales input worksheet'!$D$1,ROW()-2,0))</f>
        <v/>
      </c>
      <c r="F866" s="171" t="str">
        <f ca="1">IF(OFFSET('Sales input worksheet'!$E$1,ROW()-2,0)="","",OFFSET('Sales input worksheet'!$E$1,ROW()-2,0))</f>
        <v/>
      </c>
      <c r="G866" s="172" t="str">
        <f ca="1">IF($C866="Total",SUM(G$1:G865),
IF(OR(SUM('Sales input worksheet'!$J865:$K865)&lt;0,SUM('Sales input worksheet'!$J865:$K865)=0),"",
'Sales input worksheet'!$M865))</f>
        <v/>
      </c>
      <c r="H866" s="172" t="str">
        <f ca="1">IF($C866="Total",SUM(H$1:H865),
IF(OR(SUM('Sales input worksheet'!$J865:$K865)&gt;0,SUM('Sales input worksheet'!$J865:$K865)=0),"",
'Sales input worksheet'!$M865))</f>
        <v/>
      </c>
      <c r="I866" s="319"/>
      <c r="J866" s="176" t="str">
        <f ca="1">IF($C866="Total",SUM($I$1:I865),"")</f>
        <v/>
      </c>
      <c r="K866" s="177" t="str">
        <f ca="1">IFERROR(IF($C866="Total",$K$2+SUM($G866:$H866)-$J866,
IF(AND(G866="",H866=""),"",
$K$2+SUM(G$3:G866)+SUM(H$3:H866)-SUM(I$2:I866))),"")</f>
        <v/>
      </c>
    </row>
    <row r="867" spans="1:11" x14ac:dyDescent="0.35">
      <c r="A867" s="318" t="str">
        <f ca="1">IF($B867='Debtor balance enquiry'!$C$2,1+COUNT('Accounts Receivable'!$A$1:A866),"")</f>
        <v/>
      </c>
      <c r="B867" s="133" t="str">
        <f ca="1">OFFSET('Sales input worksheet'!$A$1,ROW()-2,0)</f>
        <v/>
      </c>
      <c r="C867" s="169" t="str">
        <f ca="1">IF($C866="Total","",
IF($C866="","",
IF(OFFSET('Sales input worksheet'!$B$1,ROW()-2,0)="","TOTAL",
OFFSET('Sales input worksheet'!$B$1,ROW()-2,0))))</f>
        <v/>
      </c>
      <c r="D867" s="169" t="str">
        <f ca="1">IF(OFFSET('Sales input worksheet'!$C$1,ROW()-2,0)="","",OFFSET('Sales input worksheet'!$C$1,ROW()-2,0))</f>
        <v/>
      </c>
      <c r="E867" s="170" t="str">
        <f ca="1">IF(OFFSET('Sales input worksheet'!$D$1,ROW()-2,0)="","",OFFSET('Sales input worksheet'!$D$1,ROW()-2,0))</f>
        <v/>
      </c>
      <c r="F867" s="171" t="str">
        <f ca="1">IF(OFFSET('Sales input worksheet'!$E$1,ROW()-2,0)="","",OFFSET('Sales input worksheet'!$E$1,ROW()-2,0))</f>
        <v/>
      </c>
      <c r="G867" s="172" t="str">
        <f ca="1">IF($C867="Total",SUM(G$1:G866),
IF(OR(SUM('Sales input worksheet'!$J866:$K866)&lt;0,SUM('Sales input worksheet'!$J866:$K866)=0),"",
'Sales input worksheet'!$M866))</f>
        <v/>
      </c>
      <c r="H867" s="172" t="str">
        <f ca="1">IF($C867="Total",SUM(H$1:H866),
IF(OR(SUM('Sales input worksheet'!$J866:$K866)&gt;0,SUM('Sales input worksheet'!$J866:$K866)=0),"",
'Sales input worksheet'!$M866))</f>
        <v/>
      </c>
      <c r="I867" s="319"/>
      <c r="J867" s="176" t="str">
        <f ca="1">IF($C867="Total",SUM($I$1:I866),"")</f>
        <v/>
      </c>
      <c r="K867" s="177" t="str">
        <f ca="1">IFERROR(IF($C867="Total",$K$2+SUM($G867:$H867)-$J867,
IF(AND(G867="",H867=""),"",
$K$2+SUM(G$3:G867)+SUM(H$3:H867)-SUM(I$2:I867))),"")</f>
        <v/>
      </c>
    </row>
    <row r="868" spans="1:11" x14ac:dyDescent="0.35">
      <c r="A868" s="318" t="str">
        <f ca="1">IF($B868='Debtor balance enquiry'!$C$2,1+COUNT('Accounts Receivable'!$A$1:A867),"")</f>
        <v/>
      </c>
      <c r="B868" s="133" t="str">
        <f ca="1">OFFSET('Sales input worksheet'!$A$1,ROW()-2,0)</f>
        <v/>
      </c>
      <c r="C868" s="169" t="str">
        <f ca="1">IF($C867="Total","",
IF($C867="","",
IF(OFFSET('Sales input worksheet'!$B$1,ROW()-2,0)="","TOTAL",
OFFSET('Sales input worksheet'!$B$1,ROW()-2,0))))</f>
        <v/>
      </c>
      <c r="D868" s="169" t="str">
        <f ca="1">IF(OFFSET('Sales input worksheet'!$C$1,ROW()-2,0)="","",OFFSET('Sales input worksheet'!$C$1,ROW()-2,0))</f>
        <v/>
      </c>
      <c r="E868" s="170" t="str">
        <f ca="1">IF(OFFSET('Sales input worksheet'!$D$1,ROW()-2,0)="","",OFFSET('Sales input worksheet'!$D$1,ROW()-2,0))</f>
        <v/>
      </c>
      <c r="F868" s="171" t="str">
        <f ca="1">IF(OFFSET('Sales input worksheet'!$E$1,ROW()-2,0)="","",OFFSET('Sales input worksheet'!$E$1,ROW()-2,0))</f>
        <v/>
      </c>
      <c r="G868" s="172" t="str">
        <f ca="1">IF($C868="Total",SUM(G$1:G867),
IF(OR(SUM('Sales input worksheet'!$J867:$K867)&lt;0,SUM('Sales input worksheet'!$J867:$K867)=0),"",
'Sales input worksheet'!$M867))</f>
        <v/>
      </c>
      <c r="H868" s="172" t="str">
        <f ca="1">IF($C868="Total",SUM(H$1:H867),
IF(OR(SUM('Sales input worksheet'!$J867:$K867)&gt;0,SUM('Sales input worksheet'!$J867:$K867)=0),"",
'Sales input worksheet'!$M867))</f>
        <v/>
      </c>
      <c r="I868" s="319"/>
      <c r="J868" s="176" t="str">
        <f ca="1">IF($C868="Total",SUM($I$1:I867),"")</f>
        <v/>
      </c>
      <c r="K868" s="177" t="str">
        <f ca="1">IFERROR(IF($C868="Total",$K$2+SUM($G868:$H868)-$J868,
IF(AND(G868="",H868=""),"",
$K$2+SUM(G$3:G868)+SUM(H$3:H868)-SUM(I$2:I868))),"")</f>
        <v/>
      </c>
    </row>
    <row r="869" spans="1:11" x14ac:dyDescent="0.35">
      <c r="A869" s="318" t="str">
        <f ca="1">IF($B869='Debtor balance enquiry'!$C$2,1+COUNT('Accounts Receivable'!$A$1:A868),"")</f>
        <v/>
      </c>
      <c r="B869" s="133" t="str">
        <f ca="1">OFFSET('Sales input worksheet'!$A$1,ROW()-2,0)</f>
        <v/>
      </c>
      <c r="C869" s="169" t="str">
        <f ca="1">IF($C868="Total","",
IF($C868="","",
IF(OFFSET('Sales input worksheet'!$B$1,ROW()-2,0)="","TOTAL",
OFFSET('Sales input worksheet'!$B$1,ROW()-2,0))))</f>
        <v/>
      </c>
      <c r="D869" s="169" t="str">
        <f ca="1">IF(OFFSET('Sales input worksheet'!$C$1,ROW()-2,0)="","",OFFSET('Sales input worksheet'!$C$1,ROW()-2,0))</f>
        <v/>
      </c>
      <c r="E869" s="170" t="str">
        <f ca="1">IF(OFFSET('Sales input worksheet'!$D$1,ROW()-2,0)="","",OFFSET('Sales input worksheet'!$D$1,ROW()-2,0))</f>
        <v/>
      </c>
      <c r="F869" s="171" t="str">
        <f ca="1">IF(OFFSET('Sales input worksheet'!$E$1,ROW()-2,0)="","",OFFSET('Sales input worksheet'!$E$1,ROW()-2,0))</f>
        <v/>
      </c>
      <c r="G869" s="172" t="str">
        <f ca="1">IF($C869="Total",SUM(G$1:G868),
IF(OR(SUM('Sales input worksheet'!$J868:$K868)&lt;0,SUM('Sales input worksheet'!$J868:$K868)=0),"",
'Sales input worksheet'!$M868))</f>
        <v/>
      </c>
      <c r="H869" s="172" t="str">
        <f ca="1">IF($C869="Total",SUM(H$1:H868),
IF(OR(SUM('Sales input worksheet'!$J868:$K868)&gt;0,SUM('Sales input worksheet'!$J868:$K868)=0),"",
'Sales input worksheet'!$M868))</f>
        <v/>
      </c>
      <c r="I869" s="319"/>
      <c r="J869" s="176" t="str">
        <f ca="1">IF($C869="Total",SUM($I$1:I868),"")</f>
        <v/>
      </c>
      <c r="K869" s="177" t="str">
        <f ca="1">IFERROR(IF($C869="Total",$K$2+SUM($G869:$H869)-$J869,
IF(AND(G869="",H869=""),"",
$K$2+SUM(G$3:G869)+SUM(H$3:H869)-SUM(I$2:I869))),"")</f>
        <v/>
      </c>
    </row>
    <row r="870" spans="1:11" x14ac:dyDescent="0.35">
      <c r="A870" s="318" t="str">
        <f ca="1">IF($B870='Debtor balance enquiry'!$C$2,1+COUNT('Accounts Receivable'!$A$1:A869),"")</f>
        <v/>
      </c>
      <c r="B870" s="133" t="str">
        <f ca="1">OFFSET('Sales input worksheet'!$A$1,ROW()-2,0)</f>
        <v/>
      </c>
      <c r="C870" s="169" t="str">
        <f ca="1">IF($C869="Total","",
IF($C869="","",
IF(OFFSET('Sales input worksheet'!$B$1,ROW()-2,0)="","TOTAL",
OFFSET('Sales input worksheet'!$B$1,ROW()-2,0))))</f>
        <v/>
      </c>
      <c r="D870" s="169" t="str">
        <f ca="1">IF(OFFSET('Sales input worksheet'!$C$1,ROW()-2,0)="","",OFFSET('Sales input worksheet'!$C$1,ROW()-2,0))</f>
        <v/>
      </c>
      <c r="E870" s="170" t="str">
        <f ca="1">IF(OFFSET('Sales input worksheet'!$D$1,ROW()-2,0)="","",OFFSET('Sales input worksheet'!$D$1,ROW()-2,0))</f>
        <v/>
      </c>
      <c r="F870" s="171" t="str">
        <f ca="1">IF(OFFSET('Sales input worksheet'!$E$1,ROW()-2,0)="","",OFFSET('Sales input worksheet'!$E$1,ROW()-2,0))</f>
        <v/>
      </c>
      <c r="G870" s="172" t="str">
        <f ca="1">IF($C870="Total",SUM(G$1:G869),
IF(OR(SUM('Sales input worksheet'!$J869:$K869)&lt;0,SUM('Sales input worksheet'!$J869:$K869)=0),"",
'Sales input worksheet'!$M869))</f>
        <v/>
      </c>
      <c r="H870" s="172" t="str">
        <f ca="1">IF($C870="Total",SUM(H$1:H869),
IF(OR(SUM('Sales input worksheet'!$J869:$K869)&gt;0,SUM('Sales input worksheet'!$J869:$K869)=0),"",
'Sales input worksheet'!$M869))</f>
        <v/>
      </c>
      <c r="I870" s="319"/>
      <c r="J870" s="176" t="str">
        <f ca="1">IF($C870="Total",SUM($I$1:I869),"")</f>
        <v/>
      </c>
      <c r="K870" s="177" t="str">
        <f ca="1">IFERROR(IF($C870="Total",$K$2+SUM($G870:$H870)-$J870,
IF(AND(G870="",H870=""),"",
$K$2+SUM(G$3:G870)+SUM(H$3:H870)-SUM(I$2:I870))),"")</f>
        <v/>
      </c>
    </row>
    <row r="871" spans="1:11" x14ac:dyDescent="0.35">
      <c r="A871" s="318" t="str">
        <f ca="1">IF($B871='Debtor balance enquiry'!$C$2,1+COUNT('Accounts Receivable'!$A$1:A870),"")</f>
        <v/>
      </c>
      <c r="B871" s="133" t="str">
        <f ca="1">OFFSET('Sales input worksheet'!$A$1,ROW()-2,0)</f>
        <v/>
      </c>
      <c r="C871" s="169" t="str">
        <f ca="1">IF($C870="Total","",
IF($C870="","",
IF(OFFSET('Sales input worksheet'!$B$1,ROW()-2,0)="","TOTAL",
OFFSET('Sales input worksheet'!$B$1,ROW()-2,0))))</f>
        <v/>
      </c>
      <c r="D871" s="169" t="str">
        <f ca="1">IF(OFFSET('Sales input worksheet'!$C$1,ROW()-2,0)="","",OFFSET('Sales input worksheet'!$C$1,ROW()-2,0))</f>
        <v/>
      </c>
      <c r="E871" s="170" t="str">
        <f ca="1">IF(OFFSET('Sales input worksheet'!$D$1,ROW()-2,0)="","",OFFSET('Sales input worksheet'!$D$1,ROW()-2,0))</f>
        <v/>
      </c>
      <c r="F871" s="171" t="str">
        <f ca="1">IF(OFFSET('Sales input worksheet'!$E$1,ROW()-2,0)="","",OFFSET('Sales input worksheet'!$E$1,ROW()-2,0))</f>
        <v/>
      </c>
      <c r="G871" s="172" t="str">
        <f ca="1">IF($C871="Total",SUM(G$1:G870),
IF(OR(SUM('Sales input worksheet'!$J870:$K870)&lt;0,SUM('Sales input worksheet'!$J870:$K870)=0),"",
'Sales input worksheet'!$M870))</f>
        <v/>
      </c>
      <c r="H871" s="172" t="str">
        <f ca="1">IF($C871="Total",SUM(H$1:H870),
IF(OR(SUM('Sales input worksheet'!$J870:$K870)&gt;0,SUM('Sales input worksheet'!$J870:$K870)=0),"",
'Sales input worksheet'!$M870))</f>
        <v/>
      </c>
      <c r="I871" s="319"/>
      <c r="J871" s="176" t="str">
        <f ca="1">IF($C871="Total",SUM($I$1:I870),"")</f>
        <v/>
      </c>
      <c r="K871" s="177" t="str">
        <f ca="1">IFERROR(IF($C871="Total",$K$2+SUM($G871:$H871)-$J871,
IF(AND(G871="",H871=""),"",
$K$2+SUM(G$3:G871)+SUM(H$3:H871)-SUM(I$2:I871))),"")</f>
        <v/>
      </c>
    </row>
    <row r="872" spans="1:11" x14ac:dyDescent="0.35">
      <c r="A872" s="318" t="str">
        <f ca="1">IF($B872='Debtor balance enquiry'!$C$2,1+COUNT('Accounts Receivable'!$A$1:A871),"")</f>
        <v/>
      </c>
      <c r="B872" s="133" t="str">
        <f ca="1">OFFSET('Sales input worksheet'!$A$1,ROW()-2,0)</f>
        <v/>
      </c>
      <c r="C872" s="169" t="str">
        <f ca="1">IF($C871="Total","",
IF($C871="","",
IF(OFFSET('Sales input worksheet'!$B$1,ROW()-2,0)="","TOTAL",
OFFSET('Sales input worksheet'!$B$1,ROW()-2,0))))</f>
        <v/>
      </c>
      <c r="D872" s="169" t="str">
        <f ca="1">IF(OFFSET('Sales input worksheet'!$C$1,ROW()-2,0)="","",OFFSET('Sales input worksheet'!$C$1,ROW()-2,0))</f>
        <v/>
      </c>
      <c r="E872" s="170" t="str">
        <f ca="1">IF(OFFSET('Sales input worksheet'!$D$1,ROW()-2,0)="","",OFFSET('Sales input worksheet'!$D$1,ROW()-2,0))</f>
        <v/>
      </c>
      <c r="F872" s="171" t="str">
        <f ca="1">IF(OFFSET('Sales input worksheet'!$E$1,ROW()-2,0)="","",OFFSET('Sales input worksheet'!$E$1,ROW()-2,0))</f>
        <v/>
      </c>
      <c r="G872" s="172" t="str">
        <f ca="1">IF($C872="Total",SUM(G$1:G871),
IF(OR(SUM('Sales input worksheet'!$J871:$K871)&lt;0,SUM('Sales input worksheet'!$J871:$K871)=0),"",
'Sales input worksheet'!$M871))</f>
        <v/>
      </c>
      <c r="H872" s="172" t="str">
        <f ca="1">IF($C872="Total",SUM(H$1:H871),
IF(OR(SUM('Sales input worksheet'!$J871:$K871)&gt;0,SUM('Sales input worksheet'!$J871:$K871)=0),"",
'Sales input worksheet'!$M871))</f>
        <v/>
      </c>
      <c r="I872" s="319"/>
      <c r="J872" s="176" t="str">
        <f ca="1">IF($C872="Total",SUM($I$1:I871),"")</f>
        <v/>
      </c>
      <c r="K872" s="177" t="str">
        <f ca="1">IFERROR(IF($C872="Total",$K$2+SUM($G872:$H872)-$J872,
IF(AND(G872="",H872=""),"",
$K$2+SUM(G$3:G872)+SUM(H$3:H872)-SUM(I$2:I872))),"")</f>
        <v/>
      </c>
    </row>
    <row r="873" spans="1:11" x14ac:dyDescent="0.35">
      <c r="A873" s="318" t="str">
        <f ca="1">IF($B873='Debtor balance enquiry'!$C$2,1+COUNT('Accounts Receivable'!$A$1:A872),"")</f>
        <v/>
      </c>
      <c r="B873" s="133" t="str">
        <f ca="1">OFFSET('Sales input worksheet'!$A$1,ROW()-2,0)</f>
        <v/>
      </c>
      <c r="C873" s="169" t="str">
        <f ca="1">IF($C872="Total","",
IF($C872="","",
IF(OFFSET('Sales input worksheet'!$B$1,ROW()-2,0)="","TOTAL",
OFFSET('Sales input worksheet'!$B$1,ROW()-2,0))))</f>
        <v/>
      </c>
      <c r="D873" s="169" t="str">
        <f ca="1">IF(OFFSET('Sales input worksheet'!$C$1,ROW()-2,0)="","",OFFSET('Sales input worksheet'!$C$1,ROW()-2,0))</f>
        <v/>
      </c>
      <c r="E873" s="170" t="str">
        <f ca="1">IF(OFFSET('Sales input worksheet'!$D$1,ROW()-2,0)="","",OFFSET('Sales input worksheet'!$D$1,ROW()-2,0))</f>
        <v/>
      </c>
      <c r="F873" s="171" t="str">
        <f ca="1">IF(OFFSET('Sales input worksheet'!$E$1,ROW()-2,0)="","",OFFSET('Sales input worksheet'!$E$1,ROW()-2,0))</f>
        <v/>
      </c>
      <c r="G873" s="172" t="str">
        <f ca="1">IF($C873="Total",SUM(G$1:G872),
IF(OR(SUM('Sales input worksheet'!$J872:$K872)&lt;0,SUM('Sales input worksheet'!$J872:$K872)=0),"",
'Sales input worksheet'!$M872))</f>
        <v/>
      </c>
      <c r="H873" s="172" t="str">
        <f ca="1">IF($C873="Total",SUM(H$1:H872),
IF(OR(SUM('Sales input worksheet'!$J872:$K872)&gt;0,SUM('Sales input worksheet'!$J872:$K872)=0),"",
'Sales input worksheet'!$M872))</f>
        <v/>
      </c>
      <c r="I873" s="319"/>
      <c r="J873" s="176" t="str">
        <f ca="1">IF($C873="Total",SUM($I$1:I872),"")</f>
        <v/>
      </c>
      <c r="K873" s="177" t="str">
        <f ca="1">IFERROR(IF($C873="Total",$K$2+SUM($G873:$H873)-$J873,
IF(AND(G873="",H873=""),"",
$K$2+SUM(G$3:G873)+SUM(H$3:H873)-SUM(I$2:I873))),"")</f>
        <v/>
      </c>
    </row>
    <row r="874" spans="1:11" x14ac:dyDescent="0.35">
      <c r="A874" s="318" t="str">
        <f ca="1">IF($B874='Debtor balance enquiry'!$C$2,1+COUNT('Accounts Receivable'!$A$1:A873),"")</f>
        <v/>
      </c>
      <c r="B874" s="133" t="str">
        <f ca="1">OFFSET('Sales input worksheet'!$A$1,ROW()-2,0)</f>
        <v/>
      </c>
      <c r="C874" s="169" t="str">
        <f ca="1">IF($C873="Total","",
IF($C873="","",
IF(OFFSET('Sales input worksheet'!$B$1,ROW()-2,0)="","TOTAL",
OFFSET('Sales input worksheet'!$B$1,ROW()-2,0))))</f>
        <v/>
      </c>
      <c r="D874" s="169" t="str">
        <f ca="1">IF(OFFSET('Sales input worksheet'!$C$1,ROW()-2,0)="","",OFFSET('Sales input worksheet'!$C$1,ROW()-2,0))</f>
        <v/>
      </c>
      <c r="E874" s="170" t="str">
        <f ca="1">IF(OFFSET('Sales input worksheet'!$D$1,ROW()-2,0)="","",OFFSET('Sales input worksheet'!$D$1,ROW()-2,0))</f>
        <v/>
      </c>
      <c r="F874" s="171" t="str">
        <f ca="1">IF(OFFSET('Sales input worksheet'!$E$1,ROW()-2,0)="","",OFFSET('Sales input worksheet'!$E$1,ROW()-2,0))</f>
        <v/>
      </c>
      <c r="G874" s="172" t="str">
        <f ca="1">IF($C874="Total",SUM(G$1:G873),
IF(OR(SUM('Sales input worksheet'!$J873:$K873)&lt;0,SUM('Sales input worksheet'!$J873:$K873)=0),"",
'Sales input worksheet'!$M873))</f>
        <v/>
      </c>
      <c r="H874" s="172" t="str">
        <f ca="1">IF($C874="Total",SUM(H$1:H873),
IF(OR(SUM('Sales input worksheet'!$J873:$K873)&gt;0,SUM('Sales input worksheet'!$J873:$K873)=0),"",
'Sales input worksheet'!$M873))</f>
        <v/>
      </c>
      <c r="I874" s="319"/>
      <c r="J874" s="176" t="str">
        <f ca="1">IF($C874="Total",SUM($I$1:I873),"")</f>
        <v/>
      </c>
      <c r="K874" s="177" t="str">
        <f ca="1">IFERROR(IF($C874="Total",$K$2+SUM($G874:$H874)-$J874,
IF(AND(G874="",H874=""),"",
$K$2+SUM(G$3:G874)+SUM(H$3:H874)-SUM(I$2:I874))),"")</f>
        <v/>
      </c>
    </row>
    <row r="875" spans="1:11" x14ac:dyDescent="0.35">
      <c r="A875" s="318" t="str">
        <f ca="1">IF($B875='Debtor balance enquiry'!$C$2,1+COUNT('Accounts Receivable'!$A$1:A874),"")</f>
        <v/>
      </c>
      <c r="B875" s="133" t="str">
        <f ca="1">OFFSET('Sales input worksheet'!$A$1,ROW()-2,0)</f>
        <v/>
      </c>
      <c r="C875" s="169" t="str">
        <f ca="1">IF($C874="Total","",
IF($C874="","",
IF(OFFSET('Sales input worksheet'!$B$1,ROW()-2,0)="","TOTAL",
OFFSET('Sales input worksheet'!$B$1,ROW()-2,0))))</f>
        <v/>
      </c>
      <c r="D875" s="169" t="str">
        <f ca="1">IF(OFFSET('Sales input worksheet'!$C$1,ROW()-2,0)="","",OFFSET('Sales input worksheet'!$C$1,ROW()-2,0))</f>
        <v/>
      </c>
      <c r="E875" s="170" t="str">
        <f ca="1">IF(OFFSET('Sales input worksheet'!$D$1,ROW()-2,0)="","",OFFSET('Sales input worksheet'!$D$1,ROW()-2,0))</f>
        <v/>
      </c>
      <c r="F875" s="171" t="str">
        <f ca="1">IF(OFFSET('Sales input worksheet'!$E$1,ROW()-2,0)="","",OFFSET('Sales input worksheet'!$E$1,ROW()-2,0))</f>
        <v/>
      </c>
      <c r="G875" s="172" t="str">
        <f ca="1">IF($C875="Total",SUM(G$1:G874),
IF(OR(SUM('Sales input worksheet'!$J874:$K874)&lt;0,SUM('Sales input worksheet'!$J874:$K874)=0),"",
'Sales input worksheet'!$M874))</f>
        <v/>
      </c>
      <c r="H875" s="172" t="str">
        <f ca="1">IF($C875="Total",SUM(H$1:H874),
IF(OR(SUM('Sales input worksheet'!$J874:$K874)&gt;0,SUM('Sales input worksheet'!$J874:$K874)=0),"",
'Sales input worksheet'!$M874))</f>
        <v/>
      </c>
      <c r="I875" s="319"/>
      <c r="J875" s="176" t="str">
        <f ca="1">IF($C875="Total",SUM($I$1:I874),"")</f>
        <v/>
      </c>
      <c r="K875" s="177" t="str">
        <f ca="1">IFERROR(IF($C875="Total",$K$2+SUM($G875:$H875)-$J875,
IF(AND(G875="",H875=""),"",
$K$2+SUM(G$3:G875)+SUM(H$3:H875)-SUM(I$2:I875))),"")</f>
        <v/>
      </c>
    </row>
    <row r="876" spans="1:11" x14ac:dyDescent="0.35">
      <c r="A876" s="318" t="str">
        <f ca="1">IF($B876='Debtor balance enquiry'!$C$2,1+COUNT('Accounts Receivable'!$A$1:A875),"")</f>
        <v/>
      </c>
      <c r="B876" s="133" t="str">
        <f ca="1">OFFSET('Sales input worksheet'!$A$1,ROW()-2,0)</f>
        <v/>
      </c>
      <c r="C876" s="169" t="str">
        <f ca="1">IF($C875="Total","",
IF($C875="","",
IF(OFFSET('Sales input worksheet'!$B$1,ROW()-2,0)="","TOTAL",
OFFSET('Sales input worksheet'!$B$1,ROW()-2,0))))</f>
        <v/>
      </c>
      <c r="D876" s="169" t="str">
        <f ca="1">IF(OFFSET('Sales input worksheet'!$C$1,ROW()-2,0)="","",OFFSET('Sales input worksheet'!$C$1,ROW()-2,0))</f>
        <v/>
      </c>
      <c r="E876" s="170" t="str">
        <f ca="1">IF(OFFSET('Sales input worksheet'!$D$1,ROW()-2,0)="","",OFFSET('Sales input worksheet'!$D$1,ROW()-2,0))</f>
        <v/>
      </c>
      <c r="F876" s="171" t="str">
        <f ca="1">IF(OFFSET('Sales input worksheet'!$E$1,ROW()-2,0)="","",OFFSET('Sales input worksheet'!$E$1,ROW()-2,0))</f>
        <v/>
      </c>
      <c r="G876" s="172" t="str">
        <f ca="1">IF($C876="Total",SUM(G$1:G875),
IF(OR(SUM('Sales input worksheet'!$J875:$K875)&lt;0,SUM('Sales input worksheet'!$J875:$K875)=0),"",
'Sales input worksheet'!$M875))</f>
        <v/>
      </c>
      <c r="H876" s="172" t="str">
        <f ca="1">IF($C876="Total",SUM(H$1:H875),
IF(OR(SUM('Sales input worksheet'!$J875:$K875)&gt;0,SUM('Sales input worksheet'!$J875:$K875)=0),"",
'Sales input worksheet'!$M875))</f>
        <v/>
      </c>
      <c r="I876" s="319"/>
      <c r="J876" s="176" t="str">
        <f ca="1">IF($C876="Total",SUM($I$1:I875),"")</f>
        <v/>
      </c>
      <c r="K876" s="177" t="str">
        <f ca="1">IFERROR(IF($C876="Total",$K$2+SUM($G876:$H876)-$J876,
IF(AND(G876="",H876=""),"",
$K$2+SUM(G$3:G876)+SUM(H$3:H876)-SUM(I$2:I876))),"")</f>
        <v/>
      </c>
    </row>
    <row r="877" spans="1:11" x14ac:dyDescent="0.35">
      <c r="A877" s="318" t="str">
        <f ca="1">IF($B877='Debtor balance enquiry'!$C$2,1+COUNT('Accounts Receivable'!$A$1:A876),"")</f>
        <v/>
      </c>
      <c r="B877" s="133" t="str">
        <f ca="1">OFFSET('Sales input worksheet'!$A$1,ROW()-2,0)</f>
        <v/>
      </c>
      <c r="C877" s="169" t="str">
        <f ca="1">IF($C876="Total","",
IF($C876="","",
IF(OFFSET('Sales input worksheet'!$B$1,ROW()-2,0)="","TOTAL",
OFFSET('Sales input worksheet'!$B$1,ROW()-2,0))))</f>
        <v/>
      </c>
      <c r="D877" s="169" t="str">
        <f ca="1">IF(OFFSET('Sales input worksheet'!$C$1,ROW()-2,0)="","",OFFSET('Sales input worksheet'!$C$1,ROW()-2,0))</f>
        <v/>
      </c>
      <c r="E877" s="170" t="str">
        <f ca="1">IF(OFFSET('Sales input worksheet'!$D$1,ROW()-2,0)="","",OFFSET('Sales input worksheet'!$D$1,ROW()-2,0))</f>
        <v/>
      </c>
      <c r="F877" s="171" t="str">
        <f ca="1">IF(OFFSET('Sales input worksheet'!$E$1,ROW()-2,0)="","",OFFSET('Sales input worksheet'!$E$1,ROW()-2,0))</f>
        <v/>
      </c>
      <c r="G877" s="172" t="str">
        <f ca="1">IF($C877="Total",SUM(G$1:G876),
IF(OR(SUM('Sales input worksheet'!$J876:$K876)&lt;0,SUM('Sales input worksheet'!$J876:$K876)=0),"",
'Sales input worksheet'!$M876))</f>
        <v/>
      </c>
      <c r="H877" s="172" t="str">
        <f ca="1">IF($C877="Total",SUM(H$1:H876),
IF(OR(SUM('Sales input worksheet'!$J876:$K876)&gt;0,SUM('Sales input worksheet'!$J876:$K876)=0),"",
'Sales input worksheet'!$M876))</f>
        <v/>
      </c>
      <c r="I877" s="319"/>
      <c r="J877" s="176" t="str">
        <f ca="1">IF($C877="Total",SUM($I$1:I876),"")</f>
        <v/>
      </c>
      <c r="K877" s="177" t="str">
        <f ca="1">IFERROR(IF($C877="Total",$K$2+SUM($G877:$H877)-$J877,
IF(AND(G877="",H877=""),"",
$K$2+SUM(G$3:G877)+SUM(H$3:H877)-SUM(I$2:I877))),"")</f>
        <v/>
      </c>
    </row>
    <row r="878" spans="1:11" x14ac:dyDescent="0.35">
      <c r="A878" s="318" t="str">
        <f ca="1">IF($B878='Debtor balance enquiry'!$C$2,1+COUNT('Accounts Receivable'!$A$1:A877),"")</f>
        <v/>
      </c>
      <c r="B878" s="133" t="str">
        <f ca="1">OFFSET('Sales input worksheet'!$A$1,ROW()-2,0)</f>
        <v/>
      </c>
      <c r="C878" s="169" t="str">
        <f ca="1">IF($C877="Total","",
IF($C877="","",
IF(OFFSET('Sales input worksheet'!$B$1,ROW()-2,0)="","TOTAL",
OFFSET('Sales input worksheet'!$B$1,ROW()-2,0))))</f>
        <v/>
      </c>
      <c r="D878" s="169" t="str">
        <f ca="1">IF(OFFSET('Sales input worksheet'!$C$1,ROW()-2,0)="","",OFFSET('Sales input worksheet'!$C$1,ROW()-2,0))</f>
        <v/>
      </c>
      <c r="E878" s="170" t="str">
        <f ca="1">IF(OFFSET('Sales input worksheet'!$D$1,ROW()-2,0)="","",OFFSET('Sales input worksheet'!$D$1,ROW()-2,0))</f>
        <v/>
      </c>
      <c r="F878" s="171" t="str">
        <f ca="1">IF(OFFSET('Sales input worksheet'!$E$1,ROW()-2,0)="","",OFFSET('Sales input worksheet'!$E$1,ROW()-2,0))</f>
        <v/>
      </c>
      <c r="G878" s="172" t="str">
        <f ca="1">IF($C878="Total",SUM(G$1:G877),
IF(OR(SUM('Sales input worksheet'!$J877:$K877)&lt;0,SUM('Sales input worksheet'!$J877:$K877)=0),"",
'Sales input worksheet'!$M877))</f>
        <v/>
      </c>
      <c r="H878" s="172" t="str">
        <f ca="1">IF($C878="Total",SUM(H$1:H877),
IF(OR(SUM('Sales input worksheet'!$J877:$K877)&gt;0,SUM('Sales input worksheet'!$J877:$K877)=0),"",
'Sales input worksheet'!$M877))</f>
        <v/>
      </c>
      <c r="I878" s="319"/>
      <c r="J878" s="176" t="str">
        <f ca="1">IF($C878="Total",SUM($I$1:I877),"")</f>
        <v/>
      </c>
      <c r="K878" s="177" t="str">
        <f ca="1">IFERROR(IF($C878="Total",$K$2+SUM($G878:$H878)-$J878,
IF(AND(G878="",H878=""),"",
$K$2+SUM(G$3:G878)+SUM(H$3:H878)-SUM(I$2:I878))),"")</f>
        <v/>
      </c>
    </row>
    <row r="879" spans="1:11" x14ac:dyDescent="0.35">
      <c r="A879" s="318" t="str">
        <f ca="1">IF($B879='Debtor balance enquiry'!$C$2,1+COUNT('Accounts Receivable'!$A$1:A878),"")</f>
        <v/>
      </c>
      <c r="B879" s="133" t="str">
        <f ca="1">OFFSET('Sales input worksheet'!$A$1,ROW()-2,0)</f>
        <v/>
      </c>
      <c r="C879" s="169" t="str">
        <f ca="1">IF($C878="Total","",
IF($C878="","",
IF(OFFSET('Sales input worksheet'!$B$1,ROW()-2,0)="","TOTAL",
OFFSET('Sales input worksheet'!$B$1,ROW()-2,0))))</f>
        <v/>
      </c>
      <c r="D879" s="169" t="str">
        <f ca="1">IF(OFFSET('Sales input worksheet'!$C$1,ROW()-2,0)="","",OFFSET('Sales input worksheet'!$C$1,ROW()-2,0))</f>
        <v/>
      </c>
      <c r="E879" s="170" t="str">
        <f ca="1">IF(OFFSET('Sales input worksheet'!$D$1,ROW()-2,0)="","",OFFSET('Sales input worksheet'!$D$1,ROW()-2,0))</f>
        <v/>
      </c>
      <c r="F879" s="171" t="str">
        <f ca="1">IF(OFFSET('Sales input worksheet'!$E$1,ROW()-2,0)="","",OFFSET('Sales input worksheet'!$E$1,ROW()-2,0))</f>
        <v/>
      </c>
      <c r="G879" s="172" t="str">
        <f ca="1">IF($C879="Total",SUM(G$1:G878),
IF(OR(SUM('Sales input worksheet'!$J878:$K878)&lt;0,SUM('Sales input worksheet'!$J878:$K878)=0),"",
'Sales input worksheet'!$M878))</f>
        <v/>
      </c>
      <c r="H879" s="172" t="str">
        <f ca="1">IF($C879="Total",SUM(H$1:H878),
IF(OR(SUM('Sales input worksheet'!$J878:$K878)&gt;0,SUM('Sales input worksheet'!$J878:$K878)=0),"",
'Sales input worksheet'!$M878))</f>
        <v/>
      </c>
      <c r="I879" s="319"/>
      <c r="J879" s="176" t="str">
        <f ca="1">IF($C879="Total",SUM($I$1:I878),"")</f>
        <v/>
      </c>
      <c r="K879" s="177" t="str">
        <f ca="1">IFERROR(IF($C879="Total",$K$2+SUM($G879:$H879)-$J879,
IF(AND(G879="",H879=""),"",
$K$2+SUM(G$3:G879)+SUM(H$3:H879)-SUM(I$2:I879))),"")</f>
        <v/>
      </c>
    </row>
    <row r="880" spans="1:11" x14ac:dyDescent="0.35">
      <c r="A880" s="318" t="str">
        <f ca="1">IF($B880='Debtor balance enquiry'!$C$2,1+COUNT('Accounts Receivable'!$A$1:A879),"")</f>
        <v/>
      </c>
      <c r="B880" s="133" t="str">
        <f ca="1">OFFSET('Sales input worksheet'!$A$1,ROW()-2,0)</f>
        <v/>
      </c>
      <c r="C880" s="169" t="str">
        <f ca="1">IF($C879="Total","",
IF($C879="","",
IF(OFFSET('Sales input worksheet'!$B$1,ROW()-2,0)="","TOTAL",
OFFSET('Sales input worksheet'!$B$1,ROW()-2,0))))</f>
        <v/>
      </c>
      <c r="D880" s="169" t="str">
        <f ca="1">IF(OFFSET('Sales input worksheet'!$C$1,ROW()-2,0)="","",OFFSET('Sales input worksheet'!$C$1,ROW()-2,0))</f>
        <v/>
      </c>
      <c r="E880" s="170" t="str">
        <f ca="1">IF(OFFSET('Sales input worksheet'!$D$1,ROW()-2,0)="","",OFFSET('Sales input worksheet'!$D$1,ROW()-2,0))</f>
        <v/>
      </c>
      <c r="F880" s="171" t="str">
        <f ca="1">IF(OFFSET('Sales input worksheet'!$E$1,ROW()-2,0)="","",OFFSET('Sales input worksheet'!$E$1,ROW()-2,0))</f>
        <v/>
      </c>
      <c r="G880" s="172" t="str">
        <f ca="1">IF($C880="Total",SUM(G$1:G879),
IF(OR(SUM('Sales input worksheet'!$J879:$K879)&lt;0,SUM('Sales input worksheet'!$J879:$K879)=0),"",
'Sales input worksheet'!$M879))</f>
        <v/>
      </c>
      <c r="H880" s="172" t="str">
        <f ca="1">IF($C880="Total",SUM(H$1:H879),
IF(OR(SUM('Sales input worksheet'!$J879:$K879)&gt;0,SUM('Sales input worksheet'!$J879:$K879)=0),"",
'Sales input worksheet'!$M879))</f>
        <v/>
      </c>
      <c r="I880" s="319"/>
      <c r="J880" s="176" t="str">
        <f ca="1">IF($C880="Total",SUM($I$1:I879),"")</f>
        <v/>
      </c>
      <c r="K880" s="177" t="str">
        <f ca="1">IFERROR(IF($C880="Total",$K$2+SUM($G880:$H880)-$J880,
IF(AND(G880="",H880=""),"",
$K$2+SUM(G$3:G880)+SUM(H$3:H880)-SUM(I$2:I880))),"")</f>
        <v/>
      </c>
    </row>
    <row r="881" spans="1:11" x14ac:dyDescent="0.35">
      <c r="A881" s="318" t="str">
        <f ca="1">IF($B881='Debtor balance enquiry'!$C$2,1+COUNT('Accounts Receivable'!$A$1:A880),"")</f>
        <v/>
      </c>
      <c r="B881" s="133" t="str">
        <f ca="1">OFFSET('Sales input worksheet'!$A$1,ROW()-2,0)</f>
        <v/>
      </c>
      <c r="C881" s="169" t="str">
        <f ca="1">IF($C880="Total","",
IF($C880="","",
IF(OFFSET('Sales input worksheet'!$B$1,ROW()-2,0)="","TOTAL",
OFFSET('Sales input worksheet'!$B$1,ROW()-2,0))))</f>
        <v/>
      </c>
      <c r="D881" s="169" t="str">
        <f ca="1">IF(OFFSET('Sales input worksheet'!$C$1,ROW()-2,0)="","",OFFSET('Sales input worksheet'!$C$1,ROW()-2,0))</f>
        <v/>
      </c>
      <c r="E881" s="170" t="str">
        <f ca="1">IF(OFFSET('Sales input worksheet'!$D$1,ROW()-2,0)="","",OFFSET('Sales input worksheet'!$D$1,ROW()-2,0))</f>
        <v/>
      </c>
      <c r="F881" s="171" t="str">
        <f ca="1">IF(OFFSET('Sales input worksheet'!$E$1,ROW()-2,0)="","",OFFSET('Sales input worksheet'!$E$1,ROW()-2,0))</f>
        <v/>
      </c>
      <c r="G881" s="172" t="str">
        <f ca="1">IF($C881="Total",SUM(G$1:G880),
IF(OR(SUM('Sales input worksheet'!$J880:$K880)&lt;0,SUM('Sales input worksheet'!$J880:$K880)=0),"",
'Sales input worksheet'!$M880))</f>
        <v/>
      </c>
      <c r="H881" s="172" t="str">
        <f ca="1">IF($C881="Total",SUM(H$1:H880),
IF(OR(SUM('Sales input worksheet'!$J880:$K880)&gt;0,SUM('Sales input worksheet'!$J880:$K880)=0),"",
'Sales input worksheet'!$M880))</f>
        <v/>
      </c>
      <c r="I881" s="319"/>
      <c r="J881" s="176" t="str">
        <f ca="1">IF($C881="Total",SUM($I$1:I880),"")</f>
        <v/>
      </c>
      <c r="K881" s="177" t="str">
        <f ca="1">IFERROR(IF($C881="Total",$K$2+SUM($G881:$H881)-$J881,
IF(AND(G881="",H881=""),"",
$K$2+SUM(G$3:G881)+SUM(H$3:H881)-SUM(I$2:I881))),"")</f>
        <v/>
      </c>
    </row>
    <row r="882" spans="1:11" x14ac:dyDescent="0.35">
      <c r="A882" s="318" t="str">
        <f ca="1">IF($B882='Debtor balance enquiry'!$C$2,1+COUNT('Accounts Receivable'!$A$1:A881),"")</f>
        <v/>
      </c>
      <c r="B882" s="133" t="str">
        <f ca="1">OFFSET('Sales input worksheet'!$A$1,ROW()-2,0)</f>
        <v/>
      </c>
      <c r="C882" s="169" t="str">
        <f ca="1">IF($C881="Total","",
IF($C881="","",
IF(OFFSET('Sales input worksheet'!$B$1,ROW()-2,0)="","TOTAL",
OFFSET('Sales input worksheet'!$B$1,ROW()-2,0))))</f>
        <v/>
      </c>
      <c r="D882" s="169" t="str">
        <f ca="1">IF(OFFSET('Sales input worksheet'!$C$1,ROW()-2,0)="","",OFFSET('Sales input worksheet'!$C$1,ROW()-2,0))</f>
        <v/>
      </c>
      <c r="E882" s="170" t="str">
        <f ca="1">IF(OFFSET('Sales input worksheet'!$D$1,ROW()-2,0)="","",OFFSET('Sales input worksheet'!$D$1,ROW()-2,0))</f>
        <v/>
      </c>
      <c r="F882" s="171" t="str">
        <f ca="1">IF(OFFSET('Sales input worksheet'!$E$1,ROW()-2,0)="","",OFFSET('Sales input worksheet'!$E$1,ROW()-2,0))</f>
        <v/>
      </c>
      <c r="G882" s="172" t="str">
        <f ca="1">IF($C882="Total",SUM(G$1:G881),
IF(OR(SUM('Sales input worksheet'!$J881:$K881)&lt;0,SUM('Sales input worksheet'!$J881:$K881)=0),"",
'Sales input worksheet'!$M881))</f>
        <v/>
      </c>
      <c r="H882" s="172" t="str">
        <f ca="1">IF($C882="Total",SUM(H$1:H881),
IF(OR(SUM('Sales input worksheet'!$J881:$K881)&gt;0,SUM('Sales input worksheet'!$J881:$K881)=0),"",
'Sales input worksheet'!$M881))</f>
        <v/>
      </c>
      <c r="I882" s="319"/>
      <c r="J882" s="176" t="str">
        <f ca="1">IF($C882="Total",SUM($I$1:I881),"")</f>
        <v/>
      </c>
      <c r="K882" s="177" t="str">
        <f ca="1">IFERROR(IF($C882="Total",$K$2+SUM($G882:$H882)-$J882,
IF(AND(G882="",H882=""),"",
$K$2+SUM(G$3:G882)+SUM(H$3:H882)-SUM(I$2:I882))),"")</f>
        <v/>
      </c>
    </row>
    <row r="883" spans="1:11" x14ac:dyDescent="0.35">
      <c r="A883" s="318" t="str">
        <f ca="1">IF($B883='Debtor balance enquiry'!$C$2,1+COUNT('Accounts Receivable'!$A$1:A882),"")</f>
        <v/>
      </c>
      <c r="B883" s="133" t="str">
        <f ca="1">OFFSET('Sales input worksheet'!$A$1,ROW()-2,0)</f>
        <v/>
      </c>
      <c r="C883" s="169" t="str">
        <f ca="1">IF($C882="Total","",
IF($C882="","",
IF(OFFSET('Sales input worksheet'!$B$1,ROW()-2,0)="","TOTAL",
OFFSET('Sales input worksheet'!$B$1,ROW()-2,0))))</f>
        <v/>
      </c>
      <c r="D883" s="169" t="str">
        <f ca="1">IF(OFFSET('Sales input worksheet'!$C$1,ROW()-2,0)="","",OFFSET('Sales input worksheet'!$C$1,ROW()-2,0))</f>
        <v/>
      </c>
      <c r="E883" s="170" t="str">
        <f ca="1">IF(OFFSET('Sales input worksheet'!$D$1,ROW()-2,0)="","",OFFSET('Sales input worksheet'!$D$1,ROW()-2,0))</f>
        <v/>
      </c>
      <c r="F883" s="171" t="str">
        <f ca="1">IF(OFFSET('Sales input worksheet'!$E$1,ROW()-2,0)="","",OFFSET('Sales input worksheet'!$E$1,ROW()-2,0))</f>
        <v/>
      </c>
      <c r="G883" s="172" t="str">
        <f ca="1">IF($C883="Total",SUM(G$1:G882),
IF(OR(SUM('Sales input worksheet'!$J882:$K882)&lt;0,SUM('Sales input worksheet'!$J882:$K882)=0),"",
'Sales input worksheet'!$M882))</f>
        <v/>
      </c>
      <c r="H883" s="172" t="str">
        <f ca="1">IF($C883="Total",SUM(H$1:H882),
IF(OR(SUM('Sales input worksheet'!$J882:$K882)&gt;0,SUM('Sales input worksheet'!$J882:$K882)=0),"",
'Sales input worksheet'!$M882))</f>
        <v/>
      </c>
      <c r="I883" s="319"/>
      <c r="J883" s="176" t="str">
        <f ca="1">IF($C883="Total",SUM($I$1:I882),"")</f>
        <v/>
      </c>
      <c r="K883" s="177" t="str">
        <f ca="1">IFERROR(IF($C883="Total",$K$2+SUM($G883:$H883)-$J883,
IF(AND(G883="",H883=""),"",
$K$2+SUM(G$3:G883)+SUM(H$3:H883)-SUM(I$2:I883))),"")</f>
        <v/>
      </c>
    </row>
    <row r="884" spans="1:11" x14ac:dyDescent="0.35">
      <c r="A884" s="318" t="str">
        <f ca="1">IF($B884='Debtor balance enquiry'!$C$2,1+COUNT('Accounts Receivable'!$A$1:A883),"")</f>
        <v/>
      </c>
      <c r="B884" s="133" t="str">
        <f ca="1">OFFSET('Sales input worksheet'!$A$1,ROW()-2,0)</f>
        <v/>
      </c>
      <c r="C884" s="169" t="str">
        <f ca="1">IF($C883="Total","",
IF($C883="","",
IF(OFFSET('Sales input worksheet'!$B$1,ROW()-2,0)="","TOTAL",
OFFSET('Sales input worksheet'!$B$1,ROW()-2,0))))</f>
        <v/>
      </c>
      <c r="D884" s="169" t="str">
        <f ca="1">IF(OFFSET('Sales input worksheet'!$C$1,ROW()-2,0)="","",OFFSET('Sales input worksheet'!$C$1,ROW()-2,0))</f>
        <v/>
      </c>
      <c r="E884" s="170" t="str">
        <f ca="1">IF(OFFSET('Sales input worksheet'!$D$1,ROW()-2,0)="","",OFFSET('Sales input worksheet'!$D$1,ROW()-2,0))</f>
        <v/>
      </c>
      <c r="F884" s="171" t="str">
        <f ca="1">IF(OFFSET('Sales input worksheet'!$E$1,ROW()-2,0)="","",OFFSET('Sales input worksheet'!$E$1,ROW()-2,0))</f>
        <v/>
      </c>
      <c r="G884" s="172" t="str">
        <f ca="1">IF($C884="Total",SUM(G$1:G883),
IF(OR(SUM('Sales input worksheet'!$J883:$K883)&lt;0,SUM('Sales input worksheet'!$J883:$K883)=0),"",
'Sales input worksheet'!$M883))</f>
        <v/>
      </c>
      <c r="H884" s="172" t="str">
        <f ca="1">IF($C884="Total",SUM(H$1:H883),
IF(OR(SUM('Sales input worksheet'!$J883:$K883)&gt;0,SUM('Sales input worksheet'!$J883:$K883)=0),"",
'Sales input worksheet'!$M883))</f>
        <v/>
      </c>
      <c r="I884" s="319"/>
      <c r="J884" s="176" t="str">
        <f ca="1">IF($C884="Total",SUM($I$1:I883),"")</f>
        <v/>
      </c>
      <c r="K884" s="177" t="str">
        <f ca="1">IFERROR(IF($C884="Total",$K$2+SUM($G884:$H884)-$J884,
IF(AND(G884="",H884=""),"",
$K$2+SUM(G$3:G884)+SUM(H$3:H884)-SUM(I$2:I884))),"")</f>
        <v/>
      </c>
    </row>
    <row r="885" spans="1:11" x14ac:dyDescent="0.35">
      <c r="A885" s="318" t="str">
        <f ca="1">IF($B885='Debtor balance enquiry'!$C$2,1+COUNT('Accounts Receivable'!$A$1:A884),"")</f>
        <v/>
      </c>
      <c r="B885" s="133" t="str">
        <f ca="1">OFFSET('Sales input worksheet'!$A$1,ROW()-2,0)</f>
        <v/>
      </c>
      <c r="C885" s="169" t="str">
        <f ca="1">IF($C884="Total","",
IF($C884="","",
IF(OFFSET('Sales input worksheet'!$B$1,ROW()-2,0)="","TOTAL",
OFFSET('Sales input worksheet'!$B$1,ROW()-2,0))))</f>
        <v/>
      </c>
      <c r="D885" s="169" t="str">
        <f ca="1">IF(OFFSET('Sales input worksheet'!$C$1,ROW()-2,0)="","",OFFSET('Sales input worksheet'!$C$1,ROW()-2,0))</f>
        <v/>
      </c>
      <c r="E885" s="170" t="str">
        <f ca="1">IF(OFFSET('Sales input worksheet'!$D$1,ROW()-2,0)="","",OFFSET('Sales input worksheet'!$D$1,ROW()-2,0))</f>
        <v/>
      </c>
      <c r="F885" s="171" t="str">
        <f ca="1">IF(OFFSET('Sales input worksheet'!$E$1,ROW()-2,0)="","",OFFSET('Sales input worksheet'!$E$1,ROW()-2,0))</f>
        <v/>
      </c>
      <c r="G885" s="172" t="str">
        <f ca="1">IF($C885="Total",SUM(G$1:G884),
IF(OR(SUM('Sales input worksheet'!$J884:$K884)&lt;0,SUM('Sales input worksheet'!$J884:$K884)=0),"",
'Sales input worksheet'!$M884))</f>
        <v/>
      </c>
      <c r="H885" s="172" t="str">
        <f ca="1">IF($C885="Total",SUM(H$1:H884),
IF(OR(SUM('Sales input worksheet'!$J884:$K884)&gt;0,SUM('Sales input worksheet'!$J884:$K884)=0),"",
'Sales input worksheet'!$M884))</f>
        <v/>
      </c>
      <c r="I885" s="319"/>
      <c r="J885" s="176" t="str">
        <f ca="1">IF($C885="Total",SUM($I$1:I884),"")</f>
        <v/>
      </c>
      <c r="K885" s="177" t="str">
        <f ca="1">IFERROR(IF($C885="Total",$K$2+SUM($G885:$H885)-$J885,
IF(AND(G885="",H885=""),"",
$K$2+SUM(G$3:G885)+SUM(H$3:H885)-SUM(I$2:I885))),"")</f>
        <v/>
      </c>
    </row>
    <row r="886" spans="1:11" x14ac:dyDescent="0.35">
      <c r="A886" s="318" t="str">
        <f ca="1">IF($B886='Debtor balance enquiry'!$C$2,1+COUNT('Accounts Receivable'!$A$1:A885),"")</f>
        <v/>
      </c>
      <c r="B886" s="133" t="str">
        <f ca="1">OFFSET('Sales input worksheet'!$A$1,ROW()-2,0)</f>
        <v/>
      </c>
      <c r="C886" s="169" t="str">
        <f ca="1">IF($C885="Total","",
IF($C885="","",
IF(OFFSET('Sales input worksheet'!$B$1,ROW()-2,0)="","TOTAL",
OFFSET('Sales input worksheet'!$B$1,ROW()-2,0))))</f>
        <v/>
      </c>
      <c r="D886" s="169" t="str">
        <f ca="1">IF(OFFSET('Sales input worksheet'!$C$1,ROW()-2,0)="","",OFFSET('Sales input worksheet'!$C$1,ROW()-2,0))</f>
        <v/>
      </c>
      <c r="E886" s="170" t="str">
        <f ca="1">IF(OFFSET('Sales input worksheet'!$D$1,ROW()-2,0)="","",OFFSET('Sales input worksheet'!$D$1,ROW()-2,0))</f>
        <v/>
      </c>
      <c r="F886" s="171" t="str">
        <f ca="1">IF(OFFSET('Sales input worksheet'!$E$1,ROW()-2,0)="","",OFFSET('Sales input worksheet'!$E$1,ROW()-2,0))</f>
        <v/>
      </c>
      <c r="G886" s="172" t="str">
        <f ca="1">IF($C886="Total",SUM(G$1:G885),
IF(OR(SUM('Sales input worksheet'!$J885:$K885)&lt;0,SUM('Sales input worksheet'!$J885:$K885)=0),"",
'Sales input worksheet'!$M885))</f>
        <v/>
      </c>
      <c r="H886" s="172" t="str">
        <f ca="1">IF($C886="Total",SUM(H$1:H885),
IF(OR(SUM('Sales input worksheet'!$J885:$K885)&gt;0,SUM('Sales input worksheet'!$J885:$K885)=0),"",
'Sales input worksheet'!$M885))</f>
        <v/>
      </c>
      <c r="I886" s="319"/>
      <c r="J886" s="176" t="str">
        <f ca="1">IF($C886="Total",SUM($I$1:I885),"")</f>
        <v/>
      </c>
      <c r="K886" s="177" t="str">
        <f ca="1">IFERROR(IF($C886="Total",$K$2+SUM($G886:$H886)-$J886,
IF(AND(G886="",H886=""),"",
$K$2+SUM(G$3:G886)+SUM(H$3:H886)-SUM(I$2:I886))),"")</f>
        <v/>
      </c>
    </row>
    <row r="887" spans="1:11" x14ac:dyDescent="0.35">
      <c r="A887" s="318" t="str">
        <f ca="1">IF($B887='Debtor balance enquiry'!$C$2,1+COUNT('Accounts Receivable'!$A$1:A886),"")</f>
        <v/>
      </c>
      <c r="B887" s="133" t="str">
        <f ca="1">OFFSET('Sales input worksheet'!$A$1,ROW()-2,0)</f>
        <v/>
      </c>
      <c r="C887" s="169" t="str">
        <f ca="1">IF($C886="Total","",
IF($C886="","",
IF(OFFSET('Sales input worksheet'!$B$1,ROW()-2,0)="","TOTAL",
OFFSET('Sales input worksheet'!$B$1,ROW()-2,0))))</f>
        <v/>
      </c>
      <c r="D887" s="169" t="str">
        <f ca="1">IF(OFFSET('Sales input worksheet'!$C$1,ROW()-2,0)="","",OFFSET('Sales input worksheet'!$C$1,ROW()-2,0))</f>
        <v/>
      </c>
      <c r="E887" s="170" t="str">
        <f ca="1">IF(OFFSET('Sales input worksheet'!$D$1,ROW()-2,0)="","",OFFSET('Sales input worksheet'!$D$1,ROW()-2,0))</f>
        <v/>
      </c>
      <c r="F887" s="171" t="str">
        <f ca="1">IF(OFFSET('Sales input worksheet'!$E$1,ROW()-2,0)="","",OFFSET('Sales input worksheet'!$E$1,ROW()-2,0))</f>
        <v/>
      </c>
      <c r="G887" s="172" t="str">
        <f ca="1">IF($C887="Total",SUM(G$1:G886),
IF(OR(SUM('Sales input worksheet'!$J886:$K886)&lt;0,SUM('Sales input worksheet'!$J886:$K886)=0),"",
'Sales input worksheet'!$M886))</f>
        <v/>
      </c>
      <c r="H887" s="172" t="str">
        <f ca="1">IF($C887="Total",SUM(H$1:H886),
IF(OR(SUM('Sales input worksheet'!$J886:$K886)&gt;0,SUM('Sales input worksheet'!$J886:$K886)=0),"",
'Sales input worksheet'!$M886))</f>
        <v/>
      </c>
      <c r="I887" s="319"/>
      <c r="J887" s="176" t="str">
        <f ca="1">IF($C887="Total",SUM($I$1:I886),"")</f>
        <v/>
      </c>
      <c r="K887" s="177" t="str">
        <f ca="1">IFERROR(IF($C887="Total",$K$2+SUM($G887:$H887)-$J887,
IF(AND(G887="",H887=""),"",
$K$2+SUM(G$3:G887)+SUM(H$3:H887)-SUM(I$2:I887))),"")</f>
        <v/>
      </c>
    </row>
    <row r="888" spans="1:11" x14ac:dyDescent="0.35">
      <c r="A888" s="318" t="str">
        <f ca="1">IF($B888='Debtor balance enquiry'!$C$2,1+COUNT('Accounts Receivable'!$A$1:A887),"")</f>
        <v/>
      </c>
      <c r="B888" s="133" t="str">
        <f ca="1">OFFSET('Sales input worksheet'!$A$1,ROW()-2,0)</f>
        <v/>
      </c>
      <c r="C888" s="169" t="str">
        <f ca="1">IF($C887="Total","",
IF($C887="","",
IF(OFFSET('Sales input worksheet'!$B$1,ROW()-2,0)="","TOTAL",
OFFSET('Sales input worksheet'!$B$1,ROW()-2,0))))</f>
        <v/>
      </c>
      <c r="D888" s="169" t="str">
        <f ca="1">IF(OFFSET('Sales input worksheet'!$C$1,ROW()-2,0)="","",OFFSET('Sales input worksheet'!$C$1,ROW()-2,0))</f>
        <v/>
      </c>
      <c r="E888" s="170" t="str">
        <f ca="1">IF(OFFSET('Sales input worksheet'!$D$1,ROW()-2,0)="","",OFFSET('Sales input worksheet'!$D$1,ROW()-2,0))</f>
        <v/>
      </c>
      <c r="F888" s="171" t="str">
        <f ca="1">IF(OFFSET('Sales input worksheet'!$E$1,ROW()-2,0)="","",OFFSET('Sales input worksheet'!$E$1,ROW()-2,0))</f>
        <v/>
      </c>
      <c r="G888" s="172" t="str">
        <f ca="1">IF($C888="Total",SUM(G$1:G887),
IF(OR(SUM('Sales input worksheet'!$J887:$K887)&lt;0,SUM('Sales input worksheet'!$J887:$K887)=0),"",
'Sales input worksheet'!$M887))</f>
        <v/>
      </c>
      <c r="H888" s="172" t="str">
        <f ca="1">IF($C888="Total",SUM(H$1:H887),
IF(OR(SUM('Sales input worksheet'!$J887:$K887)&gt;0,SUM('Sales input worksheet'!$J887:$K887)=0),"",
'Sales input worksheet'!$M887))</f>
        <v/>
      </c>
      <c r="I888" s="319"/>
      <c r="J888" s="176" t="str">
        <f ca="1">IF($C888="Total",SUM($I$1:I887),"")</f>
        <v/>
      </c>
      <c r="K888" s="177" t="str">
        <f ca="1">IFERROR(IF($C888="Total",$K$2+SUM($G888:$H888)-$J888,
IF(AND(G888="",H888=""),"",
$K$2+SUM(G$3:G888)+SUM(H$3:H888)-SUM(I$2:I888))),"")</f>
        <v/>
      </c>
    </row>
    <row r="889" spans="1:11" x14ac:dyDescent="0.35">
      <c r="A889" s="318" t="str">
        <f ca="1">IF($B889='Debtor balance enquiry'!$C$2,1+COUNT('Accounts Receivable'!$A$1:A888),"")</f>
        <v/>
      </c>
      <c r="B889" s="133" t="str">
        <f ca="1">OFFSET('Sales input worksheet'!$A$1,ROW()-2,0)</f>
        <v/>
      </c>
      <c r="C889" s="169" t="str">
        <f ca="1">IF($C888="Total","",
IF($C888="","",
IF(OFFSET('Sales input worksheet'!$B$1,ROW()-2,0)="","TOTAL",
OFFSET('Sales input worksheet'!$B$1,ROW()-2,0))))</f>
        <v/>
      </c>
      <c r="D889" s="169" t="str">
        <f ca="1">IF(OFFSET('Sales input worksheet'!$C$1,ROW()-2,0)="","",OFFSET('Sales input worksheet'!$C$1,ROW()-2,0))</f>
        <v/>
      </c>
      <c r="E889" s="170" t="str">
        <f ca="1">IF(OFFSET('Sales input worksheet'!$D$1,ROW()-2,0)="","",OFFSET('Sales input worksheet'!$D$1,ROW()-2,0))</f>
        <v/>
      </c>
      <c r="F889" s="171" t="str">
        <f ca="1">IF(OFFSET('Sales input worksheet'!$E$1,ROW()-2,0)="","",OFFSET('Sales input worksheet'!$E$1,ROW()-2,0))</f>
        <v/>
      </c>
      <c r="G889" s="172" t="str">
        <f ca="1">IF($C889="Total",SUM(G$1:G888),
IF(OR(SUM('Sales input worksheet'!$J888:$K888)&lt;0,SUM('Sales input worksheet'!$J888:$K888)=0),"",
'Sales input worksheet'!$M888))</f>
        <v/>
      </c>
      <c r="H889" s="172" t="str">
        <f ca="1">IF($C889="Total",SUM(H$1:H888),
IF(OR(SUM('Sales input worksheet'!$J888:$K888)&gt;0,SUM('Sales input worksheet'!$J888:$K888)=0),"",
'Sales input worksheet'!$M888))</f>
        <v/>
      </c>
      <c r="I889" s="319"/>
      <c r="J889" s="176" t="str">
        <f ca="1">IF($C889="Total",SUM($I$1:I888),"")</f>
        <v/>
      </c>
      <c r="K889" s="177" t="str">
        <f ca="1">IFERROR(IF($C889="Total",$K$2+SUM($G889:$H889)-$J889,
IF(AND(G889="",H889=""),"",
$K$2+SUM(G$3:G889)+SUM(H$3:H889)-SUM(I$2:I889))),"")</f>
        <v/>
      </c>
    </row>
    <row r="890" spans="1:11" x14ac:dyDescent="0.35">
      <c r="A890" s="318" t="str">
        <f ca="1">IF($B890='Debtor balance enquiry'!$C$2,1+COUNT('Accounts Receivable'!$A$1:A889),"")</f>
        <v/>
      </c>
      <c r="B890" s="133" t="str">
        <f ca="1">OFFSET('Sales input worksheet'!$A$1,ROW()-2,0)</f>
        <v/>
      </c>
      <c r="C890" s="169" t="str">
        <f ca="1">IF($C889="Total","",
IF($C889="","",
IF(OFFSET('Sales input worksheet'!$B$1,ROW()-2,0)="","TOTAL",
OFFSET('Sales input worksheet'!$B$1,ROW()-2,0))))</f>
        <v/>
      </c>
      <c r="D890" s="169" t="str">
        <f ca="1">IF(OFFSET('Sales input worksheet'!$C$1,ROW()-2,0)="","",OFFSET('Sales input worksheet'!$C$1,ROW()-2,0))</f>
        <v/>
      </c>
      <c r="E890" s="170" t="str">
        <f ca="1">IF(OFFSET('Sales input worksheet'!$D$1,ROW()-2,0)="","",OFFSET('Sales input worksheet'!$D$1,ROW()-2,0))</f>
        <v/>
      </c>
      <c r="F890" s="171" t="str">
        <f ca="1">IF(OFFSET('Sales input worksheet'!$E$1,ROW()-2,0)="","",OFFSET('Sales input worksheet'!$E$1,ROW()-2,0))</f>
        <v/>
      </c>
      <c r="G890" s="172" t="str">
        <f ca="1">IF($C890="Total",SUM(G$1:G889),
IF(OR(SUM('Sales input worksheet'!$J889:$K889)&lt;0,SUM('Sales input worksheet'!$J889:$K889)=0),"",
'Sales input worksheet'!$M889))</f>
        <v/>
      </c>
      <c r="H890" s="172" t="str">
        <f ca="1">IF($C890="Total",SUM(H$1:H889),
IF(OR(SUM('Sales input worksheet'!$J889:$K889)&gt;0,SUM('Sales input worksheet'!$J889:$K889)=0),"",
'Sales input worksheet'!$M889))</f>
        <v/>
      </c>
      <c r="I890" s="319"/>
      <c r="J890" s="176" t="str">
        <f ca="1">IF($C890="Total",SUM($I$1:I889),"")</f>
        <v/>
      </c>
      <c r="K890" s="177" t="str">
        <f ca="1">IFERROR(IF($C890="Total",$K$2+SUM($G890:$H890)-$J890,
IF(AND(G890="",H890=""),"",
$K$2+SUM(G$3:G890)+SUM(H$3:H890)-SUM(I$2:I890))),"")</f>
        <v/>
      </c>
    </row>
    <row r="891" spans="1:11" x14ac:dyDescent="0.35">
      <c r="A891" s="318" t="str">
        <f ca="1">IF($B891='Debtor balance enquiry'!$C$2,1+COUNT('Accounts Receivable'!$A$1:A890),"")</f>
        <v/>
      </c>
      <c r="B891" s="133" t="str">
        <f ca="1">OFFSET('Sales input worksheet'!$A$1,ROW()-2,0)</f>
        <v/>
      </c>
      <c r="C891" s="169" t="str">
        <f ca="1">IF($C890="Total","",
IF($C890="","",
IF(OFFSET('Sales input worksheet'!$B$1,ROW()-2,0)="","TOTAL",
OFFSET('Sales input worksheet'!$B$1,ROW()-2,0))))</f>
        <v/>
      </c>
      <c r="D891" s="169" t="str">
        <f ca="1">IF(OFFSET('Sales input worksheet'!$C$1,ROW()-2,0)="","",OFFSET('Sales input worksheet'!$C$1,ROW()-2,0))</f>
        <v/>
      </c>
      <c r="E891" s="170" t="str">
        <f ca="1">IF(OFFSET('Sales input worksheet'!$D$1,ROW()-2,0)="","",OFFSET('Sales input worksheet'!$D$1,ROW()-2,0))</f>
        <v/>
      </c>
      <c r="F891" s="171" t="str">
        <f ca="1">IF(OFFSET('Sales input worksheet'!$E$1,ROW()-2,0)="","",OFFSET('Sales input worksheet'!$E$1,ROW()-2,0))</f>
        <v/>
      </c>
      <c r="G891" s="172" t="str">
        <f ca="1">IF($C891="Total",SUM(G$1:G890),
IF(OR(SUM('Sales input worksheet'!$J890:$K890)&lt;0,SUM('Sales input worksheet'!$J890:$K890)=0),"",
'Sales input worksheet'!$M890))</f>
        <v/>
      </c>
      <c r="H891" s="172" t="str">
        <f ca="1">IF($C891="Total",SUM(H$1:H890),
IF(OR(SUM('Sales input worksheet'!$J890:$K890)&gt;0,SUM('Sales input worksheet'!$J890:$K890)=0),"",
'Sales input worksheet'!$M890))</f>
        <v/>
      </c>
      <c r="I891" s="319"/>
      <c r="J891" s="176" t="str">
        <f ca="1">IF($C891="Total",SUM($I$1:I890),"")</f>
        <v/>
      </c>
      <c r="K891" s="177" t="str">
        <f ca="1">IFERROR(IF($C891="Total",$K$2+SUM($G891:$H891)-$J891,
IF(AND(G891="",H891=""),"",
$K$2+SUM(G$3:G891)+SUM(H$3:H891)-SUM(I$2:I891))),"")</f>
        <v/>
      </c>
    </row>
    <row r="892" spans="1:11" x14ac:dyDescent="0.35">
      <c r="A892" s="318" t="str">
        <f ca="1">IF($B892='Debtor balance enquiry'!$C$2,1+COUNT('Accounts Receivable'!$A$1:A891),"")</f>
        <v/>
      </c>
      <c r="B892" s="133" t="str">
        <f ca="1">OFFSET('Sales input worksheet'!$A$1,ROW()-2,0)</f>
        <v/>
      </c>
      <c r="C892" s="169" t="str">
        <f ca="1">IF($C891="Total","",
IF($C891="","",
IF(OFFSET('Sales input worksheet'!$B$1,ROW()-2,0)="","TOTAL",
OFFSET('Sales input worksheet'!$B$1,ROW()-2,0))))</f>
        <v/>
      </c>
      <c r="D892" s="169" t="str">
        <f ca="1">IF(OFFSET('Sales input worksheet'!$C$1,ROW()-2,0)="","",OFFSET('Sales input worksheet'!$C$1,ROW()-2,0))</f>
        <v/>
      </c>
      <c r="E892" s="170" t="str">
        <f ca="1">IF(OFFSET('Sales input worksheet'!$D$1,ROW()-2,0)="","",OFFSET('Sales input worksheet'!$D$1,ROW()-2,0))</f>
        <v/>
      </c>
      <c r="F892" s="171" t="str">
        <f ca="1">IF(OFFSET('Sales input worksheet'!$E$1,ROW()-2,0)="","",OFFSET('Sales input worksheet'!$E$1,ROW()-2,0))</f>
        <v/>
      </c>
      <c r="G892" s="172" t="str">
        <f ca="1">IF($C892="Total",SUM(G$1:G891),
IF(OR(SUM('Sales input worksheet'!$J891:$K891)&lt;0,SUM('Sales input worksheet'!$J891:$K891)=0),"",
'Sales input worksheet'!$M891))</f>
        <v/>
      </c>
      <c r="H892" s="172" t="str">
        <f ca="1">IF($C892="Total",SUM(H$1:H891),
IF(OR(SUM('Sales input worksheet'!$J891:$K891)&gt;0,SUM('Sales input worksheet'!$J891:$K891)=0),"",
'Sales input worksheet'!$M891))</f>
        <v/>
      </c>
      <c r="I892" s="319"/>
      <c r="J892" s="176" t="str">
        <f ca="1">IF($C892="Total",SUM($I$1:I891),"")</f>
        <v/>
      </c>
      <c r="K892" s="177" t="str">
        <f ca="1">IFERROR(IF($C892="Total",$K$2+SUM($G892:$H892)-$J892,
IF(AND(G892="",H892=""),"",
$K$2+SUM(G$3:G892)+SUM(H$3:H892)-SUM(I$2:I892))),"")</f>
        <v/>
      </c>
    </row>
    <row r="893" spans="1:11" x14ac:dyDescent="0.35">
      <c r="A893" s="318" t="str">
        <f ca="1">IF($B893='Debtor balance enquiry'!$C$2,1+COUNT('Accounts Receivable'!$A$1:A892),"")</f>
        <v/>
      </c>
      <c r="B893" s="133" t="str">
        <f ca="1">OFFSET('Sales input worksheet'!$A$1,ROW()-2,0)</f>
        <v/>
      </c>
      <c r="C893" s="169" t="str">
        <f ca="1">IF($C892="Total","",
IF($C892="","",
IF(OFFSET('Sales input worksheet'!$B$1,ROW()-2,0)="","TOTAL",
OFFSET('Sales input worksheet'!$B$1,ROW()-2,0))))</f>
        <v/>
      </c>
      <c r="D893" s="169" t="str">
        <f ca="1">IF(OFFSET('Sales input worksheet'!$C$1,ROW()-2,0)="","",OFFSET('Sales input worksheet'!$C$1,ROW()-2,0))</f>
        <v/>
      </c>
      <c r="E893" s="170" t="str">
        <f ca="1">IF(OFFSET('Sales input worksheet'!$D$1,ROW()-2,0)="","",OFFSET('Sales input worksheet'!$D$1,ROW()-2,0))</f>
        <v/>
      </c>
      <c r="F893" s="171" t="str">
        <f ca="1">IF(OFFSET('Sales input worksheet'!$E$1,ROW()-2,0)="","",OFFSET('Sales input worksheet'!$E$1,ROW()-2,0))</f>
        <v/>
      </c>
      <c r="G893" s="172" t="str">
        <f ca="1">IF($C893="Total",SUM(G$1:G892),
IF(OR(SUM('Sales input worksheet'!$J892:$K892)&lt;0,SUM('Sales input worksheet'!$J892:$K892)=0),"",
'Sales input worksheet'!$M892))</f>
        <v/>
      </c>
      <c r="H893" s="172" t="str">
        <f ca="1">IF($C893="Total",SUM(H$1:H892),
IF(OR(SUM('Sales input worksheet'!$J892:$K892)&gt;0,SUM('Sales input worksheet'!$J892:$K892)=0),"",
'Sales input worksheet'!$M892))</f>
        <v/>
      </c>
      <c r="I893" s="319"/>
      <c r="J893" s="176" t="str">
        <f ca="1">IF($C893="Total",SUM($I$1:I892),"")</f>
        <v/>
      </c>
      <c r="K893" s="177" t="str">
        <f ca="1">IFERROR(IF($C893="Total",$K$2+SUM($G893:$H893)-$J893,
IF(AND(G893="",H893=""),"",
$K$2+SUM(G$3:G893)+SUM(H$3:H893)-SUM(I$2:I893))),"")</f>
        <v/>
      </c>
    </row>
    <row r="894" spans="1:11" x14ac:dyDescent="0.35">
      <c r="A894" s="318" t="str">
        <f ca="1">IF($B894='Debtor balance enquiry'!$C$2,1+COUNT('Accounts Receivable'!$A$1:A893),"")</f>
        <v/>
      </c>
      <c r="B894" s="133" t="str">
        <f ca="1">OFFSET('Sales input worksheet'!$A$1,ROW()-2,0)</f>
        <v/>
      </c>
      <c r="C894" s="169" t="str">
        <f ca="1">IF($C893="Total","",
IF($C893="","",
IF(OFFSET('Sales input worksheet'!$B$1,ROW()-2,0)="","TOTAL",
OFFSET('Sales input worksheet'!$B$1,ROW()-2,0))))</f>
        <v/>
      </c>
      <c r="D894" s="169" t="str">
        <f ca="1">IF(OFFSET('Sales input worksheet'!$C$1,ROW()-2,0)="","",OFFSET('Sales input worksheet'!$C$1,ROW()-2,0))</f>
        <v/>
      </c>
      <c r="E894" s="170" t="str">
        <f ca="1">IF(OFFSET('Sales input worksheet'!$D$1,ROW()-2,0)="","",OFFSET('Sales input worksheet'!$D$1,ROW()-2,0))</f>
        <v/>
      </c>
      <c r="F894" s="171" t="str">
        <f ca="1">IF(OFFSET('Sales input worksheet'!$E$1,ROW()-2,0)="","",OFFSET('Sales input worksheet'!$E$1,ROW()-2,0))</f>
        <v/>
      </c>
      <c r="G894" s="172" t="str">
        <f ca="1">IF($C894="Total",SUM(G$1:G893),
IF(OR(SUM('Sales input worksheet'!$J893:$K893)&lt;0,SUM('Sales input worksheet'!$J893:$K893)=0),"",
'Sales input worksheet'!$M893))</f>
        <v/>
      </c>
      <c r="H894" s="172" t="str">
        <f ca="1">IF($C894="Total",SUM(H$1:H893),
IF(OR(SUM('Sales input worksheet'!$J893:$K893)&gt;0,SUM('Sales input worksheet'!$J893:$K893)=0),"",
'Sales input worksheet'!$M893))</f>
        <v/>
      </c>
      <c r="I894" s="319"/>
      <c r="J894" s="176" t="str">
        <f ca="1">IF($C894="Total",SUM($I$1:I893),"")</f>
        <v/>
      </c>
      <c r="K894" s="177" t="str">
        <f ca="1">IFERROR(IF($C894="Total",$K$2+SUM($G894:$H894)-$J894,
IF(AND(G894="",H894=""),"",
$K$2+SUM(G$3:G894)+SUM(H$3:H894)-SUM(I$2:I894))),"")</f>
        <v/>
      </c>
    </row>
    <row r="895" spans="1:11" x14ac:dyDescent="0.35">
      <c r="A895" s="318" t="str">
        <f ca="1">IF($B895='Debtor balance enquiry'!$C$2,1+COUNT('Accounts Receivable'!$A$1:A894),"")</f>
        <v/>
      </c>
      <c r="B895" s="133" t="str">
        <f ca="1">OFFSET('Sales input worksheet'!$A$1,ROW()-2,0)</f>
        <v/>
      </c>
      <c r="C895" s="169" t="str">
        <f ca="1">IF($C894="Total","",
IF($C894="","",
IF(OFFSET('Sales input worksheet'!$B$1,ROW()-2,0)="","TOTAL",
OFFSET('Sales input worksheet'!$B$1,ROW()-2,0))))</f>
        <v/>
      </c>
      <c r="D895" s="169" t="str">
        <f ca="1">IF(OFFSET('Sales input worksheet'!$C$1,ROW()-2,0)="","",OFFSET('Sales input worksheet'!$C$1,ROW()-2,0))</f>
        <v/>
      </c>
      <c r="E895" s="170" t="str">
        <f ca="1">IF(OFFSET('Sales input worksheet'!$D$1,ROW()-2,0)="","",OFFSET('Sales input worksheet'!$D$1,ROW()-2,0))</f>
        <v/>
      </c>
      <c r="F895" s="171" t="str">
        <f ca="1">IF(OFFSET('Sales input worksheet'!$E$1,ROW()-2,0)="","",OFFSET('Sales input worksheet'!$E$1,ROW()-2,0))</f>
        <v/>
      </c>
      <c r="G895" s="172" t="str">
        <f ca="1">IF($C895="Total",SUM(G$1:G894),
IF(OR(SUM('Sales input worksheet'!$J894:$K894)&lt;0,SUM('Sales input worksheet'!$J894:$K894)=0),"",
'Sales input worksheet'!$M894))</f>
        <v/>
      </c>
      <c r="H895" s="172" t="str">
        <f ca="1">IF($C895="Total",SUM(H$1:H894),
IF(OR(SUM('Sales input worksheet'!$J894:$K894)&gt;0,SUM('Sales input worksheet'!$J894:$K894)=0),"",
'Sales input worksheet'!$M894))</f>
        <v/>
      </c>
      <c r="I895" s="319"/>
      <c r="J895" s="176" t="str">
        <f ca="1">IF($C895="Total",SUM($I$1:I894),"")</f>
        <v/>
      </c>
      <c r="K895" s="177" t="str">
        <f ca="1">IFERROR(IF($C895="Total",$K$2+SUM($G895:$H895)-$J895,
IF(AND(G895="",H895=""),"",
$K$2+SUM(G$3:G895)+SUM(H$3:H895)-SUM(I$2:I895))),"")</f>
        <v/>
      </c>
    </row>
    <row r="896" spans="1:11" x14ac:dyDescent="0.35">
      <c r="A896" s="318" t="str">
        <f ca="1">IF($B896='Debtor balance enquiry'!$C$2,1+COUNT('Accounts Receivable'!$A$1:A895),"")</f>
        <v/>
      </c>
      <c r="B896" s="133" t="str">
        <f ca="1">OFFSET('Sales input worksheet'!$A$1,ROW()-2,0)</f>
        <v/>
      </c>
      <c r="C896" s="169" t="str">
        <f ca="1">IF($C895="Total","",
IF($C895="","",
IF(OFFSET('Sales input worksheet'!$B$1,ROW()-2,0)="","TOTAL",
OFFSET('Sales input worksheet'!$B$1,ROW()-2,0))))</f>
        <v/>
      </c>
      <c r="D896" s="169" t="str">
        <f ca="1">IF(OFFSET('Sales input worksheet'!$C$1,ROW()-2,0)="","",OFFSET('Sales input worksheet'!$C$1,ROW()-2,0))</f>
        <v/>
      </c>
      <c r="E896" s="170" t="str">
        <f ca="1">IF(OFFSET('Sales input worksheet'!$D$1,ROW()-2,0)="","",OFFSET('Sales input worksheet'!$D$1,ROW()-2,0))</f>
        <v/>
      </c>
      <c r="F896" s="171" t="str">
        <f ca="1">IF(OFFSET('Sales input worksheet'!$E$1,ROW()-2,0)="","",OFFSET('Sales input worksheet'!$E$1,ROW()-2,0))</f>
        <v/>
      </c>
      <c r="G896" s="172" t="str">
        <f ca="1">IF($C896="Total",SUM(G$1:G895),
IF(OR(SUM('Sales input worksheet'!$J895:$K895)&lt;0,SUM('Sales input worksheet'!$J895:$K895)=0),"",
'Sales input worksheet'!$M895))</f>
        <v/>
      </c>
      <c r="H896" s="172" t="str">
        <f ca="1">IF($C896="Total",SUM(H$1:H895),
IF(OR(SUM('Sales input worksheet'!$J895:$K895)&gt;0,SUM('Sales input worksheet'!$J895:$K895)=0),"",
'Sales input worksheet'!$M895))</f>
        <v/>
      </c>
      <c r="I896" s="319"/>
      <c r="J896" s="176" t="str">
        <f ca="1">IF($C896="Total",SUM($I$1:I895),"")</f>
        <v/>
      </c>
      <c r="K896" s="177" t="str">
        <f ca="1">IFERROR(IF($C896="Total",$K$2+SUM($G896:$H896)-$J896,
IF(AND(G896="",H896=""),"",
$K$2+SUM(G$3:G896)+SUM(H$3:H896)-SUM(I$2:I896))),"")</f>
        <v/>
      </c>
    </row>
    <row r="897" spans="1:11" x14ac:dyDescent="0.35">
      <c r="A897" s="318" t="str">
        <f ca="1">IF($B897='Debtor balance enquiry'!$C$2,1+COUNT('Accounts Receivable'!$A$1:A896),"")</f>
        <v/>
      </c>
      <c r="B897" s="133" t="str">
        <f ca="1">OFFSET('Sales input worksheet'!$A$1,ROW()-2,0)</f>
        <v/>
      </c>
      <c r="C897" s="169" t="str">
        <f ca="1">IF($C896="Total","",
IF($C896="","",
IF(OFFSET('Sales input worksheet'!$B$1,ROW()-2,0)="","TOTAL",
OFFSET('Sales input worksheet'!$B$1,ROW()-2,0))))</f>
        <v/>
      </c>
      <c r="D897" s="169" t="str">
        <f ca="1">IF(OFFSET('Sales input worksheet'!$C$1,ROW()-2,0)="","",OFFSET('Sales input worksheet'!$C$1,ROW()-2,0))</f>
        <v/>
      </c>
      <c r="E897" s="170" t="str">
        <f ca="1">IF(OFFSET('Sales input worksheet'!$D$1,ROW()-2,0)="","",OFFSET('Sales input worksheet'!$D$1,ROW()-2,0))</f>
        <v/>
      </c>
      <c r="F897" s="171" t="str">
        <f ca="1">IF(OFFSET('Sales input worksheet'!$E$1,ROW()-2,0)="","",OFFSET('Sales input worksheet'!$E$1,ROW()-2,0))</f>
        <v/>
      </c>
      <c r="G897" s="172" t="str">
        <f ca="1">IF($C897="Total",SUM(G$1:G896),
IF(OR(SUM('Sales input worksheet'!$J896:$K896)&lt;0,SUM('Sales input worksheet'!$J896:$K896)=0),"",
'Sales input worksheet'!$M896))</f>
        <v/>
      </c>
      <c r="H897" s="172" t="str">
        <f ca="1">IF($C897="Total",SUM(H$1:H896),
IF(OR(SUM('Sales input worksheet'!$J896:$K896)&gt;0,SUM('Sales input worksheet'!$J896:$K896)=0),"",
'Sales input worksheet'!$M896))</f>
        <v/>
      </c>
      <c r="I897" s="319"/>
      <c r="J897" s="176" t="str">
        <f ca="1">IF($C897="Total",SUM($I$1:I896),"")</f>
        <v/>
      </c>
      <c r="K897" s="177" t="str">
        <f ca="1">IFERROR(IF($C897="Total",$K$2+SUM($G897:$H897)-$J897,
IF(AND(G897="",H897=""),"",
$K$2+SUM(G$3:G897)+SUM(H$3:H897)-SUM(I$2:I897))),"")</f>
        <v/>
      </c>
    </row>
    <row r="898" spans="1:11" x14ac:dyDescent="0.35">
      <c r="A898" s="318" t="str">
        <f ca="1">IF($B898='Debtor balance enquiry'!$C$2,1+COUNT('Accounts Receivable'!$A$1:A897),"")</f>
        <v/>
      </c>
      <c r="B898" s="133" t="str">
        <f ca="1">OFFSET('Sales input worksheet'!$A$1,ROW()-2,0)</f>
        <v/>
      </c>
      <c r="C898" s="169" t="str">
        <f ca="1">IF($C897="Total","",
IF($C897="","",
IF(OFFSET('Sales input worksheet'!$B$1,ROW()-2,0)="","TOTAL",
OFFSET('Sales input worksheet'!$B$1,ROW()-2,0))))</f>
        <v/>
      </c>
      <c r="D898" s="169" t="str">
        <f ca="1">IF(OFFSET('Sales input worksheet'!$C$1,ROW()-2,0)="","",OFFSET('Sales input worksheet'!$C$1,ROW()-2,0))</f>
        <v/>
      </c>
      <c r="E898" s="170" t="str">
        <f ca="1">IF(OFFSET('Sales input worksheet'!$D$1,ROW()-2,0)="","",OFFSET('Sales input worksheet'!$D$1,ROW()-2,0))</f>
        <v/>
      </c>
      <c r="F898" s="171" t="str">
        <f ca="1">IF(OFFSET('Sales input worksheet'!$E$1,ROW()-2,0)="","",OFFSET('Sales input worksheet'!$E$1,ROW()-2,0))</f>
        <v/>
      </c>
      <c r="G898" s="172" t="str">
        <f ca="1">IF($C898="Total",SUM(G$1:G897),
IF(OR(SUM('Sales input worksheet'!$J897:$K897)&lt;0,SUM('Sales input worksheet'!$J897:$K897)=0),"",
'Sales input worksheet'!$M897))</f>
        <v/>
      </c>
      <c r="H898" s="172" t="str">
        <f ca="1">IF($C898="Total",SUM(H$1:H897),
IF(OR(SUM('Sales input worksheet'!$J897:$K897)&gt;0,SUM('Sales input worksheet'!$J897:$K897)=0),"",
'Sales input worksheet'!$M897))</f>
        <v/>
      </c>
      <c r="I898" s="319"/>
      <c r="J898" s="176" t="str">
        <f ca="1">IF($C898="Total",SUM($I$1:I897),"")</f>
        <v/>
      </c>
      <c r="K898" s="177" t="str">
        <f ca="1">IFERROR(IF($C898="Total",$K$2+SUM($G898:$H898)-$J898,
IF(AND(G898="",H898=""),"",
$K$2+SUM(G$3:G898)+SUM(H$3:H898)-SUM(I$2:I898))),"")</f>
        <v/>
      </c>
    </row>
    <row r="899" spans="1:11" x14ac:dyDescent="0.35">
      <c r="A899" s="318" t="str">
        <f ca="1">IF($B899='Debtor balance enquiry'!$C$2,1+COUNT('Accounts Receivable'!$A$1:A898),"")</f>
        <v/>
      </c>
      <c r="B899" s="133" t="str">
        <f ca="1">OFFSET('Sales input worksheet'!$A$1,ROW()-2,0)</f>
        <v/>
      </c>
      <c r="C899" s="169" t="str">
        <f ca="1">IF($C898="Total","",
IF($C898="","",
IF(OFFSET('Sales input worksheet'!$B$1,ROW()-2,0)="","TOTAL",
OFFSET('Sales input worksheet'!$B$1,ROW()-2,0))))</f>
        <v/>
      </c>
      <c r="D899" s="169" t="str">
        <f ca="1">IF(OFFSET('Sales input worksheet'!$C$1,ROW()-2,0)="","",OFFSET('Sales input worksheet'!$C$1,ROW()-2,0))</f>
        <v/>
      </c>
      <c r="E899" s="170" t="str">
        <f ca="1">IF(OFFSET('Sales input worksheet'!$D$1,ROW()-2,0)="","",OFFSET('Sales input worksheet'!$D$1,ROW()-2,0))</f>
        <v/>
      </c>
      <c r="F899" s="171" t="str">
        <f ca="1">IF(OFFSET('Sales input worksheet'!$E$1,ROW()-2,0)="","",OFFSET('Sales input worksheet'!$E$1,ROW()-2,0))</f>
        <v/>
      </c>
      <c r="G899" s="172" t="str">
        <f ca="1">IF($C899="Total",SUM(G$1:G898),
IF(OR(SUM('Sales input worksheet'!$J898:$K898)&lt;0,SUM('Sales input worksheet'!$J898:$K898)=0),"",
'Sales input worksheet'!$M898))</f>
        <v/>
      </c>
      <c r="H899" s="172" t="str">
        <f ca="1">IF($C899="Total",SUM(H$1:H898),
IF(OR(SUM('Sales input worksheet'!$J898:$K898)&gt;0,SUM('Sales input worksheet'!$J898:$K898)=0),"",
'Sales input worksheet'!$M898))</f>
        <v/>
      </c>
      <c r="I899" s="319"/>
      <c r="J899" s="176" t="str">
        <f ca="1">IF($C899="Total",SUM($I$1:I898),"")</f>
        <v/>
      </c>
      <c r="K899" s="177" t="str">
        <f ca="1">IFERROR(IF($C899="Total",$K$2+SUM($G899:$H899)-$J899,
IF(AND(G899="",H899=""),"",
$K$2+SUM(G$3:G899)+SUM(H$3:H899)-SUM(I$2:I899))),"")</f>
        <v/>
      </c>
    </row>
    <row r="900" spans="1:11" x14ac:dyDescent="0.35">
      <c r="A900" s="318" t="str">
        <f ca="1">IF($B900='Debtor balance enquiry'!$C$2,1+COUNT('Accounts Receivable'!$A$1:A899),"")</f>
        <v/>
      </c>
      <c r="B900" s="133" t="str">
        <f ca="1">OFFSET('Sales input worksheet'!$A$1,ROW()-2,0)</f>
        <v/>
      </c>
      <c r="C900" s="169" t="str">
        <f ca="1">IF($C899="Total","",
IF($C899="","",
IF(OFFSET('Sales input worksheet'!$B$1,ROW()-2,0)="","TOTAL",
OFFSET('Sales input worksheet'!$B$1,ROW()-2,0))))</f>
        <v/>
      </c>
      <c r="D900" s="169" t="str">
        <f ca="1">IF(OFFSET('Sales input worksheet'!$C$1,ROW()-2,0)="","",OFFSET('Sales input worksheet'!$C$1,ROW()-2,0))</f>
        <v/>
      </c>
      <c r="E900" s="170" t="str">
        <f ca="1">IF(OFFSET('Sales input worksheet'!$D$1,ROW()-2,0)="","",OFFSET('Sales input worksheet'!$D$1,ROW()-2,0))</f>
        <v/>
      </c>
      <c r="F900" s="171" t="str">
        <f ca="1">IF(OFFSET('Sales input worksheet'!$E$1,ROW()-2,0)="","",OFFSET('Sales input worksheet'!$E$1,ROW()-2,0))</f>
        <v/>
      </c>
      <c r="G900" s="172" t="str">
        <f ca="1">IF($C900="Total",SUM(G$1:G899),
IF(OR(SUM('Sales input worksheet'!$J899:$K899)&lt;0,SUM('Sales input worksheet'!$J899:$K899)=0),"",
'Sales input worksheet'!$M899))</f>
        <v/>
      </c>
      <c r="H900" s="172" t="str">
        <f ca="1">IF($C900="Total",SUM(H$1:H899),
IF(OR(SUM('Sales input worksheet'!$J899:$K899)&gt;0,SUM('Sales input worksheet'!$J899:$K899)=0),"",
'Sales input worksheet'!$M899))</f>
        <v/>
      </c>
      <c r="I900" s="319"/>
      <c r="J900" s="176" t="str">
        <f ca="1">IF($C900="Total",SUM($I$1:I899),"")</f>
        <v/>
      </c>
      <c r="K900" s="177" t="str">
        <f ca="1">IFERROR(IF($C900="Total",$K$2+SUM($G900:$H900)-$J900,
IF(AND(G900="",H900=""),"",
$K$2+SUM(G$3:G900)+SUM(H$3:H900)-SUM(I$2:I900))),"")</f>
        <v/>
      </c>
    </row>
    <row r="901" spans="1:11" x14ac:dyDescent="0.35">
      <c r="A901" s="318" t="str">
        <f ca="1">IF($B901='Debtor balance enquiry'!$C$2,1+COUNT('Accounts Receivable'!$A$1:A900),"")</f>
        <v/>
      </c>
      <c r="B901" s="133" t="str">
        <f ca="1">OFFSET('Sales input worksheet'!$A$1,ROW()-2,0)</f>
        <v/>
      </c>
      <c r="C901" s="169" t="str">
        <f ca="1">IF($C900="Total","",
IF($C900="","",
IF(OFFSET('Sales input worksheet'!$B$1,ROW()-2,0)="","TOTAL",
OFFSET('Sales input worksheet'!$B$1,ROW()-2,0))))</f>
        <v/>
      </c>
      <c r="D901" s="169" t="str">
        <f ca="1">IF(OFFSET('Sales input worksheet'!$C$1,ROW()-2,0)="","",OFFSET('Sales input worksheet'!$C$1,ROW()-2,0))</f>
        <v/>
      </c>
      <c r="E901" s="170" t="str">
        <f ca="1">IF(OFFSET('Sales input worksheet'!$D$1,ROW()-2,0)="","",OFFSET('Sales input worksheet'!$D$1,ROW()-2,0))</f>
        <v/>
      </c>
      <c r="F901" s="171" t="str">
        <f ca="1">IF(OFFSET('Sales input worksheet'!$E$1,ROW()-2,0)="","",OFFSET('Sales input worksheet'!$E$1,ROW()-2,0))</f>
        <v/>
      </c>
      <c r="G901" s="172" t="str">
        <f ca="1">IF($C901="Total",SUM(G$1:G900),
IF(OR(SUM('Sales input worksheet'!$J900:$K900)&lt;0,SUM('Sales input worksheet'!$J900:$K900)=0),"",
'Sales input worksheet'!$M900))</f>
        <v/>
      </c>
      <c r="H901" s="172" t="str">
        <f ca="1">IF($C901="Total",SUM(H$1:H900),
IF(OR(SUM('Sales input worksheet'!$J900:$K900)&gt;0,SUM('Sales input worksheet'!$J900:$K900)=0),"",
'Sales input worksheet'!$M900))</f>
        <v/>
      </c>
      <c r="I901" s="319"/>
      <c r="J901" s="176" t="str">
        <f ca="1">IF($C901="Total",SUM($I$1:I900),"")</f>
        <v/>
      </c>
      <c r="K901" s="177" t="str">
        <f ca="1">IFERROR(IF($C901="Total",$K$2+SUM($G901:$H901)-$J901,
IF(AND(G901="",H901=""),"",
$K$2+SUM(G$3:G901)+SUM(H$3:H901)-SUM(I$2:I901))),"")</f>
        <v/>
      </c>
    </row>
    <row r="902" spans="1:11" x14ac:dyDescent="0.35">
      <c r="A902" s="318" t="str">
        <f ca="1">IF($B902='Debtor balance enquiry'!$C$2,1+COUNT('Accounts Receivable'!$A$1:A901),"")</f>
        <v/>
      </c>
      <c r="B902" s="133" t="str">
        <f ca="1">OFFSET('Sales input worksheet'!$A$1,ROW()-2,0)</f>
        <v/>
      </c>
      <c r="C902" s="169" t="str">
        <f ca="1">IF($C901="Total","",
IF($C901="","",
IF(OFFSET('Sales input worksheet'!$B$1,ROW()-2,0)="","TOTAL",
OFFSET('Sales input worksheet'!$B$1,ROW()-2,0))))</f>
        <v/>
      </c>
      <c r="D902" s="169" t="str">
        <f ca="1">IF(OFFSET('Sales input worksheet'!$C$1,ROW()-2,0)="","",OFFSET('Sales input worksheet'!$C$1,ROW()-2,0))</f>
        <v/>
      </c>
      <c r="E902" s="170" t="str">
        <f ca="1">IF(OFFSET('Sales input worksheet'!$D$1,ROW()-2,0)="","",OFFSET('Sales input worksheet'!$D$1,ROW()-2,0))</f>
        <v/>
      </c>
      <c r="F902" s="171" t="str">
        <f ca="1">IF(OFFSET('Sales input worksheet'!$E$1,ROW()-2,0)="","",OFFSET('Sales input worksheet'!$E$1,ROW()-2,0))</f>
        <v/>
      </c>
      <c r="G902" s="172" t="str">
        <f ca="1">IF($C902="Total",SUM(G$1:G901),
IF(OR(SUM('Sales input worksheet'!$J901:$K901)&lt;0,SUM('Sales input worksheet'!$J901:$K901)=0),"",
'Sales input worksheet'!$M901))</f>
        <v/>
      </c>
      <c r="H902" s="172" t="str">
        <f ca="1">IF($C902="Total",SUM(H$1:H901),
IF(OR(SUM('Sales input worksheet'!$J901:$K901)&gt;0,SUM('Sales input worksheet'!$J901:$K901)=0),"",
'Sales input worksheet'!$M901))</f>
        <v/>
      </c>
      <c r="I902" s="319"/>
      <c r="J902" s="176" t="str">
        <f ca="1">IF($C902="Total",SUM($I$1:I901),"")</f>
        <v/>
      </c>
      <c r="K902" s="177" t="str">
        <f ca="1">IFERROR(IF($C902="Total",$K$2+SUM($G902:$H902)-$J902,
IF(AND(G902="",H902=""),"",
$K$2+SUM(G$3:G902)+SUM(H$3:H902)-SUM(I$2:I902))),"")</f>
        <v/>
      </c>
    </row>
    <row r="903" spans="1:11" x14ac:dyDescent="0.35">
      <c r="A903" s="318" t="str">
        <f ca="1">IF($B903='Debtor balance enquiry'!$C$2,1+COUNT('Accounts Receivable'!$A$1:A902),"")</f>
        <v/>
      </c>
      <c r="B903" s="133" t="str">
        <f ca="1">OFFSET('Sales input worksheet'!$A$1,ROW()-2,0)</f>
        <v/>
      </c>
      <c r="C903" s="169" t="str">
        <f ca="1">IF($C902="Total","",
IF($C902="","",
IF(OFFSET('Sales input worksheet'!$B$1,ROW()-2,0)="","TOTAL",
OFFSET('Sales input worksheet'!$B$1,ROW()-2,0))))</f>
        <v/>
      </c>
      <c r="D903" s="169" t="str">
        <f ca="1">IF(OFFSET('Sales input worksheet'!$C$1,ROW()-2,0)="","",OFFSET('Sales input worksheet'!$C$1,ROW()-2,0))</f>
        <v/>
      </c>
      <c r="E903" s="170" t="str">
        <f ca="1">IF(OFFSET('Sales input worksheet'!$D$1,ROW()-2,0)="","",OFFSET('Sales input worksheet'!$D$1,ROW()-2,0))</f>
        <v/>
      </c>
      <c r="F903" s="171" t="str">
        <f ca="1">IF(OFFSET('Sales input worksheet'!$E$1,ROW()-2,0)="","",OFFSET('Sales input worksheet'!$E$1,ROW()-2,0))</f>
        <v/>
      </c>
      <c r="G903" s="172" t="str">
        <f ca="1">IF($C903="Total",SUM(G$1:G902),
IF(OR(SUM('Sales input worksheet'!$J902:$K902)&lt;0,SUM('Sales input worksheet'!$J902:$K902)=0),"",
'Sales input worksheet'!$M902))</f>
        <v/>
      </c>
      <c r="H903" s="172" t="str">
        <f ca="1">IF($C903="Total",SUM(H$1:H902),
IF(OR(SUM('Sales input worksheet'!$J902:$K902)&gt;0,SUM('Sales input worksheet'!$J902:$K902)=0),"",
'Sales input worksheet'!$M902))</f>
        <v/>
      </c>
      <c r="I903" s="319"/>
      <c r="J903" s="176" t="str">
        <f ca="1">IF($C903="Total",SUM($I$1:I902),"")</f>
        <v/>
      </c>
      <c r="K903" s="177" t="str">
        <f ca="1">IFERROR(IF($C903="Total",$K$2+SUM($G903:$H903)-$J903,
IF(AND(G903="",H903=""),"",
$K$2+SUM(G$3:G903)+SUM(H$3:H903)-SUM(I$2:I903))),"")</f>
        <v/>
      </c>
    </row>
    <row r="904" spans="1:11" x14ac:dyDescent="0.35">
      <c r="A904" s="318" t="str">
        <f ca="1">IF($B904='Debtor balance enquiry'!$C$2,1+COUNT('Accounts Receivable'!$A$1:A903),"")</f>
        <v/>
      </c>
      <c r="B904" s="133" t="str">
        <f ca="1">OFFSET('Sales input worksheet'!$A$1,ROW()-2,0)</f>
        <v/>
      </c>
      <c r="C904" s="169" t="str">
        <f ca="1">IF($C903="Total","",
IF($C903="","",
IF(OFFSET('Sales input worksheet'!$B$1,ROW()-2,0)="","TOTAL",
OFFSET('Sales input worksheet'!$B$1,ROW()-2,0))))</f>
        <v/>
      </c>
      <c r="D904" s="169" t="str">
        <f ca="1">IF(OFFSET('Sales input worksheet'!$C$1,ROW()-2,0)="","",OFFSET('Sales input worksheet'!$C$1,ROW()-2,0))</f>
        <v/>
      </c>
      <c r="E904" s="170" t="str">
        <f ca="1">IF(OFFSET('Sales input worksheet'!$D$1,ROW()-2,0)="","",OFFSET('Sales input worksheet'!$D$1,ROW()-2,0))</f>
        <v/>
      </c>
      <c r="F904" s="171" t="str">
        <f ca="1">IF(OFFSET('Sales input worksheet'!$E$1,ROW()-2,0)="","",OFFSET('Sales input worksheet'!$E$1,ROW()-2,0))</f>
        <v/>
      </c>
      <c r="G904" s="172" t="str">
        <f ca="1">IF($C904="Total",SUM(G$1:G903),
IF(OR(SUM('Sales input worksheet'!$J903:$K903)&lt;0,SUM('Sales input worksheet'!$J903:$K903)=0),"",
'Sales input worksheet'!$M903))</f>
        <v/>
      </c>
      <c r="H904" s="172" t="str">
        <f ca="1">IF($C904="Total",SUM(H$1:H903),
IF(OR(SUM('Sales input worksheet'!$J903:$K903)&gt;0,SUM('Sales input worksheet'!$J903:$K903)=0),"",
'Sales input worksheet'!$M903))</f>
        <v/>
      </c>
      <c r="I904" s="319"/>
      <c r="J904" s="176" t="str">
        <f ca="1">IF($C904="Total",SUM($I$1:I903),"")</f>
        <v/>
      </c>
      <c r="K904" s="177" t="str">
        <f ca="1">IFERROR(IF($C904="Total",$K$2+SUM($G904:$H904)-$J904,
IF(AND(G904="",H904=""),"",
$K$2+SUM(G$3:G904)+SUM(H$3:H904)-SUM(I$2:I904))),"")</f>
        <v/>
      </c>
    </row>
    <row r="905" spans="1:11" x14ac:dyDescent="0.35">
      <c r="A905" s="318" t="str">
        <f ca="1">IF($B905='Debtor balance enquiry'!$C$2,1+COUNT('Accounts Receivable'!$A$1:A904),"")</f>
        <v/>
      </c>
      <c r="B905" s="133" t="str">
        <f ca="1">OFFSET('Sales input worksheet'!$A$1,ROW()-2,0)</f>
        <v/>
      </c>
      <c r="C905" s="169" t="str">
        <f ca="1">IF($C904="Total","",
IF($C904="","",
IF(OFFSET('Sales input worksheet'!$B$1,ROW()-2,0)="","TOTAL",
OFFSET('Sales input worksheet'!$B$1,ROW()-2,0))))</f>
        <v/>
      </c>
      <c r="D905" s="169" t="str">
        <f ca="1">IF(OFFSET('Sales input worksheet'!$C$1,ROW()-2,0)="","",OFFSET('Sales input worksheet'!$C$1,ROW()-2,0))</f>
        <v/>
      </c>
      <c r="E905" s="170" t="str">
        <f ca="1">IF(OFFSET('Sales input worksheet'!$D$1,ROW()-2,0)="","",OFFSET('Sales input worksheet'!$D$1,ROW()-2,0))</f>
        <v/>
      </c>
      <c r="F905" s="171" t="str">
        <f ca="1">IF(OFFSET('Sales input worksheet'!$E$1,ROW()-2,0)="","",OFFSET('Sales input worksheet'!$E$1,ROW()-2,0))</f>
        <v/>
      </c>
      <c r="G905" s="172" t="str">
        <f ca="1">IF($C905="Total",SUM(G$1:G904),
IF(OR(SUM('Sales input worksheet'!$J904:$K904)&lt;0,SUM('Sales input worksheet'!$J904:$K904)=0),"",
'Sales input worksheet'!$M904))</f>
        <v/>
      </c>
      <c r="H905" s="172" t="str">
        <f ca="1">IF($C905="Total",SUM(H$1:H904),
IF(OR(SUM('Sales input worksheet'!$J904:$K904)&gt;0,SUM('Sales input worksheet'!$J904:$K904)=0),"",
'Sales input worksheet'!$M904))</f>
        <v/>
      </c>
      <c r="I905" s="319"/>
      <c r="J905" s="176" t="str">
        <f ca="1">IF($C905="Total",SUM($I$1:I904),"")</f>
        <v/>
      </c>
      <c r="K905" s="177" t="str">
        <f ca="1">IFERROR(IF($C905="Total",$K$2+SUM($G905:$H905)-$J905,
IF(AND(G905="",H905=""),"",
$K$2+SUM(G$3:G905)+SUM(H$3:H905)-SUM(I$2:I905))),"")</f>
        <v/>
      </c>
    </row>
    <row r="906" spans="1:11" x14ac:dyDescent="0.35">
      <c r="A906" s="318" t="str">
        <f ca="1">IF($B906='Debtor balance enquiry'!$C$2,1+COUNT('Accounts Receivable'!$A$1:A905),"")</f>
        <v/>
      </c>
      <c r="B906" s="133" t="str">
        <f ca="1">OFFSET('Sales input worksheet'!$A$1,ROW()-2,0)</f>
        <v/>
      </c>
      <c r="C906" s="169" t="str">
        <f ca="1">IF($C905="Total","",
IF($C905="","",
IF(OFFSET('Sales input worksheet'!$B$1,ROW()-2,0)="","TOTAL",
OFFSET('Sales input worksheet'!$B$1,ROW()-2,0))))</f>
        <v/>
      </c>
      <c r="D906" s="169" t="str">
        <f ca="1">IF(OFFSET('Sales input worksheet'!$C$1,ROW()-2,0)="","",OFFSET('Sales input worksheet'!$C$1,ROW()-2,0))</f>
        <v/>
      </c>
      <c r="E906" s="170" t="str">
        <f ca="1">IF(OFFSET('Sales input worksheet'!$D$1,ROW()-2,0)="","",OFFSET('Sales input worksheet'!$D$1,ROW()-2,0))</f>
        <v/>
      </c>
      <c r="F906" s="171" t="str">
        <f ca="1">IF(OFFSET('Sales input worksheet'!$E$1,ROW()-2,0)="","",OFFSET('Sales input worksheet'!$E$1,ROW()-2,0))</f>
        <v/>
      </c>
      <c r="G906" s="172" t="str">
        <f ca="1">IF($C906="Total",SUM(G$1:G905),
IF(OR(SUM('Sales input worksheet'!$J905:$K905)&lt;0,SUM('Sales input worksheet'!$J905:$K905)=0),"",
'Sales input worksheet'!$M905))</f>
        <v/>
      </c>
      <c r="H906" s="172" t="str">
        <f ca="1">IF($C906="Total",SUM(H$1:H905),
IF(OR(SUM('Sales input worksheet'!$J905:$K905)&gt;0,SUM('Sales input worksheet'!$J905:$K905)=0),"",
'Sales input worksheet'!$M905))</f>
        <v/>
      </c>
      <c r="I906" s="319"/>
      <c r="J906" s="176" t="str">
        <f ca="1">IF($C906="Total",SUM($I$1:I905),"")</f>
        <v/>
      </c>
      <c r="K906" s="177" t="str">
        <f ca="1">IFERROR(IF($C906="Total",$K$2+SUM($G906:$H906)-$J906,
IF(AND(G906="",H906=""),"",
$K$2+SUM(G$3:G906)+SUM(H$3:H906)-SUM(I$2:I906))),"")</f>
        <v/>
      </c>
    </row>
    <row r="907" spans="1:11" x14ac:dyDescent="0.35">
      <c r="A907" s="318" t="str">
        <f ca="1">IF($B907='Debtor balance enquiry'!$C$2,1+COUNT('Accounts Receivable'!$A$1:A906),"")</f>
        <v/>
      </c>
      <c r="B907" s="133" t="str">
        <f ca="1">OFFSET('Sales input worksheet'!$A$1,ROW()-2,0)</f>
        <v/>
      </c>
      <c r="C907" s="169" t="str">
        <f ca="1">IF($C906="Total","",
IF($C906="","",
IF(OFFSET('Sales input worksheet'!$B$1,ROW()-2,0)="","TOTAL",
OFFSET('Sales input worksheet'!$B$1,ROW()-2,0))))</f>
        <v/>
      </c>
      <c r="D907" s="169" t="str">
        <f ca="1">IF(OFFSET('Sales input worksheet'!$C$1,ROW()-2,0)="","",OFFSET('Sales input worksheet'!$C$1,ROW()-2,0))</f>
        <v/>
      </c>
      <c r="E907" s="170" t="str">
        <f ca="1">IF(OFFSET('Sales input worksheet'!$D$1,ROW()-2,0)="","",OFFSET('Sales input worksheet'!$D$1,ROW()-2,0))</f>
        <v/>
      </c>
      <c r="F907" s="171" t="str">
        <f ca="1">IF(OFFSET('Sales input worksheet'!$E$1,ROW()-2,0)="","",OFFSET('Sales input worksheet'!$E$1,ROW()-2,0))</f>
        <v/>
      </c>
      <c r="G907" s="172" t="str">
        <f ca="1">IF($C907="Total",SUM(G$1:G906),
IF(OR(SUM('Sales input worksheet'!$J906:$K906)&lt;0,SUM('Sales input worksheet'!$J906:$K906)=0),"",
'Sales input worksheet'!$M906))</f>
        <v/>
      </c>
      <c r="H907" s="172" t="str">
        <f ca="1">IF($C907="Total",SUM(H$1:H906),
IF(OR(SUM('Sales input worksheet'!$J906:$K906)&gt;0,SUM('Sales input worksheet'!$J906:$K906)=0),"",
'Sales input worksheet'!$M906))</f>
        <v/>
      </c>
      <c r="I907" s="319"/>
      <c r="J907" s="176" t="str">
        <f ca="1">IF($C907="Total",SUM($I$1:I906),"")</f>
        <v/>
      </c>
      <c r="K907" s="177" t="str">
        <f ca="1">IFERROR(IF($C907="Total",$K$2+SUM($G907:$H907)-$J907,
IF(AND(G907="",H907=""),"",
$K$2+SUM(G$3:G907)+SUM(H$3:H907)-SUM(I$2:I907))),"")</f>
        <v/>
      </c>
    </row>
    <row r="908" spans="1:11" x14ac:dyDescent="0.35">
      <c r="A908" s="318" t="str">
        <f ca="1">IF($B908='Debtor balance enquiry'!$C$2,1+COUNT('Accounts Receivable'!$A$1:A907),"")</f>
        <v/>
      </c>
      <c r="B908" s="133" t="str">
        <f ca="1">OFFSET('Sales input worksheet'!$A$1,ROW()-2,0)</f>
        <v/>
      </c>
      <c r="C908" s="169" t="str">
        <f ca="1">IF($C907="Total","",
IF($C907="","",
IF(OFFSET('Sales input worksheet'!$B$1,ROW()-2,0)="","TOTAL",
OFFSET('Sales input worksheet'!$B$1,ROW()-2,0))))</f>
        <v/>
      </c>
      <c r="D908" s="169" t="str">
        <f ca="1">IF(OFFSET('Sales input worksheet'!$C$1,ROW()-2,0)="","",OFFSET('Sales input worksheet'!$C$1,ROW()-2,0))</f>
        <v/>
      </c>
      <c r="E908" s="170" t="str">
        <f ca="1">IF(OFFSET('Sales input worksheet'!$D$1,ROW()-2,0)="","",OFFSET('Sales input worksheet'!$D$1,ROW()-2,0))</f>
        <v/>
      </c>
      <c r="F908" s="171" t="str">
        <f ca="1">IF(OFFSET('Sales input worksheet'!$E$1,ROW()-2,0)="","",OFFSET('Sales input worksheet'!$E$1,ROW()-2,0))</f>
        <v/>
      </c>
      <c r="G908" s="172" t="str">
        <f ca="1">IF($C908="Total",SUM(G$1:G907),
IF(OR(SUM('Sales input worksheet'!$J907:$K907)&lt;0,SUM('Sales input worksheet'!$J907:$K907)=0),"",
'Sales input worksheet'!$M907))</f>
        <v/>
      </c>
      <c r="H908" s="172" t="str">
        <f ca="1">IF($C908="Total",SUM(H$1:H907),
IF(OR(SUM('Sales input worksheet'!$J907:$K907)&gt;0,SUM('Sales input worksheet'!$J907:$K907)=0),"",
'Sales input worksheet'!$M907))</f>
        <v/>
      </c>
      <c r="I908" s="319"/>
      <c r="J908" s="176" t="str">
        <f ca="1">IF($C908="Total",SUM($I$1:I907),"")</f>
        <v/>
      </c>
      <c r="K908" s="177" t="str">
        <f ca="1">IFERROR(IF($C908="Total",$K$2+SUM($G908:$H908)-$J908,
IF(AND(G908="",H908=""),"",
$K$2+SUM(G$3:G908)+SUM(H$3:H908)-SUM(I$2:I908))),"")</f>
        <v/>
      </c>
    </row>
    <row r="909" spans="1:11" x14ac:dyDescent="0.35">
      <c r="A909" s="318" t="str">
        <f ca="1">IF($B909='Debtor balance enquiry'!$C$2,1+COUNT('Accounts Receivable'!$A$1:A908),"")</f>
        <v/>
      </c>
      <c r="B909" s="133" t="str">
        <f ca="1">OFFSET('Sales input worksheet'!$A$1,ROW()-2,0)</f>
        <v/>
      </c>
      <c r="C909" s="169" t="str">
        <f ca="1">IF($C908="Total","",
IF($C908="","",
IF(OFFSET('Sales input worksheet'!$B$1,ROW()-2,0)="","TOTAL",
OFFSET('Sales input worksheet'!$B$1,ROW()-2,0))))</f>
        <v/>
      </c>
      <c r="D909" s="169" t="str">
        <f ca="1">IF(OFFSET('Sales input worksheet'!$C$1,ROW()-2,0)="","",OFFSET('Sales input worksheet'!$C$1,ROW()-2,0))</f>
        <v/>
      </c>
      <c r="E909" s="170" t="str">
        <f ca="1">IF(OFFSET('Sales input worksheet'!$D$1,ROW()-2,0)="","",OFFSET('Sales input worksheet'!$D$1,ROW()-2,0))</f>
        <v/>
      </c>
      <c r="F909" s="171" t="str">
        <f ca="1">IF(OFFSET('Sales input worksheet'!$E$1,ROW()-2,0)="","",OFFSET('Sales input worksheet'!$E$1,ROW()-2,0))</f>
        <v/>
      </c>
      <c r="G909" s="172" t="str">
        <f ca="1">IF($C909="Total",SUM(G$1:G908),
IF(OR(SUM('Sales input worksheet'!$J908:$K908)&lt;0,SUM('Sales input worksheet'!$J908:$K908)=0),"",
'Sales input worksheet'!$M908))</f>
        <v/>
      </c>
      <c r="H909" s="172" t="str">
        <f ca="1">IF($C909="Total",SUM(H$1:H908),
IF(OR(SUM('Sales input worksheet'!$J908:$K908)&gt;0,SUM('Sales input worksheet'!$J908:$K908)=0),"",
'Sales input worksheet'!$M908))</f>
        <v/>
      </c>
      <c r="I909" s="319"/>
      <c r="J909" s="176" t="str">
        <f ca="1">IF($C909="Total",SUM($I$1:I908),"")</f>
        <v/>
      </c>
      <c r="K909" s="177" t="str">
        <f ca="1">IFERROR(IF($C909="Total",$K$2+SUM($G909:$H909)-$J909,
IF(AND(G909="",H909=""),"",
$K$2+SUM(G$3:G909)+SUM(H$3:H909)-SUM(I$2:I909))),"")</f>
        <v/>
      </c>
    </row>
    <row r="910" spans="1:11" x14ac:dyDescent="0.35">
      <c r="A910" s="318" t="str">
        <f ca="1">IF($B910='Debtor balance enquiry'!$C$2,1+COUNT('Accounts Receivable'!$A$1:A909),"")</f>
        <v/>
      </c>
      <c r="B910" s="133" t="str">
        <f ca="1">OFFSET('Sales input worksheet'!$A$1,ROW()-2,0)</f>
        <v/>
      </c>
      <c r="C910" s="169" t="str">
        <f ca="1">IF($C909="Total","",
IF($C909="","",
IF(OFFSET('Sales input worksheet'!$B$1,ROW()-2,0)="","TOTAL",
OFFSET('Sales input worksheet'!$B$1,ROW()-2,0))))</f>
        <v/>
      </c>
      <c r="D910" s="169" t="str">
        <f ca="1">IF(OFFSET('Sales input worksheet'!$C$1,ROW()-2,0)="","",OFFSET('Sales input worksheet'!$C$1,ROW()-2,0))</f>
        <v/>
      </c>
      <c r="E910" s="170" t="str">
        <f ca="1">IF(OFFSET('Sales input worksheet'!$D$1,ROW()-2,0)="","",OFFSET('Sales input worksheet'!$D$1,ROW()-2,0))</f>
        <v/>
      </c>
      <c r="F910" s="171" t="str">
        <f ca="1">IF(OFFSET('Sales input worksheet'!$E$1,ROW()-2,0)="","",OFFSET('Sales input worksheet'!$E$1,ROW()-2,0))</f>
        <v/>
      </c>
      <c r="G910" s="172" t="str">
        <f ca="1">IF($C910="Total",SUM(G$1:G909),
IF(OR(SUM('Sales input worksheet'!$J909:$K909)&lt;0,SUM('Sales input worksheet'!$J909:$K909)=0),"",
'Sales input worksheet'!$M909))</f>
        <v/>
      </c>
      <c r="H910" s="172" t="str">
        <f ca="1">IF($C910="Total",SUM(H$1:H909),
IF(OR(SUM('Sales input worksheet'!$J909:$K909)&gt;0,SUM('Sales input worksheet'!$J909:$K909)=0),"",
'Sales input worksheet'!$M909))</f>
        <v/>
      </c>
      <c r="I910" s="319"/>
      <c r="J910" s="176" t="str">
        <f ca="1">IF($C910="Total",SUM($I$1:I909),"")</f>
        <v/>
      </c>
      <c r="K910" s="177" t="str">
        <f ca="1">IFERROR(IF($C910="Total",$K$2+SUM($G910:$H910)-$J910,
IF(AND(G910="",H910=""),"",
$K$2+SUM(G$3:G910)+SUM(H$3:H910)-SUM(I$2:I910))),"")</f>
        <v/>
      </c>
    </row>
    <row r="911" spans="1:11" x14ac:dyDescent="0.35">
      <c r="A911" s="318" t="str">
        <f ca="1">IF($B911='Debtor balance enquiry'!$C$2,1+COUNT('Accounts Receivable'!$A$1:A910),"")</f>
        <v/>
      </c>
      <c r="B911" s="133" t="str">
        <f ca="1">OFFSET('Sales input worksheet'!$A$1,ROW()-2,0)</f>
        <v/>
      </c>
      <c r="C911" s="169" t="str">
        <f ca="1">IF($C910="Total","",
IF($C910="","",
IF(OFFSET('Sales input worksheet'!$B$1,ROW()-2,0)="","TOTAL",
OFFSET('Sales input worksheet'!$B$1,ROW()-2,0))))</f>
        <v/>
      </c>
      <c r="D911" s="169" t="str">
        <f ca="1">IF(OFFSET('Sales input worksheet'!$C$1,ROW()-2,0)="","",OFFSET('Sales input worksheet'!$C$1,ROW()-2,0))</f>
        <v/>
      </c>
      <c r="E911" s="170" t="str">
        <f ca="1">IF(OFFSET('Sales input worksheet'!$D$1,ROW()-2,0)="","",OFFSET('Sales input worksheet'!$D$1,ROW()-2,0))</f>
        <v/>
      </c>
      <c r="F911" s="171" t="str">
        <f ca="1">IF(OFFSET('Sales input worksheet'!$E$1,ROW()-2,0)="","",OFFSET('Sales input worksheet'!$E$1,ROW()-2,0))</f>
        <v/>
      </c>
      <c r="G911" s="172" t="str">
        <f ca="1">IF($C911="Total",SUM(G$1:G910),
IF(OR(SUM('Sales input worksheet'!$J910:$K910)&lt;0,SUM('Sales input worksheet'!$J910:$K910)=0),"",
'Sales input worksheet'!$M910))</f>
        <v/>
      </c>
      <c r="H911" s="172" t="str">
        <f ca="1">IF($C911="Total",SUM(H$1:H910),
IF(OR(SUM('Sales input worksheet'!$J910:$K910)&gt;0,SUM('Sales input worksheet'!$J910:$K910)=0),"",
'Sales input worksheet'!$M910))</f>
        <v/>
      </c>
      <c r="I911" s="319"/>
      <c r="J911" s="176" t="str">
        <f ca="1">IF($C911="Total",SUM($I$1:I910),"")</f>
        <v/>
      </c>
      <c r="K911" s="177" t="str">
        <f ca="1">IFERROR(IF($C911="Total",$K$2+SUM($G911:$H911)-$J911,
IF(AND(G911="",H911=""),"",
$K$2+SUM(G$3:G911)+SUM(H$3:H911)-SUM(I$2:I911))),"")</f>
        <v/>
      </c>
    </row>
    <row r="912" spans="1:11" x14ac:dyDescent="0.35">
      <c r="A912" s="318" t="str">
        <f ca="1">IF($B912='Debtor balance enquiry'!$C$2,1+COUNT('Accounts Receivable'!$A$1:A911),"")</f>
        <v/>
      </c>
      <c r="B912" s="133" t="str">
        <f ca="1">OFFSET('Sales input worksheet'!$A$1,ROW()-2,0)</f>
        <v/>
      </c>
      <c r="C912" s="169" t="str">
        <f ca="1">IF($C911="Total","",
IF($C911="","",
IF(OFFSET('Sales input worksheet'!$B$1,ROW()-2,0)="","TOTAL",
OFFSET('Sales input worksheet'!$B$1,ROW()-2,0))))</f>
        <v/>
      </c>
      <c r="D912" s="169" t="str">
        <f ca="1">IF(OFFSET('Sales input worksheet'!$C$1,ROW()-2,0)="","",OFFSET('Sales input worksheet'!$C$1,ROW()-2,0))</f>
        <v/>
      </c>
      <c r="E912" s="170" t="str">
        <f ca="1">IF(OFFSET('Sales input worksheet'!$D$1,ROW()-2,0)="","",OFFSET('Sales input worksheet'!$D$1,ROW()-2,0))</f>
        <v/>
      </c>
      <c r="F912" s="171" t="str">
        <f ca="1">IF(OFFSET('Sales input worksheet'!$E$1,ROW()-2,0)="","",OFFSET('Sales input worksheet'!$E$1,ROW()-2,0))</f>
        <v/>
      </c>
      <c r="G912" s="172" t="str">
        <f ca="1">IF($C912="Total",SUM(G$1:G911),
IF(OR(SUM('Sales input worksheet'!$J911:$K911)&lt;0,SUM('Sales input worksheet'!$J911:$K911)=0),"",
'Sales input worksheet'!$M911))</f>
        <v/>
      </c>
      <c r="H912" s="172" t="str">
        <f ca="1">IF($C912="Total",SUM(H$1:H911),
IF(OR(SUM('Sales input worksheet'!$J911:$K911)&gt;0,SUM('Sales input worksheet'!$J911:$K911)=0),"",
'Sales input worksheet'!$M911))</f>
        <v/>
      </c>
      <c r="I912" s="319"/>
      <c r="J912" s="176" t="str">
        <f ca="1">IF($C912="Total",SUM($I$1:I911),"")</f>
        <v/>
      </c>
      <c r="K912" s="177" t="str">
        <f ca="1">IFERROR(IF($C912="Total",$K$2+SUM($G912:$H912)-$J912,
IF(AND(G912="",H912=""),"",
$K$2+SUM(G$3:G912)+SUM(H$3:H912)-SUM(I$2:I912))),"")</f>
        <v/>
      </c>
    </row>
    <row r="913" spans="1:11" x14ac:dyDescent="0.35">
      <c r="A913" s="318" t="str">
        <f ca="1">IF($B913='Debtor balance enquiry'!$C$2,1+COUNT('Accounts Receivable'!$A$1:A912),"")</f>
        <v/>
      </c>
      <c r="B913" s="133" t="str">
        <f ca="1">OFFSET('Sales input worksheet'!$A$1,ROW()-2,0)</f>
        <v/>
      </c>
      <c r="C913" s="169" t="str">
        <f ca="1">IF($C912="Total","",
IF($C912="","",
IF(OFFSET('Sales input worksheet'!$B$1,ROW()-2,0)="","TOTAL",
OFFSET('Sales input worksheet'!$B$1,ROW()-2,0))))</f>
        <v/>
      </c>
      <c r="D913" s="169" t="str">
        <f ca="1">IF(OFFSET('Sales input worksheet'!$C$1,ROW()-2,0)="","",OFFSET('Sales input worksheet'!$C$1,ROW()-2,0))</f>
        <v/>
      </c>
      <c r="E913" s="170" t="str">
        <f ca="1">IF(OFFSET('Sales input worksheet'!$D$1,ROW()-2,0)="","",OFFSET('Sales input worksheet'!$D$1,ROW()-2,0))</f>
        <v/>
      </c>
      <c r="F913" s="171" t="str">
        <f ca="1">IF(OFFSET('Sales input worksheet'!$E$1,ROW()-2,0)="","",OFFSET('Sales input worksheet'!$E$1,ROW()-2,0))</f>
        <v/>
      </c>
      <c r="G913" s="172" t="str">
        <f ca="1">IF($C913="Total",SUM(G$1:G912),
IF(OR(SUM('Sales input worksheet'!$J912:$K912)&lt;0,SUM('Sales input worksheet'!$J912:$K912)=0),"",
'Sales input worksheet'!$M912))</f>
        <v/>
      </c>
      <c r="H913" s="172" t="str">
        <f ca="1">IF($C913="Total",SUM(H$1:H912),
IF(OR(SUM('Sales input worksheet'!$J912:$K912)&gt;0,SUM('Sales input worksheet'!$J912:$K912)=0),"",
'Sales input worksheet'!$M912))</f>
        <v/>
      </c>
      <c r="I913" s="319"/>
      <c r="J913" s="176" t="str">
        <f ca="1">IF($C913="Total",SUM($I$1:I912),"")</f>
        <v/>
      </c>
      <c r="K913" s="177" t="str">
        <f ca="1">IFERROR(IF($C913="Total",$K$2+SUM($G913:$H913)-$J913,
IF(AND(G913="",H913=""),"",
$K$2+SUM(G$3:G913)+SUM(H$3:H913)-SUM(I$2:I913))),"")</f>
        <v/>
      </c>
    </row>
    <row r="914" spans="1:11" x14ac:dyDescent="0.35">
      <c r="A914" s="318" t="str">
        <f ca="1">IF($B914='Debtor balance enquiry'!$C$2,1+COUNT('Accounts Receivable'!$A$1:A913),"")</f>
        <v/>
      </c>
      <c r="B914" s="133" t="str">
        <f ca="1">OFFSET('Sales input worksheet'!$A$1,ROW()-2,0)</f>
        <v/>
      </c>
      <c r="C914" s="169" t="str">
        <f ca="1">IF($C913="Total","",
IF($C913="","",
IF(OFFSET('Sales input worksheet'!$B$1,ROW()-2,0)="","TOTAL",
OFFSET('Sales input worksheet'!$B$1,ROW()-2,0))))</f>
        <v/>
      </c>
      <c r="D914" s="169" t="str">
        <f ca="1">IF(OFFSET('Sales input worksheet'!$C$1,ROW()-2,0)="","",OFFSET('Sales input worksheet'!$C$1,ROW()-2,0))</f>
        <v/>
      </c>
      <c r="E914" s="170" t="str">
        <f ca="1">IF(OFFSET('Sales input worksheet'!$D$1,ROW()-2,0)="","",OFFSET('Sales input worksheet'!$D$1,ROW()-2,0))</f>
        <v/>
      </c>
      <c r="F914" s="171" t="str">
        <f ca="1">IF(OFFSET('Sales input worksheet'!$E$1,ROW()-2,0)="","",OFFSET('Sales input worksheet'!$E$1,ROW()-2,0))</f>
        <v/>
      </c>
      <c r="G914" s="172" t="str">
        <f ca="1">IF($C914="Total",SUM(G$1:G913),
IF(OR(SUM('Sales input worksheet'!$J913:$K913)&lt;0,SUM('Sales input worksheet'!$J913:$K913)=0),"",
'Sales input worksheet'!$M913))</f>
        <v/>
      </c>
      <c r="H914" s="172" t="str">
        <f ca="1">IF($C914="Total",SUM(H$1:H913),
IF(OR(SUM('Sales input worksheet'!$J913:$K913)&gt;0,SUM('Sales input worksheet'!$J913:$K913)=0),"",
'Sales input worksheet'!$M913))</f>
        <v/>
      </c>
      <c r="I914" s="319"/>
      <c r="J914" s="176" t="str">
        <f ca="1">IF($C914="Total",SUM($I$1:I913),"")</f>
        <v/>
      </c>
      <c r="K914" s="177" t="str">
        <f ca="1">IFERROR(IF($C914="Total",$K$2+SUM($G914:$H914)-$J914,
IF(AND(G914="",H914=""),"",
$K$2+SUM(G$3:G914)+SUM(H$3:H914)-SUM(I$2:I914))),"")</f>
        <v/>
      </c>
    </row>
    <row r="915" spans="1:11" x14ac:dyDescent="0.35">
      <c r="A915" s="318" t="str">
        <f ca="1">IF($B915='Debtor balance enquiry'!$C$2,1+COUNT('Accounts Receivable'!$A$1:A914),"")</f>
        <v/>
      </c>
      <c r="B915" s="133" t="str">
        <f ca="1">OFFSET('Sales input worksheet'!$A$1,ROW()-2,0)</f>
        <v/>
      </c>
      <c r="C915" s="169" t="str">
        <f ca="1">IF($C914="Total","",
IF($C914="","",
IF(OFFSET('Sales input worksheet'!$B$1,ROW()-2,0)="","TOTAL",
OFFSET('Sales input worksheet'!$B$1,ROW()-2,0))))</f>
        <v/>
      </c>
      <c r="D915" s="169" t="str">
        <f ca="1">IF(OFFSET('Sales input worksheet'!$C$1,ROW()-2,0)="","",OFFSET('Sales input worksheet'!$C$1,ROW()-2,0))</f>
        <v/>
      </c>
      <c r="E915" s="170" t="str">
        <f ca="1">IF(OFFSET('Sales input worksheet'!$D$1,ROW()-2,0)="","",OFFSET('Sales input worksheet'!$D$1,ROW()-2,0))</f>
        <v/>
      </c>
      <c r="F915" s="171" t="str">
        <f ca="1">IF(OFFSET('Sales input worksheet'!$E$1,ROW()-2,0)="","",OFFSET('Sales input worksheet'!$E$1,ROW()-2,0))</f>
        <v/>
      </c>
      <c r="G915" s="172" t="str">
        <f ca="1">IF($C915="Total",SUM(G$1:G914),
IF(OR(SUM('Sales input worksheet'!$J914:$K914)&lt;0,SUM('Sales input worksheet'!$J914:$K914)=0),"",
'Sales input worksheet'!$M914))</f>
        <v/>
      </c>
      <c r="H915" s="172" t="str">
        <f ca="1">IF($C915="Total",SUM(H$1:H914),
IF(OR(SUM('Sales input worksheet'!$J914:$K914)&gt;0,SUM('Sales input worksheet'!$J914:$K914)=0),"",
'Sales input worksheet'!$M914))</f>
        <v/>
      </c>
      <c r="I915" s="319"/>
      <c r="J915" s="176" t="str">
        <f ca="1">IF($C915="Total",SUM($I$1:I914),"")</f>
        <v/>
      </c>
      <c r="K915" s="177" t="str">
        <f ca="1">IFERROR(IF($C915="Total",$K$2+SUM($G915:$H915)-$J915,
IF(AND(G915="",H915=""),"",
$K$2+SUM(G$3:G915)+SUM(H$3:H915)-SUM(I$2:I915))),"")</f>
        <v/>
      </c>
    </row>
    <row r="916" spans="1:11" x14ac:dyDescent="0.35">
      <c r="A916" s="318" t="str">
        <f ca="1">IF($B916='Debtor balance enquiry'!$C$2,1+COUNT('Accounts Receivable'!$A$1:A915),"")</f>
        <v/>
      </c>
      <c r="B916" s="133" t="str">
        <f ca="1">OFFSET('Sales input worksheet'!$A$1,ROW()-2,0)</f>
        <v/>
      </c>
      <c r="C916" s="169" t="str">
        <f ca="1">IF($C915="Total","",
IF($C915="","",
IF(OFFSET('Sales input worksheet'!$B$1,ROW()-2,0)="","TOTAL",
OFFSET('Sales input worksheet'!$B$1,ROW()-2,0))))</f>
        <v/>
      </c>
      <c r="D916" s="169" t="str">
        <f ca="1">IF(OFFSET('Sales input worksheet'!$C$1,ROW()-2,0)="","",OFFSET('Sales input worksheet'!$C$1,ROW()-2,0))</f>
        <v/>
      </c>
      <c r="E916" s="170" t="str">
        <f ca="1">IF(OFFSET('Sales input worksheet'!$D$1,ROW()-2,0)="","",OFFSET('Sales input worksheet'!$D$1,ROW()-2,0))</f>
        <v/>
      </c>
      <c r="F916" s="171" t="str">
        <f ca="1">IF(OFFSET('Sales input worksheet'!$E$1,ROW()-2,0)="","",OFFSET('Sales input worksheet'!$E$1,ROW()-2,0))</f>
        <v/>
      </c>
      <c r="G916" s="172" t="str">
        <f ca="1">IF($C916="Total",SUM(G$1:G915),
IF(OR(SUM('Sales input worksheet'!$J915:$K915)&lt;0,SUM('Sales input worksheet'!$J915:$K915)=0),"",
'Sales input worksheet'!$M915))</f>
        <v/>
      </c>
      <c r="H916" s="172" t="str">
        <f ca="1">IF($C916="Total",SUM(H$1:H915),
IF(OR(SUM('Sales input worksheet'!$J915:$K915)&gt;0,SUM('Sales input worksheet'!$J915:$K915)=0),"",
'Sales input worksheet'!$M915))</f>
        <v/>
      </c>
      <c r="I916" s="319"/>
      <c r="J916" s="176" t="str">
        <f ca="1">IF($C916="Total",SUM($I$1:I915),"")</f>
        <v/>
      </c>
      <c r="K916" s="177" t="str">
        <f ca="1">IFERROR(IF($C916="Total",$K$2+SUM($G916:$H916)-$J916,
IF(AND(G916="",H916=""),"",
$K$2+SUM(G$3:G916)+SUM(H$3:H916)-SUM(I$2:I916))),"")</f>
        <v/>
      </c>
    </row>
    <row r="917" spans="1:11" x14ac:dyDescent="0.35">
      <c r="A917" s="318" t="str">
        <f ca="1">IF($B917='Debtor balance enquiry'!$C$2,1+COUNT('Accounts Receivable'!$A$1:A916),"")</f>
        <v/>
      </c>
      <c r="B917" s="133" t="str">
        <f ca="1">OFFSET('Sales input worksheet'!$A$1,ROW()-2,0)</f>
        <v/>
      </c>
      <c r="C917" s="169" t="str">
        <f ca="1">IF($C916="Total","",
IF($C916="","",
IF(OFFSET('Sales input worksheet'!$B$1,ROW()-2,0)="","TOTAL",
OFFSET('Sales input worksheet'!$B$1,ROW()-2,0))))</f>
        <v/>
      </c>
      <c r="D917" s="169" t="str">
        <f ca="1">IF(OFFSET('Sales input worksheet'!$C$1,ROW()-2,0)="","",OFFSET('Sales input worksheet'!$C$1,ROW()-2,0))</f>
        <v/>
      </c>
      <c r="E917" s="170" t="str">
        <f ca="1">IF(OFFSET('Sales input worksheet'!$D$1,ROW()-2,0)="","",OFFSET('Sales input worksheet'!$D$1,ROW()-2,0))</f>
        <v/>
      </c>
      <c r="F917" s="171" t="str">
        <f ca="1">IF(OFFSET('Sales input worksheet'!$E$1,ROW()-2,0)="","",OFFSET('Sales input worksheet'!$E$1,ROW()-2,0))</f>
        <v/>
      </c>
      <c r="G917" s="172" t="str">
        <f ca="1">IF($C917="Total",SUM(G$1:G916),
IF(OR(SUM('Sales input worksheet'!$J916:$K916)&lt;0,SUM('Sales input worksheet'!$J916:$K916)=0),"",
'Sales input worksheet'!$M916))</f>
        <v/>
      </c>
      <c r="H917" s="172" t="str">
        <f ca="1">IF($C917="Total",SUM(H$1:H916),
IF(OR(SUM('Sales input worksheet'!$J916:$K916)&gt;0,SUM('Sales input worksheet'!$J916:$K916)=0),"",
'Sales input worksheet'!$M916))</f>
        <v/>
      </c>
      <c r="I917" s="319"/>
      <c r="J917" s="176" t="str">
        <f ca="1">IF($C917="Total",SUM($I$1:I916),"")</f>
        <v/>
      </c>
      <c r="K917" s="177" t="str">
        <f ca="1">IFERROR(IF($C917="Total",$K$2+SUM($G917:$H917)-$J917,
IF(AND(G917="",H917=""),"",
$K$2+SUM(G$3:G917)+SUM(H$3:H917)-SUM(I$2:I917))),"")</f>
        <v/>
      </c>
    </row>
    <row r="918" spans="1:11" x14ac:dyDescent="0.35">
      <c r="A918" s="318" t="str">
        <f ca="1">IF($B918='Debtor balance enquiry'!$C$2,1+COUNT('Accounts Receivable'!$A$1:A917),"")</f>
        <v/>
      </c>
      <c r="B918" s="133" t="str">
        <f ca="1">OFFSET('Sales input worksheet'!$A$1,ROW()-2,0)</f>
        <v/>
      </c>
      <c r="C918" s="169" t="str">
        <f ca="1">IF($C917="Total","",
IF($C917="","",
IF(OFFSET('Sales input worksheet'!$B$1,ROW()-2,0)="","TOTAL",
OFFSET('Sales input worksheet'!$B$1,ROW()-2,0))))</f>
        <v/>
      </c>
      <c r="D918" s="169" t="str">
        <f ca="1">IF(OFFSET('Sales input worksheet'!$C$1,ROW()-2,0)="","",OFFSET('Sales input worksheet'!$C$1,ROW()-2,0))</f>
        <v/>
      </c>
      <c r="E918" s="170" t="str">
        <f ca="1">IF(OFFSET('Sales input worksheet'!$D$1,ROW()-2,0)="","",OFFSET('Sales input worksheet'!$D$1,ROW()-2,0))</f>
        <v/>
      </c>
      <c r="F918" s="171" t="str">
        <f ca="1">IF(OFFSET('Sales input worksheet'!$E$1,ROW()-2,0)="","",OFFSET('Sales input worksheet'!$E$1,ROW()-2,0))</f>
        <v/>
      </c>
      <c r="G918" s="172" t="str">
        <f ca="1">IF($C918="Total",SUM(G$1:G917),
IF(OR(SUM('Sales input worksheet'!$J917:$K917)&lt;0,SUM('Sales input worksheet'!$J917:$K917)=0),"",
'Sales input worksheet'!$M917))</f>
        <v/>
      </c>
      <c r="H918" s="172" t="str">
        <f ca="1">IF($C918="Total",SUM(H$1:H917),
IF(OR(SUM('Sales input worksheet'!$J917:$K917)&gt;0,SUM('Sales input worksheet'!$J917:$K917)=0),"",
'Sales input worksheet'!$M917))</f>
        <v/>
      </c>
      <c r="I918" s="319"/>
      <c r="J918" s="176" t="str">
        <f ca="1">IF($C918="Total",SUM($I$1:I917),"")</f>
        <v/>
      </c>
      <c r="K918" s="177" t="str">
        <f ca="1">IFERROR(IF($C918="Total",$K$2+SUM($G918:$H918)-$J918,
IF(AND(G918="",H918=""),"",
$K$2+SUM(G$3:G918)+SUM(H$3:H918)-SUM(I$2:I918))),"")</f>
        <v/>
      </c>
    </row>
    <row r="919" spans="1:11" x14ac:dyDescent="0.35">
      <c r="A919" s="318" t="str">
        <f ca="1">IF($B919='Debtor balance enquiry'!$C$2,1+COUNT('Accounts Receivable'!$A$1:A918),"")</f>
        <v/>
      </c>
      <c r="B919" s="133" t="str">
        <f ca="1">OFFSET('Sales input worksheet'!$A$1,ROW()-2,0)</f>
        <v/>
      </c>
      <c r="C919" s="169" t="str">
        <f ca="1">IF($C918="Total","",
IF($C918="","",
IF(OFFSET('Sales input worksheet'!$B$1,ROW()-2,0)="","TOTAL",
OFFSET('Sales input worksheet'!$B$1,ROW()-2,0))))</f>
        <v/>
      </c>
      <c r="D919" s="169" t="str">
        <f ca="1">IF(OFFSET('Sales input worksheet'!$C$1,ROW()-2,0)="","",OFFSET('Sales input worksheet'!$C$1,ROW()-2,0))</f>
        <v/>
      </c>
      <c r="E919" s="170" t="str">
        <f ca="1">IF(OFFSET('Sales input worksheet'!$D$1,ROW()-2,0)="","",OFFSET('Sales input worksheet'!$D$1,ROW()-2,0))</f>
        <v/>
      </c>
      <c r="F919" s="171" t="str">
        <f ca="1">IF(OFFSET('Sales input worksheet'!$E$1,ROW()-2,0)="","",OFFSET('Sales input worksheet'!$E$1,ROW()-2,0))</f>
        <v/>
      </c>
      <c r="G919" s="172" t="str">
        <f ca="1">IF($C919="Total",SUM(G$1:G918),
IF(OR(SUM('Sales input worksheet'!$J918:$K918)&lt;0,SUM('Sales input worksheet'!$J918:$K918)=0),"",
'Sales input worksheet'!$M918))</f>
        <v/>
      </c>
      <c r="H919" s="172" t="str">
        <f ca="1">IF($C919="Total",SUM(H$1:H918),
IF(OR(SUM('Sales input worksheet'!$J918:$K918)&gt;0,SUM('Sales input worksheet'!$J918:$K918)=0),"",
'Sales input worksheet'!$M918))</f>
        <v/>
      </c>
      <c r="I919" s="319"/>
      <c r="J919" s="176" t="str">
        <f ca="1">IF($C919="Total",SUM($I$1:I918),"")</f>
        <v/>
      </c>
      <c r="K919" s="177" t="str">
        <f ca="1">IFERROR(IF($C919="Total",$K$2+SUM($G919:$H919)-$J919,
IF(AND(G919="",H919=""),"",
$K$2+SUM(G$3:G919)+SUM(H$3:H919)-SUM(I$2:I919))),"")</f>
        <v/>
      </c>
    </row>
    <row r="920" spans="1:11" x14ac:dyDescent="0.35">
      <c r="A920" s="318" t="str">
        <f ca="1">IF($B920='Debtor balance enquiry'!$C$2,1+COUNT('Accounts Receivable'!$A$1:A919),"")</f>
        <v/>
      </c>
      <c r="B920" s="133" t="str">
        <f ca="1">OFFSET('Sales input worksheet'!$A$1,ROW()-2,0)</f>
        <v/>
      </c>
      <c r="C920" s="169" t="str">
        <f ca="1">IF($C919="Total","",
IF($C919="","",
IF(OFFSET('Sales input worksheet'!$B$1,ROW()-2,0)="","TOTAL",
OFFSET('Sales input worksheet'!$B$1,ROW()-2,0))))</f>
        <v/>
      </c>
      <c r="D920" s="169" t="str">
        <f ca="1">IF(OFFSET('Sales input worksheet'!$C$1,ROW()-2,0)="","",OFFSET('Sales input worksheet'!$C$1,ROW()-2,0))</f>
        <v/>
      </c>
      <c r="E920" s="170" t="str">
        <f ca="1">IF(OFFSET('Sales input worksheet'!$D$1,ROW()-2,0)="","",OFFSET('Sales input worksheet'!$D$1,ROW()-2,0))</f>
        <v/>
      </c>
      <c r="F920" s="171" t="str">
        <f ca="1">IF(OFFSET('Sales input worksheet'!$E$1,ROW()-2,0)="","",OFFSET('Sales input worksheet'!$E$1,ROW()-2,0))</f>
        <v/>
      </c>
      <c r="G920" s="172" t="str">
        <f ca="1">IF($C920="Total",SUM(G$1:G919),
IF(OR(SUM('Sales input worksheet'!$J919:$K919)&lt;0,SUM('Sales input worksheet'!$J919:$K919)=0),"",
'Sales input worksheet'!$M919))</f>
        <v/>
      </c>
      <c r="H920" s="172" t="str">
        <f ca="1">IF($C920="Total",SUM(H$1:H919),
IF(OR(SUM('Sales input worksheet'!$J919:$K919)&gt;0,SUM('Sales input worksheet'!$J919:$K919)=0),"",
'Sales input worksheet'!$M919))</f>
        <v/>
      </c>
      <c r="I920" s="319"/>
      <c r="J920" s="176" t="str">
        <f ca="1">IF($C920="Total",SUM($I$1:I919),"")</f>
        <v/>
      </c>
      <c r="K920" s="177" t="str">
        <f ca="1">IFERROR(IF($C920="Total",$K$2+SUM($G920:$H920)-$J920,
IF(AND(G920="",H920=""),"",
$K$2+SUM(G$3:G920)+SUM(H$3:H920)-SUM(I$2:I920))),"")</f>
        <v/>
      </c>
    </row>
    <row r="921" spans="1:11" x14ac:dyDescent="0.35">
      <c r="A921" s="318" t="str">
        <f ca="1">IF($B921='Debtor balance enquiry'!$C$2,1+COUNT('Accounts Receivable'!$A$1:A920),"")</f>
        <v/>
      </c>
      <c r="B921" s="133" t="str">
        <f ca="1">OFFSET('Sales input worksheet'!$A$1,ROW()-2,0)</f>
        <v/>
      </c>
      <c r="C921" s="169" t="str">
        <f ca="1">IF($C920="Total","",
IF($C920="","",
IF(OFFSET('Sales input worksheet'!$B$1,ROW()-2,0)="","TOTAL",
OFFSET('Sales input worksheet'!$B$1,ROW()-2,0))))</f>
        <v/>
      </c>
      <c r="D921" s="169" t="str">
        <f ca="1">IF(OFFSET('Sales input worksheet'!$C$1,ROW()-2,0)="","",OFFSET('Sales input worksheet'!$C$1,ROW()-2,0))</f>
        <v/>
      </c>
      <c r="E921" s="170" t="str">
        <f ca="1">IF(OFFSET('Sales input worksheet'!$D$1,ROW()-2,0)="","",OFFSET('Sales input worksheet'!$D$1,ROW()-2,0))</f>
        <v/>
      </c>
      <c r="F921" s="171" t="str">
        <f ca="1">IF(OFFSET('Sales input worksheet'!$E$1,ROW()-2,0)="","",OFFSET('Sales input worksheet'!$E$1,ROW()-2,0))</f>
        <v/>
      </c>
      <c r="G921" s="172" t="str">
        <f ca="1">IF($C921="Total",SUM(G$1:G920),
IF(OR(SUM('Sales input worksheet'!$J920:$K920)&lt;0,SUM('Sales input worksheet'!$J920:$K920)=0),"",
'Sales input worksheet'!$M920))</f>
        <v/>
      </c>
      <c r="H921" s="172" t="str">
        <f ca="1">IF($C921="Total",SUM(H$1:H920),
IF(OR(SUM('Sales input worksheet'!$J920:$K920)&gt;0,SUM('Sales input worksheet'!$J920:$K920)=0),"",
'Sales input worksheet'!$M920))</f>
        <v/>
      </c>
      <c r="I921" s="319"/>
      <c r="J921" s="176" t="str">
        <f ca="1">IF($C921="Total",SUM($I$1:I920),"")</f>
        <v/>
      </c>
      <c r="K921" s="177" t="str">
        <f ca="1">IFERROR(IF($C921="Total",$K$2+SUM($G921:$H921)-$J921,
IF(AND(G921="",H921=""),"",
$K$2+SUM(G$3:G921)+SUM(H$3:H921)-SUM(I$2:I921))),"")</f>
        <v/>
      </c>
    </row>
    <row r="922" spans="1:11" x14ac:dyDescent="0.35">
      <c r="A922" s="318" t="str">
        <f ca="1">IF($B922='Debtor balance enquiry'!$C$2,1+COUNT('Accounts Receivable'!$A$1:A921),"")</f>
        <v/>
      </c>
      <c r="B922" s="133" t="str">
        <f ca="1">OFFSET('Sales input worksheet'!$A$1,ROW()-2,0)</f>
        <v/>
      </c>
      <c r="C922" s="169" t="str">
        <f ca="1">IF($C921="Total","",
IF($C921="","",
IF(OFFSET('Sales input worksheet'!$B$1,ROW()-2,0)="","TOTAL",
OFFSET('Sales input worksheet'!$B$1,ROW()-2,0))))</f>
        <v/>
      </c>
      <c r="D922" s="169" t="str">
        <f ca="1">IF(OFFSET('Sales input worksheet'!$C$1,ROW()-2,0)="","",OFFSET('Sales input worksheet'!$C$1,ROW()-2,0))</f>
        <v/>
      </c>
      <c r="E922" s="170" t="str">
        <f ca="1">IF(OFFSET('Sales input worksheet'!$D$1,ROW()-2,0)="","",OFFSET('Sales input worksheet'!$D$1,ROW()-2,0))</f>
        <v/>
      </c>
      <c r="F922" s="171" t="str">
        <f ca="1">IF(OFFSET('Sales input worksheet'!$E$1,ROW()-2,0)="","",OFFSET('Sales input worksheet'!$E$1,ROW()-2,0))</f>
        <v/>
      </c>
      <c r="G922" s="172" t="str">
        <f ca="1">IF($C922="Total",SUM(G$1:G921),
IF(OR(SUM('Sales input worksheet'!$J921:$K921)&lt;0,SUM('Sales input worksheet'!$J921:$K921)=0),"",
'Sales input worksheet'!$M921))</f>
        <v/>
      </c>
      <c r="H922" s="172" t="str">
        <f ca="1">IF($C922="Total",SUM(H$1:H921),
IF(OR(SUM('Sales input worksheet'!$J921:$K921)&gt;0,SUM('Sales input worksheet'!$J921:$K921)=0),"",
'Sales input worksheet'!$M921))</f>
        <v/>
      </c>
      <c r="I922" s="319"/>
      <c r="J922" s="176" t="str">
        <f ca="1">IF($C922="Total",SUM($I$1:I921),"")</f>
        <v/>
      </c>
      <c r="K922" s="177" t="str">
        <f ca="1">IFERROR(IF($C922="Total",$K$2+SUM($G922:$H922)-$J922,
IF(AND(G922="",H922=""),"",
$K$2+SUM(G$3:G922)+SUM(H$3:H922)-SUM(I$2:I922))),"")</f>
        <v/>
      </c>
    </row>
    <row r="923" spans="1:11" x14ac:dyDescent="0.35">
      <c r="A923" s="318" t="str">
        <f ca="1">IF($B923='Debtor balance enquiry'!$C$2,1+COUNT('Accounts Receivable'!$A$1:A922),"")</f>
        <v/>
      </c>
      <c r="B923" s="133" t="str">
        <f ca="1">OFFSET('Sales input worksheet'!$A$1,ROW()-2,0)</f>
        <v/>
      </c>
      <c r="C923" s="169" t="str">
        <f ca="1">IF($C922="Total","",
IF($C922="","",
IF(OFFSET('Sales input worksheet'!$B$1,ROW()-2,0)="","TOTAL",
OFFSET('Sales input worksheet'!$B$1,ROW()-2,0))))</f>
        <v/>
      </c>
      <c r="D923" s="169" t="str">
        <f ca="1">IF(OFFSET('Sales input worksheet'!$C$1,ROW()-2,0)="","",OFFSET('Sales input worksheet'!$C$1,ROW()-2,0))</f>
        <v/>
      </c>
      <c r="E923" s="170" t="str">
        <f ca="1">IF(OFFSET('Sales input worksheet'!$D$1,ROW()-2,0)="","",OFFSET('Sales input worksheet'!$D$1,ROW()-2,0))</f>
        <v/>
      </c>
      <c r="F923" s="171" t="str">
        <f ca="1">IF(OFFSET('Sales input worksheet'!$E$1,ROW()-2,0)="","",OFFSET('Sales input worksheet'!$E$1,ROW()-2,0))</f>
        <v/>
      </c>
      <c r="G923" s="172" t="str">
        <f ca="1">IF($C923="Total",SUM(G$1:G922),
IF(OR(SUM('Sales input worksheet'!$J922:$K922)&lt;0,SUM('Sales input worksheet'!$J922:$K922)=0),"",
'Sales input worksheet'!$M922))</f>
        <v/>
      </c>
      <c r="H923" s="172" t="str">
        <f ca="1">IF($C923="Total",SUM(H$1:H922),
IF(OR(SUM('Sales input worksheet'!$J922:$K922)&gt;0,SUM('Sales input worksheet'!$J922:$K922)=0),"",
'Sales input worksheet'!$M922))</f>
        <v/>
      </c>
      <c r="I923" s="319"/>
      <c r="J923" s="176" t="str">
        <f ca="1">IF($C923="Total",SUM($I$1:I922),"")</f>
        <v/>
      </c>
      <c r="K923" s="177" t="str">
        <f ca="1">IFERROR(IF($C923="Total",$K$2+SUM($G923:$H923)-$J923,
IF(AND(G923="",H923=""),"",
$K$2+SUM(G$3:G923)+SUM(H$3:H923)-SUM(I$2:I923))),"")</f>
        <v/>
      </c>
    </row>
    <row r="924" spans="1:11" x14ac:dyDescent="0.35">
      <c r="A924" s="318" t="str">
        <f ca="1">IF($B924='Debtor balance enquiry'!$C$2,1+COUNT('Accounts Receivable'!$A$1:A923),"")</f>
        <v/>
      </c>
      <c r="B924" s="133" t="str">
        <f ca="1">OFFSET('Sales input worksheet'!$A$1,ROW()-2,0)</f>
        <v/>
      </c>
      <c r="C924" s="169" t="str">
        <f ca="1">IF($C923="Total","",
IF($C923="","",
IF(OFFSET('Sales input worksheet'!$B$1,ROW()-2,0)="","TOTAL",
OFFSET('Sales input worksheet'!$B$1,ROW()-2,0))))</f>
        <v/>
      </c>
      <c r="D924" s="169" t="str">
        <f ca="1">IF(OFFSET('Sales input worksheet'!$C$1,ROW()-2,0)="","",OFFSET('Sales input worksheet'!$C$1,ROW()-2,0))</f>
        <v/>
      </c>
      <c r="E924" s="170" t="str">
        <f ca="1">IF(OFFSET('Sales input worksheet'!$D$1,ROW()-2,0)="","",OFFSET('Sales input worksheet'!$D$1,ROW()-2,0))</f>
        <v/>
      </c>
      <c r="F924" s="171" t="str">
        <f ca="1">IF(OFFSET('Sales input worksheet'!$E$1,ROW()-2,0)="","",OFFSET('Sales input worksheet'!$E$1,ROW()-2,0))</f>
        <v/>
      </c>
      <c r="G924" s="172" t="str">
        <f ca="1">IF($C924="Total",SUM(G$1:G923),
IF(OR(SUM('Sales input worksheet'!$J923:$K923)&lt;0,SUM('Sales input worksheet'!$J923:$K923)=0),"",
'Sales input worksheet'!$M923))</f>
        <v/>
      </c>
      <c r="H924" s="172" t="str">
        <f ca="1">IF($C924="Total",SUM(H$1:H923),
IF(OR(SUM('Sales input worksheet'!$J923:$K923)&gt;0,SUM('Sales input worksheet'!$J923:$K923)=0),"",
'Sales input worksheet'!$M923))</f>
        <v/>
      </c>
      <c r="I924" s="319"/>
      <c r="J924" s="176" t="str">
        <f ca="1">IF($C924="Total",SUM($I$1:I923),"")</f>
        <v/>
      </c>
      <c r="K924" s="177" t="str">
        <f ca="1">IFERROR(IF($C924="Total",$K$2+SUM($G924:$H924)-$J924,
IF(AND(G924="",H924=""),"",
$K$2+SUM(G$3:G924)+SUM(H$3:H924)-SUM(I$2:I924))),"")</f>
        <v/>
      </c>
    </row>
    <row r="925" spans="1:11" x14ac:dyDescent="0.35">
      <c r="A925" s="318" t="str">
        <f ca="1">IF($B925='Debtor balance enquiry'!$C$2,1+COUNT('Accounts Receivable'!$A$1:A924),"")</f>
        <v/>
      </c>
      <c r="B925" s="133" t="str">
        <f ca="1">OFFSET('Sales input worksheet'!$A$1,ROW()-2,0)</f>
        <v/>
      </c>
      <c r="C925" s="169" t="str">
        <f ca="1">IF($C924="Total","",
IF($C924="","",
IF(OFFSET('Sales input worksheet'!$B$1,ROW()-2,0)="","TOTAL",
OFFSET('Sales input worksheet'!$B$1,ROW()-2,0))))</f>
        <v/>
      </c>
      <c r="D925" s="169" t="str">
        <f ca="1">IF(OFFSET('Sales input worksheet'!$C$1,ROW()-2,0)="","",OFFSET('Sales input worksheet'!$C$1,ROW()-2,0))</f>
        <v/>
      </c>
      <c r="E925" s="170" t="str">
        <f ca="1">IF(OFFSET('Sales input worksheet'!$D$1,ROW()-2,0)="","",OFFSET('Sales input worksheet'!$D$1,ROW()-2,0))</f>
        <v/>
      </c>
      <c r="F925" s="171" t="str">
        <f ca="1">IF(OFFSET('Sales input worksheet'!$E$1,ROW()-2,0)="","",OFFSET('Sales input worksheet'!$E$1,ROW()-2,0))</f>
        <v/>
      </c>
      <c r="G925" s="172" t="str">
        <f ca="1">IF($C925="Total",SUM(G$1:G924),
IF(OR(SUM('Sales input worksheet'!$J924:$K924)&lt;0,SUM('Sales input worksheet'!$J924:$K924)=0),"",
'Sales input worksheet'!$M924))</f>
        <v/>
      </c>
      <c r="H925" s="172" t="str">
        <f ca="1">IF($C925="Total",SUM(H$1:H924),
IF(OR(SUM('Sales input worksheet'!$J924:$K924)&gt;0,SUM('Sales input worksheet'!$J924:$K924)=0),"",
'Sales input worksheet'!$M924))</f>
        <v/>
      </c>
      <c r="I925" s="319"/>
      <c r="J925" s="176" t="str">
        <f ca="1">IF($C925="Total",SUM($I$1:I924),"")</f>
        <v/>
      </c>
      <c r="K925" s="177" t="str">
        <f ca="1">IFERROR(IF($C925="Total",$K$2+SUM($G925:$H925)-$J925,
IF(AND(G925="",H925=""),"",
$K$2+SUM(G$3:G925)+SUM(H$3:H925)-SUM(I$2:I925))),"")</f>
        <v/>
      </c>
    </row>
    <row r="926" spans="1:11" x14ac:dyDescent="0.35">
      <c r="A926" s="318" t="str">
        <f ca="1">IF($B926='Debtor balance enquiry'!$C$2,1+COUNT('Accounts Receivable'!$A$1:A925),"")</f>
        <v/>
      </c>
      <c r="B926" s="133" t="str">
        <f ca="1">OFFSET('Sales input worksheet'!$A$1,ROW()-2,0)</f>
        <v/>
      </c>
      <c r="C926" s="169" t="str">
        <f ca="1">IF($C925="Total","",
IF($C925="","",
IF(OFFSET('Sales input worksheet'!$B$1,ROW()-2,0)="","TOTAL",
OFFSET('Sales input worksheet'!$B$1,ROW()-2,0))))</f>
        <v/>
      </c>
      <c r="D926" s="169" t="str">
        <f ca="1">IF(OFFSET('Sales input worksheet'!$C$1,ROW()-2,0)="","",OFFSET('Sales input worksheet'!$C$1,ROW()-2,0))</f>
        <v/>
      </c>
      <c r="E926" s="170" t="str">
        <f ca="1">IF(OFFSET('Sales input worksheet'!$D$1,ROW()-2,0)="","",OFFSET('Sales input worksheet'!$D$1,ROW()-2,0))</f>
        <v/>
      </c>
      <c r="F926" s="171" t="str">
        <f ca="1">IF(OFFSET('Sales input worksheet'!$E$1,ROW()-2,0)="","",OFFSET('Sales input worksheet'!$E$1,ROW()-2,0))</f>
        <v/>
      </c>
      <c r="G926" s="172" t="str">
        <f ca="1">IF($C926="Total",SUM(G$1:G925),
IF(OR(SUM('Sales input worksheet'!$J925:$K925)&lt;0,SUM('Sales input worksheet'!$J925:$K925)=0),"",
'Sales input worksheet'!$M925))</f>
        <v/>
      </c>
      <c r="H926" s="172" t="str">
        <f ca="1">IF($C926="Total",SUM(H$1:H925),
IF(OR(SUM('Sales input worksheet'!$J925:$K925)&gt;0,SUM('Sales input worksheet'!$J925:$K925)=0),"",
'Sales input worksheet'!$M925))</f>
        <v/>
      </c>
      <c r="I926" s="319"/>
      <c r="J926" s="176" t="str">
        <f ca="1">IF($C926="Total",SUM($I$1:I925),"")</f>
        <v/>
      </c>
      <c r="K926" s="177" t="str">
        <f ca="1">IFERROR(IF($C926="Total",$K$2+SUM($G926:$H926)-$J926,
IF(AND(G926="",H926=""),"",
$K$2+SUM(G$3:G926)+SUM(H$3:H926)-SUM(I$2:I926))),"")</f>
        <v/>
      </c>
    </row>
    <row r="927" spans="1:11" x14ac:dyDescent="0.35">
      <c r="A927" s="318" t="str">
        <f ca="1">IF($B927='Debtor balance enquiry'!$C$2,1+COUNT('Accounts Receivable'!$A$1:A926),"")</f>
        <v/>
      </c>
      <c r="B927" s="133" t="str">
        <f ca="1">OFFSET('Sales input worksheet'!$A$1,ROW()-2,0)</f>
        <v/>
      </c>
      <c r="C927" s="169" t="str">
        <f ca="1">IF($C926="Total","",
IF($C926="","",
IF(OFFSET('Sales input worksheet'!$B$1,ROW()-2,0)="","TOTAL",
OFFSET('Sales input worksheet'!$B$1,ROW()-2,0))))</f>
        <v/>
      </c>
      <c r="D927" s="169" t="str">
        <f ca="1">IF(OFFSET('Sales input worksheet'!$C$1,ROW()-2,0)="","",OFFSET('Sales input worksheet'!$C$1,ROW()-2,0))</f>
        <v/>
      </c>
      <c r="E927" s="170" t="str">
        <f ca="1">IF(OFFSET('Sales input worksheet'!$D$1,ROW()-2,0)="","",OFFSET('Sales input worksheet'!$D$1,ROW()-2,0))</f>
        <v/>
      </c>
      <c r="F927" s="171" t="str">
        <f ca="1">IF(OFFSET('Sales input worksheet'!$E$1,ROW()-2,0)="","",OFFSET('Sales input worksheet'!$E$1,ROW()-2,0))</f>
        <v/>
      </c>
      <c r="G927" s="172" t="str">
        <f ca="1">IF($C927="Total",SUM(G$1:G926),
IF(OR(SUM('Sales input worksheet'!$J926:$K926)&lt;0,SUM('Sales input worksheet'!$J926:$K926)=0),"",
'Sales input worksheet'!$M926))</f>
        <v/>
      </c>
      <c r="H927" s="172" t="str">
        <f ca="1">IF($C927="Total",SUM(H$1:H926),
IF(OR(SUM('Sales input worksheet'!$J926:$K926)&gt;0,SUM('Sales input worksheet'!$J926:$K926)=0),"",
'Sales input worksheet'!$M926))</f>
        <v/>
      </c>
      <c r="I927" s="319"/>
      <c r="J927" s="176" t="str">
        <f ca="1">IF($C927="Total",SUM($I$1:I926),"")</f>
        <v/>
      </c>
      <c r="K927" s="177" t="str">
        <f ca="1">IFERROR(IF($C927="Total",$K$2+SUM($G927:$H927)-$J927,
IF(AND(G927="",H927=""),"",
$K$2+SUM(G$3:G927)+SUM(H$3:H927)-SUM(I$2:I927))),"")</f>
        <v/>
      </c>
    </row>
    <row r="928" spans="1:11" x14ac:dyDescent="0.35">
      <c r="A928" s="318" t="str">
        <f ca="1">IF($B928='Debtor balance enquiry'!$C$2,1+COUNT('Accounts Receivable'!$A$1:A927),"")</f>
        <v/>
      </c>
      <c r="B928" s="133" t="str">
        <f ca="1">OFFSET('Sales input worksheet'!$A$1,ROW()-2,0)</f>
        <v/>
      </c>
      <c r="C928" s="169" t="str">
        <f ca="1">IF($C927="Total","",
IF($C927="","",
IF(OFFSET('Sales input worksheet'!$B$1,ROW()-2,0)="","TOTAL",
OFFSET('Sales input worksheet'!$B$1,ROW()-2,0))))</f>
        <v/>
      </c>
      <c r="D928" s="169" t="str">
        <f ca="1">IF(OFFSET('Sales input worksheet'!$C$1,ROW()-2,0)="","",OFFSET('Sales input worksheet'!$C$1,ROW()-2,0))</f>
        <v/>
      </c>
      <c r="E928" s="170" t="str">
        <f ca="1">IF(OFFSET('Sales input worksheet'!$D$1,ROW()-2,0)="","",OFFSET('Sales input worksheet'!$D$1,ROW()-2,0))</f>
        <v/>
      </c>
      <c r="F928" s="171" t="str">
        <f ca="1">IF(OFFSET('Sales input worksheet'!$E$1,ROW()-2,0)="","",OFFSET('Sales input worksheet'!$E$1,ROW()-2,0))</f>
        <v/>
      </c>
      <c r="G928" s="172" t="str">
        <f ca="1">IF($C928="Total",SUM(G$1:G927),
IF(OR(SUM('Sales input worksheet'!$J927:$K927)&lt;0,SUM('Sales input worksheet'!$J927:$K927)=0),"",
'Sales input worksheet'!$M927))</f>
        <v/>
      </c>
      <c r="H928" s="172" t="str">
        <f ca="1">IF($C928="Total",SUM(H$1:H927),
IF(OR(SUM('Sales input worksheet'!$J927:$K927)&gt;0,SUM('Sales input worksheet'!$J927:$K927)=0),"",
'Sales input worksheet'!$M927))</f>
        <v/>
      </c>
      <c r="I928" s="319"/>
      <c r="J928" s="176" t="str">
        <f ca="1">IF($C928="Total",SUM($I$1:I927),"")</f>
        <v/>
      </c>
      <c r="K928" s="177" t="str">
        <f ca="1">IFERROR(IF($C928="Total",$K$2+SUM($G928:$H928)-$J928,
IF(AND(G928="",H928=""),"",
$K$2+SUM(G$3:G928)+SUM(H$3:H928)-SUM(I$2:I928))),"")</f>
        <v/>
      </c>
    </row>
    <row r="929" spans="1:11" x14ac:dyDescent="0.35">
      <c r="A929" s="318" t="str">
        <f ca="1">IF($B929='Debtor balance enquiry'!$C$2,1+COUNT('Accounts Receivable'!$A$1:A928),"")</f>
        <v/>
      </c>
      <c r="B929" s="133" t="str">
        <f ca="1">OFFSET('Sales input worksheet'!$A$1,ROW()-2,0)</f>
        <v/>
      </c>
      <c r="C929" s="169" t="str">
        <f ca="1">IF($C928="Total","",
IF($C928="","",
IF(OFFSET('Sales input worksheet'!$B$1,ROW()-2,0)="","TOTAL",
OFFSET('Sales input worksheet'!$B$1,ROW()-2,0))))</f>
        <v/>
      </c>
      <c r="D929" s="169" t="str">
        <f ca="1">IF(OFFSET('Sales input worksheet'!$C$1,ROW()-2,0)="","",OFFSET('Sales input worksheet'!$C$1,ROW()-2,0))</f>
        <v/>
      </c>
      <c r="E929" s="170" t="str">
        <f ca="1">IF(OFFSET('Sales input worksheet'!$D$1,ROW()-2,0)="","",OFFSET('Sales input worksheet'!$D$1,ROW()-2,0))</f>
        <v/>
      </c>
      <c r="F929" s="171" t="str">
        <f ca="1">IF(OFFSET('Sales input worksheet'!$E$1,ROW()-2,0)="","",OFFSET('Sales input worksheet'!$E$1,ROW()-2,0))</f>
        <v/>
      </c>
      <c r="G929" s="172" t="str">
        <f ca="1">IF($C929="Total",SUM(G$1:G928),
IF(OR(SUM('Sales input worksheet'!$J928:$K928)&lt;0,SUM('Sales input worksheet'!$J928:$K928)=0),"",
'Sales input worksheet'!$M928))</f>
        <v/>
      </c>
      <c r="H929" s="172" t="str">
        <f ca="1">IF($C929="Total",SUM(H$1:H928),
IF(OR(SUM('Sales input worksheet'!$J928:$K928)&gt;0,SUM('Sales input worksheet'!$J928:$K928)=0),"",
'Sales input worksheet'!$M928))</f>
        <v/>
      </c>
      <c r="I929" s="319"/>
      <c r="J929" s="176" t="str">
        <f ca="1">IF($C929="Total",SUM($I$1:I928),"")</f>
        <v/>
      </c>
      <c r="K929" s="177" t="str">
        <f ca="1">IFERROR(IF($C929="Total",$K$2+SUM($G929:$H929)-$J929,
IF(AND(G929="",H929=""),"",
$K$2+SUM(G$3:G929)+SUM(H$3:H929)-SUM(I$2:I929))),"")</f>
        <v/>
      </c>
    </row>
    <row r="930" spans="1:11" x14ac:dyDescent="0.35">
      <c r="A930" s="318" t="str">
        <f ca="1">IF($B930='Debtor balance enquiry'!$C$2,1+COUNT('Accounts Receivable'!$A$1:A929),"")</f>
        <v/>
      </c>
      <c r="B930" s="133" t="str">
        <f ca="1">OFFSET('Sales input worksheet'!$A$1,ROW()-2,0)</f>
        <v/>
      </c>
      <c r="C930" s="169" t="str">
        <f ca="1">IF($C929="Total","",
IF($C929="","",
IF(OFFSET('Sales input worksheet'!$B$1,ROW()-2,0)="","TOTAL",
OFFSET('Sales input worksheet'!$B$1,ROW()-2,0))))</f>
        <v/>
      </c>
      <c r="D930" s="169" t="str">
        <f ca="1">IF(OFFSET('Sales input worksheet'!$C$1,ROW()-2,0)="","",OFFSET('Sales input worksheet'!$C$1,ROW()-2,0))</f>
        <v/>
      </c>
      <c r="E930" s="170" t="str">
        <f ca="1">IF(OFFSET('Sales input worksheet'!$D$1,ROW()-2,0)="","",OFFSET('Sales input worksheet'!$D$1,ROW()-2,0))</f>
        <v/>
      </c>
      <c r="F930" s="171" t="str">
        <f ca="1">IF(OFFSET('Sales input worksheet'!$E$1,ROW()-2,0)="","",OFFSET('Sales input worksheet'!$E$1,ROW()-2,0))</f>
        <v/>
      </c>
      <c r="G930" s="172" t="str">
        <f ca="1">IF($C930="Total",SUM(G$1:G929),
IF(OR(SUM('Sales input worksheet'!$J929:$K929)&lt;0,SUM('Sales input worksheet'!$J929:$K929)=0),"",
'Sales input worksheet'!$M929))</f>
        <v/>
      </c>
      <c r="H930" s="172" t="str">
        <f ca="1">IF($C930="Total",SUM(H$1:H929),
IF(OR(SUM('Sales input worksheet'!$J929:$K929)&gt;0,SUM('Sales input worksheet'!$J929:$K929)=0),"",
'Sales input worksheet'!$M929))</f>
        <v/>
      </c>
      <c r="I930" s="319"/>
      <c r="J930" s="176" t="str">
        <f ca="1">IF($C930="Total",SUM($I$1:I929),"")</f>
        <v/>
      </c>
      <c r="K930" s="177" t="str">
        <f ca="1">IFERROR(IF($C930="Total",$K$2+SUM($G930:$H930)-$J930,
IF(AND(G930="",H930=""),"",
$K$2+SUM(G$3:G930)+SUM(H$3:H930)-SUM(I$2:I930))),"")</f>
        <v/>
      </c>
    </row>
    <row r="931" spans="1:11" x14ac:dyDescent="0.35">
      <c r="A931" s="318" t="str">
        <f ca="1">IF($B931='Debtor balance enquiry'!$C$2,1+COUNT('Accounts Receivable'!$A$1:A930),"")</f>
        <v/>
      </c>
      <c r="B931" s="133" t="str">
        <f ca="1">OFFSET('Sales input worksheet'!$A$1,ROW()-2,0)</f>
        <v/>
      </c>
      <c r="C931" s="169" t="str">
        <f ca="1">IF($C930="Total","",
IF($C930="","",
IF(OFFSET('Sales input worksheet'!$B$1,ROW()-2,0)="","TOTAL",
OFFSET('Sales input worksheet'!$B$1,ROW()-2,0))))</f>
        <v/>
      </c>
      <c r="D931" s="169" t="str">
        <f ca="1">IF(OFFSET('Sales input worksheet'!$C$1,ROW()-2,0)="","",OFFSET('Sales input worksheet'!$C$1,ROW()-2,0))</f>
        <v/>
      </c>
      <c r="E931" s="170" t="str">
        <f ca="1">IF(OFFSET('Sales input worksheet'!$D$1,ROW()-2,0)="","",OFFSET('Sales input worksheet'!$D$1,ROW()-2,0))</f>
        <v/>
      </c>
      <c r="F931" s="171" t="str">
        <f ca="1">IF(OFFSET('Sales input worksheet'!$E$1,ROW()-2,0)="","",OFFSET('Sales input worksheet'!$E$1,ROW()-2,0))</f>
        <v/>
      </c>
      <c r="G931" s="172" t="str">
        <f ca="1">IF($C931="Total",SUM(G$1:G930),
IF(OR(SUM('Sales input worksheet'!$J930:$K930)&lt;0,SUM('Sales input worksheet'!$J930:$K930)=0),"",
'Sales input worksheet'!$M930))</f>
        <v/>
      </c>
      <c r="H931" s="172" t="str">
        <f ca="1">IF($C931="Total",SUM(H$1:H930),
IF(OR(SUM('Sales input worksheet'!$J930:$K930)&gt;0,SUM('Sales input worksheet'!$J930:$K930)=0),"",
'Sales input worksheet'!$M930))</f>
        <v/>
      </c>
      <c r="I931" s="319"/>
      <c r="J931" s="176" t="str">
        <f ca="1">IF($C931="Total",SUM($I$1:I930),"")</f>
        <v/>
      </c>
      <c r="K931" s="177" t="str">
        <f ca="1">IFERROR(IF($C931="Total",$K$2+SUM($G931:$H931)-$J931,
IF(AND(G931="",H931=""),"",
$K$2+SUM(G$3:G931)+SUM(H$3:H931)-SUM(I$2:I931))),"")</f>
        <v/>
      </c>
    </row>
    <row r="932" spans="1:11" x14ac:dyDescent="0.35">
      <c r="A932" s="318" t="str">
        <f ca="1">IF($B932='Debtor balance enquiry'!$C$2,1+COUNT('Accounts Receivable'!$A$1:A931),"")</f>
        <v/>
      </c>
      <c r="B932" s="133" t="str">
        <f ca="1">OFFSET('Sales input worksheet'!$A$1,ROW()-2,0)</f>
        <v/>
      </c>
      <c r="C932" s="169" t="str">
        <f ca="1">IF($C931="Total","",
IF($C931="","",
IF(OFFSET('Sales input worksheet'!$B$1,ROW()-2,0)="","TOTAL",
OFFSET('Sales input worksheet'!$B$1,ROW()-2,0))))</f>
        <v/>
      </c>
      <c r="D932" s="169" t="str">
        <f ca="1">IF(OFFSET('Sales input worksheet'!$C$1,ROW()-2,0)="","",OFFSET('Sales input worksheet'!$C$1,ROW()-2,0))</f>
        <v/>
      </c>
      <c r="E932" s="170" t="str">
        <f ca="1">IF(OFFSET('Sales input worksheet'!$D$1,ROW()-2,0)="","",OFFSET('Sales input worksheet'!$D$1,ROW()-2,0))</f>
        <v/>
      </c>
      <c r="F932" s="171" t="str">
        <f ca="1">IF(OFFSET('Sales input worksheet'!$E$1,ROW()-2,0)="","",OFFSET('Sales input worksheet'!$E$1,ROW()-2,0))</f>
        <v/>
      </c>
      <c r="G932" s="172" t="str">
        <f ca="1">IF($C932="Total",SUM(G$1:G931),
IF(OR(SUM('Sales input worksheet'!$J931:$K931)&lt;0,SUM('Sales input worksheet'!$J931:$K931)=0),"",
'Sales input worksheet'!$M931))</f>
        <v/>
      </c>
      <c r="H932" s="172" t="str">
        <f ca="1">IF($C932="Total",SUM(H$1:H931),
IF(OR(SUM('Sales input worksheet'!$J931:$K931)&gt;0,SUM('Sales input worksheet'!$J931:$K931)=0),"",
'Sales input worksheet'!$M931))</f>
        <v/>
      </c>
      <c r="I932" s="319"/>
      <c r="J932" s="176" t="str">
        <f ca="1">IF($C932="Total",SUM($I$1:I931),"")</f>
        <v/>
      </c>
      <c r="K932" s="177" t="str">
        <f ca="1">IFERROR(IF($C932="Total",$K$2+SUM($G932:$H932)-$J932,
IF(AND(G932="",H932=""),"",
$K$2+SUM(G$3:G932)+SUM(H$3:H932)-SUM(I$2:I932))),"")</f>
        <v/>
      </c>
    </row>
    <row r="933" spans="1:11" x14ac:dyDescent="0.35">
      <c r="A933" s="318" t="str">
        <f ca="1">IF($B933='Debtor balance enquiry'!$C$2,1+COUNT('Accounts Receivable'!$A$1:A932),"")</f>
        <v/>
      </c>
      <c r="B933" s="133" t="str">
        <f ca="1">OFFSET('Sales input worksheet'!$A$1,ROW()-2,0)</f>
        <v/>
      </c>
      <c r="C933" s="169" t="str">
        <f ca="1">IF($C932="Total","",
IF($C932="","",
IF(OFFSET('Sales input worksheet'!$B$1,ROW()-2,0)="","TOTAL",
OFFSET('Sales input worksheet'!$B$1,ROW()-2,0))))</f>
        <v/>
      </c>
      <c r="D933" s="169" t="str">
        <f ca="1">IF(OFFSET('Sales input worksheet'!$C$1,ROW()-2,0)="","",OFFSET('Sales input worksheet'!$C$1,ROW()-2,0))</f>
        <v/>
      </c>
      <c r="E933" s="170" t="str">
        <f ca="1">IF(OFFSET('Sales input worksheet'!$D$1,ROW()-2,0)="","",OFFSET('Sales input worksheet'!$D$1,ROW()-2,0))</f>
        <v/>
      </c>
      <c r="F933" s="171" t="str">
        <f ca="1">IF(OFFSET('Sales input worksheet'!$E$1,ROW()-2,0)="","",OFFSET('Sales input worksheet'!$E$1,ROW()-2,0))</f>
        <v/>
      </c>
      <c r="G933" s="172" t="str">
        <f ca="1">IF($C933="Total",SUM(G$1:G932),
IF(OR(SUM('Sales input worksheet'!$J932:$K932)&lt;0,SUM('Sales input worksheet'!$J932:$K932)=0),"",
'Sales input worksheet'!$M932))</f>
        <v/>
      </c>
      <c r="H933" s="172" t="str">
        <f ca="1">IF($C933="Total",SUM(H$1:H932),
IF(OR(SUM('Sales input worksheet'!$J932:$K932)&gt;0,SUM('Sales input worksheet'!$J932:$K932)=0),"",
'Sales input worksheet'!$M932))</f>
        <v/>
      </c>
      <c r="I933" s="319"/>
      <c r="J933" s="176" t="str">
        <f ca="1">IF($C933="Total",SUM($I$1:I932),"")</f>
        <v/>
      </c>
      <c r="K933" s="177" t="str">
        <f ca="1">IFERROR(IF($C933="Total",$K$2+SUM($G933:$H933)-$J933,
IF(AND(G933="",H933=""),"",
$K$2+SUM(G$3:G933)+SUM(H$3:H933)-SUM(I$2:I933))),"")</f>
        <v/>
      </c>
    </row>
    <row r="934" spans="1:11" x14ac:dyDescent="0.35">
      <c r="A934" s="318" t="str">
        <f ca="1">IF($B934='Debtor balance enquiry'!$C$2,1+COUNT('Accounts Receivable'!$A$1:A933),"")</f>
        <v/>
      </c>
      <c r="B934" s="133" t="str">
        <f ca="1">OFFSET('Sales input worksheet'!$A$1,ROW()-2,0)</f>
        <v/>
      </c>
      <c r="C934" s="169" t="str">
        <f ca="1">IF($C933="Total","",
IF($C933="","",
IF(OFFSET('Sales input worksheet'!$B$1,ROW()-2,0)="","TOTAL",
OFFSET('Sales input worksheet'!$B$1,ROW()-2,0))))</f>
        <v/>
      </c>
      <c r="D934" s="169" t="str">
        <f ca="1">IF(OFFSET('Sales input worksheet'!$C$1,ROW()-2,0)="","",OFFSET('Sales input worksheet'!$C$1,ROW()-2,0))</f>
        <v/>
      </c>
      <c r="E934" s="170" t="str">
        <f ca="1">IF(OFFSET('Sales input worksheet'!$D$1,ROW()-2,0)="","",OFFSET('Sales input worksheet'!$D$1,ROW()-2,0))</f>
        <v/>
      </c>
      <c r="F934" s="171" t="str">
        <f ca="1">IF(OFFSET('Sales input worksheet'!$E$1,ROW()-2,0)="","",OFFSET('Sales input worksheet'!$E$1,ROW()-2,0))</f>
        <v/>
      </c>
      <c r="G934" s="172" t="str">
        <f ca="1">IF($C934="Total",SUM(G$1:G933),
IF(OR(SUM('Sales input worksheet'!$J933:$K933)&lt;0,SUM('Sales input worksheet'!$J933:$K933)=0),"",
'Sales input worksheet'!$M933))</f>
        <v/>
      </c>
      <c r="H934" s="172" t="str">
        <f ca="1">IF($C934="Total",SUM(H$1:H933),
IF(OR(SUM('Sales input worksheet'!$J933:$K933)&gt;0,SUM('Sales input worksheet'!$J933:$K933)=0),"",
'Sales input worksheet'!$M933))</f>
        <v/>
      </c>
      <c r="I934" s="319"/>
      <c r="J934" s="176" t="str">
        <f ca="1">IF($C934="Total",SUM($I$1:I933),"")</f>
        <v/>
      </c>
      <c r="K934" s="177" t="str">
        <f ca="1">IFERROR(IF($C934="Total",$K$2+SUM($G934:$H934)-$J934,
IF(AND(G934="",H934=""),"",
$K$2+SUM(G$3:G934)+SUM(H$3:H934)-SUM(I$2:I934))),"")</f>
        <v/>
      </c>
    </row>
    <row r="935" spans="1:11" x14ac:dyDescent="0.35">
      <c r="A935" s="318" t="str">
        <f ca="1">IF($B935='Debtor balance enquiry'!$C$2,1+COUNT('Accounts Receivable'!$A$1:A934),"")</f>
        <v/>
      </c>
      <c r="B935" s="133" t="str">
        <f ca="1">OFFSET('Sales input worksheet'!$A$1,ROW()-2,0)</f>
        <v/>
      </c>
      <c r="C935" s="169" t="str">
        <f ca="1">IF($C934="Total","",
IF($C934="","",
IF(OFFSET('Sales input worksheet'!$B$1,ROW()-2,0)="","TOTAL",
OFFSET('Sales input worksheet'!$B$1,ROW()-2,0))))</f>
        <v/>
      </c>
      <c r="D935" s="169" t="str">
        <f ca="1">IF(OFFSET('Sales input worksheet'!$C$1,ROW()-2,0)="","",OFFSET('Sales input worksheet'!$C$1,ROW()-2,0))</f>
        <v/>
      </c>
      <c r="E935" s="170" t="str">
        <f ca="1">IF(OFFSET('Sales input worksheet'!$D$1,ROW()-2,0)="","",OFFSET('Sales input worksheet'!$D$1,ROW()-2,0))</f>
        <v/>
      </c>
      <c r="F935" s="171" t="str">
        <f ca="1">IF(OFFSET('Sales input worksheet'!$E$1,ROW()-2,0)="","",OFFSET('Sales input worksheet'!$E$1,ROW()-2,0))</f>
        <v/>
      </c>
      <c r="G935" s="172" t="str">
        <f ca="1">IF($C935="Total",SUM(G$1:G934),
IF(OR(SUM('Sales input worksheet'!$J934:$K934)&lt;0,SUM('Sales input worksheet'!$J934:$K934)=0),"",
'Sales input worksheet'!$M934))</f>
        <v/>
      </c>
      <c r="H935" s="172" t="str">
        <f ca="1">IF($C935="Total",SUM(H$1:H934),
IF(OR(SUM('Sales input worksheet'!$J934:$K934)&gt;0,SUM('Sales input worksheet'!$J934:$K934)=0),"",
'Sales input worksheet'!$M934))</f>
        <v/>
      </c>
      <c r="I935" s="319"/>
      <c r="J935" s="176" t="str">
        <f ca="1">IF($C935="Total",SUM($I$1:I934),"")</f>
        <v/>
      </c>
      <c r="K935" s="177" t="str">
        <f ca="1">IFERROR(IF($C935="Total",$K$2+SUM($G935:$H935)-$J935,
IF(AND(G935="",H935=""),"",
$K$2+SUM(G$3:G935)+SUM(H$3:H935)-SUM(I$2:I935))),"")</f>
        <v/>
      </c>
    </row>
    <row r="936" spans="1:11" x14ac:dyDescent="0.35">
      <c r="A936" s="318" t="str">
        <f ca="1">IF($B936='Debtor balance enquiry'!$C$2,1+COUNT('Accounts Receivable'!$A$1:A935),"")</f>
        <v/>
      </c>
      <c r="B936" s="133" t="str">
        <f ca="1">OFFSET('Sales input worksheet'!$A$1,ROW()-2,0)</f>
        <v/>
      </c>
      <c r="C936" s="169" t="str">
        <f ca="1">IF($C935="Total","",
IF($C935="","",
IF(OFFSET('Sales input worksheet'!$B$1,ROW()-2,0)="","TOTAL",
OFFSET('Sales input worksheet'!$B$1,ROW()-2,0))))</f>
        <v/>
      </c>
      <c r="D936" s="169" t="str">
        <f ca="1">IF(OFFSET('Sales input worksheet'!$C$1,ROW()-2,0)="","",OFFSET('Sales input worksheet'!$C$1,ROW()-2,0))</f>
        <v/>
      </c>
      <c r="E936" s="170" t="str">
        <f ca="1">IF(OFFSET('Sales input worksheet'!$D$1,ROW()-2,0)="","",OFFSET('Sales input worksheet'!$D$1,ROW()-2,0))</f>
        <v/>
      </c>
      <c r="F936" s="171" t="str">
        <f ca="1">IF(OFFSET('Sales input worksheet'!$E$1,ROW()-2,0)="","",OFFSET('Sales input worksheet'!$E$1,ROW()-2,0))</f>
        <v/>
      </c>
      <c r="G936" s="172" t="str">
        <f ca="1">IF($C936="Total",SUM(G$1:G935),
IF(OR(SUM('Sales input worksheet'!$J935:$K935)&lt;0,SUM('Sales input worksheet'!$J935:$K935)=0),"",
'Sales input worksheet'!$M935))</f>
        <v/>
      </c>
      <c r="H936" s="172" t="str">
        <f ca="1">IF($C936="Total",SUM(H$1:H935),
IF(OR(SUM('Sales input worksheet'!$J935:$K935)&gt;0,SUM('Sales input worksheet'!$J935:$K935)=0),"",
'Sales input worksheet'!$M935))</f>
        <v/>
      </c>
      <c r="I936" s="319"/>
      <c r="J936" s="176" t="str">
        <f ca="1">IF($C936="Total",SUM($I$1:I935),"")</f>
        <v/>
      </c>
      <c r="K936" s="177" t="str">
        <f ca="1">IFERROR(IF($C936="Total",$K$2+SUM($G936:$H936)-$J936,
IF(AND(G936="",H936=""),"",
$K$2+SUM(G$3:G936)+SUM(H$3:H936)-SUM(I$2:I936))),"")</f>
        <v/>
      </c>
    </row>
    <row r="937" spans="1:11" x14ac:dyDescent="0.35">
      <c r="A937" s="318" t="str">
        <f ca="1">IF($B937='Debtor balance enquiry'!$C$2,1+COUNT('Accounts Receivable'!$A$1:A936),"")</f>
        <v/>
      </c>
      <c r="B937" s="133" t="str">
        <f ca="1">OFFSET('Sales input worksheet'!$A$1,ROW()-2,0)</f>
        <v/>
      </c>
      <c r="C937" s="169" t="str">
        <f ca="1">IF($C936="Total","",
IF($C936="","",
IF(OFFSET('Sales input worksheet'!$B$1,ROW()-2,0)="","TOTAL",
OFFSET('Sales input worksheet'!$B$1,ROW()-2,0))))</f>
        <v/>
      </c>
      <c r="D937" s="169" t="str">
        <f ca="1">IF(OFFSET('Sales input worksheet'!$C$1,ROW()-2,0)="","",OFFSET('Sales input worksheet'!$C$1,ROW()-2,0))</f>
        <v/>
      </c>
      <c r="E937" s="170" t="str">
        <f ca="1">IF(OFFSET('Sales input worksheet'!$D$1,ROW()-2,0)="","",OFFSET('Sales input worksheet'!$D$1,ROW()-2,0))</f>
        <v/>
      </c>
      <c r="F937" s="171" t="str">
        <f ca="1">IF(OFFSET('Sales input worksheet'!$E$1,ROW()-2,0)="","",OFFSET('Sales input worksheet'!$E$1,ROW()-2,0))</f>
        <v/>
      </c>
      <c r="G937" s="172" t="str">
        <f ca="1">IF($C937="Total",SUM(G$1:G936),
IF(OR(SUM('Sales input worksheet'!$J936:$K936)&lt;0,SUM('Sales input worksheet'!$J936:$K936)=0),"",
'Sales input worksheet'!$M936))</f>
        <v/>
      </c>
      <c r="H937" s="172" t="str">
        <f ca="1">IF($C937="Total",SUM(H$1:H936),
IF(OR(SUM('Sales input worksheet'!$J936:$K936)&gt;0,SUM('Sales input worksheet'!$J936:$K936)=0),"",
'Sales input worksheet'!$M936))</f>
        <v/>
      </c>
      <c r="I937" s="319"/>
      <c r="J937" s="176" t="str">
        <f ca="1">IF($C937="Total",SUM($I$1:I936),"")</f>
        <v/>
      </c>
      <c r="K937" s="177" t="str">
        <f ca="1">IFERROR(IF($C937="Total",$K$2+SUM($G937:$H937)-$J937,
IF(AND(G937="",H937=""),"",
$K$2+SUM(G$3:G937)+SUM(H$3:H937)-SUM(I$2:I937))),"")</f>
        <v/>
      </c>
    </row>
    <row r="938" spans="1:11" x14ac:dyDescent="0.35">
      <c r="A938" s="318" t="str">
        <f ca="1">IF($B938='Debtor balance enquiry'!$C$2,1+COUNT('Accounts Receivable'!$A$1:A937),"")</f>
        <v/>
      </c>
      <c r="B938" s="133" t="str">
        <f ca="1">OFFSET('Sales input worksheet'!$A$1,ROW()-2,0)</f>
        <v/>
      </c>
      <c r="C938" s="169" t="str">
        <f ca="1">IF($C937="Total","",
IF($C937="","",
IF(OFFSET('Sales input worksheet'!$B$1,ROW()-2,0)="","TOTAL",
OFFSET('Sales input worksheet'!$B$1,ROW()-2,0))))</f>
        <v/>
      </c>
      <c r="D938" s="169" t="str">
        <f ca="1">IF(OFFSET('Sales input worksheet'!$C$1,ROW()-2,0)="","",OFFSET('Sales input worksheet'!$C$1,ROW()-2,0))</f>
        <v/>
      </c>
      <c r="E938" s="170" t="str">
        <f ca="1">IF(OFFSET('Sales input worksheet'!$D$1,ROW()-2,0)="","",OFFSET('Sales input worksheet'!$D$1,ROW()-2,0))</f>
        <v/>
      </c>
      <c r="F938" s="171" t="str">
        <f ca="1">IF(OFFSET('Sales input worksheet'!$E$1,ROW()-2,0)="","",OFFSET('Sales input worksheet'!$E$1,ROW()-2,0))</f>
        <v/>
      </c>
      <c r="G938" s="172" t="str">
        <f ca="1">IF($C938="Total",SUM(G$1:G937),
IF(OR(SUM('Sales input worksheet'!$J937:$K937)&lt;0,SUM('Sales input worksheet'!$J937:$K937)=0),"",
'Sales input worksheet'!$M937))</f>
        <v/>
      </c>
      <c r="H938" s="172" t="str">
        <f ca="1">IF($C938="Total",SUM(H$1:H937),
IF(OR(SUM('Sales input worksheet'!$J937:$K937)&gt;0,SUM('Sales input worksheet'!$J937:$K937)=0),"",
'Sales input worksheet'!$M937))</f>
        <v/>
      </c>
      <c r="I938" s="319"/>
      <c r="J938" s="176" t="str">
        <f ca="1">IF($C938="Total",SUM($I$1:I937),"")</f>
        <v/>
      </c>
      <c r="K938" s="177" t="str">
        <f ca="1">IFERROR(IF($C938="Total",$K$2+SUM($G938:$H938)-$J938,
IF(AND(G938="",H938=""),"",
$K$2+SUM(G$3:G938)+SUM(H$3:H938)-SUM(I$2:I938))),"")</f>
        <v/>
      </c>
    </row>
    <row r="939" spans="1:11" x14ac:dyDescent="0.35">
      <c r="A939" s="318" t="str">
        <f ca="1">IF($B939='Debtor balance enquiry'!$C$2,1+COUNT('Accounts Receivable'!$A$1:A938),"")</f>
        <v/>
      </c>
      <c r="B939" s="133" t="str">
        <f ca="1">OFFSET('Sales input worksheet'!$A$1,ROW()-2,0)</f>
        <v/>
      </c>
      <c r="C939" s="169" t="str">
        <f ca="1">IF($C938="Total","",
IF($C938="","",
IF(OFFSET('Sales input worksheet'!$B$1,ROW()-2,0)="","TOTAL",
OFFSET('Sales input worksheet'!$B$1,ROW()-2,0))))</f>
        <v/>
      </c>
      <c r="D939" s="169" t="str">
        <f ca="1">IF(OFFSET('Sales input worksheet'!$C$1,ROW()-2,0)="","",OFFSET('Sales input worksheet'!$C$1,ROW()-2,0))</f>
        <v/>
      </c>
      <c r="E939" s="170" t="str">
        <f ca="1">IF(OFFSET('Sales input worksheet'!$D$1,ROW()-2,0)="","",OFFSET('Sales input worksheet'!$D$1,ROW()-2,0))</f>
        <v/>
      </c>
      <c r="F939" s="171" t="str">
        <f ca="1">IF(OFFSET('Sales input worksheet'!$E$1,ROW()-2,0)="","",OFFSET('Sales input worksheet'!$E$1,ROW()-2,0))</f>
        <v/>
      </c>
      <c r="G939" s="172" t="str">
        <f ca="1">IF($C939="Total",SUM(G$1:G938),
IF(OR(SUM('Sales input worksheet'!$J938:$K938)&lt;0,SUM('Sales input worksheet'!$J938:$K938)=0),"",
'Sales input worksheet'!$M938))</f>
        <v/>
      </c>
      <c r="H939" s="172" t="str">
        <f ca="1">IF($C939="Total",SUM(H$1:H938),
IF(OR(SUM('Sales input worksheet'!$J938:$K938)&gt;0,SUM('Sales input worksheet'!$J938:$K938)=0),"",
'Sales input worksheet'!$M938))</f>
        <v/>
      </c>
      <c r="I939" s="319"/>
      <c r="J939" s="176" t="str">
        <f ca="1">IF($C939="Total",SUM($I$1:I938),"")</f>
        <v/>
      </c>
      <c r="K939" s="177" t="str">
        <f ca="1">IFERROR(IF($C939="Total",$K$2+SUM($G939:$H939)-$J939,
IF(AND(G939="",H939=""),"",
$K$2+SUM(G$3:G939)+SUM(H$3:H939)-SUM(I$2:I939))),"")</f>
        <v/>
      </c>
    </row>
    <row r="940" spans="1:11" x14ac:dyDescent="0.35">
      <c r="A940" s="318" t="str">
        <f ca="1">IF($B940='Debtor balance enquiry'!$C$2,1+COUNT('Accounts Receivable'!$A$1:A939),"")</f>
        <v/>
      </c>
      <c r="B940" s="133" t="str">
        <f ca="1">OFFSET('Sales input worksheet'!$A$1,ROW()-2,0)</f>
        <v/>
      </c>
      <c r="C940" s="169" t="str">
        <f ca="1">IF($C939="Total","",
IF($C939="","",
IF(OFFSET('Sales input worksheet'!$B$1,ROW()-2,0)="","TOTAL",
OFFSET('Sales input worksheet'!$B$1,ROW()-2,0))))</f>
        <v/>
      </c>
      <c r="D940" s="169" t="str">
        <f ca="1">IF(OFFSET('Sales input worksheet'!$C$1,ROW()-2,0)="","",OFFSET('Sales input worksheet'!$C$1,ROW()-2,0))</f>
        <v/>
      </c>
      <c r="E940" s="170" t="str">
        <f ca="1">IF(OFFSET('Sales input worksheet'!$D$1,ROW()-2,0)="","",OFFSET('Sales input worksheet'!$D$1,ROW()-2,0))</f>
        <v/>
      </c>
      <c r="F940" s="171" t="str">
        <f ca="1">IF(OFFSET('Sales input worksheet'!$E$1,ROW()-2,0)="","",OFFSET('Sales input worksheet'!$E$1,ROW()-2,0))</f>
        <v/>
      </c>
      <c r="G940" s="172" t="str">
        <f ca="1">IF($C940="Total",SUM(G$1:G939),
IF(OR(SUM('Sales input worksheet'!$J939:$K939)&lt;0,SUM('Sales input worksheet'!$J939:$K939)=0),"",
'Sales input worksheet'!$M939))</f>
        <v/>
      </c>
      <c r="H940" s="172" t="str">
        <f ca="1">IF($C940="Total",SUM(H$1:H939),
IF(OR(SUM('Sales input worksheet'!$J939:$K939)&gt;0,SUM('Sales input worksheet'!$J939:$K939)=0),"",
'Sales input worksheet'!$M939))</f>
        <v/>
      </c>
      <c r="I940" s="319"/>
      <c r="J940" s="176" t="str">
        <f ca="1">IF($C940="Total",SUM($I$1:I939),"")</f>
        <v/>
      </c>
      <c r="K940" s="177" t="str">
        <f ca="1">IFERROR(IF($C940="Total",$K$2+SUM($G940:$H940)-$J940,
IF(AND(G940="",H940=""),"",
$K$2+SUM(G$3:G940)+SUM(H$3:H940)-SUM(I$2:I940))),"")</f>
        <v/>
      </c>
    </row>
    <row r="941" spans="1:11" x14ac:dyDescent="0.35">
      <c r="A941" s="318" t="str">
        <f ca="1">IF($B941='Debtor balance enquiry'!$C$2,1+COUNT('Accounts Receivable'!$A$1:A940),"")</f>
        <v/>
      </c>
      <c r="B941" s="133" t="str">
        <f ca="1">OFFSET('Sales input worksheet'!$A$1,ROW()-2,0)</f>
        <v/>
      </c>
      <c r="C941" s="169" t="str">
        <f ca="1">IF($C940="Total","",
IF($C940="","",
IF(OFFSET('Sales input worksheet'!$B$1,ROW()-2,0)="","TOTAL",
OFFSET('Sales input worksheet'!$B$1,ROW()-2,0))))</f>
        <v/>
      </c>
      <c r="D941" s="169" t="str">
        <f ca="1">IF(OFFSET('Sales input worksheet'!$C$1,ROW()-2,0)="","",OFFSET('Sales input worksheet'!$C$1,ROW()-2,0))</f>
        <v/>
      </c>
      <c r="E941" s="170" t="str">
        <f ca="1">IF(OFFSET('Sales input worksheet'!$D$1,ROW()-2,0)="","",OFFSET('Sales input worksheet'!$D$1,ROW()-2,0))</f>
        <v/>
      </c>
      <c r="F941" s="171" t="str">
        <f ca="1">IF(OFFSET('Sales input worksheet'!$E$1,ROW()-2,0)="","",OFFSET('Sales input worksheet'!$E$1,ROW()-2,0))</f>
        <v/>
      </c>
      <c r="G941" s="172" t="str">
        <f ca="1">IF($C941="Total",SUM(G$1:G940),
IF(OR(SUM('Sales input worksheet'!$J940:$K940)&lt;0,SUM('Sales input worksheet'!$J940:$K940)=0),"",
'Sales input worksheet'!$M940))</f>
        <v/>
      </c>
      <c r="H941" s="172" t="str">
        <f ca="1">IF($C941="Total",SUM(H$1:H940),
IF(OR(SUM('Sales input worksheet'!$J940:$K940)&gt;0,SUM('Sales input worksheet'!$J940:$K940)=0),"",
'Sales input worksheet'!$M940))</f>
        <v/>
      </c>
      <c r="I941" s="319"/>
      <c r="J941" s="176" t="str">
        <f ca="1">IF($C941="Total",SUM($I$1:I940),"")</f>
        <v/>
      </c>
      <c r="K941" s="177" t="str">
        <f ca="1">IFERROR(IF($C941="Total",$K$2+SUM($G941:$H941)-$J941,
IF(AND(G941="",H941=""),"",
$K$2+SUM(G$3:G941)+SUM(H$3:H941)-SUM(I$2:I941))),"")</f>
        <v/>
      </c>
    </row>
    <row r="942" spans="1:11" x14ac:dyDescent="0.35">
      <c r="A942" s="318" t="str">
        <f ca="1">IF($B942='Debtor balance enquiry'!$C$2,1+COUNT('Accounts Receivable'!$A$1:A941),"")</f>
        <v/>
      </c>
      <c r="B942" s="133" t="str">
        <f ca="1">OFFSET('Sales input worksheet'!$A$1,ROW()-2,0)</f>
        <v/>
      </c>
      <c r="C942" s="169" t="str">
        <f ca="1">IF($C941="Total","",
IF($C941="","",
IF(OFFSET('Sales input worksheet'!$B$1,ROW()-2,0)="","TOTAL",
OFFSET('Sales input worksheet'!$B$1,ROW()-2,0))))</f>
        <v/>
      </c>
      <c r="D942" s="169" t="str">
        <f ca="1">IF(OFFSET('Sales input worksheet'!$C$1,ROW()-2,0)="","",OFFSET('Sales input worksheet'!$C$1,ROW()-2,0))</f>
        <v/>
      </c>
      <c r="E942" s="170" t="str">
        <f ca="1">IF(OFFSET('Sales input worksheet'!$D$1,ROW()-2,0)="","",OFFSET('Sales input worksheet'!$D$1,ROW()-2,0))</f>
        <v/>
      </c>
      <c r="F942" s="171" t="str">
        <f ca="1">IF(OFFSET('Sales input worksheet'!$E$1,ROW()-2,0)="","",OFFSET('Sales input worksheet'!$E$1,ROW()-2,0))</f>
        <v/>
      </c>
      <c r="G942" s="172" t="str">
        <f ca="1">IF($C942="Total",SUM(G$1:G941),
IF(OR(SUM('Sales input worksheet'!$J941:$K941)&lt;0,SUM('Sales input worksheet'!$J941:$K941)=0),"",
'Sales input worksheet'!$M941))</f>
        <v/>
      </c>
      <c r="H942" s="172" t="str">
        <f ca="1">IF($C942="Total",SUM(H$1:H941),
IF(OR(SUM('Sales input worksheet'!$J941:$K941)&gt;0,SUM('Sales input worksheet'!$J941:$K941)=0),"",
'Sales input worksheet'!$M941))</f>
        <v/>
      </c>
      <c r="I942" s="319"/>
      <c r="J942" s="176" t="str">
        <f ca="1">IF($C942="Total",SUM($I$1:I941),"")</f>
        <v/>
      </c>
      <c r="K942" s="177" t="str">
        <f ca="1">IFERROR(IF($C942="Total",$K$2+SUM($G942:$H942)-$J942,
IF(AND(G942="",H942=""),"",
$K$2+SUM(G$3:G942)+SUM(H$3:H942)-SUM(I$2:I942))),"")</f>
        <v/>
      </c>
    </row>
    <row r="943" spans="1:11" x14ac:dyDescent="0.35">
      <c r="A943" s="318" t="str">
        <f ca="1">IF($B943='Debtor balance enquiry'!$C$2,1+COUNT('Accounts Receivable'!$A$1:A942),"")</f>
        <v/>
      </c>
      <c r="B943" s="133" t="str">
        <f ca="1">OFFSET('Sales input worksheet'!$A$1,ROW()-2,0)</f>
        <v/>
      </c>
      <c r="C943" s="169" t="str">
        <f ca="1">IF($C942="Total","",
IF($C942="","",
IF(OFFSET('Sales input worksheet'!$B$1,ROW()-2,0)="","TOTAL",
OFFSET('Sales input worksheet'!$B$1,ROW()-2,0))))</f>
        <v/>
      </c>
      <c r="D943" s="169" t="str">
        <f ca="1">IF(OFFSET('Sales input worksheet'!$C$1,ROW()-2,0)="","",OFFSET('Sales input worksheet'!$C$1,ROW()-2,0))</f>
        <v/>
      </c>
      <c r="E943" s="170" t="str">
        <f ca="1">IF(OFFSET('Sales input worksheet'!$D$1,ROW()-2,0)="","",OFFSET('Sales input worksheet'!$D$1,ROW()-2,0))</f>
        <v/>
      </c>
      <c r="F943" s="171" t="str">
        <f ca="1">IF(OFFSET('Sales input worksheet'!$E$1,ROW()-2,0)="","",OFFSET('Sales input worksheet'!$E$1,ROW()-2,0))</f>
        <v/>
      </c>
      <c r="G943" s="172" t="str">
        <f ca="1">IF($C943="Total",SUM(G$1:G942),
IF(OR(SUM('Sales input worksheet'!$J942:$K942)&lt;0,SUM('Sales input worksheet'!$J942:$K942)=0),"",
'Sales input worksheet'!$M942))</f>
        <v/>
      </c>
      <c r="H943" s="172" t="str">
        <f ca="1">IF($C943="Total",SUM(H$1:H942),
IF(OR(SUM('Sales input worksheet'!$J942:$K942)&gt;0,SUM('Sales input worksheet'!$J942:$K942)=0),"",
'Sales input worksheet'!$M942))</f>
        <v/>
      </c>
      <c r="I943" s="319"/>
      <c r="J943" s="176" t="str">
        <f ca="1">IF($C943="Total",SUM($I$1:I942),"")</f>
        <v/>
      </c>
      <c r="K943" s="177" t="str">
        <f ca="1">IFERROR(IF($C943="Total",$K$2+SUM($G943:$H943)-$J943,
IF(AND(G943="",H943=""),"",
$K$2+SUM(G$3:G943)+SUM(H$3:H943)-SUM(I$2:I943))),"")</f>
        <v/>
      </c>
    </row>
    <row r="944" spans="1:11" x14ac:dyDescent="0.35">
      <c r="A944" s="318" t="str">
        <f ca="1">IF($B944='Debtor balance enquiry'!$C$2,1+COUNT('Accounts Receivable'!$A$1:A943),"")</f>
        <v/>
      </c>
      <c r="B944" s="133" t="str">
        <f ca="1">OFFSET('Sales input worksheet'!$A$1,ROW()-2,0)</f>
        <v/>
      </c>
      <c r="C944" s="169" t="str">
        <f ca="1">IF($C943="Total","",
IF($C943="","",
IF(OFFSET('Sales input worksheet'!$B$1,ROW()-2,0)="","TOTAL",
OFFSET('Sales input worksheet'!$B$1,ROW()-2,0))))</f>
        <v/>
      </c>
      <c r="D944" s="169" t="str">
        <f ca="1">IF(OFFSET('Sales input worksheet'!$C$1,ROW()-2,0)="","",OFFSET('Sales input worksheet'!$C$1,ROW()-2,0))</f>
        <v/>
      </c>
      <c r="E944" s="170" t="str">
        <f ca="1">IF(OFFSET('Sales input worksheet'!$D$1,ROW()-2,0)="","",OFFSET('Sales input worksheet'!$D$1,ROW()-2,0))</f>
        <v/>
      </c>
      <c r="F944" s="171" t="str">
        <f ca="1">IF(OFFSET('Sales input worksheet'!$E$1,ROW()-2,0)="","",OFFSET('Sales input worksheet'!$E$1,ROW()-2,0))</f>
        <v/>
      </c>
      <c r="G944" s="172" t="str">
        <f ca="1">IF($C944="Total",SUM(G$1:G943),
IF(OR(SUM('Sales input worksheet'!$J943:$K943)&lt;0,SUM('Sales input worksheet'!$J943:$K943)=0),"",
'Sales input worksheet'!$M943))</f>
        <v/>
      </c>
      <c r="H944" s="172" t="str">
        <f ca="1">IF($C944="Total",SUM(H$1:H943),
IF(OR(SUM('Sales input worksheet'!$J943:$K943)&gt;0,SUM('Sales input worksheet'!$J943:$K943)=0),"",
'Sales input worksheet'!$M943))</f>
        <v/>
      </c>
      <c r="I944" s="319"/>
      <c r="J944" s="176" t="str">
        <f ca="1">IF($C944="Total",SUM($I$1:I943),"")</f>
        <v/>
      </c>
      <c r="K944" s="177" t="str">
        <f ca="1">IFERROR(IF($C944="Total",$K$2+SUM($G944:$H944)-$J944,
IF(AND(G944="",H944=""),"",
$K$2+SUM(G$3:G944)+SUM(H$3:H944)-SUM(I$2:I944))),"")</f>
        <v/>
      </c>
    </row>
    <row r="945" spans="1:11" x14ac:dyDescent="0.35">
      <c r="A945" s="318" t="str">
        <f ca="1">IF($B945='Debtor balance enquiry'!$C$2,1+COUNT('Accounts Receivable'!$A$1:A944),"")</f>
        <v/>
      </c>
      <c r="B945" s="133" t="str">
        <f ca="1">OFFSET('Sales input worksheet'!$A$1,ROW()-2,0)</f>
        <v/>
      </c>
      <c r="C945" s="169" t="str">
        <f ca="1">IF($C944="Total","",
IF($C944="","",
IF(OFFSET('Sales input worksheet'!$B$1,ROW()-2,0)="","TOTAL",
OFFSET('Sales input worksheet'!$B$1,ROW()-2,0))))</f>
        <v/>
      </c>
      <c r="D945" s="169" t="str">
        <f ca="1">IF(OFFSET('Sales input worksheet'!$C$1,ROW()-2,0)="","",OFFSET('Sales input worksheet'!$C$1,ROW()-2,0))</f>
        <v/>
      </c>
      <c r="E945" s="170" t="str">
        <f ca="1">IF(OFFSET('Sales input worksheet'!$D$1,ROW()-2,0)="","",OFFSET('Sales input worksheet'!$D$1,ROW()-2,0))</f>
        <v/>
      </c>
      <c r="F945" s="171" t="str">
        <f ca="1">IF(OFFSET('Sales input worksheet'!$E$1,ROW()-2,0)="","",OFFSET('Sales input worksheet'!$E$1,ROW()-2,0))</f>
        <v/>
      </c>
      <c r="G945" s="172" t="str">
        <f ca="1">IF($C945="Total",SUM(G$1:G944),
IF(OR(SUM('Sales input worksheet'!$J944:$K944)&lt;0,SUM('Sales input worksheet'!$J944:$K944)=0),"",
'Sales input worksheet'!$M944))</f>
        <v/>
      </c>
      <c r="H945" s="172" t="str">
        <f ca="1">IF($C945="Total",SUM(H$1:H944),
IF(OR(SUM('Sales input worksheet'!$J944:$K944)&gt;0,SUM('Sales input worksheet'!$J944:$K944)=0),"",
'Sales input worksheet'!$M944))</f>
        <v/>
      </c>
      <c r="I945" s="319"/>
      <c r="J945" s="176" t="str">
        <f ca="1">IF($C945="Total",SUM($I$1:I944),"")</f>
        <v/>
      </c>
      <c r="K945" s="177" t="str">
        <f ca="1">IFERROR(IF($C945="Total",$K$2+SUM($G945:$H945)-$J945,
IF(AND(G945="",H945=""),"",
$K$2+SUM(G$3:G945)+SUM(H$3:H945)-SUM(I$2:I945))),"")</f>
        <v/>
      </c>
    </row>
    <row r="946" spans="1:11" x14ac:dyDescent="0.35">
      <c r="A946" s="318" t="str">
        <f ca="1">IF($B946='Debtor balance enquiry'!$C$2,1+COUNT('Accounts Receivable'!$A$1:A945),"")</f>
        <v/>
      </c>
      <c r="B946" s="133" t="str">
        <f ca="1">OFFSET('Sales input worksheet'!$A$1,ROW()-2,0)</f>
        <v/>
      </c>
      <c r="C946" s="169" t="str">
        <f ca="1">IF($C945="Total","",
IF($C945="","",
IF(OFFSET('Sales input worksheet'!$B$1,ROW()-2,0)="","TOTAL",
OFFSET('Sales input worksheet'!$B$1,ROW()-2,0))))</f>
        <v/>
      </c>
      <c r="D946" s="169" t="str">
        <f ca="1">IF(OFFSET('Sales input worksheet'!$C$1,ROW()-2,0)="","",OFFSET('Sales input worksheet'!$C$1,ROW()-2,0))</f>
        <v/>
      </c>
      <c r="E946" s="170" t="str">
        <f ca="1">IF(OFFSET('Sales input worksheet'!$D$1,ROW()-2,0)="","",OFFSET('Sales input worksheet'!$D$1,ROW()-2,0))</f>
        <v/>
      </c>
      <c r="F946" s="171" t="str">
        <f ca="1">IF(OFFSET('Sales input worksheet'!$E$1,ROW()-2,0)="","",OFFSET('Sales input worksheet'!$E$1,ROW()-2,0))</f>
        <v/>
      </c>
      <c r="G946" s="172" t="str">
        <f ca="1">IF($C946="Total",SUM(G$1:G945),
IF(OR(SUM('Sales input worksheet'!$J945:$K945)&lt;0,SUM('Sales input worksheet'!$J945:$K945)=0),"",
'Sales input worksheet'!$M945))</f>
        <v/>
      </c>
      <c r="H946" s="172" t="str">
        <f ca="1">IF($C946="Total",SUM(H$1:H945),
IF(OR(SUM('Sales input worksheet'!$J945:$K945)&gt;0,SUM('Sales input worksheet'!$J945:$K945)=0),"",
'Sales input worksheet'!$M945))</f>
        <v/>
      </c>
      <c r="I946" s="319"/>
      <c r="J946" s="176" t="str">
        <f ca="1">IF($C946="Total",SUM($I$1:I945),"")</f>
        <v/>
      </c>
      <c r="K946" s="177" t="str">
        <f ca="1">IFERROR(IF($C946="Total",$K$2+SUM($G946:$H946)-$J946,
IF(AND(G946="",H946=""),"",
$K$2+SUM(G$3:G946)+SUM(H$3:H946)-SUM(I$2:I946))),"")</f>
        <v/>
      </c>
    </row>
    <row r="947" spans="1:11" x14ac:dyDescent="0.35">
      <c r="A947" s="318" t="str">
        <f ca="1">IF($B947='Debtor balance enquiry'!$C$2,1+COUNT('Accounts Receivable'!$A$1:A946),"")</f>
        <v/>
      </c>
      <c r="B947" s="133" t="str">
        <f ca="1">OFFSET('Sales input worksheet'!$A$1,ROW()-2,0)</f>
        <v/>
      </c>
      <c r="C947" s="169" t="str">
        <f ca="1">IF($C946="Total","",
IF($C946="","",
IF(OFFSET('Sales input worksheet'!$B$1,ROW()-2,0)="","TOTAL",
OFFSET('Sales input worksheet'!$B$1,ROW()-2,0))))</f>
        <v/>
      </c>
      <c r="D947" s="169" t="str">
        <f ca="1">IF(OFFSET('Sales input worksheet'!$C$1,ROW()-2,0)="","",OFFSET('Sales input worksheet'!$C$1,ROW()-2,0))</f>
        <v/>
      </c>
      <c r="E947" s="170" t="str">
        <f ca="1">IF(OFFSET('Sales input worksheet'!$D$1,ROW()-2,0)="","",OFFSET('Sales input worksheet'!$D$1,ROW()-2,0))</f>
        <v/>
      </c>
      <c r="F947" s="171" t="str">
        <f ca="1">IF(OFFSET('Sales input worksheet'!$E$1,ROW()-2,0)="","",OFFSET('Sales input worksheet'!$E$1,ROW()-2,0))</f>
        <v/>
      </c>
      <c r="G947" s="172" t="str">
        <f ca="1">IF($C947="Total",SUM(G$1:G946),
IF(OR(SUM('Sales input worksheet'!$J946:$K946)&lt;0,SUM('Sales input worksheet'!$J946:$K946)=0),"",
'Sales input worksheet'!$M946))</f>
        <v/>
      </c>
      <c r="H947" s="172" t="str">
        <f ca="1">IF($C947="Total",SUM(H$1:H946),
IF(OR(SUM('Sales input worksheet'!$J946:$K946)&gt;0,SUM('Sales input worksheet'!$J946:$K946)=0),"",
'Sales input worksheet'!$M946))</f>
        <v/>
      </c>
      <c r="I947" s="319"/>
      <c r="J947" s="176" t="str">
        <f ca="1">IF($C947="Total",SUM($I$1:I946),"")</f>
        <v/>
      </c>
      <c r="K947" s="177" t="str">
        <f ca="1">IFERROR(IF($C947="Total",$K$2+SUM($G947:$H947)-$J947,
IF(AND(G947="",H947=""),"",
$K$2+SUM(G$3:G947)+SUM(H$3:H947)-SUM(I$2:I947))),"")</f>
        <v/>
      </c>
    </row>
    <row r="948" spans="1:11" x14ac:dyDescent="0.35">
      <c r="A948" s="318" t="str">
        <f ca="1">IF($B948='Debtor balance enquiry'!$C$2,1+COUNT('Accounts Receivable'!$A$1:A947),"")</f>
        <v/>
      </c>
      <c r="B948" s="133" t="str">
        <f ca="1">OFFSET('Sales input worksheet'!$A$1,ROW()-2,0)</f>
        <v/>
      </c>
      <c r="C948" s="169" t="str">
        <f ca="1">IF($C947="Total","",
IF($C947="","",
IF(OFFSET('Sales input worksheet'!$B$1,ROW()-2,0)="","TOTAL",
OFFSET('Sales input worksheet'!$B$1,ROW()-2,0))))</f>
        <v/>
      </c>
      <c r="D948" s="169" t="str">
        <f ca="1">IF(OFFSET('Sales input worksheet'!$C$1,ROW()-2,0)="","",OFFSET('Sales input worksheet'!$C$1,ROW()-2,0))</f>
        <v/>
      </c>
      <c r="E948" s="170" t="str">
        <f ca="1">IF(OFFSET('Sales input worksheet'!$D$1,ROW()-2,0)="","",OFFSET('Sales input worksheet'!$D$1,ROW()-2,0))</f>
        <v/>
      </c>
      <c r="F948" s="171" t="str">
        <f ca="1">IF(OFFSET('Sales input worksheet'!$E$1,ROW()-2,0)="","",OFFSET('Sales input worksheet'!$E$1,ROW()-2,0))</f>
        <v/>
      </c>
      <c r="G948" s="172" t="str">
        <f ca="1">IF($C948="Total",SUM(G$1:G947),
IF(OR(SUM('Sales input worksheet'!$J947:$K947)&lt;0,SUM('Sales input worksheet'!$J947:$K947)=0),"",
'Sales input worksheet'!$M947))</f>
        <v/>
      </c>
      <c r="H948" s="172" t="str">
        <f ca="1">IF($C948="Total",SUM(H$1:H947),
IF(OR(SUM('Sales input worksheet'!$J947:$K947)&gt;0,SUM('Sales input worksheet'!$J947:$K947)=0),"",
'Sales input worksheet'!$M947))</f>
        <v/>
      </c>
      <c r="I948" s="319"/>
      <c r="J948" s="176" t="str">
        <f ca="1">IF($C948="Total",SUM($I$1:I947),"")</f>
        <v/>
      </c>
      <c r="K948" s="177" t="str">
        <f ca="1">IFERROR(IF($C948="Total",$K$2+SUM($G948:$H948)-$J948,
IF(AND(G948="",H948=""),"",
$K$2+SUM(G$3:G948)+SUM(H$3:H948)-SUM(I$2:I948))),"")</f>
        <v/>
      </c>
    </row>
    <row r="949" spans="1:11" x14ac:dyDescent="0.35">
      <c r="A949" s="318" t="str">
        <f ca="1">IF($B949='Debtor balance enquiry'!$C$2,1+COUNT('Accounts Receivable'!$A$1:A948),"")</f>
        <v/>
      </c>
      <c r="B949" s="133" t="str">
        <f ca="1">OFFSET('Sales input worksheet'!$A$1,ROW()-2,0)</f>
        <v/>
      </c>
      <c r="C949" s="169" t="str">
        <f ca="1">IF($C948="Total","",
IF($C948="","",
IF(OFFSET('Sales input worksheet'!$B$1,ROW()-2,0)="","TOTAL",
OFFSET('Sales input worksheet'!$B$1,ROW()-2,0))))</f>
        <v/>
      </c>
      <c r="D949" s="169" t="str">
        <f ca="1">IF(OFFSET('Sales input worksheet'!$C$1,ROW()-2,0)="","",OFFSET('Sales input worksheet'!$C$1,ROW()-2,0))</f>
        <v/>
      </c>
      <c r="E949" s="170" t="str">
        <f ca="1">IF(OFFSET('Sales input worksheet'!$D$1,ROW()-2,0)="","",OFFSET('Sales input worksheet'!$D$1,ROW()-2,0))</f>
        <v/>
      </c>
      <c r="F949" s="171" t="str">
        <f ca="1">IF(OFFSET('Sales input worksheet'!$E$1,ROW()-2,0)="","",OFFSET('Sales input worksheet'!$E$1,ROW()-2,0))</f>
        <v/>
      </c>
      <c r="G949" s="172" t="str">
        <f ca="1">IF($C949="Total",SUM(G$1:G948),
IF(OR(SUM('Sales input worksheet'!$J948:$K948)&lt;0,SUM('Sales input worksheet'!$J948:$K948)=0),"",
'Sales input worksheet'!$M948))</f>
        <v/>
      </c>
      <c r="H949" s="172" t="str">
        <f ca="1">IF($C949="Total",SUM(H$1:H948),
IF(OR(SUM('Sales input worksheet'!$J948:$K948)&gt;0,SUM('Sales input worksheet'!$J948:$K948)=0),"",
'Sales input worksheet'!$M948))</f>
        <v/>
      </c>
      <c r="I949" s="319"/>
      <c r="J949" s="176" t="str">
        <f ca="1">IF($C949="Total",SUM($I$1:I948),"")</f>
        <v/>
      </c>
      <c r="K949" s="177" t="str">
        <f ca="1">IFERROR(IF($C949="Total",$K$2+SUM($G949:$H949)-$J949,
IF(AND(G949="",H949=""),"",
$K$2+SUM(G$3:G949)+SUM(H$3:H949)-SUM(I$2:I949))),"")</f>
        <v/>
      </c>
    </row>
    <row r="950" spans="1:11" x14ac:dyDescent="0.35">
      <c r="A950" s="318" t="str">
        <f ca="1">IF($B950='Debtor balance enquiry'!$C$2,1+COUNT('Accounts Receivable'!$A$1:A949),"")</f>
        <v/>
      </c>
      <c r="B950" s="133" t="str">
        <f ca="1">OFFSET('Sales input worksheet'!$A$1,ROW()-2,0)</f>
        <v/>
      </c>
      <c r="C950" s="169" t="str">
        <f ca="1">IF($C949="Total","",
IF($C949="","",
IF(OFFSET('Sales input worksheet'!$B$1,ROW()-2,0)="","TOTAL",
OFFSET('Sales input worksheet'!$B$1,ROW()-2,0))))</f>
        <v/>
      </c>
      <c r="D950" s="169" t="str">
        <f ca="1">IF(OFFSET('Sales input worksheet'!$C$1,ROW()-2,0)="","",OFFSET('Sales input worksheet'!$C$1,ROW()-2,0))</f>
        <v/>
      </c>
      <c r="E950" s="170" t="str">
        <f ca="1">IF(OFFSET('Sales input worksheet'!$D$1,ROW()-2,0)="","",OFFSET('Sales input worksheet'!$D$1,ROW()-2,0))</f>
        <v/>
      </c>
      <c r="F950" s="171" t="str">
        <f ca="1">IF(OFFSET('Sales input worksheet'!$E$1,ROW()-2,0)="","",OFFSET('Sales input worksheet'!$E$1,ROW()-2,0))</f>
        <v/>
      </c>
      <c r="G950" s="172" t="str">
        <f ca="1">IF($C950="Total",SUM(G$1:G949),
IF(OR(SUM('Sales input worksheet'!$J949:$K949)&lt;0,SUM('Sales input worksheet'!$J949:$K949)=0),"",
'Sales input worksheet'!$M949))</f>
        <v/>
      </c>
      <c r="H950" s="172" t="str">
        <f ca="1">IF($C950="Total",SUM(H$1:H949),
IF(OR(SUM('Sales input worksheet'!$J949:$K949)&gt;0,SUM('Sales input worksheet'!$J949:$K949)=0),"",
'Sales input worksheet'!$M949))</f>
        <v/>
      </c>
      <c r="I950" s="319"/>
      <c r="J950" s="176" t="str">
        <f ca="1">IF($C950="Total",SUM($I$1:I949),"")</f>
        <v/>
      </c>
      <c r="K950" s="177" t="str">
        <f ca="1">IFERROR(IF($C950="Total",$K$2+SUM($G950:$H950)-$J950,
IF(AND(G950="",H950=""),"",
$K$2+SUM(G$3:G950)+SUM(H$3:H950)-SUM(I$2:I950))),"")</f>
        <v/>
      </c>
    </row>
    <row r="951" spans="1:11" x14ac:dyDescent="0.35">
      <c r="A951" s="318" t="str">
        <f ca="1">IF($B951='Debtor balance enquiry'!$C$2,1+COUNT('Accounts Receivable'!$A$1:A950),"")</f>
        <v/>
      </c>
      <c r="B951" s="133" t="str">
        <f ca="1">OFFSET('Sales input worksheet'!$A$1,ROW()-2,0)</f>
        <v/>
      </c>
      <c r="C951" s="169" t="str">
        <f ca="1">IF($C950="Total","",
IF($C950="","",
IF(OFFSET('Sales input worksheet'!$B$1,ROW()-2,0)="","TOTAL",
OFFSET('Sales input worksheet'!$B$1,ROW()-2,0))))</f>
        <v/>
      </c>
      <c r="D951" s="169" t="str">
        <f ca="1">IF(OFFSET('Sales input worksheet'!$C$1,ROW()-2,0)="","",OFFSET('Sales input worksheet'!$C$1,ROW()-2,0))</f>
        <v/>
      </c>
      <c r="E951" s="170" t="str">
        <f ca="1">IF(OFFSET('Sales input worksheet'!$D$1,ROW()-2,0)="","",OFFSET('Sales input worksheet'!$D$1,ROW()-2,0))</f>
        <v/>
      </c>
      <c r="F951" s="171" t="str">
        <f ca="1">IF(OFFSET('Sales input worksheet'!$E$1,ROW()-2,0)="","",OFFSET('Sales input worksheet'!$E$1,ROW()-2,0))</f>
        <v/>
      </c>
      <c r="G951" s="172" t="str">
        <f ca="1">IF($C951="Total",SUM(G$1:G950),
IF(OR(SUM('Sales input worksheet'!$J950:$K950)&lt;0,SUM('Sales input worksheet'!$J950:$K950)=0),"",
'Sales input worksheet'!$M950))</f>
        <v/>
      </c>
      <c r="H951" s="172" t="str">
        <f ca="1">IF($C951="Total",SUM(H$1:H950),
IF(OR(SUM('Sales input worksheet'!$J950:$K950)&gt;0,SUM('Sales input worksheet'!$J950:$K950)=0),"",
'Sales input worksheet'!$M950))</f>
        <v/>
      </c>
      <c r="I951" s="319"/>
      <c r="J951" s="176" t="str">
        <f ca="1">IF($C951="Total",SUM($I$1:I950),"")</f>
        <v/>
      </c>
      <c r="K951" s="177" t="str">
        <f ca="1">IFERROR(IF($C951="Total",$K$2+SUM($G951:$H951)-$J951,
IF(AND(G951="",H951=""),"",
$K$2+SUM(G$3:G951)+SUM(H$3:H951)-SUM(I$2:I951))),"")</f>
        <v/>
      </c>
    </row>
    <row r="952" spans="1:11" x14ac:dyDescent="0.35">
      <c r="A952" s="318" t="str">
        <f ca="1">IF($B952='Debtor balance enquiry'!$C$2,1+COUNT('Accounts Receivable'!$A$1:A951),"")</f>
        <v/>
      </c>
      <c r="B952" s="133" t="str">
        <f ca="1">OFFSET('Sales input worksheet'!$A$1,ROW()-2,0)</f>
        <v/>
      </c>
      <c r="C952" s="169" t="str">
        <f ca="1">IF($C951="Total","",
IF($C951="","",
IF(OFFSET('Sales input worksheet'!$B$1,ROW()-2,0)="","TOTAL",
OFFSET('Sales input worksheet'!$B$1,ROW()-2,0))))</f>
        <v/>
      </c>
      <c r="D952" s="169" t="str">
        <f ca="1">IF(OFFSET('Sales input worksheet'!$C$1,ROW()-2,0)="","",OFFSET('Sales input worksheet'!$C$1,ROW()-2,0))</f>
        <v/>
      </c>
      <c r="E952" s="170" t="str">
        <f ca="1">IF(OFFSET('Sales input worksheet'!$D$1,ROW()-2,0)="","",OFFSET('Sales input worksheet'!$D$1,ROW()-2,0))</f>
        <v/>
      </c>
      <c r="F952" s="171" t="str">
        <f ca="1">IF(OFFSET('Sales input worksheet'!$E$1,ROW()-2,0)="","",OFFSET('Sales input worksheet'!$E$1,ROW()-2,0))</f>
        <v/>
      </c>
      <c r="G952" s="172" t="str">
        <f ca="1">IF($C952="Total",SUM(G$1:G951),
IF(OR(SUM('Sales input worksheet'!$J951:$K951)&lt;0,SUM('Sales input worksheet'!$J951:$K951)=0),"",
'Sales input worksheet'!$M951))</f>
        <v/>
      </c>
      <c r="H952" s="172" t="str">
        <f ca="1">IF($C952="Total",SUM(H$1:H951),
IF(OR(SUM('Sales input worksheet'!$J951:$K951)&gt;0,SUM('Sales input worksheet'!$J951:$K951)=0),"",
'Sales input worksheet'!$M951))</f>
        <v/>
      </c>
      <c r="I952" s="319"/>
      <c r="J952" s="176" t="str">
        <f ca="1">IF($C952="Total",SUM($I$1:I951),"")</f>
        <v/>
      </c>
      <c r="K952" s="177" t="str">
        <f ca="1">IFERROR(IF($C952="Total",$K$2+SUM($G952:$H952)-$J952,
IF(AND(G952="",H952=""),"",
$K$2+SUM(G$3:G952)+SUM(H$3:H952)-SUM(I$2:I952))),"")</f>
        <v/>
      </c>
    </row>
    <row r="953" spans="1:11" x14ac:dyDescent="0.35">
      <c r="A953" s="318" t="str">
        <f ca="1">IF($B953='Debtor balance enquiry'!$C$2,1+COUNT('Accounts Receivable'!$A$1:A952),"")</f>
        <v/>
      </c>
      <c r="B953" s="133" t="str">
        <f ca="1">OFFSET('Sales input worksheet'!$A$1,ROW()-2,0)</f>
        <v/>
      </c>
      <c r="C953" s="169" t="str">
        <f ca="1">IF($C952="Total","",
IF($C952="","",
IF(OFFSET('Sales input worksheet'!$B$1,ROW()-2,0)="","TOTAL",
OFFSET('Sales input worksheet'!$B$1,ROW()-2,0))))</f>
        <v/>
      </c>
      <c r="D953" s="169" t="str">
        <f ca="1">IF(OFFSET('Sales input worksheet'!$C$1,ROW()-2,0)="","",OFFSET('Sales input worksheet'!$C$1,ROW()-2,0))</f>
        <v/>
      </c>
      <c r="E953" s="170" t="str">
        <f ca="1">IF(OFFSET('Sales input worksheet'!$D$1,ROW()-2,0)="","",OFFSET('Sales input worksheet'!$D$1,ROW()-2,0))</f>
        <v/>
      </c>
      <c r="F953" s="171" t="str">
        <f ca="1">IF(OFFSET('Sales input worksheet'!$E$1,ROW()-2,0)="","",OFFSET('Sales input worksheet'!$E$1,ROW()-2,0))</f>
        <v/>
      </c>
      <c r="G953" s="172" t="str">
        <f ca="1">IF($C953="Total",SUM(G$1:G952),
IF(OR(SUM('Sales input worksheet'!$J952:$K952)&lt;0,SUM('Sales input worksheet'!$J952:$K952)=0),"",
'Sales input worksheet'!$M952))</f>
        <v/>
      </c>
      <c r="H953" s="172" t="str">
        <f ca="1">IF($C953="Total",SUM(H$1:H952),
IF(OR(SUM('Sales input worksheet'!$J952:$K952)&gt;0,SUM('Sales input worksheet'!$J952:$K952)=0),"",
'Sales input worksheet'!$M952))</f>
        <v/>
      </c>
      <c r="I953" s="319"/>
      <c r="J953" s="176" t="str">
        <f ca="1">IF($C953="Total",SUM($I$1:I952),"")</f>
        <v/>
      </c>
      <c r="K953" s="177" t="str">
        <f ca="1">IFERROR(IF($C953="Total",$K$2+SUM($G953:$H953)-$J953,
IF(AND(G953="",H953=""),"",
$K$2+SUM(G$3:G953)+SUM(H$3:H953)-SUM(I$2:I953))),"")</f>
        <v/>
      </c>
    </row>
    <row r="954" spans="1:11" x14ac:dyDescent="0.35">
      <c r="A954" s="318" t="str">
        <f ca="1">IF($B954='Debtor balance enquiry'!$C$2,1+COUNT('Accounts Receivable'!$A$1:A953),"")</f>
        <v/>
      </c>
      <c r="B954" s="133" t="str">
        <f ca="1">OFFSET('Sales input worksheet'!$A$1,ROW()-2,0)</f>
        <v/>
      </c>
      <c r="C954" s="169" t="str">
        <f ca="1">IF($C953="Total","",
IF($C953="","",
IF(OFFSET('Sales input worksheet'!$B$1,ROW()-2,0)="","TOTAL",
OFFSET('Sales input worksheet'!$B$1,ROW()-2,0))))</f>
        <v/>
      </c>
      <c r="D954" s="169" t="str">
        <f ca="1">IF(OFFSET('Sales input worksheet'!$C$1,ROW()-2,0)="","",OFFSET('Sales input worksheet'!$C$1,ROW()-2,0))</f>
        <v/>
      </c>
      <c r="E954" s="170" t="str">
        <f ca="1">IF(OFFSET('Sales input worksheet'!$D$1,ROW()-2,0)="","",OFFSET('Sales input worksheet'!$D$1,ROW()-2,0))</f>
        <v/>
      </c>
      <c r="F954" s="171" t="str">
        <f ca="1">IF(OFFSET('Sales input worksheet'!$E$1,ROW()-2,0)="","",OFFSET('Sales input worksheet'!$E$1,ROW()-2,0))</f>
        <v/>
      </c>
      <c r="G954" s="172" t="str">
        <f ca="1">IF($C954="Total",SUM(G$1:G953),
IF(OR(SUM('Sales input worksheet'!$J953:$K953)&lt;0,SUM('Sales input worksheet'!$J953:$K953)=0),"",
'Sales input worksheet'!$M953))</f>
        <v/>
      </c>
      <c r="H954" s="172" t="str">
        <f ca="1">IF($C954="Total",SUM(H$1:H953),
IF(OR(SUM('Sales input worksheet'!$J953:$K953)&gt;0,SUM('Sales input worksheet'!$J953:$K953)=0),"",
'Sales input worksheet'!$M953))</f>
        <v/>
      </c>
      <c r="I954" s="319"/>
      <c r="J954" s="176" t="str">
        <f ca="1">IF($C954="Total",SUM($I$1:I953),"")</f>
        <v/>
      </c>
      <c r="K954" s="177" t="str">
        <f ca="1">IFERROR(IF($C954="Total",$K$2+SUM($G954:$H954)-$J954,
IF(AND(G954="",H954=""),"",
$K$2+SUM(G$3:G954)+SUM(H$3:H954)-SUM(I$2:I954))),"")</f>
        <v/>
      </c>
    </row>
    <row r="955" spans="1:11" x14ac:dyDescent="0.35">
      <c r="A955" s="318" t="str">
        <f ca="1">IF($B955='Debtor balance enquiry'!$C$2,1+COUNT('Accounts Receivable'!$A$1:A954),"")</f>
        <v/>
      </c>
      <c r="B955" s="133" t="str">
        <f ca="1">OFFSET('Sales input worksheet'!$A$1,ROW()-2,0)</f>
        <v/>
      </c>
      <c r="C955" s="169" t="str">
        <f ca="1">IF($C954="Total","",
IF($C954="","",
IF(OFFSET('Sales input worksheet'!$B$1,ROW()-2,0)="","TOTAL",
OFFSET('Sales input worksheet'!$B$1,ROW()-2,0))))</f>
        <v/>
      </c>
      <c r="D955" s="169" t="str">
        <f ca="1">IF(OFFSET('Sales input worksheet'!$C$1,ROW()-2,0)="","",OFFSET('Sales input worksheet'!$C$1,ROW()-2,0))</f>
        <v/>
      </c>
      <c r="E955" s="170" t="str">
        <f ca="1">IF(OFFSET('Sales input worksheet'!$D$1,ROW()-2,0)="","",OFFSET('Sales input worksheet'!$D$1,ROW()-2,0))</f>
        <v/>
      </c>
      <c r="F955" s="171" t="str">
        <f ca="1">IF(OFFSET('Sales input worksheet'!$E$1,ROW()-2,0)="","",OFFSET('Sales input worksheet'!$E$1,ROW()-2,0))</f>
        <v/>
      </c>
      <c r="G955" s="172" t="str">
        <f ca="1">IF($C955="Total",SUM(G$1:G954),
IF(OR(SUM('Sales input worksheet'!$J954:$K954)&lt;0,SUM('Sales input worksheet'!$J954:$K954)=0),"",
'Sales input worksheet'!$M954))</f>
        <v/>
      </c>
      <c r="H955" s="172" t="str">
        <f ca="1">IF($C955="Total",SUM(H$1:H954),
IF(OR(SUM('Sales input worksheet'!$J954:$K954)&gt;0,SUM('Sales input worksheet'!$J954:$K954)=0),"",
'Sales input worksheet'!$M954))</f>
        <v/>
      </c>
      <c r="I955" s="319"/>
      <c r="J955" s="176" t="str">
        <f ca="1">IF($C955="Total",SUM($I$1:I954),"")</f>
        <v/>
      </c>
      <c r="K955" s="177" t="str">
        <f ca="1">IFERROR(IF($C955="Total",$K$2+SUM($G955:$H955)-$J955,
IF(AND(G955="",H955=""),"",
$K$2+SUM(G$3:G955)+SUM(H$3:H955)-SUM(I$2:I955))),"")</f>
        <v/>
      </c>
    </row>
    <row r="956" spans="1:11" x14ac:dyDescent="0.35">
      <c r="A956" s="318" t="str">
        <f ca="1">IF($B956='Debtor balance enquiry'!$C$2,1+COUNT('Accounts Receivable'!$A$1:A955),"")</f>
        <v/>
      </c>
      <c r="B956" s="133" t="str">
        <f ca="1">OFFSET('Sales input worksheet'!$A$1,ROW()-2,0)</f>
        <v/>
      </c>
      <c r="C956" s="169" t="str">
        <f ca="1">IF($C955="Total","",
IF($C955="","",
IF(OFFSET('Sales input worksheet'!$B$1,ROW()-2,0)="","TOTAL",
OFFSET('Sales input worksheet'!$B$1,ROW()-2,0))))</f>
        <v/>
      </c>
      <c r="D956" s="169" t="str">
        <f ca="1">IF(OFFSET('Sales input worksheet'!$C$1,ROW()-2,0)="","",OFFSET('Sales input worksheet'!$C$1,ROW()-2,0))</f>
        <v/>
      </c>
      <c r="E956" s="170" t="str">
        <f ca="1">IF(OFFSET('Sales input worksheet'!$D$1,ROW()-2,0)="","",OFFSET('Sales input worksheet'!$D$1,ROW()-2,0))</f>
        <v/>
      </c>
      <c r="F956" s="171" t="str">
        <f ca="1">IF(OFFSET('Sales input worksheet'!$E$1,ROW()-2,0)="","",OFFSET('Sales input worksheet'!$E$1,ROW()-2,0))</f>
        <v/>
      </c>
      <c r="G956" s="172" t="str">
        <f ca="1">IF($C956="Total",SUM(G$1:G955),
IF(OR(SUM('Sales input worksheet'!$J955:$K955)&lt;0,SUM('Sales input worksheet'!$J955:$K955)=0),"",
'Sales input worksheet'!$M955))</f>
        <v/>
      </c>
      <c r="H956" s="172" t="str">
        <f ca="1">IF($C956="Total",SUM(H$1:H955),
IF(OR(SUM('Sales input worksheet'!$J955:$K955)&gt;0,SUM('Sales input worksheet'!$J955:$K955)=0),"",
'Sales input worksheet'!$M955))</f>
        <v/>
      </c>
      <c r="I956" s="319"/>
      <c r="J956" s="176" t="str">
        <f ca="1">IF($C956="Total",SUM($I$1:I955),"")</f>
        <v/>
      </c>
      <c r="K956" s="177" t="str">
        <f ca="1">IFERROR(IF($C956="Total",$K$2+SUM($G956:$H956)-$J956,
IF(AND(G956="",H956=""),"",
$K$2+SUM(G$3:G956)+SUM(H$3:H956)-SUM(I$2:I956))),"")</f>
        <v/>
      </c>
    </row>
    <row r="957" spans="1:11" x14ac:dyDescent="0.35">
      <c r="A957" s="318" t="str">
        <f ca="1">IF($B957='Debtor balance enquiry'!$C$2,1+COUNT('Accounts Receivable'!$A$1:A956),"")</f>
        <v/>
      </c>
      <c r="B957" s="133" t="str">
        <f ca="1">OFFSET('Sales input worksheet'!$A$1,ROW()-2,0)</f>
        <v/>
      </c>
      <c r="C957" s="169" t="str">
        <f ca="1">IF($C956="Total","",
IF($C956="","",
IF(OFFSET('Sales input worksheet'!$B$1,ROW()-2,0)="","TOTAL",
OFFSET('Sales input worksheet'!$B$1,ROW()-2,0))))</f>
        <v/>
      </c>
      <c r="D957" s="169" t="str">
        <f ca="1">IF(OFFSET('Sales input worksheet'!$C$1,ROW()-2,0)="","",OFFSET('Sales input worksheet'!$C$1,ROW()-2,0))</f>
        <v/>
      </c>
      <c r="E957" s="170" t="str">
        <f ca="1">IF(OFFSET('Sales input worksheet'!$D$1,ROW()-2,0)="","",OFFSET('Sales input worksheet'!$D$1,ROW()-2,0))</f>
        <v/>
      </c>
      <c r="F957" s="171" t="str">
        <f ca="1">IF(OFFSET('Sales input worksheet'!$E$1,ROW()-2,0)="","",OFFSET('Sales input worksheet'!$E$1,ROW()-2,0))</f>
        <v/>
      </c>
      <c r="G957" s="172" t="str">
        <f ca="1">IF($C957="Total",SUM(G$1:G956),
IF(OR(SUM('Sales input worksheet'!$J956:$K956)&lt;0,SUM('Sales input worksheet'!$J956:$K956)=0),"",
'Sales input worksheet'!$M956))</f>
        <v/>
      </c>
      <c r="H957" s="172" t="str">
        <f ca="1">IF($C957="Total",SUM(H$1:H956),
IF(OR(SUM('Sales input worksheet'!$J956:$K956)&gt;0,SUM('Sales input worksheet'!$J956:$K956)=0),"",
'Sales input worksheet'!$M956))</f>
        <v/>
      </c>
      <c r="I957" s="319"/>
      <c r="J957" s="176" t="str">
        <f ca="1">IF($C957="Total",SUM($I$1:I956),"")</f>
        <v/>
      </c>
      <c r="K957" s="177" t="str">
        <f ca="1">IFERROR(IF($C957="Total",$K$2+SUM($G957:$H957)-$J957,
IF(AND(G957="",H957=""),"",
$K$2+SUM(G$3:G957)+SUM(H$3:H957)-SUM(I$2:I957))),"")</f>
        <v/>
      </c>
    </row>
    <row r="958" spans="1:11" x14ac:dyDescent="0.35">
      <c r="A958" s="318" t="str">
        <f ca="1">IF($B958='Debtor balance enquiry'!$C$2,1+COUNT('Accounts Receivable'!$A$1:A957),"")</f>
        <v/>
      </c>
      <c r="B958" s="133" t="str">
        <f ca="1">OFFSET('Sales input worksheet'!$A$1,ROW()-2,0)</f>
        <v/>
      </c>
      <c r="C958" s="169" t="str">
        <f ca="1">IF($C957="Total","",
IF($C957="","",
IF(OFFSET('Sales input worksheet'!$B$1,ROW()-2,0)="","TOTAL",
OFFSET('Sales input worksheet'!$B$1,ROW()-2,0))))</f>
        <v/>
      </c>
      <c r="D958" s="169" t="str">
        <f ca="1">IF(OFFSET('Sales input worksheet'!$C$1,ROW()-2,0)="","",OFFSET('Sales input worksheet'!$C$1,ROW()-2,0))</f>
        <v/>
      </c>
      <c r="E958" s="170" t="str">
        <f ca="1">IF(OFFSET('Sales input worksheet'!$D$1,ROW()-2,0)="","",OFFSET('Sales input worksheet'!$D$1,ROW()-2,0))</f>
        <v/>
      </c>
      <c r="F958" s="171" t="str">
        <f ca="1">IF(OFFSET('Sales input worksheet'!$E$1,ROW()-2,0)="","",OFFSET('Sales input worksheet'!$E$1,ROW()-2,0))</f>
        <v/>
      </c>
      <c r="G958" s="172" t="str">
        <f ca="1">IF($C958="Total",SUM(G$1:G957),
IF(OR(SUM('Sales input worksheet'!$J957:$K957)&lt;0,SUM('Sales input worksheet'!$J957:$K957)=0),"",
'Sales input worksheet'!$M957))</f>
        <v/>
      </c>
      <c r="H958" s="172" t="str">
        <f ca="1">IF($C958="Total",SUM(H$1:H957),
IF(OR(SUM('Sales input worksheet'!$J957:$K957)&gt;0,SUM('Sales input worksheet'!$J957:$K957)=0),"",
'Sales input worksheet'!$M957))</f>
        <v/>
      </c>
      <c r="I958" s="319"/>
      <c r="J958" s="176" t="str">
        <f ca="1">IF($C958="Total",SUM($I$1:I957),"")</f>
        <v/>
      </c>
      <c r="K958" s="177" t="str">
        <f ca="1">IFERROR(IF($C958="Total",$K$2+SUM($G958:$H958)-$J958,
IF(AND(G958="",H958=""),"",
$K$2+SUM(G$3:G958)+SUM(H$3:H958)-SUM(I$2:I958))),"")</f>
        <v/>
      </c>
    </row>
    <row r="959" spans="1:11" x14ac:dyDescent="0.35">
      <c r="A959" s="318" t="str">
        <f ca="1">IF($B959='Debtor balance enquiry'!$C$2,1+COUNT('Accounts Receivable'!$A$1:A958),"")</f>
        <v/>
      </c>
      <c r="B959" s="133" t="str">
        <f ca="1">OFFSET('Sales input worksheet'!$A$1,ROW()-2,0)</f>
        <v/>
      </c>
      <c r="C959" s="169" t="str">
        <f ca="1">IF($C958="Total","",
IF($C958="","",
IF(OFFSET('Sales input worksheet'!$B$1,ROW()-2,0)="","TOTAL",
OFFSET('Sales input worksheet'!$B$1,ROW()-2,0))))</f>
        <v/>
      </c>
      <c r="D959" s="169" t="str">
        <f ca="1">IF(OFFSET('Sales input worksheet'!$C$1,ROW()-2,0)="","",OFFSET('Sales input worksheet'!$C$1,ROW()-2,0))</f>
        <v/>
      </c>
      <c r="E959" s="170" t="str">
        <f ca="1">IF(OFFSET('Sales input worksheet'!$D$1,ROW()-2,0)="","",OFFSET('Sales input worksheet'!$D$1,ROW()-2,0))</f>
        <v/>
      </c>
      <c r="F959" s="171" t="str">
        <f ca="1">IF(OFFSET('Sales input worksheet'!$E$1,ROW()-2,0)="","",OFFSET('Sales input worksheet'!$E$1,ROW()-2,0))</f>
        <v/>
      </c>
      <c r="G959" s="172" t="str">
        <f ca="1">IF($C959="Total",SUM(G$1:G958),
IF(OR(SUM('Sales input worksheet'!$J958:$K958)&lt;0,SUM('Sales input worksheet'!$J958:$K958)=0),"",
'Sales input worksheet'!$M958))</f>
        <v/>
      </c>
      <c r="H959" s="172" t="str">
        <f ca="1">IF($C959="Total",SUM(H$1:H958),
IF(OR(SUM('Sales input worksheet'!$J958:$K958)&gt;0,SUM('Sales input worksheet'!$J958:$K958)=0),"",
'Sales input worksheet'!$M958))</f>
        <v/>
      </c>
      <c r="I959" s="319"/>
      <c r="J959" s="176" t="str">
        <f ca="1">IF($C959="Total",SUM($I$1:I958),"")</f>
        <v/>
      </c>
      <c r="K959" s="177" t="str">
        <f ca="1">IFERROR(IF($C959="Total",$K$2+SUM($G959:$H959)-$J959,
IF(AND(G959="",H959=""),"",
$K$2+SUM(G$3:G959)+SUM(H$3:H959)-SUM(I$2:I959))),"")</f>
        <v/>
      </c>
    </row>
    <row r="960" spans="1:11" x14ac:dyDescent="0.35">
      <c r="A960" s="318" t="str">
        <f ca="1">IF($B960='Debtor balance enquiry'!$C$2,1+COUNT('Accounts Receivable'!$A$1:A959),"")</f>
        <v/>
      </c>
      <c r="B960" s="133" t="str">
        <f ca="1">OFFSET('Sales input worksheet'!$A$1,ROW()-2,0)</f>
        <v/>
      </c>
      <c r="C960" s="169" t="str">
        <f ca="1">IF($C959="Total","",
IF($C959="","",
IF(OFFSET('Sales input worksheet'!$B$1,ROW()-2,0)="","TOTAL",
OFFSET('Sales input worksheet'!$B$1,ROW()-2,0))))</f>
        <v/>
      </c>
      <c r="D960" s="169" t="str">
        <f ca="1">IF(OFFSET('Sales input worksheet'!$C$1,ROW()-2,0)="","",OFFSET('Sales input worksheet'!$C$1,ROW()-2,0))</f>
        <v/>
      </c>
      <c r="E960" s="170" t="str">
        <f ca="1">IF(OFFSET('Sales input worksheet'!$D$1,ROW()-2,0)="","",OFFSET('Sales input worksheet'!$D$1,ROW()-2,0))</f>
        <v/>
      </c>
      <c r="F960" s="171" t="str">
        <f ca="1">IF(OFFSET('Sales input worksheet'!$E$1,ROW()-2,0)="","",OFFSET('Sales input worksheet'!$E$1,ROW()-2,0))</f>
        <v/>
      </c>
      <c r="G960" s="172" t="str">
        <f ca="1">IF($C960="Total",SUM(G$1:G959),
IF(OR(SUM('Sales input worksheet'!$J959:$K959)&lt;0,SUM('Sales input worksheet'!$J959:$K959)=0),"",
'Sales input worksheet'!$M959))</f>
        <v/>
      </c>
      <c r="H960" s="172" t="str">
        <f ca="1">IF($C960="Total",SUM(H$1:H959),
IF(OR(SUM('Sales input worksheet'!$J959:$K959)&gt;0,SUM('Sales input worksheet'!$J959:$K959)=0),"",
'Sales input worksheet'!$M959))</f>
        <v/>
      </c>
      <c r="I960" s="319"/>
      <c r="J960" s="176" t="str">
        <f ca="1">IF($C960="Total",SUM($I$1:I959),"")</f>
        <v/>
      </c>
      <c r="K960" s="177" t="str">
        <f ca="1">IFERROR(IF($C960="Total",$K$2+SUM($G960:$H960)-$J960,
IF(AND(G960="",H960=""),"",
$K$2+SUM(G$3:G960)+SUM(H$3:H960)-SUM(I$2:I960))),"")</f>
        <v/>
      </c>
    </row>
    <row r="961" spans="1:11" x14ac:dyDescent="0.35">
      <c r="A961" s="318" t="str">
        <f ca="1">IF($B961='Debtor balance enquiry'!$C$2,1+COUNT('Accounts Receivable'!$A$1:A960),"")</f>
        <v/>
      </c>
      <c r="B961" s="133" t="str">
        <f ca="1">OFFSET('Sales input worksheet'!$A$1,ROW()-2,0)</f>
        <v/>
      </c>
      <c r="C961" s="169" t="str">
        <f ca="1">IF($C960="Total","",
IF($C960="","",
IF(OFFSET('Sales input worksheet'!$B$1,ROW()-2,0)="","TOTAL",
OFFSET('Sales input worksheet'!$B$1,ROW()-2,0))))</f>
        <v/>
      </c>
      <c r="D961" s="169" t="str">
        <f ca="1">IF(OFFSET('Sales input worksheet'!$C$1,ROW()-2,0)="","",OFFSET('Sales input worksheet'!$C$1,ROW()-2,0))</f>
        <v/>
      </c>
      <c r="E961" s="170" t="str">
        <f ca="1">IF(OFFSET('Sales input worksheet'!$D$1,ROW()-2,0)="","",OFFSET('Sales input worksheet'!$D$1,ROW()-2,0))</f>
        <v/>
      </c>
      <c r="F961" s="171" t="str">
        <f ca="1">IF(OFFSET('Sales input worksheet'!$E$1,ROW()-2,0)="","",OFFSET('Sales input worksheet'!$E$1,ROW()-2,0))</f>
        <v/>
      </c>
      <c r="G961" s="172" t="str">
        <f ca="1">IF($C961="Total",SUM(G$1:G960),
IF(OR(SUM('Sales input worksheet'!$J960:$K960)&lt;0,SUM('Sales input worksheet'!$J960:$K960)=0),"",
'Sales input worksheet'!$M960))</f>
        <v/>
      </c>
      <c r="H961" s="172" t="str">
        <f ca="1">IF($C961="Total",SUM(H$1:H960),
IF(OR(SUM('Sales input worksheet'!$J960:$K960)&gt;0,SUM('Sales input worksheet'!$J960:$K960)=0),"",
'Sales input worksheet'!$M960))</f>
        <v/>
      </c>
      <c r="I961" s="319"/>
      <c r="J961" s="176" t="str">
        <f ca="1">IF($C961="Total",SUM($I$1:I960),"")</f>
        <v/>
      </c>
      <c r="K961" s="177" t="str">
        <f ca="1">IFERROR(IF($C961="Total",$K$2+SUM($G961:$H961)-$J961,
IF(AND(G961="",H961=""),"",
$K$2+SUM(G$3:G961)+SUM(H$3:H961)-SUM(I$2:I961))),"")</f>
        <v/>
      </c>
    </row>
    <row r="962" spans="1:11" x14ac:dyDescent="0.35">
      <c r="A962" s="318" t="str">
        <f ca="1">IF($B962='Debtor balance enquiry'!$C$2,1+COUNT('Accounts Receivable'!$A$1:A961),"")</f>
        <v/>
      </c>
      <c r="B962" s="133" t="str">
        <f ca="1">OFFSET('Sales input worksheet'!$A$1,ROW()-2,0)</f>
        <v/>
      </c>
      <c r="C962" s="169" t="str">
        <f ca="1">IF($C961="Total","",
IF($C961="","",
IF(OFFSET('Sales input worksheet'!$B$1,ROW()-2,0)="","TOTAL",
OFFSET('Sales input worksheet'!$B$1,ROW()-2,0))))</f>
        <v/>
      </c>
      <c r="D962" s="169" t="str">
        <f ca="1">IF(OFFSET('Sales input worksheet'!$C$1,ROW()-2,0)="","",OFFSET('Sales input worksheet'!$C$1,ROW()-2,0))</f>
        <v/>
      </c>
      <c r="E962" s="170" t="str">
        <f ca="1">IF(OFFSET('Sales input worksheet'!$D$1,ROW()-2,0)="","",OFFSET('Sales input worksheet'!$D$1,ROW()-2,0))</f>
        <v/>
      </c>
      <c r="F962" s="171" t="str">
        <f ca="1">IF(OFFSET('Sales input worksheet'!$E$1,ROW()-2,0)="","",OFFSET('Sales input worksheet'!$E$1,ROW()-2,0))</f>
        <v/>
      </c>
      <c r="G962" s="172" t="str">
        <f ca="1">IF($C962="Total",SUM(G$1:G961),
IF(OR(SUM('Sales input worksheet'!$J961:$K961)&lt;0,SUM('Sales input worksheet'!$J961:$K961)=0),"",
'Sales input worksheet'!$M961))</f>
        <v/>
      </c>
      <c r="H962" s="172" t="str">
        <f ca="1">IF($C962="Total",SUM(H$1:H961),
IF(OR(SUM('Sales input worksheet'!$J961:$K961)&gt;0,SUM('Sales input worksheet'!$J961:$K961)=0),"",
'Sales input worksheet'!$M961))</f>
        <v/>
      </c>
      <c r="I962" s="319"/>
      <c r="J962" s="176" t="str">
        <f ca="1">IF($C962="Total",SUM($I$1:I961),"")</f>
        <v/>
      </c>
      <c r="K962" s="177" t="str">
        <f ca="1">IFERROR(IF($C962="Total",$K$2+SUM($G962:$H962)-$J962,
IF(AND(G962="",H962=""),"",
$K$2+SUM(G$3:G962)+SUM(H$3:H962)-SUM(I$2:I962))),"")</f>
        <v/>
      </c>
    </row>
    <row r="963" spans="1:11" x14ac:dyDescent="0.35">
      <c r="A963" s="318" t="str">
        <f ca="1">IF($B963='Debtor balance enquiry'!$C$2,1+COUNT('Accounts Receivable'!$A$1:A962),"")</f>
        <v/>
      </c>
      <c r="B963" s="133" t="str">
        <f ca="1">OFFSET('Sales input worksheet'!$A$1,ROW()-2,0)</f>
        <v/>
      </c>
      <c r="C963" s="169" t="str">
        <f ca="1">IF($C962="Total","",
IF($C962="","",
IF(OFFSET('Sales input worksheet'!$B$1,ROW()-2,0)="","TOTAL",
OFFSET('Sales input worksheet'!$B$1,ROW()-2,0))))</f>
        <v/>
      </c>
      <c r="D963" s="169" t="str">
        <f ca="1">IF(OFFSET('Sales input worksheet'!$C$1,ROW()-2,0)="","",OFFSET('Sales input worksheet'!$C$1,ROW()-2,0))</f>
        <v/>
      </c>
      <c r="E963" s="170" t="str">
        <f ca="1">IF(OFFSET('Sales input worksheet'!$D$1,ROW()-2,0)="","",OFFSET('Sales input worksheet'!$D$1,ROW()-2,0))</f>
        <v/>
      </c>
      <c r="F963" s="171" t="str">
        <f ca="1">IF(OFFSET('Sales input worksheet'!$E$1,ROW()-2,0)="","",OFFSET('Sales input worksheet'!$E$1,ROW()-2,0))</f>
        <v/>
      </c>
      <c r="G963" s="172" t="str">
        <f ca="1">IF($C963="Total",SUM(G$1:G962),
IF(OR(SUM('Sales input worksheet'!$J962:$K962)&lt;0,SUM('Sales input worksheet'!$J962:$K962)=0),"",
'Sales input worksheet'!$M962))</f>
        <v/>
      </c>
      <c r="H963" s="172" t="str">
        <f ca="1">IF($C963="Total",SUM(H$1:H962),
IF(OR(SUM('Sales input worksheet'!$J962:$K962)&gt;0,SUM('Sales input worksheet'!$J962:$K962)=0),"",
'Sales input worksheet'!$M962))</f>
        <v/>
      </c>
      <c r="I963" s="319"/>
      <c r="J963" s="176" t="str">
        <f ca="1">IF($C963="Total",SUM($I$1:I962),"")</f>
        <v/>
      </c>
      <c r="K963" s="177" t="str">
        <f ca="1">IFERROR(IF($C963="Total",$K$2+SUM($G963:$H963)-$J963,
IF(AND(G963="",H963=""),"",
$K$2+SUM(G$3:G963)+SUM(H$3:H963)-SUM(I$2:I963))),"")</f>
        <v/>
      </c>
    </row>
    <row r="964" spans="1:11" x14ac:dyDescent="0.35">
      <c r="A964" s="318" t="str">
        <f ca="1">IF($B964='Debtor balance enquiry'!$C$2,1+COUNT('Accounts Receivable'!$A$1:A963),"")</f>
        <v/>
      </c>
      <c r="B964" s="133" t="str">
        <f ca="1">OFFSET('Sales input worksheet'!$A$1,ROW()-2,0)</f>
        <v/>
      </c>
      <c r="C964" s="169" t="str">
        <f ca="1">IF($C963="Total","",
IF($C963="","",
IF(OFFSET('Sales input worksheet'!$B$1,ROW()-2,0)="","TOTAL",
OFFSET('Sales input worksheet'!$B$1,ROW()-2,0))))</f>
        <v/>
      </c>
      <c r="D964" s="169" t="str">
        <f ca="1">IF(OFFSET('Sales input worksheet'!$C$1,ROW()-2,0)="","",OFFSET('Sales input worksheet'!$C$1,ROW()-2,0))</f>
        <v/>
      </c>
      <c r="E964" s="170" t="str">
        <f ca="1">IF(OFFSET('Sales input worksheet'!$D$1,ROW()-2,0)="","",OFFSET('Sales input worksheet'!$D$1,ROW()-2,0))</f>
        <v/>
      </c>
      <c r="F964" s="171" t="str">
        <f ca="1">IF(OFFSET('Sales input worksheet'!$E$1,ROW()-2,0)="","",OFFSET('Sales input worksheet'!$E$1,ROW()-2,0))</f>
        <v/>
      </c>
      <c r="G964" s="172" t="str">
        <f ca="1">IF($C964="Total",SUM(G$1:G963),
IF(OR(SUM('Sales input worksheet'!$J963:$K963)&lt;0,SUM('Sales input worksheet'!$J963:$K963)=0),"",
'Sales input worksheet'!$M963))</f>
        <v/>
      </c>
      <c r="H964" s="172" t="str">
        <f ca="1">IF($C964="Total",SUM(H$1:H963),
IF(OR(SUM('Sales input worksheet'!$J963:$K963)&gt;0,SUM('Sales input worksheet'!$J963:$K963)=0),"",
'Sales input worksheet'!$M963))</f>
        <v/>
      </c>
      <c r="I964" s="319"/>
      <c r="J964" s="176" t="str">
        <f ca="1">IF($C964="Total",SUM($I$1:I963),"")</f>
        <v/>
      </c>
      <c r="K964" s="177" t="str">
        <f ca="1">IFERROR(IF($C964="Total",$K$2+SUM($G964:$H964)-$J964,
IF(AND(G964="",H964=""),"",
$K$2+SUM(G$3:G964)+SUM(H$3:H964)-SUM(I$2:I964))),"")</f>
        <v/>
      </c>
    </row>
    <row r="965" spans="1:11" x14ac:dyDescent="0.35">
      <c r="A965" s="318" t="str">
        <f ca="1">IF($B965='Debtor balance enquiry'!$C$2,1+COUNT('Accounts Receivable'!$A$1:A964),"")</f>
        <v/>
      </c>
      <c r="B965" s="133" t="str">
        <f ca="1">OFFSET('Sales input worksheet'!$A$1,ROW()-2,0)</f>
        <v/>
      </c>
      <c r="C965" s="169" t="str">
        <f ca="1">IF($C964="Total","",
IF($C964="","",
IF(OFFSET('Sales input worksheet'!$B$1,ROW()-2,0)="","TOTAL",
OFFSET('Sales input worksheet'!$B$1,ROW()-2,0))))</f>
        <v/>
      </c>
      <c r="D965" s="169" t="str">
        <f ca="1">IF(OFFSET('Sales input worksheet'!$C$1,ROW()-2,0)="","",OFFSET('Sales input worksheet'!$C$1,ROW()-2,0))</f>
        <v/>
      </c>
      <c r="E965" s="170" t="str">
        <f ca="1">IF(OFFSET('Sales input worksheet'!$D$1,ROW()-2,0)="","",OFFSET('Sales input worksheet'!$D$1,ROW()-2,0))</f>
        <v/>
      </c>
      <c r="F965" s="171" t="str">
        <f ca="1">IF(OFFSET('Sales input worksheet'!$E$1,ROW()-2,0)="","",OFFSET('Sales input worksheet'!$E$1,ROW()-2,0))</f>
        <v/>
      </c>
      <c r="G965" s="172" t="str">
        <f ca="1">IF($C965="Total",SUM(G$1:G964),
IF(OR(SUM('Sales input worksheet'!$J964:$K964)&lt;0,SUM('Sales input worksheet'!$J964:$K964)=0),"",
'Sales input worksheet'!$M964))</f>
        <v/>
      </c>
      <c r="H965" s="172" t="str">
        <f ca="1">IF($C965="Total",SUM(H$1:H964),
IF(OR(SUM('Sales input worksheet'!$J964:$K964)&gt;0,SUM('Sales input worksheet'!$J964:$K964)=0),"",
'Sales input worksheet'!$M964))</f>
        <v/>
      </c>
      <c r="I965" s="319"/>
      <c r="J965" s="176" t="str">
        <f ca="1">IF($C965="Total",SUM($I$1:I964),"")</f>
        <v/>
      </c>
      <c r="K965" s="177" t="str">
        <f ca="1">IFERROR(IF($C965="Total",$K$2+SUM($G965:$H965)-$J965,
IF(AND(G965="",H965=""),"",
$K$2+SUM(G$3:G965)+SUM(H$3:H965)-SUM(I$2:I965))),"")</f>
        <v/>
      </c>
    </row>
    <row r="966" spans="1:11" x14ac:dyDescent="0.35">
      <c r="A966" s="318" t="str">
        <f ca="1">IF($B966='Debtor balance enquiry'!$C$2,1+COUNT('Accounts Receivable'!$A$1:A965),"")</f>
        <v/>
      </c>
      <c r="B966" s="133" t="str">
        <f ca="1">OFFSET('Sales input worksheet'!$A$1,ROW()-2,0)</f>
        <v/>
      </c>
      <c r="C966" s="169" t="str">
        <f ca="1">IF($C965="Total","",
IF($C965="","",
IF(OFFSET('Sales input worksheet'!$B$1,ROW()-2,0)="","TOTAL",
OFFSET('Sales input worksheet'!$B$1,ROW()-2,0))))</f>
        <v/>
      </c>
      <c r="D966" s="169" t="str">
        <f ca="1">IF(OFFSET('Sales input worksheet'!$C$1,ROW()-2,0)="","",OFFSET('Sales input worksheet'!$C$1,ROW()-2,0))</f>
        <v/>
      </c>
      <c r="E966" s="170" t="str">
        <f ca="1">IF(OFFSET('Sales input worksheet'!$D$1,ROW()-2,0)="","",OFFSET('Sales input worksheet'!$D$1,ROW()-2,0))</f>
        <v/>
      </c>
      <c r="F966" s="171" t="str">
        <f ca="1">IF(OFFSET('Sales input worksheet'!$E$1,ROW()-2,0)="","",OFFSET('Sales input worksheet'!$E$1,ROW()-2,0))</f>
        <v/>
      </c>
      <c r="G966" s="172" t="str">
        <f ca="1">IF($C966="Total",SUM(G$1:G965),
IF(OR(SUM('Sales input worksheet'!$J965:$K965)&lt;0,SUM('Sales input worksheet'!$J965:$K965)=0),"",
'Sales input worksheet'!$M965))</f>
        <v/>
      </c>
      <c r="H966" s="172" t="str">
        <f ca="1">IF($C966="Total",SUM(H$1:H965),
IF(OR(SUM('Sales input worksheet'!$J965:$K965)&gt;0,SUM('Sales input worksheet'!$J965:$K965)=0),"",
'Sales input worksheet'!$M965))</f>
        <v/>
      </c>
      <c r="I966" s="319"/>
      <c r="J966" s="176" t="str">
        <f ca="1">IF($C966="Total",SUM($I$1:I965),"")</f>
        <v/>
      </c>
      <c r="K966" s="177" t="str">
        <f ca="1">IFERROR(IF($C966="Total",$K$2+SUM($G966:$H966)-$J966,
IF(AND(G966="",H966=""),"",
$K$2+SUM(G$3:G966)+SUM(H$3:H966)-SUM(I$2:I966))),"")</f>
        <v/>
      </c>
    </row>
    <row r="967" spans="1:11" x14ac:dyDescent="0.35">
      <c r="A967" s="318" t="str">
        <f ca="1">IF($B967='Debtor balance enquiry'!$C$2,1+COUNT('Accounts Receivable'!$A$1:A966),"")</f>
        <v/>
      </c>
      <c r="B967" s="133" t="str">
        <f ca="1">OFFSET('Sales input worksheet'!$A$1,ROW()-2,0)</f>
        <v/>
      </c>
      <c r="C967" s="169" t="str">
        <f ca="1">IF($C966="Total","",
IF($C966="","",
IF(OFFSET('Sales input worksheet'!$B$1,ROW()-2,0)="","TOTAL",
OFFSET('Sales input worksheet'!$B$1,ROW()-2,0))))</f>
        <v/>
      </c>
      <c r="D967" s="169" t="str">
        <f ca="1">IF(OFFSET('Sales input worksheet'!$C$1,ROW()-2,0)="","",OFFSET('Sales input worksheet'!$C$1,ROW()-2,0))</f>
        <v/>
      </c>
      <c r="E967" s="170" t="str">
        <f ca="1">IF(OFFSET('Sales input worksheet'!$D$1,ROW()-2,0)="","",OFFSET('Sales input worksheet'!$D$1,ROW()-2,0))</f>
        <v/>
      </c>
      <c r="F967" s="171" t="str">
        <f ca="1">IF(OFFSET('Sales input worksheet'!$E$1,ROW()-2,0)="","",OFFSET('Sales input worksheet'!$E$1,ROW()-2,0))</f>
        <v/>
      </c>
      <c r="G967" s="172" t="str">
        <f ca="1">IF($C967="Total",SUM(G$1:G966),
IF(OR(SUM('Sales input worksheet'!$J966:$K966)&lt;0,SUM('Sales input worksheet'!$J966:$K966)=0),"",
'Sales input worksheet'!$M966))</f>
        <v/>
      </c>
      <c r="H967" s="172" t="str">
        <f ca="1">IF($C967="Total",SUM(H$1:H966),
IF(OR(SUM('Sales input worksheet'!$J966:$K966)&gt;0,SUM('Sales input worksheet'!$J966:$K966)=0),"",
'Sales input worksheet'!$M966))</f>
        <v/>
      </c>
      <c r="I967" s="319"/>
      <c r="J967" s="176" t="str">
        <f ca="1">IF($C967="Total",SUM($I$1:I966),"")</f>
        <v/>
      </c>
      <c r="K967" s="177" t="str">
        <f ca="1">IFERROR(IF($C967="Total",$K$2+SUM($G967:$H967)-$J967,
IF(AND(G967="",H967=""),"",
$K$2+SUM(G$3:G967)+SUM(H$3:H967)-SUM(I$2:I967))),"")</f>
        <v/>
      </c>
    </row>
    <row r="968" spans="1:11" x14ac:dyDescent="0.35">
      <c r="A968" s="318" t="str">
        <f ca="1">IF($B968='Debtor balance enquiry'!$C$2,1+COUNT('Accounts Receivable'!$A$1:A967),"")</f>
        <v/>
      </c>
      <c r="B968" s="133" t="str">
        <f ca="1">OFFSET('Sales input worksheet'!$A$1,ROW()-2,0)</f>
        <v/>
      </c>
      <c r="C968" s="169" t="str">
        <f ca="1">IF($C967="Total","",
IF($C967="","",
IF(OFFSET('Sales input worksheet'!$B$1,ROW()-2,0)="","TOTAL",
OFFSET('Sales input worksheet'!$B$1,ROW()-2,0))))</f>
        <v/>
      </c>
      <c r="D968" s="169" t="str">
        <f ca="1">IF(OFFSET('Sales input worksheet'!$C$1,ROW()-2,0)="","",OFFSET('Sales input worksheet'!$C$1,ROW()-2,0))</f>
        <v/>
      </c>
      <c r="E968" s="170" t="str">
        <f ca="1">IF(OFFSET('Sales input worksheet'!$D$1,ROW()-2,0)="","",OFFSET('Sales input worksheet'!$D$1,ROW()-2,0))</f>
        <v/>
      </c>
      <c r="F968" s="171" t="str">
        <f ca="1">IF(OFFSET('Sales input worksheet'!$E$1,ROW()-2,0)="","",OFFSET('Sales input worksheet'!$E$1,ROW()-2,0))</f>
        <v/>
      </c>
      <c r="G968" s="172" t="str">
        <f ca="1">IF($C968="Total",SUM(G$1:G967),
IF(OR(SUM('Sales input worksheet'!$J967:$K967)&lt;0,SUM('Sales input worksheet'!$J967:$K967)=0),"",
'Sales input worksheet'!$M967))</f>
        <v/>
      </c>
      <c r="H968" s="172" t="str">
        <f ca="1">IF($C968="Total",SUM(H$1:H967),
IF(OR(SUM('Sales input worksheet'!$J967:$K967)&gt;0,SUM('Sales input worksheet'!$J967:$K967)=0),"",
'Sales input worksheet'!$M967))</f>
        <v/>
      </c>
      <c r="I968" s="319"/>
      <c r="J968" s="176" t="str">
        <f ca="1">IF($C968="Total",SUM($I$1:I967),"")</f>
        <v/>
      </c>
      <c r="K968" s="177" t="str">
        <f ca="1">IFERROR(IF($C968="Total",$K$2+SUM($G968:$H968)-$J968,
IF(AND(G968="",H968=""),"",
$K$2+SUM(G$3:G968)+SUM(H$3:H968)-SUM(I$2:I968))),"")</f>
        <v/>
      </c>
    </row>
    <row r="969" spans="1:11" x14ac:dyDescent="0.35">
      <c r="A969" s="318" t="str">
        <f ca="1">IF($B969='Debtor balance enquiry'!$C$2,1+COUNT('Accounts Receivable'!$A$1:A968),"")</f>
        <v/>
      </c>
      <c r="B969" s="133" t="str">
        <f ca="1">OFFSET('Sales input worksheet'!$A$1,ROW()-2,0)</f>
        <v/>
      </c>
      <c r="C969" s="169" t="str">
        <f ca="1">IF($C968="Total","",
IF($C968="","",
IF(OFFSET('Sales input worksheet'!$B$1,ROW()-2,0)="","TOTAL",
OFFSET('Sales input worksheet'!$B$1,ROW()-2,0))))</f>
        <v/>
      </c>
      <c r="D969" s="169" t="str">
        <f ca="1">IF(OFFSET('Sales input worksheet'!$C$1,ROW()-2,0)="","",OFFSET('Sales input worksheet'!$C$1,ROW()-2,0))</f>
        <v/>
      </c>
      <c r="E969" s="170" t="str">
        <f ca="1">IF(OFFSET('Sales input worksheet'!$D$1,ROW()-2,0)="","",OFFSET('Sales input worksheet'!$D$1,ROW()-2,0))</f>
        <v/>
      </c>
      <c r="F969" s="171" t="str">
        <f ca="1">IF(OFFSET('Sales input worksheet'!$E$1,ROW()-2,0)="","",OFFSET('Sales input worksheet'!$E$1,ROW()-2,0))</f>
        <v/>
      </c>
      <c r="G969" s="172" t="str">
        <f ca="1">IF($C969="Total",SUM(G$1:G968),
IF(OR(SUM('Sales input worksheet'!$J968:$K968)&lt;0,SUM('Sales input worksheet'!$J968:$K968)=0),"",
'Sales input worksheet'!$M968))</f>
        <v/>
      </c>
      <c r="H969" s="172" t="str">
        <f ca="1">IF($C969="Total",SUM(H$1:H968),
IF(OR(SUM('Sales input worksheet'!$J968:$K968)&gt;0,SUM('Sales input worksheet'!$J968:$K968)=0),"",
'Sales input worksheet'!$M968))</f>
        <v/>
      </c>
      <c r="I969" s="319"/>
      <c r="J969" s="176" t="str">
        <f ca="1">IF($C969="Total",SUM($I$1:I968),"")</f>
        <v/>
      </c>
      <c r="K969" s="177" t="str">
        <f ca="1">IFERROR(IF($C969="Total",$K$2+SUM($G969:$H969)-$J969,
IF(AND(G969="",H969=""),"",
$K$2+SUM(G$3:G969)+SUM(H$3:H969)-SUM(I$2:I969))),"")</f>
        <v/>
      </c>
    </row>
    <row r="970" spans="1:11" x14ac:dyDescent="0.35">
      <c r="A970" s="318" t="str">
        <f ca="1">IF($B970='Debtor balance enquiry'!$C$2,1+COUNT('Accounts Receivable'!$A$1:A969),"")</f>
        <v/>
      </c>
      <c r="B970" s="133" t="str">
        <f ca="1">OFFSET('Sales input worksheet'!$A$1,ROW()-2,0)</f>
        <v/>
      </c>
      <c r="C970" s="169" t="str">
        <f ca="1">IF($C969="Total","",
IF($C969="","",
IF(OFFSET('Sales input worksheet'!$B$1,ROW()-2,0)="","TOTAL",
OFFSET('Sales input worksheet'!$B$1,ROW()-2,0))))</f>
        <v/>
      </c>
      <c r="D970" s="169" t="str">
        <f ca="1">IF(OFFSET('Sales input worksheet'!$C$1,ROW()-2,0)="","",OFFSET('Sales input worksheet'!$C$1,ROW()-2,0))</f>
        <v/>
      </c>
      <c r="E970" s="170" t="str">
        <f ca="1">IF(OFFSET('Sales input worksheet'!$D$1,ROW()-2,0)="","",OFFSET('Sales input worksheet'!$D$1,ROW()-2,0))</f>
        <v/>
      </c>
      <c r="F970" s="171" t="str">
        <f ca="1">IF(OFFSET('Sales input worksheet'!$E$1,ROW()-2,0)="","",OFFSET('Sales input worksheet'!$E$1,ROW()-2,0))</f>
        <v/>
      </c>
      <c r="G970" s="172" t="str">
        <f ca="1">IF($C970="Total",SUM(G$1:G969),
IF(OR(SUM('Sales input worksheet'!$J969:$K969)&lt;0,SUM('Sales input worksheet'!$J969:$K969)=0),"",
'Sales input worksheet'!$M969))</f>
        <v/>
      </c>
      <c r="H970" s="172" t="str">
        <f ca="1">IF($C970="Total",SUM(H$1:H969),
IF(OR(SUM('Sales input worksheet'!$J969:$K969)&gt;0,SUM('Sales input worksheet'!$J969:$K969)=0),"",
'Sales input worksheet'!$M969))</f>
        <v/>
      </c>
      <c r="I970" s="319"/>
      <c r="J970" s="176" t="str">
        <f ca="1">IF($C970="Total",SUM($I$1:I969),"")</f>
        <v/>
      </c>
      <c r="K970" s="177" t="str">
        <f ca="1">IFERROR(IF($C970="Total",$K$2+SUM($G970:$H970)-$J970,
IF(AND(G970="",H970=""),"",
$K$2+SUM(G$3:G970)+SUM(H$3:H970)-SUM(I$2:I970))),"")</f>
        <v/>
      </c>
    </row>
    <row r="971" spans="1:11" x14ac:dyDescent="0.35">
      <c r="A971" s="318" t="str">
        <f ca="1">IF($B971='Debtor balance enquiry'!$C$2,1+COUNT('Accounts Receivable'!$A$1:A970),"")</f>
        <v/>
      </c>
      <c r="B971" s="133" t="str">
        <f ca="1">OFFSET('Sales input worksheet'!$A$1,ROW()-2,0)</f>
        <v/>
      </c>
      <c r="C971" s="169" t="str">
        <f ca="1">IF($C970="Total","",
IF($C970="","",
IF(OFFSET('Sales input worksheet'!$B$1,ROW()-2,0)="","TOTAL",
OFFSET('Sales input worksheet'!$B$1,ROW()-2,0))))</f>
        <v/>
      </c>
      <c r="D971" s="169" t="str">
        <f ca="1">IF(OFFSET('Sales input worksheet'!$C$1,ROW()-2,0)="","",OFFSET('Sales input worksheet'!$C$1,ROW()-2,0))</f>
        <v/>
      </c>
      <c r="E971" s="170" t="str">
        <f ca="1">IF(OFFSET('Sales input worksheet'!$D$1,ROW()-2,0)="","",OFFSET('Sales input worksheet'!$D$1,ROW()-2,0))</f>
        <v/>
      </c>
      <c r="F971" s="171" t="str">
        <f ca="1">IF(OFFSET('Sales input worksheet'!$E$1,ROW()-2,0)="","",OFFSET('Sales input worksheet'!$E$1,ROW()-2,0))</f>
        <v/>
      </c>
      <c r="G971" s="172" t="str">
        <f ca="1">IF($C971="Total",SUM(G$1:G970),
IF(OR(SUM('Sales input worksheet'!$J970:$K970)&lt;0,SUM('Sales input worksheet'!$J970:$K970)=0),"",
'Sales input worksheet'!$M970))</f>
        <v/>
      </c>
      <c r="H971" s="172" t="str">
        <f ca="1">IF($C971="Total",SUM(H$1:H970),
IF(OR(SUM('Sales input worksheet'!$J970:$K970)&gt;0,SUM('Sales input worksheet'!$J970:$K970)=0),"",
'Sales input worksheet'!$M970))</f>
        <v/>
      </c>
      <c r="I971" s="319"/>
      <c r="J971" s="176" t="str">
        <f ca="1">IF($C971="Total",SUM($I$1:I970),"")</f>
        <v/>
      </c>
      <c r="K971" s="177" t="str">
        <f ca="1">IFERROR(IF($C971="Total",$K$2+SUM($G971:$H971)-$J971,
IF(AND(G971="",H971=""),"",
$K$2+SUM(G$3:G971)+SUM(H$3:H971)-SUM(I$2:I971))),"")</f>
        <v/>
      </c>
    </row>
    <row r="972" spans="1:11" x14ac:dyDescent="0.35">
      <c r="A972" s="318" t="str">
        <f ca="1">IF($B972='Debtor balance enquiry'!$C$2,1+COUNT('Accounts Receivable'!$A$1:A971),"")</f>
        <v/>
      </c>
      <c r="B972" s="133" t="str">
        <f ca="1">OFFSET('Sales input worksheet'!$A$1,ROW()-2,0)</f>
        <v/>
      </c>
      <c r="C972" s="169" t="str">
        <f ca="1">IF($C971="Total","",
IF($C971="","",
IF(OFFSET('Sales input worksheet'!$B$1,ROW()-2,0)="","TOTAL",
OFFSET('Sales input worksheet'!$B$1,ROW()-2,0))))</f>
        <v/>
      </c>
      <c r="D972" s="169" t="str">
        <f ca="1">IF(OFFSET('Sales input worksheet'!$C$1,ROW()-2,0)="","",OFFSET('Sales input worksheet'!$C$1,ROW()-2,0))</f>
        <v/>
      </c>
      <c r="E972" s="170" t="str">
        <f ca="1">IF(OFFSET('Sales input worksheet'!$D$1,ROW()-2,0)="","",OFFSET('Sales input worksheet'!$D$1,ROW()-2,0))</f>
        <v/>
      </c>
      <c r="F972" s="171" t="str">
        <f ca="1">IF(OFFSET('Sales input worksheet'!$E$1,ROW()-2,0)="","",OFFSET('Sales input worksheet'!$E$1,ROW()-2,0))</f>
        <v/>
      </c>
      <c r="G972" s="172" t="str">
        <f ca="1">IF($C972="Total",SUM(G$1:G971),
IF(OR(SUM('Sales input worksheet'!$J971:$K971)&lt;0,SUM('Sales input worksheet'!$J971:$K971)=0),"",
'Sales input worksheet'!$M971))</f>
        <v/>
      </c>
      <c r="H972" s="172" t="str">
        <f ca="1">IF($C972="Total",SUM(H$1:H971),
IF(OR(SUM('Sales input worksheet'!$J971:$K971)&gt;0,SUM('Sales input worksheet'!$J971:$K971)=0),"",
'Sales input worksheet'!$M971))</f>
        <v/>
      </c>
      <c r="I972" s="319"/>
      <c r="J972" s="176" t="str">
        <f ca="1">IF($C972="Total",SUM($I$1:I971),"")</f>
        <v/>
      </c>
      <c r="K972" s="177" t="str">
        <f ca="1">IFERROR(IF($C972="Total",$K$2+SUM($G972:$H972)-$J972,
IF(AND(G972="",H972=""),"",
$K$2+SUM(G$3:G972)+SUM(H$3:H972)-SUM(I$2:I972))),"")</f>
        <v/>
      </c>
    </row>
    <row r="973" spans="1:11" x14ac:dyDescent="0.35">
      <c r="A973" s="318" t="str">
        <f ca="1">IF($B973='Debtor balance enquiry'!$C$2,1+COUNT('Accounts Receivable'!$A$1:A972),"")</f>
        <v/>
      </c>
      <c r="B973" s="133" t="str">
        <f ca="1">OFFSET('Sales input worksheet'!$A$1,ROW()-2,0)</f>
        <v/>
      </c>
      <c r="C973" s="169" t="str">
        <f ca="1">IF($C972="Total","",
IF($C972="","",
IF(OFFSET('Sales input worksheet'!$B$1,ROW()-2,0)="","TOTAL",
OFFSET('Sales input worksheet'!$B$1,ROW()-2,0))))</f>
        <v/>
      </c>
      <c r="D973" s="169" t="str">
        <f ca="1">IF(OFFSET('Sales input worksheet'!$C$1,ROW()-2,0)="","",OFFSET('Sales input worksheet'!$C$1,ROW()-2,0))</f>
        <v/>
      </c>
      <c r="E973" s="170" t="str">
        <f ca="1">IF(OFFSET('Sales input worksheet'!$D$1,ROW()-2,0)="","",OFFSET('Sales input worksheet'!$D$1,ROW()-2,0))</f>
        <v/>
      </c>
      <c r="F973" s="171" t="str">
        <f ca="1">IF(OFFSET('Sales input worksheet'!$E$1,ROW()-2,0)="","",OFFSET('Sales input worksheet'!$E$1,ROW()-2,0))</f>
        <v/>
      </c>
      <c r="G973" s="172" t="str">
        <f ca="1">IF($C973="Total",SUM(G$1:G972),
IF(OR(SUM('Sales input worksheet'!$J972:$K972)&lt;0,SUM('Sales input worksheet'!$J972:$K972)=0),"",
'Sales input worksheet'!$M972))</f>
        <v/>
      </c>
      <c r="H973" s="172" t="str">
        <f ca="1">IF($C973="Total",SUM(H$1:H972),
IF(OR(SUM('Sales input worksheet'!$J972:$K972)&gt;0,SUM('Sales input worksheet'!$J972:$K972)=0),"",
'Sales input worksheet'!$M972))</f>
        <v/>
      </c>
      <c r="I973" s="319"/>
      <c r="J973" s="176" t="str">
        <f ca="1">IF($C973="Total",SUM($I$1:I972),"")</f>
        <v/>
      </c>
      <c r="K973" s="177" t="str">
        <f ca="1">IFERROR(IF($C973="Total",$K$2+SUM($G973:$H973)-$J973,
IF(AND(G973="",H973=""),"",
$K$2+SUM(G$3:G973)+SUM(H$3:H973)-SUM(I$2:I973))),"")</f>
        <v/>
      </c>
    </row>
    <row r="974" spans="1:11" x14ac:dyDescent="0.35">
      <c r="A974" s="318" t="str">
        <f ca="1">IF($B974='Debtor balance enquiry'!$C$2,1+COUNT('Accounts Receivable'!$A$1:A973),"")</f>
        <v/>
      </c>
      <c r="B974" s="133" t="str">
        <f ca="1">OFFSET('Sales input worksheet'!$A$1,ROW()-2,0)</f>
        <v/>
      </c>
      <c r="C974" s="169" t="str">
        <f ca="1">IF($C973="Total","",
IF($C973="","",
IF(OFFSET('Sales input worksheet'!$B$1,ROW()-2,0)="","TOTAL",
OFFSET('Sales input worksheet'!$B$1,ROW()-2,0))))</f>
        <v/>
      </c>
      <c r="D974" s="169" t="str">
        <f ca="1">IF(OFFSET('Sales input worksheet'!$C$1,ROW()-2,0)="","",OFFSET('Sales input worksheet'!$C$1,ROW()-2,0))</f>
        <v/>
      </c>
      <c r="E974" s="170" t="str">
        <f ca="1">IF(OFFSET('Sales input worksheet'!$D$1,ROW()-2,0)="","",OFFSET('Sales input worksheet'!$D$1,ROW()-2,0))</f>
        <v/>
      </c>
      <c r="F974" s="171" t="str">
        <f ca="1">IF(OFFSET('Sales input worksheet'!$E$1,ROW()-2,0)="","",OFFSET('Sales input worksheet'!$E$1,ROW()-2,0))</f>
        <v/>
      </c>
      <c r="G974" s="172" t="str">
        <f ca="1">IF($C974="Total",SUM(G$1:G973),
IF(OR(SUM('Sales input worksheet'!$J973:$K973)&lt;0,SUM('Sales input worksheet'!$J973:$K973)=0),"",
'Sales input worksheet'!$M973))</f>
        <v/>
      </c>
      <c r="H974" s="172" t="str">
        <f ca="1">IF($C974="Total",SUM(H$1:H973),
IF(OR(SUM('Sales input worksheet'!$J973:$K973)&gt;0,SUM('Sales input worksheet'!$J973:$K973)=0),"",
'Sales input worksheet'!$M973))</f>
        <v/>
      </c>
      <c r="I974" s="319"/>
      <c r="J974" s="176" t="str">
        <f ca="1">IF($C974="Total",SUM($I$1:I973),"")</f>
        <v/>
      </c>
      <c r="K974" s="177" t="str">
        <f ca="1">IFERROR(IF($C974="Total",$K$2+SUM($G974:$H974)-$J974,
IF(AND(G974="",H974=""),"",
$K$2+SUM(G$3:G974)+SUM(H$3:H974)-SUM(I$2:I974))),"")</f>
        <v/>
      </c>
    </row>
    <row r="975" spans="1:11" x14ac:dyDescent="0.35">
      <c r="A975" s="318" t="str">
        <f ca="1">IF($B975='Debtor balance enquiry'!$C$2,1+COUNT('Accounts Receivable'!$A$1:A974),"")</f>
        <v/>
      </c>
      <c r="B975" s="133" t="str">
        <f ca="1">OFFSET('Sales input worksheet'!$A$1,ROW()-2,0)</f>
        <v/>
      </c>
      <c r="C975" s="169" t="str">
        <f ca="1">IF($C974="Total","",
IF($C974="","",
IF(OFFSET('Sales input worksheet'!$B$1,ROW()-2,0)="","TOTAL",
OFFSET('Sales input worksheet'!$B$1,ROW()-2,0))))</f>
        <v/>
      </c>
      <c r="D975" s="169" t="str">
        <f ca="1">IF(OFFSET('Sales input worksheet'!$C$1,ROW()-2,0)="","",OFFSET('Sales input worksheet'!$C$1,ROW()-2,0))</f>
        <v/>
      </c>
      <c r="E975" s="170" t="str">
        <f ca="1">IF(OFFSET('Sales input worksheet'!$D$1,ROW()-2,0)="","",OFFSET('Sales input worksheet'!$D$1,ROW()-2,0))</f>
        <v/>
      </c>
      <c r="F975" s="171" t="str">
        <f ca="1">IF(OFFSET('Sales input worksheet'!$E$1,ROW()-2,0)="","",OFFSET('Sales input worksheet'!$E$1,ROW()-2,0))</f>
        <v/>
      </c>
      <c r="G975" s="172" t="str">
        <f ca="1">IF($C975="Total",SUM(G$1:G974),
IF(OR(SUM('Sales input worksheet'!$J974:$K974)&lt;0,SUM('Sales input worksheet'!$J974:$K974)=0),"",
'Sales input worksheet'!$M974))</f>
        <v/>
      </c>
      <c r="H975" s="172" t="str">
        <f ca="1">IF($C975="Total",SUM(H$1:H974),
IF(OR(SUM('Sales input worksheet'!$J974:$K974)&gt;0,SUM('Sales input worksheet'!$J974:$K974)=0),"",
'Sales input worksheet'!$M974))</f>
        <v/>
      </c>
      <c r="I975" s="319"/>
      <c r="J975" s="176" t="str">
        <f ca="1">IF($C975="Total",SUM($I$1:I974),"")</f>
        <v/>
      </c>
      <c r="K975" s="177" t="str">
        <f ca="1">IFERROR(IF($C975="Total",$K$2+SUM($G975:$H975)-$J975,
IF(AND(G975="",H975=""),"",
$K$2+SUM(G$3:G975)+SUM(H$3:H975)-SUM(I$2:I975))),"")</f>
        <v/>
      </c>
    </row>
    <row r="976" spans="1:11" x14ac:dyDescent="0.35">
      <c r="A976" s="318" t="str">
        <f ca="1">IF($B976='Debtor balance enquiry'!$C$2,1+COUNT('Accounts Receivable'!$A$1:A975),"")</f>
        <v/>
      </c>
      <c r="B976" s="133" t="str">
        <f ca="1">OFFSET('Sales input worksheet'!$A$1,ROW()-2,0)</f>
        <v/>
      </c>
      <c r="C976" s="169" t="str">
        <f ca="1">IF($C975="Total","",
IF($C975="","",
IF(OFFSET('Sales input worksheet'!$B$1,ROW()-2,0)="","TOTAL",
OFFSET('Sales input worksheet'!$B$1,ROW()-2,0))))</f>
        <v/>
      </c>
      <c r="D976" s="169" t="str">
        <f ca="1">IF(OFFSET('Sales input worksheet'!$C$1,ROW()-2,0)="","",OFFSET('Sales input worksheet'!$C$1,ROW()-2,0))</f>
        <v/>
      </c>
      <c r="E976" s="170" t="str">
        <f ca="1">IF(OFFSET('Sales input worksheet'!$D$1,ROW()-2,0)="","",OFFSET('Sales input worksheet'!$D$1,ROW()-2,0))</f>
        <v/>
      </c>
      <c r="F976" s="171" t="str">
        <f ca="1">IF(OFFSET('Sales input worksheet'!$E$1,ROW()-2,0)="","",OFFSET('Sales input worksheet'!$E$1,ROW()-2,0))</f>
        <v/>
      </c>
      <c r="G976" s="172" t="str">
        <f ca="1">IF($C976="Total",SUM(G$1:G975),
IF(OR(SUM('Sales input worksheet'!$J975:$K975)&lt;0,SUM('Sales input worksheet'!$J975:$K975)=0),"",
'Sales input worksheet'!$M975))</f>
        <v/>
      </c>
      <c r="H976" s="172" t="str">
        <f ca="1">IF($C976="Total",SUM(H$1:H975),
IF(OR(SUM('Sales input worksheet'!$J975:$K975)&gt;0,SUM('Sales input worksheet'!$J975:$K975)=0),"",
'Sales input worksheet'!$M975))</f>
        <v/>
      </c>
      <c r="I976" s="319"/>
      <c r="J976" s="176" t="str">
        <f ca="1">IF($C976="Total",SUM($I$1:I975),"")</f>
        <v/>
      </c>
      <c r="K976" s="177" t="str">
        <f ca="1">IFERROR(IF($C976="Total",$K$2+SUM($G976:$H976)-$J976,
IF(AND(G976="",H976=""),"",
$K$2+SUM(G$3:G976)+SUM(H$3:H976)-SUM(I$2:I976))),"")</f>
        <v/>
      </c>
    </row>
    <row r="977" spans="1:11" x14ac:dyDescent="0.35">
      <c r="A977" s="318" t="str">
        <f ca="1">IF($B977='Debtor balance enquiry'!$C$2,1+COUNT('Accounts Receivable'!$A$1:A976),"")</f>
        <v/>
      </c>
      <c r="B977" s="133" t="str">
        <f ca="1">OFFSET('Sales input worksheet'!$A$1,ROW()-2,0)</f>
        <v/>
      </c>
      <c r="C977" s="169" t="str">
        <f ca="1">IF($C976="Total","",
IF($C976="","",
IF(OFFSET('Sales input worksheet'!$B$1,ROW()-2,0)="","TOTAL",
OFFSET('Sales input worksheet'!$B$1,ROW()-2,0))))</f>
        <v/>
      </c>
      <c r="D977" s="169" t="str">
        <f ca="1">IF(OFFSET('Sales input worksheet'!$C$1,ROW()-2,0)="","",OFFSET('Sales input worksheet'!$C$1,ROW()-2,0))</f>
        <v/>
      </c>
      <c r="E977" s="170" t="str">
        <f ca="1">IF(OFFSET('Sales input worksheet'!$D$1,ROW()-2,0)="","",OFFSET('Sales input worksheet'!$D$1,ROW()-2,0))</f>
        <v/>
      </c>
      <c r="F977" s="171" t="str">
        <f ca="1">IF(OFFSET('Sales input worksheet'!$E$1,ROW()-2,0)="","",OFFSET('Sales input worksheet'!$E$1,ROW()-2,0))</f>
        <v/>
      </c>
      <c r="G977" s="172" t="str">
        <f ca="1">IF($C977="Total",SUM(G$1:G976),
IF(OR(SUM('Sales input worksheet'!$J976:$K976)&lt;0,SUM('Sales input worksheet'!$J976:$K976)=0),"",
'Sales input worksheet'!$M976))</f>
        <v/>
      </c>
      <c r="H977" s="172" t="str">
        <f ca="1">IF($C977="Total",SUM(H$1:H976),
IF(OR(SUM('Sales input worksheet'!$J976:$K976)&gt;0,SUM('Sales input worksheet'!$J976:$K976)=0),"",
'Sales input worksheet'!$M976))</f>
        <v/>
      </c>
      <c r="I977" s="319"/>
      <c r="J977" s="176" t="str">
        <f ca="1">IF($C977="Total",SUM($I$1:I976),"")</f>
        <v/>
      </c>
      <c r="K977" s="177" t="str">
        <f ca="1">IFERROR(IF($C977="Total",$K$2+SUM($G977:$H977)-$J977,
IF(AND(G977="",H977=""),"",
$K$2+SUM(G$3:G977)+SUM(H$3:H977)-SUM(I$2:I977))),"")</f>
        <v/>
      </c>
    </row>
    <row r="978" spans="1:11" x14ac:dyDescent="0.35">
      <c r="A978" s="318" t="str">
        <f ca="1">IF($B978='Debtor balance enquiry'!$C$2,1+COUNT('Accounts Receivable'!$A$1:A977),"")</f>
        <v/>
      </c>
      <c r="B978" s="133" t="str">
        <f ca="1">OFFSET('Sales input worksheet'!$A$1,ROW()-2,0)</f>
        <v/>
      </c>
      <c r="C978" s="169" t="str">
        <f ca="1">IF($C977="Total","",
IF($C977="","",
IF(OFFSET('Sales input worksheet'!$B$1,ROW()-2,0)="","TOTAL",
OFFSET('Sales input worksheet'!$B$1,ROW()-2,0))))</f>
        <v/>
      </c>
      <c r="D978" s="169" t="str">
        <f ca="1">IF(OFFSET('Sales input worksheet'!$C$1,ROW()-2,0)="","",OFFSET('Sales input worksheet'!$C$1,ROW()-2,0))</f>
        <v/>
      </c>
      <c r="E978" s="170" t="str">
        <f ca="1">IF(OFFSET('Sales input worksheet'!$D$1,ROW()-2,0)="","",OFFSET('Sales input worksheet'!$D$1,ROW()-2,0))</f>
        <v/>
      </c>
      <c r="F978" s="171" t="str">
        <f ca="1">IF(OFFSET('Sales input worksheet'!$E$1,ROW()-2,0)="","",OFFSET('Sales input worksheet'!$E$1,ROW()-2,0))</f>
        <v/>
      </c>
      <c r="G978" s="172" t="str">
        <f ca="1">IF($C978="Total",SUM(G$1:G977),
IF(OR(SUM('Sales input worksheet'!$J977:$K977)&lt;0,SUM('Sales input worksheet'!$J977:$K977)=0),"",
'Sales input worksheet'!$M977))</f>
        <v/>
      </c>
      <c r="H978" s="172" t="str">
        <f ca="1">IF($C978="Total",SUM(H$1:H977),
IF(OR(SUM('Sales input worksheet'!$J977:$K977)&gt;0,SUM('Sales input worksheet'!$J977:$K977)=0),"",
'Sales input worksheet'!$M977))</f>
        <v/>
      </c>
      <c r="I978" s="319"/>
      <c r="J978" s="176" t="str">
        <f ca="1">IF($C978="Total",SUM($I$1:I977),"")</f>
        <v/>
      </c>
      <c r="K978" s="177" t="str">
        <f ca="1">IFERROR(IF($C978="Total",$K$2+SUM($G978:$H978)-$J978,
IF(AND(G978="",H978=""),"",
$K$2+SUM(G$3:G978)+SUM(H$3:H978)-SUM(I$2:I978))),"")</f>
        <v/>
      </c>
    </row>
    <row r="979" spans="1:11" x14ac:dyDescent="0.35">
      <c r="A979" s="318" t="str">
        <f ca="1">IF($B979='Debtor balance enquiry'!$C$2,1+COUNT('Accounts Receivable'!$A$1:A978),"")</f>
        <v/>
      </c>
      <c r="B979" s="133" t="str">
        <f ca="1">OFFSET('Sales input worksheet'!$A$1,ROW()-2,0)</f>
        <v/>
      </c>
      <c r="C979" s="169" t="str">
        <f ca="1">IF($C978="Total","",
IF($C978="","",
IF(OFFSET('Sales input worksheet'!$B$1,ROW()-2,0)="","TOTAL",
OFFSET('Sales input worksheet'!$B$1,ROW()-2,0))))</f>
        <v/>
      </c>
      <c r="D979" s="169" t="str">
        <f ca="1">IF(OFFSET('Sales input worksheet'!$C$1,ROW()-2,0)="","",OFFSET('Sales input worksheet'!$C$1,ROW()-2,0))</f>
        <v/>
      </c>
      <c r="E979" s="170" t="str">
        <f ca="1">IF(OFFSET('Sales input worksheet'!$D$1,ROW()-2,0)="","",OFFSET('Sales input worksheet'!$D$1,ROW()-2,0))</f>
        <v/>
      </c>
      <c r="F979" s="171" t="str">
        <f ca="1">IF(OFFSET('Sales input worksheet'!$E$1,ROW()-2,0)="","",OFFSET('Sales input worksheet'!$E$1,ROW()-2,0))</f>
        <v/>
      </c>
      <c r="G979" s="172" t="str">
        <f ca="1">IF($C979="Total",SUM(G$1:G978),
IF(OR(SUM('Sales input worksheet'!$J978:$K978)&lt;0,SUM('Sales input worksheet'!$J978:$K978)=0),"",
'Sales input worksheet'!$M978))</f>
        <v/>
      </c>
      <c r="H979" s="172" t="str">
        <f ca="1">IF($C979="Total",SUM(H$1:H978),
IF(OR(SUM('Sales input worksheet'!$J978:$K978)&gt;0,SUM('Sales input worksheet'!$J978:$K978)=0),"",
'Sales input worksheet'!$M978))</f>
        <v/>
      </c>
      <c r="I979" s="319"/>
      <c r="J979" s="176" t="str">
        <f ca="1">IF($C979="Total",SUM($I$1:I978),"")</f>
        <v/>
      </c>
      <c r="K979" s="177" t="str">
        <f ca="1">IFERROR(IF($C979="Total",$K$2+SUM($G979:$H979)-$J979,
IF(AND(G979="",H979=""),"",
$K$2+SUM(G$3:G979)+SUM(H$3:H979)-SUM(I$2:I979))),"")</f>
        <v/>
      </c>
    </row>
    <row r="980" spans="1:11" x14ac:dyDescent="0.35">
      <c r="A980" s="318" t="str">
        <f ca="1">IF($B980='Debtor balance enquiry'!$C$2,1+COUNT('Accounts Receivable'!$A$1:A979),"")</f>
        <v/>
      </c>
      <c r="B980" s="133" t="str">
        <f ca="1">OFFSET('Sales input worksheet'!$A$1,ROW()-2,0)</f>
        <v/>
      </c>
      <c r="C980" s="169" t="str">
        <f ca="1">IF($C979="Total","",
IF($C979="","",
IF(OFFSET('Sales input worksheet'!$B$1,ROW()-2,0)="","TOTAL",
OFFSET('Sales input worksheet'!$B$1,ROW()-2,0))))</f>
        <v/>
      </c>
      <c r="D980" s="169" t="str">
        <f ca="1">IF(OFFSET('Sales input worksheet'!$C$1,ROW()-2,0)="","",OFFSET('Sales input worksheet'!$C$1,ROW()-2,0))</f>
        <v/>
      </c>
      <c r="E980" s="170" t="str">
        <f ca="1">IF(OFFSET('Sales input worksheet'!$D$1,ROW()-2,0)="","",OFFSET('Sales input worksheet'!$D$1,ROW()-2,0))</f>
        <v/>
      </c>
      <c r="F980" s="171" t="str">
        <f ca="1">IF(OFFSET('Sales input worksheet'!$E$1,ROW()-2,0)="","",OFFSET('Sales input worksheet'!$E$1,ROW()-2,0))</f>
        <v/>
      </c>
      <c r="G980" s="172" t="str">
        <f ca="1">IF($C980="Total",SUM(G$1:G979),
IF(OR(SUM('Sales input worksheet'!$J979:$K979)&lt;0,SUM('Sales input worksheet'!$J979:$K979)=0),"",
'Sales input worksheet'!$M979))</f>
        <v/>
      </c>
      <c r="H980" s="172" t="str">
        <f ca="1">IF($C980="Total",SUM(H$1:H979),
IF(OR(SUM('Sales input worksheet'!$J979:$K979)&gt;0,SUM('Sales input worksheet'!$J979:$K979)=0),"",
'Sales input worksheet'!$M979))</f>
        <v/>
      </c>
      <c r="I980" s="319"/>
      <c r="J980" s="176" t="str">
        <f ca="1">IF($C980="Total",SUM($I$1:I979),"")</f>
        <v/>
      </c>
      <c r="K980" s="177" t="str">
        <f ca="1">IFERROR(IF($C980="Total",$K$2+SUM($G980:$H980)-$J980,
IF(AND(G980="",H980=""),"",
$K$2+SUM(G$3:G980)+SUM(H$3:H980)-SUM(I$2:I980))),"")</f>
        <v/>
      </c>
    </row>
    <row r="981" spans="1:11" x14ac:dyDescent="0.35">
      <c r="A981" s="318" t="str">
        <f ca="1">IF($B981='Debtor balance enquiry'!$C$2,1+COUNT('Accounts Receivable'!$A$1:A980),"")</f>
        <v/>
      </c>
      <c r="B981" s="133" t="str">
        <f ca="1">OFFSET('Sales input worksheet'!$A$1,ROW()-2,0)</f>
        <v/>
      </c>
      <c r="C981" s="169" t="str">
        <f ca="1">IF($C980="Total","",
IF($C980="","",
IF(OFFSET('Sales input worksheet'!$B$1,ROW()-2,0)="","TOTAL",
OFFSET('Sales input worksheet'!$B$1,ROW()-2,0))))</f>
        <v/>
      </c>
      <c r="D981" s="169" t="str">
        <f ca="1">IF(OFFSET('Sales input worksheet'!$C$1,ROW()-2,0)="","",OFFSET('Sales input worksheet'!$C$1,ROW()-2,0))</f>
        <v/>
      </c>
      <c r="E981" s="170" t="str">
        <f ca="1">IF(OFFSET('Sales input worksheet'!$D$1,ROW()-2,0)="","",OFFSET('Sales input worksheet'!$D$1,ROW()-2,0))</f>
        <v/>
      </c>
      <c r="F981" s="171" t="str">
        <f ca="1">IF(OFFSET('Sales input worksheet'!$E$1,ROW()-2,0)="","",OFFSET('Sales input worksheet'!$E$1,ROW()-2,0))</f>
        <v/>
      </c>
      <c r="G981" s="172" t="str">
        <f ca="1">IF($C981="Total",SUM(G$1:G980),
IF(OR(SUM('Sales input worksheet'!$J980:$K980)&lt;0,SUM('Sales input worksheet'!$J980:$K980)=0),"",
'Sales input worksheet'!$M980))</f>
        <v/>
      </c>
      <c r="H981" s="172" t="str">
        <f ca="1">IF($C981="Total",SUM(H$1:H980),
IF(OR(SUM('Sales input worksheet'!$J980:$K980)&gt;0,SUM('Sales input worksheet'!$J980:$K980)=0),"",
'Sales input worksheet'!$M980))</f>
        <v/>
      </c>
      <c r="I981" s="319"/>
      <c r="J981" s="176" t="str">
        <f ca="1">IF($C981="Total",SUM($I$1:I980),"")</f>
        <v/>
      </c>
      <c r="K981" s="177" t="str">
        <f ca="1">IFERROR(IF($C981="Total",$K$2+SUM($G981:$H981)-$J981,
IF(AND(G981="",H981=""),"",
$K$2+SUM(G$3:G981)+SUM(H$3:H981)-SUM(I$2:I981))),"")</f>
        <v/>
      </c>
    </row>
    <row r="982" spans="1:11" x14ac:dyDescent="0.35">
      <c r="A982" s="318" t="str">
        <f ca="1">IF($B982='Debtor balance enquiry'!$C$2,1+COUNT('Accounts Receivable'!$A$1:A981),"")</f>
        <v/>
      </c>
      <c r="B982" s="133" t="str">
        <f ca="1">OFFSET('Sales input worksheet'!$A$1,ROW()-2,0)</f>
        <v/>
      </c>
      <c r="C982" s="169" t="str">
        <f ca="1">IF($C981="Total","",
IF($C981="","",
IF(OFFSET('Sales input worksheet'!$B$1,ROW()-2,0)="","TOTAL",
OFFSET('Sales input worksheet'!$B$1,ROW()-2,0))))</f>
        <v/>
      </c>
      <c r="D982" s="169" t="str">
        <f ca="1">IF(OFFSET('Sales input worksheet'!$C$1,ROW()-2,0)="","",OFFSET('Sales input worksheet'!$C$1,ROW()-2,0))</f>
        <v/>
      </c>
      <c r="E982" s="170" t="str">
        <f ca="1">IF(OFFSET('Sales input worksheet'!$D$1,ROW()-2,0)="","",OFFSET('Sales input worksheet'!$D$1,ROW()-2,0))</f>
        <v/>
      </c>
      <c r="F982" s="171" t="str">
        <f ca="1">IF(OFFSET('Sales input worksheet'!$E$1,ROW()-2,0)="","",OFFSET('Sales input worksheet'!$E$1,ROW()-2,0))</f>
        <v/>
      </c>
      <c r="G982" s="172" t="str">
        <f ca="1">IF($C982="Total",SUM(G$1:G981),
IF(OR(SUM('Sales input worksheet'!$J981:$K981)&lt;0,SUM('Sales input worksheet'!$J981:$K981)=0),"",
'Sales input worksheet'!$M981))</f>
        <v/>
      </c>
      <c r="H982" s="172" t="str">
        <f ca="1">IF($C982="Total",SUM(H$1:H981),
IF(OR(SUM('Sales input worksheet'!$J981:$K981)&gt;0,SUM('Sales input worksheet'!$J981:$K981)=0),"",
'Sales input worksheet'!$M981))</f>
        <v/>
      </c>
      <c r="I982" s="319"/>
      <c r="J982" s="176" t="str">
        <f ca="1">IF($C982="Total",SUM($I$1:I981),"")</f>
        <v/>
      </c>
      <c r="K982" s="177" t="str">
        <f ca="1">IFERROR(IF($C982="Total",$K$2+SUM($G982:$H982)-$J982,
IF(AND(G982="",H982=""),"",
$K$2+SUM(G$3:G982)+SUM(H$3:H982)-SUM(I$2:I982))),"")</f>
        <v/>
      </c>
    </row>
    <row r="983" spans="1:11" x14ac:dyDescent="0.35">
      <c r="A983" s="318" t="str">
        <f ca="1">IF($B983='Debtor balance enquiry'!$C$2,1+COUNT('Accounts Receivable'!$A$1:A982),"")</f>
        <v/>
      </c>
      <c r="B983" s="133" t="str">
        <f ca="1">OFFSET('Sales input worksheet'!$A$1,ROW()-2,0)</f>
        <v/>
      </c>
      <c r="C983" s="169" t="str">
        <f ca="1">IF($C982="Total","",
IF($C982="","",
IF(OFFSET('Sales input worksheet'!$B$1,ROW()-2,0)="","TOTAL",
OFFSET('Sales input worksheet'!$B$1,ROW()-2,0))))</f>
        <v/>
      </c>
      <c r="D983" s="169" t="str">
        <f ca="1">IF(OFFSET('Sales input worksheet'!$C$1,ROW()-2,0)="","",OFFSET('Sales input worksheet'!$C$1,ROW()-2,0))</f>
        <v/>
      </c>
      <c r="E983" s="170" t="str">
        <f ca="1">IF(OFFSET('Sales input worksheet'!$D$1,ROW()-2,0)="","",OFFSET('Sales input worksheet'!$D$1,ROW()-2,0))</f>
        <v/>
      </c>
      <c r="F983" s="171" t="str">
        <f ca="1">IF(OFFSET('Sales input worksheet'!$E$1,ROW()-2,0)="","",OFFSET('Sales input worksheet'!$E$1,ROW()-2,0))</f>
        <v/>
      </c>
      <c r="G983" s="172" t="str">
        <f ca="1">IF($C983="Total",SUM(G$1:G982),
IF(OR(SUM('Sales input worksheet'!$J982:$K982)&lt;0,SUM('Sales input worksheet'!$J982:$K982)=0),"",
'Sales input worksheet'!$M982))</f>
        <v/>
      </c>
      <c r="H983" s="172" t="str">
        <f ca="1">IF($C983="Total",SUM(H$1:H982),
IF(OR(SUM('Sales input worksheet'!$J982:$K982)&gt;0,SUM('Sales input worksheet'!$J982:$K982)=0),"",
'Sales input worksheet'!$M982))</f>
        <v/>
      </c>
      <c r="I983" s="319"/>
      <c r="J983" s="176" t="str">
        <f ca="1">IF($C983="Total",SUM($I$1:I982),"")</f>
        <v/>
      </c>
      <c r="K983" s="177" t="str">
        <f ca="1">IFERROR(IF($C983="Total",$K$2+SUM($G983:$H983)-$J983,
IF(AND(G983="",H983=""),"",
$K$2+SUM(G$3:G983)+SUM(H$3:H983)-SUM(I$2:I983))),"")</f>
        <v/>
      </c>
    </row>
    <row r="984" spans="1:11" x14ac:dyDescent="0.35">
      <c r="A984" s="318" t="str">
        <f ca="1">IF($B984='Debtor balance enquiry'!$C$2,1+COUNT('Accounts Receivable'!$A$1:A983),"")</f>
        <v/>
      </c>
      <c r="B984" s="133" t="str">
        <f ca="1">OFFSET('Sales input worksheet'!$A$1,ROW()-2,0)</f>
        <v/>
      </c>
      <c r="C984" s="169" t="str">
        <f ca="1">IF($C983="Total","",
IF($C983="","",
IF(OFFSET('Sales input worksheet'!$B$1,ROW()-2,0)="","TOTAL",
OFFSET('Sales input worksheet'!$B$1,ROW()-2,0))))</f>
        <v/>
      </c>
      <c r="D984" s="169" t="str">
        <f ca="1">IF(OFFSET('Sales input worksheet'!$C$1,ROW()-2,0)="","",OFFSET('Sales input worksheet'!$C$1,ROW()-2,0))</f>
        <v/>
      </c>
      <c r="E984" s="170" t="str">
        <f ca="1">IF(OFFSET('Sales input worksheet'!$D$1,ROW()-2,0)="","",OFFSET('Sales input worksheet'!$D$1,ROW()-2,0))</f>
        <v/>
      </c>
      <c r="F984" s="171" t="str">
        <f ca="1">IF(OFFSET('Sales input worksheet'!$E$1,ROW()-2,0)="","",OFFSET('Sales input worksheet'!$E$1,ROW()-2,0))</f>
        <v/>
      </c>
      <c r="G984" s="172" t="str">
        <f ca="1">IF($C984="Total",SUM(G$1:G983),
IF(OR(SUM('Sales input worksheet'!$J983:$K983)&lt;0,SUM('Sales input worksheet'!$J983:$K983)=0),"",
'Sales input worksheet'!$M983))</f>
        <v/>
      </c>
      <c r="H984" s="172" t="str">
        <f ca="1">IF($C984="Total",SUM(H$1:H983),
IF(OR(SUM('Sales input worksheet'!$J983:$K983)&gt;0,SUM('Sales input worksheet'!$J983:$K983)=0),"",
'Sales input worksheet'!$M983))</f>
        <v/>
      </c>
      <c r="I984" s="319"/>
      <c r="J984" s="176" t="str">
        <f ca="1">IF($C984="Total",SUM($I$1:I983),"")</f>
        <v/>
      </c>
      <c r="K984" s="177" t="str">
        <f ca="1">IFERROR(IF($C984="Total",$K$2+SUM($G984:$H984)-$J984,
IF(AND(G984="",H984=""),"",
$K$2+SUM(G$3:G984)+SUM(H$3:H984)-SUM(I$2:I984))),"")</f>
        <v/>
      </c>
    </row>
    <row r="985" spans="1:11" x14ac:dyDescent="0.35">
      <c r="A985" s="318" t="str">
        <f ca="1">IF($B985='Debtor balance enquiry'!$C$2,1+COUNT('Accounts Receivable'!$A$1:A984),"")</f>
        <v/>
      </c>
      <c r="B985" s="133" t="str">
        <f ca="1">OFFSET('Sales input worksheet'!$A$1,ROW()-2,0)</f>
        <v/>
      </c>
      <c r="C985" s="169" t="str">
        <f ca="1">IF($C984="Total","",
IF($C984="","",
IF(OFFSET('Sales input worksheet'!$B$1,ROW()-2,0)="","TOTAL",
OFFSET('Sales input worksheet'!$B$1,ROW()-2,0))))</f>
        <v/>
      </c>
      <c r="D985" s="169" t="str">
        <f ca="1">IF(OFFSET('Sales input worksheet'!$C$1,ROW()-2,0)="","",OFFSET('Sales input worksheet'!$C$1,ROW()-2,0))</f>
        <v/>
      </c>
      <c r="E985" s="170" t="str">
        <f ca="1">IF(OFFSET('Sales input worksheet'!$D$1,ROW()-2,0)="","",OFFSET('Sales input worksheet'!$D$1,ROW()-2,0))</f>
        <v/>
      </c>
      <c r="F985" s="171" t="str">
        <f ca="1">IF(OFFSET('Sales input worksheet'!$E$1,ROW()-2,0)="","",OFFSET('Sales input worksheet'!$E$1,ROW()-2,0))</f>
        <v/>
      </c>
      <c r="G985" s="172" t="str">
        <f ca="1">IF($C985="Total",SUM(G$1:G984),
IF(OR(SUM('Sales input worksheet'!$J984:$K984)&lt;0,SUM('Sales input worksheet'!$J984:$K984)=0),"",
'Sales input worksheet'!$M984))</f>
        <v/>
      </c>
      <c r="H985" s="172" t="str">
        <f ca="1">IF($C985="Total",SUM(H$1:H984),
IF(OR(SUM('Sales input worksheet'!$J984:$K984)&gt;0,SUM('Sales input worksheet'!$J984:$K984)=0),"",
'Sales input worksheet'!$M984))</f>
        <v/>
      </c>
      <c r="I985" s="319"/>
      <c r="J985" s="176" t="str">
        <f ca="1">IF($C985="Total",SUM($I$1:I984),"")</f>
        <v/>
      </c>
      <c r="K985" s="177" t="str">
        <f ca="1">IFERROR(IF($C985="Total",$K$2+SUM($G985:$H985)-$J985,
IF(AND(G985="",H985=""),"",
$K$2+SUM(G$3:G985)+SUM(H$3:H985)-SUM(I$2:I985))),"")</f>
        <v/>
      </c>
    </row>
    <row r="986" spans="1:11" x14ac:dyDescent="0.35">
      <c r="A986" s="318" t="str">
        <f ca="1">IF($B986='Debtor balance enquiry'!$C$2,1+COUNT('Accounts Receivable'!$A$1:A985),"")</f>
        <v/>
      </c>
      <c r="B986" s="133" t="str">
        <f ca="1">OFFSET('Sales input worksheet'!$A$1,ROW()-2,0)</f>
        <v/>
      </c>
      <c r="C986" s="169" t="str">
        <f ca="1">IF($C985="Total","",
IF($C985="","",
IF(OFFSET('Sales input worksheet'!$B$1,ROW()-2,0)="","TOTAL",
OFFSET('Sales input worksheet'!$B$1,ROW()-2,0))))</f>
        <v/>
      </c>
      <c r="D986" s="169" t="str">
        <f ca="1">IF(OFFSET('Sales input worksheet'!$C$1,ROW()-2,0)="","",OFFSET('Sales input worksheet'!$C$1,ROW()-2,0))</f>
        <v/>
      </c>
      <c r="E986" s="170" t="str">
        <f ca="1">IF(OFFSET('Sales input worksheet'!$D$1,ROW()-2,0)="","",OFFSET('Sales input worksheet'!$D$1,ROW()-2,0))</f>
        <v/>
      </c>
      <c r="F986" s="171" t="str">
        <f ca="1">IF(OFFSET('Sales input worksheet'!$E$1,ROW()-2,0)="","",OFFSET('Sales input worksheet'!$E$1,ROW()-2,0))</f>
        <v/>
      </c>
      <c r="G986" s="172" t="str">
        <f ca="1">IF($C986="Total",SUM(G$1:G985),
IF(OR(SUM('Sales input worksheet'!$J985:$K985)&lt;0,SUM('Sales input worksheet'!$J985:$K985)=0),"",
'Sales input worksheet'!$M985))</f>
        <v/>
      </c>
      <c r="H986" s="172" t="str">
        <f ca="1">IF($C986="Total",SUM(H$1:H985),
IF(OR(SUM('Sales input worksheet'!$J985:$K985)&gt;0,SUM('Sales input worksheet'!$J985:$K985)=0),"",
'Sales input worksheet'!$M985))</f>
        <v/>
      </c>
      <c r="I986" s="319"/>
      <c r="J986" s="176" t="str">
        <f ca="1">IF($C986="Total",SUM($I$1:I985),"")</f>
        <v/>
      </c>
      <c r="K986" s="177" t="str">
        <f ca="1">IFERROR(IF($C986="Total",$K$2+SUM($G986:$H986)-$J986,
IF(AND(G986="",H986=""),"",
$K$2+SUM(G$3:G986)+SUM(H$3:H986)-SUM(I$2:I986))),"")</f>
        <v/>
      </c>
    </row>
    <row r="987" spans="1:11" x14ac:dyDescent="0.35">
      <c r="A987" s="318" t="str">
        <f ca="1">IF($B987='Debtor balance enquiry'!$C$2,1+COUNT('Accounts Receivable'!$A$1:A986),"")</f>
        <v/>
      </c>
      <c r="B987" s="133" t="str">
        <f ca="1">OFFSET('Sales input worksheet'!$A$1,ROW()-2,0)</f>
        <v/>
      </c>
      <c r="C987" s="169" t="str">
        <f ca="1">IF($C986="Total","",
IF($C986="","",
IF(OFFSET('Sales input worksheet'!$B$1,ROW()-2,0)="","TOTAL",
OFFSET('Sales input worksheet'!$B$1,ROW()-2,0))))</f>
        <v/>
      </c>
      <c r="D987" s="169" t="str">
        <f ca="1">IF(OFFSET('Sales input worksheet'!$C$1,ROW()-2,0)="","",OFFSET('Sales input worksheet'!$C$1,ROW()-2,0))</f>
        <v/>
      </c>
      <c r="E987" s="170" t="str">
        <f ca="1">IF(OFFSET('Sales input worksheet'!$D$1,ROW()-2,0)="","",OFFSET('Sales input worksheet'!$D$1,ROW()-2,0))</f>
        <v/>
      </c>
      <c r="F987" s="171" t="str">
        <f ca="1">IF(OFFSET('Sales input worksheet'!$E$1,ROW()-2,0)="","",OFFSET('Sales input worksheet'!$E$1,ROW()-2,0))</f>
        <v/>
      </c>
      <c r="G987" s="172" t="str">
        <f ca="1">IF($C987="Total",SUM(G$1:G986),
IF(OR(SUM('Sales input worksheet'!$J986:$K986)&lt;0,SUM('Sales input worksheet'!$J986:$K986)=0),"",
'Sales input worksheet'!$M986))</f>
        <v/>
      </c>
      <c r="H987" s="172" t="str">
        <f ca="1">IF($C987="Total",SUM(H$1:H986),
IF(OR(SUM('Sales input worksheet'!$J986:$K986)&gt;0,SUM('Sales input worksheet'!$J986:$K986)=0),"",
'Sales input worksheet'!$M986))</f>
        <v/>
      </c>
      <c r="I987" s="319"/>
      <c r="J987" s="176" t="str">
        <f ca="1">IF($C987="Total",SUM($I$1:I986),"")</f>
        <v/>
      </c>
      <c r="K987" s="177" t="str">
        <f ca="1">IFERROR(IF($C987="Total",$K$2+SUM($G987:$H987)-$J987,
IF(AND(G987="",H987=""),"",
$K$2+SUM(G$3:G987)+SUM(H$3:H987)-SUM(I$2:I987))),"")</f>
        <v/>
      </c>
    </row>
    <row r="988" spans="1:11" x14ac:dyDescent="0.35">
      <c r="A988" s="318" t="str">
        <f ca="1">IF($B988='Debtor balance enquiry'!$C$2,1+COUNT('Accounts Receivable'!$A$1:A987),"")</f>
        <v/>
      </c>
      <c r="B988" s="133" t="str">
        <f ca="1">OFFSET('Sales input worksheet'!$A$1,ROW()-2,0)</f>
        <v/>
      </c>
      <c r="C988" s="169" t="str">
        <f ca="1">IF($C987="Total","",
IF($C987="","",
IF(OFFSET('Sales input worksheet'!$B$1,ROW()-2,0)="","TOTAL",
OFFSET('Sales input worksheet'!$B$1,ROW()-2,0))))</f>
        <v/>
      </c>
      <c r="D988" s="169" t="str">
        <f ca="1">IF(OFFSET('Sales input worksheet'!$C$1,ROW()-2,0)="","",OFFSET('Sales input worksheet'!$C$1,ROW()-2,0))</f>
        <v/>
      </c>
      <c r="E988" s="170" t="str">
        <f ca="1">IF(OFFSET('Sales input worksheet'!$D$1,ROW()-2,0)="","",OFFSET('Sales input worksheet'!$D$1,ROW()-2,0))</f>
        <v/>
      </c>
      <c r="F988" s="171" t="str">
        <f ca="1">IF(OFFSET('Sales input worksheet'!$E$1,ROW()-2,0)="","",OFFSET('Sales input worksheet'!$E$1,ROW()-2,0))</f>
        <v/>
      </c>
      <c r="G988" s="172" t="str">
        <f ca="1">IF($C988="Total",SUM(G$1:G987),
IF(OR(SUM('Sales input worksheet'!$J987:$K987)&lt;0,SUM('Sales input worksheet'!$J987:$K987)=0),"",
'Sales input worksheet'!$M987))</f>
        <v/>
      </c>
      <c r="H988" s="172" t="str">
        <f ca="1">IF($C988="Total",SUM(H$1:H987),
IF(OR(SUM('Sales input worksheet'!$J987:$K987)&gt;0,SUM('Sales input worksheet'!$J987:$K987)=0),"",
'Sales input worksheet'!$M987))</f>
        <v/>
      </c>
      <c r="I988" s="319"/>
      <c r="J988" s="176" t="str">
        <f ca="1">IF($C988="Total",SUM($I$1:I987),"")</f>
        <v/>
      </c>
      <c r="K988" s="177" t="str">
        <f ca="1">IFERROR(IF($C988="Total",$K$2+SUM($G988:$H988)-$J988,
IF(AND(G988="",H988=""),"",
$K$2+SUM(G$3:G988)+SUM(H$3:H988)-SUM(I$2:I988))),"")</f>
        <v/>
      </c>
    </row>
    <row r="989" spans="1:11" x14ac:dyDescent="0.35">
      <c r="A989" s="318" t="str">
        <f ca="1">IF($B989='Debtor balance enquiry'!$C$2,1+COUNT('Accounts Receivable'!$A$1:A988),"")</f>
        <v/>
      </c>
      <c r="B989" s="133" t="str">
        <f ca="1">OFFSET('Sales input worksheet'!$A$1,ROW()-2,0)</f>
        <v/>
      </c>
      <c r="C989" s="169" t="str">
        <f ca="1">IF($C988="Total","",
IF($C988="","",
IF(OFFSET('Sales input worksheet'!$B$1,ROW()-2,0)="","TOTAL",
OFFSET('Sales input worksheet'!$B$1,ROW()-2,0))))</f>
        <v/>
      </c>
      <c r="D989" s="169" t="str">
        <f ca="1">IF(OFFSET('Sales input worksheet'!$C$1,ROW()-2,0)="","",OFFSET('Sales input worksheet'!$C$1,ROW()-2,0))</f>
        <v/>
      </c>
      <c r="E989" s="170" t="str">
        <f ca="1">IF(OFFSET('Sales input worksheet'!$D$1,ROW()-2,0)="","",OFFSET('Sales input worksheet'!$D$1,ROW()-2,0))</f>
        <v/>
      </c>
      <c r="F989" s="171" t="str">
        <f ca="1">IF(OFFSET('Sales input worksheet'!$E$1,ROW()-2,0)="","",OFFSET('Sales input worksheet'!$E$1,ROW()-2,0))</f>
        <v/>
      </c>
      <c r="G989" s="172" t="str">
        <f ca="1">IF($C989="Total",SUM(G$1:G988),
IF(OR(SUM('Sales input worksheet'!$J988:$K988)&lt;0,SUM('Sales input worksheet'!$J988:$K988)=0),"",
'Sales input worksheet'!$M988))</f>
        <v/>
      </c>
      <c r="H989" s="172" t="str">
        <f ca="1">IF($C989="Total",SUM(H$1:H988),
IF(OR(SUM('Sales input worksheet'!$J988:$K988)&gt;0,SUM('Sales input worksheet'!$J988:$K988)=0),"",
'Sales input worksheet'!$M988))</f>
        <v/>
      </c>
      <c r="I989" s="319"/>
      <c r="J989" s="176" t="str">
        <f ca="1">IF($C989="Total",SUM($I$1:I988),"")</f>
        <v/>
      </c>
      <c r="K989" s="177" t="str">
        <f ca="1">IFERROR(IF($C989="Total",$K$2+SUM($G989:$H989)-$J989,
IF(AND(G989="",H989=""),"",
$K$2+SUM(G$3:G989)+SUM(H$3:H989)-SUM(I$2:I989))),"")</f>
        <v/>
      </c>
    </row>
    <row r="990" spans="1:11" x14ac:dyDescent="0.35">
      <c r="A990" s="318" t="str">
        <f ca="1">IF($B990='Debtor balance enquiry'!$C$2,1+COUNT('Accounts Receivable'!$A$1:A989),"")</f>
        <v/>
      </c>
      <c r="B990" s="133" t="str">
        <f ca="1">OFFSET('Sales input worksheet'!$A$1,ROW()-2,0)</f>
        <v/>
      </c>
      <c r="C990" s="169" t="str">
        <f ca="1">IF($C989="Total","",
IF($C989="","",
IF(OFFSET('Sales input worksheet'!$B$1,ROW()-2,0)="","TOTAL",
OFFSET('Sales input worksheet'!$B$1,ROW()-2,0))))</f>
        <v/>
      </c>
      <c r="D990" s="169" t="str">
        <f ca="1">IF(OFFSET('Sales input worksheet'!$C$1,ROW()-2,0)="","",OFFSET('Sales input worksheet'!$C$1,ROW()-2,0))</f>
        <v/>
      </c>
      <c r="E990" s="170" t="str">
        <f ca="1">IF(OFFSET('Sales input worksheet'!$D$1,ROW()-2,0)="","",OFFSET('Sales input worksheet'!$D$1,ROW()-2,0))</f>
        <v/>
      </c>
      <c r="F990" s="171" t="str">
        <f ca="1">IF(OFFSET('Sales input worksheet'!$E$1,ROW()-2,0)="","",OFFSET('Sales input worksheet'!$E$1,ROW()-2,0))</f>
        <v/>
      </c>
      <c r="G990" s="172" t="str">
        <f ca="1">IF($C990="Total",SUM(G$1:G989),
IF(OR(SUM('Sales input worksheet'!$J989:$K989)&lt;0,SUM('Sales input worksheet'!$J989:$K989)=0),"",
'Sales input worksheet'!$M989))</f>
        <v/>
      </c>
      <c r="H990" s="172" t="str">
        <f ca="1">IF($C990="Total",SUM(H$1:H989),
IF(OR(SUM('Sales input worksheet'!$J989:$K989)&gt;0,SUM('Sales input worksheet'!$J989:$K989)=0),"",
'Sales input worksheet'!$M989))</f>
        <v/>
      </c>
      <c r="I990" s="319"/>
      <c r="J990" s="176" t="str">
        <f ca="1">IF($C990="Total",SUM($I$1:I989),"")</f>
        <v/>
      </c>
      <c r="K990" s="177" t="str">
        <f ca="1">IFERROR(IF($C990="Total",$K$2+SUM($G990:$H990)-$J990,
IF(AND(G990="",H990=""),"",
$K$2+SUM(G$3:G990)+SUM(H$3:H990)-SUM(I$2:I990))),"")</f>
        <v/>
      </c>
    </row>
    <row r="991" spans="1:11" x14ac:dyDescent="0.35">
      <c r="A991" s="318" t="str">
        <f ca="1">IF($B991='Debtor balance enquiry'!$C$2,1+COUNT('Accounts Receivable'!$A$1:A990),"")</f>
        <v/>
      </c>
      <c r="B991" s="133" t="str">
        <f ca="1">OFFSET('Sales input worksheet'!$A$1,ROW()-2,0)</f>
        <v/>
      </c>
      <c r="C991" s="169" t="str">
        <f ca="1">IF($C990="Total","",
IF($C990="","",
IF(OFFSET('Sales input worksheet'!$B$1,ROW()-2,0)="","TOTAL",
OFFSET('Sales input worksheet'!$B$1,ROW()-2,0))))</f>
        <v/>
      </c>
      <c r="D991" s="169" t="str">
        <f ca="1">IF(OFFSET('Sales input worksheet'!$C$1,ROW()-2,0)="","",OFFSET('Sales input worksheet'!$C$1,ROW()-2,0))</f>
        <v/>
      </c>
      <c r="E991" s="170" t="str">
        <f ca="1">IF(OFFSET('Sales input worksheet'!$D$1,ROW()-2,0)="","",OFFSET('Sales input worksheet'!$D$1,ROW()-2,0))</f>
        <v/>
      </c>
      <c r="F991" s="171" t="str">
        <f ca="1">IF(OFFSET('Sales input worksheet'!$E$1,ROW()-2,0)="","",OFFSET('Sales input worksheet'!$E$1,ROW()-2,0))</f>
        <v/>
      </c>
      <c r="G991" s="172" t="str">
        <f ca="1">IF($C991="Total",SUM(G$1:G990),
IF(OR(SUM('Sales input worksheet'!$J990:$K990)&lt;0,SUM('Sales input worksheet'!$J990:$K990)=0),"",
'Sales input worksheet'!$M990))</f>
        <v/>
      </c>
      <c r="H991" s="172" t="str">
        <f ca="1">IF($C991="Total",SUM(H$1:H990),
IF(OR(SUM('Sales input worksheet'!$J990:$K990)&gt;0,SUM('Sales input worksheet'!$J990:$K990)=0),"",
'Sales input worksheet'!$M990))</f>
        <v/>
      </c>
      <c r="I991" s="319"/>
      <c r="J991" s="176" t="str">
        <f ca="1">IF($C991="Total",SUM($I$1:I990),"")</f>
        <v/>
      </c>
      <c r="K991" s="177" t="str">
        <f ca="1">IFERROR(IF($C991="Total",$K$2+SUM($G991:$H991)-$J991,
IF(AND(G991="",H991=""),"",
$K$2+SUM(G$3:G991)+SUM(H$3:H991)-SUM(I$2:I991))),"")</f>
        <v/>
      </c>
    </row>
    <row r="992" spans="1:11" x14ac:dyDescent="0.35">
      <c r="A992" s="318" t="str">
        <f ca="1">IF($B992='Debtor balance enquiry'!$C$2,1+COUNT('Accounts Receivable'!$A$1:A991),"")</f>
        <v/>
      </c>
      <c r="B992" s="133" t="str">
        <f ca="1">OFFSET('Sales input worksheet'!$A$1,ROW()-2,0)</f>
        <v/>
      </c>
      <c r="C992" s="169" t="str">
        <f ca="1">IF($C991="Total","",
IF($C991="","",
IF(OFFSET('Sales input worksheet'!$B$1,ROW()-2,0)="","TOTAL",
OFFSET('Sales input worksheet'!$B$1,ROW()-2,0))))</f>
        <v/>
      </c>
      <c r="D992" s="169" t="str">
        <f ca="1">IF(OFFSET('Sales input worksheet'!$C$1,ROW()-2,0)="","",OFFSET('Sales input worksheet'!$C$1,ROW()-2,0))</f>
        <v/>
      </c>
      <c r="E992" s="170" t="str">
        <f ca="1">IF(OFFSET('Sales input worksheet'!$D$1,ROW()-2,0)="","",OFFSET('Sales input worksheet'!$D$1,ROW()-2,0))</f>
        <v/>
      </c>
      <c r="F992" s="171" t="str">
        <f ca="1">IF(OFFSET('Sales input worksheet'!$E$1,ROW()-2,0)="","",OFFSET('Sales input worksheet'!$E$1,ROW()-2,0))</f>
        <v/>
      </c>
      <c r="G992" s="172" t="str">
        <f ca="1">IF($C992="Total",SUM(G$1:G991),
IF(OR(SUM('Sales input worksheet'!$J991:$K991)&lt;0,SUM('Sales input worksheet'!$J991:$K991)=0),"",
'Sales input worksheet'!$M991))</f>
        <v/>
      </c>
      <c r="H992" s="172" t="str">
        <f ca="1">IF($C992="Total",SUM(H$1:H991),
IF(OR(SUM('Sales input worksheet'!$J991:$K991)&gt;0,SUM('Sales input worksheet'!$J991:$K991)=0),"",
'Sales input worksheet'!$M991))</f>
        <v/>
      </c>
      <c r="I992" s="319"/>
      <c r="J992" s="176" t="str">
        <f ca="1">IF($C992="Total",SUM($I$1:I991),"")</f>
        <v/>
      </c>
      <c r="K992" s="177" t="str">
        <f ca="1">IFERROR(IF($C992="Total",$K$2+SUM($G992:$H992)-$J992,
IF(AND(G992="",H992=""),"",
$K$2+SUM(G$3:G992)+SUM(H$3:H992)-SUM(I$2:I992))),"")</f>
        <v/>
      </c>
    </row>
    <row r="993" spans="1:11" x14ac:dyDescent="0.35">
      <c r="A993" s="318" t="str">
        <f ca="1">IF($B993='Debtor balance enquiry'!$C$2,1+COUNT('Accounts Receivable'!$A$1:A992),"")</f>
        <v/>
      </c>
      <c r="B993" s="133" t="str">
        <f ca="1">OFFSET('Sales input worksheet'!$A$1,ROW()-2,0)</f>
        <v/>
      </c>
      <c r="C993" s="169" t="str">
        <f ca="1">IF($C992="Total","",
IF($C992="","",
IF(OFFSET('Sales input worksheet'!$B$1,ROW()-2,0)="","TOTAL",
OFFSET('Sales input worksheet'!$B$1,ROW()-2,0))))</f>
        <v/>
      </c>
      <c r="D993" s="169" t="str">
        <f ca="1">IF(OFFSET('Sales input worksheet'!$C$1,ROW()-2,0)="","",OFFSET('Sales input worksheet'!$C$1,ROW()-2,0))</f>
        <v/>
      </c>
      <c r="E993" s="170" t="str">
        <f ca="1">IF(OFFSET('Sales input worksheet'!$D$1,ROW()-2,0)="","",OFFSET('Sales input worksheet'!$D$1,ROW()-2,0))</f>
        <v/>
      </c>
      <c r="F993" s="171" t="str">
        <f ca="1">IF(OFFSET('Sales input worksheet'!$E$1,ROW()-2,0)="","",OFFSET('Sales input worksheet'!$E$1,ROW()-2,0))</f>
        <v/>
      </c>
      <c r="G993" s="172" t="str">
        <f ca="1">IF($C993="Total",SUM(G$1:G992),
IF(OR(SUM('Sales input worksheet'!$J992:$K992)&lt;0,SUM('Sales input worksheet'!$J992:$K992)=0),"",
'Sales input worksheet'!$M992))</f>
        <v/>
      </c>
      <c r="H993" s="172" t="str">
        <f ca="1">IF($C993="Total",SUM(H$1:H992),
IF(OR(SUM('Sales input worksheet'!$J992:$K992)&gt;0,SUM('Sales input worksheet'!$J992:$K992)=0),"",
'Sales input worksheet'!$M992))</f>
        <v/>
      </c>
      <c r="I993" s="319"/>
      <c r="J993" s="176" t="str">
        <f ca="1">IF($C993="Total",SUM($I$1:I992),"")</f>
        <v/>
      </c>
      <c r="K993" s="177" t="str">
        <f ca="1">IFERROR(IF($C993="Total",$K$2+SUM($G993:$H993)-$J993,
IF(AND(G993="",H993=""),"",
$K$2+SUM(G$3:G993)+SUM(H$3:H993)-SUM(I$2:I993))),"")</f>
        <v/>
      </c>
    </row>
    <row r="994" spans="1:11" x14ac:dyDescent="0.35">
      <c r="A994" s="318" t="str">
        <f ca="1">IF($B994='Debtor balance enquiry'!$C$2,1+COUNT('Accounts Receivable'!$A$1:A993),"")</f>
        <v/>
      </c>
      <c r="B994" s="133" t="str">
        <f ca="1">OFFSET('Sales input worksheet'!$A$1,ROW()-2,0)</f>
        <v/>
      </c>
      <c r="C994" s="169" t="str">
        <f ca="1">IF($C993="Total","",
IF($C993="","",
IF(OFFSET('Sales input worksheet'!$B$1,ROW()-2,0)="","TOTAL",
OFFSET('Sales input worksheet'!$B$1,ROW()-2,0))))</f>
        <v/>
      </c>
      <c r="D994" s="169" t="str">
        <f ca="1">IF(OFFSET('Sales input worksheet'!$C$1,ROW()-2,0)="","",OFFSET('Sales input worksheet'!$C$1,ROW()-2,0))</f>
        <v/>
      </c>
      <c r="E994" s="170" t="str">
        <f ca="1">IF(OFFSET('Sales input worksheet'!$D$1,ROW()-2,0)="","",OFFSET('Sales input worksheet'!$D$1,ROW()-2,0))</f>
        <v/>
      </c>
      <c r="F994" s="171" t="str">
        <f ca="1">IF(OFFSET('Sales input worksheet'!$E$1,ROW()-2,0)="","",OFFSET('Sales input worksheet'!$E$1,ROW()-2,0))</f>
        <v/>
      </c>
      <c r="G994" s="172" t="str">
        <f ca="1">IF($C994="Total",SUM(G$1:G993),
IF(OR(SUM('Sales input worksheet'!$J993:$K993)&lt;0,SUM('Sales input worksheet'!$J993:$K993)=0),"",
'Sales input worksheet'!$M993))</f>
        <v/>
      </c>
      <c r="H994" s="172" t="str">
        <f ca="1">IF($C994="Total",SUM(H$1:H993),
IF(OR(SUM('Sales input worksheet'!$J993:$K993)&gt;0,SUM('Sales input worksheet'!$J993:$K993)=0),"",
'Sales input worksheet'!$M993))</f>
        <v/>
      </c>
      <c r="I994" s="319"/>
      <c r="J994" s="176" t="str">
        <f ca="1">IF($C994="Total",SUM($I$1:I993),"")</f>
        <v/>
      </c>
      <c r="K994" s="177" t="str">
        <f ca="1">IFERROR(IF($C994="Total",$K$2+SUM($G994:$H994)-$J994,
IF(AND(G994="",H994=""),"",
$K$2+SUM(G$3:G994)+SUM(H$3:H994)-SUM(I$2:I994))),"")</f>
        <v/>
      </c>
    </row>
    <row r="995" spans="1:11" x14ac:dyDescent="0.35">
      <c r="A995" s="318" t="str">
        <f ca="1">IF($B995='Debtor balance enquiry'!$C$2,1+COUNT('Accounts Receivable'!$A$1:A994),"")</f>
        <v/>
      </c>
      <c r="B995" s="133" t="str">
        <f ca="1">OFFSET('Sales input worksheet'!$A$1,ROW()-2,0)</f>
        <v/>
      </c>
      <c r="C995" s="169" t="str">
        <f ca="1">IF($C994="Total","",
IF($C994="","",
IF(OFFSET('Sales input worksheet'!$B$1,ROW()-2,0)="","TOTAL",
OFFSET('Sales input worksheet'!$B$1,ROW()-2,0))))</f>
        <v/>
      </c>
      <c r="D995" s="169" t="str">
        <f ca="1">IF(OFFSET('Sales input worksheet'!$C$1,ROW()-2,0)="","",OFFSET('Sales input worksheet'!$C$1,ROW()-2,0))</f>
        <v/>
      </c>
      <c r="E995" s="170" t="str">
        <f ca="1">IF(OFFSET('Sales input worksheet'!$D$1,ROW()-2,0)="","",OFFSET('Sales input worksheet'!$D$1,ROW()-2,0))</f>
        <v/>
      </c>
      <c r="F995" s="171" t="str">
        <f ca="1">IF(OFFSET('Sales input worksheet'!$E$1,ROW()-2,0)="","",OFFSET('Sales input worksheet'!$E$1,ROW()-2,0))</f>
        <v/>
      </c>
      <c r="G995" s="172" t="str">
        <f ca="1">IF($C995="Total",SUM(G$1:G994),
IF(OR(SUM('Sales input worksheet'!$J994:$K994)&lt;0,SUM('Sales input worksheet'!$J994:$K994)=0),"",
'Sales input worksheet'!$M994))</f>
        <v/>
      </c>
      <c r="H995" s="172" t="str">
        <f ca="1">IF($C995="Total",SUM(H$1:H994),
IF(OR(SUM('Sales input worksheet'!$J994:$K994)&gt;0,SUM('Sales input worksheet'!$J994:$K994)=0),"",
'Sales input worksheet'!$M994))</f>
        <v/>
      </c>
      <c r="I995" s="319"/>
      <c r="J995" s="176" t="str">
        <f ca="1">IF($C995="Total",SUM($I$1:I994),"")</f>
        <v/>
      </c>
      <c r="K995" s="177" t="str">
        <f ca="1">IFERROR(IF($C995="Total",$K$2+SUM($G995:$H995)-$J995,
IF(AND(G995="",H995=""),"",
$K$2+SUM(G$3:G995)+SUM(H$3:H995)-SUM(I$2:I995))),"")</f>
        <v/>
      </c>
    </row>
    <row r="996" spans="1:11" x14ac:dyDescent="0.35">
      <c r="A996" s="318" t="str">
        <f ca="1">IF($B996='Debtor balance enquiry'!$C$2,1+COUNT('Accounts Receivable'!$A$1:A995),"")</f>
        <v/>
      </c>
      <c r="B996" s="133" t="str">
        <f ca="1">OFFSET('Sales input worksheet'!$A$1,ROW()-2,0)</f>
        <v/>
      </c>
      <c r="C996" s="169" t="str">
        <f ca="1">IF($C995="Total","",
IF($C995="","",
IF(OFFSET('Sales input worksheet'!$B$1,ROW()-2,0)="","TOTAL",
OFFSET('Sales input worksheet'!$B$1,ROW()-2,0))))</f>
        <v/>
      </c>
      <c r="D996" s="169" t="str">
        <f ca="1">IF(OFFSET('Sales input worksheet'!$C$1,ROW()-2,0)="","",OFFSET('Sales input worksheet'!$C$1,ROW()-2,0))</f>
        <v/>
      </c>
      <c r="E996" s="170" t="str">
        <f ca="1">IF(OFFSET('Sales input worksheet'!$D$1,ROW()-2,0)="","",OFFSET('Sales input worksheet'!$D$1,ROW()-2,0))</f>
        <v/>
      </c>
      <c r="F996" s="171" t="str">
        <f ca="1">IF(OFFSET('Sales input worksheet'!$E$1,ROW()-2,0)="","",OFFSET('Sales input worksheet'!$E$1,ROW()-2,0))</f>
        <v/>
      </c>
      <c r="G996" s="172" t="str">
        <f ca="1">IF($C996="Total",SUM(G$1:G995),
IF(OR(SUM('Sales input worksheet'!$J995:$K995)&lt;0,SUM('Sales input worksheet'!$J995:$K995)=0),"",
'Sales input worksheet'!$M995))</f>
        <v/>
      </c>
      <c r="H996" s="172" t="str">
        <f ca="1">IF($C996="Total",SUM(H$1:H995),
IF(OR(SUM('Sales input worksheet'!$J995:$K995)&gt;0,SUM('Sales input worksheet'!$J995:$K995)=0),"",
'Sales input worksheet'!$M995))</f>
        <v/>
      </c>
      <c r="I996" s="319"/>
      <c r="J996" s="176" t="str">
        <f ca="1">IF($C996="Total",SUM($I$1:I995),"")</f>
        <v/>
      </c>
      <c r="K996" s="177" t="str">
        <f ca="1">IFERROR(IF($C996="Total",$K$2+SUM($G996:$H996)-$J996,
IF(AND(G996="",H996=""),"",
$K$2+SUM(G$3:G996)+SUM(H$3:H996)-SUM(I$2:I996))),"")</f>
        <v/>
      </c>
    </row>
    <row r="997" spans="1:11" x14ac:dyDescent="0.35">
      <c r="A997" s="318" t="str">
        <f ca="1">IF($B997='Debtor balance enquiry'!$C$2,1+COUNT('Accounts Receivable'!$A$1:A996),"")</f>
        <v/>
      </c>
      <c r="B997" s="133" t="str">
        <f ca="1">OFFSET('Sales input worksheet'!$A$1,ROW()-2,0)</f>
        <v/>
      </c>
      <c r="C997" s="169" t="str">
        <f ca="1">IF($C996="Total","",
IF($C996="","",
IF(OFFSET('Sales input worksheet'!$B$1,ROW()-2,0)="","TOTAL",
OFFSET('Sales input worksheet'!$B$1,ROW()-2,0))))</f>
        <v/>
      </c>
      <c r="D997" s="169" t="str">
        <f ca="1">IF(OFFSET('Sales input worksheet'!$C$1,ROW()-2,0)="","",OFFSET('Sales input worksheet'!$C$1,ROW()-2,0))</f>
        <v/>
      </c>
      <c r="E997" s="170" t="str">
        <f ca="1">IF(OFFSET('Sales input worksheet'!$D$1,ROW()-2,0)="","",OFFSET('Sales input worksheet'!$D$1,ROW()-2,0))</f>
        <v/>
      </c>
      <c r="F997" s="171" t="str">
        <f ca="1">IF(OFFSET('Sales input worksheet'!$E$1,ROW()-2,0)="","",OFFSET('Sales input worksheet'!$E$1,ROW()-2,0))</f>
        <v/>
      </c>
      <c r="G997" s="172" t="str">
        <f ca="1">IF($C997="Total",SUM(G$1:G996),
IF(OR(SUM('Sales input worksheet'!$J996:$K996)&lt;0,SUM('Sales input worksheet'!$J996:$K996)=0),"",
'Sales input worksheet'!$M996))</f>
        <v/>
      </c>
      <c r="H997" s="172" t="str">
        <f ca="1">IF($C997="Total",SUM(H$1:H996),
IF(OR(SUM('Sales input worksheet'!$J996:$K996)&gt;0,SUM('Sales input worksheet'!$J996:$K996)=0),"",
'Sales input worksheet'!$M996))</f>
        <v/>
      </c>
      <c r="I997" s="319"/>
      <c r="J997" s="176" t="str">
        <f ca="1">IF($C997="Total",SUM($I$1:I996),"")</f>
        <v/>
      </c>
      <c r="K997" s="177" t="str">
        <f ca="1">IFERROR(IF($C997="Total",$K$2+SUM($G997:$H997)-$J997,
IF(AND(G997="",H997=""),"",
$K$2+SUM(G$3:G997)+SUM(H$3:H997)-SUM(I$2:I997))),"")</f>
        <v/>
      </c>
    </row>
    <row r="998" spans="1:11" x14ac:dyDescent="0.35">
      <c r="A998" s="318" t="str">
        <f ca="1">IF($B998='Debtor balance enquiry'!$C$2,1+COUNT('Accounts Receivable'!$A$1:A997),"")</f>
        <v/>
      </c>
      <c r="B998" s="133" t="str">
        <f ca="1">OFFSET('Sales input worksheet'!$A$1,ROW()-2,0)</f>
        <v/>
      </c>
      <c r="C998" s="169" t="str">
        <f ca="1">IF($C997="Total","",
IF($C997="","",
IF(OFFSET('Sales input worksheet'!$B$1,ROW()-2,0)="","TOTAL",
OFFSET('Sales input worksheet'!$B$1,ROW()-2,0))))</f>
        <v/>
      </c>
      <c r="D998" s="169" t="str">
        <f ca="1">IF(OFFSET('Sales input worksheet'!$C$1,ROW()-2,0)="","",OFFSET('Sales input worksheet'!$C$1,ROW()-2,0))</f>
        <v/>
      </c>
      <c r="E998" s="170" t="str">
        <f ca="1">IF(OFFSET('Sales input worksheet'!$D$1,ROW()-2,0)="","",OFFSET('Sales input worksheet'!$D$1,ROW()-2,0))</f>
        <v/>
      </c>
      <c r="F998" s="171" t="str">
        <f ca="1">IF(OFFSET('Sales input worksheet'!$E$1,ROW()-2,0)="","",OFFSET('Sales input worksheet'!$E$1,ROW()-2,0))</f>
        <v/>
      </c>
      <c r="G998" s="172" t="str">
        <f ca="1">IF($C998="Total",SUM(G$1:G997),
IF(OR(SUM('Sales input worksheet'!$J997:$K997)&lt;0,SUM('Sales input worksheet'!$J997:$K997)=0),"",
'Sales input worksheet'!$M997))</f>
        <v/>
      </c>
      <c r="H998" s="172" t="str">
        <f ca="1">IF($C998="Total",SUM(H$1:H997),
IF(OR(SUM('Sales input worksheet'!$J997:$K997)&gt;0,SUM('Sales input worksheet'!$J997:$K997)=0),"",
'Sales input worksheet'!$M997))</f>
        <v/>
      </c>
      <c r="I998" s="319"/>
      <c r="J998" s="176" t="str">
        <f ca="1">IF($C998="Total",SUM($I$1:I997),"")</f>
        <v/>
      </c>
      <c r="K998" s="177" t="str">
        <f ca="1">IFERROR(IF($C998="Total",$K$2+SUM($G998:$H998)-$J998,
IF(AND(G998="",H998=""),"",
$K$2+SUM(G$3:G998)+SUM(H$3:H998)-SUM(I$2:I998))),"")</f>
        <v/>
      </c>
    </row>
    <row r="999" spans="1:11" x14ac:dyDescent="0.35">
      <c r="A999" s="318" t="str">
        <f ca="1">IF($B999='Debtor balance enquiry'!$C$2,1+COUNT('Accounts Receivable'!$A$1:A998),"")</f>
        <v/>
      </c>
      <c r="B999" s="133" t="str">
        <f ca="1">OFFSET('Sales input worksheet'!$A$1,ROW()-2,0)</f>
        <v/>
      </c>
      <c r="C999" s="169" t="str">
        <f ca="1">IF($C998="Total","",
IF($C998="","",
IF(OFFSET('Sales input worksheet'!$B$1,ROW()-2,0)="","TOTAL",
OFFSET('Sales input worksheet'!$B$1,ROW()-2,0))))</f>
        <v/>
      </c>
      <c r="D999" s="169" t="str">
        <f ca="1">IF(OFFSET('Sales input worksheet'!$C$1,ROW()-2,0)="","",OFFSET('Sales input worksheet'!$C$1,ROW()-2,0))</f>
        <v/>
      </c>
      <c r="E999" s="170" t="str">
        <f ca="1">IF(OFFSET('Sales input worksheet'!$D$1,ROW()-2,0)="","",OFFSET('Sales input worksheet'!$D$1,ROW()-2,0))</f>
        <v/>
      </c>
      <c r="F999" s="171" t="str">
        <f ca="1">IF(OFFSET('Sales input worksheet'!$E$1,ROW()-2,0)="","",OFFSET('Sales input worksheet'!$E$1,ROW()-2,0))</f>
        <v/>
      </c>
      <c r="G999" s="172" t="str">
        <f ca="1">IF($C999="Total",SUM(G$1:G998),
IF(OR(SUM('Sales input worksheet'!$J998:$K998)&lt;0,SUM('Sales input worksheet'!$J998:$K998)=0),"",
'Sales input worksheet'!$M998))</f>
        <v/>
      </c>
      <c r="H999" s="172" t="str">
        <f ca="1">IF($C999="Total",SUM(H$1:H998),
IF(OR(SUM('Sales input worksheet'!$J998:$K998)&gt;0,SUM('Sales input worksheet'!$J998:$K998)=0),"",
'Sales input worksheet'!$M998))</f>
        <v/>
      </c>
      <c r="I999" s="319"/>
      <c r="J999" s="176" t="str">
        <f ca="1">IF($C999="Total",SUM($I$1:I998),"")</f>
        <v/>
      </c>
      <c r="K999" s="177" t="str">
        <f ca="1">IFERROR(IF($C999="Total",$K$2+SUM($G999:$H999)-$J999,
IF(AND(G999="",H999=""),"",
$K$2+SUM(G$3:G999)+SUM(H$3:H999)-SUM(I$2:I999))),"")</f>
        <v/>
      </c>
    </row>
    <row r="1000" spans="1:11" x14ac:dyDescent="0.35">
      <c r="A1000" s="318" t="str">
        <f ca="1">IF($B1000='Debtor balance enquiry'!$C$2,1+COUNT('Accounts Receivable'!$A$1:A999),"")</f>
        <v/>
      </c>
      <c r="B1000" s="133" t="str">
        <f ca="1">OFFSET('Sales input worksheet'!$A$1,ROW()-2,0)</f>
        <v/>
      </c>
      <c r="C1000" s="169" t="str">
        <f ca="1">IF($C999="Total","",
IF($C999="","",
IF(OFFSET('Sales input worksheet'!$B$1,ROW()-2,0)="","TOTAL",
OFFSET('Sales input worksheet'!$B$1,ROW()-2,0))))</f>
        <v/>
      </c>
      <c r="D1000" s="169" t="str">
        <f ca="1">IF(OFFSET('Sales input worksheet'!$C$1,ROW()-2,0)="","",OFFSET('Sales input worksheet'!$C$1,ROW()-2,0))</f>
        <v/>
      </c>
      <c r="E1000" s="170" t="str">
        <f ca="1">IF(OFFSET('Sales input worksheet'!$D$1,ROW()-2,0)="","",OFFSET('Sales input worksheet'!$D$1,ROW()-2,0))</f>
        <v/>
      </c>
      <c r="F1000" s="171" t="str">
        <f ca="1">IF(OFFSET('Sales input worksheet'!$E$1,ROW()-2,0)="","",OFFSET('Sales input worksheet'!$E$1,ROW()-2,0))</f>
        <v/>
      </c>
      <c r="G1000" s="172" t="str">
        <f ca="1">IF($C1000="Total",SUM(G$1:G999),
IF(OR(SUM('Sales input worksheet'!$J999:$K999)&lt;0,SUM('Sales input worksheet'!$J999:$K999)=0),"",
'Sales input worksheet'!$M999))</f>
        <v/>
      </c>
      <c r="H1000" s="172" t="str">
        <f ca="1">IF($C1000="Total",SUM(H$1:H999),
IF(OR(SUM('Sales input worksheet'!$J999:$K999)&gt;0,SUM('Sales input worksheet'!$J999:$K999)=0),"",
'Sales input worksheet'!$M999))</f>
        <v/>
      </c>
      <c r="I1000" s="319"/>
      <c r="J1000" s="176" t="str">
        <f ca="1">IF($C1000="Total",SUM($I$1:I999),"")</f>
        <v/>
      </c>
      <c r="K1000" s="177" t="str">
        <f ca="1">IFERROR(IF($C1000="Total",$K$2+SUM($G1000:$H1000)-$J1000,
IF(AND(G1000="",H1000=""),"",
$K$2+SUM(G$3:G1000)+SUM(H$3:H1000)-SUM(I$2:I1000))),"")</f>
        <v/>
      </c>
    </row>
    <row r="1001" spans="1:11" x14ac:dyDescent="0.35">
      <c r="A1001" s="318" t="str">
        <f ca="1">IF($B1001='Debtor balance enquiry'!$C$2,1+COUNT('Accounts Receivable'!$A$1:A1000),"")</f>
        <v/>
      </c>
      <c r="B1001" s="133" t="str">
        <f ca="1">OFFSET('Sales input worksheet'!$A$1,ROW()-2,0)</f>
        <v/>
      </c>
      <c r="C1001" s="169" t="str">
        <f ca="1">IF($C1000="Total","",
IF($C1000="","",
IF(OFFSET('Sales input worksheet'!$B$1,ROW()-2,0)="","TOTAL",
OFFSET('Sales input worksheet'!$B$1,ROW()-2,0))))</f>
        <v/>
      </c>
      <c r="D1001" s="169" t="str">
        <f ca="1">IF(OFFSET('Sales input worksheet'!$C$1,ROW()-2,0)="","",OFFSET('Sales input worksheet'!$C$1,ROW()-2,0))</f>
        <v/>
      </c>
      <c r="E1001" s="170" t="str">
        <f ca="1">IF(OFFSET('Sales input worksheet'!$D$1,ROW()-2,0)="","",OFFSET('Sales input worksheet'!$D$1,ROW()-2,0))</f>
        <v/>
      </c>
      <c r="F1001" s="171" t="str">
        <f ca="1">IF(OFFSET('Sales input worksheet'!$E$1,ROW()-2,0)="","",OFFSET('Sales input worksheet'!$E$1,ROW()-2,0))</f>
        <v/>
      </c>
      <c r="G1001" s="172" t="str">
        <f ca="1">IF($C1001="Total",SUM(G$1:G1000),
IF(OR(SUM('Sales input worksheet'!$J1000:$K1000)&lt;0,SUM('Sales input worksheet'!$J1000:$K1000)=0),"",
'Sales input worksheet'!$M1000))</f>
        <v/>
      </c>
      <c r="H1001" s="172" t="str">
        <f ca="1">IF($C1001="Total",SUM(H$1:H1000),
IF(OR(SUM('Sales input worksheet'!$J1000:$K1000)&gt;0,SUM('Sales input worksheet'!$J1000:$K1000)=0),"",
'Sales input worksheet'!$M1000))</f>
        <v/>
      </c>
      <c r="I1001" s="319"/>
      <c r="J1001" s="176" t="str">
        <f ca="1">IF($C1001="Total",SUM($I$1:I1000),"")</f>
        <v/>
      </c>
      <c r="K1001" s="177" t="str">
        <f ca="1">IFERROR(IF($C1001="Total",$K$2+SUM($G1001:$H1001)-$J1001,
IF(AND(G1001="",H1001=""),"",
$K$2+SUM(G$3:G1001)+SUM(H$3:H1001)-SUM(I$2:I1001))),"")</f>
        <v/>
      </c>
    </row>
    <row r="1002" spans="1:11" x14ac:dyDescent="0.35">
      <c r="A1002" s="318" t="str">
        <f ca="1">IF($B1002='Debtor balance enquiry'!$C$2,1+COUNT('Accounts Receivable'!$A$1:A1001),"")</f>
        <v/>
      </c>
      <c r="B1002" s="133" t="str">
        <f ca="1">OFFSET('Sales input worksheet'!$A$1,ROW()-2,0)</f>
        <v/>
      </c>
      <c r="C1002" s="169" t="str">
        <f ca="1">IF($C1001="Total","",
IF($C1001="","",
IF(OFFSET('Sales input worksheet'!$B$1,ROW()-2,0)="","TOTAL",
OFFSET('Sales input worksheet'!$B$1,ROW()-2,0))))</f>
        <v/>
      </c>
      <c r="D1002" s="169" t="str">
        <f ca="1">IF(OFFSET('Sales input worksheet'!$C$1,ROW()-2,0)="","",OFFSET('Sales input worksheet'!$C$1,ROW()-2,0))</f>
        <v/>
      </c>
      <c r="E1002" s="170" t="str">
        <f ca="1">IF(OFFSET('Sales input worksheet'!$D$1,ROW()-2,0)="","",OFFSET('Sales input worksheet'!$D$1,ROW()-2,0))</f>
        <v/>
      </c>
      <c r="F1002" s="171" t="str">
        <f ca="1">IF(OFFSET('Sales input worksheet'!$E$1,ROW()-2,0)="","",OFFSET('Sales input worksheet'!$E$1,ROW()-2,0))</f>
        <v/>
      </c>
      <c r="G1002" s="172" t="str">
        <f ca="1">IF($C1002="Total",SUM(G$1:G1001),
IF(OR(SUM('Sales input worksheet'!$J1001:$K1001)&lt;0,SUM('Sales input worksheet'!$J1001:$K1001)=0),"",
'Sales input worksheet'!$M1001))</f>
        <v/>
      </c>
      <c r="H1002" s="172" t="str">
        <f ca="1">IF($C1002="Total",SUM(H$1:H1001),
IF(OR(SUM('Sales input worksheet'!$J1001:$K1001)&gt;0,SUM('Sales input worksheet'!$J1001:$K1001)=0),"",
'Sales input worksheet'!$M1001))</f>
        <v/>
      </c>
      <c r="I1002" s="319"/>
      <c r="J1002" s="176" t="str">
        <f ca="1">IF($C1002="Total",SUM($I$1:I1001),"")</f>
        <v/>
      </c>
      <c r="K1002" s="177" t="str">
        <f ca="1">IFERROR(IF($C1002="Total",$K$2+SUM($G1002:$H1002)-$J1002,
IF(AND(G1002="",H1002=""),"",
$K$2+SUM(G$3:G1002)+SUM(H$3:H1002)-SUM(I$2:I1002))),"")</f>
        <v/>
      </c>
    </row>
    <row r="1003" spans="1:11" x14ac:dyDescent="0.35">
      <c r="A1003" s="126"/>
      <c r="B1003" s="126"/>
      <c r="C1003" s="126"/>
      <c r="D1003" s="126"/>
      <c r="E1003" s="126"/>
      <c r="F1003" s="126"/>
      <c r="G1003" s="126"/>
      <c r="H1003" s="126"/>
      <c r="I1003" s="126"/>
      <c r="J1003" s="126"/>
      <c r="K1003" s="126"/>
    </row>
  </sheetData>
  <sheetProtection algorithmName="SHA-512" hashValue="U1UZ9KmRS1DOh8C1uF5Wc/p0YlJ5BOiSm9m95NQBoyZvdFbZ7U0Uf4WAgWvlh/MO7Dnh6oSEoHFevqf3o4piAQ==" saltValue="3cDoYl9MV0kHib6H8rPdQw==" spinCount="100000" sheet="1" objects="1" scenarios="1"/>
  <conditionalFormatting sqref="B1:B1002 C3:H1002 B1004:B1048576 J3:K1002">
    <cfRule type="containsText" dxfId="65" priority="7" operator="containsText" text="check input">
      <formula>NOT(ISERROR(SEARCH("check input",B1)))</formula>
    </cfRule>
  </conditionalFormatting>
  <conditionalFormatting sqref="J1:XFD2 O3:XFD3 J3:K23 M4:XFD23 J24:XFD1002 A1:H1002 A1004:H1048576 J1004:XFD1048576">
    <cfRule type="expression" dxfId="64" priority="5">
      <formula>_xlfn.ISFORMULA(A1)</formula>
    </cfRule>
  </conditionalFormatting>
  <conditionalFormatting sqref="B1:H1002 J1:K1002 J1004:K1048576 B1004:H1048576">
    <cfRule type="expression" dxfId="63" priority="2">
      <formula>$C1="Total"</formula>
    </cfRule>
  </conditionalFormatting>
  <conditionalFormatting sqref="C2:H2 J2">
    <cfRule type="expression" dxfId="62" priority="1">
      <formula>$C2="opening balance"</formula>
    </cfRule>
  </conditionalFormatting>
  <dataValidations count="6">
    <dataValidation allowBlank="1" showErrorMessage="1" prompt="_x000a_" sqref="J1:J2" xr:uid="{29173541-2172-4EB8-AC9A-B936E6829EFB}"/>
    <dataValidation operator="greaterThan" allowBlank="1" showErrorMessage="1" error="Enter positive values only." prompt="_x000a_" sqref="I1" xr:uid="{176B0A70-291B-48F8-A2CB-08D7391B90B0}"/>
    <dataValidation type="decimal" operator="greaterThan" allowBlank="1" showInputMessage="1" showErrorMessage="1" error="Enter positive values only." prompt="Enter amounts paid against the opening balance here (current period only)._x000a__x000a_" sqref="I2" xr:uid="{88954492-5214-48A8-AA3B-15B81BA791F7}">
      <formula1>0</formula1>
    </dataValidation>
    <dataValidation operator="greaterThan" allowBlank="1" showErrorMessage="1" prompt="_x000a_" sqref="I1004:I1048576" xr:uid="{5DDCAE06-DD90-4A46-B694-E9E229D90661}"/>
    <dataValidation type="decimal" operator="greaterThan" allowBlank="1" showInputMessage="1" showErrorMessage="1" error="Enter positive values only." prompt="Enter the opening balance here." sqref="K2" xr:uid="{2F93B62C-1854-47D0-9CF6-31B1CE98EE74}">
      <formula1>0</formula1>
    </dataValidation>
    <dataValidation type="decimal" operator="greaterThan" allowBlank="1" showErrorMessage="1" error="Enter positive values only." prompt="_x000a_" sqref="I3:I1002" xr:uid="{2877EBBB-9D0C-4A96-AFD5-BB419AB2481D}">
      <formula1>0</formula1>
    </dataValidation>
  </dataValidation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BA1DA-ACFF-49C8-A3BD-D57C151259CD}">
  <dimension ref="A2:B2"/>
  <sheetViews>
    <sheetView workbookViewId="0">
      <selection activeCell="B3" sqref="B3"/>
    </sheetView>
  </sheetViews>
  <sheetFormatPr defaultRowHeight="14.5" x14ac:dyDescent="0.35"/>
  <sheetData>
    <row r="2" spans="1:2" x14ac:dyDescent="0.35">
      <c r="A2">
        <v>1</v>
      </c>
      <c r="B2" t="s">
        <v>520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1490A-3D48-4DBA-BFF6-FFE021BD720B}">
  <sheetPr>
    <tabColor theme="7" tint="0.59999389629810485"/>
  </sheetPr>
  <dimension ref="A1:J505"/>
  <sheetViews>
    <sheetView showGridLines="0" topLeftCell="B1" zoomScale="90" zoomScaleNormal="90" workbookViewId="0">
      <selection activeCell="F9" sqref="F9"/>
    </sheetView>
  </sheetViews>
  <sheetFormatPr defaultColWidth="9.1796875" defaultRowHeight="14.5" x14ac:dyDescent="0.35"/>
  <cols>
    <col min="1" max="1" width="9.1796875" style="126" hidden="1" customWidth="1"/>
    <col min="2" max="6" width="20" style="134" customWidth="1"/>
    <col min="7" max="7" width="12.453125" style="134" customWidth="1"/>
    <col min="8" max="8" width="18" style="134" customWidth="1"/>
    <col min="9" max="9" width="14.7265625" style="134" customWidth="1"/>
    <col min="10" max="10" width="13.7265625" style="134" customWidth="1"/>
    <col min="11" max="16384" width="9.1796875" style="126"/>
  </cols>
  <sheetData>
    <row r="1" spans="1:8" x14ac:dyDescent="0.35">
      <c r="B1" s="173" t="s">
        <v>2</v>
      </c>
      <c r="C1" s="320" t="s">
        <v>558</v>
      </c>
    </row>
    <row r="2" spans="1:8" x14ac:dyDescent="0.35">
      <c r="B2" s="173" t="s">
        <v>161</v>
      </c>
      <c r="C2" s="178">
        <f>INDEX('Customer List'!$A:$A,MATCH('Debtor balance enquiry'!$C$1,'Customer List'!$B:$B,0))</f>
        <v>9</v>
      </c>
    </row>
    <row r="4" spans="1:8" x14ac:dyDescent="0.35">
      <c r="B4" s="159" t="s">
        <v>0</v>
      </c>
      <c r="C4" s="179" t="s">
        <v>12</v>
      </c>
      <c r="D4" s="179" t="s">
        <v>7</v>
      </c>
      <c r="E4" s="179" t="s">
        <v>159</v>
      </c>
      <c r="F4" s="179" t="s">
        <v>158</v>
      </c>
    </row>
    <row r="5" spans="1:8" ht="15.75" customHeight="1" x14ac:dyDescent="0.35">
      <c r="B5" s="180" t="s">
        <v>182</v>
      </c>
      <c r="C5" s="181"/>
      <c r="D5" s="181"/>
      <c r="E5" s="321"/>
      <c r="F5" s="321"/>
    </row>
    <row r="6" spans="1:8" x14ac:dyDescent="0.35">
      <c r="A6" s="134">
        <v>1</v>
      </c>
      <c r="B6" s="182" t="str">
        <f ca="1">IF($B4="Total","",IF($B4="","",IFERROR(VLOOKUP($A6,'Accounts Receivable'!$A:$K,COLUMNS('Accounts Receivable'!$A:E),0),"TOTAL")))</f>
        <v>KCBO101</v>
      </c>
      <c r="C6" s="183">
        <f ca="1">IF($B6="Total",SUM($C$4:C4),IFERROR(VLOOKUP($A6,'Accounts Receivable'!$A:$K,COLUMNS('Accounts Receivable'!$A:G),0),""))</f>
        <v>5500</v>
      </c>
      <c r="D6" s="183" t="str">
        <f ca="1">IF($B6="Total",SUM($D$4:D4),IFERROR(VLOOKUP($A6,'Accounts Receivable'!$A:$K,COLUMNS('Accounts Receivable'!$A:H),0),""))</f>
        <v/>
      </c>
      <c r="E6" s="183">
        <f ca="1">IF($B6="Total",SUM($E$5:E5),IFERROR(VLOOKUP($A6,'Accounts Receivable'!$A:$K,COLUMNS('Accounts Receivable'!$A:I),0),""))</f>
        <v>0</v>
      </c>
      <c r="F6" s="183">
        <f ca="1">IFERROR(IF($B6="Total",$F$5+SUM($C6:$D6)-$E6,
IF(AND(C6="",D6=""),"",
$F$5+SUM(C$6:$C6)+SUM(D$6:$D6))-SUM(E$5:$E6)),"")</f>
        <v>5500</v>
      </c>
    </row>
    <row r="7" spans="1:8" x14ac:dyDescent="0.35">
      <c r="A7" s="134">
        <v>2</v>
      </c>
      <c r="B7" s="182" t="str">
        <f ca="1">IF($B6="Total","",IF($B6="","",IFERROR(VLOOKUP($A7,'Accounts Receivable'!$A:$K,COLUMNS('Accounts Receivable'!$A:E),0),"TOTAL")))</f>
        <v>KCBO102</v>
      </c>
      <c r="C7" s="183">
        <f ca="1">IF($B7="Total",SUM($C$4:C6),IFERROR(VLOOKUP($A7,'Accounts Receivable'!$A:$K,COLUMNS('Accounts Receivable'!$A:G),0),""))</f>
        <v>11000</v>
      </c>
      <c r="D7" s="183" t="str">
        <f ca="1">IF($B7="Total",SUM($D$4:D6),IFERROR(VLOOKUP($A7,'Accounts Receivable'!$A:$K,COLUMNS('Accounts Receivable'!$A:H),0),""))</f>
        <v/>
      </c>
      <c r="E7" s="183">
        <f ca="1">IF($B7="Total",SUM($E$5:E6),IFERROR(VLOOKUP($A7,'Accounts Receivable'!$A:$K,COLUMNS('Accounts Receivable'!$A:I),0),""))</f>
        <v>0</v>
      </c>
      <c r="F7" s="183">
        <f ca="1">IFERROR(IF($B7="Total",$F$5+SUM($C7:$D7)-$E7,
IF(AND(C7="",D7=""),"",
$F$5+SUM(C$6:$C7)+SUM(D$6:$D7))-SUM(E$5:$E7)),"")</f>
        <v>16500</v>
      </c>
      <c r="G7" s="126"/>
    </row>
    <row r="8" spans="1:8" x14ac:dyDescent="0.35">
      <c r="A8" s="134">
        <v>3</v>
      </c>
      <c r="B8" s="182" t="str">
        <f ca="1">IF($B7="Total","",IF($B7="","",IFERROR(VLOOKUP($A8,'Accounts Receivable'!$A:$K,COLUMNS('Accounts Receivable'!$A:E),0),"TOTAL")))</f>
        <v>KCBO103</v>
      </c>
      <c r="C8" s="183">
        <f ca="1">IF($B8="Total",SUM($C$4:C7),IFERROR(VLOOKUP($A8,'Accounts Receivable'!$A:$K,COLUMNS('Accounts Receivable'!$A:G),0),""))</f>
        <v>11000</v>
      </c>
      <c r="D8" s="183" t="str">
        <f ca="1">IF($B8="Total",SUM($D$4:D7),IFERROR(VLOOKUP($A8,'Accounts Receivable'!$A:$K,COLUMNS('Accounts Receivable'!$A:H),0),""))</f>
        <v/>
      </c>
      <c r="E8" s="183">
        <f ca="1">IF($B8="Total",SUM($E$5:E7),IFERROR(VLOOKUP($A8,'Accounts Receivable'!$A:$K,COLUMNS('Accounts Receivable'!$A:I),0),""))</f>
        <v>0</v>
      </c>
      <c r="F8" s="183">
        <f ca="1">IFERROR(IF($B8="Total",$F$5+SUM($C8:$D8)-$E8,
IF(AND(C8="",D8=""),"",
$F$5+SUM(C$6:$C8)+SUM(D$6:$D8))-SUM(E$5:$E8)),"")</f>
        <v>27500</v>
      </c>
    </row>
    <row r="9" spans="1:8" x14ac:dyDescent="0.35">
      <c r="A9" s="134">
        <v>4</v>
      </c>
      <c r="B9" s="182" t="str">
        <f ca="1">IF($B8="Total","",IF($B8="","",IFERROR(VLOOKUP($A9,'Accounts Receivable'!$A:$K,COLUMNS('Accounts Receivable'!$A:E),0),"TOTAL")))</f>
        <v>KCBO104</v>
      </c>
      <c r="C9" s="183">
        <f ca="1">IF($B9="Total",SUM($C$4:C8),IFERROR(VLOOKUP($A9,'Accounts Receivable'!$A:$K,COLUMNS('Accounts Receivable'!$A:G),0),""))</f>
        <v>11000</v>
      </c>
      <c r="D9" s="183" t="str">
        <f ca="1">IF($B9="Total",SUM($D$4:D8),IFERROR(VLOOKUP($A9,'Accounts Receivable'!$A:$K,COLUMNS('Accounts Receivable'!$A:H),0),""))</f>
        <v/>
      </c>
      <c r="E9" s="183">
        <f ca="1">IF($B9="Total",SUM($E$5:E8),IFERROR(VLOOKUP($A9,'Accounts Receivable'!$A:$K,COLUMNS('Accounts Receivable'!$A:I),0),""))</f>
        <v>0</v>
      </c>
      <c r="F9" s="183">
        <f ca="1">IFERROR(IF($B9="Total",$F$5+SUM($C9:$D9)-$E9,
IF(AND(C9="",D9=""),"",
$F$5+SUM(C$6:$C9)+SUM(D$6:$D9))-SUM(E$5:$E9)),"")</f>
        <v>38500</v>
      </c>
    </row>
    <row r="10" spans="1:8" x14ac:dyDescent="0.35">
      <c r="A10" s="134">
        <v>5</v>
      </c>
      <c r="B10" s="182" t="str">
        <f ca="1">IF($B9="Total","",IF($B9="","",IFERROR(VLOOKUP($A10,'Accounts Receivable'!$A:$K,COLUMNS('Accounts Receivable'!$A:E),0),"TOTAL")))</f>
        <v>KCBO105</v>
      </c>
      <c r="C10" s="183">
        <f ca="1">IF($B10="Total",SUM($C$4:C9),IFERROR(VLOOKUP($A10,'Accounts Receivable'!$A:$K,COLUMNS('Accounts Receivable'!$A:G),0),""))</f>
        <v>11000</v>
      </c>
      <c r="D10" s="183" t="str">
        <f ca="1">IF($B10="Total",SUM($D$4:D9),IFERROR(VLOOKUP($A10,'Accounts Receivable'!$A:$K,COLUMNS('Accounts Receivable'!$A:H),0),""))</f>
        <v/>
      </c>
      <c r="E10" s="183">
        <f ca="1">IF($B10="Total",SUM($E$5:E9),IFERROR(VLOOKUP($A10,'Accounts Receivable'!$A:$K,COLUMNS('Accounts Receivable'!$A:I),0),""))</f>
        <v>0</v>
      </c>
      <c r="F10" s="183">
        <f ca="1">IFERROR(IF($B10="Total",$F$5+SUM($C10:$D10)-$E10,
IF(AND(C10="",D10=""),"",
$F$5+SUM(C$6:$C10)+SUM(D$6:$D10))-SUM(E$5:$E10)),"")</f>
        <v>49500</v>
      </c>
      <c r="H10" s="249"/>
    </row>
    <row r="11" spans="1:8" x14ac:dyDescent="0.35">
      <c r="A11" s="134">
        <v>6</v>
      </c>
      <c r="B11" s="182" t="str">
        <f ca="1">IF($B10="Total","",IF($B10="","",IFERROR(VLOOKUP($A11,'Accounts Receivable'!$A:$K,COLUMNS('Accounts Receivable'!$A:E),0),"TOTAL")))</f>
        <v>TOTAL</v>
      </c>
      <c r="C11" s="183">
        <f ca="1">IF($B11="Total",SUM($C$4:C10),IFERROR(VLOOKUP($A11,'Accounts Receivable'!$A:$K,COLUMNS('Accounts Receivable'!$A:G),0),""))</f>
        <v>49500</v>
      </c>
      <c r="D11" s="183">
        <f ca="1">IF($B11="Total",SUM($D$4:D10),IFERROR(VLOOKUP($A11,'Accounts Receivable'!$A:$K,COLUMNS('Accounts Receivable'!$A:H),0),""))</f>
        <v>0</v>
      </c>
      <c r="E11" s="183">
        <f ca="1">IF($B11="Total",SUM($E$5:E10),IFERROR(VLOOKUP($A11,'Accounts Receivable'!$A:$K,COLUMNS('Accounts Receivable'!$A:I),0),""))</f>
        <v>0</v>
      </c>
      <c r="F11" s="183">
        <f ca="1">IFERROR(IF($B11="Total",$F$5+SUM($C11:$D11)-$E11,
IF(AND(C11="",D11=""),"",
$F$5+SUM(C$6:$C11)+SUM(D$6:$D11))-SUM(E$5:$E11)),"")</f>
        <v>49500</v>
      </c>
    </row>
    <row r="12" spans="1:8" x14ac:dyDescent="0.35">
      <c r="A12" s="134">
        <v>7</v>
      </c>
      <c r="B12" s="182" t="str">
        <f ca="1">IF($B11="Total","",IF($B11="","",IFERROR(VLOOKUP($A12,'Accounts Receivable'!$A:$K,COLUMNS('Accounts Receivable'!$A:E),0),"TOTAL")))</f>
        <v/>
      </c>
      <c r="C12" s="183" t="str">
        <f ca="1">IF($B12="Total",SUM($C$4:C11),IFERROR(VLOOKUP($A12,'Accounts Receivable'!$A:$K,COLUMNS('Accounts Receivable'!$A:G),0),""))</f>
        <v/>
      </c>
      <c r="D12" s="183" t="str">
        <f ca="1">IF($B12="Total",SUM($D$4:D11),IFERROR(VLOOKUP($A12,'Accounts Receivable'!$A:$K,COLUMNS('Accounts Receivable'!$A:H),0),""))</f>
        <v/>
      </c>
      <c r="E12" s="183" t="str">
        <f ca="1">IF($B12="Total",SUM($E$5:E11),IFERROR(VLOOKUP($A12,'Accounts Receivable'!$A:$K,COLUMNS('Accounts Receivable'!$A:I),0),""))</f>
        <v/>
      </c>
      <c r="F12" s="183" t="str">
        <f ca="1">IFERROR(IF($B12="Total",$F$5+SUM($C12:$D12)-$E12,
IF(AND(C12="",D12=""),"",
$F$5+SUM(C$6:$C12)+SUM(D$6:$D12))-SUM(E$5:$E12)),"")</f>
        <v/>
      </c>
    </row>
    <row r="13" spans="1:8" x14ac:dyDescent="0.35">
      <c r="A13" s="134">
        <v>8</v>
      </c>
      <c r="B13" s="182" t="str">
        <f ca="1">IF($B12="Total","",IF($B12="","",IFERROR(VLOOKUP($A13,'Accounts Receivable'!$A:$K,COLUMNS('Accounts Receivable'!$A:E),0),"TOTAL")))</f>
        <v/>
      </c>
      <c r="C13" s="183" t="str">
        <f ca="1">IF($B13="Total",SUM($C$4:C12),IFERROR(VLOOKUP($A13,'Accounts Receivable'!$A:$K,COLUMNS('Accounts Receivable'!$A:G),0),""))</f>
        <v/>
      </c>
      <c r="D13" s="183" t="str">
        <f ca="1">IF($B13="Total",SUM($D$4:D12),IFERROR(VLOOKUP($A13,'Accounts Receivable'!$A:$K,COLUMNS('Accounts Receivable'!$A:H),0),""))</f>
        <v/>
      </c>
      <c r="E13" s="183" t="str">
        <f ca="1">IF($B13="Total",SUM($E$5:E12),IFERROR(VLOOKUP($A13,'Accounts Receivable'!$A:$K,COLUMNS('Accounts Receivable'!$A:I),0),""))</f>
        <v/>
      </c>
      <c r="F13" s="183" t="str">
        <f ca="1">IFERROR(IF($B13="Total",$F$5+SUM($C13:$D13)-$E13,
IF(AND(C13="",D13=""),"",
$F$5+SUM(C$6:$C13)+SUM(D$6:$D13))-SUM(E$5:$E13)),"")</f>
        <v/>
      </c>
    </row>
    <row r="14" spans="1:8" x14ac:dyDescent="0.35">
      <c r="A14" s="134">
        <v>9</v>
      </c>
      <c r="B14" s="182" t="str">
        <f ca="1">IF($B13="Total","",IF($B13="","",IFERROR(VLOOKUP($A14,'Accounts Receivable'!$A:$K,COLUMNS('Accounts Receivable'!$A:E),0),"TOTAL")))</f>
        <v/>
      </c>
      <c r="C14" s="183" t="str">
        <f ca="1">IF($B14="Total",SUM($C$4:C13),IFERROR(VLOOKUP($A14,'Accounts Receivable'!$A:$K,COLUMNS('Accounts Receivable'!$A:G),0),""))</f>
        <v/>
      </c>
      <c r="D14" s="183" t="str">
        <f ca="1">IF($B14="Total",SUM($D$4:D13),IFERROR(VLOOKUP($A14,'Accounts Receivable'!$A:$K,COLUMNS('Accounts Receivable'!$A:H),0),""))</f>
        <v/>
      </c>
      <c r="E14" s="183" t="str">
        <f ca="1">IF($B14="Total",SUM($E$5:E13),IFERROR(VLOOKUP($A14,'Accounts Receivable'!$A:$K,COLUMNS('Accounts Receivable'!$A:I),0),""))</f>
        <v/>
      </c>
      <c r="F14" s="183" t="str">
        <f ca="1">IFERROR(IF($B14="Total",$F$5+SUM($C14:$D14)-$E14,
IF(AND(C14="",D14=""),"",
$F$5+SUM(C$6:$C14)+SUM(D$6:$D14))-SUM(E$5:$E14)),"")</f>
        <v/>
      </c>
    </row>
    <row r="15" spans="1:8" x14ac:dyDescent="0.35">
      <c r="A15" s="134">
        <v>10</v>
      </c>
      <c r="B15" s="182" t="str">
        <f ca="1">IF($B14="Total","",IF($B14="","",IFERROR(VLOOKUP($A15,'Accounts Receivable'!$A:$K,COLUMNS('Accounts Receivable'!$A:E),0),"TOTAL")))</f>
        <v/>
      </c>
      <c r="C15" s="183" t="str">
        <f ca="1">IF($B15="Total",SUM($C$4:C14),IFERROR(VLOOKUP($A15,'Accounts Receivable'!$A:$K,COLUMNS('Accounts Receivable'!$A:G),0),""))</f>
        <v/>
      </c>
      <c r="D15" s="183" t="str">
        <f ca="1">IF($B15="Total",SUM($D$4:D14),IFERROR(VLOOKUP($A15,'Accounts Receivable'!$A:$K,COLUMNS('Accounts Receivable'!$A:H),0),""))</f>
        <v/>
      </c>
      <c r="E15" s="183" t="str">
        <f ca="1">IF($B15="Total",SUM($E$5:E14),IFERROR(VLOOKUP($A15,'Accounts Receivable'!$A:$K,COLUMNS('Accounts Receivable'!$A:I),0),""))</f>
        <v/>
      </c>
      <c r="F15" s="183" t="str">
        <f ca="1">IFERROR(IF($B15="Total",$F$5+SUM($C15:$D15)-$E15,
IF(AND(C15="",D15=""),"",
$F$5+SUM(C$6:$C15)+SUM(D$6:$D15))-SUM(E$5:$E15)),"")</f>
        <v/>
      </c>
    </row>
    <row r="16" spans="1:8" x14ac:dyDescent="0.35">
      <c r="A16" s="134">
        <v>11</v>
      </c>
      <c r="B16" s="182" t="str">
        <f ca="1">IF($B15="Total","",IF($B15="","",IFERROR(VLOOKUP($A16,'Accounts Receivable'!$A:$K,COLUMNS('Accounts Receivable'!$A:E),0),"TOTAL")))</f>
        <v/>
      </c>
      <c r="C16" s="183" t="str">
        <f ca="1">IF($B16="Total",SUM($C$4:C15),IFERROR(VLOOKUP($A16,'Accounts Receivable'!$A:$K,COLUMNS('Accounts Receivable'!$A:G),0),""))</f>
        <v/>
      </c>
      <c r="D16" s="183" t="str">
        <f ca="1">IF($B16="Total",SUM($D$4:D15),IFERROR(VLOOKUP($A16,'Accounts Receivable'!$A:$K,COLUMNS('Accounts Receivable'!$A:H),0),""))</f>
        <v/>
      </c>
      <c r="E16" s="183" t="str">
        <f ca="1">IF($B16="Total",SUM($E$5:E15),IFERROR(VLOOKUP($A16,'Accounts Receivable'!$A:$K,COLUMNS('Accounts Receivable'!$A:I),0),""))</f>
        <v/>
      </c>
      <c r="F16" s="183" t="str">
        <f ca="1">IFERROR(IF($B16="Total",$F$5+SUM($C16:$D16)-$E16,
IF(AND(C16="",D16=""),"",
$F$5+SUM(C$6:$C16)+SUM(D$6:$D16))-SUM(E$5:$E16)),"")</f>
        <v/>
      </c>
    </row>
    <row r="17" spans="1:6" x14ac:dyDescent="0.35">
      <c r="A17" s="134">
        <v>12</v>
      </c>
      <c r="B17" s="182" t="str">
        <f ca="1">IF($B16="Total","",IF($B16="","",IFERROR(VLOOKUP($A17,'Accounts Receivable'!$A:$K,COLUMNS('Accounts Receivable'!$A:E),0),"TOTAL")))</f>
        <v/>
      </c>
      <c r="C17" s="183" t="str">
        <f ca="1">IF($B17="Total",SUM($C$4:C16),IFERROR(VLOOKUP($A17,'Accounts Receivable'!$A:$K,COLUMNS('Accounts Receivable'!$A:G),0),""))</f>
        <v/>
      </c>
      <c r="D17" s="183" t="str">
        <f ca="1">IF($B17="Total",SUM($D$4:D16),IFERROR(VLOOKUP($A17,'Accounts Receivable'!$A:$K,COLUMNS('Accounts Receivable'!$A:H),0),""))</f>
        <v/>
      </c>
      <c r="E17" s="183" t="str">
        <f ca="1">IF($B17="Total",SUM($E$5:E16),IFERROR(VLOOKUP($A17,'Accounts Receivable'!$A:$K,COLUMNS('Accounts Receivable'!$A:I),0),""))</f>
        <v/>
      </c>
      <c r="F17" s="183" t="str">
        <f ca="1">IFERROR(IF($B17="Total",$F$5+SUM($C17:$D17)-$E17,
IF(AND(C17="",D17=""),"",
$F$5+SUM(C$6:$C17)+SUM(D$6:$D17))-SUM(E$5:$E17)),"")</f>
        <v/>
      </c>
    </row>
    <row r="18" spans="1:6" x14ac:dyDescent="0.35">
      <c r="A18" s="134">
        <v>13</v>
      </c>
      <c r="B18" s="182" t="str">
        <f ca="1">IF($B17="Total","",IF($B17="","",IFERROR(VLOOKUP($A18,'Accounts Receivable'!$A:$K,COLUMNS('Accounts Receivable'!$A:E),0),"TOTAL")))</f>
        <v/>
      </c>
      <c r="C18" s="183" t="str">
        <f ca="1">IF($B18="Total",SUM($C$4:C17),IFERROR(VLOOKUP($A18,'Accounts Receivable'!$A:$K,COLUMNS('Accounts Receivable'!$A:G),0),""))</f>
        <v/>
      </c>
      <c r="D18" s="183" t="str">
        <f ca="1">IF($B18="Total",SUM($D$4:D17),IFERROR(VLOOKUP($A18,'Accounts Receivable'!$A:$K,COLUMNS('Accounts Receivable'!$A:H),0),""))</f>
        <v/>
      </c>
      <c r="E18" s="183" t="str">
        <f ca="1">IF($B18="Total",SUM($E$5:E17),IFERROR(VLOOKUP($A18,'Accounts Receivable'!$A:$K,COLUMNS('Accounts Receivable'!$A:I),0),""))</f>
        <v/>
      </c>
      <c r="F18" s="183" t="str">
        <f ca="1">IFERROR(IF($B18="Total",$F$5+SUM($C18:$D18)-$E18,
IF(AND(C18="",D18=""),"",
$F$5+SUM(C$6:$C18)+SUM(D$6:$D18))-SUM(E$5:$E18)),"")</f>
        <v/>
      </c>
    </row>
    <row r="19" spans="1:6" x14ac:dyDescent="0.35">
      <c r="A19" s="134">
        <v>14</v>
      </c>
      <c r="B19" s="182" t="str">
        <f ca="1">IF($B18="Total","",IF($B18="","",IFERROR(VLOOKUP($A19,'Accounts Receivable'!$A:$K,COLUMNS('Accounts Receivable'!$A:E),0),"TOTAL")))</f>
        <v/>
      </c>
      <c r="C19" s="183" t="str">
        <f ca="1">IF($B19="Total",SUM($C$4:C18),IFERROR(VLOOKUP($A19,'Accounts Receivable'!$A:$K,COLUMNS('Accounts Receivable'!$A:G),0),""))</f>
        <v/>
      </c>
      <c r="D19" s="183" t="str">
        <f ca="1">IF($B19="Total",SUM($D$4:D18),IFERROR(VLOOKUP($A19,'Accounts Receivable'!$A:$K,COLUMNS('Accounts Receivable'!$A:H),0),""))</f>
        <v/>
      </c>
      <c r="E19" s="183" t="str">
        <f ca="1">IF($B19="Total",SUM($E$5:E18),IFERROR(VLOOKUP($A19,'Accounts Receivable'!$A:$K,COLUMNS('Accounts Receivable'!$A:I),0),""))</f>
        <v/>
      </c>
      <c r="F19" s="183" t="str">
        <f ca="1">IFERROR(IF($B19="Total",$F$5+SUM($C19:$D19)-$E19,
IF(AND(C19="",D19=""),"",
$F$5+SUM(C$6:$C19)+SUM(D$6:$D19))-SUM(E$5:$E19)),"")</f>
        <v/>
      </c>
    </row>
    <row r="20" spans="1:6" x14ac:dyDescent="0.35">
      <c r="A20" s="134">
        <v>15</v>
      </c>
      <c r="B20" s="182" t="str">
        <f ca="1">IF($B19="Total","",IF($B19="","",IFERROR(VLOOKUP($A20,'Accounts Receivable'!$A:$K,COLUMNS('Accounts Receivable'!$A:E),0),"TOTAL")))</f>
        <v/>
      </c>
      <c r="C20" s="183" t="str">
        <f ca="1">IF($B20="Total",SUM($C$4:C19),IFERROR(VLOOKUP($A20,'Accounts Receivable'!$A:$K,COLUMNS('Accounts Receivable'!$A:G),0),""))</f>
        <v/>
      </c>
      <c r="D20" s="183" t="str">
        <f ca="1">IF($B20="Total",SUM($D$4:D19),IFERROR(VLOOKUP($A20,'Accounts Receivable'!$A:$K,COLUMNS('Accounts Receivable'!$A:H),0),""))</f>
        <v/>
      </c>
      <c r="E20" s="183" t="str">
        <f ca="1">IF($B20="Total",SUM($E$5:E19),IFERROR(VLOOKUP($A20,'Accounts Receivable'!$A:$K,COLUMNS('Accounts Receivable'!$A:I),0),""))</f>
        <v/>
      </c>
      <c r="F20" s="183" t="str">
        <f ca="1">IFERROR(IF($B20="Total",$F$5+SUM($C20:$D20)-$E20,
IF(AND(C20="",D20=""),"",
$F$5+SUM(C$6:$C20)+SUM(D$6:$D20))-SUM(E$5:$E20)),"")</f>
        <v/>
      </c>
    </row>
    <row r="21" spans="1:6" x14ac:dyDescent="0.35">
      <c r="A21" s="134">
        <v>16</v>
      </c>
      <c r="B21" s="182" t="str">
        <f ca="1">IF($B20="Total","",IF($B20="","",IFERROR(VLOOKUP($A21,'Accounts Receivable'!$A:$K,COLUMNS('Accounts Receivable'!$A:E),0),"TOTAL")))</f>
        <v/>
      </c>
      <c r="C21" s="183" t="str">
        <f ca="1">IF($B21="Total",SUM($C$4:C20),IFERROR(VLOOKUP($A21,'Accounts Receivable'!$A:$K,COLUMNS('Accounts Receivable'!$A:G),0),""))</f>
        <v/>
      </c>
      <c r="D21" s="183" t="str">
        <f ca="1">IF($B21="Total",SUM($D$4:D20),IFERROR(VLOOKUP($A21,'Accounts Receivable'!$A:$K,COLUMNS('Accounts Receivable'!$A:H),0),""))</f>
        <v/>
      </c>
      <c r="E21" s="183" t="str">
        <f ca="1">IF($B21="Total",SUM($E$5:E20),IFERROR(VLOOKUP($A21,'Accounts Receivable'!$A:$K,COLUMNS('Accounts Receivable'!$A:I),0),""))</f>
        <v/>
      </c>
      <c r="F21" s="183" t="str">
        <f ca="1">IFERROR(IF($B21="Total",$F$5+SUM($C21:$D21)-$E21,
IF(AND(C21="",D21=""),"",
$F$5+SUM(C$6:$C21)+SUM(D$6:$D21))-SUM(E$5:$E21)),"")</f>
        <v/>
      </c>
    </row>
    <row r="22" spans="1:6" x14ac:dyDescent="0.35">
      <c r="A22" s="134">
        <v>17</v>
      </c>
      <c r="B22" s="182" t="str">
        <f ca="1">IF($B21="Total","",IF($B21="","",IFERROR(VLOOKUP($A22,'Accounts Receivable'!$A:$K,COLUMNS('Accounts Receivable'!$A:E),0),"TOTAL")))</f>
        <v/>
      </c>
      <c r="C22" s="183" t="str">
        <f ca="1">IF($B22="Total",SUM($C$4:C21),IFERROR(VLOOKUP($A22,'Accounts Receivable'!$A:$K,COLUMNS('Accounts Receivable'!$A:G),0),""))</f>
        <v/>
      </c>
      <c r="D22" s="183" t="str">
        <f ca="1">IF($B22="Total",SUM($D$4:D21),IFERROR(VLOOKUP($A22,'Accounts Receivable'!$A:$K,COLUMNS('Accounts Receivable'!$A:H),0),""))</f>
        <v/>
      </c>
      <c r="E22" s="183" t="str">
        <f ca="1">IF($B22="Total",SUM($E$5:E21),IFERROR(VLOOKUP($A22,'Accounts Receivable'!$A:$K,COLUMNS('Accounts Receivable'!$A:I),0),""))</f>
        <v/>
      </c>
      <c r="F22" s="183" t="str">
        <f ca="1">IFERROR(IF($B22="Total",$F$5+SUM($C22:$D22)-$E22,
IF(AND(C22="",D22=""),"",
$F$5+SUM(C$6:$C22)+SUM(D$6:$D22))-SUM(E$5:$E22)),"")</f>
        <v/>
      </c>
    </row>
    <row r="23" spans="1:6" x14ac:dyDescent="0.35">
      <c r="A23" s="134">
        <v>18</v>
      </c>
      <c r="B23" s="182" t="str">
        <f ca="1">IF($B22="Total","",IF($B22="","",IFERROR(VLOOKUP($A23,'Accounts Receivable'!$A:$K,COLUMNS('Accounts Receivable'!$A:E),0),"TOTAL")))</f>
        <v/>
      </c>
      <c r="C23" s="183" t="str">
        <f ca="1">IF($B23="Total",SUM($C$4:C22),IFERROR(VLOOKUP($A23,'Accounts Receivable'!$A:$K,COLUMNS('Accounts Receivable'!$A:G),0),""))</f>
        <v/>
      </c>
      <c r="D23" s="183" t="str">
        <f ca="1">IF($B23="Total",SUM($D$4:D22),IFERROR(VLOOKUP($A23,'Accounts Receivable'!$A:$K,COLUMNS('Accounts Receivable'!$A:H),0),""))</f>
        <v/>
      </c>
      <c r="E23" s="183" t="str">
        <f ca="1">IF($B23="Total",SUM($E$5:E22),IFERROR(VLOOKUP($A23,'Accounts Receivable'!$A:$K,COLUMNS('Accounts Receivable'!$A:I),0),""))</f>
        <v/>
      </c>
      <c r="F23" s="183" t="str">
        <f ca="1">IFERROR(IF($B23="Total",$F$5+SUM($C23:$D23)-$E23,
IF(AND(C23="",D23=""),"",
$F$5+SUM(C$6:$C23)+SUM(D$6:$D23))-SUM(E$5:$E23)),"")</f>
        <v/>
      </c>
    </row>
    <row r="24" spans="1:6" x14ac:dyDescent="0.35">
      <c r="A24" s="134">
        <v>19</v>
      </c>
      <c r="B24" s="182" t="str">
        <f ca="1">IF($B23="Total","",IF($B23="","",IFERROR(VLOOKUP($A24,'Accounts Receivable'!$A:$K,COLUMNS('Accounts Receivable'!$A:E),0),"TOTAL")))</f>
        <v/>
      </c>
      <c r="C24" s="183" t="str">
        <f ca="1">IF($B24="Total",SUM($C$4:C23),IFERROR(VLOOKUP($A24,'Accounts Receivable'!$A:$K,COLUMNS('Accounts Receivable'!$A:G),0),""))</f>
        <v/>
      </c>
      <c r="D24" s="183" t="str">
        <f ca="1">IF($B24="Total",SUM($D$4:D23),IFERROR(VLOOKUP($A24,'Accounts Receivable'!$A:$K,COLUMNS('Accounts Receivable'!$A:H),0),""))</f>
        <v/>
      </c>
      <c r="E24" s="183" t="str">
        <f ca="1">IF($B24="Total",SUM($E$5:E23),IFERROR(VLOOKUP($A24,'Accounts Receivable'!$A:$K,COLUMNS('Accounts Receivable'!$A:I),0),""))</f>
        <v/>
      </c>
      <c r="F24" s="183" t="str">
        <f ca="1">IFERROR(IF($B24="Total",$F$5+SUM($C24:$D24)-$E24,
IF(AND(C24="",D24=""),"",
$F$5+SUM(C$6:$C24)+SUM(D$6:$D24))-SUM(E$5:$E24)),"")</f>
        <v/>
      </c>
    </row>
    <row r="25" spans="1:6" x14ac:dyDescent="0.35">
      <c r="A25" s="134">
        <v>20</v>
      </c>
      <c r="B25" s="182" t="str">
        <f ca="1">IF($B24="Total","",IF($B24="","",IFERROR(VLOOKUP($A25,'Accounts Receivable'!$A:$K,COLUMNS('Accounts Receivable'!$A:E),0),"TOTAL")))</f>
        <v/>
      </c>
      <c r="C25" s="183" t="str">
        <f ca="1">IF($B25="Total",SUM($C$4:C24),IFERROR(VLOOKUP($A25,'Accounts Receivable'!$A:$K,COLUMNS('Accounts Receivable'!$A:G),0),""))</f>
        <v/>
      </c>
      <c r="D25" s="183" t="str">
        <f ca="1">IF($B25="Total",SUM($D$4:D24),IFERROR(VLOOKUP($A25,'Accounts Receivable'!$A:$K,COLUMNS('Accounts Receivable'!$A:H),0),""))</f>
        <v/>
      </c>
      <c r="E25" s="183" t="str">
        <f ca="1">IF($B25="Total",SUM($E$5:E24),IFERROR(VLOOKUP($A25,'Accounts Receivable'!$A:$K,COLUMNS('Accounts Receivable'!$A:I),0),""))</f>
        <v/>
      </c>
      <c r="F25" s="183" t="str">
        <f ca="1">IFERROR(IF($B25="Total",$F$5+SUM($C25:$D25)-$E25,
IF(AND(C25="",D25=""),"",
$F$5+SUM(C$6:$C25)+SUM(D$6:$D25))-SUM(E$5:$E25)),"")</f>
        <v/>
      </c>
    </row>
    <row r="26" spans="1:6" x14ac:dyDescent="0.35">
      <c r="A26" s="134">
        <v>21</v>
      </c>
      <c r="B26" s="182" t="str">
        <f ca="1">IF($B25="Total","",IF($B25="","",IFERROR(VLOOKUP($A26,'Accounts Receivable'!$A:$K,COLUMNS('Accounts Receivable'!$A:E),0),"TOTAL")))</f>
        <v/>
      </c>
      <c r="C26" s="183" t="str">
        <f ca="1">IF($B26="Total",SUM($C$4:C25),IFERROR(VLOOKUP($A26,'Accounts Receivable'!$A:$K,COLUMNS('Accounts Receivable'!$A:G),0),""))</f>
        <v/>
      </c>
      <c r="D26" s="183" t="str">
        <f ca="1">IF($B26="Total",SUM($D$4:D25),IFERROR(VLOOKUP($A26,'Accounts Receivable'!$A:$K,COLUMNS('Accounts Receivable'!$A:H),0),""))</f>
        <v/>
      </c>
      <c r="E26" s="183" t="str">
        <f ca="1">IF($B26="Total",SUM($E$5:E25),IFERROR(VLOOKUP($A26,'Accounts Receivable'!$A:$K,COLUMNS('Accounts Receivable'!$A:I),0),""))</f>
        <v/>
      </c>
      <c r="F26" s="183" t="str">
        <f ca="1">IFERROR(IF($B26="Total",$F$5+SUM($C26:$D26)-$E26,
IF(AND(C26="",D26=""),"",
$F$5+SUM(C$6:$C26)+SUM(D$6:$D26))-SUM(E$5:$E26)),"")</f>
        <v/>
      </c>
    </row>
    <row r="27" spans="1:6" x14ac:dyDescent="0.35">
      <c r="A27" s="134">
        <v>22</v>
      </c>
      <c r="B27" s="182" t="str">
        <f ca="1">IF($B26="Total","",IF($B26="","",IFERROR(VLOOKUP($A27,'Accounts Receivable'!$A:$K,COLUMNS('Accounts Receivable'!$A:E),0),"TOTAL")))</f>
        <v/>
      </c>
      <c r="C27" s="183" t="str">
        <f ca="1">IF($B27="Total",SUM($C$4:C26),IFERROR(VLOOKUP($A27,'Accounts Receivable'!$A:$K,COLUMNS('Accounts Receivable'!$A:G),0),""))</f>
        <v/>
      </c>
      <c r="D27" s="183" t="str">
        <f ca="1">IF($B27="Total",SUM($D$4:D26),IFERROR(VLOOKUP($A27,'Accounts Receivable'!$A:$K,COLUMNS('Accounts Receivable'!$A:H),0),""))</f>
        <v/>
      </c>
      <c r="E27" s="183" t="str">
        <f ca="1">IF($B27="Total",SUM($E$5:E26),IFERROR(VLOOKUP($A27,'Accounts Receivable'!$A:$K,COLUMNS('Accounts Receivable'!$A:I),0),""))</f>
        <v/>
      </c>
      <c r="F27" s="183" t="str">
        <f ca="1">IFERROR(IF($B27="Total",$F$5+SUM($C27:$D27)-$E27,
IF(AND(C27="",D27=""),"",
$F$5+SUM(C$6:$C27)+SUM(D$6:$D27))-SUM(E$5:$E27)),"")</f>
        <v/>
      </c>
    </row>
    <row r="28" spans="1:6" x14ac:dyDescent="0.35">
      <c r="A28" s="134">
        <v>23</v>
      </c>
      <c r="B28" s="182" t="str">
        <f ca="1">IF($B27="Total","",IF($B27="","",IFERROR(VLOOKUP($A28,'Accounts Receivable'!$A:$K,COLUMNS('Accounts Receivable'!$A:E),0),"TOTAL")))</f>
        <v/>
      </c>
      <c r="C28" s="183" t="str">
        <f ca="1">IF($B28="Total",SUM($C$4:C27),IFERROR(VLOOKUP($A28,'Accounts Receivable'!$A:$K,COLUMNS('Accounts Receivable'!$A:G),0),""))</f>
        <v/>
      </c>
      <c r="D28" s="183" t="str">
        <f ca="1">IF($B28="Total",SUM($D$4:D27),IFERROR(VLOOKUP($A28,'Accounts Receivable'!$A:$K,COLUMNS('Accounts Receivable'!$A:H),0),""))</f>
        <v/>
      </c>
      <c r="E28" s="183" t="str">
        <f ca="1">IF($B28="Total",SUM($E$5:E27),IFERROR(VLOOKUP($A28,'Accounts Receivable'!$A:$K,COLUMNS('Accounts Receivable'!$A:I),0),""))</f>
        <v/>
      </c>
      <c r="F28" s="183" t="str">
        <f ca="1">IFERROR(IF($B28="Total",$F$5+SUM($C28:$D28)-$E28,
IF(AND(C28="",D28=""),"",
$F$5+SUM(C$6:$C28)+SUM(D$6:$D28))-SUM(E$5:$E28)),"")</f>
        <v/>
      </c>
    </row>
    <row r="29" spans="1:6" x14ac:dyDescent="0.35">
      <c r="A29" s="134">
        <v>24</v>
      </c>
      <c r="B29" s="182" t="str">
        <f ca="1">IF($B28="Total","",IF($B28="","",IFERROR(VLOOKUP($A29,'Accounts Receivable'!$A:$K,COLUMNS('Accounts Receivable'!$A:E),0),"TOTAL")))</f>
        <v/>
      </c>
      <c r="C29" s="183" t="str">
        <f ca="1">IF($B29="Total",SUM($C$4:C28),IFERROR(VLOOKUP($A29,'Accounts Receivable'!$A:$K,COLUMNS('Accounts Receivable'!$A:G),0),""))</f>
        <v/>
      </c>
      <c r="D29" s="183" t="str">
        <f ca="1">IF($B29="Total",SUM($D$4:D28),IFERROR(VLOOKUP($A29,'Accounts Receivable'!$A:$K,COLUMNS('Accounts Receivable'!$A:H),0),""))</f>
        <v/>
      </c>
      <c r="E29" s="183" t="str">
        <f ca="1">IF($B29="Total",SUM($E$5:E28),IFERROR(VLOOKUP($A29,'Accounts Receivable'!$A:$K,COLUMNS('Accounts Receivable'!$A:I),0),""))</f>
        <v/>
      </c>
      <c r="F29" s="183" t="str">
        <f ca="1">IFERROR(IF($B29="Total",$F$5+SUM($C29:$D29)-$E29,
IF(AND(C29="",D29=""),"",
$F$5+SUM(C$6:$C29)+SUM(D$6:$D29))-SUM(E$5:$E29)),"")</f>
        <v/>
      </c>
    </row>
    <row r="30" spans="1:6" x14ac:dyDescent="0.35">
      <c r="A30" s="134">
        <v>25</v>
      </c>
      <c r="B30" s="182" t="str">
        <f ca="1">IF($B29="Total","",IF($B29="","",IFERROR(VLOOKUP($A30,'Accounts Receivable'!$A:$K,COLUMNS('Accounts Receivable'!$A:E),0),"TOTAL")))</f>
        <v/>
      </c>
      <c r="C30" s="183" t="str">
        <f ca="1">IF($B30="Total",SUM($C$4:C29),IFERROR(VLOOKUP($A30,'Accounts Receivable'!$A:$K,COLUMNS('Accounts Receivable'!$A:G),0),""))</f>
        <v/>
      </c>
      <c r="D30" s="183" t="str">
        <f ca="1">IF($B30="Total",SUM($D$4:D29),IFERROR(VLOOKUP($A30,'Accounts Receivable'!$A:$K,COLUMNS('Accounts Receivable'!$A:H),0),""))</f>
        <v/>
      </c>
      <c r="E30" s="183" t="str">
        <f ca="1">IF($B30="Total",SUM($E$5:E29),IFERROR(VLOOKUP($A30,'Accounts Receivable'!$A:$K,COLUMNS('Accounts Receivable'!$A:I),0),""))</f>
        <v/>
      </c>
      <c r="F30" s="183" t="str">
        <f ca="1">IFERROR(IF($B30="Total",$F$5+SUM($C30:$D30)-$E30,
IF(AND(C30="",D30=""),"",
$F$5+SUM(C$6:$C30)+SUM(D$6:$D30))-SUM(E$5:$E30)),"")</f>
        <v/>
      </c>
    </row>
    <row r="31" spans="1:6" x14ac:dyDescent="0.35">
      <c r="A31" s="134">
        <v>26</v>
      </c>
      <c r="B31" s="182" t="str">
        <f ca="1">IF($B30="Total","",IF($B30="","",IFERROR(VLOOKUP($A31,'Accounts Receivable'!$A:$K,COLUMNS('Accounts Receivable'!$A:E),0),"TOTAL")))</f>
        <v/>
      </c>
      <c r="C31" s="183" t="str">
        <f ca="1">IF($B31="Total",SUM($C$4:C30),IFERROR(VLOOKUP($A31,'Accounts Receivable'!$A:$K,COLUMNS('Accounts Receivable'!$A:G),0),""))</f>
        <v/>
      </c>
      <c r="D31" s="183" t="str">
        <f ca="1">IF($B31="Total",SUM($D$4:D30),IFERROR(VLOOKUP($A31,'Accounts Receivable'!$A:$K,COLUMNS('Accounts Receivable'!$A:H),0),""))</f>
        <v/>
      </c>
      <c r="E31" s="183" t="str">
        <f ca="1">IF($B31="Total",SUM($E$5:E30),IFERROR(VLOOKUP($A31,'Accounts Receivable'!$A:$K,COLUMNS('Accounts Receivable'!$A:I),0),""))</f>
        <v/>
      </c>
      <c r="F31" s="183" t="str">
        <f ca="1">IFERROR(IF($B31="Total",$F$5+SUM($C31:$D31)-$E31,
IF(AND(C31="",D31=""),"",
$F$5+SUM(C$6:$C31)+SUM(D$6:$D31))-SUM(E$5:$E31)),"")</f>
        <v/>
      </c>
    </row>
    <row r="32" spans="1:6" x14ac:dyDescent="0.35">
      <c r="A32" s="134">
        <v>27</v>
      </c>
      <c r="B32" s="182" t="str">
        <f ca="1">IF($B31="Total","",IF($B31="","",IFERROR(VLOOKUP($A32,'Accounts Receivable'!$A:$K,COLUMNS('Accounts Receivable'!$A:E),0),"TOTAL")))</f>
        <v/>
      </c>
      <c r="C32" s="183" t="str">
        <f ca="1">IF($B32="Total",SUM($C$4:C31),IFERROR(VLOOKUP($A32,'Accounts Receivable'!$A:$K,COLUMNS('Accounts Receivable'!$A:G),0),""))</f>
        <v/>
      </c>
      <c r="D32" s="183" t="str">
        <f ca="1">IF($B32="Total",SUM($D$4:D31),IFERROR(VLOOKUP($A32,'Accounts Receivable'!$A:$K,COLUMNS('Accounts Receivable'!$A:H),0),""))</f>
        <v/>
      </c>
      <c r="E32" s="183" t="str">
        <f ca="1">IF($B32="Total",SUM($E$5:E31),IFERROR(VLOOKUP($A32,'Accounts Receivable'!$A:$K,COLUMNS('Accounts Receivable'!$A:I),0),""))</f>
        <v/>
      </c>
      <c r="F32" s="183" t="str">
        <f ca="1">IFERROR(IF($B32="Total",$F$5+SUM($C32:$D32)-$E32,
IF(AND(C32="",D32=""),"",
$F$5+SUM(C$6:$C32)+SUM(D$6:$D32))-SUM(E$5:$E32)),"")</f>
        <v/>
      </c>
    </row>
    <row r="33" spans="1:6" x14ac:dyDescent="0.35">
      <c r="A33" s="134">
        <v>28</v>
      </c>
      <c r="B33" s="182" t="str">
        <f ca="1">IF($B32="Total","",IF($B32="","",IFERROR(VLOOKUP($A33,'Accounts Receivable'!$A:$K,COLUMNS('Accounts Receivable'!$A:E),0),"TOTAL")))</f>
        <v/>
      </c>
      <c r="C33" s="183" t="str">
        <f ca="1">IF($B33="Total",SUM($C$4:C32),IFERROR(VLOOKUP($A33,'Accounts Receivable'!$A:$K,COLUMNS('Accounts Receivable'!$A:G),0),""))</f>
        <v/>
      </c>
      <c r="D33" s="183" t="str">
        <f ca="1">IF($B33="Total",SUM($D$4:D32),IFERROR(VLOOKUP($A33,'Accounts Receivable'!$A:$K,COLUMNS('Accounts Receivable'!$A:H),0),""))</f>
        <v/>
      </c>
      <c r="E33" s="183" t="str">
        <f ca="1">IF($B33="Total",SUM($E$5:E32),IFERROR(VLOOKUP($A33,'Accounts Receivable'!$A:$K,COLUMNS('Accounts Receivable'!$A:I),0),""))</f>
        <v/>
      </c>
      <c r="F33" s="183" t="str">
        <f ca="1">IFERROR(IF($B33="Total",$F$5+SUM($C33:$D33)-$E33,
IF(AND(C33="",D33=""),"",
$F$5+SUM(C$6:$C33)+SUM(D$6:$D33))-SUM(E$5:$E33)),"")</f>
        <v/>
      </c>
    </row>
    <row r="34" spans="1:6" x14ac:dyDescent="0.35">
      <c r="A34" s="134">
        <v>29</v>
      </c>
      <c r="B34" s="182" t="str">
        <f ca="1">IF($B33="Total","",IF($B33="","",IFERROR(VLOOKUP($A34,'Accounts Receivable'!$A:$K,COLUMNS('Accounts Receivable'!$A:E),0),"TOTAL")))</f>
        <v/>
      </c>
      <c r="C34" s="183" t="str">
        <f ca="1">IF($B34="Total",SUM($C$4:C33),IFERROR(VLOOKUP($A34,'Accounts Receivable'!$A:$K,COLUMNS('Accounts Receivable'!$A:G),0),""))</f>
        <v/>
      </c>
      <c r="D34" s="183" t="str">
        <f ca="1">IF($B34="Total",SUM($D$4:D33),IFERROR(VLOOKUP($A34,'Accounts Receivable'!$A:$K,COLUMNS('Accounts Receivable'!$A:H),0),""))</f>
        <v/>
      </c>
      <c r="E34" s="183" t="str">
        <f ca="1">IF($B34="Total",SUM($E$5:E33),IFERROR(VLOOKUP($A34,'Accounts Receivable'!$A:$K,COLUMNS('Accounts Receivable'!$A:I),0),""))</f>
        <v/>
      </c>
      <c r="F34" s="183" t="str">
        <f ca="1">IFERROR(IF($B34="Total",$F$5+SUM($C34:$D34)-$E34,
IF(AND(C34="",D34=""),"",
$F$5+SUM(C$6:$C34)+SUM(D$6:$D34))-SUM(E$5:$E34)),"")</f>
        <v/>
      </c>
    </row>
    <row r="35" spans="1:6" x14ac:dyDescent="0.35">
      <c r="A35" s="134">
        <v>30</v>
      </c>
      <c r="B35" s="182" t="str">
        <f ca="1">IF($B34="Total","",IF($B34="","",IFERROR(VLOOKUP($A35,'Accounts Receivable'!$A:$K,COLUMNS('Accounts Receivable'!$A:E),0),"TOTAL")))</f>
        <v/>
      </c>
      <c r="C35" s="183" t="str">
        <f ca="1">IF($B35="Total",SUM($C$4:C34),IFERROR(VLOOKUP($A35,'Accounts Receivable'!$A:$K,COLUMNS('Accounts Receivable'!$A:G),0),""))</f>
        <v/>
      </c>
      <c r="D35" s="183" t="str">
        <f ca="1">IF($B35="Total",SUM($D$4:D34),IFERROR(VLOOKUP($A35,'Accounts Receivable'!$A:$K,COLUMNS('Accounts Receivable'!$A:H),0),""))</f>
        <v/>
      </c>
      <c r="E35" s="183" t="str">
        <f ca="1">IF($B35="Total",SUM($E$5:E34),IFERROR(VLOOKUP($A35,'Accounts Receivable'!$A:$K,COLUMNS('Accounts Receivable'!$A:I),0),""))</f>
        <v/>
      </c>
      <c r="F35" s="183" t="str">
        <f ca="1">IFERROR(IF($B35="Total",$F$5+SUM($C35:$D35)-$E35,
IF(AND(C35="",D35=""),"",
$F$5+SUM(C$6:$C35)+SUM(D$6:$D35))-SUM(E$5:$E35)),"")</f>
        <v/>
      </c>
    </row>
    <row r="36" spans="1:6" x14ac:dyDescent="0.35">
      <c r="A36" s="134">
        <v>31</v>
      </c>
      <c r="B36" s="182" t="str">
        <f ca="1">IF($B35="Total","",IF($B35="","",IFERROR(VLOOKUP($A36,'Accounts Receivable'!$A:$K,COLUMNS('Accounts Receivable'!$A:E),0),"TOTAL")))</f>
        <v/>
      </c>
      <c r="C36" s="183" t="str">
        <f ca="1">IF($B36="Total",SUM($C$4:C35),IFERROR(VLOOKUP($A36,'Accounts Receivable'!$A:$K,COLUMNS('Accounts Receivable'!$A:G),0),""))</f>
        <v/>
      </c>
      <c r="D36" s="183" t="str">
        <f ca="1">IF($B36="Total",SUM($D$4:D35),IFERROR(VLOOKUP($A36,'Accounts Receivable'!$A:$K,COLUMNS('Accounts Receivable'!$A:H),0),""))</f>
        <v/>
      </c>
      <c r="E36" s="183" t="str">
        <f ca="1">IF($B36="Total",SUM($E$5:E35),IFERROR(VLOOKUP($A36,'Accounts Receivable'!$A:$K,COLUMNS('Accounts Receivable'!$A:I),0),""))</f>
        <v/>
      </c>
      <c r="F36" s="183" t="str">
        <f ca="1">IFERROR(IF($B36="Total",$F$5+SUM($C36:$D36)-$E36,
IF(AND(C36="",D36=""),"",
$F$5+SUM(C$6:$C36)+SUM(D$6:$D36))-SUM(E$5:$E36)),"")</f>
        <v/>
      </c>
    </row>
    <row r="37" spans="1:6" x14ac:dyDescent="0.35">
      <c r="A37" s="134">
        <v>32</v>
      </c>
      <c r="B37" s="182" t="str">
        <f ca="1">IF($B36="Total","",IF($B36="","",IFERROR(VLOOKUP($A37,'Accounts Receivable'!$A:$K,COLUMNS('Accounts Receivable'!$A:E),0),"TOTAL")))</f>
        <v/>
      </c>
      <c r="C37" s="183" t="str">
        <f ca="1">IF($B37="Total",SUM($C$4:C36),IFERROR(VLOOKUP($A37,'Accounts Receivable'!$A:$K,COLUMNS('Accounts Receivable'!$A:G),0),""))</f>
        <v/>
      </c>
      <c r="D37" s="183" t="str">
        <f ca="1">IF($B37="Total",SUM($D$4:D36),IFERROR(VLOOKUP($A37,'Accounts Receivable'!$A:$K,COLUMNS('Accounts Receivable'!$A:H),0),""))</f>
        <v/>
      </c>
      <c r="E37" s="183" t="str">
        <f ca="1">IF($B37="Total",SUM($E$5:E36),IFERROR(VLOOKUP($A37,'Accounts Receivable'!$A:$K,COLUMNS('Accounts Receivable'!$A:I),0),""))</f>
        <v/>
      </c>
      <c r="F37" s="183" t="str">
        <f ca="1">IFERROR(IF($B37="Total",$F$5+SUM($C37:$D37)-$E37,
IF(AND(C37="",D37=""),"",
$F$5+SUM(C$6:$C37)+SUM(D$6:$D37))-SUM(E$5:$E37)),"")</f>
        <v/>
      </c>
    </row>
    <row r="38" spans="1:6" x14ac:dyDescent="0.35">
      <c r="A38" s="134">
        <v>33</v>
      </c>
      <c r="B38" s="182" t="str">
        <f ca="1">IF($B37="Total","",IF($B37="","",IFERROR(VLOOKUP($A38,'Accounts Receivable'!$A:$K,COLUMNS('Accounts Receivable'!$A:E),0),"TOTAL")))</f>
        <v/>
      </c>
      <c r="C38" s="183" t="str">
        <f ca="1">IF($B38="Total",SUM($C$4:C37),IFERROR(VLOOKUP($A38,'Accounts Receivable'!$A:$K,COLUMNS('Accounts Receivable'!$A:G),0),""))</f>
        <v/>
      </c>
      <c r="D38" s="183" t="str">
        <f ca="1">IF($B38="Total",SUM($D$4:D37),IFERROR(VLOOKUP($A38,'Accounts Receivable'!$A:$K,COLUMNS('Accounts Receivable'!$A:H),0),""))</f>
        <v/>
      </c>
      <c r="E38" s="183" t="str">
        <f ca="1">IF($B38="Total",SUM($E$5:E37),IFERROR(VLOOKUP($A38,'Accounts Receivable'!$A:$K,COLUMNS('Accounts Receivable'!$A:I),0),""))</f>
        <v/>
      </c>
      <c r="F38" s="183" t="str">
        <f ca="1">IFERROR(IF($B38="Total",$F$5+SUM($C38:$D38)-$E38,
IF(AND(C38="",D38=""),"",
$F$5+SUM(C$6:$C38)+SUM(D$6:$D38))-SUM(E$5:$E38)),"")</f>
        <v/>
      </c>
    </row>
    <row r="39" spans="1:6" x14ac:dyDescent="0.35">
      <c r="A39" s="134">
        <v>34</v>
      </c>
      <c r="B39" s="182" t="str">
        <f ca="1">IF($B38="Total","",IF($B38="","",IFERROR(VLOOKUP($A39,'Accounts Receivable'!$A:$K,COLUMNS('Accounts Receivable'!$A:E),0),"TOTAL")))</f>
        <v/>
      </c>
      <c r="C39" s="183" t="str">
        <f ca="1">IF($B39="Total",SUM($C$4:C38),IFERROR(VLOOKUP($A39,'Accounts Receivable'!$A:$K,COLUMNS('Accounts Receivable'!$A:G),0),""))</f>
        <v/>
      </c>
      <c r="D39" s="183" t="str">
        <f ca="1">IF($B39="Total",SUM($D$4:D38),IFERROR(VLOOKUP($A39,'Accounts Receivable'!$A:$K,COLUMNS('Accounts Receivable'!$A:H),0),""))</f>
        <v/>
      </c>
      <c r="E39" s="183" t="str">
        <f ca="1">IF($B39="Total",SUM($E$5:E38),IFERROR(VLOOKUP($A39,'Accounts Receivable'!$A:$K,COLUMNS('Accounts Receivable'!$A:I),0),""))</f>
        <v/>
      </c>
      <c r="F39" s="183" t="str">
        <f ca="1">IFERROR(IF($B39="Total",$F$5+SUM($C39:$D39)-$E39,
IF(AND(C39="",D39=""),"",
$F$5+SUM(C$6:$C39)+SUM(D$6:$D39))-SUM(E$5:$E39)),"")</f>
        <v/>
      </c>
    </row>
    <row r="40" spans="1:6" x14ac:dyDescent="0.35">
      <c r="A40" s="134">
        <v>35</v>
      </c>
      <c r="B40" s="182" t="str">
        <f ca="1">IF($B39="Total","",IF($B39="","",IFERROR(VLOOKUP($A40,'Accounts Receivable'!$A:$K,COLUMNS('Accounts Receivable'!$A:E),0),"TOTAL")))</f>
        <v/>
      </c>
      <c r="C40" s="183" t="str">
        <f ca="1">IF($B40="Total",SUM($C$4:C39),IFERROR(VLOOKUP($A40,'Accounts Receivable'!$A:$K,COLUMNS('Accounts Receivable'!$A:G),0),""))</f>
        <v/>
      </c>
      <c r="D40" s="183" t="str">
        <f ca="1">IF($B40="Total",SUM($D$4:D39),IFERROR(VLOOKUP($A40,'Accounts Receivable'!$A:$K,COLUMNS('Accounts Receivable'!$A:H),0),""))</f>
        <v/>
      </c>
      <c r="E40" s="183" t="str">
        <f ca="1">IF($B40="Total",SUM($E$5:E39),IFERROR(VLOOKUP($A40,'Accounts Receivable'!$A:$K,COLUMNS('Accounts Receivable'!$A:I),0),""))</f>
        <v/>
      </c>
      <c r="F40" s="183" t="str">
        <f ca="1">IFERROR(IF($B40="Total",$F$5+SUM($C40:$D40)-$E40,
IF(AND(C40="",D40=""),"",
$F$5+SUM(C$6:$C40)+SUM(D$6:$D40))-SUM(E$5:$E40)),"")</f>
        <v/>
      </c>
    </row>
    <row r="41" spans="1:6" x14ac:dyDescent="0.35">
      <c r="A41" s="134">
        <v>36</v>
      </c>
      <c r="B41" s="182" t="str">
        <f ca="1">IF($B40="Total","",IF($B40="","",IFERROR(VLOOKUP($A41,'Accounts Receivable'!$A:$K,COLUMNS('Accounts Receivable'!$A:E),0),"TOTAL")))</f>
        <v/>
      </c>
      <c r="C41" s="183" t="str">
        <f ca="1">IF($B41="Total",SUM($C$4:C40),IFERROR(VLOOKUP($A41,'Accounts Receivable'!$A:$K,COLUMNS('Accounts Receivable'!$A:G),0),""))</f>
        <v/>
      </c>
      <c r="D41" s="183" t="str">
        <f ca="1">IF($B41="Total",SUM($D$4:D40),IFERROR(VLOOKUP($A41,'Accounts Receivable'!$A:$K,COLUMNS('Accounts Receivable'!$A:H),0),""))</f>
        <v/>
      </c>
      <c r="E41" s="183" t="str">
        <f ca="1">IF($B41="Total",SUM($E$5:E40),IFERROR(VLOOKUP($A41,'Accounts Receivable'!$A:$K,COLUMNS('Accounts Receivable'!$A:I),0),""))</f>
        <v/>
      </c>
      <c r="F41" s="183" t="str">
        <f ca="1">IFERROR(IF($B41="Total",$F$5+SUM($C41:$D41)-$E41,
IF(AND(C41="",D41=""),"",
$F$5+SUM(C$6:$C41)+SUM(D$6:$D41))-SUM(E$5:$E41)),"")</f>
        <v/>
      </c>
    </row>
    <row r="42" spans="1:6" x14ac:dyDescent="0.35">
      <c r="A42" s="134">
        <v>37</v>
      </c>
      <c r="B42" s="182" t="str">
        <f ca="1">IF($B41="Total","",IF($B41="","",IFERROR(VLOOKUP($A42,'Accounts Receivable'!$A:$K,COLUMNS('Accounts Receivable'!$A:E),0),"TOTAL")))</f>
        <v/>
      </c>
      <c r="C42" s="183" t="str">
        <f ca="1">IF($B42="Total",SUM($C$4:C41),IFERROR(VLOOKUP($A42,'Accounts Receivable'!$A:$K,COLUMNS('Accounts Receivable'!$A:G),0),""))</f>
        <v/>
      </c>
      <c r="D42" s="183" t="str">
        <f ca="1">IF($B42="Total",SUM($D$4:D41),IFERROR(VLOOKUP($A42,'Accounts Receivable'!$A:$K,COLUMNS('Accounts Receivable'!$A:H),0),""))</f>
        <v/>
      </c>
      <c r="E42" s="183" t="str">
        <f ca="1">IF($B42="Total",SUM($E$5:E41),IFERROR(VLOOKUP($A42,'Accounts Receivable'!$A:$K,COLUMNS('Accounts Receivable'!$A:I),0),""))</f>
        <v/>
      </c>
      <c r="F42" s="183" t="str">
        <f ca="1">IFERROR(IF($B42="Total",$F$5+SUM($C42:$D42)-$E42,
IF(AND(C42="",D42=""),"",
$F$5+SUM(C$6:$C42)+SUM(D$6:$D42))-SUM(E$5:$E42)),"")</f>
        <v/>
      </c>
    </row>
    <row r="43" spans="1:6" x14ac:dyDescent="0.35">
      <c r="A43" s="134">
        <v>38</v>
      </c>
      <c r="B43" s="182" t="str">
        <f ca="1">IF($B42="Total","",IF($B42="","",IFERROR(VLOOKUP($A43,'Accounts Receivable'!$A:$K,COLUMNS('Accounts Receivable'!$A:E),0),"TOTAL")))</f>
        <v/>
      </c>
      <c r="C43" s="183" t="str">
        <f ca="1">IF($B43="Total",SUM($C$4:C42),IFERROR(VLOOKUP($A43,'Accounts Receivable'!$A:$K,COLUMNS('Accounts Receivable'!$A:G),0),""))</f>
        <v/>
      </c>
      <c r="D43" s="183" t="str">
        <f ca="1">IF($B43="Total",SUM($D$4:D42),IFERROR(VLOOKUP($A43,'Accounts Receivable'!$A:$K,COLUMNS('Accounts Receivable'!$A:H),0),""))</f>
        <v/>
      </c>
      <c r="E43" s="183" t="str">
        <f ca="1">IF($B43="Total",SUM($E$5:E42),IFERROR(VLOOKUP($A43,'Accounts Receivable'!$A:$K,COLUMNS('Accounts Receivable'!$A:I),0),""))</f>
        <v/>
      </c>
      <c r="F43" s="183" t="str">
        <f ca="1">IFERROR(IF($B43="Total",$F$5+SUM($C43:$D43)-$E43,
IF(AND(C43="",D43=""),"",
$F$5+SUM(C$6:$C43)+SUM(D$6:$D43))-SUM(E$5:$E43)),"")</f>
        <v/>
      </c>
    </row>
    <row r="44" spans="1:6" x14ac:dyDescent="0.35">
      <c r="A44" s="134">
        <v>39</v>
      </c>
      <c r="B44" s="182" t="str">
        <f ca="1">IF($B43="Total","",IF($B43="","",IFERROR(VLOOKUP($A44,'Accounts Receivable'!$A:$K,COLUMNS('Accounts Receivable'!$A:E),0),"TOTAL")))</f>
        <v/>
      </c>
      <c r="C44" s="183" t="str">
        <f ca="1">IF($B44="Total",SUM($C$4:C43),IFERROR(VLOOKUP($A44,'Accounts Receivable'!$A:$K,COLUMNS('Accounts Receivable'!$A:G),0),""))</f>
        <v/>
      </c>
      <c r="D44" s="183" t="str">
        <f ca="1">IF($B44="Total",SUM($D$4:D43),IFERROR(VLOOKUP($A44,'Accounts Receivable'!$A:$K,COLUMNS('Accounts Receivable'!$A:H),0),""))</f>
        <v/>
      </c>
      <c r="E44" s="183" t="str">
        <f ca="1">IF($B44="Total",SUM($E$5:E43),IFERROR(VLOOKUP($A44,'Accounts Receivable'!$A:$K,COLUMNS('Accounts Receivable'!$A:I),0),""))</f>
        <v/>
      </c>
      <c r="F44" s="183" t="str">
        <f ca="1">IFERROR(IF($B44="Total",$F$5+SUM($C44:$D44)-$E44,
IF(AND(C44="",D44=""),"",
$F$5+SUM(C$6:$C44)+SUM(D$6:$D44))-SUM(E$5:$E44)),"")</f>
        <v/>
      </c>
    </row>
    <row r="45" spans="1:6" x14ac:dyDescent="0.35">
      <c r="A45" s="134">
        <v>40</v>
      </c>
      <c r="B45" s="182" t="str">
        <f ca="1">IF($B44="Total","",IF($B44="","",IFERROR(VLOOKUP($A45,'Accounts Receivable'!$A:$K,COLUMNS('Accounts Receivable'!$A:E),0),"TOTAL")))</f>
        <v/>
      </c>
      <c r="C45" s="183" t="str">
        <f ca="1">IF($B45="Total",SUM($C$4:C44),IFERROR(VLOOKUP($A45,'Accounts Receivable'!$A:$K,COLUMNS('Accounts Receivable'!$A:G),0),""))</f>
        <v/>
      </c>
      <c r="D45" s="183" t="str">
        <f ca="1">IF($B45="Total",SUM($D$4:D44),IFERROR(VLOOKUP($A45,'Accounts Receivable'!$A:$K,COLUMNS('Accounts Receivable'!$A:H),0),""))</f>
        <v/>
      </c>
      <c r="E45" s="183" t="str">
        <f ca="1">IF($B45="Total",SUM($E$5:E44),IFERROR(VLOOKUP($A45,'Accounts Receivable'!$A:$K,COLUMNS('Accounts Receivable'!$A:I),0),""))</f>
        <v/>
      </c>
      <c r="F45" s="183" t="str">
        <f ca="1">IFERROR(IF($B45="Total",$F$5+SUM($C45:$D45)-$E45,
IF(AND(C45="",D45=""),"",
$F$5+SUM(C$6:$C45)+SUM(D$6:$D45))-SUM(E$5:$E45)),"")</f>
        <v/>
      </c>
    </row>
    <row r="46" spans="1:6" x14ac:dyDescent="0.35">
      <c r="A46" s="134">
        <v>41</v>
      </c>
      <c r="B46" s="182" t="str">
        <f ca="1">IF($B45="Total","",IF($B45="","",IFERROR(VLOOKUP($A46,'Accounts Receivable'!$A:$K,COLUMNS('Accounts Receivable'!$A:E),0),"TOTAL")))</f>
        <v/>
      </c>
      <c r="C46" s="183" t="str">
        <f ca="1">IF($B46="Total",SUM($C$4:C45),IFERROR(VLOOKUP($A46,'Accounts Receivable'!$A:$K,COLUMNS('Accounts Receivable'!$A:G),0),""))</f>
        <v/>
      </c>
      <c r="D46" s="183" t="str">
        <f ca="1">IF($B46="Total",SUM($D$4:D45),IFERROR(VLOOKUP($A46,'Accounts Receivable'!$A:$K,COLUMNS('Accounts Receivable'!$A:H),0),""))</f>
        <v/>
      </c>
      <c r="E46" s="183" t="str">
        <f ca="1">IF($B46="Total",SUM($E$5:E45),IFERROR(VLOOKUP($A46,'Accounts Receivable'!$A:$K,COLUMNS('Accounts Receivable'!$A:I),0),""))</f>
        <v/>
      </c>
      <c r="F46" s="183" t="str">
        <f ca="1">IFERROR(IF($B46="Total",$F$5+SUM($C46:$D46)-$E46,
IF(AND(C46="",D46=""),"",
$F$5+SUM(C$6:$C46)+SUM(D$6:$D46))-SUM(E$5:$E46)),"")</f>
        <v/>
      </c>
    </row>
    <row r="47" spans="1:6" x14ac:dyDescent="0.35">
      <c r="A47" s="134">
        <v>42</v>
      </c>
      <c r="B47" s="182" t="str">
        <f ca="1">IF($B46="Total","",IF($B46="","",IFERROR(VLOOKUP($A47,'Accounts Receivable'!$A:$K,COLUMNS('Accounts Receivable'!$A:E),0),"TOTAL")))</f>
        <v/>
      </c>
      <c r="C47" s="183" t="str">
        <f ca="1">IF($B47="Total",SUM($C$4:C46),IFERROR(VLOOKUP($A47,'Accounts Receivable'!$A:$K,COLUMNS('Accounts Receivable'!$A:G),0),""))</f>
        <v/>
      </c>
      <c r="D47" s="183" t="str">
        <f ca="1">IF($B47="Total",SUM($D$4:D46),IFERROR(VLOOKUP($A47,'Accounts Receivable'!$A:$K,COLUMNS('Accounts Receivable'!$A:H),0),""))</f>
        <v/>
      </c>
      <c r="E47" s="183" t="str">
        <f ca="1">IF($B47="Total",SUM($E$5:E46),IFERROR(VLOOKUP($A47,'Accounts Receivable'!$A:$K,COLUMNS('Accounts Receivable'!$A:I),0),""))</f>
        <v/>
      </c>
      <c r="F47" s="183" t="str">
        <f ca="1">IFERROR(IF($B47="Total",$F$5+SUM($C47:$D47)-$E47,
IF(AND(C47="",D47=""),"",
$F$5+SUM(C$6:$C47)+SUM(D$6:$D47))-SUM(E$5:$E47)),"")</f>
        <v/>
      </c>
    </row>
    <row r="48" spans="1:6" x14ac:dyDescent="0.35">
      <c r="A48" s="134">
        <v>43</v>
      </c>
      <c r="B48" s="182" t="str">
        <f ca="1">IF($B47="Total","",IF($B47="","",IFERROR(VLOOKUP($A48,'Accounts Receivable'!$A:$K,COLUMNS('Accounts Receivable'!$A:E),0),"TOTAL")))</f>
        <v/>
      </c>
      <c r="C48" s="183" t="str">
        <f ca="1">IF($B48="Total",SUM($C$4:C47),IFERROR(VLOOKUP($A48,'Accounts Receivable'!$A:$K,COLUMNS('Accounts Receivable'!$A:G),0),""))</f>
        <v/>
      </c>
      <c r="D48" s="183" t="str">
        <f ca="1">IF($B48="Total",SUM($D$4:D47),IFERROR(VLOOKUP($A48,'Accounts Receivable'!$A:$K,COLUMNS('Accounts Receivable'!$A:H),0),""))</f>
        <v/>
      </c>
      <c r="E48" s="183" t="str">
        <f ca="1">IF($B48="Total",SUM($E$5:E47),IFERROR(VLOOKUP($A48,'Accounts Receivable'!$A:$K,COLUMNS('Accounts Receivable'!$A:I),0),""))</f>
        <v/>
      </c>
      <c r="F48" s="183" t="str">
        <f ca="1">IFERROR(IF($B48="Total",$F$5+SUM($C48:$D48)-$E48,
IF(AND(C48="",D48=""),"",
$F$5+SUM(C$6:$C48)+SUM(D$6:$D48))-SUM(E$5:$E48)),"")</f>
        <v/>
      </c>
    </row>
    <row r="49" spans="1:10" x14ac:dyDescent="0.35">
      <c r="A49" s="134">
        <v>44</v>
      </c>
      <c r="B49" s="182" t="str">
        <f ca="1">IF($B48="Total","",IF($B48="","",IFERROR(VLOOKUP($A49,'Accounts Receivable'!$A:$K,COLUMNS('Accounts Receivable'!$A:E),0),"TOTAL")))</f>
        <v/>
      </c>
      <c r="C49" s="183" t="str">
        <f ca="1">IF($B49="Total",SUM($C$4:C48),IFERROR(VLOOKUP($A49,'Accounts Receivable'!$A:$K,COLUMNS('Accounts Receivable'!$A:G),0),""))</f>
        <v/>
      </c>
      <c r="D49" s="183" t="str">
        <f ca="1">IF($B49="Total",SUM($D$4:D48),IFERROR(VLOOKUP($A49,'Accounts Receivable'!$A:$K,COLUMNS('Accounts Receivable'!$A:H),0),""))</f>
        <v/>
      </c>
      <c r="E49" s="183" t="str">
        <f ca="1">IF($B49="Total",SUM($E$5:E48),IFERROR(VLOOKUP($A49,'Accounts Receivable'!$A:$K,COLUMNS('Accounts Receivable'!$A:I),0),""))</f>
        <v/>
      </c>
      <c r="F49" s="183" t="str">
        <f ca="1">IFERROR(IF($B49="Total",$F$5+SUM($C49:$D49)-$E49,
IF(AND(C49="",D49=""),"",
$F$5+SUM(C$6:$C49)+SUM(D$6:$D49))-SUM(E$5:$E49)),"")</f>
        <v/>
      </c>
    </row>
    <row r="50" spans="1:10" x14ac:dyDescent="0.35">
      <c r="A50" s="134">
        <v>45</v>
      </c>
      <c r="B50" s="182" t="str">
        <f ca="1">IF($B49="Total","",IF($B49="","",IFERROR(VLOOKUP($A50,'Accounts Receivable'!$A:$K,COLUMNS('Accounts Receivable'!$A:E),0),"TOTAL")))</f>
        <v/>
      </c>
      <c r="C50" s="183" t="str">
        <f ca="1">IF($B50="Total",SUM($C$4:C49),IFERROR(VLOOKUP($A50,'Accounts Receivable'!$A:$K,COLUMNS('Accounts Receivable'!$A:G),0),""))</f>
        <v/>
      </c>
      <c r="D50" s="183" t="str">
        <f ca="1">IF($B50="Total",SUM($D$4:D49),IFERROR(VLOOKUP($A50,'Accounts Receivable'!$A:$K,COLUMNS('Accounts Receivable'!$A:H),0),""))</f>
        <v/>
      </c>
      <c r="E50" s="183" t="str">
        <f ca="1">IF($B50="Total",SUM($E$5:E49),IFERROR(VLOOKUP($A50,'Accounts Receivable'!$A:$K,COLUMNS('Accounts Receivable'!$A:I),0),""))</f>
        <v/>
      </c>
      <c r="F50" s="183" t="str">
        <f ca="1">IFERROR(IF($B50="Total",$F$5+SUM($C50:$D50)-$E50,
IF(AND(C50="",D50=""),"",
$F$5+SUM(C$6:$C50)+SUM(D$6:$D50))-SUM(E$5:$E50)),"")</f>
        <v/>
      </c>
    </row>
    <row r="51" spans="1:10" x14ac:dyDescent="0.35">
      <c r="A51" s="134">
        <v>46</v>
      </c>
      <c r="B51" s="182" t="str">
        <f ca="1">IF($B50="Total","",IF($B50="","",IFERROR(VLOOKUP($A51,'Accounts Receivable'!$A:$K,COLUMNS('Accounts Receivable'!$A:E),0),"TOTAL")))</f>
        <v/>
      </c>
      <c r="C51" s="183" t="str">
        <f ca="1">IF($B51="Total",SUM($C$4:C50),IFERROR(VLOOKUP($A51,'Accounts Receivable'!$A:$K,COLUMNS('Accounts Receivable'!$A:G),0),""))</f>
        <v/>
      </c>
      <c r="D51" s="183" t="str">
        <f ca="1">IF($B51="Total",SUM($D$4:D50),IFERROR(VLOOKUP($A51,'Accounts Receivable'!$A:$K,COLUMNS('Accounts Receivable'!$A:H),0),""))</f>
        <v/>
      </c>
      <c r="E51" s="183" t="str">
        <f ca="1">IF($B51="Total",SUM($E$5:E50),IFERROR(VLOOKUP($A51,'Accounts Receivable'!$A:$K,COLUMNS('Accounts Receivable'!$A:I),0),""))</f>
        <v/>
      </c>
      <c r="F51" s="183" t="str">
        <f ca="1">IFERROR(IF($B51="Total",$F$5+SUM($C51:$D51)-$E51,
IF(AND(C51="",D51=""),"",
$F$5+SUM(C$6:$C51)+SUM(D$6:$D51))-SUM(E$5:$E51)),"")</f>
        <v/>
      </c>
    </row>
    <row r="52" spans="1:10" x14ac:dyDescent="0.35">
      <c r="A52" s="134">
        <v>47</v>
      </c>
      <c r="B52" s="182" t="str">
        <f ca="1">IF($B51="Total","",IF($B51="","",IFERROR(VLOOKUP($A52,'Accounts Receivable'!$A:$K,COLUMNS('Accounts Receivable'!$A:E),0),"TOTAL")))</f>
        <v/>
      </c>
      <c r="C52" s="183" t="str">
        <f ca="1">IF($B52="Total",SUM($C$4:C51),IFERROR(VLOOKUP($A52,'Accounts Receivable'!$A:$K,COLUMNS('Accounts Receivable'!$A:G),0),""))</f>
        <v/>
      </c>
      <c r="D52" s="183" t="str">
        <f ca="1">IF($B52="Total",SUM($D$4:D51),IFERROR(VLOOKUP($A52,'Accounts Receivable'!$A:$K,COLUMNS('Accounts Receivable'!$A:H),0),""))</f>
        <v/>
      </c>
      <c r="E52" s="183" t="str">
        <f ca="1">IF($B52="Total",SUM($E$5:E51),IFERROR(VLOOKUP($A52,'Accounts Receivable'!$A:$K,COLUMNS('Accounts Receivable'!$A:I),0),""))</f>
        <v/>
      </c>
      <c r="F52" s="183" t="str">
        <f ca="1">IFERROR(IF($B52="Total",$F$5+SUM($C52:$D52)-$E52,
IF(AND(C52="",D52=""),"",
$F$5+SUM(C$6:$C52)+SUM(D$6:$D52))-SUM(E$5:$E52)),"")</f>
        <v/>
      </c>
    </row>
    <row r="53" spans="1:10" x14ac:dyDescent="0.35">
      <c r="A53" s="134">
        <v>48</v>
      </c>
      <c r="B53" s="182" t="str">
        <f ca="1">IF($B52="Total","",IF($B52="","",IFERROR(VLOOKUP($A53,'Accounts Receivable'!$A:$K,COLUMNS('Accounts Receivable'!$A:E),0),"TOTAL")))</f>
        <v/>
      </c>
      <c r="C53" s="183" t="str">
        <f ca="1">IF($B53="Total",SUM($C$4:C52),IFERROR(VLOOKUP($A53,'Accounts Receivable'!$A:$K,COLUMNS('Accounts Receivable'!$A:G),0),""))</f>
        <v/>
      </c>
      <c r="D53" s="183" t="str">
        <f ca="1">IF($B53="Total",SUM($D$4:D52),IFERROR(VLOOKUP($A53,'Accounts Receivable'!$A:$K,COLUMNS('Accounts Receivable'!$A:H),0),""))</f>
        <v/>
      </c>
      <c r="E53" s="183" t="str">
        <f ca="1">IF($B53="Total",SUM($E$5:E52),IFERROR(VLOOKUP($A53,'Accounts Receivable'!$A:$K,COLUMNS('Accounts Receivable'!$A:I),0),""))</f>
        <v/>
      </c>
      <c r="F53" s="183" t="str">
        <f ca="1">IFERROR(IF($B53="Total",$F$5+SUM($C53:$D53)-$E53,
IF(AND(C53="",D53=""),"",
$F$5+SUM(C$6:$C53)+SUM(D$6:$D53))-SUM(E$5:$E53)),"")</f>
        <v/>
      </c>
    </row>
    <row r="54" spans="1:10" x14ac:dyDescent="0.35">
      <c r="A54" s="134">
        <v>49</v>
      </c>
      <c r="B54" s="182" t="str">
        <f ca="1">IF($B53="Total","",IF($B53="","",IFERROR(VLOOKUP($A54,'Accounts Receivable'!$A:$K,COLUMNS('Accounts Receivable'!$A:E),0),"TOTAL")))</f>
        <v/>
      </c>
      <c r="C54" s="183" t="str">
        <f ca="1">IF($B54="Total",SUM($C$4:C53),IFERROR(VLOOKUP($A54,'Accounts Receivable'!$A:$K,COLUMNS('Accounts Receivable'!$A:G),0),""))</f>
        <v/>
      </c>
      <c r="D54" s="183" t="str">
        <f ca="1">IF($B54="Total",SUM($D$4:D53),IFERROR(VLOOKUP($A54,'Accounts Receivable'!$A:$K,COLUMNS('Accounts Receivable'!$A:H),0),""))</f>
        <v/>
      </c>
      <c r="E54" s="183" t="str">
        <f ca="1">IF($B54="Total",SUM($E$5:E53),IFERROR(VLOOKUP($A54,'Accounts Receivable'!$A:$K,COLUMNS('Accounts Receivable'!$A:I),0),""))</f>
        <v/>
      </c>
      <c r="F54" s="183" t="str">
        <f ca="1">IFERROR(IF($B54="Total",$F$5+SUM($C54:$D54)-$E54,
IF(AND(C54="",D54=""),"",
$F$5+SUM(C$6:$C54)+SUM(D$6:$D54))-SUM(E$5:$E54)),"")</f>
        <v/>
      </c>
    </row>
    <row r="55" spans="1:10" x14ac:dyDescent="0.35">
      <c r="A55" s="134">
        <v>50</v>
      </c>
      <c r="B55" s="182" t="str">
        <f ca="1">IF($B54="Total","",IF($B54="","",IFERROR(VLOOKUP($A55,'Accounts Receivable'!$A:$K,COLUMNS('Accounts Receivable'!$A52:E52),0),"TOTAL")))</f>
        <v/>
      </c>
      <c r="C55" s="183" t="str">
        <f ca="1">IF($B55="Total",SUM($C$4:C54),IFERROR(VLOOKUP($A55,'Accounts Receivable'!$A:$K,COLUMNS('Accounts Receivable'!$A52:G52),0),""))</f>
        <v/>
      </c>
      <c r="D55" s="183" t="str">
        <f ca="1">IF($B55="Total",SUM($D$4:D54),IFERROR(VLOOKUP($A55,'Accounts Receivable'!$A:$K,COLUMNS('Accounts Receivable'!$A52:H52),0),""))</f>
        <v/>
      </c>
      <c r="E55" s="183" t="str">
        <f ca="1">IF($B55="Total",SUM($E$4:E54),IFERROR(VLOOKUP($A55,'Accounts Receivable'!$A:$K,COLUMNS('Accounts Receivable'!$A52:I52),0),""))</f>
        <v/>
      </c>
      <c r="F55" s="183" t="str">
        <f ca="1">IFERROR(IF($B55="Total",SUM($C55:$D55)-$E55,IFERROR(IF($B55="Total",SUM($C55:$D55)-$E55,IF(AND(C55="",D55=""),"",SUM(C$6:C55)+SUM(D$6:D55))-SUM(E$6:E55)),"")),0)</f>
        <v/>
      </c>
    </row>
    <row r="56" spans="1:10" x14ac:dyDescent="0.35">
      <c r="B56" s="126"/>
      <c r="C56" s="126"/>
      <c r="D56" s="126"/>
      <c r="E56" s="126"/>
      <c r="F56" s="126"/>
      <c r="G56" s="126"/>
      <c r="H56" s="126"/>
      <c r="I56" s="126"/>
      <c r="J56" s="126"/>
    </row>
    <row r="57" spans="1:10" x14ac:dyDescent="0.35">
      <c r="B57" s="126"/>
      <c r="C57" s="126"/>
      <c r="D57" s="126"/>
      <c r="E57" s="126"/>
      <c r="F57" s="126"/>
      <c r="G57" s="126"/>
      <c r="H57" s="126"/>
      <c r="I57" s="126"/>
      <c r="J57" s="126"/>
    </row>
    <row r="58" spans="1:10" x14ac:dyDescent="0.35">
      <c r="B58" s="126"/>
      <c r="C58" s="126"/>
      <c r="D58" s="126"/>
      <c r="E58" s="126"/>
      <c r="F58" s="126"/>
      <c r="G58" s="126"/>
      <c r="H58" s="126"/>
      <c r="I58" s="126"/>
      <c r="J58" s="126"/>
    </row>
    <row r="59" spans="1:10" x14ac:dyDescent="0.35">
      <c r="B59" s="126"/>
      <c r="C59" s="126"/>
      <c r="D59" s="126"/>
      <c r="E59" s="126"/>
      <c r="F59" s="126"/>
      <c r="G59" s="126"/>
      <c r="H59" s="126"/>
      <c r="I59" s="126"/>
      <c r="J59" s="126"/>
    </row>
    <row r="60" spans="1:10" x14ac:dyDescent="0.35">
      <c r="B60" s="126"/>
      <c r="C60" s="126"/>
      <c r="D60" s="126"/>
      <c r="E60" s="126"/>
      <c r="F60" s="126"/>
      <c r="G60" s="126"/>
      <c r="H60" s="126"/>
      <c r="I60" s="126"/>
      <c r="J60" s="126"/>
    </row>
    <row r="61" spans="1:10" x14ac:dyDescent="0.35">
      <c r="B61" s="126"/>
      <c r="C61" s="126"/>
      <c r="D61" s="126"/>
      <c r="E61" s="126"/>
      <c r="F61" s="126"/>
      <c r="G61" s="126"/>
      <c r="H61" s="126"/>
      <c r="I61" s="126"/>
      <c r="J61" s="126"/>
    </row>
    <row r="62" spans="1:10" x14ac:dyDescent="0.35">
      <c r="B62" s="126"/>
      <c r="C62" s="126"/>
      <c r="D62" s="126"/>
      <c r="E62" s="126"/>
      <c r="F62" s="126"/>
      <c r="G62" s="126"/>
      <c r="H62" s="126"/>
      <c r="I62" s="126"/>
      <c r="J62" s="126"/>
    </row>
    <row r="63" spans="1:10" x14ac:dyDescent="0.35">
      <c r="B63" s="126"/>
      <c r="C63" s="126"/>
      <c r="D63" s="126"/>
      <c r="E63" s="126"/>
      <c r="F63" s="126"/>
      <c r="G63" s="126"/>
      <c r="H63" s="126"/>
      <c r="I63" s="126"/>
      <c r="J63" s="126"/>
    </row>
    <row r="64" spans="1:10" x14ac:dyDescent="0.35">
      <c r="B64" s="126"/>
      <c r="C64" s="126"/>
      <c r="D64" s="126"/>
      <c r="E64" s="126"/>
      <c r="F64" s="126"/>
      <c r="G64" s="126"/>
      <c r="H64" s="126"/>
      <c r="I64" s="126"/>
      <c r="J64" s="126"/>
    </row>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pans="2:10" x14ac:dyDescent="0.35">
      <c r="B97" s="126"/>
      <c r="C97" s="126"/>
      <c r="D97" s="126"/>
      <c r="E97" s="126"/>
      <c r="F97" s="126"/>
      <c r="G97" s="126"/>
      <c r="H97" s="126"/>
      <c r="I97" s="126"/>
      <c r="J97" s="126"/>
    </row>
    <row r="98" spans="2:10" x14ac:dyDescent="0.35">
      <c r="B98" s="126"/>
      <c r="C98" s="126"/>
      <c r="D98" s="126"/>
      <c r="E98" s="126"/>
      <c r="F98" s="126"/>
      <c r="G98" s="126"/>
      <c r="H98" s="126"/>
      <c r="I98" s="126"/>
      <c r="J98" s="126"/>
    </row>
    <row r="99" spans="2:10" x14ac:dyDescent="0.35">
      <c r="B99" s="126"/>
      <c r="C99" s="126"/>
      <c r="D99" s="126"/>
      <c r="E99" s="126"/>
      <c r="F99" s="126"/>
      <c r="G99" s="126"/>
      <c r="H99" s="126"/>
      <c r="I99" s="126"/>
      <c r="J99" s="126"/>
    </row>
    <row r="100" spans="2:10" x14ac:dyDescent="0.35">
      <c r="B100" s="126"/>
      <c r="C100" s="126"/>
      <c r="D100" s="126"/>
      <c r="E100" s="126"/>
      <c r="F100" s="126"/>
      <c r="G100" s="126"/>
      <c r="H100" s="126"/>
      <c r="I100" s="126"/>
      <c r="J100" s="126"/>
    </row>
    <row r="101" spans="2:10" x14ac:dyDescent="0.35">
      <c r="B101" s="126"/>
      <c r="C101" s="126"/>
      <c r="D101" s="126"/>
      <c r="E101" s="126"/>
      <c r="F101" s="126"/>
      <c r="G101" s="126"/>
      <c r="H101" s="126"/>
      <c r="I101" s="126"/>
      <c r="J101" s="126"/>
    </row>
    <row r="102" spans="2:10" x14ac:dyDescent="0.35">
      <c r="B102" s="126"/>
      <c r="C102" s="126"/>
      <c r="D102" s="126"/>
      <c r="E102" s="126"/>
      <c r="F102" s="126"/>
      <c r="G102" s="126"/>
      <c r="H102" s="126"/>
      <c r="I102" s="126"/>
      <c r="J102" s="126"/>
    </row>
    <row r="103" spans="2:10" x14ac:dyDescent="0.35">
      <c r="B103" s="126"/>
      <c r="C103" s="126"/>
      <c r="D103" s="126"/>
      <c r="E103" s="126"/>
      <c r="F103" s="126"/>
      <c r="G103" s="126"/>
      <c r="H103" s="126"/>
      <c r="I103" s="126"/>
      <c r="J103" s="126"/>
    </row>
    <row r="104" spans="2:10" x14ac:dyDescent="0.35">
      <c r="B104" s="126"/>
      <c r="C104" s="126"/>
      <c r="D104" s="126"/>
      <c r="E104" s="126"/>
      <c r="F104" s="126"/>
      <c r="G104" s="126"/>
      <c r="H104" s="126"/>
      <c r="I104" s="126"/>
      <c r="J104" s="126"/>
    </row>
    <row r="105" spans="2:10" x14ac:dyDescent="0.35">
      <c r="B105" s="126"/>
      <c r="C105" s="126"/>
      <c r="D105" s="126"/>
      <c r="E105" s="126"/>
      <c r="F105" s="126"/>
      <c r="G105" s="126"/>
      <c r="H105" s="126"/>
      <c r="I105" s="126"/>
      <c r="J105" s="126"/>
    </row>
    <row r="106" spans="2:10" x14ac:dyDescent="0.35">
      <c r="G106" s="126"/>
      <c r="H106" s="126"/>
      <c r="I106" s="126"/>
      <c r="J106" s="126"/>
    </row>
    <row r="107" spans="2:10" x14ac:dyDescent="0.35">
      <c r="G107" s="126"/>
      <c r="H107" s="126"/>
      <c r="I107" s="126"/>
      <c r="J107" s="126"/>
    </row>
    <row r="108" spans="2:10" x14ac:dyDescent="0.35">
      <c r="G108" s="126"/>
      <c r="H108" s="126"/>
      <c r="I108" s="126"/>
      <c r="J108" s="126"/>
    </row>
    <row r="109" spans="2:10" x14ac:dyDescent="0.35">
      <c r="G109" s="126"/>
      <c r="H109" s="126"/>
      <c r="I109" s="126"/>
      <c r="J109" s="126"/>
    </row>
    <row r="110" spans="2:10" x14ac:dyDescent="0.35">
      <c r="G110" s="126"/>
      <c r="H110" s="126"/>
      <c r="I110" s="126"/>
      <c r="J110" s="126"/>
    </row>
    <row r="111" spans="2:10" x14ac:dyDescent="0.35">
      <c r="G111" s="126"/>
      <c r="H111" s="126"/>
      <c r="I111" s="126"/>
      <c r="J111" s="126"/>
    </row>
    <row r="112" spans="2:10" x14ac:dyDescent="0.35">
      <c r="G112" s="126"/>
      <c r="H112" s="126"/>
      <c r="I112" s="126"/>
      <c r="J112" s="126"/>
    </row>
    <row r="113" spans="7:10" x14ac:dyDescent="0.35">
      <c r="G113" s="126"/>
      <c r="H113" s="126"/>
      <c r="I113" s="126"/>
      <c r="J113" s="126"/>
    </row>
    <row r="114" spans="7:10" x14ac:dyDescent="0.35">
      <c r="G114" s="126"/>
      <c r="H114" s="126"/>
      <c r="I114" s="126"/>
      <c r="J114" s="126"/>
    </row>
    <row r="115" spans="7:10" x14ac:dyDescent="0.35">
      <c r="G115" s="126"/>
      <c r="H115" s="126"/>
      <c r="I115" s="126"/>
      <c r="J115" s="126"/>
    </row>
    <row r="116" spans="7:10" x14ac:dyDescent="0.35">
      <c r="G116" s="126"/>
      <c r="H116" s="126"/>
      <c r="I116" s="126"/>
      <c r="J116" s="126"/>
    </row>
    <row r="117" spans="7:10" x14ac:dyDescent="0.35">
      <c r="G117" s="126"/>
      <c r="H117" s="126"/>
      <c r="I117" s="126"/>
      <c r="J117" s="126"/>
    </row>
    <row r="118" spans="7:10" x14ac:dyDescent="0.35">
      <c r="G118" s="126"/>
      <c r="H118" s="126"/>
      <c r="I118" s="126"/>
      <c r="J118" s="126"/>
    </row>
    <row r="119" spans="7:10" x14ac:dyDescent="0.35">
      <c r="G119" s="126"/>
      <c r="H119" s="126"/>
      <c r="I119" s="126"/>
      <c r="J119" s="126"/>
    </row>
    <row r="120" spans="7:10" x14ac:dyDescent="0.35">
      <c r="G120" s="126"/>
      <c r="H120" s="126"/>
      <c r="I120" s="126"/>
      <c r="J120" s="126"/>
    </row>
    <row r="121" spans="7:10" x14ac:dyDescent="0.35">
      <c r="G121" s="126"/>
      <c r="H121" s="126"/>
      <c r="I121" s="126"/>
      <c r="J121" s="126"/>
    </row>
    <row r="122" spans="7:10" x14ac:dyDescent="0.35">
      <c r="G122" s="126"/>
      <c r="H122" s="126"/>
      <c r="I122" s="126"/>
      <c r="J122" s="126"/>
    </row>
    <row r="123" spans="7:10" x14ac:dyDescent="0.35">
      <c r="G123" s="126"/>
      <c r="H123" s="126"/>
      <c r="I123" s="126"/>
      <c r="J123" s="126"/>
    </row>
    <row r="124" spans="7:10" x14ac:dyDescent="0.35">
      <c r="G124" s="126"/>
      <c r="H124" s="126"/>
      <c r="I124" s="126"/>
      <c r="J124" s="126"/>
    </row>
    <row r="125" spans="7:10" x14ac:dyDescent="0.35">
      <c r="G125" s="126"/>
      <c r="H125" s="126"/>
      <c r="I125" s="126"/>
      <c r="J125" s="126"/>
    </row>
    <row r="126" spans="7:10" x14ac:dyDescent="0.35">
      <c r="G126" s="126"/>
      <c r="H126" s="126"/>
      <c r="I126" s="126"/>
      <c r="J126" s="126"/>
    </row>
    <row r="127" spans="7:10" x14ac:dyDescent="0.35">
      <c r="G127" s="126"/>
      <c r="H127" s="126"/>
      <c r="I127" s="126"/>
      <c r="J127" s="126"/>
    </row>
    <row r="128" spans="7:10" x14ac:dyDescent="0.35">
      <c r="G128" s="126"/>
      <c r="H128" s="126"/>
      <c r="I128" s="126"/>
      <c r="J128" s="126"/>
    </row>
    <row r="129" spans="7:10" x14ac:dyDescent="0.35">
      <c r="G129" s="126"/>
      <c r="H129" s="126"/>
      <c r="I129" s="126"/>
      <c r="J129" s="126"/>
    </row>
    <row r="130" spans="7:10" x14ac:dyDescent="0.35">
      <c r="G130" s="126"/>
      <c r="H130" s="126"/>
      <c r="I130" s="126"/>
      <c r="J130" s="126"/>
    </row>
    <row r="131" spans="7:10" x14ac:dyDescent="0.35">
      <c r="G131" s="126"/>
      <c r="H131" s="126"/>
      <c r="I131" s="126"/>
      <c r="J131" s="126"/>
    </row>
    <row r="132" spans="7:10" x14ac:dyDescent="0.35">
      <c r="G132" s="126"/>
      <c r="H132" s="126"/>
      <c r="I132" s="126"/>
      <c r="J132" s="126"/>
    </row>
    <row r="133" spans="7:10" x14ac:dyDescent="0.35">
      <c r="G133" s="126"/>
      <c r="H133" s="126"/>
      <c r="I133" s="126"/>
      <c r="J133" s="126"/>
    </row>
    <row r="134" spans="7:10" x14ac:dyDescent="0.35">
      <c r="G134" s="126"/>
      <c r="H134" s="126"/>
      <c r="I134" s="126"/>
      <c r="J134" s="126"/>
    </row>
    <row r="135" spans="7:10" x14ac:dyDescent="0.35">
      <c r="G135" s="126"/>
      <c r="H135" s="126"/>
      <c r="I135" s="126"/>
      <c r="J135" s="126"/>
    </row>
    <row r="136" spans="7:10" x14ac:dyDescent="0.35">
      <c r="G136" s="126"/>
      <c r="H136" s="126"/>
      <c r="I136" s="126"/>
      <c r="J136" s="126"/>
    </row>
    <row r="137" spans="7:10" x14ac:dyDescent="0.35">
      <c r="G137" s="126"/>
      <c r="H137" s="126"/>
      <c r="I137" s="126"/>
      <c r="J137" s="126"/>
    </row>
    <row r="138" spans="7:10" x14ac:dyDescent="0.35">
      <c r="G138" s="126"/>
      <c r="H138" s="126"/>
      <c r="I138" s="126"/>
      <c r="J138" s="126"/>
    </row>
    <row r="139" spans="7:10" x14ac:dyDescent="0.35">
      <c r="G139" s="126"/>
      <c r="H139" s="126"/>
      <c r="I139" s="126"/>
      <c r="J139" s="126"/>
    </row>
    <row r="140" spans="7:10" x14ac:dyDescent="0.35">
      <c r="G140" s="126"/>
      <c r="H140" s="126"/>
      <c r="I140" s="126"/>
      <c r="J140" s="126"/>
    </row>
    <row r="141" spans="7:10" x14ac:dyDescent="0.35">
      <c r="G141" s="126"/>
      <c r="H141" s="126"/>
      <c r="I141" s="126"/>
      <c r="J141" s="126"/>
    </row>
    <row r="142" spans="7:10" x14ac:dyDescent="0.35">
      <c r="G142" s="126"/>
      <c r="H142" s="126"/>
      <c r="I142" s="126"/>
      <c r="J142" s="126"/>
    </row>
    <row r="143" spans="7:10" x14ac:dyDescent="0.35">
      <c r="G143" s="126"/>
      <c r="H143" s="126"/>
      <c r="I143" s="126"/>
      <c r="J143" s="126"/>
    </row>
    <row r="144" spans="7:10" x14ac:dyDescent="0.35">
      <c r="G144" s="126"/>
      <c r="H144" s="126"/>
      <c r="I144" s="126"/>
      <c r="J144" s="126"/>
    </row>
    <row r="145" spans="7:10" x14ac:dyDescent="0.35">
      <c r="G145" s="126"/>
      <c r="H145" s="126"/>
      <c r="I145" s="126"/>
      <c r="J145" s="126"/>
    </row>
    <row r="146" spans="7:10" x14ac:dyDescent="0.35">
      <c r="G146" s="126"/>
      <c r="H146" s="126"/>
      <c r="I146" s="126"/>
      <c r="J146" s="126"/>
    </row>
    <row r="147" spans="7:10" x14ac:dyDescent="0.35">
      <c r="G147" s="126"/>
      <c r="H147" s="126"/>
      <c r="I147" s="126"/>
      <c r="J147" s="126"/>
    </row>
    <row r="148" spans="7:10" x14ac:dyDescent="0.35">
      <c r="G148" s="126"/>
      <c r="H148" s="126"/>
      <c r="I148" s="126"/>
      <c r="J148" s="126"/>
    </row>
    <row r="149" spans="7:10" x14ac:dyDescent="0.35">
      <c r="G149" s="126"/>
      <c r="H149" s="126"/>
      <c r="I149" s="126"/>
      <c r="J149" s="126"/>
    </row>
    <row r="150" spans="7:10" x14ac:dyDescent="0.35">
      <c r="G150" s="126"/>
      <c r="H150" s="126"/>
      <c r="I150" s="126"/>
      <c r="J150" s="126"/>
    </row>
    <row r="151" spans="7:10" x14ac:dyDescent="0.35">
      <c r="G151" s="126"/>
      <c r="H151" s="126"/>
      <c r="I151" s="126"/>
      <c r="J151" s="126"/>
    </row>
    <row r="152" spans="7:10" x14ac:dyDescent="0.35">
      <c r="G152" s="126"/>
      <c r="H152" s="126"/>
      <c r="I152" s="126"/>
      <c r="J152" s="126"/>
    </row>
    <row r="153" spans="7:10" x14ac:dyDescent="0.35">
      <c r="G153" s="126"/>
      <c r="H153" s="126"/>
      <c r="I153" s="126"/>
      <c r="J153" s="126"/>
    </row>
    <row r="154" spans="7:10" x14ac:dyDescent="0.35">
      <c r="G154" s="126"/>
      <c r="H154" s="126"/>
      <c r="I154" s="126"/>
      <c r="J154" s="126"/>
    </row>
    <row r="155" spans="7:10" x14ac:dyDescent="0.35">
      <c r="G155" s="126"/>
      <c r="H155" s="126"/>
      <c r="I155" s="126"/>
      <c r="J155" s="126"/>
    </row>
    <row r="156" spans="7:10" x14ac:dyDescent="0.35">
      <c r="G156" s="126"/>
      <c r="H156" s="126"/>
      <c r="I156" s="126"/>
      <c r="J156" s="126"/>
    </row>
    <row r="157" spans="7:10" x14ac:dyDescent="0.35">
      <c r="G157" s="126"/>
      <c r="H157" s="126"/>
      <c r="I157" s="126"/>
      <c r="J157" s="126"/>
    </row>
    <row r="158" spans="7:10" x14ac:dyDescent="0.35">
      <c r="G158" s="126"/>
      <c r="H158" s="126"/>
      <c r="I158" s="126"/>
      <c r="J158" s="126"/>
    </row>
    <row r="159" spans="7:10" x14ac:dyDescent="0.35">
      <c r="G159" s="126"/>
      <c r="H159" s="126"/>
      <c r="I159" s="126"/>
      <c r="J159" s="126"/>
    </row>
    <row r="160" spans="7:10" x14ac:dyDescent="0.35">
      <c r="G160" s="126"/>
      <c r="H160" s="126"/>
      <c r="I160" s="126"/>
      <c r="J160" s="126"/>
    </row>
    <row r="161" spans="7:10" x14ac:dyDescent="0.35">
      <c r="G161" s="126"/>
      <c r="H161" s="126"/>
      <c r="I161" s="126"/>
      <c r="J161" s="126"/>
    </row>
    <row r="162" spans="7:10" x14ac:dyDescent="0.35">
      <c r="G162" s="126"/>
      <c r="H162" s="126"/>
      <c r="I162" s="126"/>
      <c r="J162" s="126"/>
    </row>
    <row r="163" spans="7:10" x14ac:dyDescent="0.35">
      <c r="G163" s="126"/>
      <c r="H163" s="126"/>
      <c r="I163" s="126"/>
      <c r="J163" s="126"/>
    </row>
    <row r="164" spans="7:10" x14ac:dyDescent="0.35">
      <c r="G164" s="126"/>
      <c r="H164" s="126"/>
      <c r="I164" s="126"/>
      <c r="J164" s="126"/>
    </row>
    <row r="165" spans="7:10" x14ac:dyDescent="0.35">
      <c r="G165" s="126"/>
      <c r="H165" s="126"/>
      <c r="I165" s="126"/>
      <c r="J165" s="126"/>
    </row>
    <row r="166" spans="7:10" x14ac:dyDescent="0.35">
      <c r="G166" s="126"/>
      <c r="H166" s="126"/>
      <c r="I166" s="126"/>
      <c r="J166" s="126"/>
    </row>
    <row r="167" spans="7:10" x14ac:dyDescent="0.35">
      <c r="G167" s="126"/>
      <c r="H167" s="126"/>
      <c r="I167" s="126"/>
      <c r="J167" s="126"/>
    </row>
    <row r="168" spans="7:10" x14ac:dyDescent="0.35">
      <c r="G168" s="126"/>
      <c r="H168" s="126"/>
      <c r="I168" s="126"/>
      <c r="J168" s="126"/>
    </row>
    <row r="169" spans="7:10" x14ac:dyDescent="0.35">
      <c r="G169" s="126"/>
      <c r="H169" s="126"/>
      <c r="I169" s="126"/>
      <c r="J169" s="126"/>
    </row>
    <row r="170" spans="7:10" x14ac:dyDescent="0.35">
      <c r="G170" s="126"/>
      <c r="H170" s="126"/>
      <c r="I170" s="126"/>
      <c r="J170" s="126"/>
    </row>
    <row r="171" spans="7:10" x14ac:dyDescent="0.35">
      <c r="G171" s="126"/>
      <c r="H171" s="126"/>
      <c r="I171" s="126"/>
      <c r="J171" s="126"/>
    </row>
    <row r="172" spans="7:10" x14ac:dyDescent="0.35">
      <c r="G172" s="126"/>
      <c r="H172" s="126"/>
      <c r="I172" s="126"/>
      <c r="J172" s="126"/>
    </row>
    <row r="173" spans="7:10" x14ac:dyDescent="0.35">
      <c r="G173" s="126"/>
      <c r="H173" s="126"/>
      <c r="I173" s="126"/>
      <c r="J173" s="126"/>
    </row>
    <row r="174" spans="7:10" x14ac:dyDescent="0.35">
      <c r="G174" s="126"/>
      <c r="H174" s="126"/>
      <c r="I174" s="126"/>
      <c r="J174" s="126"/>
    </row>
    <row r="175" spans="7:10" x14ac:dyDescent="0.35">
      <c r="G175" s="126"/>
      <c r="H175" s="126"/>
      <c r="I175" s="126"/>
      <c r="J175" s="126"/>
    </row>
    <row r="176" spans="7:10" x14ac:dyDescent="0.35">
      <c r="G176" s="126"/>
      <c r="H176" s="126"/>
      <c r="I176" s="126"/>
      <c r="J176" s="126"/>
    </row>
    <row r="177" spans="7:10" x14ac:dyDescent="0.35">
      <c r="G177" s="126"/>
      <c r="H177" s="126"/>
      <c r="I177" s="126"/>
      <c r="J177" s="126"/>
    </row>
    <row r="178" spans="7:10" x14ac:dyDescent="0.35">
      <c r="G178" s="126"/>
      <c r="H178" s="126"/>
      <c r="I178" s="126"/>
      <c r="J178" s="126"/>
    </row>
    <row r="179" spans="7:10" x14ac:dyDescent="0.35">
      <c r="G179" s="126"/>
      <c r="H179" s="126"/>
      <c r="I179" s="126"/>
      <c r="J179" s="126"/>
    </row>
    <row r="180" spans="7:10" x14ac:dyDescent="0.35">
      <c r="G180" s="126"/>
      <c r="H180" s="126"/>
      <c r="I180" s="126"/>
      <c r="J180" s="126"/>
    </row>
    <row r="181" spans="7:10" x14ac:dyDescent="0.35">
      <c r="G181" s="126"/>
      <c r="H181" s="126"/>
      <c r="I181" s="126"/>
      <c r="J181" s="126"/>
    </row>
    <row r="182" spans="7:10" x14ac:dyDescent="0.35">
      <c r="G182" s="126"/>
      <c r="H182" s="126"/>
      <c r="I182" s="126"/>
      <c r="J182" s="126"/>
    </row>
    <row r="183" spans="7:10" x14ac:dyDescent="0.35">
      <c r="G183" s="126"/>
      <c r="H183" s="126"/>
      <c r="I183" s="126"/>
      <c r="J183" s="126"/>
    </row>
    <row r="184" spans="7:10" x14ac:dyDescent="0.35">
      <c r="G184" s="126"/>
      <c r="H184" s="126"/>
      <c r="I184" s="126"/>
      <c r="J184" s="126"/>
    </row>
    <row r="185" spans="7:10" x14ac:dyDescent="0.35">
      <c r="G185" s="126"/>
      <c r="H185" s="126"/>
      <c r="I185" s="126"/>
      <c r="J185" s="126"/>
    </row>
    <row r="186" spans="7:10" x14ac:dyDescent="0.35">
      <c r="G186" s="126"/>
      <c r="H186" s="126"/>
      <c r="I186" s="126"/>
      <c r="J186" s="126"/>
    </row>
    <row r="187" spans="7:10" x14ac:dyDescent="0.35">
      <c r="G187" s="126"/>
      <c r="H187" s="126"/>
      <c r="I187" s="126"/>
      <c r="J187" s="126"/>
    </row>
    <row r="188" spans="7:10" x14ac:dyDescent="0.35">
      <c r="G188" s="126"/>
      <c r="H188" s="126"/>
      <c r="I188" s="126"/>
      <c r="J188" s="126"/>
    </row>
    <row r="189" spans="7:10" x14ac:dyDescent="0.35">
      <c r="G189" s="126"/>
      <c r="H189" s="126"/>
      <c r="I189" s="126"/>
      <c r="J189" s="126"/>
    </row>
    <row r="190" spans="7:10" x14ac:dyDescent="0.35">
      <c r="G190" s="126"/>
      <c r="H190" s="126"/>
      <c r="I190" s="126"/>
      <c r="J190" s="126"/>
    </row>
    <row r="191" spans="7:10" x14ac:dyDescent="0.35">
      <c r="G191" s="126"/>
      <c r="H191" s="126"/>
      <c r="I191" s="126"/>
      <c r="J191" s="126"/>
    </row>
    <row r="192" spans="7:10" x14ac:dyDescent="0.35">
      <c r="G192" s="126"/>
      <c r="H192" s="126"/>
      <c r="I192" s="126"/>
      <c r="J192" s="126"/>
    </row>
    <row r="193" spans="7:10" x14ac:dyDescent="0.35">
      <c r="G193" s="126"/>
      <c r="H193" s="126"/>
      <c r="I193" s="126"/>
      <c r="J193" s="126"/>
    </row>
    <row r="194" spans="7:10" x14ac:dyDescent="0.35">
      <c r="G194" s="126"/>
      <c r="H194" s="126"/>
      <c r="I194" s="126"/>
      <c r="J194" s="126"/>
    </row>
    <row r="195" spans="7:10" x14ac:dyDescent="0.35">
      <c r="G195" s="126"/>
      <c r="H195" s="126"/>
      <c r="I195" s="126"/>
      <c r="J195" s="126"/>
    </row>
    <row r="196" spans="7:10" x14ac:dyDescent="0.35">
      <c r="G196" s="126"/>
      <c r="H196" s="126"/>
      <c r="I196" s="126"/>
      <c r="J196" s="126"/>
    </row>
    <row r="197" spans="7:10" x14ac:dyDescent="0.35">
      <c r="G197" s="126"/>
      <c r="H197" s="126"/>
      <c r="I197" s="126"/>
      <c r="J197" s="126"/>
    </row>
    <row r="198" spans="7:10" x14ac:dyDescent="0.35">
      <c r="G198" s="126"/>
      <c r="H198" s="126"/>
      <c r="I198" s="126"/>
      <c r="J198" s="126"/>
    </row>
    <row r="199" spans="7:10" x14ac:dyDescent="0.35">
      <c r="G199" s="126"/>
      <c r="H199" s="126"/>
      <c r="I199" s="126"/>
      <c r="J199" s="126"/>
    </row>
    <row r="200" spans="7:10" x14ac:dyDescent="0.35">
      <c r="G200" s="126"/>
      <c r="H200" s="126"/>
      <c r="I200" s="126"/>
      <c r="J200" s="126"/>
    </row>
    <row r="201" spans="7:10" x14ac:dyDescent="0.35">
      <c r="G201" s="126"/>
      <c r="H201" s="126"/>
      <c r="I201" s="126"/>
      <c r="J201" s="126"/>
    </row>
    <row r="202" spans="7:10" x14ac:dyDescent="0.35">
      <c r="G202" s="126"/>
      <c r="H202" s="126"/>
      <c r="I202" s="126"/>
      <c r="J202" s="126"/>
    </row>
    <row r="203" spans="7:10" x14ac:dyDescent="0.35">
      <c r="G203" s="126"/>
      <c r="H203" s="126"/>
      <c r="I203" s="126"/>
      <c r="J203" s="126"/>
    </row>
    <row r="204" spans="7:10" x14ac:dyDescent="0.35">
      <c r="G204" s="126"/>
      <c r="H204" s="126"/>
      <c r="I204" s="126"/>
      <c r="J204" s="126"/>
    </row>
    <row r="205" spans="7:10" x14ac:dyDescent="0.35">
      <c r="G205" s="126"/>
      <c r="H205" s="126"/>
      <c r="I205" s="126"/>
      <c r="J205" s="126"/>
    </row>
    <row r="206" spans="7:10" x14ac:dyDescent="0.35">
      <c r="G206" s="126"/>
      <c r="H206" s="126"/>
      <c r="I206" s="126"/>
      <c r="J206" s="126"/>
    </row>
    <row r="207" spans="7:10" x14ac:dyDescent="0.35">
      <c r="G207" s="126"/>
      <c r="H207" s="126"/>
      <c r="I207" s="126"/>
      <c r="J207" s="126"/>
    </row>
    <row r="208" spans="7:10" x14ac:dyDescent="0.35">
      <c r="G208" s="126"/>
      <c r="H208" s="126"/>
      <c r="I208" s="126"/>
      <c r="J208" s="126"/>
    </row>
    <row r="209" spans="7:10" x14ac:dyDescent="0.35">
      <c r="G209" s="126"/>
      <c r="H209" s="126"/>
      <c r="I209" s="126"/>
      <c r="J209" s="126"/>
    </row>
    <row r="210" spans="7:10" x14ac:dyDescent="0.35">
      <c r="G210" s="126"/>
      <c r="H210" s="126"/>
      <c r="I210" s="126"/>
      <c r="J210" s="126"/>
    </row>
    <row r="211" spans="7:10" x14ac:dyDescent="0.35">
      <c r="G211" s="126"/>
      <c r="H211" s="126"/>
      <c r="I211" s="126"/>
      <c r="J211" s="126"/>
    </row>
    <row r="212" spans="7:10" x14ac:dyDescent="0.35">
      <c r="G212" s="126"/>
      <c r="H212" s="126"/>
      <c r="I212" s="126"/>
      <c r="J212" s="126"/>
    </row>
    <row r="213" spans="7:10" x14ac:dyDescent="0.35">
      <c r="G213" s="126"/>
      <c r="H213" s="126"/>
      <c r="I213" s="126"/>
      <c r="J213" s="126"/>
    </row>
    <row r="214" spans="7:10" x14ac:dyDescent="0.35">
      <c r="G214" s="126"/>
      <c r="H214" s="126"/>
      <c r="I214" s="126"/>
      <c r="J214" s="126"/>
    </row>
    <row r="215" spans="7:10" x14ac:dyDescent="0.35">
      <c r="G215" s="126"/>
      <c r="H215" s="126"/>
      <c r="I215" s="126"/>
      <c r="J215" s="126"/>
    </row>
    <row r="216" spans="7:10" x14ac:dyDescent="0.35">
      <c r="G216" s="126"/>
      <c r="H216" s="126"/>
      <c r="I216" s="126"/>
      <c r="J216" s="126"/>
    </row>
    <row r="217" spans="7:10" x14ac:dyDescent="0.35">
      <c r="G217" s="126"/>
      <c r="H217" s="126"/>
      <c r="I217" s="126"/>
      <c r="J217" s="126"/>
    </row>
    <row r="218" spans="7:10" x14ac:dyDescent="0.35">
      <c r="G218" s="126"/>
      <c r="H218" s="126"/>
      <c r="I218" s="126"/>
      <c r="J218" s="126"/>
    </row>
    <row r="219" spans="7:10" x14ac:dyDescent="0.35">
      <c r="G219" s="126"/>
      <c r="H219" s="126"/>
      <c r="I219" s="126"/>
      <c r="J219" s="126"/>
    </row>
    <row r="220" spans="7:10" x14ac:dyDescent="0.35">
      <c r="G220" s="126"/>
      <c r="H220" s="126"/>
      <c r="I220" s="126"/>
      <c r="J220" s="126"/>
    </row>
    <row r="221" spans="7:10" x14ac:dyDescent="0.35">
      <c r="G221" s="126"/>
      <c r="H221" s="126"/>
      <c r="I221" s="126"/>
      <c r="J221" s="126"/>
    </row>
    <row r="222" spans="7:10" x14ac:dyDescent="0.35">
      <c r="G222" s="126"/>
      <c r="H222" s="126"/>
      <c r="I222" s="126"/>
      <c r="J222" s="126"/>
    </row>
    <row r="223" spans="7:10" x14ac:dyDescent="0.35">
      <c r="G223" s="126"/>
      <c r="H223" s="126"/>
      <c r="I223" s="126"/>
      <c r="J223" s="126"/>
    </row>
    <row r="224" spans="7:10" x14ac:dyDescent="0.35">
      <c r="G224" s="126"/>
      <c r="H224" s="126"/>
      <c r="I224" s="126"/>
      <c r="J224" s="126"/>
    </row>
    <row r="225" spans="7:10" x14ac:dyDescent="0.35">
      <c r="G225" s="126"/>
      <c r="H225" s="126"/>
      <c r="I225" s="126"/>
      <c r="J225" s="126"/>
    </row>
    <row r="226" spans="7:10" x14ac:dyDescent="0.35">
      <c r="G226" s="126"/>
      <c r="H226" s="126"/>
      <c r="I226" s="126"/>
      <c r="J226" s="126"/>
    </row>
    <row r="227" spans="7:10" x14ac:dyDescent="0.35">
      <c r="G227" s="126"/>
      <c r="H227" s="126"/>
      <c r="I227" s="126"/>
      <c r="J227" s="126"/>
    </row>
    <row r="228" spans="7:10" x14ac:dyDescent="0.35">
      <c r="G228" s="126"/>
      <c r="H228" s="126"/>
      <c r="I228" s="126"/>
      <c r="J228" s="126"/>
    </row>
    <row r="229" spans="7:10" x14ac:dyDescent="0.35">
      <c r="G229" s="126"/>
      <c r="H229" s="126"/>
      <c r="I229" s="126"/>
      <c r="J229" s="126"/>
    </row>
    <row r="230" spans="7:10" x14ac:dyDescent="0.35">
      <c r="G230" s="126"/>
      <c r="H230" s="126"/>
      <c r="I230" s="126"/>
      <c r="J230" s="126"/>
    </row>
    <row r="231" spans="7:10" x14ac:dyDescent="0.35">
      <c r="G231" s="126"/>
      <c r="H231" s="126"/>
      <c r="I231" s="126"/>
      <c r="J231" s="126"/>
    </row>
    <row r="232" spans="7:10" x14ac:dyDescent="0.35">
      <c r="G232" s="126"/>
      <c r="H232" s="126"/>
      <c r="I232" s="126"/>
      <c r="J232" s="126"/>
    </row>
    <row r="233" spans="7:10" x14ac:dyDescent="0.35">
      <c r="G233" s="126"/>
      <c r="H233" s="126"/>
      <c r="I233" s="126"/>
      <c r="J233" s="126"/>
    </row>
    <row r="234" spans="7:10" x14ac:dyDescent="0.35">
      <c r="G234" s="126"/>
      <c r="H234" s="126"/>
      <c r="I234" s="126"/>
      <c r="J234" s="126"/>
    </row>
    <row r="235" spans="7:10" x14ac:dyDescent="0.35">
      <c r="G235" s="126"/>
      <c r="H235" s="126"/>
      <c r="I235" s="126"/>
      <c r="J235" s="126"/>
    </row>
    <row r="236" spans="7:10" x14ac:dyDescent="0.35">
      <c r="G236" s="126"/>
      <c r="H236" s="126"/>
      <c r="I236" s="126"/>
      <c r="J236" s="126"/>
    </row>
    <row r="237" spans="7:10" x14ac:dyDescent="0.35">
      <c r="G237" s="126"/>
      <c r="H237" s="126"/>
      <c r="I237" s="126"/>
      <c r="J237" s="126"/>
    </row>
    <row r="238" spans="7:10" x14ac:dyDescent="0.35">
      <c r="G238" s="126"/>
      <c r="H238" s="126"/>
      <c r="I238" s="126"/>
      <c r="J238" s="126"/>
    </row>
    <row r="239" spans="7:10" x14ac:dyDescent="0.35">
      <c r="G239" s="126"/>
      <c r="H239" s="126"/>
      <c r="I239" s="126"/>
      <c r="J239" s="126"/>
    </row>
    <row r="240" spans="7:10" x14ac:dyDescent="0.35">
      <c r="G240" s="126"/>
      <c r="H240" s="126"/>
      <c r="I240" s="126"/>
      <c r="J240" s="126"/>
    </row>
    <row r="241" spans="7:10" x14ac:dyDescent="0.35">
      <c r="G241" s="126"/>
      <c r="H241" s="126"/>
      <c r="I241" s="126"/>
      <c r="J241" s="126"/>
    </row>
    <row r="242" spans="7:10" x14ac:dyDescent="0.35">
      <c r="G242" s="126"/>
      <c r="H242" s="126"/>
      <c r="I242" s="126"/>
      <c r="J242" s="126"/>
    </row>
    <row r="243" spans="7:10" x14ac:dyDescent="0.35">
      <c r="G243" s="126"/>
      <c r="H243" s="126"/>
      <c r="I243" s="126"/>
      <c r="J243" s="126"/>
    </row>
    <row r="244" spans="7:10" x14ac:dyDescent="0.35">
      <c r="G244" s="126"/>
      <c r="H244" s="126"/>
      <c r="I244" s="126"/>
      <c r="J244" s="126"/>
    </row>
    <row r="245" spans="7:10" x14ac:dyDescent="0.35">
      <c r="G245" s="126"/>
      <c r="H245" s="126"/>
      <c r="I245" s="126"/>
      <c r="J245" s="126"/>
    </row>
    <row r="246" spans="7:10" x14ac:dyDescent="0.35">
      <c r="G246" s="126"/>
      <c r="H246" s="126"/>
      <c r="I246" s="126"/>
      <c r="J246" s="126"/>
    </row>
    <row r="247" spans="7:10" x14ac:dyDescent="0.35">
      <c r="G247" s="126"/>
      <c r="H247" s="126"/>
      <c r="I247" s="126"/>
      <c r="J247" s="126"/>
    </row>
    <row r="248" spans="7:10" x14ac:dyDescent="0.35">
      <c r="G248" s="126"/>
      <c r="H248" s="126"/>
      <c r="I248" s="126"/>
      <c r="J248" s="126"/>
    </row>
    <row r="249" spans="7:10" x14ac:dyDescent="0.35">
      <c r="G249" s="126"/>
      <c r="H249" s="126"/>
      <c r="I249" s="126"/>
      <c r="J249" s="126"/>
    </row>
    <row r="250" spans="7:10" x14ac:dyDescent="0.35">
      <c r="G250" s="126"/>
      <c r="H250" s="126"/>
      <c r="I250" s="126"/>
      <c r="J250" s="126"/>
    </row>
    <row r="251" spans="7:10" x14ac:dyDescent="0.35">
      <c r="G251" s="126"/>
      <c r="H251" s="126"/>
      <c r="I251" s="126"/>
      <c r="J251" s="126"/>
    </row>
    <row r="252" spans="7:10" x14ac:dyDescent="0.35">
      <c r="G252" s="126"/>
      <c r="H252" s="126"/>
      <c r="I252" s="126"/>
      <c r="J252" s="126"/>
    </row>
    <row r="253" spans="7:10" x14ac:dyDescent="0.35">
      <c r="G253" s="126"/>
      <c r="H253" s="126"/>
      <c r="I253" s="126"/>
      <c r="J253" s="126"/>
    </row>
    <row r="254" spans="7:10" x14ac:dyDescent="0.35">
      <c r="G254" s="126"/>
      <c r="H254" s="126"/>
      <c r="I254" s="126"/>
      <c r="J254" s="126"/>
    </row>
    <row r="255" spans="7:10" x14ac:dyDescent="0.35">
      <c r="G255" s="126"/>
      <c r="H255" s="126"/>
      <c r="I255" s="126"/>
      <c r="J255" s="126"/>
    </row>
    <row r="256" spans="7:10" x14ac:dyDescent="0.35">
      <c r="G256" s="126"/>
      <c r="H256" s="126"/>
      <c r="I256" s="126"/>
      <c r="J256" s="126"/>
    </row>
    <row r="257" spans="7:10" x14ac:dyDescent="0.35">
      <c r="G257" s="126"/>
      <c r="H257" s="126"/>
      <c r="I257" s="126"/>
      <c r="J257" s="126"/>
    </row>
    <row r="258" spans="7:10" x14ac:dyDescent="0.35">
      <c r="G258" s="126"/>
      <c r="H258" s="126"/>
      <c r="I258" s="126"/>
      <c r="J258" s="126"/>
    </row>
    <row r="259" spans="7:10" x14ac:dyDescent="0.35">
      <c r="G259" s="126"/>
      <c r="H259" s="126"/>
      <c r="I259" s="126"/>
      <c r="J259" s="126"/>
    </row>
    <row r="260" spans="7:10" x14ac:dyDescent="0.35">
      <c r="G260" s="126"/>
      <c r="H260" s="126"/>
      <c r="I260" s="126"/>
      <c r="J260" s="126"/>
    </row>
    <row r="261" spans="7:10" x14ac:dyDescent="0.35">
      <c r="G261" s="126"/>
      <c r="H261" s="126"/>
      <c r="I261" s="126"/>
      <c r="J261" s="126"/>
    </row>
    <row r="262" spans="7:10" x14ac:dyDescent="0.35">
      <c r="G262" s="126"/>
      <c r="H262" s="126"/>
      <c r="I262" s="126"/>
      <c r="J262" s="126"/>
    </row>
    <row r="263" spans="7:10" x14ac:dyDescent="0.35">
      <c r="G263" s="126"/>
      <c r="H263" s="126"/>
      <c r="I263" s="126"/>
      <c r="J263" s="126"/>
    </row>
    <row r="264" spans="7:10" x14ac:dyDescent="0.35">
      <c r="G264" s="126"/>
      <c r="H264" s="126"/>
      <c r="I264" s="126"/>
      <c r="J264" s="126"/>
    </row>
    <row r="265" spans="7:10" x14ac:dyDescent="0.35">
      <c r="G265" s="126"/>
      <c r="H265" s="126"/>
      <c r="I265" s="126"/>
      <c r="J265" s="126"/>
    </row>
    <row r="266" spans="7:10" x14ac:dyDescent="0.35">
      <c r="G266" s="126"/>
      <c r="H266" s="126"/>
      <c r="I266" s="126"/>
      <c r="J266" s="126"/>
    </row>
    <row r="267" spans="7:10" x14ac:dyDescent="0.35">
      <c r="G267" s="126"/>
      <c r="H267" s="126"/>
      <c r="I267" s="126"/>
      <c r="J267" s="126"/>
    </row>
    <row r="268" spans="7:10" x14ac:dyDescent="0.35">
      <c r="G268" s="126"/>
      <c r="H268" s="126"/>
      <c r="I268" s="126"/>
      <c r="J268" s="126"/>
    </row>
    <row r="269" spans="7:10" x14ac:dyDescent="0.35">
      <c r="G269" s="126"/>
      <c r="H269" s="126"/>
      <c r="I269" s="126"/>
      <c r="J269" s="126"/>
    </row>
    <row r="270" spans="7:10" x14ac:dyDescent="0.35">
      <c r="G270" s="126"/>
      <c r="H270" s="126"/>
      <c r="I270" s="126"/>
      <c r="J270" s="126"/>
    </row>
    <row r="271" spans="7:10" x14ac:dyDescent="0.35">
      <c r="G271" s="126"/>
      <c r="H271" s="126"/>
      <c r="I271" s="126"/>
      <c r="J271" s="126"/>
    </row>
    <row r="272" spans="7:10" x14ac:dyDescent="0.35">
      <c r="G272" s="126"/>
      <c r="H272" s="126"/>
      <c r="I272" s="126"/>
      <c r="J272" s="126"/>
    </row>
    <row r="273" spans="7:10" x14ac:dyDescent="0.35">
      <c r="G273" s="126"/>
      <c r="H273" s="126"/>
      <c r="I273" s="126"/>
      <c r="J273" s="126"/>
    </row>
    <row r="274" spans="7:10" x14ac:dyDescent="0.35">
      <c r="G274" s="126"/>
      <c r="H274" s="126"/>
      <c r="I274" s="126"/>
      <c r="J274" s="126"/>
    </row>
    <row r="275" spans="7:10" x14ac:dyDescent="0.35">
      <c r="G275" s="126"/>
      <c r="H275" s="126"/>
      <c r="I275" s="126"/>
      <c r="J275" s="126"/>
    </row>
    <row r="276" spans="7:10" x14ac:dyDescent="0.35">
      <c r="G276" s="126"/>
      <c r="H276" s="126"/>
      <c r="I276" s="126"/>
      <c r="J276" s="126"/>
    </row>
    <row r="277" spans="7:10" x14ac:dyDescent="0.35">
      <c r="G277" s="126"/>
      <c r="H277" s="126"/>
      <c r="I277" s="126"/>
      <c r="J277" s="126"/>
    </row>
    <row r="278" spans="7:10" x14ac:dyDescent="0.35">
      <c r="G278" s="126"/>
      <c r="H278" s="126"/>
      <c r="I278" s="126"/>
      <c r="J278" s="126"/>
    </row>
    <row r="279" spans="7:10" x14ac:dyDescent="0.35">
      <c r="G279" s="126"/>
      <c r="H279" s="126"/>
      <c r="I279" s="126"/>
      <c r="J279" s="126"/>
    </row>
    <row r="280" spans="7:10" x14ac:dyDescent="0.35">
      <c r="G280" s="126"/>
      <c r="H280" s="126"/>
      <c r="I280" s="126"/>
      <c r="J280" s="126"/>
    </row>
    <row r="281" spans="7:10" x14ac:dyDescent="0.35">
      <c r="G281" s="126"/>
      <c r="H281" s="126"/>
      <c r="I281" s="126"/>
      <c r="J281" s="126"/>
    </row>
    <row r="282" spans="7:10" x14ac:dyDescent="0.35">
      <c r="G282" s="126"/>
      <c r="H282" s="126"/>
      <c r="I282" s="126"/>
      <c r="J282" s="126"/>
    </row>
    <row r="283" spans="7:10" x14ac:dyDescent="0.35">
      <c r="G283" s="126"/>
      <c r="H283" s="126"/>
      <c r="I283" s="126"/>
      <c r="J283" s="126"/>
    </row>
    <row r="284" spans="7:10" x14ac:dyDescent="0.35">
      <c r="G284" s="126"/>
      <c r="H284" s="126"/>
      <c r="I284" s="126"/>
      <c r="J284" s="126"/>
    </row>
    <row r="285" spans="7:10" x14ac:dyDescent="0.35">
      <c r="G285" s="126"/>
      <c r="H285" s="126"/>
      <c r="I285" s="126"/>
      <c r="J285" s="126"/>
    </row>
    <row r="286" spans="7:10" x14ac:dyDescent="0.35">
      <c r="G286" s="126"/>
      <c r="H286" s="126"/>
      <c r="I286" s="126"/>
      <c r="J286" s="126"/>
    </row>
    <row r="287" spans="7:10" x14ac:dyDescent="0.35">
      <c r="G287" s="126"/>
      <c r="H287" s="126"/>
      <c r="I287" s="126"/>
      <c r="J287" s="126"/>
    </row>
    <row r="288" spans="7:10" x14ac:dyDescent="0.35">
      <c r="G288" s="126"/>
      <c r="H288" s="126"/>
      <c r="I288" s="126"/>
      <c r="J288" s="126"/>
    </row>
    <row r="289" spans="7:10" x14ac:dyDescent="0.35">
      <c r="G289" s="126"/>
      <c r="H289" s="126"/>
      <c r="I289" s="126"/>
      <c r="J289" s="126"/>
    </row>
    <row r="290" spans="7:10" x14ac:dyDescent="0.35">
      <c r="G290" s="126"/>
      <c r="H290" s="126"/>
      <c r="I290" s="126"/>
      <c r="J290" s="126"/>
    </row>
    <row r="291" spans="7:10" x14ac:dyDescent="0.35">
      <c r="G291" s="126"/>
      <c r="H291" s="126"/>
      <c r="I291" s="126"/>
      <c r="J291" s="126"/>
    </row>
    <row r="292" spans="7:10" x14ac:dyDescent="0.35">
      <c r="G292" s="126"/>
      <c r="H292" s="126"/>
      <c r="I292" s="126"/>
      <c r="J292" s="126"/>
    </row>
    <row r="293" spans="7:10" x14ac:dyDescent="0.35">
      <c r="G293" s="126"/>
      <c r="H293" s="126"/>
      <c r="I293" s="126"/>
      <c r="J293" s="126"/>
    </row>
    <row r="294" spans="7:10" x14ac:dyDescent="0.35">
      <c r="G294" s="126"/>
      <c r="H294" s="126"/>
      <c r="I294" s="126"/>
      <c r="J294" s="126"/>
    </row>
    <row r="295" spans="7:10" x14ac:dyDescent="0.35">
      <c r="G295" s="126"/>
      <c r="H295" s="126"/>
      <c r="I295" s="126"/>
      <c r="J295" s="126"/>
    </row>
    <row r="296" spans="7:10" x14ac:dyDescent="0.35">
      <c r="G296" s="126"/>
      <c r="H296" s="126"/>
      <c r="I296" s="126"/>
      <c r="J296" s="126"/>
    </row>
    <row r="297" spans="7:10" x14ac:dyDescent="0.35">
      <c r="G297" s="126"/>
      <c r="H297" s="126"/>
      <c r="I297" s="126"/>
      <c r="J297" s="126"/>
    </row>
    <row r="298" spans="7:10" x14ac:dyDescent="0.35">
      <c r="G298" s="126"/>
      <c r="H298" s="126"/>
      <c r="I298" s="126"/>
      <c r="J298" s="126"/>
    </row>
    <row r="299" spans="7:10" x14ac:dyDescent="0.35">
      <c r="G299" s="126"/>
      <c r="H299" s="126"/>
      <c r="I299" s="126"/>
      <c r="J299" s="126"/>
    </row>
    <row r="300" spans="7:10" x14ac:dyDescent="0.35">
      <c r="G300" s="126"/>
      <c r="H300" s="126"/>
      <c r="I300" s="126"/>
      <c r="J300" s="126"/>
    </row>
    <row r="301" spans="7:10" x14ac:dyDescent="0.35">
      <c r="G301" s="126"/>
      <c r="H301" s="126"/>
      <c r="I301" s="126"/>
      <c r="J301" s="126"/>
    </row>
    <row r="302" spans="7:10" x14ac:dyDescent="0.35">
      <c r="G302" s="126"/>
      <c r="H302" s="126"/>
      <c r="I302" s="126"/>
      <c r="J302" s="126"/>
    </row>
    <row r="303" spans="7:10" x14ac:dyDescent="0.35">
      <c r="G303" s="126"/>
      <c r="H303" s="126"/>
      <c r="I303" s="126"/>
      <c r="J303" s="126"/>
    </row>
    <row r="304" spans="7:10" x14ac:dyDescent="0.35">
      <c r="G304" s="126"/>
      <c r="H304" s="126"/>
      <c r="I304" s="126"/>
      <c r="J304" s="126"/>
    </row>
    <row r="305" spans="7:10" x14ac:dyDescent="0.35">
      <c r="G305" s="126"/>
      <c r="H305" s="126"/>
      <c r="I305" s="126"/>
      <c r="J305" s="126"/>
    </row>
    <row r="306" spans="7:10" x14ac:dyDescent="0.35">
      <c r="G306" s="126"/>
      <c r="H306" s="126"/>
      <c r="I306" s="126"/>
      <c r="J306" s="126"/>
    </row>
    <row r="307" spans="7:10" x14ac:dyDescent="0.35">
      <c r="G307" s="126"/>
      <c r="H307" s="126"/>
      <c r="I307" s="126"/>
      <c r="J307" s="126"/>
    </row>
    <row r="308" spans="7:10" x14ac:dyDescent="0.35">
      <c r="G308" s="126"/>
      <c r="H308" s="126"/>
      <c r="I308" s="126"/>
      <c r="J308" s="126"/>
    </row>
    <row r="309" spans="7:10" x14ac:dyDescent="0.35">
      <c r="G309" s="126"/>
      <c r="H309" s="126"/>
      <c r="I309" s="126"/>
      <c r="J309" s="126"/>
    </row>
    <row r="310" spans="7:10" x14ac:dyDescent="0.35">
      <c r="G310" s="126"/>
      <c r="H310" s="126"/>
      <c r="I310" s="126"/>
      <c r="J310" s="126"/>
    </row>
    <row r="311" spans="7:10" x14ac:dyDescent="0.35">
      <c r="G311" s="126"/>
      <c r="H311" s="126"/>
      <c r="I311" s="126"/>
      <c r="J311" s="126"/>
    </row>
    <row r="312" spans="7:10" x14ac:dyDescent="0.35">
      <c r="G312" s="126"/>
      <c r="H312" s="126"/>
      <c r="I312" s="126"/>
      <c r="J312" s="126"/>
    </row>
    <row r="313" spans="7:10" x14ac:dyDescent="0.35">
      <c r="G313" s="126"/>
      <c r="H313" s="126"/>
      <c r="I313" s="126"/>
      <c r="J313" s="126"/>
    </row>
    <row r="314" spans="7:10" x14ac:dyDescent="0.35">
      <c r="G314" s="126"/>
      <c r="H314" s="126"/>
      <c r="I314" s="126"/>
      <c r="J314" s="126"/>
    </row>
    <row r="315" spans="7:10" x14ac:dyDescent="0.35">
      <c r="G315" s="126"/>
      <c r="H315" s="126"/>
      <c r="I315" s="126"/>
      <c r="J315" s="126"/>
    </row>
    <row r="316" spans="7:10" x14ac:dyDescent="0.35">
      <c r="G316" s="126"/>
      <c r="H316" s="126"/>
      <c r="I316" s="126"/>
      <c r="J316" s="126"/>
    </row>
    <row r="317" spans="7:10" x14ac:dyDescent="0.35">
      <c r="G317" s="126"/>
      <c r="H317" s="126"/>
      <c r="I317" s="126"/>
      <c r="J317" s="126"/>
    </row>
    <row r="318" spans="7:10" x14ac:dyDescent="0.35">
      <c r="G318" s="126"/>
      <c r="H318" s="126"/>
      <c r="I318" s="126"/>
      <c r="J318" s="126"/>
    </row>
    <row r="319" spans="7:10" x14ac:dyDescent="0.35">
      <c r="G319" s="126"/>
      <c r="H319" s="126"/>
      <c r="I319" s="126"/>
      <c r="J319" s="126"/>
    </row>
    <row r="320" spans="7:10" x14ac:dyDescent="0.35">
      <c r="G320" s="126"/>
      <c r="H320" s="126"/>
      <c r="I320" s="126"/>
      <c r="J320" s="126"/>
    </row>
    <row r="321" spans="7:10" x14ac:dyDescent="0.35">
      <c r="G321" s="126"/>
      <c r="H321" s="126"/>
      <c r="I321" s="126"/>
      <c r="J321" s="126"/>
    </row>
    <row r="322" spans="7:10" x14ac:dyDescent="0.35">
      <c r="G322" s="126"/>
      <c r="H322" s="126"/>
      <c r="I322" s="126"/>
      <c r="J322" s="126"/>
    </row>
    <row r="323" spans="7:10" x14ac:dyDescent="0.35">
      <c r="G323" s="126"/>
      <c r="H323" s="126"/>
      <c r="I323" s="126"/>
      <c r="J323" s="126"/>
    </row>
    <row r="324" spans="7:10" x14ac:dyDescent="0.35">
      <c r="G324" s="126"/>
      <c r="H324" s="126"/>
      <c r="I324" s="126"/>
      <c r="J324" s="126"/>
    </row>
    <row r="325" spans="7:10" x14ac:dyDescent="0.35">
      <c r="G325" s="126"/>
      <c r="H325" s="126"/>
      <c r="I325" s="126"/>
      <c r="J325" s="126"/>
    </row>
    <row r="326" spans="7:10" x14ac:dyDescent="0.35">
      <c r="G326" s="126"/>
      <c r="H326" s="126"/>
      <c r="I326" s="126"/>
      <c r="J326" s="126"/>
    </row>
    <row r="327" spans="7:10" x14ac:dyDescent="0.35">
      <c r="G327" s="126"/>
      <c r="H327" s="126"/>
      <c r="I327" s="126"/>
      <c r="J327" s="126"/>
    </row>
    <row r="328" spans="7:10" x14ac:dyDescent="0.35">
      <c r="G328" s="126"/>
      <c r="H328" s="126"/>
      <c r="I328" s="126"/>
      <c r="J328" s="126"/>
    </row>
    <row r="329" spans="7:10" x14ac:dyDescent="0.35">
      <c r="G329" s="126"/>
      <c r="H329" s="126"/>
      <c r="I329" s="126"/>
      <c r="J329" s="126"/>
    </row>
    <row r="330" spans="7:10" x14ac:dyDescent="0.35">
      <c r="G330" s="126"/>
      <c r="H330" s="126"/>
      <c r="I330" s="126"/>
      <c r="J330" s="126"/>
    </row>
    <row r="331" spans="7:10" x14ac:dyDescent="0.35">
      <c r="G331" s="126"/>
      <c r="H331" s="126"/>
      <c r="I331" s="126"/>
      <c r="J331" s="126"/>
    </row>
    <row r="332" spans="7:10" x14ac:dyDescent="0.35">
      <c r="G332" s="126"/>
      <c r="H332" s="126"/>
      <c r="I332" s="126"/>
      <c r="J332" s="126"/>
    </row>
    <row r="333" spans="7:10" x14ac:dyDescent="0.35">
      <c r="G333" s="126"/>
      <c r="H333" s="126"/>
      <c r="I333" s="126"/>
      <c r="J333" s="126"/>
    </row>
    <row r="334" spans="7:10" x14ac:dyDescent="0.35">
      <c r="G334" s="126"/>
      <c r="H334" s="126"/>
      <c r="I334" s="126"/>
      <c r="J334" s="126"/>
    </row>
    <row r="335" spans="7:10" x14ac:dyDescent="0.35">
      <c r="G335" s="126"/>
      <c r="H335" s="126"/>
      <c r="I335" s="126"/>
      <c r="J335" s="126"/>
    </row>
    <row r="336" spans="7:10" x14ac:dyDescent="0.35">
      <c r="G336" s="126"/>
      <c r="H336" s="126"/>
      <c r="I336" s="126"/>
      <c r="J336" s="126"/>
    </row>
    <row r="337" spans="7:10" x14ac:dyDescent="0.35">
      <c r="G337" s="126"/>
      <c r="H337" s="126"/>
      <c r="I337" s="126"/>
      <c r="J337" s="126"/>
    </row>
    <row r="338" spans="7:10" x14ac:dyDescent="0.35">
      <c r="G338" s="126"/>
      <c r="H338" s="126"/>
      <c r="I338" s="126"/>
      <c r="J338" s="126"/>
    </row>
    <row r="339" spans="7:10" x14ac:dyDescent="0.35">
      <c r="G339" s="126"/>
      <c r="H339" s="126"/>
      <c r="I339" s="126"/>
      <c r="J339" s="126"/>
    </row>
    <row r="340" spans="7:10" x14ac:dyDescent="0.35">
      <c r="G340" s="126"/>
      <c r="H340" s="126"/>
      <c r="I340" s="126"/>
      <c r="J340" s="126"/>
    </row>
    <row r="341" spans="7:10" x14ac:dyDescent="0.35">
      <c r="G341" s="126"/>
      <c r="H341" s="126"/>
      <c r="I341" s="126"/>
      <c r="J341" s="126"/>
    </row>
    <row r="342" spans="7:10" x14ac:dyDescent="0.35">
      <c r="G342" s="126"/>
      <c r="H342" s="126"/>
      <c r="I342" s="126"/>
      <c r="J342" s="126"/>
    </row>
    <row r="343" spans="7:10" x14ac:dyDescent="0.35">
      <c r="G343" s="126"/>
      <c r="H343" s="126"/>
      <c r="I343" s="126"/>
      <c r="J343" s="126"/>
    </row>
    <row r="344" spans="7:10" x14ac:dyDescent="0.35">
      <c r="G344" s="126"/>
      <c r="H344" s="126"/>
      <c r="I344" s="126"/>
      <c r="J344" s="126"/>
    </row>
    <row r="345" spans="7:10" x14ac:dyDescent="0.35">
      <c r="G345" s="126"/>
      <c r="H345" s="126"/>
      <c r="I345" s="126"/>
      <c r="J345" s="126"/>
    </row>
    <row r="346" spans="7:10" x14ac:dyDescent="0.35">
      <c r="G346" s="126"/>
      <c r="H346" s="126"/>
      <c r="I346" s="126"/>
      <c r="J346" s="126"/>
    </row>
    <row r="347" spans="7:10" x14ac:dyDescent="0.35">
      <c r="G347" s="126"/>
      <c r="H347" s="126"/>
      <c r="I347" s="126"/>
      <c r="J347" s="126"/>
    </row>
    <row r="348" spans="7:10" x14ac:dyDescent="0.35">
      <c r="G348" s="126"/>
      <c r="H348" s="126"/>
      <c r="I348" s="126"/>
      <c r="J348" s="126"/>
    </row>
    <row r="349" spans="7:10" x14ac:dyDescent="0.35">
      <c r="G349" s="126"/>
      <c r="H349" s="126"/>
      <c r="I349" s="126"/>
      <c r="J349" s="126"/>
    </row>
    <row r="350" spans="7:10" x14ac:dyDescent="0.35">
      <c r="G350" s="126"/>
      <c r="H350" s="126"/>
      <c r="I350" s="126"/>
      <c r="J350" s="126"/>
    </row>
    <row r="351" spans="7:10" x14ac:dyDescent="0.35">
      <c r="G351" s="126"/>
      <c r="H351" s="126"/>
      <c r="I351" s="126"/>
      <c r="J351" s="126"/>
    </row>
    <row r="352" spans="7:10" x14ac:dyDescent="0.35">
      <c r="G352" s="126"/>
      <c r="H352" s="126"/>
      <c r="I352" s="126"/>
      <c r="J352" s="126"/>
    </row>
    <row r="353" spans="7:10" x14ac:dyDescent="0.35">
      <c r="G353" s="126"/>
      <c r="H353" s="126"/>
      <c r="I353" s="126"/>
      <c r="J353" s="126"/>
    </row>
    <row r="354" spans="7:10" x14ac:dyDescent="0.35">
      <c r="G354" s="126"/>
      <c r="H354" s="126"/>
      <c r="I354" s="126"/>
      <c r="J354" s="126"/>
    </row>
    <row r="355" spans="7:10" x14ac:dyDescent="0.35">
      <c r="G355" s="126"/>
      <c r="H355" s="126"/>
      <c r="I355" s="126"/>
      <c r="J355" s="126"/>
    </row>
    <row r="356" spans="7:10" x14ac:dyDescent="0.35">
      <c r="G356" s="126"/>
      <c r="H356" s="126"/>
      <c r="I356" s="126"/>
      <c r="J356" s="126"/>
    </row>
    <row r="357" spans="7:10" x14ac:dyDescent="0.35">
      <c r="G357" s="126"/>
      <c r="H357" s="126"/>
      <c r="I357" s="126"/>
      <c r="J357" s="126"/>
    </row>
    <row r="358" spans="7:10" x14ac:dyDescent="0.35">
      <c r="G358" s="126"/>
      <c r="H358" s="126"/>
      <c r="I358" s="126"/>
      <c r="J358" s="126"/>
    </row>
    <row r="359" spans="7:10" x14ac:dyDescent="0.35">
      <c r="G359" s="126"/>
      <c r="H359" s="126"/>
      <c r="I359" s="126"/>
      <c r="J359" s="126"/>
    </row>
    <row r="360" spans="7:10" x14ac:dyDescent="0.35">
      <c r="G360" s="126"/>
      <c r="H360" s="126"/>
      <c r="I360" s="126"/>
      <c r="J360" s="126"/>
    </row>
    <row r="361" spans="7:10" x14ac:dyDescent="0.35">
      <c r="G361" s="126"/>
      <c r="H361" s="126"/>
      <c r="I361" s="126"/>
      <c r="J361" s="126"/>
    </row>
    <row r="362" spans="7:10" x14ac:dyDescent="0.35">
      <c r="G362" s="126"/>
      <c r="H362" s="126"/>
      <c r="I362" s="126"/>
      <c r="J362" s="126"/>
    </row>
    <row r="363" spans="7:10" x14ac:dyDescent="0.35">
      <c r="G363" s="126"/>
      <c r="H363" s="126"/>
      <c r="I363" s="126"/>
      <c r="J363" s="126"/>
    </row>
    <row r="364" spans="7:10" x14ac:dyDescent="0.35">
      <c r="G364" s="126"/>
      <c r="H364" s="126"/>
      <c r="I364" s="126"/>
      <c r="J364" s="126"/>
    </row>
    <row r="365" spans="7:10" x14ac:dyDescent="0.35">
      <c r="G365" s="126"/>
      <c r="H365" s="126"/>
      <c r="I365" s="126"/>
      <c r="J365" s="126"/>
    </row>
    <row r="366" spans="7:10" x14ac:dyDescent="0.35">
      <c r="G366" s="126"/>
      <c r="H366" s="126"/>
      <c r="I366" s="126"/>
      <c r="J366" s="126"/>
    </row>
    <row r="367" spans="7:10" x14ac:dyDescent="0.35">
      <c r="G367" s="126"/>
      <c r="H367" s="126"/>
      <c r="I367" s="126"/>
      <c r="J367" s="126"/>
    </row>
    <row r="368" spans="7:10" x14ac:dyDescent="0.35">
      <c r="G368" s="126"/>
      <c r="H368" s="126"/>
      <c r="I368" s="126"/>
      <c r="J368" s="126"/>
    </row>
    <row r="369" spans="7:10" x14ac:dyDescent="0.35">
      <c r="G369" s="126"/>
      <c r="H369" s="126"/>
      <c r="I369" s="126"/>
      <c r="J369" s="126"/>
    </row>
    <row r="370" spans="7:10" x14ac:dyDescent="0.35">
      <c r="G370" s="126"/>
      <c r="H370" s="126"/>
      <c r="I370" s="126"/>
      <c r="J370" s="126"/>
    </row>
    <row r="371" spans="7:10" x14ac:dyDescent="0.35">
      <c r="G371" s="126"/>
      <c r="H371" s="126"/>
      <c r="I371" s="126"/>
      <c r="J371" s="126"/>
    </row>
    <row r="372" spans="7:10" x14ac:dyDescent="0.35">
      <c r="G372" s="126"/>
      <c r="H372" s="126"/>
      <c r="I372" s="126"/>
      <c r="J372" s="126"/>
    </row>
    <row r="373" spans="7:10" x14ac:dyDescent="0.35">
      <c r="G373" s="126"/>
      <c r="H373" s="126"/>
      <c r="I373" s="126"/>
      <c r="J373" s="126"/>
    </row>
    <row r="374" spans="7:10" x14ac:dyDescent="0.35">
      <c r="G374" s="126"/>
      <c r="H374" s="126"/>
      <c r="I374" s="126"/>
      <c r="J374" s="126"/>
    </row>
    <row r="375" spans="7:10" x14ac:dyDescent="0.35">
      <c r="G375" s="126"/>
      <c r="H375" s="126"/>
      <c r="I375" s="126"/>
      <c r="J375" s="126"/>
    </row>
    <row r="376" spans="7:10" x14ac:dyDescent="0.35">
      <c r="G376" s="126"/>
      <c r="H376" s="126"/>
      <c r="I376" s="126"/>
      <c r="J376" s="126"/>
    </row>
    <row r="377" spans="7:10" x14ac:dyDescent="0.35">
      <c r="G377" s="126"/>
      <c r="H377" s="126"/>
      <c r="I377" s="126"/>
      <c r="J377" s="126"/>
    </row>
    <row r="378" spans="7:10" x14ac:dyDescent="0.35">
      <c r="G378" s="126"/>
      <c r="H378" s="126"/>
      <c r="I378" s="126"/>
      <c r="J378" s="126"/>
    </row>
    <row r="379" spans="7:10" x14ac:dyDescent="0.35">
      <c r="G379" s="126"/>
      <c r="H379" s="126"/>
      <c r="I379" s="126"/>
      <c r="J379" s="126"/>
    </row>
    <row r="380" spans="7:10" x14ac:dyDescent="0.35">
      <c r="G380" s="126"/>
      <c r="H380" s="126"/>
      <c r="I380" s="126"/>
      <c r="J380" s="126"/>
    </row>
    <row r="381" spans="7:10" x14ac:dyDescent="0.35">
      <c r="G381" s="126"/>
      <c r="H381" s="126"/>
      <c r="I381" s="126"/>
      <c r="J381" s="126"/>
    </row>
    <row r="382" spans="7:10" x14ac:dyDescent="0.35">
      <c r="G382" s="126"/>
      <c r="H382" s="126"/>
      <c r="I382" s="126"/>
      <c r="J382" s="126"/>
    </row>
    <row r="383" spans="7:10" x14ac:dyDescent="0.35">
      <c r="G383" s="126"/>
      <c r="H383" s="126"/>
      <c r="I383" s="126"/>
      <c r="J383" s="126"/>
    </row>
    <row r="384" spans="7:10" x14ac:dyDescent="0.35">
      <c r="G384" s="126"/>
      <c r="H384" s="126"/>
      <c r="I384" s="126"/>
      <c r="J384" s="126"/>
    </row>
    <row r="385" spans="7:10" x14ac:dyDescent="0.35">
      <c r="G385" s="126"/>
      <c r="H385" s="126"/>
      <c r="I385" s="126"/>
      <c r="J385" s="126"/>
    </row>
    <row r="386" spans="7:10" x14ac:dyDescent="0.35">
      <c r="G386" s="126"/>
      <c r="H386" s="126"/>
      <c r="I386" s="126"/>
      <c r="J386" s="126"/>
    </row>
    <row r="387" spans="7:10" x14ac:dyDescent="0.35">
      <c r="G387" s="126"/>
      <c r="H387" s="126"/>
      <c r="I387" s="126"/>
      <c r="J387" s="126"/>
    </row>
    <row r="388" spans="7:10" x14ac:dyDescent="0.35">
      <c r="G388" s="126"/>
      <c r="H388" s="126"/>
      <c r="I388" s="126"/>
      <c r="J388" s="126"/>
    </row>
    <row r="389" spans="7:10" x14ac:dyDescent="0.35">
      <c r="G389" s="126"/>
      <c r="H389" s="126"/>
      <c r="I389" s="126"/>
      <c r="J389" s="126"/>
    </row>
    <row r="390" spans="7:10" x14ac:dyDescent="0.35">
      <c r="G390" s="126"/>
      <c r="H390" s="126"/>
      <c r="I390" s="126"/>
      <c r="J390" s="126"/>
    </row>
    <row r="391" spans="7:10" x14ac:dyDescent="0.35">
      <c r="G391" s="126"/>
      <c r="H391" s="126"/>
      <c r="I391" s="126"/>
      <c r="J391" s="126"/>
    </row>
    <row r="392" spans="7:10" x14ac:dyDescent="0.35">
      <c r="G392" s="126"/>
      <c r="H392" s="126"/>
      <c r="I392" s="126"/>
      <c r="J392" s="126"/>
    </row>
    <row r="393" spans="7:10" x14ac:dyDescent="0.35">
      <c r="G393" s="126"/>
      <c r="H393" s="126"/>
      <c r="I393" s="126"/>
      <c r="J393" s="126"/>
    </row>
    <row r="394" spans="7:10" x14ac:dyDescent="0.35">
      <c r="G394" s="126"/>
      <c r="H394" s="126"/>
      <c r="I394" s="126"/>
      <c r="J394" s="126"/>
    </row>
    <row r="395" spans="7:10" x14ac:dyDescent="0.35">
      <c r="G395" s="126"/>
      <c r="H395" s="126"/>
      <c r="I395" s="126"/>
      <c r="J395" s="126"/>
    </row>
    <row r="396" spans="7:10" x14ac:dyDescent="0.35">
      <c r="G396" s="126"/>
      <c r="H396" s="126"/>
      <c r="I396" s="126"/>
      <c r="J396" s="126"/>
    </row>
    <row r="397" spans="7:10" x14ac:dyDescent="0.35">
      <c r="G397" s="126"/>
      <c r="H397" s="126"/>
      <c r="I397" s="126"/>
      <c r="J397" s="126"/>
    </row>
    <row r="398" spans="7:10" x14ac:dyDescent="0.35">
      <c r="G398" s="126"/>
      <c r="H398" s="126"/>
      <c r="I398" s="126"/>
      <c r="J398" s="126"/>
    </row>
    <row r="399" spans="7:10" x14ac:dyDescent="0.35">
      <c r="G399" s="126"/>
      <c r="H399" s="126"/>
      <c r="I399" s="126"/>
      <c r="J399" s="126"/>
    </row>
    <row r="400" spans="7:10" x14ac:dyDescent="0.35">
      <c r="G400" s="126"/>
      <c r="H400" s="126"/>
      <c r="I400" s="126"/>
      <c r="J400" s="126"/>
    </row>
    <row r="401" spans="7:10" x14ac:dyDescent="0.35">
      <c r="G401" s="126"/>
      <c r="H401" s="126"/>
      <c r="I401" s="126"/>
      <c r="J401" s="126"/>
    </row>
    <row r="402" spans="7:10" x14ac:dyDescent="0.35">
      <c r="G402" s="126"/>
      <c r="H402" s="126"/>
      <c r="I402" s="126"/>
      <c r="J402" s="126"/>
    </row>
    <row r="403" spans="7:10" x14ac:dyDescent="0.35">
      <c r="G403" s="126"/>
      <c r="H403" s="126"/>
      <c r="I403" s="126"/>
      <c r="J403" s="126"/>
    </row>
    <row r="404" spans="7:10" x14ac:dyDescent="0.35">
      <c r="G404" s="126"/>
      <c r="H404" s="126"/>
      <c r="I404" s="126"/>
      <c r="J404" s="126"/>
    </row>
    <row r="405" spans="7:10" x14ac:dyDescent="0.35">
      <c r="G405" s="126"/>
      <c r="H405" s="126"/>
      <c r="I405" s="126"/>
      <c r="J405" s="126"/>
    </row>
    <row r="406" spans="7:10" x14ac:dyDescent="0.35">
      <c r="G406" s="126"/>
      <c r="H406" s="126"/>
      <c r="I406" s="126"/>
      <c r="J406" s="126"/>
    </row>
    <row r="407" spans="7:10" x14ac:dyDescent="0.35">
      <c r="G407" s="126"/>
      <c r="H407" s="126"/>
      <c r="I407" s="126"/>
      <c r="J407" s="126"/>
    </row>
    <row r="408" spans="7:10" x14ac:dyDescent="0.35">
      <c r="G408" s="126"/>
      <c r="H408" s="126"/>
      <c r="I408" s="126"/>
      <c r="J408" s="126"/>
    </row>
    <row r="409" spans="7:10" x14ac:dyDescent="0.35">
      <c r="G409" s="126"/>
      <c r="H409" s="126"/>
      <c r="I409" s="126"/>
      <c r="J409" s="126"/>
    </row>
    <row r="410" spans="7:10" x14ac:dyDescent="0.35">
      <c r="G410" s="126"/>
      <c r="H410" s="126"/>
      <c r="I410" s="126"/>
      <c r="J410" s="126"/>
    </row>
    <row r="411" spans="7:10" x14ac:dyDescent="0.35">
      <c r="G411" s="126"/>
      <c r="H411" s="126"/>
      <c r="I411" s="126"/>
      <c r="J411" s="126"/>
    </row>
    <row r="412" spans="7:10" x14ac:dyDescent="0.35">
      <c r="G412" s="126"/>
      <c r="H412" s="126"/>
      <c r="I412" s="126"/>
      <c r="J412" s="126"/>
    </row>
    <row r="413" spans="7:10" x14ac:dyDescent="0.35">
      <c r="G413" s="126"/>
      <c r="H413" s="126"/>
      <c r="I413" s="126"/>
      <c r="J413" s="126"/>
    </row>
    <row r="414" spans="7:10" x14ac:dyDescent="0.35">
      <c r="G414" s="126"/>
      <c r="H414" s="126"/>
      <c r="I414" s="126"/>
      <c r="J414" s="126"/>
    </row>
    <row r="415" spans="7:10" x14ac:dyDescent="0.35">
      <c r="G415" s="126"/>
      <c r="H415" s="126"/>
      <c r="I415" s="126"/>
      <c r="J415" s="126"/>
    </row>
    <row r="416" spans="7:10" x14ac:dyDescent="0.35">
      <c r="G416" s="126"/>
      <c r="H416" s="126"/>
      <c r="I416" s="126"/>
      <c r="J416" s="126"/>
    </row>
    <row r="417" spans="7:10" x14ac:dyDescent="0.35">
      <c r="G417" s="126"/>
      <c r="H417" s="126"/>
      <c r="I417" s="126"/>
      <c r="J417" s="126"/>
    </row>
    <row r="418" spans="7:10" x14ac:dyDescent="0.35">
      <c r="G418" s="126"/>
      <c r="H418" s="126"/>
      <c r="I418" s="126"/>
      <c r="J418" s="126"/>
    </row>
    <row r="419" spans="7:10" x14ac:dyDescent="0.35">
      <c r="G419" s="126"/>
      <c r="H419" s="126"/>
      <c r="I419" s="126"/>
      <c r="J419" s="126"/>
    </row>
    <row r="420" spans="7:10" x14ac:dyDescent="0.35">
      <c r="G420" s="126"/>
      <c r="H420" s="126"/>
      <c r="I420" s="126"/>
      <c r="J420" s="126"/>
    </row>
    <row r="421" spans="7:10" x14ac:dyDescent="0.35">
      <c r="G421" s="126"/>
      <c r="H421" s="126"/>
      <c r="I421" s="126"/>
      <c r="J421" s="126"/>
    </row>
    <row r="422" spans="7:10" x14ac:dyDescent="0.35">
      <c r="G422" s="126"/>
      <c r="H422" s="126"/>
      <c r="I422" s="126"/>
      <c r="J422" s="126"/>
    </row>
    <row r="423" spans="7:10" x14ac:dyDescent="0.35">
      <c r="G423" s="126"/>
      <c r="H423" s="126"/>
      <c r="I423" s="126"/>
      <c r="J423" s="126"/>
    </row>
    <row r="424" spans="7:10" x14ac:dyDescent="0.35">
      <c r="G424" s="126"/>
      <c r="H424" s="126"/>
      <c r="I424" s="126"/>
      <c r="J424" s="126"/>
    </row>
    <row r="425" spans="7:10" x14ac:dyDescent="0.35">
      <c r="G425" s="126"/>
      <c r="H425" s="126"/>
      <c r="I425" s="126"/>
      <c r="J425" s="126"/>
    </row>
    <row r="426" spans="7:10" x14ac:dyDescent="0.35">
      <c r="G426" s="126"/>
      <c r="H426" s="126"/>
      <c r="I426" s="126"/>
      <c r="J426" s="126"/>
    </row>
    <row r="427" spans="7:10" x14ac:dyDescent="0.35">
      <c r="G427" s="126"/>
      <c r="H427" s="126"/>
      <c r="I427" s="126"/>
      <c r="J427" s="126"/>
    </row>
    <row r="428" spans="7:10" x14ac:dyDescent="0.35">
      <c r="G428" s="126"/>
      <c r="H428" s="126"/>
      <c r="I428" s="126"/>
      <c r="J428" s="126"/>
    </row>
    <row r="429" spans="7:10" x14ac:dyDescent="0.35">
      <c r="G429" s="126"/>
      <c r="H429" s="126"/>
      <c r="I429" s="126"/>
      <c r="J429" s="126"/>
    </row>
    <row r="430" spans="7:10" x14ac:dyDescent="0.35">
      <c r="G430" s="126"/>
      <c r="H430" s="126"/>
      <c r="I430" s="126"/>
      <c r="J430" s="126"/>
    </row>
    <row r="431" spans="7:10" x14ac:dyDescent="0.35">
      <c r="G431" s="126"/>
      <c r="H431" s="126"/>
      <c r="I431" s="126"/>
      <c r="J431" s="126"/>
    </row>
    <row r="432" spans="7:10" x14ac:dyDescent="0.35">
      <c r="G432" s="126"/>
      <c r="H432" s="126"/>
      <c r="I432" s="126"/>
      <c r="J432" s="126"/>
    </row>
    <row r="433" spans="7:10" x14ac:dyDescent="0.35">
      <c r="G433" s="126"/>
      <c r="H433" s="126"/>
      <c r="I433" s="126"/>
      <c r="J433" s="126"/>
    </row>
    <row r="434" spans="7:10" x14ac:dyDescent="0.35">
      <c r="G434" s="126"/>
      <c r="H434" s="126"/>
      <c r="I434" s="126"/>
      <c r="J434" s="126"/>
    </row>
    <row r="435" spans="7:10" x14ac:dyDescent="0.35">
      <c r="G435" s="126"/>
      <c r="H435" s="126"/>
      <c r="I435" s="126"/>
      <c r="J435" s="126"/>
    </row>
    <row r="436" spans="7:10" x14ac:dyDescent="0.35">
      <c r="G436" s="126"/>
      <c r="H436" s="126"/>
      <c r="I436" s="126"/>
      <c r="J436" s="126"/>
    </row>
    <row r="437" spans="7:10" x14ac:dyDescent="0.35">
      <c r="G437" s="126"/>
      <c r="H437" s="126"/>
      <c r="I437" s="126"/>
      <c r="J437" s="126"/>
    </row>
    <row r="438" spans="7:10" x14ac:dyDescent="0.35">
      <c r="G438" s="126"/>
      <c r="H438" s="126"/>
      <c r="I438" s="126"/>
      <c r="J438" s="126"/>
    </row>
    <row r="439" spans="7:10" x14ac:dyDescent="0.35">
      <c r="G439" s="126"/>
      <c r="H439" s="126"/>
      <c r="I439" s="126"/>
      <c r="J439" s="126"/>
    </row>
    <row r="440" spans="7:10" x14ac:dyDescent="0.35">
      <c r="G440" s="126"/>
      <c r="H440" s="126"/>
      <c r="I440" s="126"/>
      <c r="J440" s="126"/>
    </row>
    <row r="441" spans="7:10" x14ac:dyDescent="0.35">
      <c r="G441" s="126"/>
      <c r="H441" s="126"/>
      <c r="I441" s="126"/>
      <c r="J441" s="126"/>
    </row>
    <row r="442" spans="7:10" x14ac:dyDescent="0.35">
      <c r="G442" s="126"/>
      <c r="H442" s="126"/>
      <c r="I442" s="126"/>
      <c r="J442" s="126"/>
    </row>
    <row r="443" spans="7:10" x14ac:dyDescent="0.35">
      <c r="G443" s="126"/>
      <c r="H443" s="126"/>
      <c r="I443" s="126"/>
      <c r="J443" s="126"/>
    </row>
    <row r="444" spans="7:10" x14ac:dyDescent="0.35">
      <c r="G444" s="126"/>
      <c r="H444" s="126"/>
      <c r="I444" s="126"/>
      <c r="J444" s="126"/>
    </row>
    <row r="445" spans="7:10" x14ac:dyDescent="0.35">
      <c r="G445" s="126"/>
      <c r="H445" s="126"/>
      <c r="I445" s="126"/>
      <c r="J445" s="126"/>
    </row>
    <row r="446" spans="7:10" x14ac:dyDescent="0.35">
      <c r="G446" s="126"/>
      <c r="H446" s="126"/>
      <c r="I446" s="126"/>
      <c r="J446" s="126"/>
    </row>
    <row r="447" spans="7:10" x14ac:dyDescent="0.35">
      <c r="G447" s="126"/>
      <c r="H447" s="126"/>
      <c r="I447" s="126"/>
      <c r="J447" s="126"/>
    </row>
    <row r="448" spans="7:10" x14ac:dyDescent="0.35">
      <c r="G448" s="126"/>
      <c r="H448" s="126"/>
      <c r="I448" s="126"/>
      <c r="J448" s="126"/>
    </row>
    <row r="449" spans="7:10" x14ac:dyDescent="0.35">
      <c r="G449" s="126"/>
      <c r="H449" s="126"/>
      <c r="I449" s="126"/>
      <c r="J449" s="126"/>
    </row>
    <row r="450" spans="7:10" x14ac:dyDescent="0.35">
      <c r="G450" s="126"/>
      <c r="H450" s="126"/>
      <c r="I450" s="126"/>
      <c r="J450" s="126"/>
    </row>
    <row r="451" spans="7:10" x14ac:dyDescent="0.35">
      <c r="G451" s="126"/>
      <c r="H451" s="126"/>
      <c r="I451" s="126"/>
      <c r="J451" s="126"/>
    </row>
    <row r="452" spans="7:10" x14ac:dyDescent="0.35">
      <c r="G452" s="126"/>
      <c r="H452" s="126"/>
      <c r="I452" s="126"/>
      <c r="J452" s="126"/>
    </row>
    <row r="453" spans="7:10" x14ac:dyDescent="0.35">
      <c r="G453" s="126"/>
      <c r="H453" s="126"/>
      <c r="I453" s="126"/>
      <c r="J453" s="126"/>
    </row>
    <row r="454" spans="7:10" x14ac:dyDescent="0.35">
      <c r="G454" s="126"/>
      <c r="H454" s="126"/>
      <c r="I454" s="126"/>
      <c r="J454" s="126"/>
    </row>
    <row r="455" spans="7:10" x14ac:dyDescent="0.35">
      <c r="G455" s="126"/>
      <c r="H455" s="126"/>
      <c r="I455" s="126"/>
      <c r="J455" s="126"/>
    </row>
    <row r="456" spans="7:10" x14ac:dyDescent="0.35">
      <c r="G456" s="126"/>
      <c r="H456" s="126"/>
      <c r="I456" s="126"/>
      <c r="J456" s="126"/>
    </row>
    <row r="457" spans="7:10" x14ac:dyDescent="0.35">
      <c r="G457" s="126"/>
      <c r="H457" s="126"/>
      <c r="I457" s="126"/>
      <c r="J457" s="126"/>
    </row>
    <row r="458" spans="7:10" x14ac:dyDescent="0.35">
      <c r="G458" s="126"/>
      <c r="H458" s="126"/>
      <c r="I458" s="126"/>
      <c r="J458" s="126"/>
    </row>
    <row r="459" spans="7:10" x14ac:dyDescent="0.35">
      <c r="G459" s="126"/>
      <c r="H459" s="126"/>
      <c r="I459" s="126"/>
      <c r="J459" s="126"/>
    </row>
    <row r="460" spans="7:10" x14ac:dyDescent="0.35">
      <c r="G460" s="126"/>
      <c r="H460" s="126"/>
      <c r="I460" s="126"/>
      <c r="J460" s="126"/>
    </row>
    <row r="461" spans="7:10" x14ac:dyDescent="0.35">
      <c r="G461" s="126"/>
      <c r="H461" s="126"/>
      <c r="I461" s="126"/>
      <c r="J461" s="126"/>
    </row>
    <row r="462" spans="7:10" x14ac:dyDescent="0.35">
      <c r="G462" s="126"/>
      <c r="H462" s="126"/>
      <c r="I462" s="126"/>
      <c r="J462" s="126"/>
    </row>
    <row r="463" spans="7:10" x14ac:dyDescent="0.35">
      <c r="G463" s="126"/>
      <c r="H463" s="126"/>
      <c r="I463" s="126"/>
      <c r="J463" s="126"/>
    </row>
    <row r="464" spans="7:10" x14ac:dyDescent="0.35">
      <c r="G464" s="126"/>
      <c r="H464" s="126"/>
      <c r="I464" s="126"/>
      <c r="J464" s="126"/>
    </row>
    <row r="465" spans="7:10" x14ac:dyDescent="0.35">
      <c r="G465" s="126"/>
      <c r="H465" s="126"/>
      <c r="I465" s="126"/>
      <c r="J465" s="126"/>
    </row>
    <row r="466" spans="7:10" x14ac:dyDescent="0.35">
      <c r="G466" s="126"/>
      <c r="H466" s="126"/>
      <c r="I466" s="126"/>
      <c r="J466" s="126"/>
    </row>
    <row r="467" spans="7:10" x14ac:dyDescent="0.35">
      <c r="G467" s="126"/>
      <c r="H467" s="126"/>
      <c r="I467" s="126"/>
      <c r="J467" s="126"/>
    </row>
    <row r="468" spans="7:10" x14ac:dyDescent="0.35">
      <c r="G468" s="126"/>
      <c r="H468" s="126"/>
      <c r="I468" s="126"/>
      <c r="J468" s="126"/>
    </row>
    <row r="469" spans="7:10" x14ac:dyDescent="0.35">
      <c r="G469" s="126"/>
      <c r="H469" s="126"/>
      <c r="I469" s="126"/>
      <c r="J469" s="126"/>
    </row>
    <row r="470" spans="7:10" x14ac:dyDescent="0.35">
      <c r="G470" s="126"/>
      <c r="H470" s="126"/>
      <c r="I470" s="126"/>
      <c r="J470" s="126"/>
    </row>
    <row r="471" spans="7:10" x14ac:dyDescent="0.35">
      <c r="G471" s="126"/>
      <c r="H471" s="126"/>
      <c r="I471" s="126"/>
      <c r="J471" s="126"/>
    </row>
    <row r="472" spans="7:10" x14ac:dyDescent="0.35">
      <c r="G472" s="126"/>
      <c r="H472" s="126"/>
      <c r="I472" s="126"/>
      <c r="J472" s="126"/>
    </row>
    <row r="473" spans="7:10" x14ac:dyDescent="0.35">
      <c r="G473" s="126"/>
      <c r="H473" s="126"/>
      <c r="I473" s="126"/>
      <c r="J473" s="126"/>
    </row>
    <row r="474" spans="7:10" x14ac:dyDescent="0.35">
      <c r="G474" s="126"/>
      <c r="H474" s="126"/>
      <c r="I474" s="126"/>
      <c r="J474" s="126"/>
    </row>
    <row r="475" spans="7:10" x14ac:dyDescent="0.35">
      <c r="G475" s="126"/>
      <c r="H475" s="126"/>
      <c r="I475" s="126"/>
      <c r="J475" s="126"/>
    </row>
    <row r="476" spans="7:10" x14ac:dyDescent="0.35">
      <c r="G476" s="126"/>
      <c r="H476" s="126"/>
      <c r="I476" s="126"/>
      <c r="J476" s="126"/>
    </row>
    <row r="477" spans="7:10" x14ac:dyDescent="0.35">
      <c r="G477" s="126"/>
      <c r="H477" s="126"/>
      <c r="I477" s="126"/>
      <c r="J477" s="126"/>
    </row>
    <row r="478" spans="7:10" x14ac:dyDescent="0.35">
      <c r="G478" s="126"/>
      <c r="H478" s="126"/>
      <c r="I478" s="126"/>
      <c r="J478" s="126"/>
    </row>
    <row r="479" spans="7:10" x14ac:dyDescent="0.35">
      <c r="G479" s="126"/>
      <c r="H479" s="126"/>
      <c r="I479" s="126"/>
      <c r="J479" s="126"/>
    </row>
    <row r="480" spans="7:10" x14ac:dyDescent="0.35">
      <c r="G480" s="126"/>
      <c r="H480" s="126"/>
      <c r="I480" s="126"/>
      <c r="J480" s="126"/>
    </row>
    <row r="481" spans="7:10" x14ac:dyDescent="0.35">
      <c r="G481" s="126"/>
      <c r="H481" s="126"/>
      <c r="I481" s="126"/>
      <c r="J481" s="126"/>
    </row>
    <row r="482" spans="7:10" x14ac:dyDescent="0.35">
      <c r="G482" s="126"/>
      <c r="H482" s="126"/>
      <c r="I482" s="126"/>
      <c r="J482" s="126"/>
    </row>
    <row r="483" spans="7:10" x14ac:dyDescent="0.35">
      <c r="G483" s="126"/>
      <c r="H483" s="126"/>
      <c r="I483" s="126"/>
      <c r="J483" s="126"/>
    </row>
    <row r="484" spans="7:10" x14ac:dyDescent="0.35">
      <c r="G484" s="126"/>
      <c r="H484" s="126"/>
      <c r="I484" s="126"/>
      <c r="J484" s="126"/>
    </row>
    <row r="485" spans="7:10" x14ac:dyDescent="0.35">
      <c r="G485" s="126"/>
      <c r="H485" s="126"/>
      <c r="I485" s="126"/>
      <c r="J485" s="126"/>
    </row>
    <row r="486" spans="7:10" x14ac:dyDescent="0.35">
      <c r="G486" s="126"/>
      <c r="H486" s="126"/>
      <c r="I486" s="126"/>
      <c r="J486" s="126"/>
    </row>
    <row r="487" spans="7:10" x14ac:dyDescent="0.35">
      <c r="G487" s="126"/>
      <c r="H487" s="126"/>
      <c r="I487" s="126"/>
      <c r="J487" s="126"/>
    </row>
    <row r="488" spans="7:10" x14ac:dyDescent="0.35">
      <c r="G488" s="126"/>
      <c r="H488" s="126"/>
      <c r="I488" s="126"/>
      <c r="J488" s="126"/>
    </row>
    <row r="489" spans="7:10" x14ac:dyDescent="0.35">
      <c r="G489" s="126"/>
      <c r="H489" s="126"/>
      <c r="I489" s="126"/>
      <c r="J489" s="126"/>
    </row>
    <row r="490" spans="7:10" x14ac:dyDescent="0.35">
      <c r="G490" s="126"/>
      <c r="H490" s="126"/>
      <c r="I490" s="126"/>
      <c r="J490" s="126"/>
    </row>
    <row r="491" spans="7:10" x14ac:dyDescent="0.35">
      <c r="G491" s="126"/>
      <c r="H491" s="126"/>
      <c r="I491" s="126"/>
      <c r="J491" s="126"/>
    </row>
    <row r="492" spans="7:10" x14ac:dyDescent="0.35">
      <c r="G492" s="126"/>
      <c r="H492" s="126"/>
      <c r="I492" s="126"/>
      <c r="J492" s="126"/>
    </row>
    <row r="493" spans="7:10" x14ac:dyDescent="0.35">
      <c r="G493" s="126"/>
      <c r="H493" s="126"/>
      <c r="I493" s="126"/>
      <c r="J493" s="126"/>
    </row>
    <row r="494" spans="7:10" x14ac:dyDescent="0.35">
      <c r="G494" s="126"/>
      <c r="H494" s="126"/>
      <c r="I494" s="126"/>
      <c r="J494" s="126"/>
    </row>
    <row r="495" spans="7:10" x14ac:dyDescent="0.35">
      <c r="G495" s="126"/>
      <c r="H495" s="126"/>
      <c r="I495" s="126"/>
      <c r="J495" s="126"/>
    </row>
    <row r="496" spans="7:10" x14ac:dyDescent="0.35">
      <c r="G496" s="126"/>
      <c r="H496" s="126"/>
      <c r="I496" s="126"/>
      <c r="J496" s="126"/>
    </row>
    <row r="497" spans="7:10" x14ac:dyDescent="0.35">
      <c r="G497" s="126"/>
      <c r="H497" s="126"/>
      <c r="I497" s="126"/>
      <c r="J497" s="126"/>
    </row>
    <row r="498" spans="7:10" x14ac:dyDescent="0.35">
      <c r="G498" s="126"/>
      <c r="H498" s="126"/>
      <c r="I498" s="126"/>
      <c r="J498" s="126"/>
    </row>
    <row r="499" spans="7:10" x14ac:dyDescent="0.35">
      <c r="G499" s="126"/>
      <c r="H499" s="126"/>
      <c r="I499" s="126"/>
      <c r="J499" s="126"/>
    </row>
    <row r="500" spans="7:10" x14ac:dyDescent="0.35">
      <c r="G500" s="126"/>
      <c r="H500" s="126"/>
      <c r="I500" s="126"/>
      <c r="J500" s="126"/>
    </row>
    <row r="501" spans="7:10" x14ac:dyDescent="0.35">
      <c r="G501" s="126"/>
      <c r="H501" s="126"/>
      <c r="I501" s="126"/>
      <c r="J501" s="126"/>
    </row>
    <row r="502" spans="7:10" x14ac:dyDescent="0.35">
      <c r="G502" s="126"/>
      <c r="H502" s="126"/>
      <c r="I502" s="126"/>
      <c r="J502" s="126"/>
    </row>
    <row r="503" spans="7:10" x14ac:dyDescent="0.35">
      <c r="G503" s="126"/>
      <c r="H503" s="126"/>
      <c r="I503" s="126"/>
      <c r="J503" s="126"/>
    </row>
    <row r="504" spans="7:10" x14ac:dyDescent="0.35">
      <c r="G504" s="126"/>
      <c r="H504" s="126"/>
      <c r="I504" s="126"/>
      <c r="J504" s="126"/>
    </row>
    <row r="505" spans="7:10" x14ac:dyDescent="0.35">
      <c r="G505" s="126"/>
      <c r="H505" s="126"/>
      <c r="I505" s="126"/>
      <c r="J505" s="126"/>
    </row>
  </sheetData>
  <sheetProtection algorithmName="SHA-512" hashValue="8jgqIamDi4cwCpjdP3x7IGeRhPcZKWIvGs7AEfdb3dn+7IKAEN727M8Sz5o28rP4+Tp1j10/oKmhB92F5gT8qA==" saltValue="uEUpRkKHXovBqGF7+SG0pA==" spinCount="100000" sheet="1" objects="1" scenarios="1"/>
  <conditionalFormatting sqref="B4:D4 F4:F5">
    <cfRule type="expression" dxfId="61" priority="22">
      <formula>_xlfn.ISFORMULA(B4)</formula>
    </cfRule>
  </conditionalFormatting>
  <conditionalFormatting sqref="B4:D4 F4:F5">
    <cfRule type="expression" dxfId="60" priority="25">
      <formula>#REF!="Total"</formula>
    </cfRule>
  </conditionalFormatting>
  <conditionalFormatting sqref="K4:XFD6 F4:F5 G8:XFD55 H7:XFD7 A1:XFD3 A506:XFD1048576 A4:E4 A5 A6:E55">
    <cfRule type="expression" dxfId="59" priority="20">
      <formula>_xlfn.ISFORMULA(A1)</formula>
    </cfRule>
  </conditionalFormatting>
  <conditionalFormatting sqref="F6:F55">
    <cfRule type="containsText" dxfId="58" priority="14" operator="containsText" text="check input">
      <formula>NOT(ISERROR(SEARCH("check input",F6)))</formula>
    </cfRule>
  </conditionalFormatting>
  <conditionalFormatting sqref="F6:F55">
    <cfRule type="expression" dxfId="57" priority="13">
      <formula>_xlfn.ISFORMULA(F6)</formula>
    </cfRule>
  </conditionalFormatting>
  <conditionalFormatting sqref="F6:F55">
    <cfRule type="expression" dxfId="56" priority="12">
      <formula>$C6="Total"</formula>
    </cfRule>
  </conditionalFormatting>
  <conditionalFormatting sqref="B1:F4 B106:F1048576 F5 B6:F55">
    <cfRule type="expression" dxfId="55" priority="11">
      <formula>$B1="Total"</formula>
    </cfRule>
  </conditionalFormatting>
  <conditionalFormatting sqref="E5">
    <cfRule type="expression" dxfId="54" priority="3">
      <formula>_xlfn.ISFORMULA(E5)</formula>
    </cfRule>
  </conditionalFormatting>
  <conditionalFormatting sqref="E5">
    <cfRule type="expression" dxfId="53" priority="4">
      <formula>#REF!="Total"</formula>
    </cfRule>
  </conditionalFormatting>
  <conditionalFormatting sqref="E5">
    <cfRule type="expression" dxfId="52" priority="2">
      <formula>_xlfn.ISFORMULA(E5)</formula>
    </cfRule>
  </conditionalFormatting>
  <conditionalFormatting sqref="E5">
    <cfRule type="expression" dxfId="51" priority="1">
      <formula>$B5="Total"</formula>
    </cfRule>
  </conditionalFormatting>
  <dataValidations count="1">
    <dataValidation allowBlank="1" showInputMessage="1" showErrorMessage="1" prompt="Enter positive values only_x000a_" sqref="E4:E5" xr:uid="{1534F65A-9BD7-4811-AAC2-D5F8FE6A8019}"/>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7AA78D1-2E46-4C77-8655-A21D5C3EDA56}">
          <x14:formula1>
            <xm:f>'Customer List'!$B$2:$B$502</xm:f>
          </x14:formula1>
          <xm:sqref>C1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47537-11A6-4BD3-8AF2-CDC663EA8A7A}">
  <sheetPr>
    <tabColor theme="7" tint="0.59999389629810485"/>
  </sheetPr>
  <dimension ref="A1:J28"/>
  <sheetViews>
    <sheetView showGridLines="0" zoomScale="90" zoomScaleNormal="90" workbookViewId="0">
      <selection activeCell="B15" sqref="B15"/>
    </sheetView>
  </sheetViews>
  <sheetFormatPr defaultColWidth="9.1796875" defaultRowHeight="14.5" x14ac:dyDescent="0.35"/>
  <cols>
    <col min="1" max="1" width="11.7265625" style="126" customWidth="1"/>
    <col min="2" max="2" width="39.81640625" style="126" customWidth="1"/>
    <col min="3" max="3" width="15.26953125" style="126" bestFit="1" customWidth="1"/>
    <col min="4" max="5" width="13.453125" style="126" customWidth="1"/>
    <col min="6" max="10" width="14.7265625" style="126" customWidth="1"/>
    <col min="11" max="12" width="11.7265625" style="126" customWidth="1"/>
    <col min="13" max="16384" width="9.1796875" style="126"/>
  </cols>
  <sheetData>
    <row r="1" spans="1:10" ht="18.5" x14ac:dyDescent="0.45">
      <c r="A1" s="279" t="s">
        <v>592</v>
      </c>
    </row>
    <row r="2" spans="1:10" ht="5.25" customHeight="1" x14ac:dyDescent="0.45">
      <c r="A2" s="279"/>
    </row>
    <row r="3" spans="1:10" ht="15" customHeight="1" x14ac:dyDescent="0.35">
      <c r="A3" s="492" t="s">
        <v>594</v>
      </c>
      <c r="B3" s="493"/>
      <c r="C3" s="493"/>
      <c r="D3" s="493"/>
      <c r="E3" s="493"/>
      <c r="F3" s="493"/>
      <c r="G3" s="493"/>
      <c r="H3" s="493"/>
      <c r="I3" s="493"/>
      <c r="J3" s="494"/>
    </row>
    <row r="4" spans="1:10" x14ac:dyDescent="0.35">
      <c r="A4" s="495"/>
      <c r="B4" s="496"/>
      <c r="C4" s="496"/>
      <c r="D4" s="496"/>
      <c r="E4" s="496"/>
      <c r="F4" s="496"/>
      <c r="G4" s="496"/>
      <c r="H4" s="496"/>
      <c r="I4" s="496"/>
      <c r="J4" s="497"/>
    </row>
    <row r="5" spans="1:10" x14ac:dyDescent="0.35">
      <c r="A5" s="495"/>
      <c r="B5" s="496"/>
      <c r="C5" s="496"/>
      <c r="D5" s="496"/>
      <c r="E5" s="496"/>
      <c r="F5" s="496"/>
      <c r="G5" s="496"/>
      <c r="H5" s="496"/>
      <c r="I5" s="496"/>
      <c r="J5" s="497"/>
    </row>
    <row r="6" spans="1:10" x14ac:dyDescent="0.35">
      <c r="A6" s="495"/>
      <c r="B6" s="496"/>
      <c r="C6" s="496"/>
      <c r="D6" s="496"/>
      <c r="E6" s="496"/>
      <c r="F6" s="496"/>
      <c r="G6" s="496"/>
      <c r="H6" s="496"/>
      <c r="I6" s="496"/>
      <c r="J6" s="497"/>
    </row>
    <row r="7" spans="1:10" x14ac:dyDescent="0.35">
      <c r="A7" s="495"/>
      <c r="B7" s="496"/>
      <c r="C7" s="496"/>
      <c r="D7" s="496"/>
      <c r="E7" s="496"/>
      <c r="F7" s="496"/>
      <c r="G7" s="496"/>
      <c r="H7" s="496"/>
      <c r="I7" s="496"/>
      <c r="J7" s="497"/>
    </row>
    <row r="8" spans="1:10" x14ac:dyDescent="0.35">
      <c r="A8" s="495"/>
      <c r="B8" s="496"/>
      <c r="C8" s="496"/>
      <c r="D8" s="496"/>
      <c r="E8" s="496"/>
      <c r="F8" s="496"/>
      <c r="G8" s="496"/>
      <c r="H8" s="496"/>
      <c r="I8" s="496"/>
      <c r="J8" s="497"/>
    </row>
    <row r="9" spans="1:10" x14ac:dyDescent="0.35">
      <c r="A9" s="495"/>
      <c r="B9" s="496"/>
      <c r="C9" s="496"/>
      <c r="D9" s="496"/>
      <c r="E9" s="496"/>
      <c r="F9" s="496"/>
      <c r="G9" s="496"/>
      <c r="H9" s="496"/>
      <c r="I9" s="496"/>
      <c r="J9" s="497"/>
    </row>
    <row r="10" spans="1:10" x14ac:dyDescent="0.35">
      <c r="A10" s="495"/>
      <c r="B10" s="496"/>
      <c r="C10" s="496"/>
      <c r="D10" s="496"/>
      <c r="E10" s="496"/>
      <c r="F10" s="496"/>
      <c r="G10" s="496"/>
      <c r="H10" s="496"/>
      <c r="I10" s="496"/>
      <c r="J10" s="497"/>
    </row>
    <row r="11" spans="1:10" x14ac:dyDescent="0.35">
      <c r="A11" s="498"/>
      <c r="B11" s="499"/>
      <c r="C11" s="499"/>
      <c r="D11" s="499"/>
      <c r="E11" s="499"/>
      <c r="F11" s="499"/>
      <c r="G11" s="499"/>
      <c r="H11" s="499"/>
      <c r="I11" s="499"/>
      <c r="J11" s="500"/>
    </row>
    <row r="13" spans="1:10" ht="29" x14ac:dyDescent="0.35">
      <c r="A13" s="280" t="s">
        <v>3</v>
      </c>
      <c r="B13" s="160" t="s">
        <v>2</v>
      </c>
      <c r="C13" s="281" t="s">
        <v>111</v>
      </c>
      <c r="D13" s="160" t="s">
        <v>0</v>
      </c>
      <c r="E13" s="162" t="s">
        <v>1</v>
      </c>
      <c r="F13" s="282" t="s">
        <v>12</v>
      </c>
      <c r="G13" s="282" t="s">
        <v>7</v>
      </c>
      <c r="H13" s="283" t="s">
        <v>589</v>
      </c>
    </row>
    <row r="14" spans="1:10" x14ac:dyDescent="0.35">
      <c r="A14" s="133">
        <v>3</v>
      </c>
      <c r="B14" s="169" t="s">
        <v>52</v>
      </c>
      <c r="C14" s="169" t="s">
        <v>112</v>
      </c>
      <c r="D14" s="170" t="s">
        <v>575</v>
      </c>
      <c r="E14" s="171">
        <v>44049</v>
      </c>
      <c r="F14" s="172">
        <v>143</v>
      </c>
      <c r="G14" s="172" t="s">
        <v>574</v>
      </c>
      <c r="H14" s="319"/>
    </row>
    <row r="15" spans="1:10" x14ac:dyDescent="0.35">
      <c r="A15" s="133">
        <v>4</v>
      </c>
      <c r="B15" s="169" t="s">
        <v>53</v>
      </c>
      <c r="C15" s="169" t="s">
        <v>112</v>
      </c>
      <c r="D15" s="170" t="s">
        <v>576</v>
      </c>
      <c r="E15" s="171">
        <v>44089</v>
      </c>
      <c r="F15" s="172">
        <v>71.5</v>
      </c>
      <c r="G15" s="172" t="s">
        <v>574</v>
      </c>
      <c r="H15" s="319"/>
    </row>
    <row r="16" spans="1:10" x14ac:dyDescent="0.35">
      <c r="A16" s="133">
        <v>5</v>
      </c>
      <c r="B16" s="169" t="s">
        <v>54</v>
      </c>
      <c r="C16" s="169" t="s">
        <v>112</v>
      </c>
      <c r="D16" s="170" t="s">
        <v>577</v>
      </c>
      <c r="E16" s="171">
        <v>44091</v>
      </c>
      <c r="F16" s="172">
        <v>412.50000000000006</v>
      </c>
      <c r="G16" s="172" t="s">
        <v>574</v>
      </c>
      <c r="H16" s="319"/>
    </row>
    <row r="17" spans="1:8" x14ac:dyDescent="0.35">
      <c r="A17" s="133">
        <v>6</v>
      </c>
      <c r="B17" s="169" t="s">
        <v>55</v>
      </c>
      <c r="C17" s="169" t="s">
        <v>112</v>
      </c>
      <c r="D17" s="170" t="s">
        <v>578</v>
      </c>
      <c r="E17" s="171">
        <v>44108</v>
      </c>
      <c r="F17" s="172">
        <v>71.5</v>
      </c>
      <c r="G17" s="172" t="s">
        <v>574</v>
      </c>
      <c r="H17" s="319"/>
    </row>
    <row r="18" spans="1:8" x14ac:dyDescent="0.35">
      <c r="A18" s="133">
        <v>6</v>
      </c>
      <c r="B18" s="169" t="s">
        <v>55</v>
      </c>
      <c r="C18" s="169" t="s">
        <v>112</v>
      </c>
      <c r="D18" s="170" t="s">
        <v>579</v>
      </c>
      <c r="E18" s="171">
        <v>44136</v>
      </c>
      <c r="F18" s="172">
        <v>275</v>
      </c>
      <c r="G18" s="172" t="s">
        <v>574</v>
      </c>
      <c r="H18" s="319"/>
    </row>
    <row r="19" spans="1:8" x14ac:dyDescent="0.35">
      <c r="A19" s="133">
        <v>8</v>
      </c>
      <c r="B19" s="169" t="s">
        <v>376</v>
      </c>
      <c r="C19" s="169" t="s">
        <v>114</v>
      </c>
      <c r="D19" s="170" t="s">
        <v>580</v>
      </c>
      <c r="E19" s="171">
        <v>44319</v>
      </c>
      <c r="F19" s="172">
        <v>11000</v>
      </c>
      <c r="G19" s="172" t="s">
        <v>574</v>
      </c>
      <c r="H19" s="319"/>
    </row>
    <row r="20" spans="1:8" x14ac:dyDescent="0.35">
      <c r="A20" s="133">
        <v>4</v>
      </c>
      <c r="B20" s="169" t="s">
        <v>53</v>
      </c>
      <c r="C20" s="169" t="s">
        <v>112</v>
      </c>
      <c r="D20" s="170" t="s">
        <v>581</v>
      </c>
      <c r="E20" s="171">
        <v>44352</v>
      </c>
      <c r="F20" s="172">
        <v>132</v>
      </c>
      <c r="G20" s="172" t="s">
        <v>574</v>
      </c>
      <c r="H20" s="319"/>
    </row>
    <row r="21" spans="1:8" x14ac:dyDescent="0.35">
      <c r="A21" s="133">
        <v>7</v>
      </c>
      <c r="B21" s="169" t="s">
        <v>56</v>
      </c>
      <c r="C21" s="169" t="s">
        <v>112</v>
      </c>
      <c r="D21" s="170" t="s">
        <v>582</v>
      </c>
      <c r="E21" s="171">
        <v>44353</v>
      </c>
      <c r="F21" s="172">
        <v>495.00000000000006</v>
      </c>
      <c r="G21" s="172" t="s">
        <v>574</v>
      </c>
      <c r="H21" s="319"/>
    </row>
    <row r="22" spans="1:8" x14ac:dyDescent="0.35">
      <c r="A22" s="133">
        <v>2</v>
      </c>
      <c r="B22" s="169" t="s">
        <v>51</v>
      </c>
      <c r="C22" s="169" t="s">
        <v>112</v>
      </c>
      <c r="D22" s="170" t="s">
        <v>583</v>
      </c>
      <c r="E22" s="171">
        <v>44321</v>
      </c>
      <c r="F22" s="172">
        <v>66</v>
      </c>
      <c r="G22" s="172" t="s">
        <v>574</v>
      </c>
      <c r="H22" s="319"/>
    </row>
    <row r="23" spans="1:8" x14ac:dyDescent="0.35">
      <c r="A23" s="133">
        <v>9</v>
      </c>
      <c r="B23" s="169" t="s">
        <v>558</v>
      </c>
      <c r="C23" s="169" t="s">
        <v>114</v>
      </c>
      <c r="D23" s="170" t="s">
        <v>584</v>
      </c>
      <c r="E23" s="171">
        <v>44297</v>
      </c>
      <c r="F23" s="172">
        <v>5500</v>
      </c>
      <c r="G23" s="172" t="s">
        <v>574</v>
      </c>
      <c r="H23" s="319"/>
    </row>
    <row r="24" spans="1:8" x14ac:dyDescent="0.35">
      <c r="A24" s="133">
        <v>9</v>
      </c>
      <c r="B24" s="169" t="s">
        <v>558</v>
      </c>
      <c r="C24" s="169" t="s">
        <v>114</v>
      </c>
      <c r="D24" s="170" t="s">
        <v>585</v>
      </c>
      <c r="E24" s="171">
        <v>44013</v>
      </c>
      <c r="F24" s="172">
        <v>11000</v>
      </c>
      <c r="G24" s="172" t="s">
        <v>574</v>
      </c>
      <c r="H24" s="319"/>
    </row>
    <row r="25" spans="1:8" x14ac:dyDescent="0.35">
      <c r="A25" s="133">
        <v>9</v>
      </c>
      <c r="B25" s="169" t="s">
        <v>558</v>
      </c>
      <c r="C25" s="169" t="s">
        <v>114</v>
      </c>
      <c r="D25" s="170" t="s">
        <v>586</v>
      </c>
      <c r="E25" s="171">
        <v>44105</v>
      </c>
      <c r="F25" s="172">
        <v>11000</v>
      </c>
      <c r="G25" s="172" t="s">
        <v>574</v>
      </c>
      <c r="H25" s="319"/>
    </row>
    <row r="26" spans="1:8" x14ac:dyDescent="0.35">
      <c r="A26" s="133">
        <v>9</v>
      </c>
      <c r="B26" s="169" t="s">
        <v>558</v>
      </c>
      <c r="C26" s="169" t="s">
        <v>114</v>
      </c>
      <c r="D26" s="170" t="s">
        <v>587</v>
      </c>
      <c r="E26" s="171">
        <v>44197</v>
      </c>
      <c r="F26" s="172">
        <v>11000</v>
      </c>
      <c r="G26" s="172" t="s">
        <v>574</v>
      </c>
      <c r="H26" s="319"/>
    </row>
    <row r="27" spans="1:8" x14ac:dyDescent="0.35">
      <c r="A27" s="133">
        <v>9</v>
      </c>
      <c r="B27" s="169" t="s">
        <v>558</v>
      </c>
      <c r="C27" s="169" t="s">
        <v>114</v>
      </c>
      <c r="D27" s="170" t="s">
        <v>588</v>
      </c>
      <c r="E27" s="171">
        <v>44287</v>
      </c>
      <c r="F27" s="172">
        <v>11000</v>
      </c>
      <c r="G27" s="172" t="s">
        <v>574</v>
      </c>
      <c r="H27" s="319"/>
    </row>
    <row r="28" spans="1:8" x14ac:dyDescent="0.35">
      <c r="A28" s="133"/>
      <c r="B28" s="169"/>
      <c r="C28" s="169"/>
      <c r="D28" s="170"/>
      <c r="E28" s="171"/>
      <c r="F28" s="172"/>
      <c r="G28" s="172"/>
      <c r="H28" s="319"/>
    </row>
  </sheetData>
  <sheetProtection algorithmName="SHA-512" hashValue="sVdcf9nZwWSVy8uIcrDLg1UOlrFmHkwqUFAG0tqqNqdpkOPrMiCrnm5FWPEWeXRGbW9aNJqZGx3wg+1OCohyTw==" saltValue="qyGjbRwVwkXOf/ONSxJGRw==" spinCount="100000" sheet="1" objects="1" scenarios="1"/>
  <mergeCells count="1">
    <mergeCell ref="A3:J11"/>
  </mergeCells>
  <conditionalFormatting sqref="A13 A14:G27">
    <cfRule type="containsText" dxfId="50" priority="19" operator="containsText" text="check input">
      <formula>NOT(ISERROR(SEARCH("check input",A13)))</formula>
    </cfRule>
  </conditionalFormatting>
  <conditionalFormatting sqref="A13:G27">
    <cfRule type="expression" dxfId="49" priority="18">
      <formula>_xlfn.ISFORMULA(A13)</formula>
    </cfRule>
  </conditionalFormatting>
  <conditionalFormatting sqref="A13:G27">
    <cfRule type="expression" dxfId="48" priority="17">
      <formula>$C13="Total"</formula>
    </cfRule>
  </conditionalFormatting>
  <conditionalFormatting sqref="A28:G28">
    <cfRule type="containsText" dxfId="47" priority="16" operator="containsText" text="check input">
      <formula>NOT(ISERROR(SEARCH("check input",A28)))</formula>
    </cfRule>
  </conditionalFormatting>
  <conditionalFormatting sqref="A28:G28">
    <cfRule type="expression" dxfId="46" priority="15">
      <formula>_xlfn.ISFORMULA(A28)</formula>
    </cfRule>
  </conditionalFormatting>
  <conditionalFormatting sqref="A28:G28">
    <cfRule type="expression" dxfId="45" priority="14">
      <formula>$C28="Total"</formula>
    </cfRule>
  </conditionalFormatting>
  <dataValidations disablePrompts="1" count="2">
    <dataValidation operator="greaterThan" allowBlank="1" showErrorMessage="1" error="Enter positive values only." prompt="_x000a_" sqref="H13" xr:uid="{466D4993-8383-45EB-8A48-D3BD7E845B67}"/>
    <dataValidation type="decimal" operator="greaterThan" allowBlank="1" showErrorMessage="1" error="Enter positive values only." prompt="_x000a_" sqref="H14:H28" xr:uid="{3E4548C6-38B3-49EE-B696-6EB603BC3216}">
      <formula1>0</formula1>
    </dataValidation>
  </dataValidation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3F626-C34B-49F3-BB19-5A99ED68B3FE}">
  <sheetPr>
    <tabColor theme="3"/>
  </sheetPr>
  <dimension ref="A1"/>
  <sheetViews>
    <sheetView showGridLines="0" workbookViewId="0">
      <selection activeCell="L16" sqref="L16"/>
    </sheetView>
  </sheetViews>
  <sheetFormatPr defaultRowHeight="14.5" x14ac:dyDescent="0.3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B174C-5B00-47EB-97F6-D671D2336D81}">
  <dimension ref="A1:Q25"/>
  <sheetViews>
    <sheetView showGridLines="0" zoomScale="90" zoomScaleNormal="90" workbookViewId="0"/>
  </sheetViews>
  <sheetFormatPr defaultColWidth="0" defaultRowHeight="14.5" zeroHeight="1" x14ac:dyDescent="0.35"/>
  <cols>
    <col min="1" max="1" width="9.1796875" style="39" customWidth="1"/>
    <col min="2" max="12" width="9.1796875" customWidth="1"/>
    <col min="13" max="13" width="12.453125" customWidth="1"/>
    <col min="14" max="17" width="9.1796875" customWidth="1"/>
    <col min="18" max="16384" width="9.1796875" hidden="1"/>
  </cols>
  <sheetData>
    <row r="1" spans="1:16" ht="18.5" x14ac:dyDescent="0.45">
      <c r="A1" s="67" t="s">
        <v>426</v>
      </c>
    </row>
    <row r="2" spans="1:16" ht="5.25" customHeight="1" x14ac:dyDescent="0.45">
      <c r="A2" s="67"/>
    </row>
    <row r="3" spans="1:16" ht="9" customHeight="1" x14ac:dyDescent="0.45">
      <c r="A3" s="67"/>
      <c r="B3" s="69"/>
      <c r="C3" s="54"/>
      <c r="D3" s="54"/>
      <c r="E3" s="54"/>
      <c r="F3" s="54"/>
      <c r="G3" s="54"/>
      <c r="H3" s="54"/>
      <c r="I3" s="54"/>
      <c r="J3" s="54"/>
      <c r="K3" s="54"/>
      <c r="L3" s="54"/>
      <c r="M3" s="70"/>
    </row>
    <row r="4" spans="1:16" ht="15" customHeight="1" x14ac:dyDescent="0.45">
      <c r="A4" s="67"/>
      <c r="B4" s="73"/>
      <c r="C4" t="s">
        <v>437</v>
      </c>
      <c r="M4" s="71"/>
    </row>
    <row r="5" spans="1:16" ht="15" customHeight="1" x14ac:dyDescent="0.45">
      <c r="A5" s="67"/>
      <c r="B5" s="74"/>
      <c r="C5" t="s">
        <v>477</v>
      </c>
      <c r="M5" s="71"/>
    </row>
    <row r="6" spans="1:16" ht="15" customHeight="1" x14ac:dyDescent="0.45">
      <c r="A6" s="67"/>
      <c r="B6" s="75"/>
      <c r="C6" t="s">
        <v>551</v>
      </c>
      <c r="M6" s="71"/>
    </row>
    <row r="7" spans="1:16" ht="8.25" customHeight="1" x14ac:dyDescent="0.45">
      <c r="A7" s="67"/>
      <c r="B7" s="72"/>
      <c r="C7" s="36"/>
      <c r="D7" s="36"/>
      <c r="E7" s="36"/>
      <c r="F7" s="36"/>
      <c r="G7" s="36"/>
      <c r="H7" s="36"/>
      <c r="I7" s="36"/>
      <c r="J7" s="36"/>
      <c r="K7" s="36"/>
      <c r="L7" s="36"/>
      <c r="M7" s="68"/>
    </row>
    <row r="8" spans="1:16" ht="15" customHeight="1" x14ac:dyDescent="0.45">
      <c r="A8" s="67"/>
    </row>
    <row r="9" spans="1:16" ht="15" customHeight="1" x14ac:dyDescent="0.35">
      <c r="A9" s="39">
        <v>1</v>
      </c>
      <c r="B9" s="94" t="s">
        <v>434</v>
      </c>
      <c r="C9" s="95"/>
      <c r="D9" s="95"/>
      <c r="E9" s="95"/>
      <c r="F9" s="95"/>
      <c r="G9" s="95"/>
      <c r="H9" s="95"/>
      <c r="I9" s="95"/>
      <c r="J9" s="95"/>
      <c r="K9" s="95"/>
      <c r="L9" s="95"/>
      <c r="M9" s="95"/>
      <c r="N9" s="95"/>
      <c r="O9" s="95"/>
      <c r="P9" s="96"/>
    </row>
    <row r="10" spans="1:16" ht="15" customHeight="1" x14ac:dyDescent="0.35"/>
    <row r="11" spans="1:16" ht="15" customHeight="1" x14ac:dyDescent="0.35">
      <c r="A11" s="39">
        <v>2</v>
      </c>
      <c r="B11" s="86" t="s">
        <v>435</v>
      </c>
      <c r="C11" s="87"/>
      <c r="D11" s="87"/>
      <c r="E11" s="87"/>
      <c r="F11" s="87"/>
      <c r="G11" s="87"/>
      <c r="H11" s="87"/>
      <c r="I11" s="87"/>
      <c r="J11" s="87"/>
      <c r="K11" s="87"/>
      <c r="L11" s="87"/>
      <c r="M11" s="87"/>
      <c r="N11" s="87"/>
      <c r="O11" s="87"/>
      <c r="P11" s="88"/>
    </row>
    <row r="12" spans="1:16" ht="15" customHeight="1" x14ac:dyDescent="0.35">
      <c r="B12" s="89"/>
      <c r="P12" s="90"/>
    </row>
    <row r="13" spans="1:16" ht="15" customHeight="1" x14ac:dyDescent="0.35">
      <c r="B13" s="91" t="s">
        <v>432</v>
      </c>
      <c r="C13" s="501" t="s">
        <v>441</v>
      </c>
      <c r="D13" s="501"/>
      <c r="E13" s="501"/>
      <c r="F13" s="501"/>
      <c r="G13" s="501"/>
      <c r="H13" s="501"/>
      <c r="I13" s="501"/>
      <c r="J13" s="501"/>
      <c r="K13" s="501"/>
      <c r="L13" s="501"/>
      <c r="M13" s="501"/>
      <c r="N13" s="501"/>
      <c r="O13" s="501"/>
      <c r="P13" s="502"/>
    </row>
    <row r="14" spans="1:16" ht="15" customHeight="1" x14ac:dyDescent="0.35">
      <c r="B14" s="91" t="s">
        <v>433</v>
      </c>
      <c r="C14" s="486" t="s">
        <v>528</v>
      </c>
      <c r="D14" s="486"/>
      <c r="E14" s="486"/>
      <c r="F14" s="486"/>
      <c r="G14" s="486"/>
      <c r="H14" s="486"/>
      <c r="I14" s="486"/>
      <c r="J14" s="486"/>
      <c r="K14" s="486"/>
      <c r="L14" s="486"/>
      <c r="M14" s="486"/>
      <c r="N14" s="486"/>
      <c r="O14" s="486"/>
      <c r="P14" s="487"/>
    </row>
    <row r="15" spans="1:16" ht="15" customHeight="1" x14ac:dyDescent="0.35">
      <c r="B15" s="91"/>
      <c r="C15" s="486"/>
      <c r="D15" s="486"/>
      <c r="E15" s="486"/>
      <c r="F15" s="486"/>
      <c r="G15" s="486"/>
      <c r="H15" s="486"/>
      <c r="I15" s="486"/>
      <c r="J15" s="486"/>
      <c r="K15" s="486"/>
      <c r="L15" s="486"/>
      <c r="M15" s="486"/>
      <c r="N15" s="486"/>
      <c r="O15" s="486"/>
      <c r="P15" s="487"/>
    </row>
    <row r="16" spans="1:16" ht="15" customHeight="1" x14ac:dyDescent="0.35">
      <c r="B16" s="91" t="s">
        <v>438</v>
      </c>
      <c r="C16" t="s">
        <v>527</v>
      </c>
      <c r="P16" s="90"/>
    </row>
    <row r="17" spans="1:16" ht="15" customHeight="1" x14ac:dyDescent="0.35">
      <c r="B17" s="109"/>
      <c r="C17" s="92"/>
      <c r="D17" s="92"/>
      <c r="E17" s="92"/>
      <c r="F17" s="92"/>
      <c r="G17" s="92"/>
      <c r="H17" s="92"/>
      <c r="I17" s="92"/>
      <c r="J17" s="92"/>
      <c r="K17" s="92"/>
      <c r="L17" s="92"/>
      <c r="M17" s="92"/>
      <c r="N17" s="92"/>
      <c r="O17" s="92"/>
      <c r="P17" s="93"/>
    </row>
    <row r="18" spans="1:16" ht="15" customHeight="1" x14ac:dyDescent="0.35">
      <c r="B18" s="1"/>
    </row>
    <row r="19" spans="1:16" ht="15" customHeight="1" x14ac:dyDescent="0.35">
      <c r="A19" s="39">
        <v>3</v>
      </c>
      <c r="B19" s="94" t="s">
        <v>436</v>
      </c>
      <c r="C19" s="95"/>
      <c r="D19" s="95"/>
      <c r="E19" s="95"/>
      <c r="F19" s="95"/>
      <c r="G19" s="95"/>
      <c r="H19" s="95"/>
      <c r="I19" s="95"/>
      <c r="J19" s="95"/>
      <c r="K19" s="95"/>
      <c r="L19" s="95"/>
      <c r="M19" s="95"/>
      <c r="N19" s="95"/>
      <c r="O19" s="95"/>
      <c r="P19" s="96"/>
    </row>
    <row r="20" spans="1:16" ht="15" customHeight="1" x14ac:dyDescent="0.35"/>
    <row r="21" spans="1:16" ht="15" customHeight="1" x14ac:dyDescent="0.35">
      <c r="A21" s="39">
        <v>4</v>
      </c>
      <c r="B21" s="85" t="s">
        <v>446</v>
      </c>
      <c r="C21" s="95"/>
      <c r="D21" s="95"/>
      <c r="E21" s="95"/>
      <c r="F21" s="95"/>
      <c r="G21" s="95"/>
      <c r="H21" s="95"/>
      <c r="I21" s="95"/>
      <c r="J21" s="95"/>
      <c r="K21" s="95"/>
      <c r="L21" s="95"/>
      <c r="M21" s="95"/>
      <c r="N21" s="95"/>
      <c r="O21" s="95"/>
      <c r="P21" s="96"/>
    </row>
    <row r="22" spans="1:16" ht="15" customHeight="1" x14ac:dyDescent="0.35">
      <c r="B22" s="1"/>
    </row>
    <row r="23" spans="1:16" ht="15" hidden="1" customHeight="1" x14ac:dyDescent="0.35">
      <c r="B23" s="1"/>
    </row>
    <row r="24" spans="1:16" ht="15" hidden="1" customHeight="1" x14ac:dyDescent="0.35">
      <c r="B24" s="1"/>
    </row>
    <row r="25" spans="1:16" ht="15" hidden="1" customHeight="1" x14ac:dyDescent="0.35">
      <c r="B25" s="1"/>
    </row>
  </sheetData>
  <sheetProtection algorithmName="SHA-512" hashValue="HBoYlLM2PkHvHjpp/4JfmSUuvt+YOURUk/bspPeSRhElSAjmQG46uvwNN4c8CBhkeAAPqyh8KIMOH/H4pwAKCw==" saltValue="j2Ul71fMrpRghqyxBSHXkA==" spinCount="100000" sheet="1" objects="1" scenarios="1"/>
  <mergeCells count="2">
    <mergeCell ref="C13:P13"/>
    <mergeCell ref="C14:P15"/>
  </mergeCells>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176AB-C551-4C7D-B2D1-C5658368FED6}">
  <dimension ref="A1:G503"/>
  <sheetViews>
    <sheetView showGridLines="0" zoomScale="90" zoomScaleNormal="90" workbookViewId="0">
      <selection activeCell="D6" sqref="D6"/>
    </sheetView>
  </sheetViews>
  <sheetFormatPr defaultColWidth="9.1796875" defaultRowHeight="14.5" x14ac:dyDescent="0.35"/>
  <cols>
    <col min="1" max="1" width="11.1796875" style="134" bestFit="1" customWidth="1"/>
    <col min="2" max="2" width="26.1796875" style="173" customWidth="1"/>
    <col min="3" max="4" width="27.7265625" style="126" customWidth="1"/>
    <col min="5" max="5" width="14.81640625" style="126" customWidth="1"/>
    <col min="6" max="6" width="17.1796875" style="126" customWidth="1"/>
    <col min="7" max="7" width="23.453125" style="126" bestFit="1" customWidth="1"/>
    <col min="8" max="16384" width="9.1796875" style="126"/>
  </cols>
  <sheetData>
    <row r="1" spans="1:7" x14ac:dyDescent="0.35">
      <c r="A1" s="131" t="s">
        <v>79</v>
      </c>
      <c r="B1" s="292" t="s">
        <v>80</v>
      </c>
      <c r="C1" s="293" t="s">
        <v>59</v>
      </c>
      <c r="D1" s="293" t="s">
        <v>60</v>
      </c>
      <c r="E1" s="293" t="s">
        <v>76</v>
      </c>
      <c r="F1" s="293" t="s">
        <v>77</v>
      </c>
      <c r="G1" s="293" t="s">
        <v>57</v>
      </c>
    </row>
    <row r="2" spans="1:7" hidden="1" x14ac:dyDescent="0.35">
      <c r="A2" s="132"/>
      <c r="B2" s="294"/>
      <c r="C2" s="129"/>
      <c r="D2" s="129"/>
      <c r="E2" s="129"/>
      <c r="F2" s="129"/>
      <c r="G2" s="129"/>
    </row>
    <row r="3" spans="1:7" x14ac:dyDescent="0.35">
      <c r="A3" s="133">
        <f>IF(B3="","",ROW()-2)</f>
        <v>1</v>
      </c>
      <c r="B3" s="322" t="s">
        <v>480</v>
      </c>
      <c r="C3" s="322"/>
      <c r="D3" s="322"/>
      <c r="E3" s="323"/>
      <c r="F3" s="323"/>
      <c r="G3" s="324"/>
    </row>
    <row r="4" spans="1:7" x14ac:dyDescent="0.35">
      <c r="A4" s="133">
        <f t="shared" ref="A4:A68" si="0">IF(B4="","",ROW()-2)</f>
        <v>2</v>
      </c>
      <c r="B4" s="322" t="s">
        <v>478</v>
      </c>
      <c r="C4" s="322"/>
      <c r="D4" s="322"/>
      <c r="E4" s="323"/>
      <c r="F4" s="323"/>
      <c r="G4" s="324"/>
    </row>
    <row r="5" spans="1:7" x14ac:dyDescent="0.35">
      <c r="A5" s="133">
        <f t="shared" si="0"/>
        <v>3</v>
      </c>
      <c r="B5" s="322" t="s">
        <v>481</v>
      </c>
      <c r="C5" s="322"/>
      <c r="D5" s="322"/>
      <c r="E5" s="323"/>
      <c r="F5" s="323"/>
      <c r="G5" s="324"/>
    </row>
    <row r="6" spans="1:7" x14ac:dyDescent="0.35">
      <c r="A6" s="133">
        <f t="shared" si="0"/>
        <v>4</v>
      </c>
      <c r="B6" s="234" t="s">
        <v>81</v>
      </c>
      <c r="C6" s="234" t="s">
        <v>86</v>
      </c>
      <c r="D6" s="234" t="s">
        <v>87</v>
      </c>
      <c r="E6" s="295">
        <v>154897653</v>
      </c>
      <c r="F6" s="295"/>
      <c r="G6" s="296" t="s">
        <v>103</v>
      </c>
    </row>
    <row r="7" spans="1:7" x14ac:dyDescent="0.35">
      <c r="A7" s="133">
        <f t="shared" si="0"/>
        <v>5</v>
      </c>
      <c r="B7" s="297" t="s">
        <v>82</v>
      </c>
      <c r="C7" s="234" t="s">
        <v>88</v>
      </c>
      <c r="D7" s="234" t="s">
        <v>89</v>
      </c>
      <c r="E7" s="295">
        <v>246897642</v>
      </c>
      <c r="F7" s="295"/>
      <c r="G7" s="296" t="s">
        <v>104</v>
      </c>
    </row>
    <row r="8" spans="1:7" x14ac:dyDescent="0.35">
      <c r="A8" s="133">
        <f t="shared" si="0"/>
        <v>6</v>
      </c>
      <c r="B8" s="297" t="s">
        <v>83</v>
      </c>
      <c r="C8" s="234" t="s">
        <v>90</v>
      </c>
      <c r="D8" s="234" t="s">
        <v>91</v>
      </c>
      <c r="E8" s="295">
        <v>341268915</v>
      </c>
      <c r="F8" s="295"/>
      <c r="G8" s="296" t="s">
        <v>105</v>
      </c>
    </row>
    <row r="9" spans="1:7" x14ac:dyDescent="0.35">
      <c r="A9" s="133">
        <f t="shared" si="0"/>
        <v>7</v>
      </c>
      <c r="B9" s="297" t="s">
        <v>84</v>
      </c>
      <c r="C9" s="234" t="s">
        <v>92</v>
      </c>
      <c r="D9" s="234" t="s">
        <v>93</v>
      </c>
      <c r="E9" s="295">
        <v>619487356</v>
      </c>
      <c r="F9" s="295"/>
      <c r="G9" s="296" t="s">
        <v>106</v>
      </c>
    </row>
    <row r="10" spans="1:7" x14ac:dyDescent="0.35">
      <c r="A10" s="133">
        <f t="shared" si="0"/>
        <v>8</v>
      </c>
      <c r="B10" s="297" t="s">
        <v>85</v>
      </c>
      <c r="C10" s="234" t="s">
        <v>94</v>
      </c>
      <c r="D10" s="234" t="s">
        <v>95</v>
      </c>
      <c r="E10" s="295">
        <v>359784165</v>
      </c>
      <c r="F10" s="295"/>
      <c r="G10" s="296" t="s">
        <v>107</v>
      </c>
    </row>
    <row r="11" spans="1:7" x14ac:dyDescent="0.35">
      <c r="A11" s="133" t="str">
        <f t="shared" si="0"/>
        <v/>
      </c>
      <c r="B11" s="297"/>
      <c r="C11" s="234"/>
      <c r="D11" s="234"/>
      <c r="E11" s="295"/>
      <c r="F11" s="295"/>
      <c r="G11" s="296"/>
    </row>
    <row r="12" spans="1:7" x14ac:dyDescent="0.35">
      <c r="A12" s="133" t="str">
        <f t="shared" si="0"/>
        <v/>
      </c>
      <c r="B12" s="297"/>
      <c r="C12" s="234"/>
      <c r="D12" s="234"/>
      <c r="E12" s="295"/>
      <c r="F12" s="295"/>
      <c r="G12" s="296"/>
    </row>
    <row r="13" spans="1:7" x14ac:dyDescent="0.35">
      <c r="A13" s="133" t="str">
        <f t="shared" si="0"/>
        <v/>
      </c>
      <c r="B13" s="297"/>
      <c r="C13" s="234"/>
      <c r="D13" s="234"/>
      <c r="E13" s="295"/>
      <c r="F13" s="295"/>
      <c r="G13" s="234"/>
    </row>
    <row r="14" spans="1:7" x14ac:dyDescent="0.35">
      <c r="A14" s="133" t="str">
        <f t="shared" si="0"/>
        <v/>
      </c>
      <c r="B14" s="297"/>
      <c r="C14" s="234"/>
      <c r="D14" s="234"/>
      <c r="E14" s="295"/>
      <c r="F14" s="295"/>
      <c r="G14" s="234"/>
    </row>
    <row r="15" spans="1:7" x14ac:dyDescent="0.35">
      <c r="A15" s="133" t="str">
        <f t="shared" si="0"/>
        <v/>
      </c>
      <c r="B15" s="297"/>
      <c r="C15" s="234"/>
      <c r="D15" s="234"/>
      <c r="E15" s="295"/>
      <c r="F15" s="295"/>
      <c r="G15" s="234"/>
    </row>
    <row r="16" spans="1:7" x14ac:dyDescent="0.35">
      <c r="A16" s="133" t="str">
        <f t="shared" si="0"/>
        <v/>
      </c>
      <c r="B16" s="297"/>
      <c r="C16" s="234"/>
      <c r="D16" s="234"/>
      <c r="E16" s="295"/>
      <c r="F16" s="295"/>
      <c r="G16" s="234"/>
    </row>
    <row r="17" spans="1:7" x14ac:dyDescent="0.35">
      <c r="A17" s="133" t="str">
        <f t="shared" si="0"/>
        <v/>
      </c>
      <c r="B17" s="297"/>
      <c r="C17" s="234"/>
      <c r="D17" s="234"/>
      <c r="E17" s="295"/>
      <c r="F17" s="295"/>
      <c r="G17" s="234"/>
    </row>
    <row r="18" spans="1:7" x14ac:dyDescent="0.35">
      <c r="A18" s="133" t="str">
        <f t="shared" si="0"/>
        <v/>
      </c>
      <c r="B18" s="297"/>
      <c r="C18" s="234"/>
      <c r="D18" s="234"/>
      <c r="E18" s="295"/>
      <c r="F18" s="295"/>
      <c r="G18" s="234"/>
    </row>
    <row r="19" spans="1:7" x14ac:dyDescent="0.35">
      <c r="A19" s="133" t="str">
        <f t="shared" si="0"/>
        <v/>
      </c>
      <c r="B19" s="297"/>
      <c r="C19" s="234"/>
      <c r="D19" s="234"/>
      <c r="E19" s="295"/>
      <c r="F19" s="295"/>
      <c r="G19" s="234"/>
    </row>
    <row r="20" spans="1:7" x14ac:dyDescent="0.35">
      <c r="A20" s="133" t="str">
        <f t="shared" si="0"/>
        <v/>
      </c>
      <c r="B20" s="297"/>
      <c r="C20" s="234"/>
      <c r="D20" s="234"/>
      <c r="E20" s="295"/>
      <c r="F20" s="295"/>
      <c r="G20" s="234"/>
    </row>
    <row r="21" spans="1:7" x14ac:dyDescent="0.35">
      <c r="A21" s="133" t="str">
        <f t="shared" si="0"/>
        <v/>
      </c>
      <c r="B21" s="297"/>
      <c r="C21" s="234"/>
      <c r="D21" s="234"/>
      <c r="E21" s="295"/>
      <c r="F21" s="295"/>
      <c r="G21" s="234"/>
    </row>
    <row r="22" spans="1:7" x14ac:dyDescent="0.35">
      <c r="A22" s="133" t="str">
        <f t="shared" si="0"/>
        <v/>
      </c>
      <c r="B22" s="297"/>
      <c r="C22" s="234"/>
      <c r="D22" s="234"/>
      <c r="E22" s="295"/>
      <c r="F22" s="295"/>
      <c r="G22" s="234"/>
    </row>
    <row r="23" spans="1:7" x14ac:dyDescent="0.35">
      <c r="A23" s="133" t="str">
        <f t="shared" si="0"/>
        <v/>
      </c>
      <c r="B23" s="297"/>
      <c r="C23" s="234"/>
      <c r="D23" s="234"/>
      <c r="E23" s="295"/>
      <c r="F23" s="295"/>
      <c r="G23" s="234"/>
    </row>
    <row r="24" spans="1:7" x14ac:dyDescent="0.35">
      <c r="A24" s="133" t="str">
        <f t="shared" si="0"/>
        <v/>
      </c>
      <c r="B24" s="297"/>
      <c r="C24" s="234"/>
      <c r="D24" s="234"/>
      <c r="E24" s="295"/>
      <c r="F24" s="295"/>
      <c r="G24" s="234"/>
    </row>
    <row r="25" spans="1:7" x14ac:dyDescent="0.35">
      <c r="A25" s="133" t="str">
        <f t="shared" si="0"/>
        <v/>
      </c>
      <c r="B25" s="297"/>
      <c r="C25" s="234"/>
      <c r="D25" s="234"/>
      <c r="E25" s="295"/>
      <c r="F25" s="295"/>
      <c r="G25" s="234"/>
    </row>
    <row r="26" spans="1:7" x14ac:dyDescent="0.35">
      <c r="A26" s="133" t="str">
        <f t="shared" si="0"/>
        <v/>
      </c>
      <c r="B26" s="297"/>
      <c r="C26" s="234"/>
      <c r="D26" s="234"/>
      <c r="E26" s="295"/>
      <c r="F26" s="295"/>
      <c r="G26" s="234"/>
    </row>
    <row r="27" spans="1:7" x14ac:dyDescent="0.35">
      <c r="A27" s="133" t="str">
        <f t="shared" si="0"/>
        <v/>
      </c>
      <c r="B27" s="297"/>
      <c r="C27" s="234"/>
      <c r="D27" s="234"/>
      <c r="E27" s="295"/>
      <c r="F27" s="295"/>
      <c r="G27" s="234"/>
    </row>
    <row r="28" spans="1:7" x14ac:dyDescent="0.35">
      <c r="A28" s="133" t="str">
        <f t="shared" si="0"/>
        <v/>
      </c>
      <c r="B28" s="297"/>
      <c r="C28" s="234"/>
      <c r="D28" s="234"/>
      <c r="E28" s="295"/>
      <c r="F28" s="295"/>
      <c r="G28" s="234"/>
    </row>
    <row r="29" spans="1:7" x14ac:dyDescent="0.35">
      <c r="A29" s="133" t="str">
        <f t="shared" si="0"/>
        <v/>
      </c>
      <c r="B29" s="297"/>
      <c r="C29" s="234"/>
      <c r="D29" s="234"/>
      <c r="E29" s="295"/>
      <c r="F29" s="295"/>
      <c r="G29" s="234"/>
    </row>
    <row r="30" spans="1:7" x14ac:dyDescent="0.35">
      <c r="A30" s="133" t="str">
        <f t="shared" si="0"/>
        <v/>
      </c>
      <c r="B30" s="297"/>
      <c r="C30" s="234"/>
      <c r="D30" s="234"/>
      <c r="E30" s="295"/>
      <c r="F30" s="295"/>
      <c r="G30" s="234"/>
    </row>
    <row r="31" spans="1:7" x14ac:dyDescent="0.35">
      <c r="A31" s="133" t="str">
        <f t="shared" si="0"/>
        <v/>
      </c>
      <c r="B31" s="297"/>
      <c r="C31" s="234"/>
      <c r="D31" s="234"/>
      <c r="E31" s="295"/>
      <c r="F31" s="295"/>
      <c r="G31" s="234"/>
    </row>
    <row r="32" spans="1:7" x14ac:dyDescent="0.35">
      <c r="A32" s="133" t="str">
        <f t="shared" si="0"/>
        <v/>
      </c>
      <c r="B32" s="297"/>
      <c r="C32" s="234"/>
      <c r="D32" s="234"/>
      <c r="E32" s="295"/>
      <c r="F32" s="295"/>
      <c r="G32" s="234"/>
    </row>
    <row r="33" spans="1:7" x14ac:dyDescent="0.35">
      <c r="A33" s="133" t="str">
        <f t="shared" si="0"/>
        <v/>
      </c>
      <c r="B33" s="297"/>
      <c r="C33" s="234"/>
      <c r="D33" s="234"/>
      <c r="E33" s="295"/>
      <c r="F33" s="295"/>
      <c r="G33" s="234"/>
    </row>
    <row r="34" spans="1:7" x14ac:dyDescent="0.35">
      <c r="A34" s="133" t="str">
        <f t="shared" si="0"/>
        <v/>
      </c>
      <c r="B34" s="297"/>
      <c r="C34" s="234"/>
      <c r="D34" s="234"/>
      <c r="E34" s="295"/>
      <c r="F34" s="295"/>
      <c r="G34" s="234"/>
    </row>
    <row r="35" spans="1:7" x14ac:dyDescent="0.35">
      <c r="A35" s="133" t="str">
        <f t="shared" si="0"/>
        <v/>
      </c>
      <c r="B35" s="297"/>
      <c r="C35" s="234"/>
      <c r="D35" s="234"/>
      <c r="E35" s="295"/>
      <c r="F35" s="295"/>
      <c r="G35" s="234"/>
    </row>
    <row r="36" spans="1:7" x14ac:dyDescent="0.35">
      <c r="A36" s="133" t="str">
        <f t="shared" si="0"/>
        <v/>
      </c>
      <c r="B36" s="297"/>
      <c r="C36" s="234"/>
      <c r="D36" s="234"/>
      <c r="E36" s="295"/>
      <c r="F36" s="295"/>
      <c r="G36" s="234"/>
    </row>
    <row r="37" spans="1:7" x14ac:dyDescent="0.35">
      <c r="A37" s="133" t="str">
        <f t="shared" si="0"/>
        <v/>
      </c>
      <c r="B37" s="297"/>
      <c r="C37" s="234"/>
      <c r="D37" s="234"/>
      <c r="E37" s="295"/>
      <c r="F37" s="295"/>
      <c r="G37" s="234"/>
    </row>
    <row r="38" spans="1:7" x14ac:dyDescent="0.35">
      <c r="A38" s="133" t="str">
        <f t="shared" si="0"/>
        <v/>
      </c>
      <c r="B38" s="297"/>
      <c r="C38" s="234"/>
      <c r="D38" s="234"/>
      <c r="E38" s="295"/>
      <c r="F38" s="295"/>
      <c r="G38" s="234"/>
    </row>
    <row r="39" spans="1:7" x14ac:dyDescent="0.35">
      <c r="A39" s="133" t="str">
        <f t="shared" si="0"/>
        <v/>
      </c>
      <c r="B39" s="297"/>
      <c r="C39" s="234"/>
      <c r="D39" s="234"/>
      <c r="E39" s="295"/>
      <c r="F39" s="295"/>
      <c r="G39" s="234"/>
    </row>
    <row r="40" spans="1:7" x14ac:dyDescent="0.35">
      <c r="A40" s="133" t="str">
        <f t="shared" si="0"/>
        <v/>
      </c>
      <c r="B40" s="297"/>
      <c r="C40" s="234"/>
      <c r="D40" s="234"/>
      <c r="E40" s="295"/>
      <c r="F40" s="295"/>
      <c r="G40" s="234"/>
    </row>
    <row r="41" spans="1:7" x14ac:dyDescent="0.35">
      <c r="A41" s="133" t="str">
        <f t="shared" si="0"/>
        <v/>
      </c>
      <c r="B41" s="297"/>
      <c r="C41" s="234"/>
      <c r="D41" s="234"/>
      <c r="E41" s="295"/>
      <c r="F41" s="295"/>
      <c r="G41" s="234"/>
    </row>
    <row r="42" spans="1:7" x14ac:dyDescent="0.35">
      <c r="A42" s="133" t="str">
        <f t="shared" si="0"/>
        <v/>
      </c>
      <c r="B42" s="297"/>
      <c r="C42" s="234"/>
      <c r="D42" s="234"/>
      <c r="E42" s="295"/>
      <c r="F42" s="295"/>
      <c r="G42" s="234"/>
    </row>
    <row r="43" spans="1:7" x14ac:dyDescent="0.35">
      <c r="A43" s="133" t="str">
        <f t="shared" si="0"/>
        <v/>
      </c>
      <c r="B43" s="297"/>
      <c r="C43" s="234"/>
      <c r="D43" s="234"/>
      <c r="E43" s="295"/>
      <c r="F43" s="295"/>
      <c r="G43" s="234"/>
    </row>
    <row r="44" spans="1:7" x14ac:dyDescent="0.35">
      <c r="A44" s="133" t="str">
        <f t="shared" si="0"/>
        <v/>
      </c>
      <c r="B44" s="297"/>
      <c r="C44" s="234"/>
      <c r="D44" s="234"/>
      <c r="E44" s="295"/>
      <c r="F44" s="295"/>
      <c r="G44" s="234"/>
    </row>
    <row r="45" spans="1:7" x14ac:dyDescent="0.35">
      <c r="A45" s="133" t="str">
        <f t="shared" si="0"/>
        <v/>
      </c>
      <c r="B45" s="297"/>
      <c r="C45" s="234"/>
      <c r="D45" s="234"/>
      <c r="E45" s="295"/>
      <c r="F45" s="295"/>
      <c r="G45" s="234"/>
    </row>
    <row r="46" spans="1:7" x14ac:dyDescent="0.35">
      <c r="A46" s="133" t="str">
        <f t="shared" si="0"/>
        <v/>
      </c>
      <c r="B46" s="297"/>
      <c r="C46" s="234"/>
      <c r="D46" s="234"/>
      <c r="E46" s="295"/>
      <c r="F46" s="295"/>
      <c r="G46" s="234"/>
    </row>
    <row r="47" spans="1:7" x14ac:dyDescent="0.35">
      <c r="A47" s="133" t="str">
        <f t="shared" si="0"/>
        <v/>
      </c>
      <c r="B47" s="297"/>
      <c r="C47" s="234"/>
      <c r="D47" s="234"/>
      <c r="E47" s="295"/>
      <c r="F47" s="295"/>
      <c r="G47" s="234"/>
    </row>
    <row r="48" spans="1:7" x14ac:dyDescent="0.35">
      <c r="A48" s="133" t="str">
        <f t="shared" si="0"/>
        <v/>
      </c>
      <c r="B48" s="297"/>
      <c r="C48" s="234"/>
      <c r="D48" s="234"/>
      <c r="E48" s="295"/>
      <c r="F48" s="295"/>
      <c r="G48" s="234"/>
    </row>
    <row r="49" spans="1:7" x14ac:dyDescent="0.35">
      <c r="A49" s="133" t="str">
        <f t="shared" si="0"/>
        <v/>
      </c>
      <c r="B49" s="297"/>
      <c r="C49" s="234"/>
      <c r="D49" s="234"/>
      <c r="E49" s="295"/>
      <c r="F49" s="295"/>
      <c r="G49" s="234"/>
    </row>
    <row r="50" spans="1:7" x14ac:dyDescent="0.35">
      <c r="A50" s="133" t="str">
        <f t="shared" si="0"/>
        <v/>
      </c>
      <c r="B50" s="297"/>
      <c r="C50" s="234"/>
      <c r="D50" s="234"/>
      <c r="E50" s="295"/>
      <c r="F50" s="295"/>
      <c r="G50" s="234"/>
    </row>
    <row r="51" spans="1:7" x14ac:dyDescent="0.35">
      <c r="A51" s="133" t="str">
        <f t="shared" si="0"/>
        <v/>
      </c>
      <c r="B51" s="297"/>
      <c r="C51" s="234"/>
      <c r="D51" s="234"/>
      <c r="E51" s="295"/>
      <c r="F51" s="295"/>
      <c r="G51" s="234"/>
    </row>
    <row r="52" spans="1:7" x14ac:dyDescent="0.35">
      <c r="A52" s="133" t="str">
        <f t="shared" si="0"/>
        <v/>
      </c>
      <c r="B52" s="297"/>
      <c r="C52" s="234"/>
      <c r="D52" s="234"/>
      <c r="E52" s="295"/>
      <c r="F52" s="295"/>
      <c r="G52" s="234"/>
    </row>
    <row r="53" spans="1:7" x14ac:dyDescent="0.35">
      <c r="A53" s="133" t="str">
        <f t="shared" si="0"/>
        <v/>
      </c>
      <c r="B53" s="297"/>
      <c r="C53" s="234"/>
      <c r="D53" s="234"/>
      <c r="E53" s="295"/>
      <c r="F53" s="295"/>
      <c r="G53" s="234"/>
    </row>
    <row r="54" spans="1:7" x14ac:dyDescent="0.35">
      <c r="A54" s="133" t="str">
        <f t="shared" si="0"/>
        <v/>
      </c>
      <c r="B54" s="297"/>
      <c r="C54" s="234"/>
      <c r="D54" s="234"/>
      <c r="E54" s="295"/>
      <c r="F54" s="295"/>
      <c r="G54" s="234"/>
    </row>
    <row r="55" spans="1:7" x14ac:dyDescent="0.35">
      <c r="A55" s="133" t="str">
        <f t="shared" si="0"/>
        <v/>
      </c>
      <c r="B55" s="297"/>
      <c r="C55" s="234"/>
      <c r="D55" s="234"/>
      <c r="E55" s="295"/>
      <c r="F55" s="295"/>
      <c r="G55" s="234"/>
    </row>
    <row r="56" spans="1:7" x14ac:dyDescent="0.35">
      <c r="A56" s="133" t="str">
        <f t="shared" si="0"/>
        <v/>
      </c>
      <c r="B56" s="297"/>
      <c r="C56" s="234"/>
      <c r="D56" s="234"/>
      <c r="E56" s="295"/>
      <c r="F56" s="295"/>
      <c r="G56" s="234"/>
    </row>
    <row r="57" spans="1:7" x14ac:dyDescent="0.35">
      <c r="A57" s="133" t="str">
        <f t="shared" si="0"/>
        <v/>
      </c>
      <c r="B57" s="297"/>
      <c r="C57" s="234"/>
      <c r="D57" s="234"/>
      <c r="E57" s="295"/>
      <c r="F57" s="295"/>
      <c r="G57" s="234"/>
    </row>
    <row r="58" spans="1:7" x14ac:dyDescent="0.35">
      <c r="A58" s="133" t="str">
        <f t="shared" si="0"/>
        <v/>
      </c>
      <c r="B58" s="297"/>
      <c r="C58" s="234"/>
      <c r="D58" s="234"/>
      <c r="E58" s="295"/>
      <c r="F58" s="295"/>
      <c r="G58" s="234"/>
    </row>
    <row r="59" spans="1:7" x14ac:dyDescent="0.35">
      <c r="A59" s="133" t="str">
        <f t="shared" si="0"/>
        <v/>
      </c>
      <c r="B59" s="297"/>
      <c r="C59" s="234"/>
      <c r="D59" s="234"/>
      <c r="E59" s="295"/>
      <c r="F59" s="295"/>
      <c r="G59" s="234"/>
    </row>
    <row r="60" spans="1:7" x14ac:dyDescent="0.35">
      <c r="A60" s="133" t="str">
        <f t="shared" si="0"/>
        <v/>
      </c>
      <c r="B60" s="297"/>
      <c r="C60" s="234"/>
      <c r="D60" s="234"/>
      <c r="E60" s="295"/>
      <c r="F60" s="295"/>
      <c r="G60" s="234"/>
    </row>
    <row r="61" spans="1:7" x14ac:dyDescent="0.35">
      <c r="A61" s="133" t="str">
        <f t="shared" si="0"/>
        <v/>
      </c>
      <c r="B61" s="297"/>
      <c r="C61" s="234"/>
      <c r="D61" s="234"/>
      <c r="E61" s="295"/>
      <c r="F61" s="295"/>
      <c r="G61" s="234"/>
    </row>
    <row r="62" spans="1:7" x14ac:dyDescent="0.35">
      <c r="A62" s="133" t="str">
        <f t="shared" si="0"/>
        <v/>
      </c>
      <c r="B62" s="297"/>
      <c r="C62" s="234"/>
      <c r="D62" s="234"/>
      <c r="E62" s="295"/>
      <c r="F62" s="295"/>
      <c r="G62" s="234"/>
    </row>
    <row r="63" spans="1:7" x14ac:dyDescent="0.35">
      <c r="A63" s="133" t="str">
        <f t="shared" si="0"/>
        <v/>
      </c>
      <c r="B63" s="297"/>
      <c r="C63" s="234"/>
      <c r="D63" s="234"/>
      <c r="E63" s="295"/>
      <c r="F63" s="295"/>
      <c r="G63" s="234"/>
    </row>
    <row r="64" spans="1:7" x14ac:dyDescent="0.35">
      <c r="A64" s="133" t="str">
        <f t="shared" si="0"/>
        <v/>
      </c>
      <c r="B64" s="297"/>
      <c r="C64" s="234"/>
      <c r="D64" s="234"/>
      <c r="E64" s="295"/>
      <c r="F64" s="295"/>
      <c r="G64" s="234"/>
    </row>
    <row r="65" spans="1:7" x14ac:dyDescent="0.35">
      <c r="A65" s="133" t="str">
        <f t="shared" si="0"/>
        <v/>
      </c>
      <c r="B65" s="297"/>
      <c r="C65" s="234"/>
      <c r="D65" s="234"/>
      <c r="E65" s="295"/>
      <c r="F65" s="295"/>
      <c r="G65" s="234"/>
    </row>
    <row r="66" spans="1:7" x14ac:dyDescent="0.35">
      <c r="A66" s="133" t="str">
        <f t="shared" si="0"/>
        <v/>
      </c>
      <c r="B66" s="297"/>
      <c r="C66" s="234"/>
      <c r="D66" s="234"/>
      <c r="E66" s="295"/>
      <c r="F66" s="295"/>
      <c r="G66" s="234"/>
    </row>
    <row r="67" spans="1:7" x14ac:dyDescent="0.35">
      <c r="A67" s="133" t="str">
        <f t="shared" si="0"/>
        <v/>
      </c>
      <c r="B67" s="297"/>
      <c r="C67" s="234"/>
      <c r="D67" s="234"/>
      <c r="E67" s="295"/>
      <c r="F67" s="295"/>
      <c r="G67" s="234"/>
    </row>
    <row r="68" spans="1:7" x14ac:dyDescent="0.35">
      <c r="A68" s="133" t="str">
        <f t="shared" si="0"/>
        <v/>
      </c>
      <c r="B68" s="297"/>
      <c r="C68" s="234"/>
      <c r="D68" s="234"/>
      <c r="E68" s="295"/>
      <c r="F68" s="295"/>
      <c r="G68" s="234"/>
    </row>
    <row r="69" spans="1:7" x14ac:dyDescent="0.35">
      <c r="A69" s="133" t="str">
        <f t="shared" ref="A69:A132" si="1">IF(B69="","",ROW()-2)</f>
        <v/>
      </c>
      <c r="B69" s="297"/>
      <c r="C69" s="234"/>
      <c r="D69" s="234"/>
      <c r="E69" s="295"/>
      <c r="F69" s="295"/>
      <c r="G69" s="234"/>
    </row>
    <row r="70" spans="1:7" x14ac:dyDescent="0.35">
      <c r="A70" s="133" t="str">
        <f t="shared" si="1"/>
        <v/>
      </c>
      <c r="B70" s="297"/>
      <c r="C70" s="234"/>
      <c r="D70" s="234"/>
      <c r="E70" s="295"/>
      <c r="F70" s="295"/>
      <c r="G70" s="234"/>
    </row>
    <row r="71" spans="1:7" x14ac:dyDescent="0.35">
      <c r="A71" s="133" t="str">
        <f t="shared" si="1"/>
        <v/>
      </c>
      <c r="B71" s="297"/>
      <c r="C71" s="234"/>
      <c r="D71" s="234"/>
      <c r="E71" s="295"/>
      <c r="F71" s="295"/>
      <c r="G71" s="234"/>
    </row>
    <row r="72" spans="1:7" x14ac:dyDescent="0.35">
      <c r="A72" s="133" t="str">
        <f t="shared" si="1"/>
        <v/>
      </c>
      <c r="B72" s="297"/>
      <c r="C72" s="234"/>
      <c r="D72" s="234"/>
      <c r="E72" s="295"/>
      <c r="F72" s="295"/>
      <c r="G72" s="234"/>
    </row>
    <row r="73" spans="1:7" x14ac:dyDescent="0.35">
      <c r="A73" s="133" t="str">
        <f t="shared" si="1"/>
        <v/>
      </c>
      <c r="B73" s="297"/>
      <c r="C73" s="234"/>
      <c r="D73" s="234"/>
      <c r="E73" s="295"/>
      <c r="F73" s="295"/>
      <c r="G73" s="234"/>
    </row>
    <row r="74" spans="1:7" x14ac:dyDescent="0.35">
      <c r="A74" s="133" t="str">
        <f t="shared" si="1"/>
        <v/>
      </c>
      <c r="B74" s="297"/>
      <c r="C74" s="234"/>
      <c r="D74" s="234"/>
      <c r="E74" s="295"/>
      <c r="F74" s="295"/>
      <c r="G74" s="234"/>
    </row>
    <row r="75" spans="1:7" x14ac:dyDescent="0.35">
      <c r="A75" s="133" t="str">
        <f t="shared" si="1"/>
        <v/>
      </c>
      <c r="B75" s="297"/>
      <c r="C75" s="234"/>
      <c r="D75" s="234"/>
      <c r="E75" s="295"/>
      <c r="F75" s="295"/>
      <c r="G75" s="234"/>
    </row>
    <row r="76" spans="1:7" x14ac:dyDescent="0.35">
      <c r="A76" s="133" t="str">
        <f t="shared" si="1"/>
        <v/>
      </c>
      <c r="B76" s="297"/>
      <c r="C76" s="234"/>
      <c r="D76" s="234"/>
      <c r="E76" s="295"/>
      <c r="F76" s="295"/>
      <c r="G76" s="234"/>
    </row>
    <row r="77" spans="1:7" x14ac:dyDescent="0.35">
      <c r="A77" s="133" t="str">
        <f t="shared" si="1"/>
        <v/>
      </c>
      <c r="B77" s="297"/>
      <c r="C77" s="234"/>
      <c r="D77" s="234"/>
      <c r="E77" s="295"/>
      <c r="F77" s="295"/>
      <c r="G77" s="234"/>
    </row>
    <row r="78" spans="1:7" x14ac:dyDescent="0.35">
      <c r="A78" s="133" t="str">
        <f t="shared" si="1"/>
        <v/>
      </c>
      <c r="B78" s="297"/>
      <c r="C78" s="234"/>
      <c r="D78" s="234"/>
      <c r="E78" s="295"/>
      <c r="F78" s="295"/>
      <c r="G78" s="234"/>
    </row>
    <row r="79" spans="1:7" x14ac:dyDescent="0.35">
      <c r="A79" s="133" t="str">
        <f t="shared" si="1"/>
        <v/>
      </c>
      <c r="B79" s="297"/>
      <c r="C79" s="234"/>
      <c r="D79" s="234"/>
      <c r="E79" s="295"/>
      <c r="F79" s="295"/>
      <c r="G79" s="234"/>
    </row>
    <row r="80" spans="1:7" x14ac:dyDescent="0.35">
      <c r="A80" s="133" t="str">
        <f t="shared" si="1"/>
        <v/>
      </c>
      <c r="B80" s="297"/>
      <c r="C80" s="234"/>
      <c r="D80" s="234"/>
      <c r="E80" s="295"/>
      <c r="F80" s="295"/>
      <c r="G80" s="234"/>
    </row>
    <row r="81" spans="1:7" x14ac:dyDescent="0.35">
      <c r="A81" s="133" t="str">
        <f t="shared" si="1"/>
        <v/>
      </c>
      <c r="B81" s="297"/>
      <c r="C81" s="234"/>
      <c r="D81" s="234"/>
      <c r="E81" s="295"/>
      <c r="F81" s="295"/>
      <c r="G81" s="234"/>
    </row>
    <row r="82" spans="1:7" x14ac:dyDescent="0.35">
      <c r="A82" s="133" t="str">
        <f t="shared" si="1"/>
        <v/>
      </c>
      <c r="B82" s="297"/>
      <c r="C82" s="234"/>
      <c r="D82" s="234"/>
      <c r="E82" s="295"/>
      <c r="F82" s="295"/>
      <c r="G82" s="234"/>
    </row>
    <row r="83" spans="1:7" x14ac:dyDescent="0.35">
      <c r="A83" s="133" t="str">
        <f t="shared" si="1"/>
        <v/>
      </c>
      <c r="B83" s="297"/>
      <c r="C83" s="234"/>
      <c r="D83" s="234"/>
      <c r="E83" s="295"/>
      <c r="F83" s="295"/>
      <c r="G83" s="234"/>
    </row>
    <row r="84" spans="1:7" x14ac:dyDescent="0.35">
      <c r="A84" s="133" t="str">
        <f t="shared" si="1"/>
        <v/>
      </c>
      <c r="B84" s="297"/>
      <c r="C84" s="234"/>
      <c r="D84" s="234"/>
      <c r="E84" s="295"/>
      <c r="F84" s="295"/>
      <c r="G84" s="234"/>
    </row>
    <row r="85" spans="1:7" x14ac:dyDescent="0.35">
      <c r="A85" s="133" t="str">
        <f t="shared" si="1"/>
        <v/>
      </c>
      <c r="B85" s="297"/>
      <c r="C85" s="234"/>
      <c r="D85" s="234"/>
      <c r="E85" s="295"/>
      <c r="F85" s="295"/>
      <c r="G85" s="234"/>
    </row>
    <row r="86" spans="1:7" x14ac:dyDescent="0.35">
      <c r="A86" s="133" t="str">
        <f t="shared" si="1"/>
        <v/>
      </c>
      <c r="B86" s="297"/>
      <c r="C86" s="234"/>
      <c r="D86" s="234"/>
      <c r="E86" s="295"/>
      <c r="F86" s="295"/>
      <c r="G86" s="234"/>
    </row>
    <row r="87" spans="1:7" x14ac:dyDescent="0.35">
      <c r="A87" s="133" t="str">
        <f t="shared" si="1"/>
        <v/>
      </c>
      <c r="B87" s="297"/>
      <c r="C87" s="234"/>
      <c r="D87" s="234"/>
      <c r="E87" s="295"/>
      <c r="F87" s="295"/>
      <c r="G87" s="234"/>
    </row>
    <row r="88" spans="1:7" x14ac:dyDescent="0.35">
      <c r="A88" s="133" t="str">
        <f t="shared" si="1"/>
        <v/>
      </c>
      <c r="B88" s="297"/>
      <c r="C88" s="234"/>
      <c r="D88" s="234"/>
      <c r="E88" s="295"/>
      <c r="F88" s="295"/>
      <c r="G88" s="234"/>
    </row>
    <row r="89" spans="1:7" x14ac:dyDescent="0.35">
      <c r="A89" s="133" t="str">
        <f t="shared" si="1"/>
        <v/>
      </c>
      <c r="B89" s="297"/>
      <c r="C89" s="234"/>
      <c r="D89" s="234"/>
      <c r="E89" s="295"/>
      <c r="F89" s="295"/>
      <c r="G89" s="234"/>
    </row>
    <row r="90" spans="1:7" x14ac:dyDescent="0.35">
      <c r="A90" s="133" t="str">
        <f t="shared" si="1"/>
        <v/>
      </c>
      <c r="B90" s="297"/>
      <c r="C90" s="234"/>
      <c r="D90" s="234"/>
      <c r="E90" s="295"/>
      <c r="F90" s="295"/>
      <c r="G90" s="234"/>
    </row>
    <row r="91" spans="1:7" x14ac:dyDescent="0.35">
      <c r="A91" s="133" t="str">
        <f t="shared" si="1"/>
        <v/>
      </c>
      <c r="B91" s="297"/>
      <c r="C91" s="234"/>
      <c r="D91" s="234"/>
      <c r="E91" s="295"/>
      <c r="F91" s="295"/>
      <c r="G91" s="234"/>
    </row>
    <row r="92" spans="1:7" x14ac:dyDescent="0.35">
      <c r="A92" s="133" t="str">
        <f t="shared" si="1"/>
        <v/>
      </c>
      <c r="B92" s="297"/>
      <c r="C92" s="234"/>
      <c r="D92" s="234"/>
      <c r="E92" s="295"/>
      <c r="F92" s="295"/>
      <c r="G92" s="234"/>
    </row>
    <row r="93" spans="1:7" x14ac:dyDescent="0.35">
      <c r="A93" s="133" t="str">
        <f t="shared" si="1"/>
        <v/>
      </c>
      <c r="B93" s="297"/>
      <c r="C93" s="234"/>
      <c r="D93" s="234"/>
      <c r="E93" s="295"/>
      <c r="F93" s="295"/>
      <c r="G93" s="234"/>
    </row>
    <row r="94" spans="1:7" x14ac:dyDescent="0.35">
      <c r="A94" s="133" t="str">
        <f t="shared" si="1"/>
        <v/>
      </c>
      <c r="B94" s="297"/>
      <c r="C94" s="234"/>
      <c r="D94" s="234"/>
      <c r="E94" s="295"/>
      <c r="F94" s="295"/>
      <c r="G94" s="234"/>
    </row>
    <row r="95" spans="1:7" x14ac:dyDescent="0.35">
      <c r="A95" s="133" t="str">
        <f t="shared" si="1"/>
        <v/>
      </c>
      <c r="B95" s="297"/>
      <c r="C95" s="234"/>
      <c r="D95" s="234"/>
      <c r="E95" s="295"/>
      <c r="F95" s="295"/>
      <c r="G95" s="234"/>
    </row>
    <row r="96" spans="1:7" x14ac:dyDescent="0.35">
      <c r="A96" s="133" t="str">
        <f t="shared" si="1"/>
        <v/>
      </c>
      <c r="B96" s="297"/>
      <c r="C96" s="234"/>
      <c r="D96" s="234"/>
      <c r="E96" s="295"/>
      <c r="F96" s="295"/>
      <c r="G96" s="234"/>
    </row>
    <row r="97" spans="1:7" x14ac:dyDescent="0.35">
      <c r="A97" s="133" t="str">
        <f t="shared" si="1"/>
        <v/>
      </c>
      <c r="B97" s="297"/>
      <c r="C97" s="234"/>
      <c r="D97" s="234"/>
      <c r="E97" s="295"/>
      <c r="F97" s="295"/>
      <c r="G97" s="234"/>
    </row>
    <row r="98" spans="1:7" x14ac:dyDescent="0.35">
      <c r="A98" s="133" t="str">
        <f t="shared" si="1"/>
        <v/>
      </c>
      <c r="B98" s="297"/>
      <c r="C98" s="234"/>
      <c r="D98" s="234"/>
      <c r="E98" s="295"/>
      <c r="F98" s="295"/>
      <c r="G98" s="234"/>
    </row>
    <row r="99" spans="1:7" x14ac:dyDescent="0.35">
      <c r="A99" s="133" t="str">
        <f t="shared" si="1"/>
        <v/>
      </c>
      <c r="B99" s="297"/>
      <c r="C99" s="234"/>
      <c r="D99" s="234"/>
      <c r="E99" s="295"/>
      <c r="F99" s="295"/>
      <c r="G99" s="234"/>
    </row>
    <row r="100" spans="1:7" x14ac:dyDescent="0.35">
      <c r="A100" s="133" t="str">
        <f t="shared" si="1"/>
        <v/>
      </c>
      <c r="B100" s="297"/>
      <c r="C100" s="234"/>
      <c r="D100" s="234"/>
      <c r="E100" s="295"/>
      <c r="F100" s="295"/>
      <c r="G100" s="234"/>
    </row>
    <row r="101" spans="1:7" x14ac:dyDescent="0.35">
      <c r="A101" s="133" t="str">
        <f t="shared" si="1"/>
        <v/>
      </c>
      <c r="B101" s="297"/>
      <c r="C101" s="234"/>
      <c r="D101" s="234"/>
      <c r="E101" s="295"/>
      <c r="F101" s="295"/>
      <c r="G101" s="234"/>
    </row>
    <row r="102" spans="1:7" x14ac:dyDescent="0.35">
      <c r="A102" s="133" t="str">
        <f t="shared" si="1"/>
        <v/>
      </c>
      <c r="B102" s="297"/>
      <c r="C102" s="234"/>
      <c r="D102" s="234"/>
      <c r="E102" s="295"/>
      <c r="F102" s="295"/>
      <c r="G102" s="234"/>
    </row>
    <row r="103" spans="1:7" x14ac:dyDescent="0.35">
      <c r="A103" s="133" t="str">
        <f t="shared" si="1"/>
        <v/>
      </c>
      <c r="B103" s="297"/>
      <c r="C103" s="234"/>
      <c r="D103" s="234"/>
      <c r="E103" s="295"/>
      <c r="F103" s="295"/>
      <c r="G103" s="234"/>
    </row>
    <row r="104" spans="1:7" x14ac:dyDescent="0.35">
      <c r="A104" s="133" t="str">
        <f t="shared" si="1"/>
        <v/>
      </c>
      <c r="B104" s="297"/>
      <c r="C104" s="234"/>
      <c r="D104" s="234"/>
      <c r="E104" s="295"/>
      <c r="F104" s="295"/>
      <c r="G104" s="234"/>
    </row>
    <row r="105" spans="1:7" x14ac:dyDescent="0.35">
      <c r="A105" s="133" t="str">
        <f t="shared" si="1"/>
        <v/>
      </c>
      <c r="B105" s="297"/>
      <c r="C105" s="234"/>
      <c r="D105" s="234"/>
      <c r="E105" s="295"/>
      <c r="F105" s="295"/>
      <c r="G105" s="234"/>
    </row>
    <row r="106" spans="1:7" x14ac:dyDescent="0.35">
      <c r="A106" s="133" t="str">
        <f t="shared" si="1"/>
        <v/>
      </c>
      <c r="B106" s="297"/>
      <c r="C106" s="234"/>
      <c r="D106" s="234"/>
      <c r="E106" s="295"/>
      <c r="F106" s="295"/>
      <c r="G106" s="234"/>
    </row>
    <row r="107" spans="1:7" x14ac:dyDescent="0.35">
      <c r="A107" s="133" t="str">
        <f t="shared" si="1"/>
        <v/>
      </c>
      <c r="B107" s="297"/>
      <c r="C107" s="234"/>
      <c r="D107" s="234"/>
      <c r="E107" s="295"/>
      <c r="F107" s="295"/>
      <c r="G107" s="234"/>
    </row>
    <row r="108" spans="1:7" x14ac:dyDescent="0.35">
      <c r="A108" s="133" t="str">
        <f t="shared" si="1"/>
        <v/>
      </c>
      <c r="B108" s="297"/>
      <c r="C108" s="234"/>
      <c r="D108" s="234"/>
      <c r="E108" s="295"/>
      <c r="F108" s="295"/>
      <c r="G108" s="234"/>
    </row>
    <row r="109" spans="1:7" x14ac:dyDescent="0.35">
      <c r="A109" s="133" t="str">
        <f t="shared" si="1"/>
        <v/>
      </c>
      <c r="B109" s="297"/>
      <c r="C109" s="234"/>
      <c r="D109" s="234"/>
      <c r="E109" s="295"/>
      <c r="F109" s="295"/>
      <c r="G109" s="234"/>
    </row>
    <row r="110" spans="1:7" x14ac:dyDescent="0.35">
      <c r="A110" s="133" t="str">
        <f t="shared" si="1"/>
        <v/>
      </c>
      <c r="B110" s="297"/>
      <c r="C110" s="234"/>
      <c r="D110" s="234"/>
      <c r="E110" s="295"/>
      <c r="F110" s="295"/>
      <c r="G110" s="234"/>
    </row>
    <row r="111" spans="1:7" x14ac:dyDescent="0.35">
      <c r="A111" s="133" t="str">
        <f t="shared" si="1"/>
        <v/>
      </c>
      <c r="B111" s="297"/>
      <c r="C111" s="234"/>
      <c r="D111" s="234"/>
      <c r="E111" s="295"/>
      <c r="F111" s="295"/>
      <c r="G111" s="234"/>
    </row>
    <row r="112" spans="1:7" x14ac:dyDescent="0.35">
      <c r="A112" s="133" t="str">
        <f t="shared" si="1"/>
        <v/>
      </c>
      <c r="B112" s="297"/>
      <c r="C112" s="234"/>
      <c r="D112" s="234"/>
      <c r="E112" s="295"/>
      <c r="F112" s="295"/>
      <c r="G112" s="234"/>
    </row>
    <row r="113" spans="1:7" x14ac:dyDescent="0.35">
      <c r="A113" s="133" t="str">
        <f t="shared" si="1"/>
        <v/>
      </c>
      <c r="B113" s="297"/>
      <c r="C113" s="234"/>
      <c r="D113" s="234"/>
      <c r="E113" s="295"/>
      <c r="F113" s="295"/>
      <c r="G113" s="234"/>
    </row>
    <row r="114" spans="1:7" x14ac:dyDescent="0.35">
      <c r="A114" s="133" t="str">
        <f t="shared" si="1"/>
        <v/>
      </c>
      <c r="B114" s="297"/>
      <c r="C114" s="234"/>
      <c r="D114" s="234"/>
      <c r="E114" s="295"/>
      <c r="F114" s="295"/>
      <c r="G114" s="234"/>
    </row>
    <row r="115" spans="1:7" x14ac:dyDescent="0.35">
      <c r="A115" s="133" t="str">
        <f t="shared" si="1"/>
        <v/>
      </c>
      <c r="B115" s="297"/>
      <c r="C115" s="234"/>
      <c r="D115" s="234"/>
      <c r="E115" s="295"/>
      <c r="F115" s="295"/>
      <c r="G115" s="234"/>
    </row>
    <row r="116" spans="1:7" x14ac:dyDescent="0.35">
      <c r="A116" s="133" t="str">
        <f t="shared" si="1"/>
        <v/>
      </c>
      <c r="B116" s="297"/>
      <c r="C116" s="234"/>
      <c r="D116" s="234"/>
      <c r="E116" s="295"/>
      <c r="F116" s="295"/>
      <c r="G116" s="234"/>
    </row>
    <row r="117" spans="1:7" x14ac:dyDescent="0.35">
      <c r="A117" s="133" t="str">
        <f t="shared" si="1"/>
        <v/>
      </c>
      <c r="B117" s="297"/>
      <c r="C117" s="234"/>
      <c r="D117" s="234"/>
      <c r="E117" s="295"/>
      <c r="F117" s="295"/>
      <c r="G117" s="234"/>
    </row>
    <row r="118" spans="1:7" x14ac:dyDescent="0.35">
      <c r="A118" s="133" t="str">
        <f t="shared" si="1"/>
        <v/>
      </c>
      <c r="B118" s="297"/>
      <c r="C118" s="234"/>
      <c r="D118" s="234"/>
      <c r="E118" s="295"/>
      <c r="F118" s="295"/>
      <c r="G118" s="234"/>
    </row>
    <row r="119" spans="1:7" x14ac:dyDescent="0.35">
      <c r="A119" s="133" t="str">
        <f t="shared" si="1"/>
        <v/>
      </c>
      <c r="B119" s="297"/>
      <c r="C119" s="234"/>
      <c r="D119" s="234"/>
      <c r="E119" s="295"/>
      <c r="F119" s="295"/>
      <c r="G119" s="234"/>
    </row>
    <row r="120" spans="1:7" x14ac:dyDescent="0.35">
      <c r="A120" s="133" t="str">
        <f t="shared" si="1"/>
        <v/>
      </c>
      <c r="B120" s="297"/>
      <c r="C120" s="234"/>
      <c r="D120" s="234"/>
      <c r="E120" s="295"/>
      <c r="F120" s="295"/>
      <c r="G120" s="234"/>
    </row>
    <row r="121" spans="1:7" x14ac:dyDescent="0.35">
      <c r="A121" s="133" t="str">
        <f t="shared" si="1"/>
        <v/>
      </c>
      <c r="B121" s="297"/>
      <c r="C121" s="234"/>
      <c r="D121" s="234"/>
      <c r="E121" s="295"/>
      <c r="F121" s="295"/>
      <c r="G121" s="234"/>
    </row>
    <row r="122" spans="1:7" x14ac:dyDescent="0.35">
      <c r="A122" s="133" t="str">
        <f t="shared" si="1"/>
        <v/>
      </c>
      <c r="B122" s="297"/>
      <c r="C122" s="234"/>
      <c r="D122" s="234"/>
      <c r="E122" s="295"/>
      <c r="F122" s="295"/>
      <c r="G122" s="234"/>
    </row>
    <row r="123" spans="1:7" x14ac:dyDescent="0.35">
      <c r="A123" s="133" t="str">
        <f t="shared" si="1"/>
        <v/>
      </c>
      <c r="B123" s="297"/>
      <c r="C123" s="234"/>
      <c r="D123" s="234"/>
      <c r="E123" s="295"/>
      <c r="F123" s="295"/>
      <c r="G123" s="234"/>
    </row>
    <row r="124" spans="1:7" x14ac:dyDescent="0.35">
      <c r="A124" s="133" t="str">
        <f t="shared" si="1"/>
        <v/>
      </c>
      <c r="B124" s="297"/>
      <c r="C124" s="234"/>
      <c r="D124" s="234"/>
      <c r="E124" s="295"/>
      <c r="F124" s="295"/>
      <c r="G124" s="234"/>
    </row>
    <row r="125" spans="1:7" x14ac:dyDescent="0.35">
      <c r="A125" s="133" t="str">
        <f t="shared" si="1"/>
        <v/>
      </c>
      <c r="B125" s="297"/>
      <c r="C125" s="234"/>
      <c r="D125" s="234"/>
      <c r="E125" s="295"/>
      <c r="F125" s="295"/>
      <c r="G125" s="234"/>
    </row>
    <row r="126" spans="1:7" x14ac:dyDescent="0.35">
      <c r="A126" s="133" t="str">
        <f t="shared" si="1"/>
        <v/>
      </c>
      <c r="B126" s="297"/>
      <c r="C126" s="234"/>
      <c r="D126" s="234"/>
      <c r="E126" s="295"/>
      <c r="F126" s="295"/>
      <c r="G126" s="234"/>
    </row>
    <row r="127" spans="1:7" x14ac:dyDescent="0.35">
      <c r="A127" s="133" t="str">
        <f t="shared" si="1"/>
        <v/>
      </c>
      <c r="B127" s="297"/>
      <c r="C127" s="234"/>
      <c r="D127" s="234"/>
      <c r="E127" s="295"/>
      <c r="F127" s="295"/>
      <c r="G127" s="234"/>
    </row>
    <row r="128" spans="1:7" x14ac:dyDescent="0.35">
      <c r="A128" s="133" t="str">
        <f t="shared" si="1"/>
        <v/>
      </c>
      <c r="B128" s="297"/>
      <c r="C128" s="234"/>
      <c r="D128" s="234"/>
      <c r="E128" s="295"/>
      <c r="F128" s="295"/>
      <c r="G128" s="234"/>
    </row>
    <row r="129" spans="1:7" x14ac:dyDescent="0.35">
      <c r="A129" s="133" t="str">
        <f t="shared" si="1"/>
        <v/>
      </c>
      <c r="B129" s="297"/>
      <c r="C129" s="234"/>
      <c r="D129" s="234"/>
      <c r="E129" s="295"/>
      <c r="F129" s="295"/>
      <c r="G129" s="234"/>
    </row>
    <row r="130" spans="1:7" x14ac:dyDescent="0.35">
      <c r="A130" s="133" t="str">
        <f t="shared" si="1"/>
        <v/>
      </c>
      <c r="B130" s="297"/>
      <c r="C130" s="234"/>
      <c r="D130" s="234"/>
      <c r="E130" s="295"/>
      <c r="F130" s="295"/>
      <c r="G130" s="234"/>
    </row>
    <row r="131" spans="1:7" x14ac:dyDescent="0.35">
      <c r="A131" s="133" t="str">
        <f t="shared" si="1"/>
        <v/>
      </c>
      <c r="B131" s="297"/>
      <c r="C131" s="234"/>
      <c r="D131" s="234"/>
      <c r="E131" s="295"/>
      <c r="F131" s="295"/>
      <c r="G131" s="234"/>
    </row>
    <row r="132" spans="1:7" x14ac:dyDescent="0.35">
      <c r="A132" s="133" t="str">
        <f t="shared" si="1"/>
        <v/>
      </c>
      <c r="B132" s="297"/>
      <c r="C132" s="234"/>
      <c r="D132" s="234"/>
      <c r="E132" s="295"/>
      <c r="F132" s="295"/>
      <c r="G132" s="234"/>
    </row>
    <row r="133" spans="1:7" x14ac:dyDescent="0.35">
      <c r="A133" s="133" t="str">
        <f t="shared" ref="A133:A196" si="2">IF(B133="","",ROW()-2)</f>
        <v/>
      </c>
      <c r="B133" s="297"/>
      <c r="C133" s="234"/>
      <c r="D133" s="234"/>
      <c r="E133" s="295"/>
      <c r="F133" s="295"/>
      <c r="G133" s="234"/>
    </row>
    <row r="134" spans="1:7" x14ac:dyDescent="0.35">
      <c r="A134" s="133" t="str">
        <f t="shared" si="2"/>
        <v/>
      </c>
      <c r="B134" s="297"/>
      <c r="C134" s="234"/>
      <c r="D134" s="234"/>
      <c r="E134" s="295"/>
      <c r="F134" s="295"/>
      <c r="G134" s="234"/>
    </row>
    <row r="135" spans="1:7" x14ac:dyDescent="0.35">
      <c r="A135" s="133" t="str">
        <f t="shared" si="2"/>
        <v/>
      </c>
      <c r="B135" s="297"/>
      <c r="C135" s="234"/>
      <c r="D135" s="234"/>
      <c r="E135" s="295"/>
      <c r="F135" s="295"/>
      <c r="G135" s="234"/>
    </row>
    <row r="136" spans="1:7" x14ac:dyDescent="0.35">
      <c r="A136" s="133" t="str">
        <f t="shared" si="2"/>
        <v/>
      </c>
      <c r="B136" s="297"/>
      <c r="C136" s="234"/>
      <c r="D136" s="234"/>
      <c r="E136" s="295"/>
      <c r="F136" s="295"/>
      <c r="G136" s="234"/>
    </row>
    <row r="137" spans="1:7" x14ac:dyDescent="0.35">
      <c r="A137" s="133" t="str">
        <f t="shared" si="2"/>
        <v/>
      </c>
      <c r="B137" s="297"/>
      <c r="C137" s="234"/>
      <c r="D137" s="234"/>
      <c r="E137" s="295"/>
      <c r="F137" s="295"/>
      <c r="G137" s="234"/>
    </row>
    <row r="138" spans="1:7" x14ac:dyDescent="0.35">
      <c r="A138" s="133" t="str">
        <f t="shared" si="2"/>
        <v/>
      </c>
      <c r="B138" s="297"/>
      <c r="C138" s="234"/>
      <c r="D138" s="234"/>
      <c r="E138" s="295"/>
      <c r="F138" s="295"/>
      <c r="G138" s="234"/>
    </row>
    <row r="139" spans="1:7" x14ac:dyDescent="0.35">
      <c r="A139" s="133" t="str">
        <f t="shared" si="2"/>
        <v/>
      </c>
      <c r="B139" s="297"/>
      <c r="C139" s="234"/>
      <c r="D139" s="234"/>
      <c r="E139" s="295"/>
      <c r="F139" s="295"/>
      <c r="G139" s="234"/>
    </row>
    <row r="140" spans="1:7" x14ac:dyDescent="0.35">
      <c r="A140" s="133" t="str">
        <f t="shared" si="2"/>
        <v/>
      </c>
      <c r="B140" s="297"/>
      <c r="C140" s="234"/>
      <c r="D140" s="234"/>
      <c r="E140" s="295"/>
      <c r="F140" s="295"/>
      <c r="G140" s="234"/>
    </row>
    <row r="141" spans="1:7" x14ac:dyDescent="0.35">
      <c r="A141" s="133" t="str">
        <f t="shared" si="2"/>
        <v/>
      </c>
      <c r="B141" s="297"/>
      <c r="C141" s="234"/>
      <c r="D141" s="234"/>
      <c r="E141" s="295"/>
      <c r="F141" s="295"/>
      <c r="G141" s="234"/>
    </row>
    <row r="142" spans="1:7" x14ac:dyDescent="0.35">
      <c r="A142" s="133" t="str">
        <f t="shared" si="2"/>
        <v/>
      </c>
      <c r="B142" s="297"/>
      <c r="C142" s="234"/>
      <c r="D142" s="234"/>
      <c r="E142" s="295"/>
      <c r="F142" s="295"/>
      <c r="G142" s="234"/>
    </row>
    <row r="143" spans="1:7" x14ac:dyDescent="0.35">
      <c r="A143" s="133" t="str">
        <f t="shared" si="2"/>
        <v/>
      </c>
      <c r="B143" s="297"/>
      <c r="C143" s="234"/>
      <c r="D143" s="234"/>
      <c r="E143" s="295"/>
      <c r="F143" s="295"/>
      <c r="G143" s="234"/>
    </row>
    <row r="144" spans="1:7" x14ac:dyDescent="0.35">
      <c r="A144" s="133" t="str">
        <f t="shared" si="2"/>
        <v/>
      </c>
      <c r="B144" s="297"/>
      <c r="C144" s="234"/>
      <c r="D144" s="234"/>
      <c r="E144" s="295"/>
      <c r="F144" s="295"/>
      <c r="G144" s="234"/>
    </row>
    <row r="145" spans="1:7" x14ac:dyDescent="0.35">
      <c r="A145" s="133" t="str">
        <f t="shared" si="2"/>
        <v/>
      </c>
      <c r="B145" s="297"/>
      <c r="C145" s="234"/>
      <c r="D145" s="234"/>
      <c r="E145" s="295"/>
      <c r="F145" s="295"/>
      <c r="G145" s="234"/>
    </row>
    <row r="146" spans="1:7" x14ac:dyDescent="0.35">
      <c r="A146" s="133" t="str">
        <f t="shared" si="2"/>
        <v/>
      </c>
      <c r="B146" s="297"/>
      <c r="C146" s="234"/>
      <c r="D146" s="234"/>
      <c r="E146" s="295"/>
      <c r="F146" s="295"/>
      <c r="G146" s="234"/>
    </row>
    <row r="147" spans="1:7" x14ac:dyDescent="0.35">
      <c r="A147" s="133" t="str">
        <f t="shared" si="2"/>
        <v/>
      </c>
      <c r="B147" s="297"/>
      <c r="C147" s="234"/>
      <c r="D147" s="234"/>
      <c r="E147" s="295"/>
      <c r="F147" s="295"/>
      <c r="G147" s="234"/>
    </row>
    <row r="148" spans="1:7" x14ac:dyDescent="0.35">
      <c r="A148" s="133" t="str">
        <f t="shared" si="2"/>
        <v/>
      </c>
      <c r="B148" s="297"/>
      <c r="C148" s="234"/>
      <c r="D148" s="234"/>
      <c r="E148" s="295"/>
      <c r="F148" s="295"/>
      <c r="G148" s="234"/>
    </row>
    <row r="149" spans="1:7" x14ac:dyDescent="0.35">
      <c r="A149" s="133" t="str">
        <f t="shared" si="2"/>
        <v/>
      </c>
      <c r="B149" s="297"/>
      <c r="C149" s="234"/>
      <c r="D149" s="234"/>
      <c r="E149" s="295"/>
      <c r="F149" s="295"/>
      <c r="G149" s="234"/>
    </row>
    <row r="150" spans="1:7" x14ac:dyDescent="0.35">
      <c r="A150" s="133" t="str">
        <f t="shared" si="2"/>
        <v/>
      </c>
      <c r="B150" s="297"/>
      <c r="C150" s="234"/>
      <c r="D150" s="234"/>
      <c r="E150" s="295"/>
      <c r="F150" s="295"/>
      <c r="G150" s="234"/>
    </row>
    <row r="151" spans="1:7" x14ac:dyDescent="0.35">
      <c r="A151" s="133" t="str">
        <f t="shared" si="2"/>
        <v/>
      </c>
      <c r="B151" s="297"/>
      <c r="C151" s="234"/>
      <c r="D151" s="234"/>
      <c r="E151" s="295"/>
      <c r="F151" s="295"/>
      <c r="G151" s="234"/>
    </row>
    <row r="152" spans="1:7" x14ac:dyDescent="0.35">
      <c r="A152" s="133" t="str">
        <f t="shared" si="2"/>
        <v/>
      </c>
      <c r="B152" s="297"/>
      <c r="C152" s="234"/>
      <c r="D152" s="234"/>
      <c r="E152" s="295"/>
      <c r="F152" s="295"/>
      <c r="G152" s="234"/>
    </row>
    <row r="153" spans="1:7" x14ac:dyDescent="0.35">
      <c r="A153" s="133" t="str">
        <f t="shared" si="2"/>
        <v/>
      </c>
      <c r="B153" s="297"/>
      <c r="C153" s="234"/>
      <c r="D153" s="234"/>
      <c r="E153" s="295"/>
      <c r="F153" s="295"/>
      <c r="G153" s="234"/>
    </row>
    <row r="154" spans="1:7" x14ac:dyDescent="0.35">
      <c r="A154" s="133" t="str">
        <f t="shared" si="2"/>
        <v/>
      </c>
      <c r="B154" s="297"/>
      <c r="C154" s="234"/>
      <c r="D154" s="234"/>
      <c r="E154" s="295"/>
      <c r="F154" s="295"/>
      <c r="G154" s="234"/>
    </row>
    <row r="155" spans="1:7" x14ac:dyDescent="0.35">
      <c r="A155" s="133" t="str">
        <f t="shared" si="2"/>
        <v/>
      </c>
      <c r="B155" s="297"/>
      <c r="C155" s="234"/>
      <c r="D155" s="234"/>
      <c r="E155" s="295"/>
      <c r="F155" s="295"/>
      <c r="G155" s="234"/>
    </row>
    <row r="156" spans="1:7" x14ac:dyDescent="0.35">
      <c r="A156" s="133" t="str">
        <f t="shared" si="2"/>
        <v/>
      </c>
      <c r="B156" s="297"/>
      <c r="C156" s="234"/>
      <c r="D156" s="234"/>
      <c r="E156" s="295"/>
      <c r="F156" s="295"/>
      <c r="G156" s="234"/>
    </row>
    <row r="157" spans="1:7" x14ac:dyDescent="0.35">
      <c r="A157" s="133" t="str">
        <f t="shared" si="2"/>
        <v/>
      </c>
      <c r="B157" s="297"/>
      <c r="C157" s="234"/>
      <c r="D157" s="234"/>
      <c r="E157" s="295"/>
      <c r="F157" s="295"/>
      <c r="G157" s="234"/>
    </row>
    <row r="158" spans="1:7" x14ac:dyDescent="0.35">
      <c r="A158" s="133" t="str">
        <f t="shared" si="2"/>
        <v/>
      </c>
      <c r="B158" s="297"/>
      <c r="C158" s="234"/>
      <c r="D158" s="234"/>
      <c r="E158" s="295"/>
      <c r="F158" s="295"/>
      <c r="G158" s="234"/>
    </row>
    <row r="159" spans="1:7" x14ac:dyDescent="0.35">
      <c r="A159" s="133" t="str">
        <f t="shared" si="2"/>
        <v/>
      </c>
      <c r="B159" s="297"/>
      <c r="C159" s="234"/>
      <c r="D159" s="234"/>
      <c r="E159" s="295"/>
      <c r="F159" s="295"/>
      <c r="G159" s="234"/>
    </row>
    <row r="160" spans="1:7" x14ac:dyDescent="0.35">
      <c r="A160" s="133" t="str">
        <f t="shared" si="2"/>
        <v/>
      </c>
      <c r="B160" s="297"/>
      <c r="C160" s="234"/>
      <c r="D160" s="234"/>
      <c r="E160" s="295"/>
      <c r="F160" s="295"/>
      <c r="G160" s="234"/>
    </row>
    <row r="161" spans="1:7" x14ac:dyDescent="0.35">
      <c r="A161" s="133" t="str">
        <f t="shared" si="2"/>
        <v/>
      </c>
      <c r="B161" s="297"/>
      <c r="C161" s="234"/>
      <c r="D161" s="234"/>
      <c r="E161" s="295"/>
      <c r="F161" s="295"/>
      <c r="G161" s="234"/>
    </row>
    <row r="162" spans="1:7" x14ac:dyDescent="0.35">
      <c r="A162" s="133" t="str">
        <f t="shared" si="2"/>
        <v/>
      </c>
      <c r="B162" s="297"/>
      <c r="C162" s="234"/>
      <c r="D162" s="234"/>
      <c r="E162" s="295"/>
      <c r="F162" s="295"/>
      <c r="G162" s="234"/>
    </row>
    <row r="163" spans="1:7" x14ac:dyDescent="0.35">
      <c r="A163" s="133" t="str">
        <f t="shared" si="2"/>
        <v/>
      </c>
      <c r="B163" s="297"/>
      <c r="C163" s="234"/>
      <c r="D163" s="234"/>
      <c r="E163" s="295"/>
      <c r="F163" s="295"/>
      <c r="G163" s="234"/>
    </row>
    <row r="164" spans="1:7" x14ac:dyDescent="0.35">
      <c r="A164" s="133" t="str">
        <f t="shared" si="2"/>
        <v/>
      </c>
      <c r="B164" s="297"/>
      <c r="C164" s="234"/>
      <c r="D164" s="234"/>
      <c r="E164" s="295"/>
      <c r="F164" s="295"/>
      <c r="G164" s="234"/>
    </row>
    <row r="165" spans="1:7" x14ac:dyDescent="0.35">
      <c r="A165" s="133" t="str">
        <f t="shared" si="2"/>
        <v/>
      </c>
      <c r="B165" s="297"/>
      <c r="C165" s="234"/>
      <c r="D165" s="234"/>
      <c r="E165" s="295"/>
      <c r="F165" s="295"/>
      <c r="G165" s="234"/>
    </row>
    <row r="166" spans="1:7" x14ac:dyDescent="0.35">
      <c r="A166" s="133" t="str">
        <f t="shared" si="2"/>
        <v/>
      </c>
      <c r="B166" s="297"/>
      <c r="C166" s="234"/>
      <c r="D166" s="234"/>
      <c r="E166" s="295"/>
      <c r="F166" s="295"/>
      <c r="G166" s="234"/>
    </row>
    <row r="167" spans="1:7" x14ac:dyDescent="0.35">
      <c r="A167" s="133" t="str">
        <f t="shared" si="2"/>
        <v/>
      </c>
      <c r="B167" s="297"/>
      <c r="C167" s="234"/>
      <c r="D167" s="234"/>
      <c r="E167" s="295"/>
      <c r="F167" s="295"/>
      <c r="G167" s="234"/>
    </row>
    <row r="168" spans="1:7" x14ac:dyDescent="0.35">
      <c r="A168" s="133" t="str">
        <f t="shared" si="2"/>
        <v/>
      </c>
      <c r="B168" s="297"/>
      <c r="C168" s="234"/>
      <c r="D168" s="234"/>
      <c r="E168" s="295"/>
      <c r="F168" s="295"/>
      <c r="G168" s="234"/>
    </row>
    <row r="169" spans="1:7" x14ac:dyDescent="0.35">
      <c r="A169" s="133" t="str">
        <f t="shared" si="2"/>
        <v/>
      </c>
      <c r="B169" s="297"/>
      <c r="C169" s="234"/>
      <c r="D169" s="234"/>
      <c r="E169" s="295"/>
      <c r="F169" s="295"/>
      <c r="G169" s="234"/>
    </row>
    <row r="170" spans="1:7" x14ac:dyDescent="0.35">
      <c r="A170" s="133" t="str">
        <f t="shared" si="2"/>
        <v/>
      </c>
      <c r="B170" s="297"/>
      <c r="C170" s="234"/>
      <c r="D170" s="234"/>
      <c r="E170" s="295"/>
      <c r="F170" s="295"/>
      <c r="G170" s="234"/>
    </row>
    <row r="171" spans="1:7" x14ac:dyDescent="0.35">
      <c r="A171" s="133" t="str">
        <f t="shared" si="2"/>
        <v/>
      </c>
      <c r="B171" s="297"/>
      <c r="C171" s="234"/>
      <c r="D171" s="234"/>
      <c r="E171" s="295"/>
      <c r="F171" s="295"/>
      <c r="G171" s="234"/>
    </row>
    <row r="172" spans="1:7" x14ac:dyDescent="0.35">
      <c r="A172" s="133" t="str">
        <f t="shared" si="2"/>
        <v/>
      </c>
      <c r="B172" s="297"/>
      <c r="C172" s="234"/>
      <c r="D172" s="234"/>
      <c r="E172" s="295"/>
      <c r="F172" s="295"/>
      <c r="G172" s="234"/>
    </row>
    <row r="173" spans="1:7" x14ac:dyDescent="0.35">
      <c r="A173" s="133" t="str">
        <f t="shared" si="2"/>
        <v/>
      </c>
      <c r="B173" s="297"/>
      <c r="C173" s="234"/>
      <c r="D173" s="234"/>
      <c r="E173" s="295"/>
      <c r="F173" s="295"/>
      <c r="G173" s="234"/>
    </row>
    <row r="174" spans="1:7" x14ac:dyDescent="0.35">
      <c r="A174" s="133" t="str">
        <f t="shared" si="2"/>
        <v/>
      </c>
      <c r="B174" s="297"/>
      <c r="C174" s="234"/>
      <c r="D174" s="234"/>
      <c r="E174" s="295"/>
      <c r="F174" s="295"/>
      <c r="G174" s="234"/>
    </row>
    <row r="175" spans="1:7" x14ac:dyDescent="0.35">
      <c r="A175" s="133" t="str">
        <f t="shared" si="2"/>
        <v/>
      </c>
      <c r="B175" s="297"/>
      <c r="C175" s="234"/>
      <c r="D175" s="234"/>
      <c r="E175" s="295"/>
      <c r="F175" s="295"/>
      <c r="G175" s="234"/>
    </row>
    <row r="176" spans="1:7" x14ac:dyDescent="0.35">
      <c r="A176" s="133" t="str">
        <f t="shared" si="2"/>
        <v/>
      </c>
      <c r="B176" s="297"/>
      <c r="C176" s="234"/>
      <c r="D176" s="234"/>
      <c r="E176" s="295"/>
      <c r="F176" s="295"/>
      <c r="G176" s="234"/>
    </row>
    <row r="177" spans="1:7" x14ac:dyDescent="0.35">
      <c r="A177" s="133" t="str">
        <f t="shared" si="2"/>
        <v/>
      </c>
      <c r="B177" s="297"/>
      <c r="C177" s="234"/>
      <c r="D177" s="234"/>
      <c r="E177" s="295"/>
      <c r="F177" s="295"/>
      <c r="G177" s="234"/>
    </row>
    <row r="178" spans="1:7" x14ac:dyDescent="0.35">
      <c r="A178" s="133" t="str">
        <f t="shared" si="2"/>
        <v/>
      </c>
      <c r="B178" s="297"/>
      <c r="C178" s="234"/>
      <c r="D178" s="234"/>
      <c r="E178" s="295"/>
      <c r="F178" s="295"/>
      <c r="G178" s="234"/>
    </row>
    <row r="179" spans="1:7" x14ac:dyDescent="0.35">
      <c r="A179" s="133" t="str">
        <f t="shared" si="2"/>
        <v/>
      </c>
      <c r="B179" s="297"/>
      <c r="C179" s="234"/>
      <c r="D179" s="234"/>
      <c r="E179" s="295"/>
      <c r="F179" s="295"/>
      <c r="G179" s="234"/>
    </row>
    <row r="180" spans="1:7" x14ac:dyDescent="0.35">
      <c r="A180" s="133" t="str">
        <f t="shared" si="2"/>
        <v/>
      </c>
      <c r="B180" s="297"/>
      <c r="C180" s="234"/>
      <c r="D180" s="234"/>
      <c r="E180" s="295"/>
      <c r="F180" s="295"/>
      <c r="G180" s="234"/>
    </row>
    <row r="181" spans="1:7" x14ac:dyDescent="0.35">
      <c r="A181" s="133" t="str">
        <f t="shared" si="2"/>
        <v/>
      </c>
      <c r="B181" s="297"/>
      <c r="C181" s="234"/>
      <c r="D181" s="234"/>
      <c r="E181" s="295"/>
      <c r="F181" s="295"/>
      <c r="G181" s="234"/>
    </row>
    <row r="182" spans="1:7" x14ac:dyDescent="0.35">
      <c r="A182" s="133" t="str">
        <f t="shared" si="2"/>
        <v/>
      </c>
      <c r="B182" s="297"/>
      <c r="C182" s="234"/>
      <c r="D182" s="234"/>
      <c r="E182" s="295"/>
      <c r="F182" s="295"/>
      <c r="G182" s="234"/>
    </row>
    <row r="183" spans="1:7" x14ac:dyDescent="0.35">
      <c r="A183" s="133" t="str">
        <f t="shared" si="2"/>
        <v/>
      </c>
      <c r="B183" s="297"/>
      <c r="C183" s="234"/>
      <c r="D183" s="234"/>
      <c r="E183" s="295"/>
      <c r="F183" s="295"/>
      <c r="G183" s="234"/>
    </row>
    <row r="184" spans="1:7" x14ac:dyDescent="0.35">
      <c r="A184" s="133" t="str">
        <f t="shared" si="2"/>
        <v/>
      </c>
      <c r="B184" s="297"/>
      <c r="C184" s="234"/>
      <c r="D184" s="234"/>
      <c r="E184" s="295"/>
      <c r="F184" s="295"/>
      <c r="G184" s="234"/>
    </row>
    <row r="185" spans="1:7" x14ac:dyDescent="0.35">
      <c r="A185" s="133" t="str">
        <f t="shared" si="2"/>
        <v/>
      </c>
      <c r="B185" s="297"/>
      <c r="C185" s="234"/>
      <c r="D185" s="234"/>
      <c r="E185" s="295"/>
      <c r="F185" s="295"/>
      <c r="G185" s="234"/>
    </row>
    <row r="186" spans="1:7" x14ac:dyDescent="0.35">
      <c r="A186" s="133" t="str">
        <f t="shared" si="2"/>
        <v/>
      </c>
      <c r="B186" s="297"/>
      <c r="C186" s="234"/>
      <c r="D186" s="234"/>
      <c r="E186" s="295"/>
      <c r="F186" s="295"/>
      <c r="G186" s="234"/>
    </row>
    <row r="187" spans="1:7" x14ac:dyDescent="0.35">
      <c r="A187" s="133" t="str">
        <f t="shared" si="2"/>
        <v/>
      </c>
      <c r="B187" s="297"/>
      <c r="C187" s="234"/>
      <c r="D187" s="234"/>
      <c r="E187" s="295"/>
      <c r="F187" s="295"/>
      <c r="G187" s="234"/>
    </row>
    <row r="188" spans="1:7" x14ac:dyDescent="0.35">
      <c r="A188" s="133" t="str">
        <f t="shared" si="2"/>
        <v/>
      </c>
      <c r="B188" s="297"/>
      <c r="C188" s="234"/>
      <c r="D188" s="234"/>
      <c r="E188" s="295"/>
      <c r="F188" s="295"/>
      <c r="G188" s="234"/>
    </row>
    <row r="189" spans="1:7" x14ac:dyDescent="0.35">
      <c r="A189" s="133" t="str">
        <f t="shared" si="2"/>
        <v/>
      </c>
      <c r="B189" s="297"/>
      <c r="C189" s="234"/>
      <c r="D189" s="234"/>
      <c r="E189" s="295"/>
      <c r="F189" s="295"/>
      <c r="G189" s="234"/>
    </row>
    <row r="190" spans="1:7" x14ac:dyDescent="0.35">
      <c r="A190" s="133" t="str">
        <f t="shared" si="2"/>
        <v/>
      </c>
      <c r="B190" s="297"/>
      <c r="C190" s="234"/>
      <c r="D190" s="234"/>
      <c r="E190" s="295"/>
      <c r="F190" s="295"/>
      <c r="G190" s="234"/>
    </row>
    <row r="191" spans="1:7" x14ac:dyDescent="0.35">
      <c r="A191" s="133" t="str">
        <f t="shared" si="2"/>
        <v/>
      </c>
      <c r="B191" s="297"/>
      <c r="C191" s="234"/>
      <c r="D191" s="234"/>
      <c r="E191" s="295"/>
      <c r="F191" s="295"/>
      <c r="G191" s="234"/>
    </row>
    <row r="192" spans="1:7" x14ac:dyDescent="0.35">
      <c r="A192" s="133" t="str">
        <f t="shared" si="2"/>
        <v/>
      </c>
      <c r="B192" s="297"/>
      <c r="C192" s="234"/>
      <c r="D192" s="234"/>
      <c r="E192" s="295"/>
      <c r="F192" s="295"/>
      <c r="G192" s="234"/>
    </row>
    <row r="193" spans="1:7" x14ac:dyDescent="0.35">
      <c r="A193" s="133" t="str">
        <f t="shared" si="2"/>
        <v/>
      </c>
      <c r="B193" s="297"/>
      <c r="C193" s="234"/>
      <c r="D193" s="234"/>
      <c r="E193" s="295"/>
      <c r="F193" s="295"/>
      <c r="G193" s="234"/>
    </row>
    <row r="194" spans="1:7" x14ac:dyDescent="0.35">
      <c r="A194" s="133" t="str">
        <f t="shared" si="2"/>
        <v/>
      </c>
      <c r="B194" s="297"/>
      <c r="C194" s="234"/>
      <c r="D194" s="234"/>
      <c r="E194" s="295"/>
      <c r="F194" s="295"/>
      <c r="G194" s="234"/>
    </row>
    <row r="195" spans="1:7" x14ac:dyDescent="0.35">
      <c r="A195" s="133" t="str">
        <f t="shared" si="2"/>
        <v/>
      </c>
      <c r="B195" s="297"/>
      <c r="C195" s="234"/>
      <c r="D195" s="234"/>
      <c r="E195" s="295"/>
      <c r="F195" s="295"/>
      <c r="G195" s="234"/>
    </row>
    <row r="196" spans="1:7" x14ac:dyDescent="0.35">
      <c r="A196" s="133" t="str">
        <f t="shared" si="2"/>
        <v/>
      </c>
      <c r="B196" s="297"/>
      <c r="C196" s="234"/>
      <c r="D196" s="234"/>
      <c r="E196" s="295"/>
      <c r="F196" s="295"/>
      <c r="G196" s="234"/>
    </row>
    <row r="197" spans="1:7" x14ac:dyDescent="0.35">
      <c r="A197" s="133" t="str">
        <f t="shared" ref="A197:A260" si="3">IF(B197="","",ROW()-2)</f>
        <v/>
      </c>
      <c r="B197" s="297"/>
      <c r="C197" s="234"/>
      <c r="D197" s="234"/>
      <c r="E197" s="295"/>
      <c r="F197" s="295"/>
      <c r="G197" s="234"/>
    </row>
    <row r="198" spans="1:7" x14ac:dyDescent="0.35">
      <c r="A198" s="133" t="str">
        <f t="shared" si="3"/>
        <v/>
      </c>
      <c r="B198" s="297"/>
      <c r="C198" s="234"/>
      <c r="D198" s="234"/>
      <c r="E198" s="295"/>
      <c r="F198" s="295"/>
      <c r="G198" s="234"/>
    </row>
    <row r="199" spans="1:7" x14ac:dyDescent="0.35">
      <c r="A199" s="133" t="str">
        <f t="shared" si="3"/>
        <v/>
      </c>
      <c r="B199" s="297"/>
      <c r="C199" s="234"/>
      <c r="D199" s="234"/>
      <c r="E199" s="295"/>
      <c r="F199" s="295"/>
      <c r="G199" s="234"/>
    </row>
    <row r="200" spans="1:7" x14ac:dyDescent="0.35">
      <c r="A200" s="133" t="str">
        <f t="shared" si="3"/>
        <v/>
      </c>
      <c r="B200" s="297"/>
      <c r="C200" s="234"/>
      <c r="D200" s="234"/>
      <c r="E200" s="295"/>
      <c r="F200" s="295"/>
      <c r="G200" s="234"/>
    </row>
    <row r="201" spans="1:7" x14ac:dyDescent="0.35">
      <c r="A201" s="133" t="str">
        <f t="shared" si="3"/>
        <v/>
      </c>
      <c r="B201" s="297"/>
      <c r="C201" s="234"/>
      <c r="D201" s="234"/>
      <c r="E201" s="295"/>
      <c r="F201" s="295"/>
      <c r="G201" s="234"/>
    </row>
    <row r="202" spans="1:7" x14ac:dyDescent="0.35">
      <c r="A202" s="133" t="str">
        <f t="shared" si="3"/>
        <v/>
      </c>
      <c r="B202" s="297"/>
      <c r="C202" s="234"/>
      <c r="D202" s="234"/>
      <c r="E202" s="295"/>
      <c r="F202" s="295"/>
      <c r="G202" s="234"/>
    </row>
    <row r="203" spans="1:7" x14ac:dyDescent="0.35">
      <c r="A203" s="133" t="str">
        <f t="shared" si="3"/>
        <v/>
      </c>
      <c r="B203" s="297"/>
      <c r="C203" s="234"/>
      <c r="D203" s="234"/>
      <c r="E203" s="295"/>
      <c r="F203" s="295"/>
      <c r="G203" s="234"/>
    </row>
    <row r="204" spans="1:7" x14ac:dyDescent="0.35">
      <c r="A204" s="133" t="str">
        <f t="shared" si="3"/>
        <v/>
      </c>
      <c r="B204" s="297"/>
      <c r="C204" s="234"/>
      <c r="D204" s="234"/>
      <c r="E204" s="295"/>
      <c r="F204" s="295"/>
      <c r="G204" s="234"/>
    </row>
    <row r="205" spans="1:7" x14ac:dyDescent="0.35">
      <c r="A205" s="133" t="str">
        <f t="shared" si="3"/>
        <v/>
      </c>
      <c r="B205" s="297"/>
      <c r="C205" s="234"/>
      <c r="D205" s="234"/>
      <c r="E205" s="295"/>
      <c r="F205" s="295"/>
      <c r="G205" s="234"/>
    </row>
    <row r="206" spans="1:7" x14ac:dyDescent="0.35">
      <c r="A206" s="133" t="str">
        <f t="shared" si="3"/>
        <v/>
      </c>
      <c r="B206" s="297"/>
      <c r="C206" s="234"/>
      <c r="D206" s="234"/>
      <c r="E206" s="295"/>
      <c r="F206" s="295"/>
      <c r="G206" s="234"/>
    </row>
    <row r="207" spans="1:7" x14ac:dyDescent="0.35">
      <c r="A207" s="133" t="str">
        <f t="shared" si="3"/>
        <v/>
      </c>
      <c r="B207" s="297"/>
      <c r="C207" s="234"/>
      <c r="D207" s="234"/>
      <c r="E207" s="295"/>
      <c r="F207" s="295"/>
      <c r="G207" s="234"/>
    </row>
    <row r="208" spans="1:7" x14ac:dyDescent="0.35">
      <c r="A208" s="133" t="str">
        <f t="shared" si="3"/>
        <v/>
      </c>
      <c r="B208" s="297"/>
      <c r="C208" s="234"/>
      <c r="D208" s="234"/>
      <c r="E208" s="295"/>
      <c r="F208" s="295"/>
      <c r="G208" s="234"/>
    </row>
    <row r="209" spans="1:7" x14ac:dyDescent="0.35">
      <c r="A209" s="133" t="str">
        <f t="shared" si="3"/>
        <v/>
      </c>
      <c r="B209" s="297"/>
      <c r="C209" s="234"/>
      <c r="D209" s="234"/>
      <c r="E209" s="295"/>
      <c r="F209" s="295"/>
      <c r="G209" s="234"/>
    </row>
    <row r="210" spans="1:7" x14ac:dyDescent="0.35">
      <c r="A210" s="133" t="str">
        <f t="shared" si="3"/>
        <v/>
      </c>
      <c r="B210" s="297"/>
      <c r="C210" s="234"/>
      <c r="D210" s="234"/>
      <c r="E210" s="295"/>
      <c r="F210" s="295"/>
      <c r="G210" s="234"/>
    </row>
    <row r="211" spans="1:7" x14ac:dyDescent="0.35">
      <c r="A211" s="133" t="str">
        <f t="shared" si="3"/>
        <v/>
      </c>
      <c r="B211" s="297"/>
      <c r="C211" s="234"/>
      <c r="D211" s="234"/>
      <c r="E211" s="295"/>
      <c r="F211" s="295"/>
      <c r="G211" s="234"/>
    </row>
    <row r="212" spans="1:7" x14ac:dyDescent="0.35">
      <c r="A212" s="133" t="str">
        <f t="shared" si="3"/>
        <v/>
      </c>
      <c r="B212" s="297"/>
      <c r="C212" s="234"/>
      <c r="D212" s="234"/>
      <c r="E212" s="295"/>
      <c r="F212" s="295"/>
      <c r="G212" s="234"/>
    </row>
    <row r="213" spans="1:7" x14ac:dyDescent="0.35">
      <c r="A213" s="133" t="str">
        <f t="shared" si="3"/>
        <v/>
      </c>
      <c r="B213" s="297"/>
      <c r="C213" s="234"/>
      <c r="D213" s="234"/>
      <c r="E213" s="295"/>
      <c r="F213" s="295"/>
      <c r="G213" s="234"/>
    </row>
    <row r="214" spans="1:7" x14ac:dyDescent="0.35">
      <c r="A214" s="133" t="str">
        <f t="shared" si="3"/>
        <v/>
      </c>
      <c r="B214" s="297"/>
      <c r="C214" s="234"/>
      <c r="D214" s="234"/>
      <c r="E214" s="295"/>
      <c r="F214" s="295"/>
      <c r="G214" s="234"/>
    </row>
    <row r="215" spans="1:7" x14ac:dyDescent="0.35">
      <c r="A215" s="133" t="str">
        <f t="shared" si="3"/>
        <v/>
      </c>
      <c r="B215" s="297"/>
      <c r="C215" s="234"/>
      <c r="D215" s="234"/>
      <c r="E215" s="295"/>
      <c r="F215" s="295"/>
      <c r="G215" s="234"/>
    </row>
    <row r="216" spans="1:7" x14ac:dyDescent="0.35">
      <c r="A216" s="133" t="str">
        <f t="shared" si="3"/>
        <v/>
      </c>
      <c r="B216" s="297"/>
      <c r="C216" s="234"/>
      <c r="D216" s="234"/>
      <c r="E216" s="295"/>
      <c r="F216" s="295"/>
      <c r="G216" s="234"/>
    </row>
    <row r="217" spans="1:7" x14ac:dyDescent="0.35">
      <c r="A217" s="133" t="str">
        <f t="shared" si="3"/>
        <v/>
      </c>
      <c r="B217" s="297"/>
      <c r="C217" s="234"/>
      <c r="D217" s="234"/>
      <c r="E217" s="295"/>
      <c r="F217" s="295"/>
      <c r="G217" s="234"/>
    </row>
    <row r="218" spans="1:7" x14ac:dyDescent="0.35">
      <c r="A218" s="133" t="str">
        <f t="shared" si="3"/>
        <v/>
      </c>
      <c r="B218" s="297"/>
      <c r="C218" s="234"/>
      <c r="D218" s="234"/>
      <c r="E218" s="295"/>
      <c r="F218" s="295"/>
      <c r="G218" s="234"/>
    </row>
    <row r="219" spans="1:7" x14ac:dyDescent="0.35">
      <c r="A219" s="133" t="str">
        <f t="shared" si="3"/>
        <v/>
      </c>
      <c r="B219" s="297"/>
      <c r="C219" s="234"/>
      <c r="D219" s="234"/>
      <c r="E219" s="295"/>
      <c r="F219" s="295"/>
      <c r="G219" s="234"/>
    </row>
    <row r="220" spans="1:7" x14ac:dyDescent="0.35">
      <c r="A220" s="133" t="str">
        <f t="shared" si="3"/>
        <v/>
      </c>
      <c r="B220" s="297"/>
      <c r="C220" s="234"/>
      <c r="D220" s="234"/>
      <c r="E220" s="295"/>
      <c r="F220" s="295"/>
      <c r="G220" s="234"/>
    </row>
    <row r="221" spans="1:7" x14ac:dyDescent="0.35">
      <c r="A221" s="133" t="str">
        <f t="shared" si="3"/>
        <v/>
      </c>
      <c r="B221" s="297"/>
      <c r="C221" s="234"/>
      <c r="D221" s="234"/>
      <c r="E221" s="295"/>
      <c r="F221" s="295"/>
      <c r="G221" s="234"/>
    </row>
    <row r="222" spans="1:7" x14ac:dyDescent="0.35">
      <c r="A222" s="133" t="str">
        <f t="shared" si="3"/>
        <v/>
      </c>
      <c r="B222" s="297"/>
      <c r="C222" s="234"/>
      <c r="D222" s="234"/>
      <c r="E222" s="295"/>
      <c r="F222" s="295"/>
      <c r="G222" s="234"/>
    </row>
    <row r="223" spans="1:7" x14ac:dyDescent="0.35">
      <c r="A223" s="133" t="str">
        <f t="shared" si="3"/>
        <v/>
      </c>
      <c r="B223" s="297"/>
      <c r="C223" s="234"/>
      <c r="D223" s="234"/>
      <c r="E223" s="295"/>
      <c r="F223" s="295"/>
      <c r="G223" s="234"/>
    </row>
    <row r="224" spans="1:7" x14ac:dyDescent="0.35">
      <c r="A224" s="133" t="str">
        <f t="shared" si="3"/>
        <v/>
      </c>
      <c r="B224" s="297"/>
      <c r="C224" s="234"/>
      <c r="D224" s="234"/>
      <c r="E224" s="295"/>
      <c r="F224" s="295"/>
      <c r="G224" s="234"/>
    </row>
    <row r="225" spans="1:7" x14ac:dyDescent="0.35">
      <c r="A225" s="133" t="str">
        <f t="shared" si="3"/>
        <v/>
      </c>
      <c r="B225" s="297"/>
      <c r="C225" s="234"/>
      <c r="D225" s="234"/>
      <c r="E225" s="295"/>
      <c r="F225" s="295"/>
      <c r="G225" s="234"/>
    </row>
    <row r="226" spans="1:7" x14ac:dyDescent="0.35">
      <c r="A226" s="133" t="str">
        <f t="shared" si="3"/>
        <v/>
      </c>
      <c r="B226" s="297"/>
      <c r="C226" s="234"/>
      <c r="D226" s="234"/>
      <c r="E226" s="295"/>
      <c r="F226" s="295"/>
      <c r="G226" s="234"/>
    </row>
    <row r="227" spans="1:7" x14ac:dyDescent="0.35">
      <c r="A227" s="133" t="str">
        <f t="shared" si="3"/>
        <v/>
      </c>
      <c r="B227" s="297"/>
      <c r="C227" s="234"/>
      <c r="D227" s="234"/>
      <c r="E227" s="295"/>
      <c r="F227" s="295"/>
      <c r="G227" s="234"/>
    </row>
    <row r="228" spans="1:7" x14ac:dyDescent="0.35">
      <c r="A228" s="133" t="str">
        <f t="shared" si="3"/>
        <v/>
      </c>
      <c r="B228" s="297"/>
      <c r="C228" s="234"/>
      <c r="D228" s="234"/>
      <c r="E228" s="295"/>
      <c r="F228" s="295"/>
      <c r="G228" s="234"/>
    </row>
    <row r="229" spans="1:7" x14ac:dyDescent="0.35">
      <c r="A229" s="133" t="str">
        <f t="shared" si="3"/>
        <v/>
      </c>
      <c r="B229" s="297"/>
      <c r="C229" s="234"/>
      <c r="D229" s="234"/>
      <c r="E229" s="295"/>
      <c r="F229" s="295"/>
      <c r="G229" s="234"/>
    </row>
    <row r="230" spans="1:7" x14ac:dyDescent="0.35">
      <c r="A230" s="133" t="str">
        <f t="shared" si="3"/>
        <v/>
      </c>
      <c r="B230" s="297"/>
      <c r="C230" s="234"/>
      <c r="D230" s="234"/>
      <c r="E230" s="295"/>
      <c r="F230" s="295"/>
      <c r="G230" s="234"/>
    </row>
    <row r="231" spans="1:7" x14ac:dyDescent="0.35">
      <c r="A231" s="133" t="str">
        <f t="shared" si="3"/>
        <v/>
      </c>
      <c r="B231" s="297"/>
      <c r="C231" s="234"/>
      <c r="D231" s="234"/>
      <c r="E231" s="295"/>
      <c r="F231" s="295"/>
      <c r="G231" s="234"/>
    </row>
    <row r="232" spans="1:7" x14ac:dyDescent="0.35">
      <c r="A232" s="133" t="str">
        <f t="shared" si="3"/>
        <v/>
      </c>
      <c r="B232" s="297"/>
      <c r="C232" s="234"/>
      <c r="D232" s="234"/>
      <c r="E232" s="295"/>
      <c r="F232" s="295"/>
      <c r="G232" s="234"/>
    </row>
    <row r="233" spans="1:7" x14ac:dyDescent="0.35">
      <c r="A233" s="133" t="str">
        <f t="shared" si="3"/>
        <v/>
      </c>
      <c r="B233" s="297"/>
      <c r="C233" s="234"/>
      <c r="D233" s="234"/>
      <c r="E233" s="295"/>
      <c r="F233" s="295"/>
      <c r="G233" s="234"/>
    </row>
    <row r="234" spans="1:7" x14ac:dyDescent="0.35">
      <c r="A234" s="133" t="str">
        <f t="shared" si="3"/>
        <v/>
      </c>
      <c r="B234" s="297"/>
      <c r="C234" s="234"/>
      <c r="D234" s="234"/>
      <c r="E234" s="295"/>
      <c r="F234" s="295"/>
      <c r="G234" s="234"/>
    </row>
    <row r="235" spans="1:7" x14ac:dyDescent="0.35">
      <c r="A235" s="133" t="str">
        <f t="shared" si="3"/>
        <v/>
      </c>
      <c r="B235" s="297"/>
      <c r="C235" s="234"/>
      <c r="D235" s="234"/>
      <c r="E235" s="295"/>
      <c r="F235" s="295"/>
      <c r="G235" s="234"/>
    </row>
    <row r="236" spans="1:7" x14ac:dyDescent="0.35">
      <c r="A236" s="133" t="str">
        <f t="shared" si="3"/>
        <v/>
      </c>
      <c r="B236" s="297"/>
      <c r="C236" s="234"/>
      <c r="D236" s="234"/>
      <c r="E236" s="295"/>
      <c r="F236" s="295"/>
      <c r="G236" s="234"/>
    </row>
    <row r="237" spans="1:7" x14ac:dyDescent="0.35">
      <c r="A237" s="133" t="str">
        <f t="shared" si="3"/>
        <v/>
      </c>
      <c r="B237" s="297"/>
      <c r="C237" s="234"/>
      <c r="D237" s="234"/>
      <c r="E237" s="295"/>
      <c r="F237" s="295"/>
      <c r="G237" s="234"/>
    </row>
    <row r="238" spans="1:7" x14ac:dyDescent="0.35">
      <c r="A238" s="133" t="str">
        <f t="shared" si="3"/>
        <v/>
      </c>
      <c r="B238" s="297"/>
      <c r="C238" s="234"/>
      <c r="D238" s="234"/>
      <c r="E238" s="295"/>
      <c r="F238" s="295"/>
      <c r="G238" s="234"/>
    </row>
    <row r="239" spans="1:7" x14ac:dyDescent="0.35">
      <c r="A239" s="133" t="str">
        <f t="shared" si="3"/>
        <v/>
      </c>
      <c r="B239" s="297"/>
      <c r="C239" s="234"/>
      <c r="D239" s="234"/>
      <c r="E239" s="295"/>
      <c r="F239" s="295"/>
      <c r="G239" s="234"/>
    </row>
    <row r="240" spans="1:7" x14ac:dyDescent="0.35">
      <c r="A240" s="133" t="str">
        <f t="shared" si="3"/>
        <v/>
      </c>
      <c r="B240" s="297"/>
      <c r="C240" s="234"/>
      <c r="D240" s="234"/>
      <c r="E240" s="295"/>
      <c r="F240" s="295"/>
      <c r="G240" s="234"/>
    </row>
    <row r="241" spans="1:7" x14ac:dyDescent="0.35">
      <c r="A241" s="133" t="str">
        <f t="shared" si="3"/>
        <v/>
      </c>
      <c r="B241" s="297"/>
      <c r="C241" s="234"/>
      <c r="D241" s="234"/>
      <c r="E241" s="295"/>
      <c r="F241" s="295"/>
      <c r="G241" s="234"/>
    </row>
    <row r="242" spans="1:7" x14ac:dyDescent="0.35">
      <c r="A242" s="133" t="str">
        <f t="shared" si="3"/>
        <v/>
      </c>
      <c r="B242" s="297"/>
      <c r="C242" s="234"/>
      <c r="D242" s="234"/>
      <c r="E242" s="295"/>
      <c r="F242" s="295"/>
      <c r="G242" s="234"/>
    </row>
    <row r="243" spans="1:7" x14ac:dyDescent="0.35">
      <c r="A243" s="133" t="str">
        <f t="shared" si="3"/>
        <v/>
      </c>
      <c r="B243" s="297"/>
      <c r="C243" s="234"/>
      <c r="D243" s="234"/>
      <c r="E243" s="295"/>
      <c r="F243" s="295"/>
      <c r="G243" s="234"/>
    </row>
    <row r="244" spans="1:7" x14ac:dyDescent="0.35">
      <c r="A244" s="133" t="str">
        <f t="shared" si="3"/>
        <v/>
      </c>
      <c r="B244" s="297"/>
      <c r="C244" s="234"/>
      <c r="D244" s="234"/>
      <c r="E244" s="295"/>
      <c r="F244" s="295"/>
      <c r="G244" s="234"/>
    </row>
    <row r="245" spans="1:7" x14ac:dyDescent="0.35">
      <c r="A245" s="133" t="str">
        <f t="shared" si="3"/>
        <v/>
      </c>
      <c r="B245" s="297"/>
      <c r="C245" s="234"/>
      <c r="D245" s="234"/>
      <c r="E245" s="295"/>
      <c r="F245" s="295"/>
      <c r="G245" s="234"/>
    </row>
    <row r="246" spans="1:7" x14ac:dyDescent="0.35">
      <c r="A246" s="133" t="str">
        <f t="shared" si="3"/>
        <v/>
      </c>
      <c r="B246" s="297"/>
      <c r="C246" s="234"/>
      <c r="D246" s="234"/>
      <c r="E246" s="295"/>
      <c r="F246" s="295"/>
      <c r="G246" s="234"/>
    </row>
    <row r="247" spans="1:7" x14ac:dyDescent="0.35">
      <c r="A247" s="133" t="str">
        <f t="shared" si="3"/>
        <v/>
      </c>
      <c r="B247" s="297"/>
      <c r="C247" s="234"/>
      <c r="D247" s="234"/>
      <c r="E247" s="295"/>
      <c r="F247" s="295"/>
      <c r="G247" s="234"/>
    </row>
    <row r="248" spans="1:7" x14ac:dyDescent="0.35">
      <c r="A248" s="133" t="str">
        <f t="shared" si="3"/>
        <v/>
      </c>
      <c r="B248" s="297"/>
      <c r="C248" s="234"/>
      <c r="D248" s="234"/>
      <c r="E248" s="295"/>
      <c r="F248" s="295"/>
      <c r="G248" s="234"/>
    </row>
    <row r="249" spans="1:7" x14ac:dyDescent="0.35">
      <c r="A249" s="133" t="str">
        <f t="shared" si="3"/>
        <v/>
      </c>
      <c r="B249" s="297"/>
      <c r="C249" s="234"/>
      <c r="D249" s="234"/>
      <c r="E249" s="295"/>
      <c r="F249" s="295"/>
      <c r="G249" s="234"/>
    </row>
    <row r="250" spans="1:7" x14ac:dyDescent="0.35">
      <c r="A250" s="133" t="str">
        <f t="shared" si="3"/>
        <v/>
      </c>
      <c r="B250" s="297"/>
      <c r="C250" s="234"/>
      <c r="D250" s="234"/>
      <c r="E250" s="295"/>
      <c r="F250" s="295"/>
      <c r="G250" s="234"/>
    </row>
    <row r="251" spans="1:7" x14ac:dyDescent="0.35">
      <c r="A251" s="133" t="str">
        <f t="shared" si="3"/>
        <v/>
      </c>
      <c r="B251" s="297"/>
      <c r="C251" s="234"/>
      <c r="D251" s="234"/>
      <c r="E251" s="295"/>
      <c r="F251" s="295"/>
      <c r="G251" s="234"/>
    </row>
    <row r="252" spans="1:7" x14ac:dyDescent="0.35">
      <c r="A252" s="133" t="str">
        <f t="shared" si="3"/>
        <v/>
      </c>
      <c r="B252" s="297"/>
      <c r="C252" s="234"/>
      <c r="D252" s="234"/>
      <c r="E252" s="295"/>
      <c r="F252" s="295"/>
      <c r="G252" s="234"/>
    </row>
    <row r="253" spans="1:7" x14ac:dyDescent="0.35">
      <c r="A253" s="133" t="str">
        <f t="shared" si="3"/>
        <v/>
      </c>
      <c r="B253" s="297"/>
      <c r="C253" s="234"/>
      <c r="D253" s="234"/>
      <c r="E253" s="295"/>
      <c r="F253" s="295"/>
      <c r="G253" s="234"/>
    </row>
    <row r="254" spans="1:7" x14ac:dyDescent="0.35">
      <c r="A254" s="133" t="str">
        <f t="shared" si="3"/>
        <v/>
      </c>
      <c r="B254" s="297"/>
      <c r="C254" s="234"/>
      <c r="D254" s="234"/>
      <c r="E254" s="295"/>
      <c r="F254" s="295"/>
      <c r="G254" s="234"/>
    </row>
    <row r="255" spans="1:7" x14ac:dyDescent="0.35">
      <c r="A255" s="133" t="str">
        <f t="shared" si="3"/>
        <v/>
      </c>
      <c r="B255" s="297"/>
      <c r="C255" s="234"/>
      <c r="D255" s="234"/>
      <c r="E255" s="295"/>
      <c r="F255" s="295"/>
      <c r="G255" s="234"/>
    </row>
    <row r="256" spans="1:7" x14ac:dyDescent="0.35">
      <c r="A256" s="133" t="str">
        <f t="shared" si="3"/>
        <v/>
      </c>
      <c r="B256" s="297"/>
      <c r="C256" s="234"/>
      <c r="D256" s="234"/>
      <c r="E256" s="295"/>
      <c r="F256" s="295"/>
      <c r="G256" s="234"/>
    </row>
    <row r="257" spans="1:7" x14ac:dyDescent="0.35">
      <c r="A257" s="133" t="str">
        <f t="shared" si="3"/>
        <v/>
      </c>
      <c r="B257" s="297"/>
      <c r="C257" s="234"/>
      <c r="D257" s="234"/>
      <c r="E257" s="295"/>
      <c r="F257" s="295"/>
      <c r="G257" s="234"/>
    </row>
    <row r="258" spans="1:7" x14ac:dyDescent="0.35">
      <c r="A258" s="133" t="str">
        <f t="shared" si="3"/>
        <v/>
      </c>
      <c r="B258" s="297"/>
      <c r="C258" s="234"/>
      <c r="D258" s="234"/>
      <c r="E258" s="295"/>
      <c r="F258" s="295"/>
      <c r="G258" s="234"/>
    </row>
    <row r="259" spans="1:7" x14ac:dyDescent="0.35">
      <c r="A259" s="133" t="str">
        <f t="shared" si="3"/>
        <v/>
      </c>
      <c r="B259" s="297"/>
      <c r="C259" s="234"/>
      <c r="D259" s="234"/>
      <c r="E259" s="295"/>
      <c r="F259" s="295"/>
      <c r="G259" s="234"/>
    </row>
    <row r="260" spans="1:7" x14ac:dyDescent="0.35">
      <c r="A260" s="133" t="str">
        <f t="shared" si="3"/>
        <v/>
      </c>
      <c r="B260" s="297"/>
      <c r="C260" s="234"/>
      <c r="D260" s="234"/>
      <c r="E260" s="295"/>
      <c r="F260" s="295"/>
      <c r="G260" s="234"/>
    </row>
    <row r="261" spans="1:7" x14ac:dyDescent="0.35">
      <c r="A261" s="133" t="str">
        <f t="shared" ref="A261:A324" si="4">IF(B261="","",ROW()-2)</f>
        <v/>
      </c>
      <c r="B261" s="297"/>
      <c r="C261" s="234"/>
      <c r="D261" s="234"/>
      <c r="E261" s="295"/>
      <c r="F261" s="295"/>
      <c r="G261" s="234"/>
    </row>
    <row r="262" spans="1:7" x14ac:dyDescent="0.35">
      <c r="A262" s="133" t="str">
        <f t="shared" si="4"/>
        <v/>
      </c>
      <c r="B262" s="297"/>
      <c r="C262" s="234"/>
      <c r="D262" s="234"/>
      <c r="E262" s="295"/>
      <c r="F262" s="295"/>
      <c r="G262" s="234"/>
    </row>
    <row r="263" spans="1:7" x14ac:dyDescent="0.35">
      <c r="A263" s="133" t="str">
        <f t="shared" si="4"/>
        <v/>
      </c>
      <c r="B263" s="297"/>
      <c r="C263" s="234"/>
      <c r="D263" s="234"/>
      <c r="E263" s="295"/>
      <c r="F263" s="295"/>
      <c r="G263" s="234"/>
    </row>
    <row r="264" spans="1:7" x14ac:dyDescent="0.35">
      <c r="A264" s="133" t="str">
        <f t="shared" si="4"/>
        <v/>
      </c>
      <c r="B264" s="297"/>
      <c r="C264" s="234"/>
      <c r="D264" s="234"/>
      <c r="E264" s="295"/>
      <c r="F264" s="295"/>
      <c r="G264" s="234"/>
    </row>
    <row r="265" spans="1:7" x14ac:dyDescent="0.35">
      <c r="A265" s="133" t="str">
        <f t="shared" si="4"/>
        <v/>
      </c>
      <c r="B265" s="297"/>
      <c r="C265" s="234"/>
      <c r="D265" s="234"/>
      <c r="E265" s="295"/>
      <c r="F265" s="295"/>
      <c r="G265" s="234"/>
    </row>
    <row r="266" spans="1:7" x14ac:dyDescent="0.35">
      <c r="A266" s="133" t="str">
        <f t="shared" si="4"/>
        <v/>
      </c>
      <c r="B266" s="297"/>
      <c r="C266" s="234"/>
      <c r="D266" s="234"/>
      <c r="E266" s="295"/>
      <c r="F266" s="295"/>
      <c r="G266" s="234"/>
    </row>
    <row r="267" spans="1:7" x14ac:dyDescent="0.35">
      <c r="A267" s="133" t="str">
        <f t="shared" si="4"/>
        <v/>
      </c>
      <c r="B267" s="297"/>
      <c r="C267" s="234"/>
      <c r="D267" s="234"/>
      <c r="E267" s="295"/>
      <c r="F267" s="295"/>
      <c r="G267" s="234"/>
    </row>
    <row r="268" spans="1:7" x14ac:dyDescent="0.35">
      <c r="A268" s="133" t="str">
        <f t="shared" si="4"/>
        <v/>
      </c>
      <c r="B268" s="297"/>
      <c r="C268" s="234"/>
      <c r="D268" s="234"/>
      <c r="E268" s="295"/>
      <c r="F268" s="295"/>
      <c r="G268" s="234"/>
    </row>
    <row r="269" spans="1:7" x14ac:dyDescent="0.35">
      <c r="A269" s="133" t="str">
        <f t="shared" si="4"/>
        <v/>
      </c>
      <c r="B269" s="297"/>
      <c r="C269" s="234"/>
      <c r="D269" s="234"/>
      <c r="E269" s="295"/>
      <c r="F269" s="295"/>
      <c r="G269" s="234"/>
    </row>
    <row r="270" spans="1:7" x14ac:dyDescent="0.35">
      <c r="A270" s="133" t="str">
        <f t="shared" si="4"/>
        <v/>
      </c>
      <c r="B270" s="297"/>
      <c r="C270" s="234"/>
      <c r="D270" s="234"/>
      <c r="E270" s="295"/>
      <c r="F270" s="295"/>
      <c r="G270" s="234"/>
    </row>
    <row r="271" spans="1:7" x14ac:dyDescent="0.35">
      <c r="A271" s="133" t="str">
        <f t="shared" si="4"/>
        <v/>
      </c>
      <c r="B271" s="297"/>
      <c r="C271" s="234"/>
      <c r="D271" s="234"/>
      <c r="E271" s="295"/>
      <c r="F271" s="295"/>
      <c r="G271" s="234"/>
    </row>
    <row r="272" spans="1:7" x14ac:dyDescent="0.35">
      <c r="A272" s="133" t="str">
        <f t="shared" si="4"/>
        <v/>
      </c>
      <c r="B272" s="297"/>
      <c r="C272" s="234"/>
      <c r="D272" s="234"/>
      <c r="E272" s="295"/>
      <c r="F272" s="295"/>
      <c r="G272" s="234"/>
    </row>
    <row r="273" spans="1:7" x14ac:dyDescent="0.35">
      <c r="A273" s="133" t="str">
        <f t="shared" si="4"/>
        <v/>
      </c>
      <c r="B273" s="297"/>
      <c r="C273" s="234"/>
      <c r="D273" s="234"/>
      <c r="E273" s="295"/>
      <c r="F273" s="295"/>
      <c r="G273" s="234"/>
    </row>
    <row r="274" spans="1:7" x14ac:dyDescent="0.35">
      <c r="A274" s="133" t="str">
        <f t="shared" si="4"/>
        <v/>
      </c>
      <c r="B274" s="297"/>
      <c r="C274" s="234"/>
      <c r="D274" s="234"/>
      <c r="E274" s="295"/>
      <c r="F274" s="295"/>
      <c r="G274" s="234"/>
    </row>
    <row r="275" spans="1:7" x14ac:dyDescent="0.35">
      <c r="A275" s="133" t="str">
        <f t="shared" si="4"/>
        <v/>
      </c>
      <c r="B275" s="297"/>
      <c r="C275" s="234"/>
      <c r="D275" s="234"/>
      <c r="E275" s="295"/>
      <c r="F275" s="295"/>
      <c r="G275" s="234"/>
    </row>
    <row r="276" spans="1:7" x14ac:dyDescent="0.35">
      <c r="A276" s="133" t="str">
        <f t="shared" si="4"/>
        <v/>
      </c>
      <c r="B276" s="297"/>
      <c r="C276" s="234"/>
      <c r="D276" s="234"/>
      <c r="E276" s="295"/>
      <c r="F276" s="295"/>
      <c r="G276" s="234"/>
    </row>
    <row r="277" spans="1:7" x14ac:dyDescent="0.35">
      <c r="A277" s="133" t="str">
        <f t="shared" si="4"/>
        <v/>
      </c>
      <c r="B277" s="297"/>
      <c r="C277" s="234"/>
      <c r="D277" s="234"/>
      <c r="E277" s="295"/>
      <c r="F277" s="295"/>
      <c r="G277" s="234"/>
    </row>
    <row r="278" spans="1:7" x14ac:dyDescent="0.35">
      <c r="A278" s="133" t="str">
        <f t="shared" si="4"/>
        <v/>
      </c>
      <c r="B278" s="297"/>
      <c r="C278" s="234"/>
      <c r="D278" s="234"/>
      <c r="E278" s="295"/>
      <c r="F278" s="295"/>
      <c r="G278" s="234"/>
    </row>
    <row r="279" spans="1:7" x14ac:dyDescent="0.35">
      <c r="A279" s="133" t="str">
        <f t="shared" si="4"/>
        <v/>
      </c>
      <c r="B279" s="297"/>
      <c r="C279" s="234"/>
      <c r="D279" s="234"/>
      <c r="E279" s="295"/>
      <c r="F279" s="295"/>
      <c r="G279" s="234"/>
    </row>
    <row r="280" spans="1:7" x14ac:dyDescent="0.35">
      <c r="A280" s="133" t="str">
        <f t="shared" si="4"/>
        <v/>
      </c>
      <c r="B280" s="297"/>
      <c r="C280" s="234"/>
      <c r="D280" s="234"/>
      <c r="E280" s="295"/>
      <c r="F280" s="295"/>
      <c r="G280" s="234"/>
    </row>
    <row r="281" spans="1:7" x14ac:dyDescent="0.35">
      <c r="A281" s="133" t="str">
        <f t="shared" si="4"/>
        <v/>
      </c>
      <c r="B281" s="297"/>
      <c r="C281" s="234"/>
      <c r="D281" s="234"/>
      <c r="E281" s="295"/>
      <c r="F281" s="295"/>
      <c r="G281" s="234"/>
    </row>
    <row r="282" spans="1:7" x14ac:dyDescent="0.35">
      <c r="A282" s="133" t="str">
        <f t="shared" si="4"/>
        <v/>
      </c>
      <c r="B282" s="297"/>
      <c r="C282" s="234"/>
      <c r="D282" s="234"/>
      <c r="E282" s="295"/>
      <c r="F282" s="295"/>
      <c r="G282" s="234"/>
    </row>
    <row r="283" spans="1:7" x14ac:dyDescent="0.35">
      <c r="A283" s="133" t="str">
        <f t="shared" si="4"/>
        <v/>
      </c>
      <c r="B283" s="297"/>
      <c r="C283" s="234"/>
      <c r="D283" s="234"/>
      <c r="E283" s="295"/>
      <c r="F283" s="295"/>
      <c r="G283" s="234"/>
    </row>
    <row r="284" spans="1:7" x14ac:dyDescent="0.35">
      <c r="A284" s="133" t="str">
        <f t="shared" si="4"/>
        <v/>
      </c>
      <c r="B284" s="297"/>
      <c r="C284" s="234"/>
      <c r="D284" s="234"/>
      <c r="E284" s="295"/>
      <c r="F284" s="295"/>
      <c r="G284" s="234"/>
    </row>
    <row r="285" spans="1:7" x14ac:dyDescent="0.35">
      <c r="A285" s="133" t="str">
        <f t="shared" si="4"/>
        <v/>
      </c>
      <c r="B285" s="297"/>
      <c r="C285" s="234"/>
      <c r="D285" s="234"/>
      <c r="E285" s="295"/>
      <c r="F285" s="295"/>
      <c r="G285" s="234"/>
    </row>
    <row r="286" spans="1:7" x14ac:dyDescent="0.35">
      <c r="A286" s="133" t="str">
        <f t="shared" si="4"/>
        <v/>
      </c>
      <c r="B286" s="297"/>
      <c r="C286" s="234"/>
      <c r="D286" s="234"/>
      <c r="E286" s="295"/>
      <c r="F286" s="295"/>
      <c r="G286" s="234"/>
    </row>
    <row r="287" spans="1:7" x14ac:dyDescent="0.35">
      <c r="A287" s="133" t="str">
        <f t="shared" si="4"/>
        <v/>
      </c>
      <c r="B287" s="297"/>
      <c r="C287" s="234"/>
      <c r="D287" s="234"/>
      <c r="E287" s="295"/>
      <c r="F287" s="295"/>
      <c r="G287" s="234"/>
    </row>
    <row r="288" spans="1:7" x14ac:dyDescent="0.35">
      <c r="A288" s="133" t="str">
        <f t="shared" si="4"/>
        <v/>
      </c>
      <c r="B288" s="297"/>
      <c r="C288" s="234"/>
      <c r="D288" s="234"/>
      <c r="E288" s="295"/>
      <c r="F288" s="295"/>
      <c r="G288" s="234"/>
    </row>
    <row r="289" spans="1:7" x14ac:dyDescent="0.35">
      <c r="A289" s="133" t="str">
        <f t="shared" si="4"/>
        <v/>
      </c>
      <c r="B289" s="297"/>
      <c r="C289" s="234"/>
      <c r="D289" s="234"/>
      <c r="E289" s="295"/>
      <c r="F289" s="295"/>
      <c r="G289" s="234"/>
    </row>
    <row r="290" spans="1:7" x14ac:dyDescent="0.35">
      <c r="A290" s="133" t="str">
        <f t="shared" si="4"/>
        <v/>
      </c>
      <c r="B290" s="297"/>
      <c r="C290" s="234"/>
      <c r="D290" s="234"/>
      <c r="E290" s="295"/>
      <c r="F290" s="295"/>
      <c r="G290" s="234"/>
    </row>
    <row r="291" spans="1:7" x14ac:dyDescent="0.35">
      <c r="A291" s="133" t="str">
        <f t="shared" si="4"/>
        <v/>
      </c>
      <c r="B291" s="297"/>
      <c r="C291" s="234"/>
      <c r="D291" s="234"/>
      <c r="E291" s="295"/>
      <c r="F291" s="295"/>
      <c r="G291" s="234"/>
    </row>
    <row r="292" spans="1:7" x14ac:dyDescent="0.35">
      <c r="A292" s="133" t="str">
        <f t="shared" si="4"/>
        <v/>
      </c>
      <c r="B292" s="297"/>
      <c r="C292" s="234"/>
      <c r="D292" s="234"/>
      <c r="E292" s="295"/>
      <c r="F292" s="295"/>
      <c r="G292" s="234"/>
    </row>
    <row r="293" spans="1:7" x14ac:dyDescent="0.35">
      <c r="A293" s="133" t="str">
        <f t="shared" si="4"/>
        <v/>
      </c>
      <c r="B293" s="297"/>
      <c r="C293" s="234"/>
      <c r="D293" s="234"/>
      <c r="E293" s="295"/>
      <c r="F293" s="295"/>
      <c r="G293" s="234"/>
    </row>
    <row r="294" spans="1:7" x14ac:dyDescent="0.35">
      <c r="A294" s="133" t="str">
        <f t="shared" si="4"/>
        <v/>
      </c>
      <c r="B294" s="297"/>
      <c r="C294" s="234"/>
      <c r="D294" s="234"/>
      <c r="E294" s="295"/>
      <c r="F294" s="295"/>
      <c r="G294" s="234"/>
    </row>
    <row r="295" spans="1:7" x14ac:dyDescent="0.35">
      <c r="A295" s="133" t="str">
        <f t="shared" si="4"/>
        <v/>
      </c>
      <c r="B295" s="297"/>
      <c r="C295" s="234"/>
      <c r="D295" s="234"/>
      <c r="E295" s="295"/>
      <c r="F295" s="295"/>
      <c r="G295" s="234"/>
    </row>
    <row r="296" spans="1:7" x14ac:dyDescent="0.35">
      <c r="A296" s="133" t="str">
        <f t="shared" si="4"/>
        <v/>
      </c>
      <c r="B296" s="297"/>
      <c r="C296" s="234"/>
      <c r="D296" s="234"/>
      <c r="E296" s="295"/>
      <c r="F296" s="295"/>
      <c r="G296" s="234"/>
    </row>
    <row r="297" spans="1:7" x14ac:dyDescent="0.35">
      <c r="A297" s="133" t="str">
        <f t="shared" si="4"/>
        <v/>
      </c>
      <c r="B297" s="297"/>
      <c r="C297" s="234"/>
      <c r="D297" s="234"/>
      <c r="E297" s="295"/>
      <c r="F297" s="295"/>
      <c r="G297" s="234"/>
    </row>
    <row r="298" spans="1:7" x14ac:dyDescent="0.35">
      <c r="A298" s="133" t="str">
        <f t="shared" si="4"/>
        <v/>
      </c>
      <c r="B298" s="297"/>
      <c r="C298" s="234"/>
      <c r="D298" s="234"/>
      <c r="E298" s="295"/>
      <c r="F298" s="295"/>
      <c r="G298" s="234"/>
    </row>
    <row r="299" spans="1:7" x14ac:dyDescent="0.35">
      <c r="A299" s="133" t="str">
        <f t="shared" si="4"/>
        <v/>
      </c>
      <c r="B299" s="297"/>
      <c r="C299" s="234"/>
      <c r="D299" s="234"/>
      <c r="E299" s="295"/>
      <c r="F299" s="295"/>
      <c r="G299" s="234"/>
    </row>
    <row r="300" spans="1:7" x14ac:dyDescent="0.35">
      <c r="A300" s="133" t="str">
        <f t="shared" si="4"/>
        <v/>
      </c>
      <c r="B300" s="297"/>
      <c r="C300" s="234"/>
      <c r="D300" s="234"/>
      <c r="E300" s="295"/>
      <c r="F300" s="295"/>
      <c r="G300" s="234"/>
    </row>
    <row r="301" spans="1:7" x14ac:dyDescent="0.35">
      <c r="A301" s="133" t="str">
        <f t="shared" si="4"/>
        <v/>
      </c>
      <c r="B301" s="297"/>
      <c r="C301" s="234"/>
      <c r="D301" s="234"/>
      <c r="E301" s="295"/>
      <c r="F301" s="295"/>
      <c r="G301" s="234"/>
    </row>
    <row r="302" spans="1:7" x14ac:dyDescent="0.35">
      <c r="A302" s="133" t="str">
        <f t="shared" si="4"/>
        <v/>
      </c>
      <c r="B302" s="297"/>
      <c r="C302" s="234"/>
      <c r="D302" s="234"/>
      <c r="E302" s="295"/>
      <c r="F302" s="295"/>
      <c r="G302" s="234"/>
    </row>
    <row r="303" spans="1:7" x14ac:dyDescent="0.35">
      <c r="A303" s="133" t="str">
        <f t="shared" si="4"/>
        <v/>
      </c>
      <c r="B303" s="297"/>
      <c r="C303" s="234"/>
      <c r="D303" s="234"/>
      <c r="E303" s="295"/>
      <c r="F303" s="295"/>
      <c r="G303" s="234"/>
    </row>
    <row r="304" spans="1:7" x14ac:dyDescent="0.35">
      <c r="A304" s="133" t="str">
        <f t="shared" si="4"/>
        <v/>
      </c>
      <c r="B304" s="297"/>
      <c r="C304" s="234"/>
      <c r="D304" s="234"/>
      <c r="E304" s="295"/>
      <c r="F304" s="295"/>
      <c r="G304" s="234"/>
    </row>
    <row r="305" spans="1:7" x14ac:dyDescent="0.35">
      <c r="A305" s="133" t="str">
        <f t="shared" si="4"/>
        <v/>
      </c>
      <c r="B305" s="297"/>
      <c r="C305" s="234"/>
      <c r="D305" s="234"/>
      <c r="E305" s="295"/>
      <c r="F305" s="295"/>
      <c r="G305" s="234"/>
    </row>
    <row r="306" spans="1:7" x14ac:dyDescent="0.35">
      <c r="A306" s="133" t="str">
        <f t="shared" si="4"/>
        <v/>
      </c>
      <c r="B306" s="297"/>
      <c r="C306" s="234"/>
      <c r="D306" s="234"/>
      <c r="E306" s="295"/>
      <c r="F306" s="295"/>
      <c r="G306" s="234"/>
    </row>
    <row r="307" spans="1:7" x14ac:dyDescent="0.35">
      <c r="A307" s="133" t="str">
        <f t="shared" si="4"/>
        <v/>
      </c>
      <c r="B307" s="297"/>
      <c r="C307" s="234"/>
      <c r="D307" s="234"/>
      <c r="E307" s="295"/>
      <c r="F307" s="295"/>
      <c r="G307" s="234"/>
    </row>
    <row r="308" spans="1:7" x14ac:dyDescent="0.35">
      <c r="A308" s="133" t="str">
        <f t="shared" si="4"/>
        <v/>
      </c>
      <c r="B308" s="297"/>
      <c r="C308" s="234"/>
      <c r="D308" s="234"/>
      <c r="E308" s="295"/>
      <c r="F308" s="295"/>
      <c r="G308" s="234"/>
    </row>
    <row r="309" spans="1:7" x14ac:dyDescent="0.35">
      <c r="A309" s="133" t="str">
        <f t="shared" si="4"/>
        <v/>
      </c>
      <c r="B309" s="297"/>
      <c r="C309" s="234"/>
      <c r="D309" s="234"/>
      <c r="E309" s="295"/>
      <c r="F309" s="295"/>
      <c r="G309" s="234"/>
    </row>
    <row r="310" spans="1:7" x14ac:dyDescent="0.35">
      <c r="A310" s="133" t="str">
        <f t="shared" si="4"/>
        <v/>
      </c>
      <c r="B310" s="297"/>
      <c r="C310" s="234"/>
      <c r="D310" s="234"/>
      <c r="E310" s="295"/>
      <c r="F310" s="295"/>
      <c r="G310" s="234"/>
    </row>
    <row r="311" spans="1:7" x14ac:dyDescent="0.35">
      <c r="A311" s="133" t="str">
        <f t="shared" si="4"/>
        <v/>
      </c>
      <c r="B311" s="297"/>
      <c r="C311" s="234"/>
      <c r="D311" s="234"/>
      <c r="E311" s="295"/>
      <c r="F311" s="295"/>
      <c r="G311" s="234"/>
    </row>
    <row r="312" spans="1:7" x14ac:dyDescent="0.35">
      <c r="A312" s="133" t="str">
        <f t="shared" si="4"/>
        <v/>
      </c>
      <c r="B312" s="297"/>
      <c r="C312" s="234"/>
      <c r="D312" s="234"/>
      <c r="E312" s="295"/>
      <c r="F312" s="295"/>
      <c r="G312" s="234"/>
    </row>
    <row r="313" spans="1:7" x14ac:dyDescent="0.35">
      <c r="A313" s="133" t="str">
        <f t="shared" si="4"/>
        <v/>
      </c>
      <c r="B313" s="297"/>
      <c r="C313" s="234"/>
      <c r="D313" s="234"/>
      <c r="E313" s="295"/>
      <c r="F313" s="295"/>
      <c r="G313" s="234"/>
    </row>
    <row r="314" spans="1:7" x14ac:dyDescent="0.35">
      <c r="A314" s="133" t="str">
        <f t="shared" si="4"/>
        <v/>
      </c>
      <c r="B314" s="297"/>
      <c r="C314" s="234"/>
      <c r="D314" s="234"/>
      <c r="E314" s="295"/>
      <c r="F314" s="295"/>
      <c r="G314" s="234"/>
    </row>
    <row r="315" spans="1:7" x14ac:dyDescent="0.35">
      <c r="A315" s="133" t="str">
        <f t="shared" si="4"/>
        <v/>
      </c>
      <c r="B315" s="297"/>
      <c r="C315" s="234"/>
      <c r="D315" s="234"/>
      <c r="E315" s="295"/>
      <c r="F315" s="295"/>
      <c r="G315" s="234"/>
    </row>
    <row r="316" spans="1:7" x14ac:dyDescent="0.35">
      <c r="A316" s="133" t="str">
        <f t="shared" si="4"/>
        <v/>
      </c>
      <c r="B316" s="297"/>
      <c r="C316" s="234"/>
      <c r="D316" s="234"/>
      <c r="E316" s="295"/>
      <c r="F316" s="295"/>
      <c r="G316" s="234"/>
    </row>
    <row r="317" spans="1:7" x14ac:dyDescent="0.35">
      <c r="A317" s="133" t="str">
        <f t="shared" si="4"/>
        <v/>
      </c>
      <c r="B317" s="297"/>
      <c r="C317" s="234"/>
      <c r="D317" s="234"/>
      <c r="E317" s="295"/>
      <c r="F317" s="295"/>
      <c r="G317" s="234"/>
    </row>
    <row r="318" spans="1:7" x14ac:dyDescent="0.35">
      <c r="A318" s="133" t="str">
        <f t="shared" si="4"/>
        <v/>
      </c>
      <c r="B318" s="297"/>
      <c r="C318" s="234"/>
      <c r="D318" s="234"/>
      <c r="E318" s="295"/>
      <c r="F318" s="295"/>
      <c r="G318" s="234"/>
    </row>
    <row r="319" spans="1:7" x14ac:dyDescent="0.35">
      <c r="A319" s="133" t="str">
        <f t="shared" si="4"/>
        <v/>
      </c>
      <c r="B319" s="297"/>
      <c r="C319" s="234"/>
      <c r="D319" s="234"/>
      <c r="E319" s="295"/>
      <c r="F319" s="295"/>
      <c r="G319" s="234"/>
    </row>
    <row r="320" spans="1:7" x14ac:dyDescent="0.35">
      <c r="A320" s="133" t="str">
        <f t="shared" si="4"/>
        <v/>
      </c>
      <c r="B320" s="297"/>
      <c r="C320" s="234"/>
      <c r="D320" s="234"/>
      <c r="E320" s="295"/>
      <c r="F320" s="295"/>
      <c r="G320" s="234"/>
    </row>
    <row r="321" spans="1:7" x14ac:dyDescent="0.35">
      <c r="A321" s="133" t="str">
        <f t="shared" si="4"/>
        <v/>
      </c>
      <c r="B321" s="297"/>
      <c r="C321" s="234"/>
      <c r="D321" s="234"/>
      <c r="E321" s="295"/>
      <c r="F321" s="295"/>
      <c r="G321" s="234"/>
    </row>
    <row r="322" spans="1:7" x14ac:dyDescent="0.35">
      <c r="A322" s="133" t="str">
        <f t="shared" si="4"/>
        <v/>
      </c>
      <c r="B322" s="297"/>
      <c r="C322" s="234"/>
      <c r="D322" s="234"/>
      <c r="E322" s="295"/>
      <c r="F322" s="295"/>
      <c r="G322" s="234"/>
    </row>
    <row r="323" spans="1:7" x14ac:dyDescent="0.35">
      <c r="A323" s="133" t="str">
        <f t="shared" si="4"/>
        <v/>
      </c>
      <c r="B323" s="297"/>
      <c r="C323" s="234"/>
      <c r="D323" s="234"/>
      <c r="E323" s="295"/>
      <c r="F323" s="295"/>
      <c r="G323" s="234"/>
    </row>
    <row r="324" spans="1:7" x14ac:dyDescent="0.35">
      <c r="A324" s="133" t="str">
        <f t="shared" si="4"/>
        <v/>
      </c>
      <c r="B324" s="297"/>
      <c r="C324" s="234"/>
      <c r="D324" s="234"/>
      <c r="E324" s="295"/>
      <c r="F324" s="295"/>
      <c r="G324" s="234"/>
    </row>
    <row r="325" spans="1:7" x14ac:dyDescent="0.35">
      <c r="A325" s="133" t="str">
        <f t="shared" ref="A325:A388" si="5">IF(B325="","",ROW()-2)</f>
        <v/>
      </c>
      <c r="B325" s="297"/>
      <c r="C325" s="234"/>
      <c r="D325" s="234"/>
      <c r="E325" s="295"/>
      <c r="F325" s="295"/>
      <c r="G325" s="234"/>
    </row>
    <row r="326" spans="1:7" x14ac:dyDescent="0.35">
      <c r="A326" s="133" t="str">
        <f t="shared" si="5"/>
        <v/>
      </c>
      <c r="B326" s="297"/>
      <c r="C326" s="234"/>
      <c r="D326" s="234"/>
      <c r="E326" s="295"/>
      <c r="F326" s="295"/>
      <c r="G326" s="234"/>
    </row>
    <row r="327" spans="1:7" x14ac:dyDescent="0.35">
      <c r="A327" s="133" t="str">
        <f t="shared" si="5"/>
        <v/>
      </c>
      <c r="B327" s="297"/>
      <c r="C327" s="234"/>
      <c r="D327" s="234"/>
      <c r="E327" s="295"/>
      <c r="F327" s="295"/>
      <c r="G327" s="234"/>
    </row>
    <row r="328" spans="1:7" x14ac:dyDescent="0.35">
      <c r="A328" s="133" t="str">
        <f t="shared" si="5"/>
        <v/>
      </c>
      <c r="B328" s="297"/>
      <c r="C328" s="234"/>
      <c r="D328" s="234"/>
      <c r="E328" s="295"/>
      <c r="F328" s="295"/>
      <c r="G328" s="234"/>
    </row>
    <row r="329" spans="1:7" x14ac:dyDescent="0.35">
      <c r="A329" s="133" t="str">
        <f t="shared" si="5"/>
        <v/>
      </c>
      <c r="B329" s="297"/>
      <c r="C329" s="234"/>
      <c r="D329" s="234"/>
      <c r="E329" s="295"/>
      <c r="F329" s="295"/>
      <c r="G329" s="234"/>
    </row>
    <row r="330" spans="1:7" x14ac:dyDescent="0.35">
      <c r="A330" s="133" t="str">
        <f t="shared" si="5"/>
        <v/>
      </c>
      <c r="B330" s="297"/>
      <c r="C330" s="234"/>
      <c r="D330" s="234"/>
      <c r="E330" s="295"/>
      <c r="F330" s="295"/>
      <c r="G330" s="234"/>
    </row>
    <row r="331" spans="1:7" x14ac:dyDescent="0.35">
      <c r="A331" s="133" t="str">
        <f t="shared" si="5"/>
        <v/>
      </c>
      <c r="B331" s="297"/>
      <c r="C331" s="234"/>
      <c r="D331" s="234"/>
      <c r="E331" s="295"/>
      <c r="F331" s="295"/>
      <c r="G331" s="234"/>
    </row>
    <row r="332" spans="1:7" x14ac:dyDescent="0.35">
      <c r="A332" s="133" t="str">
        <f t="shared" si="5"/>
        <v/>
      </c>
      <c r="B332" s="297"/>
      <c r="C332" s="234"/>
      <c r="D332" s="234"/>
      <c r="E332" s="295"/>
      <c r="F332" s="295"/>
      <c r="G332" s="234"/>
    </row>
    <row r="333" spans="1:7" x14ac:dyDescent="0.35">
      <c r="A333" s="133" t="str">
        <f t="shared" si="5"/>
        <v/>
      </c>
      <c r="B333" s="297"/>
      <c r="C333" s="234"/>
      <c r="D333" s="234"/>
      <c r="E333" s="295"/>
      <c r="F333" s="295"/>
      <c r="G333" s="234"/>
    </row>
    <row r="334" spans="1:7" x14ac:dyDescent="0.35">
      <c r="A334" s="133" t="str">
        <f t="shared" si="5"/>
        <v/>
      </c>
      <c r="B334" s="297"/>
      <c r="C334" s="234"/>
      <c r="D334" s="234"/>
      <c r="E334" s="295"/>
      <c r="F334" s="295"/>
      <c r="G334" s="234"/>
    </row>
    <row r="335" spans="1:7" x14ac:dyDescent="0.35">
      <c r="A335" s="133" t="str">
        <f t="shared" si="5"/>
        <v/>
      </c>
      <c r="B335" s="297"/>
      <c r="C335" s="234"/>
      <c r="D335" s="234"/>
      <c r="E335" s="295"/>
      <c r="F335" s="295"/>
      <c r="G335" s="234"/>
    </row>
    <row r="336" spans="1:7" x14ac:dyDescent="0.35">
      <c r="A336" s="133" t="str">
        <f t="shared" si="5"/>
        <v/>
      </c>
      <c r="B336" s="297"/>
      <c r="C336" s="234"/>
      <c r="D336" s="234"/>
      <c r="E336" s="295"/>
      <c r="F336" s="295"/>
      <c r="G336" s="234"/>
    </row>
    <row r="337" spans="1:7" x14ac:dyDescent="0.35">
      <c r="A337" s="133" t="str">
        <f t="shared" si="5"/>
        <v/>
      </c>
      <c r="B337" s="297"/>
      <c r="C337" s="234"/>
      <c r="D337" s="234"/>
      <c r="E337" s="295"/>
      <c r="F337" s="295"/>
      <c r="G337" s="234"/>
    </row>
    <row r="338" spans="1:7" x14ac:dyDescent="0.35">
      <c r="A338" s="133" t="str">
        <f t="shared" si="5"/>
        <v/>
      </c>
      <c r="B338" s="297"/>
      <c r="C338" s="234"/>
      <c r="D338" s="234"/>
      <c r="E338" s="295"/>
      <c r="F338" s="295"/>
      <c r="G338" s="234"/>
    </row>
    <row r="339" spans="1:7" x14ac:dyDescent="0.35">
      <c r="A339" s="133" t="str">
        <f t="shared" si="5"/>
        <v/>
      </c>
      <c r="B339" s="297"/>
      <c r="C339" s="234"/>
      <c r="D339" s="234"/>
      <c r="E339" s="295"/>
      <c r="F339" s="295"/>
      <c r="G339" s="234"/>
    </row>
    <row r="340" spans="1:7" x14ac:dyDescent="0.35">
      <c r="A340" s="133" t="str">
        <f t="shared" si="5"/>
        <v/>
      </c>
      <c r="B340" s="297"/>
      <c r="C340" s="234"/>
      <c r="D340" s="234"/>
      <c r="E340" s="295"/>
      <c r="F340" s="295"/>
      <c r="G340" s="234"/>
    </row>
    <row r="341" spans="1:7" x14ac:dyDescent="0.35">
      <c r="A341" s="133" t="str">
        <f t="shared" si="5"/>
        <v/>
      </c>
      <c r="B341" s="297"/>
      <c r="C341" s="234"/>
      <c r="D341" s="234"/>
      <c r="E341" s="295"/>
      <c r="F341" s="295"/>
      <c r="G341" s="234"/>
    </row>
    <row r="342" spans="1:7" x14ac:dyDescent="0.35">
      <c r="A342" s="133" t="str">
        <f t="shared" si="5"/>
        <v/>
      </c>
      <c r="B342" s="297"/>
      <c r="C342" s="234"/>
      <c r="D342" s="234"/>
      <c r="E342" s="295"/>
      <c r="F342" s="295"/>
      <c r="G342" s="234"/>
    </row>
    <row r="343" spans="1:7" x14ac:dyDescent="0.35">
      <c r="A343" s="133" t="str">
        <f t="shared" si="5"/>
        <v/>
      </c>
      <c r="B343" s="297"/>
      <c r="C343" s="234"/>
      <c r="D343" s="234"/>
      <c r="E343" s="295"/>
      <c r="F343" s="295"/>
      <c r="G343" s="234"/>
    </row>
    <row r="344" spans="1:7" x14ac:dyDescent="0.35">
      <c r="A344" s="133" t="str">
        <f t="shared" si="5"/>
        <v/>
      </c>
      <c r="B344" s="297"/>
      <c r="C344" s="234"/>
      <c r="D344" s="234"/>
      <c r="E344" s="295"/>
      <c r="F344" s="295"/>
      <c r="G344" s="234"/>
    </row>
    <row r="345" spans="1:7" x14ac:dyDescent="0.35">
      <c r="A345" s="133" t="str">
        <f t="shared" si="5"/>
        <v/>
      </c>
      <c r="B345" s="297"/>
      <c r="C345" s="234"/>
      <c r="D345" s="234"/>
      <c r="E345" s="295"/>
      <c r="F345" s="295"/>
      <c r="G345" s="234"/>
    </row>
    <row r="346" spans="1:7" x14ac:dyDescent="0.35">
      <c r="A346" s="133" t="str">
        <f t="shared" si="5"/>
        <v/>
      </c>
      <c r="B346" s="297"/>
      <c r="C346" s="234"/>
      <c r="D346" s="234"/>
      <c r="E346" s="295"/>
      <c r="F346" s="295"/>
      <c r="G346" s="234"/>
    </row>
    <row r="347" spans="1:7" x14ac:dyDescent="0.35">
      <c r="A347" s="133" t="str">
        <f t="shared" si="5"/>
        <v/>
      </c>
      <c r="B347" s="297"/>
      <c r="C347" s="234"/>
      <c r="D347" s="234"/>
      <c r="E347" s="295"/>
      <c r="F347" s="295"/>
      <c r="G347" s="234"/>
    </row>
    <row r="348" spans="1:7" x14ac:dyDescent="0.35">
      <c r="A348" s="133" t="str">
        <f t="shared" si="5"/>
        <v/>
      </c>
      <c r="B348" s="297"/>
      <c r="C348" s="234"/>
      <c r="D348" s="234"/>
      <c r="E348" s="295"/>
      <c r="F348" s="295"/>
      <c r="G348" s="234"/>
    </row>
    <row r="349" spans="1:7" x14ac:dyDescent="0.35">
      <c r="A349" s="133" t="str">
        <f t="shared" si="5"/>
        <v/>
      </c>
      <c r="B349" s="297"/>
      <c r="C349" s="234"/>
      <c r="D349" s="234"/>
      <c r="E349" s="295"/>
      <c r="F349" s="295"/>
      <c r="G349" s="234"/>
    </row>
    <row r="350" spans="1:7" x14ac:dyDescent="0.35">
      <c r="A350" s="133" t="str">
        <f t="shared" si="5"/>
        <v/>
      </c>
      <c r="B350" s="297"/>
      <c r="C350" s="234"/>
      <c r="D350" s="234"/>
      <c r="E350" s="295"/>
      <c r="F350" s="295"/>
      <c r="G350" s="234"/>
    </row>
    <row r="351" spans="1:7" x14ac:dyDescent="0.35">
      <c r="A351" s="133" t="str">
        <f t="shared" si="5"/>
        <v/>
      </c>
      <c r="B351" s="297"/>
      <c r="C351" s="234"/>
      <c r="D351" s="234"/>
      <c r="E351" s="295"/>
      <c r="F351" s="295"/>
      <c r="G351" s="234"/>
    </row>
    <row r="352" spans="1:7" x14ac:dyDescent="0.35">
      <c r="A352" s="133" t="str">
        <f t="shared" si="5"/>
        <v/>
      </c>
      <c r="B352" s="297"/>
      <c r="C352" s="234"/>
      <c r="D352" s="234"/>
      <c r="E352" s="295"/>
      <c r="F352" s="295"/>
      <c r="G352" s="234"/>
    </row>
    <row r="353" spans="1:7" x14ac:dyDescent="0.35">
      <c r="A353" s="133" t="str">
        <f t="shared" si="5"/>
        <v/>
      </c>
      <c r="B353" s="297"/>
      <c r="C353" s="234"/>
      <c r="D353" s="234"/>
      <c r="E353" s="295"/>
      <c r="F353" s="295"/>
      <c r="G353" s="234"/>
    </row>
    <row r="354" spans="1:7" x14ac:dyDescent="0.35">
      <c r="A354" s="133" t="str">
        <f t="shared" si="5"/>
        <v/>
      </c>
      <c r="B354" s="297"/>
      <c r="C354" s="234"/>
      <c r="D354" s="234"/>
      <c r="E354" s="295"/>
      <c r="F354" s="295"/>
      <c r="G354" s="234"/>
    </row>
    <row r="355" spans="1:7" x14ac:dyDescent="0.35">
      <c r="A355" s="133" t="str">
        <f t="shared" si="5"/>
        <v/>
      </c>
      <c r="B355" s="297"/>
      <c r="C355" s="234"/>
      <c r="D355" s="234"/>
      <c r="E355" s="295"/>
      <c r="F355" s="295"/>
      <c r="G355" s="234"/>
    </row>
    <row r="356" spans="1:7" x14ac:dyDescent="0.35">
      <c r="A356" s="133" t="str">
        <f t="shared" si="5"/>
        <v/>
      </c>
      <c r="B356" s="297"/>
      <c r="C356" s="234"/>
      <c r="D356" s="234"/>
      <c r="E356" s="295"/>
      <c r="F356" s="295"/>
      <c r="G356" s="234"/>
    </row>
    <row r="357" spans="1:7" x14ac:dyDescent="0.35">
      <c r="A357" s="133" t="str">
        <f t="shared" si="5"/>
        <v/>
      </c>
      <c r="B357" s="297"/>
      <c r="C357" s="234"/>
      <c r="D357" s="234"/>
      <c r="E357" s="295"/>
      <c r="F357" s="295"/>
      <c r="G357" s="234"/>
    </row>
    <row r="358" spans="1:7" x14ac:dyDescent="0.35">
      <c r="A358" s="133" t="str">
        <f t="shared" si="5"/>
        <v/>
      </c>
      <c r="B358" s="297"/>
      <c r="C358" s="234"/>
      <c r="D358" s="234"/>
      <c r="E358" s="295"/>
      <c r="F358" s="295"/>
      <c r="G358" s="234"/>
    </row>
    <row r="359" spans="1:7" x14ac:dyDescent="0.35">
      <c r="A359" s="133" t="str">
        <f t="shared" si="5"/>
        <v/>
      </c>
      <c r="B359" s="297"/>
      <c r="C359" s="234"/>
      <c r="D359" s="234"/>
      <c r="E359" s="295"/>
      <c r="F359" s="295"/>
      <c r="G359" s="234"/>
    </row>
    <row r="360" spans="1:7" x14ac:dyDescent="0.35">
      <c r="A360" s="133" t="str">
        <f t="shared" si="5"/>
        <v/>
      </c>
      <c r="B360" s="297"/>
      <c r="C360" s="234"/>
      <c r="D360" s="234"/>
      <c r="E360" s="295"/>
      <c r="F360" s="295"/>
      <c r="G360" s="234"/>
    </row>
    <row r="361" spans="1:7" x14ac:dyDescent="0.35">
      <c r="A361" s="133" t="str">
        <f t="shared" si="5"/>
        <v/>
      </c>
      <c r="B361" s="297"/>
      <c r="C361" s="234"/>
      <c r="D361" s="234"/>
      <c r="E361" s="295"/>
      <c r="F361" s="295"/>
      <c r="G361" s="234"/>
    </row>
    <row r="362" spans="1:7" x14ac:dyDescent="0.35">
      <c r="A362" s="133" t="str">
        <f t="shared" si="5"/>
        <v/>
      </c>
      <c r="B362" s="297"/>
      <c r="C362" s="234"/>
      <c r="D362" s="234"/>
      <c r="E362" s="295"/>
      <c r="F362" s="295"/>
      <c r="G362" s="234"/>
    </row>
    <row r="363" spans="1:7" x14ac:dyDescent="0.35">
      <c r="A363" s="133" t="str">
        <f t="shared" si="5"/>
        <v/>
      </c>
      <c r="B363" s="297"/>
      <c r="C363" s="234"/>
      <c r="D363" s="234"/>
      <c r="E363" s="295"/>
      <c r="F363" s="295"/>
      <c r="G363" s="234"/>
    </row>
    <row r="364" spans="1:7" x14ac:dyDescent="0.35">
      <c r="A364" s="133" t="str">
        <f t="shared" si="5"/>
        <v/>
      </c>
      <c r="B364" s="297"/>
      <c r="C364" s="234"/>
      <c r="D364" s="234"/>
      <c r="E364" s="295"/>
      <c r="F364" s="295"/>
      <c r="G364" s="234"/>
    </row>
    <row r="365" spans="1:7" x14ac:dyDescent="0.35">
      <c r="A365" s="133" t="str">
        <f t="shared" si="5"/>
        <v/>
      </c>
      <c r="B365" s="297"/>
      <c r="C365" s="234"/>
      <c r="D365" s="234"/>
      <c r="E365" s="295"/>
      <c r="F365" s="295"/>
      <c r="G365" s="234"/>
    </row>
    <row r="366" spans="1:7" x14ac:dyDescent="0.35">
      <c r="A366" s="133" t="str">
        <f t="shared" si="5"/>
        <v/>
      </c>
      <c r="B366" s="297"/>
      <c r="C366" s="234"/>
      <c r="D366" s="234"/>
      <c r="E366" s="295"/>
      <c r="F366" s="295"/>
      <c r="G366" s="234"/>
    </row>
    <row r="367" spans="1:7" x14ac:dyDescent="0.35">
      <c r="A367" s="133" t="str">
        <f t="shared" si="5"/>
        <v/>
      </c>
      <c r="B367" s="297"/>
      <c r="C367" s="234"/>
      <c r="D367" s="234"/>
      <c r="E367" s="295"/>
      <c r="F367" s="295"/>
      <c r="G367" s="234"/>
    </row>
    <row r="368" spans="1:7" x14ac:dyDescent="0.35">
      <c r="A368" s="133" t="str">
        <f t="shared" si="5"/>
        <v/>
      </c>
      <c r="B368" s="297"/>
      <c r="C368" s="234"/>
      <c r="D368" s="234"/>
      <c r="E368" s="295"/>
      <c r="F368" s="295"/>
      <c r="G368" s="234"/>
    </row>
    <row r="369" spans="1:7" x14ac:dyDescent="0.35">
      <c r="A369" s="133" t="str">
        <f t="shared" si="5"/>
        <v/>
      </c>
      <c r="B369" s="297"/>
      <c r="C369" s="234"/>
      <c r="D369" s="234"/>
      <c r="E369" s="295"/>
      <c r="F369" s="295"/>
      <c r="G369" s="234"/>
    </row>
    <row r="370" spans="1:7" x14ac:dyDescent="0.35">
      <c r="A370" s="133" t="str">
        <f t="shared" si="5"/>
        <v/>
      </c>
      <c r="B370" s="297"/>
      <c r="C370" s="234"/>
      <c r="D370" s="234"/>
      <c r="E370" s="295"/>
      <c r="F370" s="295"/>
      <c r="G370" s="234"/>
    </row>
    <row r="371" spans="1:7" x14ac:dyDescent="0.35">
      <c r="A371" s="133" t="str">
        <f t="shared" si="5"/>
        <v/>
      </c>
      <c r="B371" s="297"/>
      <c r="C371" s="234"/>
      <c r="D371" s="234"/>
      <c r="E371" s="295"/>
      <c r="F371" s="295"/>
      <c r="G371" s="234"/>
    </row>
    <row r="372" spans="1:7" x14ac:dyDescent="0.35">
      <c r="A372" s="133" t="str">
        <f t="shared" si="5"/>
        <v/>
      </c>
      <c r="B372" s="297"/>
      <c r="C372" s="234"/>
      <c r="D372" s="234"/>
      <c r="E372" s="295"/>
      <c r="F372" s="295"/>
      <c r="G372" s="234"/>
    </row>
    <row r="373" spans="1:7" x14ac:dyDescent="0.35">
      <c r="A373" s="133" t="str">
        <f t="shared" si="5"/>
        <v/>
      </c>
      <c r="B373" s="297"/>
      <c r="C373" s="234"/>
      <c r="D373" s="234"/>
      <c r="E373" s="295"/>
      <c r="F373" s="295"/>
      <c r="G373" s="234"/>
    </row>
    <row r="374" spans="1:7" x14ac:dyDescent="0.35">
      <c r="A374" s="133" t="str">
        <f t="shared" si="5"/>
        <v/>
      </c>
      <c r="B374" s="297"/>
      <c r="C374" s="234"/>
      <c r="D374" s="234"/>
      <c r="E374" s="295"/>
      <c r="F374" s="295"/>
      <c r="G374" s="234"/>
    </row>
    <row r="375" spans="1:7" x14ac:dyDescent="0.35">
      <c r="A375" s="133" t="str">
        <f t="shared" si="5"/>
        <v/>
      </c>
      <c r="B375" s="297"/>
      <c r="C375" s="234"/>
      <c r="D375" s="234"/>
      <c r="E375" s="295"/>
      <c r="F375" s="295"/>
      <c r="G375" s="234"/>
    </row>
    <row r="376" spans="1:7" x14ac:dyDescent="0.35">
      <c r="A376" s="133" t="str">
        <f t="shared" si="5"/>
        <v/>
      </c>
      <c r="B376" s="297"/>
      <c r="C376" s="234"/>
      <c r="D376" s="234"/>
      <c r="E376" s="295"/>
      <c r="F376" s="295"/>
      <c r="G376" s="234"/>
    </row>
    <row r="377" spans="1:7" x14ac:dyDescent="0.35">
      <c r="A377" s="133" t="str">
        <f t="shared" si="5"/>
        <v/>
      </c>
      <c r="B377" s="297"/>
      <c r="C377" s="234"/>
      <c r="D377" s="234"/>
      <c r="E377" s="295"/>
      <c r="F377" s="295"/>
      <c r="G377" s="234"/>
    </row>
    <row r="378" spans="1:7" x14ac:dyDescent="0.35">
      <c r="A378" s="133" t="str">
        <f t="shared" si="5"/>
        <v/>
      </c>
      <c r="B378" s="297"/>
      <c r="C378" s="234"/>
      <c r="D378" s="234"/>
      <c r="E378" s="295"/>
      <c r="F378" s="295"/>
      <c r="G378" s="234"/>
    </row>
    <row r="379" spans="1:7" x14ac:dyDescent="0.35">
      <c r="A379" s="133" t="str">
        <f t="shared" si="5"/>
        <v/>
      </c>
      <c r="B379" s="297"/>
      <c r="C379" s="234"/>
      <c r="D379" s="234"/>
      <c r="E379" s="295"/>
      <c r="F379" s="295"/>
      <c r="G379" s="234"/>
    </row>
    <row r="380" spans="1:7" x14ac:dyDescent="0.35">
      <c r="A380" s="133" t="str">
        <f t="shared" si="5"/>
        <v/>
      </c>
      <c r="B380" s="297"/>
      <c r="C380" s="234"/>
      <c r="D380" s="234"/>
      <c r="E380" s="295"/>
      <c r="F380" s="295"/>
      <c r="G380" s="234"/>
    </row>
    <row r="381" spans="1:7" x14ac:dyDescent="0.35">
      <c r="A381" s="133" t="str">
        <f t="shared" si="5"/>
        <v/>
      </c>
      <c r="B381" s="297"/>
      <c r="C381" s="234"/>
      <c r="D381" s="234"/>
      <c r="E381" s="295"/>
      <c r="F381" s="295"/>
      <c r="G381" s="234"/>
    </row>
    <row r="382" spans="1:7" x14ac:dyDescent="0.35">
      <c r="A382" s="133" t="str">
        <f t="shared" si="5"/>
        <v/>
      </c>
      <c r="B382" s="297"/>
      <c r="C382" s="234"/>
      <c r="D382" s="234"/>
      <c r="E382" s="295"/>
      <c r="F382" s="295"/>
      <c r="G382" s="234"/>
    </row>
    <row r="383" spans="1:7" x14ac:dyDescent="0.35">
      <c r="A383" s="133" t="str">
        <f t="shared" si="5"/>
        <v/>
      </c>
      <c r="B383" s="297"/>
      <c r="C383" s="234"/>
      <c r="D383" s="234"/>
      <c r="E383" s="295"/>
      <c r="F383" s="295"/>
      <c r="G383" s="234"/>
    </row>
    <row r="384" spans="1:7" x14ac:dyDescent="0.35">
      <c r="A384" s="133" t="str">
        <f t="shared" si="5"/>
        <v/>
      </c>
      <c r="B384" s="297"/>
      <c r="C384" s="234"/>
      <c r="D384" s="234"/>
      <c r="E384" s="295"/>
      <c r="F384" s="295"/>
      <c r="G384" s="234"/>
    </row>
    <row r="385" spans="1:7" x14ac:dyDescent="0.35">
      <c r="A385" s="133" t="str">
        <f t="shared" si="5"/>
        <v/>
      </c>
      <c r="B385" s="297"/>
      <c r="C385" s="234"/>
      <c r="D385" s="234"/>
      <c r="E385" s="295"/>
      <c r="F385" s="295"/>
      <c r="G385" s="234"/>
    </row>
    <row r="386" spans="1:7" x14ac:dyDescent="0.35">
      <c r="A386" s="133" t="str">
        <f t="shared" si="5"/>
        <v/>
      </c>
      <c r="B386" s="297"/>
      <c r="C386" s="234"/>
      <c r="D386" s="234"/>
      <c r="E386" s="295"/>
      <c r="F386" s="295"/>
      <c r="G386" s="234"/>
    </row>
    <row r="387" spans="1:7" x14ac:dyDescent="0.35">
      <c r="A387" s="133" t="str">
        <f t="shared" si="5"/>
        <v/>
      </c>
      <c r="B387" s="297"/>
      <c r="C387" s="234"/>
      <c r="D387" s="234"/>
      <c r="E387" s="295"/>
      <c r="F387" s="295"/>
      <c r="G387" s="234"/>
    </row>
    <row r="388" spans="1:7" x14ac:dyDescent="0.35">
      <c r="A388" s="133" t="str">
        <f t="shared" si="5"/>
        <v/>
      </c>
      <c r="B388" s="297"/>
      <c r="C388" s="234"/>
      <c r="D388" s="234"/>
      <c r="E388" s="295"/>
      <c r="F388" s="295"/>
      <c r="G388" s="234"/>
    </row>
    <row r="389" spans="1:7" x14ac:dyDescent="0.35">
      <c r="A389" s="133" t="str">
        <f t="shared" ref="A389:A452" si="6">IF(B389="","",ROW()-2)</f>
        <v/>
      </c>
      <c r="B389" s="297"/>
      <c r="C389" s="234"/>
      <c r="D389" s="234"/>
      <c r="E389" s="295"/>
      <c r="F389" s="295"/>
      <c r="G389" s="234"/>
    </row>
    <row r="390" spans="1:7" x14ac:dyDescent="0.35">
      <c r="A390" s="133" t="str">
        <f t="shared" si="6"/>
        <v/>
      </c>
      <c r="B390" s="297"/>
      <c r="C390" s="234"/>
      <c r="D390" s="234"/>
      <c r="E390" s="295"/>
      <c r="F390" s="295"/>
      <c r="G390" s="234"/>
    </row>
    <row r="391" spans="1:7" x14ac:dyDescent="0.35">
      <c r="A391" s="133" t="str">
        <f t="shared" si="6"/>
        <v/>
      </c>
      <c r="B391" s="297"/>
      <c r="C391" s="234"/>
      <c r="D391" s="234"/>
      <c r="E391" s="295"/>
      <c r="F391" s="295"/>
      <c r="G391" s="234"/>
    </row>
    <row r="392" spans="1:7" x14ac:dyDescent="0.35">
      <c r="A392" s="133" t="str">
        <f t="shared" si="6"/>
        <v/>
      </c>
      <c r="B392" s="297"/>
      <c r="C392" s="234"/>
      <c r="D392" s="234"/>
      <c r="E392" s="295"/>
      <c r="F392" s="295"/>
      <c r="G392" s="234"/>
    </row>
    <row r="393" spans="1:7" x14ac:dyDescent="0.35">
      <c r="A393" s="133" t="str">
        <f t="shared" si="6"/>
        <v/>
      </c>
      <c r="B393" s="297"/>
      <c r="C393" s="234"/>
      <c r="D393" s="234"/>
      <c r="E393" s="295"/>
      <c r="F393" s="295"/>
      <c r="G393" s="234"/>
    </row>
    <row r="394" spans="1:7" x14ac:dyDescent="0.35">
      <c r="A394" s="133" t="str">
        <f t="shared" si="6"/>
        <v/>
      </c>
      <c r="B394" s="297"/>
      <c r="C394" s="234"/>
      <c r="D394" s="234"/>
      <c r="E394" s="295"/>
      <c r="F394" s="295"/>
      <c r="G394" s="234"/>
    </row>
    <row r="395" spans="1:7" x14ac:dyDescent="0.35">
      <c r="A395" s="133" t="str">
        <f t="shared" si="6"/>
        <v/>
      </c>
      <c r="B395" s="297"/>
      <c r="C395" s="234"/>
      <c r="D395" s="234"/>
      <c r="E395" s="295"/>
      <c r="F395" s="295"/>
      <c r="G395" s="234"/>
    </row>
    <row r="396" spans="1:7" x14ac:dyDescent="0.35">
      <c r="A396" s="133" t="str">
        <f t="shared" si="6"/>
        <v/>
      </c>
      <c r="B396" s="297"/>
      <c r="C396" s="234"/>
      <c r="D396" s="234"/>
      <c r="E396" s="295"/>
      <c r="F396" s="295"/>
      <c r="G396" s="234"/>
    </row>
    <row r="397" spans="1:7" x14ac:dyDescent="0.35">
      <c r="A397" s="133" t="str">
        <f t="shared" si="6"/>
        <v/>
      </c>
      <c r="B397" s="297"/>
      <c r="C397" s="234"/>
      <c r="D397" s="234"/>
      <c r="E397" s="295"/>
      <c r="F397" s="295"/>
      <c r="G397" s="234"/>
    </row>
    <row r="398" spans="1:7" x14ac:dyDescent="0.35">
      <c r="A398" s="133" t="str">
        <f t="shared" si="6"/>
        <v/>
      </c>
      <c r="B398" s="297"/>
      <c r="C398" s="234"/>
      <c r="D398" s="234"/>
      <c r="E398" s="295"/>
      <c r="F398" s="295"/>
      <c r="G398" s="234"/>
    </row>
    <row r="399" spans="1:7" x14ac:dyDescent="0.35">
      <c r="A399" s="133" t="str">
        <f t="shared" si="6"/>
        <v/>
      </c>
      <c r="B399" s="297"/>
      <c r="C399" s="234"/>
      <c r="D399" s="234"/>
      <c r="E399" s="295"/>
      <c r="F399" s="295"/>
      <c r="G399" s="234"/>
    </row>
    <row r="400" spans="1:7" x14ac:dyDescent="0.35">
      <c r="A400" s="133" t="str">
        <f t="shared" si="6"/>
        <v/>
      </c>
      <c r="B400" s="297"/>
      <c r="C400" s="234"/>
      <c r="D400" s="234"/>
      <c r="E400" s="295"/>
      <c r="F400" s="295"/>
      <c r="G400" s="234"/>
    </row>
    <row r="401" spans="1:7" x14ac:dyDescent="0.35">
      <c r="A401" s="133" t="str">
        <f t="shared" si="6"/>
        <v/>
      </c>
      <c r="B401" s="297"/>
      <c r="C401" s="234"/>
      <c r="D401" s="234"/>
      <c r="E401" s="295"/>
      <c r="F401" s="295"/>
      <c r="G401" s="234"/>
    </row>
    <row r="402" spans="1:7" x14ac:dyDescent="0.35">
      <c r="A402" s="133" t="str">
        <f t="shared" si="6"/>
        <v/>
      </c>
      <c r="B402" s="297"/>
      <c r="C402" s="234"/>
      <c r="D402" s="234"/>
      <c r="E402" s="295"/>
      <c r="F402" s="295"/>
      <c r="G402" s="234"/>
    </row>
    <row r="403" spans="1:7" x14ac:dyDescent="0.35">
      <c r="A403" s="133" t="str">
        <f t="shared" si="6"/>
        <v/>
      </c>
      <c r="B403" s="297"/>
      <c r="C403" s="234"/>
      <c r="D403" s="234"/>
      <c r="E403" s="295"/>
      <c r="F403" s="295"/>
      <c r="G403" s="234"/>
    </row>
    <row r="404" spans="1:7" x14ac:dyDescent="0.35">
      <c r="A404" s="133" t="str">
        <f t="shared" si="6"/>
        <v/>
      </c>
      <c r="B404" s="297"/>
      <c r="C404" s="234"/>
      <c r="D404" s="234"/>
      <c r="E404" s="295"/>
      <c r="F404" s="295"/>
      <c r="G404" s="234"/>
    </row>
    <row r="405" spans="1:7" x14ac:dyDescent="0.35">
      <c r="A405" s="133" t="str">
        <f t="shared" si="6"/>
        <v/>
      </c>
      <c r="B405" s="297"/>
      <c r="C405" s="234"/>
      <c r="D405" s="234"/>
      <c r="E405" s="295"/>
      <c r="F405" s="295"/>
      <c r="G405" s="234"/>
    </row>
    <row r="406" spans="1:7" x14ac:dyDescent="0.35">
      <c r="A406" s="133" t="str">
        <f t="shared" si="6"/>
        <v/>
      </c>
      <c r="B406" s="297"/>
      <c r="C406" s="234"/>
      <c r="D406" s="234"/>
      <c r="E406" s="295"/>
      <c r="F406" s="295"/>
      <c r="G406" s="234"/>
    </row>
    <row r="407" spans="1:7" x14ac:dyDescent="0.35">
      <c r="A407" s="133" t="str">
        <f t="shared" si="6"/>
        <v/>
      </c>
      <c r="B407" s="297"/>
      <c r="C407" s="234"/>
      <c r="D407" s="234"/>
      <c r="E407" s="295"/>
      <c r="F407" s="295"/>
      <c r="G407" s="234"/>
    </row>
    <row r="408" spans="1:7" x14ac:dyDescent="0.35">
      <c r="A408" s="133" t="str">
        <f t="shared" si="6"/>
        <v/>
      </c>
      <c r="B408" s="297"/>
      <c r="C408" s="234"/>
      <c r="D408" s="234"/>
      <c r="E408" s="295"/>
      <c r="F408" s="295"/>
      <c r="G408" s="234"/>
    </row>
    <row r="409" spans="1:7" x14ac:dyDescent="0.35">
      <c r="A409" s="133" t="str">
        <f t="shared" si="6"/>
        <v/>
      </c>
      <c r="B409" s="297"/>
      <c r="C409" s="234"/>
      <c r="D409" s="234"/>
      <c r="E409" s="295"/>
      <c r="F409" s="295"/>
      <c r="G409" s="234"/>
    </row>
    <row r="410" spans="1:7" x14ac:dyDescent="0.35">
      <c r="A410" s="133" t="str">
        <f t="shared" si="6"/>
        <v/>
      </c>
      <c r="B410" s="297"/>
      <c r="C410" s="234"/>
      <c r="D410" s="234"/>
      <c r="E410" s="295"/>
      <c r="F410" s="295"/>
      <c r="G410" s="234"/>
    </row>
    <row r="411" spans="1:7" x14ac:dyDescent="0.35">
      <c r="A411" s="133" t="str">
        <f t="shared" si="6"/>
        <v/>
      </c>
      <c r="B411" s="297"/>
      <c r="C411" s="234"/>
      <c r="D411" s="234"/>
      <c r="E411" s="295"/>
      <c r="F411" s="295"/>
      <c r="G411" s="234"/>
    </row>
    <row r="412" spans="1:7" x14ac:dyDescent="0.35">
      <c r="A412" s="133" t="str">
        <f t="shared" si="6"/>
        <v/>
      </c>
      <c r="B412" s="297"/>
      <c r="C412" s="234"/>
      <c r="D412" s="234"/>
      <c r="E412" s="295"/>
      <c r="F412" s="295"/>
      <c r="G412" s="234"/>
    </row>
    <row r="413" spans="1:7" x14ac:dyDescent="0.35">
      <c r="A413" s="133" t="str">
        <f t="shared" si="6"/>
        <v/>
      </c>
      <c r="B413" s="297"/>
      <c r="C413" s="234"/>
      <c r="D413" s="234"/>
      <c r="E413" s="295"/>
      <c r="F413" s="295"/>
      <c r="G413" s="234"/>
    </row>
    <row r="414" spans="1:7" x14ac:dyDescent="0.35">
      <c r="A414" s="133" t="str">
        <f t="shared" si="6"/>
        <v/>
      </c>
      <c r="B414" s="297"/>
      <c r="C414" s="234"/>
      <c r="D414" s="234"/>
      <c r="E414" s="295"/>
      <c r="F414" s="295"/>
      <c r="G414" s="234"/>
    </row>
    <row r="415" spans="1:7" x14ac:dyDescent="0.35">
      <c r="A415" s="133" t="str">
        <f t="shared" si="6"/>
        <v/>
      </c>
      <c r="B415" s="297"/>
      <c r="C415" s="234"/>
      <c r="D415" s="234"/>
      <c r="E415" s="295"/>
      <c r="F415" s="295"/>
      <c r="G415" s="234"/>
    </row>
    <row r="416" spans="1:7" x14ac:dyDescent="0.35">
      <c r="A416" s="133" t="str">
        <f t="shared" si="6"/>
        <v/>
      </c>
      <c r="B416" s="297"/>
      <c r="C416" s="234"/>
      <c r="D416" s="234"/>
      <c r="E416" s="295"/>
      <c r="F416" s="295"/>
      <c r="G416" s="234"/>
    </row>
    <row r="417" spans="1:7" x14ac:dyDescent="0.35">
      <c r="A417" s="133" t="str">
        <f t="shared" si="6"/>
        <v/>
      </c>
      <c r="B417" s="297"/>
      <c r="C417" s="234"/>
      <c r="D417" s="234"/>
      <c r="E417" s="295"/>
      <c r="F417" s="295"/>
      <c r="G417" s="234"/>
    </row>
    <row r="418" spans="1:7" x14ac:dyDescent="0.35">
      <c r="A418" s="133" t="str">
        <f t="shared" si="6"/>
        <v/>
      </c>
      <c r="B418" s="297"/>
      <c r="C418" s="234"/>
      <c r="D418" s="234"/>
      <c r="E418" s="295"/>
      <c r="F418" s="295"/>
      <c r="G418" s="234"/>
    </row>
    <row r="419" spans="1:7" x14ac:dyDescent="0.35">
      <c r="A419" s="133" t="str">
        <f t="shared" si="6"/>
        <v/>
      </c>
      <c r="B419" s="297"/>
      <c r="C419" s="234"/>
      <c r="D419" s="234"/>
      <c r="E419" s="295"/>
      <c r="F419" s="295"/>
      <c r="G419" s="234"/>
    </row>
    <row r="420" spans="1:7" x14ac:dyDescent="0.35">
      <c r="A420" s="133" t="str">
        <f t="shared" si="6"/>
        <v/>
      </c>
      <c r="B420" s="297"/>
      <c r="C420" s="234"/>
      <c r="D420" s="234"/>
      <c r="E420" s="295"/>
      <c r="F420" s="295"/>
      <c r="G420" s="234"/>
    </row>
    <row r="421" spans="1:7" x14ac:dyDescent="0.35">
      <c r="A421" s="133" t="str">
        <f t="shared" si="6"/>
        <v/>
      </c>
      <c r="B421" s="297"/>
      <c r="C421" s="234"/>
      <c r="D421" s="234"/>
      <c r="E421" s="295"/>
      <c r="F421" s="295"/>
      <c r="G421" s="234"/>
    </row>
    <row r="422" spans="1:7" x14ac:dyDescent="0.35">
      <c r="A422" s="133" t="str">
        <f t="shared" si="6"/>
        <v/>
      </c>
      <c r="B422" s="297"/>
      <c r="C422" s="234"/>
      <c r="D422" s="234"/>
      <c r="E422" s="295"/>
      <c r="F422" s="295"/>
      <c r="G422" s="234"/>
    </row>
    <row r="423" spans="1:7" x14ac:dyDescent="0.35">
      <c r="A423" s="133" t="str">
        <f t="shared" si="6"/>
        <v/>
      </c>
      <c r="B423" s="297"/>
      <c r="C423" s="234"/>
      <c r="D423" s="234"/>
      <c r="E423" s="295"/>
      <c r="F423" s="295"/>
      <c r="G423" s="234"/>
    </row>
    <row r="424" spans="1:7" x14ac:dyDescent="0.35">
      <c r="A424" s="133" t="str">
        <f t="shared" si="6"/>
        <v/>
      </c>
      <c r="B424" s="297"/>
      <c r="C424" s="234"/>
      <c r="D424" s="234"/>
      <c r="E424" s="295"/>
      <c r="F424" s="295"/>
      <c r="G424" s="234"/>
    </row>
    <row r="425" spans="1:7" x14ac:dyDescent="0.35">
      <c r="A425" s="133" t="str">
        <f t="shared" si="6"/>
        <v/>
      </c>
      <c r="B425" s="297"/>
      <c r="C425" s="234"/>
      <c r="D425" s="234"/>
      <c r="E425" s="295"/>
      <c r="F425" s="295"/>
      <c r="G425" s="234"/>
    </row>
    <row r="426" spans="1:7" x14ac:dyDescent="0.35">
      <c r="A426" s="133" t="str">
        <f t="shared" si="6"/>
        <v/>
      </c>
      <c r="B426" s="297"/>
      <c r="C426" s="234"/>
      <c r="D426" s="234"/>
      <c r="E426" s="295"/>
      <c r="F426" s="295"/>
      <c r="G426" s="234"/>
    </row>
    <row r="427" spans="1:7" x14ac:dyDescent="0.35">
      <c r="A427" s="133" t="str">
        <f t="shared" si="6"/>
        <v/>
      </c>
      <c r="B427" s="297"/>
      <c r="C427" s="234"/>
      <c r="D427" s="234"/>
      <c r="E427" s="295"/>
      <c r="F427" s="295"/>
      <c r="G427" s="234"/>
    </row>
    <row r="428" spans="1:7" x14ac:dyDescent="0.35">
      <c r="A428" s="133" t="str">
        <f t="shared" si="6"/>
        <v/>
      </c>
      <c r="B428" s="297"/>
      <c r="C428" s="234"/>
      <c r="D428" s="234"/>
      <c r="E428" s="295"/>
      <c r="F428" s="295"/>
      <c r="G428" s="234"/>
    </row>
    <row r="429" spans="1:7" x14ac:dyDescent="0.35">
      <c r="A429" s="133" t="str">
        <f t="shared" si="6"/>
        <v/>
      </c>
      <c r="B429" s="297"/>
      <c r="C429" s="234"/>
      <c r="D429" s="234"/>
      <c r="E429" s="295"/>
      <c r="F429" s="295"/>
      <c r="G429" s="234"/>
    </row>
    <row r="430" spans="1:7" x14ac:dyDescent="0.35">
      <c r="A430" s="133" t="str">
        <f t="shared" si="6"/>
        <v/>
      </c>
      <c r="B430" s="297"/>
      <c r="C430" s="234"/>
      <c r="D430" s="234"/>
      <c r="E430" s="295"/>
      <c r="F430" s="295"/>
      <c r="G430" s="234"/>
    </row>
    <row r="431" spans="1:7" x14ac:dyDescent="0.35">
      <c r="A431" s="133" t="str">
        <f t="shared" si="6"/>
        <v/>
      </c>
      <c r="B431" s="297"/>
      <c r="C431" s="234"/>
      <c r="D431" s="234"/>
      <c r="E431" s="295"/>
      <c r="F431" s="295"/>
      <c r="G431" s="234"/>
    </row>
    <row r="432" spans="1:7" x14ac:dyDescent="0.35">
      <c r="A432" s="133" t="str">
        <f t="shared" si="6"/>
        <v/>
      </c>
      <c r="B432" s="297"/>
      <c r="C432" s="234"/>
      <c r="D432" s="234"/>
      <c r="E432" s="295"/>
      <c r="F432" s="295"/>
      <c r="G432" s="234"/>
    </row>
    <row r="433" spans="1:7" x14ac:dyDescent="0.35">
      <c r="A433" s="133" t="str">
        <f t="shared" si="6"/>
        <v/>
      </c>
      <c r="B433" s="297"/>
      <c r="C433" s="234"/>
      <c r="D433" s="234"/>
      <c r="E433" s="295"/>
      <c r="F433" s="295"/>
      <c r="G433" s="234"/>
    </row>
    <row r="434" spans="1:7" x14ac:dyDescent="0.35">
      <c r="A434" s="133" t="str">
        <f t="shared" si="6"/>
        <v/>
      </c>
      <c r="B434" s="297"/>
      <c r="C434" s="234"/>
      <c r="D434" s="234"/>
      <c r="E434" s="295"/>
      <c r="F434" s="295"/>
      <c r="G434" s="234"/>
    </row>
    <row r="435" spans="1:7" x14ac:dyDescent="0.35">
      <c r="A435" s="133" t="str">
        <f t="shared" si="6"/>
        <v/>
      </c>
      <c r="B435" s="297"/>
      <c r="C435" s="234"/>
      <c r="D435" s="234"/>
      <c r="E435" s="295"/>
      <c r="F435" s="295"/>
      <c r="G435" s="234"/>
    </row>
    <row r="436" spans="1:7" x14ac:dyDescent="0.35">
      <c r="A436" s="133" t="str">
        <f t="shared" si="6"/>
        <v/>
      </c>
      <c r="B436" s="297"/>
      <c r="C436" s="234"/>
      <c r="D436" s="234"/>
      <c r="E436" s="295"/>
      <c r="F436" s="295"/>
      <c r="G436" s="234"/>
    </row>
    <row r="437" spans="1:7" x14ac:dyDescent="0.35">
      <c r="A437" s="133" t="str">
        <f t="shared" si="6"/>
        <v/>
      </c>
      <c r="B437" s="297"/>
      <c r="C437" s="234"/>
      <c r="D437" s="234"/>
      <c r="E437" s="295"/>
      <c r="F437" s="295"/>
      <c r="G437" s="234"/>
    </row>
    <row r="438" spans="1:7" x14ac:dyDescent="0.35">
      <c r="A438" s="133" t="str">
        <f t="shared" si="6"/>
        <v/>
      </c>
      <c r="B438" s="297"/>
      <c r="C438" s="234"/>
      <c r="D438" s="234"/>
      <c r="E438" s="295"/>
      <c r="F438" s="295"/>
      <c r="G438" s="234"/>
    </row>
    <row r="439" spans="1:7" x14ac:dyDescent="0.35">
      <c r="A439" s="133" t="str">
        <f t="shared" si="6"/>
        <v/>
      </c>
      <c r="B439" s="297"/>
      <c r="C439" s="234"/>
      <c r="D439" s="234"/>
      <c r="E439" s="295"/>
      <c r="F439" s="295"/>
      <c r="G439" s="234"/>
    </row>
    <row r="440" spans="1:7" x14ac:dyDescent="0.35">
      <c r="A440" s="133" t="str">
        <f t="shared" si="6"/>
        <v/>
      </c>
      <c r="B440" s="297"/>
      <c r="C440" s="234"/>
      <c r="D440" s="234"/>
      <c r="E440" s="295"/>
      <c r="F440" s="295"/>
      <c r="G440" s="234"/>
    </row>
    <row r="441" spans="1:7" x14ac:dyDescent="0.35">
      <c r="A441" s="133" t="str">
        <f t="shared" si="6"/>
        <v/>
      </c>
      <c r="B441" s="297"/>
      <c r="C441" s="234"/>
      <c r="D441" s="234"/>
      <c r="E441" s="295"/>
      <c r="F441" s="295"/>
      <c r="G441" s="234"/>
    </row>
    <row r="442" spans="1:7" x14ac:dyDescent="0.35">
      <c r="A442" s="133" t="str">
        <f t="shared" si="6"/>
        <v/>
      </c>
      <c r="B442" s="297"/>
      <c r="C442" s="234"/>
      <c r="D442" s="234"/>
      <c r="E442" s="295"/>
      <c r="F442" s="295"/>
      <c r="G442" s="234"/>
    </row>
    <row r="443" spans="1:7" x14ac:dyDescent="0.35">
      <c r="A443" s="133" t="str">
        <f t="shared" si="6"/>
        <v/>
      </c>
      <c r="B443" s="297"/>
      <c r="C443" s="234"/>
      <c r="D443" s="234"/>
      <c r="E443" s="295"/>
      <c r="F443" s="295"/>
      <c r="G443" s="234"/>
    </row>
    <row r="444" spans="1:7" x14ac:dyDescent="0.35">
      <c r="A444" s="133" t="str">
        <f t="shared" si="6"/>
        <v/>
      </c>
      <c r="B444" s="297"/>
      <c r="C444" s="234"/>
      <c r="D444" s="234"/>
      <c r="E444" s="295"/>
      <c r="F444" s="295"/>
      <c r="G444" s="234"/>
    </row>
    <row r="445" spans="1:7" x14ac:dyDescent="0.35">
      <c r="A445" s="133" t="str">
        <f t="shared" si="6"/>
        <v/>
      </c>
      <c r="B445" s="297"/>
      <c r="C445" s="234"/>
      <c r="D445" s="234"/>
      <c r="E445" s="295"/>
      <c r="F445" s="295"/>
      <c r="G445" s="234"/>
    </row>
    <row r="446" spans="1:7" x14ac:dyDescent="0.35">
      <c r="A446" s="133" t="str">
        <f t="shared" si="6"/>
        <v/>
      </c>
      <c r="B446" s="297"/>
      <c r="C446" s="234"/>
      <c r="D446" s="234"/>
      <c r="E446" s="295"/>
      <c r="F446" s="295"/>
      <c r="G446" s="234"/>
    </row>
    <row r="447" spans="1:7" x14ac:dyDescent="0.35">
      <c r="A447" s="133" t="str">
        <f t="shared" si="6"/>
        <v/>
      </c>
      <c r="B447" s="297"/>
      <c r="C447" s="234"/>
      <c r="D447" s="234"/>
      <c r="E447" s="295"/>
      <c r="F447" s="295"/>
      <c r="G447" s="234"/>
    </row>
    <row r="448" spans="1:7" x14ac:dyDescent="0.35">
      <c r="A448" s="133" t="str">
        <f t="shared" si="6"/>
        <v/>
      </c>
      <c r="B448" s="297"/>
      <c r="C448" s="234"/>
      <c r="D448" s="234"/>
      <c r="E448" s="295"/>
      <c r="F448" s="295"/>
      <c r="G448" s="234"/>
    </row>
    <row r="449" spans="1:7" x14ac:dyDescent="0.35">
      <c r="A449" s="133" t="str">
        <f t="shared" si="6"/>
        <v/>
      </c>
      <c r="B449" s="297"/>
      <c r="C449" s="234"/>
      <c r="D449" s="234"/>
      <c r="E449" s="295"/>
      <c r="F449" s="295"/>
      <c r="G449" s="234"/>
    </row>
    <row r="450" spans="1:7" x14ac:dyDescent="0.35">
      <c r="A450" s="133" t="str">
        <f t="shared" si="6"/>
        <v/>
      </c>
      <c r="B450" s="297"/>
      <c r="C450" s="234"/>
      <c r="D450" s="234"/>
      <c r="E450" s="295"/>
      <c r="F450" s="295"/>
      <c r="G450" s="234"/>
    </row>
    <row r="451" spans="1:7" x14ac:dyDescent="0.35">
      <c r="A451" s="133" t="str">
        <f t="shared" si="6"/>
        <v/>
      </c>
      <c r="B451" s="297"/>
      <c r="C451" s="234"/>
      <c r="D451" s="234"/>
      <c r="E451" s="295"/>
      <c r="F451" s="295"/>
      <c r="G451" s="234"/>
    </row>
    <row r="452" spans="1:7" x14ac:dyDescent="0.35">
      <c r="A452" s="133" t="str">
        <f t="shared" si="6"/>
        <v/>
      </c>
      <c r="B452" s="297"/>
      <c r="C452" s="234"/>
      <c r="D452" s="234"/>
      <c r="E452" s="295"/>
      <c r="F452" s="295"/>
      <c r="G452" s="234"/>
    </row>
    <row r="453" spans="1:7" x14ac:dyDescent="0.35">
      <c r="A453" s="133" t="str">
        <f t="shared" ref="A453:A503" si="7">IF(B453="","",ROW()-2)</f>
        <v/>
      </c>
      <c r="B453" s="297"/>
      <c r="C453" s="234"/>
      <c r="D453" s="234"/>
      <c r="E453" s="295"/>
      <c r="F453" s="295"/>
      <c r="G453" s="234"/>
    </row>
    <row r="454" spans="1:7" x14ac:dyDescent="0.35">
      <c r="A454" s="133" t="str">
        <f t="shared" si="7"/>
        <v/>
      </c>
      <c r="B454" s="297"/>
      <c r="C454" s="234"/>
      <c r="D454" s="234"/>
      <c r="E454" s="295"/>
      <c r="F454" s="295"/>
      <c r="G454" s="234"/>
    </row>
    <row r="455" spans="1:7" x14ac:dyDescent="0.35">
      <c r="A455" s="133" t="str">
        <f t="shared" si="7"/>
        <v/>
      </c>
      <c r="B455" s="297"/>
      <c r="C455" s="234"/>
      <c r="D455" s="234"/>
      <c r="E455" s="295"/>
      <c r="F455" s="295"/>
      <c r="G455" s="234"/>
    </row>
    <row r="456" spans="1:7" x14ac:dyDescent="0.35">
      <c r="A456" s="133" t="str">
        <f t="shared" si="7"/>
        <v/>
      </c>
      <c r="B456" s="297"/>
      <c r="C456" s="234"/>
      <c r="D456" s="234"/>
      <c r="E456" s="295"/>
      <c r="F456" s="295"/>
      <c r="G456" s="234"/>
    </row>
    <row r="457" spans="1:7" x14ac:dyDescent="0.35">
      <c r="A457" s="133" t="str">
        <f t="shared" si="7"/>
        <v/>
      </c>
      <c r="B457" s="297"/>
      <c r="C457" s="234"/>
      <c r="D457" s="234"/>
      <c r="E457" s="295"/>
      <c r="F457" s="295"/>
      <c r="G457" s="234"/>
    </row>
    <row r="458" spans="1:7" x14ac:dyDescent="0.35">
      <c r="A458" s="133" t="str">
        <f t="shared" si="7"/>
        <v/>
      </c>
      <c r="B458" s="297"/>
      <c r="C458" s="234"/>
      <c r="D458" s="234"/>
      <c r="E458" s="295"/>
      <c r="F458" s="295"/>
      <c r="G458" s="234"/>
    </row>
    <row r="459" spans="1:7" x14ac:dyDescent="0.35">
      <c r="A459" s="133" t="str">
        <f t="shared" si="7"/>
        <v/>
      </c>
      <c r="B459" s="297"/>
      <c r="C459" s="234"/>
      <c r="D459" s="234"/>
      <c r="E459" s="295"/>
      <c r="F459" s="295"/>
      <c r="G459" s="234"/>
    </row>
    <row r="460" spans="1:7" x14ac:dyDescent="0.35">
      <c r="A460" s="133" t="str">
        <f t="shared" si="7"/>
        <v/>
      </c>
      <c r="B460" s="297"/>
      <c r="C460" s="234"/>
      <c r="D460" s="234"/>
      <c r="E460" s="295"/>
      <c r="F460" s="295"/>
      <c r="G460" s="234"/>
    </row>
    <row r="461" spans="1:7" x14ac:dyDescent="0.35">
      <c r="A461" s="133" t="str">
        <f t="shared" si="7"/>
        <v/>
      </c>
      <c r="B461" s="297"/>
      <c r="C461" s="234"/>
      <c r="D461" s="234"/>
      <c r="E461" s="295"/>
      <c r="F461" s="295"/>
      <c r="G461" s="234"/>
    </row>
    <row r="462" spans="1:7" x14ac:dyDescent="0.35">
      <c r="A462" s="133" t="str">
        <f t="shared" si="7"/>
        <v/>
      </c>
      <c r="B462" s="297"/>
      <c r="C462" s="234"/>
      <c r="D462" s="234"/>
      <c r="E462" s="295"/>
      <c r="F462" s="295"/>
      <c r="G462" s="234"/>
    </row>
    <row r="463" spans="1:7" x14ac:dyDescent="0.35">
      <c r="A463" s="133" t="str">
        <f t="shared" si="7"/>
        <v/>
      </c>
      <c r="B463" s="297"/>
      <c r="C463" s="234"/>
      <c r="D463" s="234"/>
      <c r="E463" s="295"/>
      <c r="F463" s="295"/>
      <c r="G463" s="234"/>
    </row>
    <row r="464" spans="1:7" x14ac:dyDescent="0.35">
      <c r="A464" s="133" t="str">
        <f t="shared" si="7"/>
        <v/>
      </c>
      <c r="B464" s="297"/>
      <c r="C464" s="234"/>
      <c r="D464" s="234"/>
      <c r="E464" s="295"/>
      <c r="F464" s="295"/>
      <c r="G464" s="234"/>
    </row>
    <row r="465" spans="1:7" x14ac:dyDescent="0.35">
      <c r="A465" s="133" t="str">
        <f t="shared" si="7"/>
        <v/>
      </c>
      <c r="B465" s="297"/>
      <c r="C465" s="234"/>
      <c r="D465" s="234"/>
      <c r="E465" s="295"/>
      <c r="F465" s="295"/>
      <c r="G465" s="234"/>
    </row>
    <row r="466" spans="1:7" x14ac:dyDescent="0.35">
      <c r="A466" s="133" t="str">
        <f t="shared" si="7"/>
        <v/>
      </c>
      <c r="B466" s="297"/>
      <c r="C466" s="234"/>
      <c r="D466" s="234"/>
      <c r="E466" s="295"/>
      <c r="F466" s="295"/>
      <c r="G466" s="234"/>
    </row>
    <row r="467" spans="1:7" x14ac:dyDescent="0.35">
      <c r="A467" s="133" t="str">
        <f t="shared" si="7"/>
        <v/>
      </c>
      <c r="B467" s="297"/>
      <c r="C467" s="234"/>
      <c r="D467" s="234"/>
      <c r="E467" s="295"/>
      <c r="F467" s="295"/>
      <c r="G467" s="234"/>
    </row>
    <row r="468" spans="1:7" x14ac:dyDescent="0.35">
      <c r="A468" s="133" t="str">
        <f t="shared" si="7"/>
        <v/>
      </c>
      <c r="B468" s="297"/>
      <c r="C468" s="234"/>
      <c r="D468" s="234"/>
      <c r="E468" s="295"/>
      <c r="F468" s="295"/>
      <c r="G468" s="234"/>
    </row>
    <row r="469" spans="1:7" x14ac:dyDescent="0.35">
      <c r="A469" s="133" t="str">
        <f t="shared" si="7"/>
        <v/>
      </c>
      <c r="B469" s="297"/>
      <c r="C469" s="234"/>
      <c r="D469" s="234"/>
      <c r="E469" s="295"/>
      <c r="F469" s="295"/>
      <c r="G469" s="234"/>
    </row>
    <row r="470" spans="1:7" x14ac:dyDescent="0.35">
      <c r="A470" s="133" t="str">
        <f t="shared" si="7"/>
        <v/>
      </c>
      <c r="B470" s="297"/>
      <c r="C470" s="234"/>
      <c r="D470" s="234"/>
      <c r="E470" s="295"/>
      <c r="F470" s="295"/>
      <c r="G470" s="234"/>
    </row>
    <row r="471" spans="1:7" x14ac:dyDescent="0.35">
      <c r="A471" s="133" t="str">
        <f t="shared" si="7"/>
        <v/>
      </c>
      <c r="B471" s="297"/>
      <c r="C471" s="234"/>
      <c r="D471" s="234"/>
      <c r="E471" s="295"/>
      <c r="F471" s="295"/>
      <c r="G471" s="234"/>
    </row>
    <row r="472" spans="1:7" x14ac:dyDescent="0.35">
      <c r="A472" s="133" t="str">
        <f t="shared" si="7"/>
        <v/>
      </c>
      <c r="B472" s="297"/>
      <c r="C472" s="234"/>
      <c r="D472" s="234"/>
      <c r="E472" s="295"/>
      <c r="F472" s="295"/>
      <c r="G472" s="234"/>
    </row>
    <row r="473" spans="1:7" x14ac:dyDescent="0.35">
      <c r="A473" s="133" t="str">
        <f t="shared" si="7"/>
        <v/>
      </c>
      <c r="B473" s="297"/>
      <c r="C473" s="234"/>
      <c r="D473" s="234"/>
      <c r="E473" s="295"/>
      <c r="F473" s="295"/>
      <c r="G473" s="234"/>
    </row>
    <row r="474" spans="1:7" x14ac:dyDescent="0.35">
      <c r="A474" s="133" t="str">
        <f t="shared" si="7"/>
        <v/>
      </c>
      <c r="B474" s="297"/>
      <c r="C474" s="234"/>
      <c r="D474" s="234"/>
      <c r="E474" s="295"/>
      <c r="F474" s="295"/>
      <c r="G474" s="234"/>
    </row>
    <row r="475" spans="1:7" x14ac:dyDescent="0.35">
      <c r="A475" s="133" t="str">
        <f t="shared" si="7"/>
        <v/>
      </c>
      <c r="B475" s="297"/>
      <c r="C475" s="234"/>
      <c r="D475" s="234"/>
      <c r="E475" s="295"/>
      <c r="F475" s="295"/>
      <c r="G475" s="234"/>
    </row>
    <row r="476" spans="1:7" x14ac:dyDescent="0.35">
      <c r="A476" s="133" t="str">
        <f t="shared" si="7"/>
        <v/>
      </c>
      <c r="B476" s="297"/>
      <c r="C476" s="234"/>
      <c r="D476" s="234"/>
      <c r="E476" s="295"/>
      <c r="F476" s="295"/>
      <c r="G476" s="234"/>
    </row>
    <row r="477" spans="1:7" x14ac:dyDescent="0.35">
      <c r="A477" s="133" t="str">
        <f t="shared" si="7"/>
        <v/>
      </c>
      <c r="B477" s="297"/>
      <c r="C477" s="234"/>
      <c r="D477" s="234"/>
      <c r="E477" s="295"/>
      <c r="F477" s="295"/>
      <c r="G477" s="234"/>
    </row>
    <row r="478" spans="1:7" x14ac:dyDescent="0.35">
      <c r="A478" s="133" t="str">
        <f t="shared" si="7"/>
        <v/>
      </c>
      <c r="B478" s="297"/>
      <c r="C478" s="234"/>
      <c r="D478" s="234"/>
      <c r="E478" s="295"/>
      <c r="F478" s="295"/>
      <c r="G478" s="234"/>
    </row>
    <row r="479" spans="1:7" x14ac:dyDescent="0.35">
      <c r="A479" s="133" t="str">
        <f t="shared" si="7"/>
        <v/>
      </c>
      <c r="B479" s="297"/>
      <c r="C479" s="234"/>
      <c r="D479" s="234"/>
      <c r="E479" s="295"/>
      <c r="F479" s="295"/>
      <c r="G479" s="234"/>
    </row>
    <row r="480" spans="1:7" x14ac:dyDescent="0.35">
      <c r="A480" s="133" t="str">
        <f t="shared" si="7"/>
        <v/>
      </c>
      <c r="B480" s="297"/>
      <c r="C480" s="234"/>
      <c r="D480" s="234"/>
      <c r="E480" s="295"/>
      <c r="F480" s="295"/>
      <c r="G480" s="234"/>
    </row>
    <row r="481" spans="1:7" x14ac:dyDescent="0.35">
      <c r="A481" s="133" t="str">
        <f t="shared" si="7"/>
        <v/>
      </c>
      <c r="B481" s="297"/>
      <c r="C481" s="234"/>
      <c r="D481" s="234"/>
      <c r="E481" s="295"/>
      <c r="F481" s="295"/>
      <c r="G481" s="234"/>
    </row>
    <row r="482" spans="1:7" x14ac:dyDescent="0.35">
      <c r="A482" s="133" t="str">
        <f t="shared" si="7"/>
        <v/>
      </c>
      <c r="B482" s="297"/>
      <c r="C482" s="234"/>
      <c r="D482" s="234"/>
      <c r="E482" s="295"/>
      <c r="F482" s="295"/>
      <c r="G482" s="234"/>
    </row>
    <row r="483" spans="1:7" x14ac:dyDescent="0.35">
      <c r="A483" s="133" t="str">
        <f t="shared" si="7"/>
        <v/>
      </c>
      <c r="B483" s="297"/>
      <c r="C483" s="234"/>
      <c r="D483" s="234"/>
      <c r="E483" s="295"/>
      <c r="F483" s="295"/>
      <c r="G483" s="234"/>
    </row>
    <row r="484" spans="1:7" x14ac:dyDescent="0.35">
      <c r="A484" s="133" t="str">
        <f t="shared" si="7"/>
        <v/>
      </c>
      <c r="B484" s="297"/>
      <c r="C484" s="234"/>
      <c r="D484" s="234"/>
      <c r="E484" s="295"/>
      <c r="F484" s="295"/>
      <c r="G484" s="234"/>
    </row>
    <row r="485" spans="1:7" x14ac:dyDescent="0.35">
      <c r="A485" s="133" t="str">
        <f t="shared" si="7"/>
        <v/>
      </c>
      <c r="B485" s="297"/>
      <c r="C485" s="234"/>
      <c r="D485" s="234"/>
      <c r="E485" s="295"/>
      <c r="F485" s="295"/>
      <c r="G485" s="234"/>
    </row>
    <row r="486" spans="1:7" x14ac:dyDescent="0.35">
      <c r="A486" s="133" t="str">
        <f t="shared" si="7"/>
        <v/>
      </c>
      <c r="B486" s="297"/>
      <c r="C486" s="234"/>
      <c r="D486" s="234"/>
      <c r="E486" s="295"/>
      <c r="F486" s="295"/>
      <c r="G486" s="234"/>
    </row>
    <row r="487" spans="1:7" x14ac:dyDescent="0.35">
      <c r="A487" s="133" t="str">
        <f t="shared" si="7"/>
        <v/>
      </c>
      <c r="B487" s="297"/>
      <c r="C487" s="234"/>
      <c r="D487" s="234"/>
      <c r="E487" s="295"/>
      <c r="F487" s="295"/>
      <c r="G487" s="234"/>
    </row>
    <row r="488" spans="1:7" x14ac:dyDescent="0.35">
      <c r="A488" s="133" t="str">
        <f t="shared" si="7"/>
        <v/>
      </c>
      <c r="B488" s="297"/>
      <c r="C488" s="234"/>
      <c r="D488" s="234"/>
      <c r="E488" s="295"/>
      <c r="F488" s="295"/>
      <c r="G488" s="234"/>
    </row>
    <row r="489" spans="1:7" x14ac:dyDescent="0.35">
      <c r="A489" s="133" t="str">
        <f t="shared" si="7"/>
        <v/>
      </c>
      <c r="B489" s="297"/>
      <c r="C489" s="234"/>
      <c r="D489" s="234"/>
      <c r="E489" s="295"/>
      <c r="F489" s="295"/>
      <c r="G489" s="234"/>
    </row>
    <row r="490" spans="1:7" x14ac:dyDescent="0.35">
      <c r="A490" s="133" t="str">
        <f t="shared" si="7"/>
        <v/>
      </c>
      <c r="B490" s="297"/>
      <c r="C490" s="234"/>
      <c r="D490" s="234"/>
      <c r="E490" s="295"/>
      <c r="F490" s="295"/>
      <c r="G490" s="234"/>
    </row>
    <row r="491" spans="1:7" x14ac:dyDescent="0.35">
      <c r="A491" s="133" t="str">
        <f t="shared" si="7"/>
        <v/>
      </c>
      <c r="B491" s="297"/>
      <c r="C491" s="234"/>
      <c r="D491" s="234"/>
      <c r="E491" s="295"/>
      <c r="F491" s="295"/>
      <c r="G491" s="234"/>
    </row>
    <row r="492" spans="1:7" x14ac:dyDescent="0.35">
      <c r="A492" s="133" t="str">
        <f t="shared" si="7"/>
        <v/>
      </c>
      <c r="B492" s="297"/>
      <c r="C492" s="234"/>
      <c r="D492" s="234"/>
      <c r="E492" s="295"/>
      <c r="F492" s="295"/>
      <c r="G492" s="234"/>
    </row>
    <row r="493" spans="1:7" x14ac:dyDescent="0.35">
      <c r="A493" s="133" t="str">
        <f t="shared" si="7"/>
        <v/>
      </c>
      <c r="B493" s="297"/>
      <c r="C493" s="234"/>
      <c r="D493" s="234"/>
      <c r="E493" s="295"/>
      <c r="F493" s="295"/>
      <c r="G493" s="234"/>
    </row>
    <row r="494" spans="1:7" x14ac:dyDescent="0.35">
      <c r="A494" s="133" t="str">
        <f t="shared" si="7"/>
        <v/>
      </c>
      <c r="B494" s="297"/>
      <c r="C494" s="234"/>
      <c r="D494" s="234"/>
      <c r="E494" s="295"/>
      <c r="F494" s="295"/>
      <c r="G494" s="234"/>
    </row>
    <row r="495" spans="1:7" x14ac:dyDescent="0.35">
      <c r="A495" s="133" t="str">
        <f t="shared" si="7"/>
        <v/>
      </c>
      <c r="B495" s="297"/>
      <c r="C495" s="234"/>
      <c r="D495" s="234"/>
      <c r="E495" s="295"/>
      <c r="F495" s="295"/>
      <c r="G495" s="234"/>
    </row>
    <row r="496" spans="1:7" x14ac:dyDescent="0.35">
      <c r="A496" s="133" t="str">
        <f t="shared" si="7"/>
        <v/>
      </c>
      <c r="B496" s="297"/>
      <c r="C496" s="234"/>
      <c r="D496" s="234"/>
      <c r="E496" s="295"/>
      <c r="F496" s="295"/>
      <c r="G496" s="234"/>
    </row>
    <row r="497" spans="1:7" x14ac:dyDescent="0.35">
      <c r="A497" s="133" t="str">
        <f t="shared" si="7"/>
        <v/>
      </c>
      <c r="B497" s="297"/>
      <c r="C497" s="234"/>
      <c r="D497" s="234"/>
      <c r="E497" s="295"/>
      <c r="F497" s="295"/>
      <c r="G497" s="234"/>
    </row>
    <row r="498" spans="1:7" x14ac:dyDescent="0.35">
      <c r="A498" s="133" t="str">
        <f t="shared" si="7"/>
        <v/>
      </c>
      <c r="B498" s="297"/>
      <c r="C498" s="234"/>
      <c r="D498" s="234"/>
      <c r="E498" s="295"/>
      <c r="F498" s="295"/>
      <c r="G498" s="234"/>
    </row>
    <row r="499" spans="1:7" x14ac:dyDescent="0.35">
      <c r="A499" s="133" t="str">
        <f t="shared" si="7"/>
        <v/>
      </c>
      <c r="B499" s="297"/>
      <c r="C499" s="234"/>
      <c r="D499" s="234"/>
      <c r="E499" s="295"/>
      <c r="F499" s="295"/>
      <c r="G499" s="234"/>
    </row>
    <row r="500" spans="1:7" x14ac:dyDescent="0.35">
      <c r="A500" s="133" t="str">
        <f t="shared" si="7"/>
        <v/>
      </c>
      <c r="B500" s="297"/>
      <c r="C500" s="234"/>
      <c r="D500" s="234"/>
      <c r="E500" s="295"/>
      <c r="F500" s="295"/>
      <c r="G500" s="234"/>
    </row>
    <row r="501" spans="1:7" x14ac:dyDescent="0.35">
      <c r="A501" s="133" t="str">
        <f t="shared" si="7"/>
        <v/>
      </c>
      <c r="B501" s="297"/>
      <c r="C501" s="234"/>
      <c r="D501" s="234"/>
      <c r="E501" s="295"/>
      <c r="F501" s="295"/>
      <c r="G501" s="234"/>
    </row>
    <row r="502" spans="1:7" x14ac:dyDescent="0.35">
      <c r="A502" s="133" t="str">
        <f t="shared" si="7"/>
        <v/>
      </c>
      <c r="B502" s="297"/>
      <c r="C502" s="234"/>
      <c r="D502" s="234"/>
      <c r="E502" s="295"/>
      <c r="F502" s="295"/>
      <c r="G502" s="234"/>
    </row>
    <row r="503" spans="1:7" x14ac:dyDescent="0.35">
      <c r="A503" s="133" t="str">
        <f t="shared" si="7"/>
        <v/>
      </c>
      <c r="B503" s="297"/>
      <c r="C503" s="234"/>
      <c r="D503" s="234"/>
      <c r="E503" s="295"/>
      <c r="F503" s="295"/>
      <c r="G503" s="234"/>
    </row>
  </sheetData>
  <sheetProtection algorithmName="SHA-512" hashValue="nOEeZy0uiB0s0cLnOSMpICbQV/8ajXi9OaWdDEjNbUx6jg1+Q8Q5TGQWeXXybnORffBvR9zCU+VMnBQheliu+w==" saltValue="F1T6BDmCdWqhzztqBauM1w==" spinCount="100000" sheet="1" objects="1" scenarios="1"/>
  <phoneticPr fontId="17" type="noConversion"/>
  <conditionalFormatting sqref="A3:A1048576">
    <cfRule type="expression" dxfId="44" priority="1">
      <formula>_xlfn.ISFORMULA(A3)</formula>
    </cfRule>
  </conditionalFormatting>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8C913-D6FD-4EEB-82BF-9ADC8FE5D793}">
  <dimension ref="A1:S1001"/>
  <sheetViews>
    <sheetView showGridLines="0" zoomScale="90" zoomScaleNormal="90" workbookViewId="0">
      <pane xSplit="1" ySplit="1" topLeftCell="B11" activePane="bottomRight" state="frozen"/>
      <selection pane="topRight" activeCell="B1" sqref="B1"/>
      <selection pane="bottomLeft" activeCell="A2" sqref="A2"/>
      <selection pane="bottomRight" activeCell="K19" sqref="K19"/>
    </sheetView>
  </sheetViews>
  <sheetFormatPr defaultColWidth="9.1796875" defaultRowHeight="14.5" x14ac:dyDescent="0.35"/>
  <cols>
    <col min="1" max="1" width="11" style="134" bestFit="1" customWidth="1"/>
    <col min="2" max="2" width="25" style="173" customWidth="1"/>
    <col min="3" max="3" width="36.26953125" style="173" customWidth="1"/>
    <col min="4" max="4" width="19" style="173" customWidth="1"/>
    <col min="5" max="5" width="13.54296875" style="173" customWidth="1"/>
    <col min="6" max="6" width="13.1796875" style="173" customWidth="1"/>
    <col min="7" max="7" width="14.54296875" style="343" customWidth="1"/>
    <col min="8" max="8" width="7.81640625" style="343" bestFit="1" customWidth="1"/>
    <col min="9" max="9" width="7" style="174" customWidth="1"/>
    <col min="10" max="10" width="20.1796875" style="344" customWidth="1"/>
    <col min="11" max="13" width="20" style="175" customWidth="1"/>
    <col min="14" max="14" width="40" style="173" customWidth="1"/>
    <col min="15" max="15" width="15.26953125" style="134" bestFit="1" customWidth="1"/>
    <col min="16" max="16" width="10.453125" style="134" hidden="1" customWidth="1"/>
    <col min="17" max="17" width="8.26953125" style="134" hidden="1" customWidth="1"/>
    <col min="18" max="18" width="10.81640625" style="134" hidden="1" customWidth="1"/>
    <col min="19" max="19" width="11.1796875" style="126" hidden="1" customWidth="1"/>
    <col min="20" max="16384" width="9.1796875" style="126"/>
  </cols>
  <sheetData>
    <row r="1" spans="1:19" s="132" customFormat="1" ht="29" x14ac:dyDescent="0.35">
      <c r="A1" s="131" t="s">
        <v>79</v>
      </c>
      <c r="B1" s="325" t="s">
        <v>80</v>
      </c>
      <c r="C1" s="132" t="s">
        <v>111</v>
      </c>
      <c r="D1" s="132" t="s">
        <v>8</v>
      </c>
      <c r="E1" s="132" t="s">
        <v>525</v>
      </c>
      <c r="F1" s="132" t="s">
        <v>0</v>
      </c>
      <c r="G1" s="299" t="s">
        <v>1</v>
      </c>
      <c r="H1" s="326" t="s">
        <v>507</v>
      </c>
      <c r="I1" s="300" t="s">
        <v>11</v>
      </c>
      <c r="J1" s="327" t="s">
        <v>526</v>
      </c>
      <c r="K1" s="187" t="s">
        <v>282</v>
      </c>
      <c r="L1" s="187" t="s">
        <v>11</v>
      </c>
      <c r="M1" s="187" t="s">
        <v>283</v>
      </c>
      <c r="N1" s="131" t="s">
        <v>5</v>
      </c>
      <c r="P1" s="328" t="s">
        <v>491</v>
      </c>
      <c r="Q1" s="302" t="s">
        <v>492</v>
      </c>
      <c r="R1" s="302"/>
      <c r="S1" s="302" t="s">
        <v>494</v>
      </c>
    </row>
    <row r="2" spans="1:19" x14ac:dyDescent="0.35">
      <c r="A2" s="133">
        <f>IF(B2="","",IFERROR(INDEX('Supplier List'!$A:$A,MATCH('Purchases Input worksheet'!$B2,'Supplier List'!$B:$B,0)),""))</f>
        <v>4</v>
      </c>
      <c r="B2" s="329" t="s">
        <v>81</v>
      </c>
      <c r="C2" s="330" t="s">
        <v>108</v>
      </c>
      <c r="D2" s="185" t="str">
        <f>IFERROR(VLOOKUP($C2,'Accounts worksheet'!$B:$C,2,0),"")</f>
        <v>Expense</v>
      </c>
      <c r="E2" s="186">
        <f>IFERROR(
INDEX('Accounts worksheet'!$A:$A,MATCH('Purchases Input worksheet'!$C2,'Accounts worksheet'!$B:$B,0)),
"")</f>
        <v>301</v>
      </c>
      <c r="F2" s="331" t="s">
        <v>169</v>
      </c>
      <c r="G2" s="332">
        <v>43641</v>
      </c>
      <c r="H2" s="333" t="s">
        <v>508</v>
      </c>
      <c r="I2" s="334">
        <v>0.1</v>
      </c>
      <c r="J2" s="335"/>
      <c r="K2" s="188">
        <v>25</v>
      </c>
      <c r="L2" s="188">
        <f>IF($K2="","",$K2*($I2))</f>
        <v>2.5</v>
      </c>
      <c r="M2" s="188">
        <f>IF($K2="","",$K2*(1+$I2))</f>
        <v>27.500000000000004</v>
      </c>
      <c r="N2" s="169" t="s">
        <v>108</v>
      </c>
      <c r="P2" s="134">
        <f>IF($G2="","",MONTH($G2))</f>
        <v>6</v>
      </c>
      <c r="Q2" s="134">
        <v>1</v>
      </c>
      <c r="R2" s="134" t="s">
        <v>495</v>
      </c>
      <c r="S2" s="208">
        <f>SUMIFS($K:$K,$P:$P,$Q2,$E:$E,"&lt;&gt;"&amp;322,$E:$E,"&lt;&gt;"&amp;323,$E:$E,"&lt;&gt;"&amp;324,$D:$D,"Expense")</f>
        <v>0</v>
      </c>
    </row>
    <row r="3" spans="1:19" x14ac:dyDescent="0.35">
      <c r="A3" s="133">
        <f>IF(B3="","",IFERROR(INDEX('Supplier List'!$A:$A,MATCH('Purchases Input worksheet'!$B3,'Supplier List'!$B:$B,0)),""))</f>
        <v>5</v>
      </c>
      <c r="B3" s="329" t="s">
        <v>82</v>
      </c>
      <c r="C3" s="330" t="s">
        <v>266</v>
      </c>
      <c r="D3" s="185" t="str">
        <f>IFERROR(VLOOKUP($C3,'Accounts worksheet'!$B:$C,2,0),"")</f>
        <v>Current asset</v>
      </c>
      <c r="E3" s="186">
        <f>IFERROR(
INDEX('Accounts worksheet'!$A:$A,MATCH('Purchases Input worksheet'!$C3,'Accounts worksheet'!$B:$B,0)),
"")</f>
        <v>424</v>
      </c>
      <c r="F3" s="331" t="s">
        <v>170</v>
      </c>
      <c r="G3" s="336">
        <v>43937</v>
      </c>
      <c r="H3" s="333"/>
      <c r="I3" s="334">
        <v>0.1</v>
      </c>
      <c r="J3" s="335"/>
      <c r="K3" s="188">
        <v>200</v>
      </c>
      <c r="L3" s="188">
        <f t="shared" ref="L3:L66" si="0">IF($K3="","",$K3*($I3))</f>
        <v>20</v>
      </c>
      <c r="M3" s="188">
        <f>IF($K3="","",$K3*(1+$I3))</f>
        <v>220.00000000000003</v>
      </c>
      <c r="N3" s="310" t="s">
        <v>302</v>
      </c>
      <c r="P3" s="134">
        <f t="shared" ref="P3:P66" si="1">IF($G3="","",MONTH($G3))</f>
        <v>4</v>
      </c>
      <c r="Q3" s="134">
        <v>2</v>
      </c>
      <c r="R3" s="134" t="s">
        <v>496</v>
      </c>
      <c r="S3" s="208">
        <f t="shared" ref="S3:S13" si="2">SUMIFS($K:$K,$P:$P,$Q3,$E:$E,"&lt;&gt;"&amp;322,$E:$E,"&lt;&gt;"&amp;323,$E:$E,"&lt;&gt;"&amp;324,$D:$D,"Expense")</f>
        <v>0</v>
      </c>
    </row>
    <row r="4" spans="1:19" x14ac:dyDescent="0.35">
      <c r="A4" s="133">
        <f>IF(B4="","",IFERROR(INDEX('Supplier List'!$A:$A,MATCH('Purchases Input worksheet'!$B4,'Supplier List'!$B:$B,0)),""))</f>
        <v>6</v>
      </c>
      <c r="B4" s="329" t="s">
        <v>83</v>
      </c>
      <c r="C4" s="330" t="s">
        <v>119</v>
      </c>
      <c r="D4" s="185" t="str">
        <f>IFERROR(VLOOKUP($C4,'Accounts worksheet'!$B:$C,2,0),"")</f>
        <v>Non-current asset</v>
      </c>
      <c r="E4" s="186">
        <f>IFERROR(
INDEX('Accounts worksheet'!$A:$A,MATCH('Purchases Input worksheet'!$C4,'Accounts worksheet'!$B:$B,0)),
"")</f>
        <v>501</v>
      </c>
      <c r="F4" s="331" t="s">
        <v>171</v>
      </c>
      <c r="G4" s="336">
        <v>44066</v>
      </c>
      <c r="H4" s="333"/>
      <c r="I4" s="334">
        <v>0.1</v>
      </c>
      <c r="J4" s="335"/>
      <c r="K4" s="188"/>
      <c r="L4" s="188" t="str">
        <f t="shared" si="0"/>
        <v/>
      </c>
      <c r="M4" s="188" t="str">
        <f t="shared" ref="M4:M66" si="3">IF($K4="","",$K4*(1+$I4))</f>
        <v/>
      </c>
      <c r="N4" s="186" t="s">
        <v>109</v>
      </c>
      <c r="P4" s="134">
        <f t="shared" si="1"/>
        <v>8</v>
      </c>
      <c r="Q4" s="134">
        <v>3</v>
      </c>
      <c r="R4" s="134" t="s">
        <v>497</v>
      </c>
      <c r="S4" s="208">
        <f t="shared" si="2"/>
        <v>0</v>
      </c>
    </row>
    <row r="5" spans="1:19" x14ac:dyDescent="0.35">
      <c r="A5" s="133">
        <f>IF(B5="","",IFERROR(INDEX('Supplier List'!$A:$A,MATCH('Purchases Input worksheet'!$B5,'Supplier List'!$B:$B,0)),""))</f>
        <v>7</v>
      </c>
      <c r="B5" s="329" t="s">
        <v>84</v>
      </c>
      <c r="C5" s="330" t="s">
        <v>143</v>
      </c>
      <c r="D5" s="185" t="str">
        <f>IFERROR(VLOOKUP($C5,'Accounts worksheet'!$B:$C,2,0),"")</f>
        <v>Expense</v>
      </c>
      <c r="E5" s="186">
        <f>IFERROR(
INDEX('Accounts worksheet'!$A:$A,MATCH('Purchases Input worksheet'!$C5,'Accounts worksheet'!$B:$B,0)),
"")</f>
        <v>308</v>
      </c>
      <c r="F5" s="331" t="s">
        <v>172</v>
      </c>
      <c r="G5" s="336">
        <v>44110</v>
      </c>
      <c r="H5" s="333" t="s">
        <v>508</v>
      </c>
      <c r="I5" s="334">
        <v>0.1</v>
      </c>
      <c r="J5" s="335"/>
      <c r="K5" s="188">
        <v>890</v>
      </c>
      <c r="L5" s="188">
        <f t="shared" si="0"/>
        <v>89</v>
      </c>
      <c r="M5" s="188">
        <f t="shared" si="3"/>
        <v>979.00000000000011</v>
      </c>
      <c r="N5" s="186" t="s">
        <v>110</v>
      </c>
      <c r="P5" s="134">
        <f t="shared" si="1"/>
        <v>10</v>
      </c>
      <c r="Q5" s="134">
        <v>4</v>
      </c>
      <c r="R5" s="134" t="s">
        <v>498</v>
      </c>
      <c r="S5" s="208">
        <f t="shared" si="2"/>
        <v>0</v>
      </c>
    </row>
    <row r="6" spans="1:19" x14ac:dyDescent="0.35">
      <c r="A6" s="133">
        <f>IF(B6="","",IFERROR(INDEX('Supplier List'!$A:$A,MATCH('Purchases Input worksheet'!$B6,'Supplier List'!$B:$B,0)),""))</f>
        <v>8</v>
      </c>
      <c r="B6" s="329" t="s">
        <v>85</v>
      </c>
      <c r="C6" s="330" t="s">
        <v>119</v>
      </c>
      <c r="D6" s="185" t="str">
        <f>IFERROR(VLOOKUP($C6,'Accounts worksheet'!$B:$C,2,0),"")</f>
        <v>Non-current asset</v>
      </c>
      <c r="E6" s="186">
        <f>IFERROR(
INDEX('Accounts worksheet'!$A:$A,MATCH('Purchases Input worksheet'!$C6,'Accounts worksheet'!$B:$B,0)),
"")</f>
        <v>501</v>
      </c>
      <c r="F6" s="331">
        <v>182736</v>
      </c>
      <c r="G6" s="337">
        <v>44179</v>
      </c>
      <c r="H6" s="333"/>
      <c r="I6" s="334">
        <v>0.1</v>
      </c>
      <c r="J6" s="335"/>
      <c r="K6" s="338"/>
      <c r="L6" s="188" t="str">
        <f t="shared" si="0"/>
        <v/>
      </c>
      <c r="M6" s="188" t="str">
        <f t="shared" si="3"/>
        <v/>
      </c>
      <c r="N6" s="339" t="s">
        <v>153</v>
      </c>
      <c r="P6" s="134">
        <f t="shared" si="1"/>
        <v>12</v>
      </c>
      <c r="Q6" s="134">
        <v>5</v>
      </c>
      <c r="R6" s="134" t="s">
        <v>499</v>
      </c>
      <c r="S6" s="208">
        <f t="shared" si="2"/>
        <v>0</v>
      </c>
    </row>
    <row r="7" spans="1:19" x14ac:dyDescent="0.35">
      <c r="A7" s="133">
        <f>IF(B7="","",IFERROR(INDEX('Supplier List'!$A:$A,MATCH('Purchases Input worksheet'!$B7,'Supplier List'!$B:$B,0)),""))</f>
        <v>8</v>
      </c>
      <c r="B7" s="329" t="s">
        <v>85</v>
      </c>
      <c r="C7" s="330" t="s">
        <v>148</v>
      </c>
      <c r="D7" s="185" t="str">
        <f>IFERROR(VLOOKUP($C7,'Accounts worksheet'!$B:$C,2,0),"")</f>
        <v>Expense</v>
      </c>
      <c r="E7" s="186">
        <f>IFERROR(
INDEX('Accounts worksheet'!$A:$A,MATCH('Purchases Input worksheet'!$C7,'Accounts worksheet'!$B:$B,0)),
"")</f>
        <v>306</v>
      </c>
      <c r="F7" s="331">
        <v>182843</v>
      </c>
      <c r="G7" s="336">
        <v>44185</v>
      </c>
      <c r="H7" s="333" t="s">
        <v>508</v>
      </c>
      <c r="I7" s="334">
        <v>0.1</v>
      </c>
      <c r="J7" s="335"/>
      <c r="K7" s="340">
        <v>300</v>
      </c>
      <c r="L7" s="188">
        <f t="shared" si="0"/>
        <v>30</v>
      </c>
      <c r="M7" s="188">
        <f t="shared" si="3"/>
        <v>330</v>
      </c>
      <c r="N7" s="186" t="s">
        <v>341</v>
      </c>
      <c r="P7" s="134">
        <f t="shared" si="1"/>
        <v>12</v>
      </c>
      <c r="Q7" s="134">
        <v>6</v>
      </c>
      <c r="R7" s="134" t="s">
        <v>500</v>
      </c>
      <c r="S7" s="208">
        <f t="shared" si="2"/>
        <v>0</v>
      </c>
    </row>
    <row r="8" spans="1:19" x14ac:dyDescent="0.35">
      <c r="A8" s="133">
        <f>IF(B8="","",IFERROR(INDEX('Supplier List'!$A:$A,MATCH('Purchases Input worksheet'!$B8,'Supplier List'!$B:$B,0)),""))</f>
        <v>5</v>
      </c>
      <c r="B8" s="329" t="s">
        <v>82</v>
      </c>
      <c r="C8" s="330" t="s">
        <v>272</v>
      </c>
      <c r="D8" s="185" t="str">
        <f>IFERROR(VLOOKUP($C8,'Accounts worksheet'!$B:$C,2,0),"")</f>
        <v>Current asset</v>
      </c>
      <c r="E8" s="186">
        <f>IFERROR(
INDEX('Accounts worksheet'!$A:$A,MATCH('Purchases Input worksheet'!$C8,'Accounts worksheet'!$B:$B,0)),
"")</f>
        <v>406</v>
      </c>
      <c r="F8" s="331" t="s">
        <v>274</v>
      </c>
      <c r="G8" s="336">
        <v>44186</v>
      </c>
      <c r="H8" s="333"/>
      <c r="I8" s="341">
        <v>0.1</v>
      </c>
      <c r="J8" s="342">
        <v>3</v>
      </c>
      <c r="K8" s="340">
        <v>150</v>
      </c>
      <c r="L8" s="188">
        <f t="shared" si="0"/>
        <v>15</v>
      </c>
      <c r="M8" s="188">
        <f t="shared" si="3"/>
        <v>165</v>
      </c>
      <c r="N8" s="310" t="s">
        <v>278</v>
      </c>
      <c r="P8" s="134">
        <f t="shared" si="1"/>
        <v>12</v>
      </c>
      <c r="Q8" s="134">
        <v>7</v>
      </c>
      <c r="R8" s="134" t="s">
        <v>501</v>
      </c>
      <c r="S8" s="208">
        <f t="shared" si="2"/>
        <v>1000</v>
      </c>
    </row>
    <row r="9" spans="1:19" x14ac:dyDescent="0.35">
      <c r="A9" s="133">
        <f>IF(B9="","",IFERROR(INDEX('Supplier List'!$A:$A,MATCH('Purchases Input worksheet'!$B9,'Supplier List'!$B:$B,0)),""))</f>
        <v>5</v>
      </c>
      <c r="B9" s="329" t="s">
        <v>82</v>
      </c>
      <c r="C9" s="330" t="s">
        <v>276</v>
      </c>
      <c r="D9" s="185" t="str">
        <f>IFERROR(VLOOKUP($C9,'Accounts worksheet'!$B:$C,2,0),"")</f>
        <v>Current asset</v>
      </c>
      <c r="E9" s="186">
        <f>IFERROR(
INDEX('Accounts worksheet'!$A:$A,MATCH('Purchases Input worksheet'!$C9,'Accounts worksheet'!$B:$B,0)),
"")</f>
        <v>408</v>
      </c>
      <c r="F9" s="331" t="s">
        <v>281</v>
      </c>
      <c r="G9" s="336">
        <v>44188</v>
      </c>
      <c r="H9" s="333"/>
      <c r="I9" s="334">
        <v>0.1</v>
      </c>
      <c r="J9" s="335">
        <v>9</v>
      </c>
      <c r="K9" s="340">
        <v>200</v>
      </c>
      <c r="L9" s="188">
        <f t="shared" si="0"/>
        <v>20</v>
      </c>
      <c r="M9" s="188">
        <f t="shared" si="3"/>
        <v>220.00000000000003</v>
      </c>
      <c r="N9" s="186" t="s">
        <v>284</v>
      </c>
      <c r="P9" s="134">
        <f t="shared" si="1"/>
        <v>12</v>
      </c>
      <c r="Q9" s="134">
        <v>8</v>
      </c>
      <c r="R9" s="134" t="s">
        <v>502</v>
      </c>
      <c r="S9" s="208">
        <f t="shared" si="2"/>
        <v>0</v>
      </c>
    </row>
    <row r="10" spans="1:19" x14ac:dyDescent="0.35">
      <c r="A10" s="133">
        <f>IF(B10="","",IFERROR(INDEX('Supplier List'!$A:$A,MATCH('Purchases Input worksheet'!$B10,'Supplier List'!$B:$B,0)),""))</f>
        <v>5</v>
      </c>
      <c r="B10" s="329" t="s">
        <v>82</v>
      </c>
      <c r="C10" s="330" t="s">
        <v>275</v>
      </c>
      <c r="D10" s="185" t="str">
        <f>IFERROR(VLOOKUP($C10,'Accounts worksheet'!$B:$C,2,0),"")</f>
        <v>Current asset</v>
      </c>
      <c r="E10" s="186">
        <f>IFERROR(
INDEX('Accounts worksheet'!$A:$A,MATCH('Purchases Input worksheet'!$C10,'Accounts worksheet'!$B:$B,0)),
"")</f>
        <v>407</v>
      </c>
      <c r="F10" s="331" t="s">
        <v>285</v>
      </c>
      <c r="G10" s="336">
        <v>44189</v>
      </c>
      <c r="H10" s="333"/>
      <c r="I10" s="334">
        <v>0.1</v>
      </c>
      <c r="J10" s="335">
        <v>2</v>
      </c>
      <c r="K10" s="340">
        <v>100</v>
      </c>
      <c r="L10" s="188">
        <f t="shared" si="0"/>
        <v>10</v>
      </c>
      <c r="M10" s="188">
        <f t="shared" si="3"/>
        <v>110.00000000000001</v>
      </c>
      <c r="N10" s="186" t="s">
        <v>286</v>
      </c>
      <c r="P10" s="134">
        <f t="shared" si="1"/>
        <v>12</v>
      </c>
      <c r="Q10" s="134">
        <v>9</v>
      </c>
      <c r="R10" s="134" t="s">
        <v>503</v>
      </c>
      <c r="S10" s="208">
        <f t="shared" si="2"/>
        <v>0</v>
      </c>
    </row>
    <row r="11" spans="1:19" x14ac:dyDescent="0.35">
      <c r="A11" s="133">
        <f>IF(B11="","",IFERROR(INDEX('Supplier List'!$A:$A,MATCH('Purchases Input worksheet'!$B11,'Supplier List'!$B:$B,0)),""))</f>
        <v>5</v>
      </c>
      <c r="B11" s="329" t="s">
        <v>82</v>
      </c>
      <c r="C11" s="330" t="s">
        <v>277</v>
      </c>
      <c r="D11" s="185" t="str">
        <f>IFERROR(VLOOKUP($C11,'Accounts worksheet'!$B:$C,2,0),"")</f>
        <v>Current asset</v>
      </c>
      <c r="E11" s="186">
        <f>IFERROR(
INDEX('Accounts worksheet'!$A:$A,MATCH('Purchases Input worksheet'!$C11,'Accounts worksheet'!$B:$B,0)),
"")</f>
        <v>409</v>
      </c>
      <c r="F11" s="331" t="s">
        <v>300</v>
      </c>
      <c r="G11" s="336">
        <v>44256</v>
      </c>
      <c r="H11" s="333"/>
      <c r="I11" s="334">
        <v>0.1</v>
      </c>
      <c r="J11" s="335">
        <v>2</v>
      </c>
      <c r="K11" s="340">
        <v>100</v>
      </c>
      <c r="L11" s="188">
        <f t="shared" si="0"/>
        <v>10</v>
      </c>
      <c r="M11" s="188">
        <f t="shared" si="3"/>
        <v>110.00000000000001</v>
      </c>
      <c r="N11" s="186" t="s">
        <v>301</v>
      </c>
      <c r="P11" s="134">
        <f t="shared" si="1"/>
        <v>3</v>
      </c>
      <c r="Q11" s="134">
        <v>10</v>
      </c>
      <c r="R11" s="134" t="s">
        <v>504</v>
      </c>
      <c r="S11" s="208">
        <f t="shared" si="2"/>
        <v>890</v>
      </c>
    </row>
    <row r="12" spans="1:19" x14ac:dyDescent="0.35">
      <c r="A12" s="133">
        <f>IF(B12="","",IFERROR(INDEX('Supplier List'!$A:$A,MATCH('Purchases Input worksheet'!$B12,'Supplier List'!$B:$B,0)),""))</f>
        <v>5</v>
      </c>
      <c r="B12" s="329" t="s">
        <v>82</v>
      </c>
      <c r="C12" s="330" t="s">
        <v>270</v>
      </c>
      <c r="D12" s="185" t="str">
        <f>IFERROR(VLOOKUP($C12,'Accounts worksheet'!$B:$C,2,0),"")</f>
        <v>Current asset</v>
      </c>
      <c r="E12" s="186">
        <f>IFERROR(
INDEX('Accounts worksheet'!$A:$A,MATCH('Purchases Input worksheet'!$C12,'Accounts worksheet'!$B:$B,0)),
"")</f>
        <v>425</v>
      </c>
      <c r="F12" s="331" t="s">
        <v>303</v>
      </c>
      <c r="G12" s="336">
        <v>44287</v>
      </c>
      <c r="H12" s="333"/>
      <c r="I12" s="334">
        <v>0.1</v>
      </c>
      <c r="J12" s="335"/>
      <c r="K12" s="340">
        <v>200</v>
      </c>
      <c r="L12" s="188">
        <f t="shared" si="0"/>
        <v>20</v>
      </c>
      <c r="M12" s="188">
        <f t="shared" si="3"/>
        <v>220.00000000000003</v>
      </c>
      <c r="N12" s="186" t="s">
        <v>304</v>
      </c>
      <c r="P12" s="134">
        <f t="shared" si="1"/>
        <v>4</v>
      </c>
      <c r="Q12" s="134">
        <v>11</v>
      </c>
      <c r="R12" s="134" t="s">
        <v>505</v>
      </c>
      <c r="S12" s="208">
        <f t="shared" si="2"/>
        <v>0</v>
      </c>
    </row>
    <row r="13" spans="1:19" x14ac:dyDescent="0.35">
      <c r="A13" s="133">
        <f>IF(B13="","",IFERROR(INDEX('Supplier List'!$A:$A,MATCH('Purchases Input worksheet'!$B13,'Supplier List'!$B:$B,0)),""))</f>
        <v>4</v>
      </c>
      <c r="B13" s="329" t="s">
        <v>81</v>
      </c>
      <c r="C13" s="330" t="s">
        <v>108</v>
      </c>
      <c r="D13" s="185" t="str">
        <f>IFERROR(VLOOKUP($C13,'Accounts worksheet'!$B:$C,2,0),"")</f>
        <v>Expense</v>
      </c>
      <c r="E13" s="186">
        <f>IFERROR(
INDEX('Accounts worksheet'!$A:$A,MATCH('Purchases Input worksheet'!$C13,'Accounts worksheet'!$B:$B,0)),
"")</f>
        <v>301</v>
      </c>
      <c r="F13" s="331" t="s">
        <v>382</v>
      </c>
      <c r="G13" s="336">
        <v>43641</v>
      </c>
      <c r="H13" s="333" t="s">
        <v>508</v>
      </c>
      <c r="I13" s="334">
        <v>0.1</v>
      </c>
      <c r="J13" s="335"/>
      <c r="K13" s="340">
        <v>-25</v>
      </c>
      <c r="L13" s="188">
        <f t="shared" si="0"/>
        <v>-2.5</v>
      </c>
      <c r="M13" s="188">
        <f t="shared" si="3"/>
        <v>-27.500000000000004</v>
      </c>
      <c r="N13" s="186" t="s">
        <v>383</v>
      </c>
      <c r="P13" s="134">
        <f t="shared" si="1"/>
        <v>6</v>
      </c>
      <c r="Q13" s="134">
        <v>12</v>
      </c>
      <c r="R13" s="134" t="s">
        <v>506</v>
      </c>
      <c r="S13" s="208">
        <f t="shared" si="2"/>
        <v>300</v>
      </c>
    </row>
    <row r="14" spans="1:19" ht="15" thickBot="1" x14ac:dyDescent="0.4">
      <c r="A14" s="133">
        <f>IF(B14="","",IFERROR(INDEX('Supplier List'!$A:$A,MATCH('Purchases Input worksheet'!$B14,'Supplier List'!$B:$B,0)),""))</f>
        <v>4</v>
      </c>
      <c r="B14" s="329" t="s">
        <v>81</v>
      </c>
      <c r="C14" s="330" t="s">
        <v>108</v>
      </c>
      <c r="D14" s="185" t="str">
        <f>IFERROR(VLOOKUP($C14,'Accounts worksheet'!$B:$C,2,0),"")</f>
        <v>Expense</v>
      </c>
      <c r="E14" s="186">
        <f>IFERROR(
INDEX('Accounts worksheet'!$A:$A,MATCH('Purchases Input worksheet'!$C14,'Accounts worksheet'!$B:$B,0)),
"")</f>
        <v>301</v>
      </c>
      <c r="F14" s="331" t="s">
        <v>381</v>
      </c>
      <c r="G14" s="336">
        <v>45839</v>
      </c>
      <c r="H14" s="333" t="s">
        <v>508</v>
      </c>
      <c r="I14" s="334">
        <v>0.1</v>
      </c>
      <c r="J14" s="335"/>
      <c r="K14" s="340">
        <v>1000</v>
      </c>
      <c r="L14" s="188">
        <f t="shared" si="0"/>
        <v>100</v>
      </c>
      <c r="M14" s="188">
        <f t="shared" si="3"/>
        <v>1100</v>
      </c>
      <c r="N14" s="186" t="s">
        <v>424</v>
      </c>
      <c r="P14" s="134">
        <f t="shared" si="1"/>
        <v>7</v>
      </c>
      <c r="Q14" s="311" t="s">
        <v>250</v>
      </c>
      <c r="R14" s="311"/>
      <c r="S14" s="313">
        <f>SUM(S2:S13)</f>
        <v>2190</v>
      </c>
    </row>
    <row r="15" spans="1:19" ht="15" thickTop="1" x14ac:dyDescent="0.35">
      <c r="A15" s="133">
        <f>IF(B15="","",IFERROR(INDEX('Supplier List'!$A:$A,MATCH('Purchases Input worksheet'!$B15,'Supplier List'!$B:$B,0)),""))</f>
        <v>1</v>
      </c>
      <c r="B15" s="329" t="s">
        <v>480</v>
      </c>
      <c r="C15" s="330" t="s">
        <v>510</v>
      </c>
      <c r="D15" s="185" t="str">
        <f>IFERROR(VLOOKUP($C15,'Accounts worksheet'!$B:$C,2,0),"")</f>
        <v>Expense</v>
      </c>
      <c r="E15" s="186">
        <f>IFERROR(
INDEX('Accounts worksheet'!$A:$A,MATCH('Purchases Input worksheet'!$C15,'Accounts worksheet'!$B:$B,0)),
"")</f>
        <v>322</v>
      </c>
      <c r="F15" s="331" t="s">
        <v>483</v>
      </c>
      <c r="G15" s="336">
        <v>44026</v>
      </c>
      <c r="H15" s="333"/>
      <c r="I15" s="334"/>
      <c r="J15" s="335"/>
      <c r="K15" s="340">
        <v>19362.576396206536</v>
      </c>
      <c r="L15" s="188">
        <f t="shared" si="0"/>
        <v>0</v>
      </c>
      <c r="M15" s="188">
        <f t="shared" si="3"/>
        <v>19362.576396206536</v>
      </c>
      <c r="N15" s="186" t="s">
        <v>482</v>
      </c>
      <c r="P15" s="134">
        <f t="shared" si="1"/>
        <v>7</v>
      </c>
    </row>
    <row r="16" spans="1:19" x14ac:dyDescent="0.35">
      <c r="A16" s="133">
        <f>IF(B16="","",IFERROR(INDEX('Supplier List'!$A:$A,MATCH('Purchases Input worksheet'!$B16,'Supplier List'!$B:$B,0)),""))</f>
        <v>2</v>
      </c>
      <c r="B16" s="329" t="s">
        <v>478</v>
      </c>
      <c r="C16" s="330" t="s">
        <v>478</v>
      </c>
      <c r="D16" s="185" t="str">
        <f>IFERROR(VLOOKUP($C16,'Accounts worksheet'!$B:$C,2,0),"")</f>
        <v>Expense</v>
      </c>
      <c r="E16" s="186">
        <f>IFERROR(
INDEX('Accounts worksheet'!$A:$A,MATCH('Purchases Input worksheet'!$C16,'Accounts worksheet'!$B:$B,0)),
"")</f>
        <v>324</v>
      </c>
      <c r="F16" s="331" t="s">
        <v>483</v>
      </c>
      <c r="G16" s="336">
        <v>44026</v>
      </c>
      <c r="H16" s="333"/>
      <c r="I16" s="334"/>
      <c r="J16" s="335"/>
      <c r="K16" s="340">
        <v>1826.1447576396208</v>
      </c>
      <c r="L16" s="188">
        <f t="shared" si="0"/>
        <v>0</v>
      </c>
      <c r="M16" s="188">
        <f t="shared" si="3"/>
        <v>1826.1447576396208</v>
      </c>
      <c r="N16" s="186" t="s">
        <v>482</v>
      </c>
      <c r="P16" s="134">
        <f t="shared" si="1"/>
        <v>7</v>
      </c>
    </row>
    <row r="17" spans="1:16" x14ac:dyDescent="0.35">
      <c r="A17" s="133">
        <f>IF(B17="","",IFERROR(INDEX('Supplier List'!$A:$A,MATCH('Purchases Input worksheet'!$B17,'Supplier List'!$B:$B,0)),""))</f>
        <v>3</v>
      </c>
      <c r="B17" s="329" t="s">
        <v>481</v>
      </c>
      <c r="C17" s="330" t="s">
        <v>481</v>
      </c>
      <c r="D17" s="185" t="str">
        <f>IFERROR(VLOOKUP($C17,'Accounts worksheet'!$B:$C,2,0),"")</f>
        <v>Expense</v>
      </c>
      <c r="E17" s="186">
        <f>IFERROR(
INDEX('Accounts worksheet'!$A:$A,MATCH('Purchases Input worksheet'!$C17,'Accounts worksheet'!$B:$B,0)),
"")</f>
        <v>323</v>
      </c>
      <c r="F17" s="331" t="s">
        <v>483</v>
      </c>
      <c r="G17" s="336">
        <v>44026</v>
      </c>
      <c r="H17" s="333"/>
      <c r="I17" s="334"/>
      <c r="J17" s="335"/>
      <c r="K17" s="340">
        <v>7233</v>
      </c>
      <c r="L17" s="188">
        <f t="shared" si="0"/>
        <v>0</v>
      </c>
      <c r="M17" s="188">
        <f t="shared" si="3"/>
        <v>7233</v>
      </c>
      <c r="N17" s="186" t="s">
        <v>482</v>
      </c>
      <c r="P17" s="134">
        <f t="shared" si="1"/>
        <v>7</v>
      </c>
    </row>
    <row r="18" spans="1:16" x14ac:dyDescent="0.35">
      <c r="A18" s="133">
        <f>IF(B18="","",IFERROR(INDEX('Supplier List'!$A:$A,MATCH('Purchases Input worksheet'!$B18,'Supplier List'!$B:$B,0)),""))</f>
        <v>5</v>
      </c>
      <c r="B18" s="329" t="s">
        <v>82</v>
      </c>
      <c r="C18" s="330" t="s">
        <v>272</v>
      </c>
      <c r="D18" s="185" t="str">
        <f>IFERROR(VLOOKUP($C18,'Accounts worksheet'!$B:$C,2,0),"")</f>
        <v>Current asset</v>
      </c>
      <c r="E18" s="186">
        <f>IFERROR(
INDEX('Accounts worksheet'!$A:$A,MATCH('Purchases Input worksheet'!$C18,'Accounts worksheet'!$B:$B,0)),
"")</f>
        <v>406</v>
      </c>
      <c r="F18" s="331" t="s">
        <v>529</v>
      </c>
      <c r="G18" s="336">
        <v>44128</v>
      </c>
      <c r="H18" s="333"/>
      <c r="I18" s="334">
        <v>0.1</v>
      </c>
      <c r="J18" s="335">
        <v>8</v>
      </c>
      <c r="K18" s="340">
        <v>400</v>
      </c>
      <c r="L18" s="188">
        <f t="shared" si="0"/>
        <v>40</v>
      </c>
      <c r="M18" s="188">
        <f t="shared" si="3"/>
        <v>440.00000000000006</v>
      </c>
      <c r="N18" s="310" t="s">
        <v>278</v>
      </c>
      <c r="P18" s="134">
        <f t="shared" si="1"/>
        <v>10</v>
      </c>
    </row>
    <row r="19" spans="1:16" x14ac:dyDescent="0.35">
      <c r="A19" s="133">
        <f>IF(B19="","",IFERROR(INDEX('Supplier List'!$A:$A,MATCH('Purchases Input worksheet'!$B19,'Supplier List'!$B:$B,0)),""))</f>
        <v>5</v>
      </c>
      <c r="B19" s="329" t="s">
        <v>82</v>
      </c>
      <c r="C19" s="330" t="s">
        <v>270</v>
      </c>
      <c r="D19" s="185" t="str">
        <f>IFERROR(VLOOKUP($C19,'Accounts worksheet'!$B:$C,2,0),"")</f>
        <v>Current asset</v>
      </c>
      <c r="E19" s="186">
        <f>IFERROR(
INDEX('Accounts worksheet'!$A:$A,MATCH('Purchases Input worksheet'!$C19,'Accounts worksheet'!$B:$B,0)),
"")</f>
        <v>425</v>
      </c>
      <c r="F19" s="331" t="s">
        <v>541</v>
      </c>
      <c r="G19" s="336">
        <v>44129</v>
      </c>
      <c r="H19" s="333"/>
      <c r="I19" s="334">
        <v>0.1</v>
      </c>
      <c r="J19" s="335"/>
      <c r="K19" s="340">
        <v>1000</v>
      </c>
      <c r="L19" s="188">
        <f t="shared" si="0"/>
        <v>100</v>
      </c>
      <c r="M19" s="188">
        <f t="shared" si="3"/>
        <v>1100</v>
      </c>
      <c r="N19" s="186" t="s">
        <v>542</v>
      </c>
      <c r="P19" s="134">
        <f t="shared" si="1"/>
        <v>10</v>
      </c>
    </row>
    <row r="20" spans="1:16" x14ac:dyDescent="0.35">
      <c r="A20" s="133">
        <f>IF(B20="","",IFERROR(INDEX('Supplier List'!$A:$A,MATCH('Purchases Input worksheet'!$B20,'Supplier List'!$B:$B,0)),""))</f>
        <v>6</v>
      </c>
      <c r="B20" s="329" t="s">
        <v>83</v>
      </c>
      <c r="C20" s="330" t="s">
        <v>119</v>
      </c>
      <c r="D20" s="185" t="str">
        <f>IFERROR(VLOOKUP($C20,'Accounts worksheet'!$B:$C,2,0),"")</f>
        <v>Non-current asset</v>
      </c>
      <c r="E20" s="186">
        <f>IFERROR(
INDEX('Accounts worksheet'!$A:$A,MATCH('Purchases Input worksheet'!$C20,'Accounts worksheet'!$B:$B,0)),
"")</f>
        <v>501</v>
      </c>
      <c r="F20" s="331" t="s">
        <v>554</v>
      </c>
      <c r="G20" s="336">
        <v>46237</v>
      </c>
      <c r="H20" s="333"/>
      <c r="I20" s="334">
        <v>0.1</v>
      </c>
      <c r="J20" s="335"/>
      <c r="K20" s="340">
        <v>100000</v>
      </c>
      <c r="L20" s="188">
        <f t="shared" si="0"/>
        <v>10000</v>
      </c>
      <c r="M20" s="188">
        <f t="shared" si="3"/>
        <v>110000.00000000001</v>
      </c>
      <c r="N20" s="186" t="s">
        <v>555</v>
      </c>
      <c r="P20" s="134">
        <f t="shared" si="1"/>
        <v>8</v>
      </c>
    </row>
    <row r="21" spans="1:16" x14ac:dyDescent="0.35">
      <c r="A21" s="133">
        <f>IF(B21="","",IFERROR(INDEX('Supplier List'!$A:$A,MATCH('Purchases Input worksheet'!$B21,'Supplier List'!$B:$B,0)),""))</f>
        <v>6</v>
      </c>
      <c r="B21" s="329" t="s">
        <v>83</v>
      </c>
      <c r="C21" s="330" t="s">
        <v>130</v>
      </c>
      <c r="D21" s="185" t="str">
        <f>IFERROR(VLOOKUP($C21,'Accounts worksheet'!$B:$C,2,0),"")</f>
        <v>Non-current asset</v>
      </c>
      <c r="E21" s="186">
        <f>IFERROR(
INDEX('Accounts worksheet'!$A:$A,MATCH('Purchases Input worksheet'!$C21,'Accounts worksheet'!$B:$B,0)),
"")</f>
        <v>503</v>
      </c>
      <c r="F21" s="331" t="s">
        <v>556</v>
      </c>
      <c r="G21" s="336">
        <v>46536</v>
      </c>
      <c r="H21" s="333"/>
      <c r="I21" s="334">
        <v>0.1</v>
      </c>
      <c r="J21" s="335"/>
      <c r="K21" s="340">
        <v>5500</v>
      </c>
      <c r="L21" s="188">
        <f t="shared" si="0"/>
        <v>550</v>
      </c>
      <c r="M21" s="188">
        <f t="shared" si="3"/>
        <v>6050.0000000000009</v>
      </c>
      <c r="N21" s="186" t="s">
        <v>557</v>
      </c>
      <c r="P21" s="134">
        <f t="shared" si="1"/>
        <v>5</v>
      </c>
    </row>
    <row r="22" spans="1:16" x14ac:dyDescent="0.35">
      <c r="A22" s="133" t="str">
        <f>IF(B22="","",IFERROR(INDEX('Supplier List'!$A:$A,MATCH('Purchases Input worksheet'!$B22,'Supplier List'!$B:$B,0)),""))</f>
        <v/>
      </c>
      <c r="B22" s="329"/>
      <c r="C22" s="330"/>
      <c r="D22" s="185" t="str">
        <f>IFERROR(VLOOKUP($C22,'Accounts worksheet'!$B:$C,2,0),"")</f>
        <v/>
      </c>
      <c r="E22" s="186" t="str">
        <f>IFERROR(
INDEX('Accounts worksheet'!$A:$A,MATCH('Purchases Input worksheet'!$C22,'Accounts worksheet'!$B:$B,0)),
"")</f>
        <v/>
      </c>
      <c r="F22" s="331"/>
      <c r="G22" s="336"/>
      <c r="H22" s="333"/>
      <c r="I22" s="334"/>
      <c r="J22" s="335"/>
      <c r="K22" s="340"/>
      <c r="L22" s="188" t="str">
        <f t="shared" si="0"/>
        <v/>
      </c>
      <c r="M22" s="188" t="str">
        <f t="shared" si="3"/>
        <v/>
      </c>
      <c r="N22" s="186"/>
      <c r="P22" s="134" t="str">
        <f t="shared" si="1"/>
        <v/>
      </c>
    </row>
    <row r="23" spans="1:16" x14ac:dyDescent="0.35">
      <c r="A23" s="133" t="str">
        <f>IF(B23="","",IFERROR(INDEX('Supplier List'!$A:$A,MATCH('Purchases Input worksheet'!$B23,'Supplier List'!$B:$B,0)),""))</f>
        <v/>
      </c>
      <c r="B23" s="329"/>
      <c r="C23" s="330"/>
      <c r="D23" s="185" t="str">
        <f>IFERROR(VLOOKUP($C23,'Accounts worksheet'!$B:$C,2,0),"")</f>
        <v/>
      </c>
      <c r="E23" s="186" t="str">
        <f>IFERROR(
INDEX('Accounts worksheet'!$A:$A,MATCH('Purchases Input worksheet'!$C23,'Accounts worksheet'!$B:$B,0)),
"")</f>
        <v/>
      </c>
      <c r="F23" s="331"/>
      <c r="G23" s="336"/>
      <c r="H23" s="333"/>
      <c r="I23" s="334"/>
      <c r="J23" s="335"/>
      <c r="K23" s="340"/>
      <c r="L23" s="188" t="str">
        <f t="shared" si="0"/>
        <v/>
      </c>
      <c r="M23" s="188" t="str">
        <f t="shared" si="3"/>
        <v/>
      </c>
      <c r="N23" s="186"/>
      <c r="P23" s="134" t="str">
        <f t="shared" si="1"/>
        <v/>
      </c>
    </row>
    <row r="24" spans="1:16" x14ac:dyDescent="0.35">
      <c r="A24" s="133" t="str">
        <f>IF(B24="","",IFERROR(INDEX('Supplier List'!$A:$A,MATCH('Purchases Input worksheet'!$B24,'Supplier List'!$B:$B,0)),""))</f>
        <v/>
      </c>
      <c r="B24" s="329"/>
      <c r="C24" s="330"/>
      <c r="D24" s="185" t="str">
        <f>IFERROR(VLOOKUP($C24,'Accounts worksheet'!$B:$C,2,0),"")</f>
        <v/>
      </c>
      <c r="E24" s="186" t="str">
        <f>IFERROR(
INDEX('Accounts worksheet'!$A:$A,MATCH('Purchases Input worksheet'!$C24,'Accounts worksheet'!$B:$B,0)),
"")</f>
        <v/>
      </c>
      <c r="F24" s="331"/>
      <c r="G24" s="336"/>
      <c r="H24" s="333"/>
      <c r="I24" s="334"/>
      <c r="J24" s="335"/>
      <c r="K24" s="340"/>
      <c r="L24" s="188" t="str">
        <f t="shared" si="0"/>
        <v/>
      </c>
      <c r="M24" s="188" t="str">
        <f t="shared" si="3"/>
        <v/>
      </c>
      <c r="N24" s="186"/>
      <c r="P24" s="134" t="str">
        <f t="shared" si="1"/>
        <v/>
      </c>
    </row>
    <row r="25" spans="1:16" x14ac:dyDescent="0.35">
      <c r="A25" s="133" t="str">
        <f>IF(B25="","",IFERROR(INDEX('Supplier List'!$A:$A,MATCH('Purchases Input worksheet'!$B25,'Supplier List'!$B:$B,0)),""))</f>
        <v/>
      </c>
      <c r="B25" s="329"/>
      <c r="C25" s="330"/>
      <c r="D25" s="185" t="str">
        <f>IFERROR(VLOOKUP($C25,'Accounts worksheet'!$B:$C,2,0),"")</f>
        <v/>
      </c>
      <c r="E25" s="186" t="str">
        <f>IFERROR(
INDEX('Accounts worksheet'!$A:$A,MATCH('Purchases Input worksheet'!$C25,'Accounts worksheet'!$B:$B,0)),
"")</f>
        <v/>
      </c>
      <c r="F25" s="331"/>
      <c r="G25" s="336"/>
      <c r="H25" s="333"/>
      <c r="I25" s="334"/>
      <c r="J25" s="335"/>
      <c r="K25" s="340"/>
      <c r="L25" s="188" t="str">
        <f t="shared" si="0"/>
        <v/>
      </c>
      <c r="M25" s="188" t="str">
        <f t="shared" si="3"/>
        <v/>
      </c>
      <c r="N25" s="186"/>
      <c r="P25" s="134" t="str">
        <f t="shared" si="1"/>
        <v/>
      </c>
    </row>
    <row r="26" spans="1:16" x14ac:dyDescent="0.35">
      <c r="A26" s="133" t="str">
        <f>IF(B26="","",IFERROR(INDEX('Supplier List'!$A:$A,MATCH('Purchases Input worksheet'!$B26,'Supplier List'!$B:$B,0)),""))</f>
        <v/>
      </c>
      <c r="B26" s="329"/>
      <c r="C26" s="330"/>
      <c r="D26" s="185" t="str">
        <f>IFERROR(VLOOKUP($C26,'Accounts worksheet'!$B:$C,2,0),"")</f>
        <v/>
      </c>
      <c r="E26" s="186" t="str">
        <f>IFERROR(
INDEX('Accounts worksheet'!$A:$A,MATCH('Purchases Input worksheet'!$C26,'Accounts worksheet'!$B:$B,0)),
"")</f>
        <v/>
      </c>
      <c r="F26" s="331"/>
      <c r="G26" s="336"/>
      <c r="H26" s="333"/>
      <c r="I26" s="334"/>
      <c r="J26" s="335"/>
      <c r="K26" s="340"/>
      <c r="L26" s="188" t="str">
        <f t="shared" si="0"/>
        <v/>
      </c>
      <c r="M26" s="188" t="str">
        <f t="shared" si="3"/>
        <v/>
      </c>
      <c r="N26" s="186"/>
      <c r="P26" s="134" t="str">
        <f t="shared" si="1"/>
        <v/>
      </c>
    </row>
    <row r="27" spans="1:16" x14ac:dyDescent="0.35">
      <c r="A27" s="133" t="str">
        <f>IF(B27="","",IFERROR(INDEX('Supplier List'!$A:$A,MATCH('Purchases Input worksheet'!$B27,'Supplier List'!$B:$B,0)),""))</f>
        <v/>
      </c>
      <c r="B27" s="329"/>
      <c r="C27" s="330"/>
      <c r="D27" s="185" t="str">
        <f>IFERROR(VLOOKUP($C27,'Accounts worksheet'!$B:$C,2,0),"")</f>
        <v/>
      </c>
      <c r="E27" s="186" t="str">
        <f>IFERROR(
INDEX('Accounts worksheet'!$A:$A,MATCH('Purchases Input worksheet'!$C27,'Accounts worksheet'!$B:$B,0)),
"")</f>
        <v/>
      </c>
      <c r="F27" s="331"/>
      <c r="G27" s="336"/>
      <c r="H27" s="333"/>
      <c r="I27" s="334"/>
      <c r="J27" s="335"/>
      <c r="K27" s="340"/>
      <c r="L27" s="188" t="str">
        <f t="shared" si="0"/>
        <v/>
      </c>
      <c r="M27" s="188" t="str">
        <f t="shared" si="3"/>
        <v/>
      </c>
      <c r="N27" s="186"/>
      <c r="P27" s="134" t="str">
        <f t="shared" si="1"/>
        <v/>
      </c>
    </row>
    <row r="28" spans="1:16" x14ac:dyDescent="0.35">
      <c r="A28" s="133" t="str">
        <f>IF(B28="","",IFERROR(INDEX('Supplier List'!$A:$A,MATCH('Purchases Input worksheet'!$B28,'Supplier List'!$B:$B,0)),""))</f>
        <v/>
      </c>
      <c r="B28" s="329"/>
      <c r="C28" s="330"/>
      <c r="D28" s="185" t="str">
        <f>IFERROR(VLOOKUP($C28,'Accounts worksheet'!$B:$C,2,0),"")</f>
        <v/>
      </c>
      <c r="E28" s="186" t="str">
        <f>IFERROR(
INDEX('Accounts worksheet'!$A:$A,MATCH('Purchases Input worksheet'!$C28,'Accounts worksheet'!$B:$B,0)),
"")</f>
        <v/>
      </c>
      <c r="F28" s="331"/>
      <c r="G28" s="336"/>
      <c r="H28" s="333"/>
      <c r="I28" s="334"/>
      <c r="J28" s="335"/>
      <c r="K28" s="340"/>
      <c r="L28" s="188" t="str">
        <f t="shared" si="0"/>
        <v/>
      </c>
      <c r="M28" s="188" t="str">
        <f t="shared" si="3"/>
        <v/>
      </c>
      <c r="N28" s="186"/>
      <c r="P28" s="134" t="str">
        <f t="shared" si="1"/>
        <v/>
      </c>
    </row>
    <row r="29" spans="1:16" x14ac:dyDescent="0.35">
      <c r="A29" s="133" t="str">
        <f>IF(B29="","",IFERROR(INDEX('Supplier List'!$A:$A,MATCH('Purchases Input worksheet'!$B29,'Supplier List'!$B:$B,0)),""))</f>
        <v/>
      </c>
      <c r="B29" s="329"/>
      <c r="C29" s="330"/>
      <c r="D29" s="185" t="str">
        <f>IFERROR(VLOOKUP($C29,'Accounts worksheet'!$B:$C,2,0),"")</f>
        <v/>
      </c>
      <c r="E29" s="186" t="str">
        <f>IFERROR(
INDEX('Accounts worksheet'!$A:$A,MATCH('Purchases Input worksheet'!$C29,'Accounts worksheet'!$B:$B,0)),
"")</f>
        <v/>
      </c>
      <c r="F29" s="331"/>
      <c r="G29" s="336"/>
      <c r="H29" s="333"/>
      <c r="I29" s="334"/>
      <c r="J29" s="335"/>
      <c r="K29" s="340"/>
      <c r="L29" s="188" t="str">
        <f t="shared" si="0"/>
        <v/>
      </c>
      <c r="M29" s="188" t="str">
        <f t="shared" si="3"/>
        <v/>
      </c>
      <c r="N29" s="186"/>
      <c r="P29" s="134" t="str">
        <f t="shared" si="1"/>
        <v/>
      </c>
    </row>
    <row r="30" spans="1:16" x14ac:dyDescent="0.35">
      <c r="A30" s="133" t="str">
        <f>IF(B30="","",IFERROR(INDEX('Supplier List'!$A:$A,MATCH('Purchases Input worksheet'!$B30,'Supplier List'!$B:$B,0)),""))</f>
        <v/>
      </c>
      <c r="B30" s="329"/>
      <c r="C30" s="330"/>
      <c r="D30" s="185" t="str">
        <f>IFERROR(VLOOKUP($C30,'Accounts worksheet'!$B:$C,2,0),"")</f>
        <v/>
      </c>
      <c r="E30" s="186" t="str">
        <f>IFERROR(
INDEX('Accounts worksheet'!$A:$A,MATCH('Purchases Input worksheet'!$C30,'Accounts worksheet'!$B:$B,0)),
"")</f>
        <v/>
      </c>
      <c r="F30" s="331"/>
      <c r="G30" s="336"/>
      <c r="H30" s="333"/>
      <c r="I30" s="334"/>
      <c r="J30" s="335"/>
      <c r="K30" s="340"/>
      <c r="L30" s="188" t="str">
        <f t="shared" si="0"/>
        <v/>
      </c>
      <c r="M30" s="188" t="str">
        <f t="shared" si="3"/>
        <v/>
      </c>
      <c r="N30" s="186"/>
      <c r="P30" s="134" t="str">
        <f t="shared" si="1"/>
        <v/>
      </c>
    </row>
    <row r="31" spans="1:16" x14ac:dyDescent="0.35">
      <c r="A31" s="133" t="str">
        <f>IF(B31="","",IFERROR(INDEX('Supplier List'!$A:$A,MATCH('Purchases Input worksheet'!$B31,'Supplier List'!$B:$B,0)),""))</f>
        <v/>
      </c>
      <c r="B31" s="329"/>
      <c r="C31" s="330"/>
      <c r="D31" s="185" t="str">
        <f>IFERROR(VLOOKUP($C31,'Accounts worksheet'!$B:$C,2,0),"")</f>
        <v/>
      </c>
      <c r="E31" s="186" t="str">
        <f>IFERROR(
INDEX('Accounts worksheet'!$A:$A,MATCH('Purchases Input worksheet'!$C31,'Accounts worksheet'!$B:$B,0)),
"")</f>
        <v/>
      </c>
      <c r="F31" s="331"/>
      <c r="G31" s="336"/>
      <c r="H31" s="333"/>
      <c r="I31" s="334"/>
      <c r="J31" s="335"/>
      <c r="K31" s="340"/>
      <c r="L31" s="188" t="str">
        <f t="shared" si="0"/>
        <v/>
      </c>
      <c r="M31" s="188" t="str">
        <f t="shared" si="3"/>
        <v/>
      </c>
      <c r="N31" s="186"/>
      <c r="P31" s="134" t="str">
        <f t="shared" si="1"/>
        <v/>
      </c>
    </row>
    <row r="32" spans="1:16" x14ac:dyDescent="0.35">
      <c r="A32" s="133" t="str">
        <f>IF(B32="","",IFERROR(INDEX('Supplier List'!$A:$A,MATCH('Purchases Input worksheet'!$B32,'Supplier List'!$B:$B,0)),""))</f>
        <v/>
      </c>
      <c r="B32" s="329"/>
      <c r="C32" s="330"/>
      <c r="D32" s="185" t="str">
        <f>IFERROR(VLOOKUP($C32,'Accounts worksheet'!$B:$C,2,0),"")</f>
        <v/>
      </c>
      <c r="E32" s="186" t="str">
        <f>IFERROR(
INDEX('Accounts worksheet'!$A:$A,MATCH('Purchases Input worksheet'!$C32,'Accounts worksheet'!$B:$B,0)),
"")</f>
        <v/>
      </c>
      <c r="F32" s="331"/>
      <c r="G32" s="336"/>
      <c r="H32" s="333"/>
      <c r="I32" s="334"/>
      <c r="J32" s="335"/>
      <c r="K32" s="340"/>
      <c r="L32" s="188" t="str">
        <f t="shared" si="0"/>
        <v/>
      </c>
      <c r="M32" s="188" t="str">
        <f t="shared" si="3"/>
        <v/>
      </c>
      <c r="N32" s="186"/>
      <c r="P32" s="134" t="str">
        <f t="shared" si="1"/>
        <v/>
      </c>
    </row>
    <row r="33" spans="1:16" x14ac:dyDescent="0.35">
      <c r="A33" s="133" t="str">
        <f>IF(B33="","",IFERROR(INDEX('Supplier List'!$A:$A,MATCH('Purchases Input worksheet'!$B33,'Supplier List'!$B:$B,0)),""))</f>
        <v/>
      </c>
      <c r="B33" s="329"/>
      <c r="C33" s="330"/>
      <c r="D33" s="185" t="str">
        <f>IFERROR(VLOOKUP($C33,'Accounts worksheet'!$B:$C,2,0),"")</f>
        <v/>
      </c>
      <c r="E33" s="186" t="str">
        <f>IFERROR(
INDEX('Accounts worksheet'!$A:$A,MATCH('Purchases Input worksheet'!$C33,'Accounts worksheet'!$B:$B,0)),
"")</f>
        <v/>
      </c>
      <c r="F33" s="331"/>
      <c r="G33" s="336"/>
      <c r="H33" s="333"/>
      <c r="I33" s="334"/>
      <c r="J33" s="335"/>
      <c r="K33" s="340"/>
      <c r="L33" s="188" t="str">
        <f t="shared" si="0"/>
        <v/>
      </c>
      <c r="M33" s="188" t="str">
        <f t="shared" si="3"/>
        <v/>
      </c>
      <c r="N33" s="186"/>
      <c r="P33" s="134" t="str">
        <f t="shared" si="1"/>
        <v/>
      </c>
    </row>
    <row r="34" spans="1:16" x14ac:dyDescent="0.35">
      <c r="A34" s="133" t="str">
        <f>IF(B34="","",IFERROR(INDEX('Supplier List'!$A:$A,MATCH('Purchases Input worksheet'!$B34,'Supplier List'!$B:$B,0)),""))</f>
        <v/>
      </c>
      <c r="B34" s="329"/>
      <c r="C34" s="330"/>
      <c r="D34" s="185" t="str">
        <f>IFERROR(VLOOKUP($C34,'Accounts worksheet'!$B:$C,2,0),"")</f>
        <v/>
      </c>
      <c r="E34" s="186" t="str">
        <f>IFERROR(
INDEX('Accounts worksheet'!$A:$A,MATCH('Purchases Input worksheet'!$C34,'Accounts worksheet'!$B:$B,0)),
"")</f>
        <v/>
      </c>
      <c r="F34" s="331"/>
      <c r="G34" s="336"/>
      <c r="H34" s="333"/>
      <c r="I34" s="334"/>
      <c r="J34" s="335"/>
      <c r="K34" s="340"/>
      <c r="L34" s="188" t="str">
        <f t="shared" si="0"/>
        <v/>
      </c>
      <c r="M34" s="188" t="str">
        <f t="shared" si="3"/>
        <v/>
      </c>
      <c r="N34" s="186"/>
      <c r="P34" s="134" t="str">
        <f t="shared" si="1"/>
        <v/>
      </c>
    </row>
    <row r="35" spans="1:16" x14ac:dyDescent="0.35">
      <c r="A35" s="133" t="str">
        <f>IF(B35="","",IFERROR(INDEX('Supplier List'!$A:$A,MATCH('Purchases Input worksheet'!$B35,'Supplier List'!$B:$B,0)),""))</f>
        <v/>
      </c>
      <c r="B35" s="329"/>
      <c r="C35" s="330"/>
      <c r="D35" s="185" t="str">
        <f>IFERROR(VLOOKUP($C35,'Accounts worksheet'!$B:$C,2,0),"")</f>
        <v/>
      </c>
      <c r="E35" s="186" t="str">
        <f>IFERROR(
INDEX('Accounts worksheet'!$A:$A,MATCH('Purchases Input worksheet'!$C35,'Accounts worksheet'!$B:$B,0)),
"")</f>
        <v/>
      </c>
      <c r="F35" s="331"/>
      <c r="G35" s="336"/>
      <c r="H35" s="333"/>
      <c r="I35" s="334"/>
      <c r="J35" s="335"/>
      <c r="K35" s="340"/>
      <c r="L35" s="188" t="str">
        <f t="shared" si="0"/>
        <v/>
      </c>
      <c r="M35" s="188" t="str">
        <f t="shared" si="3"/>
        <v/>
      </c>
      <c r="N35" s="186"/>
      <c r="P35" s="134" t="str">
        <f t="shared" si="1"/>
        <v/>
      </c>
    </row>
    <row r="36" spans="1:16" x14ac:dyDescent="0.35">
      <c r="A36" s="133" t="str">
        <f>IF(B36="","",IFERROR(INDEX('Supplier List'!$A:$A,MATCH('Purchases Input worksheet'!$B36,'Supplier List'!$B:$B,0)),""))</f>
        <v/>
      </c>
      <c r="B36" s="329"/>
      <c r="C36" s="330"/>
      <c r="D36" s="185" t="str">
        <f>IFERROR(VLOOKUP($C36,'Accounts worksheet'!$B:$C,2,0),"")</f>
        <v/>
      </c>
      <c r="E36" s="186" t="str">
        <f>IFERROR(
INDEX('Accounts worksheet'!$A:$A,MATCH('Purchases Input worksheet'!$C36,'Accounts worksheet'!$B:$B,0)),
"")</f>
        <v/>
      </c>
      <c r="F36" s="331"/>
      <c r="G36" s="336"/>
      <c r="H36" s="333"/>
      <c r="I36" s="334"/>
      <c r="J36" s="335"/>
      <c r="K36" s="340"/>
      <c r="L36" s="188" t="str">
        <f t="shared" si="0"/>
        <v/>
      </c>
      <c r="M36" s="188" t="str">
        <f t="shared" si="3"/>
        <v/>
      </c>
      <c r="N36" s="186"/>
      <c r="P36" s="134" t="str">
        <f t="shared" si="1"/>
        <v/>
      </c>
    </row>
    <row r="37" spans="1:16" x14ac:dyDescent="0.35">
      <c r="A37" s="133" t="str">
        <f>IF(B37="","",IFERROR(INDEX('Supplier List'!$A:$A,MATCH('Purchases Input worksheet'!$B37,'Supplier List'!$B:$B,0)),""))</f>
        <v/>
      </c>
      <c r="B37" s="329"/>
      <c r="C37" s="330"/>
      <c r="D37" s="185" t="str">
        <f>IFERROR(VLOOKUP($C37,'Accounts worksheet'!$B:$C,2,0),"")</f>
        <v/>
      </c>
      <c r="E37" s="186" t="str">
        <f>IFERROR(
INDEX('Accounts worksheet'!$A:$A,MATCH('Purchases Input worksheet'!$C37,'Accounts worksheet'!$B:$B,0)),
"")</f>
        <v/>
      </c>
      <c r="F37" s="331"/>
      <c r="G37" s="336"/>
      <c r="H37" s="333"/>
      <c r="I37" s="334"/>
      <c r="J37" s="335"/>
      <c r="K37" s="340"/>
      <c r="L37" s="188" t="str">
        <f t="shared" si="0"/>
        <v/>
      </c>
      <c r="M37" s="188" t="str">
        <f t="shared" si="3"/>
        <v/>
      </c>
      <c r="N37" s="186"/>
      <c r="P37" s="134" t="str">
        <f t="shared" si="1"/>
        <v/>
      </c>
    </row>
    <row r="38" spans="1:16" x14ac:dyDescent="0.35">
      <c r="A38" s="133" t="str">
        <f>IF(B38="","",IFERROR(INDEX('Supplier List'!$A:$A,MATCH('Purchases Input worksheet'!$B38,'Supplier List'!$B:$B,0)),""))</f>
        <v/>
      </c>
      <c r="B38" s="329"/>
      <c r="C38" s="330"/>
      <c r="D38" s="185" t="str">
        <f>IFERROR(VLOOKUP($C38,'Accounts worksheet'!$B:$C,2,0),"")</f>
        <v/>
      </c>
      <c r="E38" s="186" t="str">
        <f>IFERROR(
INDEX('Accounts worksheet'!$A:$A,MATCH('Purchases Input worksheet'!$C38,'Accounts worksheet'!$B:$B,0)),
"")</f>
        <v/>
      </c>
      <c r="F38" s="331"/>
      <c r="G38" s="336"/>
      <c r="H38" s="333"/>
      <c r="I38" s="334"/>
      <c r="J38" s="335"/>
      <c r="K38" s="340"/>
      <c r="L38" s="188" t="str">
        <f t="shared" si="0"/>
        <v/>
      </c>
      <c r="M38" s="188" t="str">
        <f t="shared" si="3"/>
        <v/>
      </c>
      <c r="N38" s="186"/>
      <c r="P38" s="134" t="str">
        <f t="shared" si="1"/>
        <v/>
      </c>
    </row>
    <row r="39" spans="1:16" x14ac:dyDescent="0.35">
      <c r="A39" s="133" t="str">
        <f>IF(B39="","",IFERROR(INDEX('Supplier List'!$A:$A,MATCH('Purchases Input worksheet'!$B39,'Supplier List'!$B:$B,0)),""))</f>
        <v/>
      </c>
      <c r="B39" s="329"/>
      <c r="C39" s="330"/>
      <c r="D39" s="185" t="str">
        <f>IFERROR(VLOOKUP($C39,'Accounts worksheet'!$B:$C,2,0),"")</f>
        <v/>
      </c>
      <c r="E39" s="186" t="str">
        <f>IFERROR(
INDEX('Accounts worksheet'!$A:$A,MATCH('Purchases Input worksheet'!$C39,'Accounts worksheet'!$B:$B,0)),
"")</f>
        <v/>
      </c>
      <c r="F39" s="331"/>
      <c r="G39" s="336"/>
      <c r="H39" s="333"/>
      <c r="I39" s="334"/>
      <c r="J39" s="335"/>
      <c r="K39" s="340"/>
      <c r="L39" s="188" t="str">
        <f t="shared" si="0"/>
        <v/>
      </c>
      <c r="M39" s="188" t="str">
        <f t="shared" si="3"/>
        <v/>
      </c>
      <c r="N39" s="186"/>
      <c r="P39" s="134" t="str">
        <f t="shared" si="1"/>
        <v/>
      </c>
    </row>
    <row r="40" spans="1:16" x14ac:dyDescent="0.35">
      <c r="A40" s="133" t="str">
        <f>IF(B40="","",IFERROR(INDEX('Supplier List'!$A:$A,MATCH('Purchases Input worksheet'!$B40,'Supplier List'!$B:$B,0)),""))</f>
        <v/>
      </c>
      <c r="B40" s="329"/>
      <c r="C40" s="330"/>
      <c r="D40" s="185" t="str">
        <f>IFERROR(VLOOKUP($C40,'Accounts worksheet'!$B:$C,2,0),"")</f>
        <v/>
      </c>
      <c r="E40" s="186" t="str">
        <f>IFERROR(
INDEX('Accounts worksheet'!$A:$A,MATCH('Purchases Input worksheet'!$C40,'Accounts worksheet'!$B:$B,0)),
"")</f>
        <v/>
      </c>
      <c r="F40" s="331"/>
      <c r="G40" s="336"/>
      <c r="H40" s="333"/>
      <c r="I40" s="334"/>
      <c r="J40" s="335"/>
      <c r="K40" s="340"/>
      <c r="L40" s="188" t="str">
        <f t="shared" si="0"/>
        <v/>
      </c>
      <c r="M40" s="188" t="str">
        <f t="shared" si="3"/>
        <v/>
      </c>
      <c r="N40" s="186"/>
      <c r="P40" s="134" t="str">
        <f t="shared" si="1"/>
        <v/>
      </c>
    </row>
    <row r="41" spans="1:16" x14ac:dyDescent="0.35">
      <c r="A41" s="133" t="str">
        <f>IF(B41="","",IFERROR(INDEX('Supplier List'!$A:$A,MATCH('Purchases Input worksheet'!$B41,'Supplier List'!$B:$B,0)),""))</f>
        <v/>
      </c>
      <c r="B41" s="329"/>
      <c r="C41" s="330"/>
      <c r="D41" s="185" t="str">
        <f>IFERROR(VLOOKUP($C41,'Accounts worksheet'!$B:$C,2,0),"")</f>
        <v/>
      </c>
      <c r="E41" s="186" t="str">
        <f>IFERROR(
INDEX('Accounts worksheet'!$A:$A,MATCH('Purchases Input worksheet'!$C41,'Accounts worksheet'!$B:$B,0)),
"")</f>
        <v/>
      </c>
      <c r="F41" s="331"/>
      <c r="G41" s="336"/>
      <c r="H41" s="333"/>
      <c r="I41" s="334"/>
      <c r="J41" s="335"/>
      <c r="K41" s="340"/>
      <c r="L41" s="188" t="str">
        <f t="shared" si="0"/>
        <v/>
      </c>
      <c r="M41" s="188" t="str">
        <f t="shared" si="3"/>
        <v/>
      </c>
      <c r="N41" s="186"/>
      <c r="P41" s="134" t="str">
        <f t="shared" si="1"/>
        <v/>
      </c>
    </row>
    <row r="42" spans="1:16" x14ac:dyDescent="0.35">
      <c r="A42" s="133" t="str">
        <f>IF(B42="","",IFERROR(INDEX('Supplier List'!$A:$A,MATCH('Purchases Input worksheet'!$B42,'Supplier List'!$B:$B,0)),""))</f>
        <v/>
      </c>
      <c r="B42" s="329"/>
      <c r="C42" s="330"/>
      <c r="D42" s="185" t="str">
        <f>IFERROR(VLOOKUP($C42,'Accounts worksheet'!$B:$C,2,0),"")</f>
        <v/>
      </c>
      <c r="E42" s="186" t="str">
        <f>IFERROR(
INDEX('Accounts worksheet'!$A:$A,MATCH('Purchases Input worksheet'!$C42,'Accounts worksheet'!$B:$B,0)),
"")</f>
        <v/>
      </c>
      <c r="F42" s="331"/>
      <c r="G42" s="336"/>
      <c r="H42" s="333"/>
      <c r="I42" s="334"/>
      <c r="J42" s="335"/>
      <c r="K42" s="340"/>
      <c r="L42" s="188" t="str">
        <f t="shared" si="0"/>
        <v/>
      </c>
      <c r="M42" s="188" t="str">
        <f t="shared" si="3"/>
        <v/>
      </c>
      <c r="N42" s="186"/>
      <c r="P42" s="134" t="str">
        <f t="shared" si="1"/>
        <v/>
      </c>
    </row>
    <row r="43" spans="1:16" x14ac:dyDescent="0.35">
      <c r="A43" s="133" t="str">
        <f>IF(B43="","",IFERROR(INDEX('Supplier List'!$A:$A,MATCH('Purchases Input worksheet'!$B43,'Supplier List'!$B:$B,0)),""))</f>
        <v/>
      </c>
      <c r="B43" s="329"/>
      <c r="C43" s="330"/>
      <c r="D43" s="185" t="str">
        <f>IFERROR(VLOOKUP($C43,'Accounts worksheet'!$B:$C,2,0),"")</f>
        <v/>
      </c>
      <c r="E43" s="186" t="str">
        <f>IFERROR(
INDEX('Accounts worksheet'!$A:$A,MATCH('Purchases Input worksheet'!$C43,'Accounts worksheet'!$B:$B,0)),
"")</f>
        <v/>
      </c>
      <c r="F43" s="331"/>
      <c r="G43" s="336"/>
      <c r="H43" s="333"/>
      <c r="I43" s="334"/>
      <c r="J43" s="335"/>
      <c r="K43" s="340"/>
      <c r="L43" s="188" t="str">
        <f t="shared" si="0"/>
        <v/>
      </c>
      <c r="M43" s="188" t="str">
        <f t="shared" si="3"/>
        <v/>
      </c>
      <c r="N43" s="186"/>
      <c r="P43" s="134" t="str">
        <f t="shared" si="1"/>
        <v/>
      </c>
    </row>
    <row r="44" spans="1:16" x14ac:dyDescent="0.35">
      <c r="A44" s="133" t="str">
        <f>IF(B44="","",IFERROR(INDEX('Supplier List'!$A:$A,MATCH('Purchases Input worksheet'!$B44,'Supplier List'!$B:$B,0)),""))</f>
        <v/>
      </c>
      <c r="B44" s="329"/>
      <c r="C44" s="330"/>
      <c r="D44" s="185" t="str">
        <f>IFERROR(VLOOKUP($C44,'Accounts worksheet'!$B:$C,2,0),"")</f>
        <v/>
      </c>
      <c r="E44" s="186" t="str">
        <f>IFERROR(
INDEX('Accounts worksheet'!$A:$A,MATCH('Purchases Input worksheet'!$C44,'Accounts worksheet'!$B:$B,0)),
"")</f>
        <v/>
      </c>
      <c r="F44" s="331"/>
      <c r="G44" s="336"/>
      <c r="H44" s="333"/>
      <c r="I44" s="334"/>
      <c r="J44" s="335"/>
      <c r="K44" s="340"/>
      <c r="L44" s="188" t="str">
        <f t="shared" si="0"/>
        <v/>
      </c>
      <c r="M44" s="188" t="str">
        <f t="shared" si="3"/>
        <v/>
      </c>
      <c r="N44" s="186"/>
      <c r="P44" s="134" t="str">
        <f t="shared" si="1"/>
        <v/>
      </c>
    </row>
    <row r="45" spans="1:16" x14ac:dyDescent="0.35">
      <c r="A45" s="133" t="str">
        <f>IF(B45="","",IFERROR(INDEX('Supplier List'!$A:$A,MATCH('Purchases Input worksheet'!$B45,'Supplier List'!$B:$B,0)),""))</f>
        <v/>
      </c>
      <c r="B45" s="329"/>
      <c r="C45" s="330"/>
      <c r="D45" s="185" t="str">
        <f>IFERROR(VLOOKUP($C45,'Accounts worksheet'!$B:$C,2,0),"")</f>
        <v/>
      </c>
      <c r="E45" s="186" t="str">
        <f>IFERROR(
INDEX('Accounts worksheet'!$A:$A,MATCH('Purchases Input worksheet'!$C45,'Accounts worksheet'!$B:$B,0)),
"")</f>
        <v/>
      </c>
      <c r="F45" s="331"/>
      <c r="G45" s="336"/>
      <c r="H45" s="333"/>
      <c r="I45" s="334"/>
      <c r="J45" s="335"/>
      <c r="K45" s="340"/>
      <c r="L45" s="188" t="str">
        <f t="shared" si="0"/>
        <v/>
      </c>
      <c r="M45" s="188" t="str">
        <f t="shared" si="3"/>
        <v/>
      </c>
      <c r="N45" s="186"/>
      <c r="P45" s="134" t="str">
        <f t="shared" si="1"/>
        <v/>
      </c>
    </row>
    <row r="46" spans="1:16" x14ac:dyDescent="0.35">
      <c r="A46" s="133" t="str">
        <f>IF(B46="","",IFERROR(INDEX('Supplier List'!$A:$A,MATCH('Purchases Input worksheet'!$B46,'Supplier List'!$B:$B,0)),""))</f>
        <v/>
      </c>
      <c r="B46" s="329"/>
      <c r="C46" s="330"/>
      <c r="D46" s="185" t="str">
        <f>IFERROR(VLOOKUP($C46,'Accounts worksheet'!$B:$C,2,0),"")</f>
        <v/>
      </c>
      <c r="E46" s="186" t="str">
        <f>IFERROR(
INDEX('Accounts worksheet'!$A:$A,MATCH('Purchases Input worksheet'!$C46,'Accounts worksheet'!$B:$B,0)),
"")</f>
        <v/>
      </c>
      <c r="F46" s="331"/>
      <c r="G46" s="336"/>
      <c r="H46" s="333"/>
      <c r="I46" s="334"/>
      <c r="J46" s="335"/>
      <c r="K46" s="340"/>
      <c r="L46" s="188" t="str">
        <f t="shared" si="0"/>
        <v/>
      </c>
      <c r="M46" s="188" t="str">
        <f t="shared" si="3"/>
        <v/>
      </c>
      <c r="N46" s="186"/>
      <c r="P46" s="134" t="str">
        <f t="shared" si="1"/>
        <v/>
      </c>
    </row>
    <row r="47" spans="1:16" x14ac:dyDescent="0.35">
      <c r="A47" s="133" t="str">
        <f>IF(B47="","",IFERROR(INDEX('Supplier List'!$A:$A,MATCH('Purchases Input worksheet'!$B47,'Supplier List'!$B:$B,0)),""))</f>
        <v/>
      </c>
      <c r="B47" s="329"/>
      <c r="C47" s="330"/>
      <c r="D47" s="185" t="str">
        <f>IFERROR(VLOOKUP($C47,'Accounts worksheet'!$B:$C,2,0),"")</f>
        <v/>
      </c>
      <c r="E47" s="186" t="str">
        <f>IFERROR(
INDEX('Accounts worksheet'!$A:$A,MATCH('Purchases Input worksheet'!$C47,'Accounts worksheet'!$B:$B,0)),
"")</f>
        <v/>
      </c>
      <c r="F47" s="331"/>
      <c r="G47" s="336"/>
      <c r="H47" s="333"/>
      <c r="I47" s="334"/>
      <c r="J47" s="335"/>
      <c r="K47" s="340"/>
      <c r="L47" s="188" t="str">
        <f t="shared" si="0"/>
        <v/>
      </c>
      <c r="M47" s="188" t="str">
        <f t="shared" si="3"/>
        <v/>
      </c>
      <c r="N47" s="186"/>
      <c r="P47" s="134" t="str">
        <f t="shared" si="1"/>
        <v/>
      </c>
    </row>
    <row r="48" spans="1:16" x14ac:dyDescent="0.35">
      <c r="A48" s="133" t="str">
        <f>IF(B48="","",IFERROR(INDEX('Supplier List'!$A:$A,MATCH('Purchases Input worksheet'!$B48,'Supplier List'!$B:$B,0)),""))</f>
        <v/>
      </c>
      <c r="B48" s="329"/>
      <c r="C48" s="330"/>
      <c r="D48" s="185" t="str">
        <f>IFERROR(VLOOKUP($C48,'Accounts worksheet'!$B:$C,2,0),"")</f>
        <v/>
      </c>
      <c r="E48" s="186" t="str">
        <f>IFERROR(
INDEX('Accounts worksheet'!$A:$A,MATCH('Purchases Input worksheet'!$C48,'Accounts worksheet'!$B:$B,0)),
"")</f>
        <v/>
      </c>
      <c r="F48" s="331"/>
      <c r="G48" s="336"/>
      <c r="H48" s="333"/>
      <c r="I48" s="334"/>
      <c r="J48" s="335"/>
      <c r="K48" s="340"/>
      <c r="L48" s="188" t="str">
        <f t="shared" si="0"/>
        <v/>
      </c>
      <c r="M48" s="188" t="str">
        <f t="shared" si="3"/>
        <v/>
      </c>
      <c r="N48" s="186"/>
      <c r="P48" s="134" t="str">
        <f t="shared" si="1"/>
        <v/>
      </c>
    </row>
    <row r="49" spans="1:16" x14ac:dyDescent="0.35">
      <c r="A49" s="133" t="str">
        <f>IF(B49="","",IFERROR(INDEX('Supplier List'!$A:$A,MATCH('Purchases Input worksheet'!$B49,'Supplier List'!$B:$B,0)),""))</f>
        <v/>
      </c>
      <c r="B49" s="329"/>
      <c r="C49" s="330"/>
      <c r="D49" s="185" t="str">
        <f>IFERROR(VLOOKUP($C49,'Accounts worksheet'!$B:$C,2,0),"")</f>
        <v/>
      </c>
      <c r="E49" s="186" t="str">
        <f>IFERROR(
INDEX('Accounts worksheet'!$A:$A,MATCH('Purchases Input worksheet'!$C49,'Accounts worksheet'!$B:$B,0)),
"")</f>
        <v/>
      </c>
      <c r="F49" s="331"/>
      <c r="G49" s="336"/>
      <c r="H49" s="333"/>
      <c r="I49" s="334"/>
      <c r="J49" s="335"/>
      <c r="K49" s="340"/>
      <c r="L49" s="188" t="str">
        <f t="shared" si="0"/>
        <v/>
      </c>
      <c r="M49" s="188" t="str">
        <f t="shared" si="3"/>
        <v/>
      </c>
      <c r="N49" s="186"/>
      <c r="P49" s="134" t="str">
        <f t="shared" si="1"/>
        <v/>
      </c>
    </row>
    <row r="50" spans="1:16" x14ac:dyDescent="0.35">
      <c r="A50" s="133" t="str">
        <f>IF(B50="","",IFERROR(INDEX('Supplier List'!$A:$A,MATCH('Purchases Input worksheet'!$B50,'Supplier List'!$B:$B,0)),""))</f>
        <v/>
      </c>
      <c r="B50" s="329"/>
      <c r="C50" s="330"/>
      <c r="D50" s="185" t="str">
        <f>IFERROR(VLOOKUP($C50,'Accounts worksheet'!$B:$C,2,0),"")</f>
        <v/>
      </c>
      <c r="E50" s="186" t="str">
        <f>IFERROR(
INDEX('Accounts worksheet'!$A:$A,MATCH('Purchases Input worksheet'!$C50,'Accounts worksheet'!$B:$B,0)),
"")</f>
        <v/>
      </c>
      <c r="F50" s="331"/>
      <c r="G50" s="336"/>
      <c r="H50" s="333"/>
      <c r="I50" s="334"/>
      <c r="J50" s="335"/>
      <c r="K50" s="340"/>
      <c r="L50" s="188" t="str">
        <f t="shared" si="0"/>
        <v/>
      </c>
      <c r="M50" s="188" t="str">
        <f t="shared" si="3"/>
        <v/>
      </c>
      <c r="N50" s="186"/>
      <c r="P50" s="134" t="str">
        <f t="shared" si="1"/>
        <v/>
      </c>
    </row>
    <row r="51" spans="1:16" x14ac:dyDescent="0.35">
      <c r="A51" s="133" t="str">
        <f>IF(B51="","",IFERROR(INDEX('Supplier List'!$A:$A,MATCH('Purchases Input worksheet'!$B51,'Supplier List'!$B:$B,0)),""))</f>
        <v/>
      </c>
      <c r="B51" s="329"/>
      <c r="C51" s="330"/>
      <c r="D51" s="185" t="str">
        <f>IFERROR(VLOOKUP($C51,'Accounts worksheet'!$B:$C,2,0),"")</f>
        <v/>
      </c>
      <c r="E51" s="186" t="str">
        <f>IFERROR(
INDEX('Accounts worksheet'!$A:$A,MATCH('Purchases Input worksheet'!$C51,'Accounts worksheet'!$B:$B,0)),
"")</f>
        <v/>
      </c>
      <c r="F51" s="331"/>
      <c r="G51" s="336"/>
      <c r="H51" s="333"/>
      <c r="I51" s="334"/>
      <c r="J51" s="335"/>
      <c r="K51" s="340"/>
      <c r="L51" s="188" t="str">
        <f t="shared" si="0"/>
        <v/>
      </c>
      <c r="M51" s="188" t="str">
        <f t="shared" si="3"/>
        <v/>
      </c>
      <c r="N51" s="186"/>
      <c r="P51" s="134" t="str">
        <f t="shared" si="1"/>
        <v/>
      </c>
    </row>
    <row r="52" spans="1:16" x14ac:dyDescent="0.35">
      <c r="A52" s="133" t="str">
        <f>IF(B52="","",IFERROR(INDEX('Supplier List'!$A:$A,MATCH('Purchases Input worksheet'!$B52,'Supplier List'!$B:$B,0)),""))</f>
        <v/>
      </c>
      <c r="B52" s="329"/>
      <c r="C52" s="330"/>
      <c r="D52" s="185" t="str">
        <f>IFERROR(VLOOKUP($C52,'Accounts worksheet'!$B:$C,2,0),"")</f>
        <v/>
      </c>
      <c r="E52" s="186" t="str">
        <f>IFERROR(
INDEX('Accounts worksheet'!$A:$A,MATCH('Purchases Input worksheet'!$C52,'Accounts worksheet'!$B:$B,0)),
"")</f>
        <v/>
      </c>
      <c r="F52" s="331"/>
      <c r="G52" s="336"/>
      <c r="H52" s="333"/>
      <c r="I52" s="334"/>
      <c r="J52" s="335"/>
      <c r="K52" s="340"/>
      <c r="L52" s="188" t="str">
        <f t="shared" si="0"/>
        <v/>
      </c>
      <c r="M52" s="188" t="str">
        <f t="shared" si="3"/>
        <v/>
      </c>
      <c r="N52" s="186"/>
      <c r="P52" s="134" t="str">
        <f t="shared" si="1"/>
        <v/>
      </c>
    </row>
    <row r="53" spans="1:16" x14ac:dyDescent="0.35">
      <c r="A53" s="133" t="str">
        <f>IF(B53="","",IFERROR(INDEX('Supplier List'!$A:$A,MATCH('Purchases Input worksheet'!$B53,'Supplier List'!$B:$B,0)),""))</f>
        <v/>
      </c>
      <c r="B53" s="329"/>
      <c r="C53" s="330"/>
      <c r="D53" s="185" t="str">
        <f>IFERROR(VLOOKUP($C53,'Accounts worksheet'!$B:$C,2,0),"")</f>
        <v/>
      </c>
      <c r="E53" s="186" t="str">
        <f>IFERROR(
INDEX('Accounts worksheet'!$A:$A,MATCH('Purchases Input worksheet'!$C53,'Accounts worksheet'!$B:$B,0)),
"")</f>
        <v/>
      </c>
      <c r="F53" s="331"/>
      <c r="G53" s="336"/>
      <c r="H53" s="333"/>
      <c r="I53" s="334"/>
      <c r="J53" s="335"/>
      <c r="K53" s="340"/>
      <c r="L53" s="188" t="str">
        <f t="shared" si="0"/>
        <v/>
      </c>
      <c r="M53" s="188" t="str">
        <f t="shared" si="3"/>
        <v/>
      </c>
      <c r="N53" s="186"/>
      <c r="P53" s="134" t="str">
        <f t="shared" si="1"/>
        <v/>
      </c>
    </row>
    <row r="54" spans="1:16" x14ac:dyDescent="0.35">
      <c r="A54" s="133" t="str">
        <f>IF(B54="","",IFERROR(INDEX('Supplier List'!$A:$A,MATCH('Purchases Input worksheet'!$B54,'Supplier List'!$B:$B,0)),""))</f>
        <v/>
      </c>
      <c r="B54" s="329"/>
      <c r="C54" s="330"/>
      <c r="D54" s="185" t="str">
        <f>IFERROR(VLOOKUP($C54,'Accounts worksheet'!$B:$C,2,0),"")</f>
        <v/>
      </c>
      <c r="E54" s="186" t="str">
        <f>IFERROR(
INDEX('Accounts worksheet'!$A:$A,MATCH('Purchases Input worksheet'!$C54,'Accounts worksheet'!$B:$B,0)),
"")</f>
        <v/>
      </c>
      <c r="F54" s="331"/>
      <c r="G54" s="336"/>
      <c r="H54" s="333"/>
      <c r="I54" s="334"/>
      <c r="J54" s="335"/>
      <c r="K54" s="340"/>
      <c r="L54" s="188" t="str">
        <f t="shared" si="0"/>
        <v/>
      </c>
      <c r="M54" s="188" t="str">
        <f t="shared" si="3"/>
        <v/>
      </c>
      <c r="N54" s="186"/>
      <c r="P54" s="134" t="str">
        <f t="shared" si="1"/>
        <v/>
      </c>
    </row>
    <row r="55" spans="1:16" x14ac:dyDescent="0.35">
      <c r="A55" s="133" t="str">
        <f>IF(B55="","",IFERROR(INDEX('Supplier List'!$A:$A,MATCH('Purchases Input worksheet'!$B55,'Supplier List'!$B:$B,0)),""))</f>
        <v/>
      </c>
      <c r="B55" s="329"/>
      <c r="C55" s="330"/>
      <c r="D55" s="185" t="str">
        <f>IFERROR(VLOOKUP($C55,'Accounts worksheet'!$B:$C,2,0),"")</f>
        <v/>
      </c>
      <c r="E55" s="186" t="str">
        <f>IFERROR(
INDEX('Accounts worksheet'!$A:$A,MATCH('Purchases Input worksheet'!$C55,'Accounts worksheet'!$B:$B,0)),
"")</f>
        <v/>
      </c>
      <c r="F55" s="331"/>
      <c r="G55" s="336"/>
      <c r="H55" s="333"/>
      <c r="I55" s="334"/>
      <c r="J55" s="335"/>
      <c r="K55" s="340"/>
      <c r="L55" s="188" t="str">
        <f t="shared" si="0"/>
        <v/>
      </c>
      <c r="M55" s="188" t="str">
        <f t="shared" si="3"/>
        <v/>
      </c>
      <c r="N55" s="186"/>
      <c r="P55" s="134" t="str">
        <f t="shared" si="1"/>
        <v/>
      </c>
    </row>
    <row r="56" spans="1:16" x14ac:dyDescent="0.35">
      <c r="A56" s="133" t="str">
        <f>IF(B56="","",IFERROR(INDEX('Supplier List'!$A:$A,MATCH('Purchases Input worksheet'!$B56,'Supplier List'!$B:$B,0)),""))</f>
        <v/>
      </c>
      <c r="B56" s="329"/>
      <c r="C56" s="330"/>
      <c r="D56" s="185" t="str">
        <f>IFERROR(VLOOKUP($C56,'Accounts worksheet'!$B:$C,2,0),"")</f>
        <v/>
      </c>
      <c r="E56" s="186" t="str">
        <f>IFERROR(
INDEX('Accounts worksheet'!$A:$A,MATCH('Purchases Input worksheet'!$C56,'Accounts worksheet'!$B:$B,0)),
"")</f>
        <v/>
      </c>
      <c r="F56" s="331"/>
      <c r="G56" s="336"/>
      <c r="H56" s="333"/>
      <c r="I56" s="334"/>
      <c r="J56" s="335"/>
      <c r="K56" s="340"/>
      <c r="L56" s="188" t="str">
        <f t="shared" si="0"/>
        <v/>
      </c>
      <c r="M56" s="188" t="str">
        <f t="shared" si="3"/>
        <v/>
      </c>
      <c r="N56" s="186"/>
      <c r="P56" s="134" t="str">
        <f t="shared" si="1"/>
        <v/>
      </c>
    </row>
    <row r="57" spans="1:16" x14ac:dyDescent="0.35">
      <c r="A57" s="133" t="str">
        <f>IF(B57="","",IFERROR(INDEX('Supplier List'!$A:$A,MATCH('Purchases Input worksheet'!$B57,'Supplier List'!$B:$B,0)),""))</f>
        <v/>
      </c>
      <c r="B57" s="329"/>
      <c r="C57" s="330"/>
      <c r="D57" s="185" t="str">
        <f>IFERROR(VLOOKUP($C57,'Accounts worksheet'!$B:$C,2,0),"")</f>
        <v/>
      </c>
      <c r="E57" s="186" t="str">
        <f>IFERROR(
INDEX('Accounts worksheet'!$A:$A,MATCH('Purchases Input worksheet'!$C57,'Accounts worksheet'!$B:$B,0)),
"")</f>
        <v/>
      </c>
      <c r="F57" s="331"/>
      <c r="G57" s="336"/>
      <c r="H57" s="333"/>
      <c r="I57" s="334"/>
      <c r="J57" s="335"/>
      <c r="K57" s="340"/>
      <c r="L57" s="188" t="str">
        <f t="shared" si="0"/>
        <v/>
      </c>
      <c r="M57" s="188" t="str">
        <f t="shared" si="3"/>
        <v/>
      </c>
      <c r="N57" s="186"/>
      <c r="P57" s="134" t="str">
        <f t="shared" si="1"/>
        <v/>
      </c>
    </row>
    <row r="58" spans="1:16" x14ac:dyDescent="0.35">
      <c r="A58" s="133" t="str">
        <f>IF(B58="","",IFERROR(INDEX('Supplier List'!$A:$A,MATCH('Purchases Input worksheet'!$B58,'Supplier List'!$B:$B,0)),""))</f>
        <v/>
      </c>
      <c r="B58" s="329"/>
      <c r="C58" s="330"/>
      <c r="D58" s="185" t="str">
        <f>IFERROR(VLOOKUP($C58,'Accounts worksheet'!$B:$C,2,0),"")</f>
        <v/>
      </c>
      <c r="E58" s="186" t="str">
        <f>IFERROR(
INDEX('Accounts worksheet'!$A:$A,MATCH('Purchases Input worksheet'!$C58,'Accounts worksheet'!$B:$B,0)),
"")</f>
        <v/>
      </c>
      <c r="F58" s="331"/>
      <c r="G58" s="336"/>
      <c r="H58" s="333"/>
      <c r="I58" s="334"/>
      <c r="J58" s="335"/>
      <c r="K58" s="340"/>
      <c r="L58" s="188" t="str">
        <f t="shared" si="0"/>
        <v/>
      </c>
      <c r="M58" s="188" t="str">
        <f t="shared" si="3"/>
        <v/>
      </c>
      <c r="N58" s="186"/>
      <c r="P58" s="134" t="str">
        <f t="shared" si="1"/>
        <v/>
      </c>
    </row>
    <row r="59" spans="1:16" x14ac:dyDescent="0.35">
      <c r="A59" s="133" t="str">
        <f>IF(B59="","",IFERROR(INDEX('Supplier List'!$A:$A,MATCH('Purchases Input worksheet'!$B59,'Supplier List'!$B:$B,0)),""))</f>
        <v/>
      </c>
      <c r="B59" s="329"/>
      <c r="C59" s="330"/>
      <c r="D59" s="185" t="str">
        <f>IFERROR(VLOOKUP($C59,'Accounts worksheet'!$B:$C,2,0),"")</f>
        <v/>
      </c>
      <c r="E59" s="186" t="str">
        <f>IFERROR(
INDEX('Accounts worksheet'!$A:$A,MATCH('Purchases Input worksheet'!$C59,'Accounts worksheet'!$B:$B,0)),
"")</f>
        <v/>
      </c>
      <c r="F59" s="331"/>
      <c r="G59" s="336"/>
      <c r="H59" s="333"/>
      <c r="I59" s="334"/>
      <c r="J59" s="335"/>
      <c r="K59" s="340"/>
      <c r="L59" s="188" t="str">
        <f t="shared" si="0"/>
        <v/>
      </c>
      <c r="M59" s="188" t="str">
        <f t="shared" si="3"/>
        <v/>
      </c>
      <c r="N59" s="186"/>
      <c r="P59" s="134" t="str">
        <f t="shared" si="1"/>
        <v/>
      </c>
    </row>
    <row r="60" spans="1:16" x14ac:dyDescent="0.35">
      <c r="A60" s="133" t="str">
        <f>IF(B60="","",IFERROR(INDEX('Supplier List'!$A:$A,MATCH('Purchases Input worksheet'!$B60,'Supplier List'!$B:$B,0)),""))</f>
        <v/>
      </c>
      <c r="B60" s="329"/>
      <c r="C60" s="330"/>
      <c r="D60" s="185" t="str">
        <f>IFERROR(VLOOKUP($C60,'Accounts worksheet'!$B:$C,2,0),"")</f>
        <v/>
      </c>
      <c r="E60" s="186" t="str">
        <f>IFERROR(
INDEX('Accounts worksheet'!$A:$A,MATCH('Purchases Input worksheet'!$C60,'Accounts worksheet'!$B:$B,0)),
"")</f>
        <v/>
      </c>
      <c r="F60" s="331"/>
      <c r="G60" s="336"/>
      <c r="H60" s="333"/>
      <c r="I60" s="334"/>
      <c r="J60" s="335"/>
      <c r="K60" s="340"/>
      <c r="L60" s="188" t="str">
        <f t="shared" si="0"/>
        <v/>
      </c>
      <c r="M60" s="188" t="str">
        <f t="shared" si="3"/>
        <v/>
      </c>
      <c r="N60" s="186"/>
      <c r="P60" s="134" t="str">
        <f t="shared" si="1"/>
        <v/>
      </c>
    </row>
    <row r="61" spans="1:16" x14ac:dyDescent="0.35">
      <c r="A61" s="133" t="str">
        <f>IF(B61="","",IFERROR(INDEX('Supplier List'!$A:$A,MATCH('Purchases Input worksheet'!$B61,'Supplier List'!$B:$B,0)),""))</f>
        <v/>
      </c>
      <c r="B61" s="329"/>
      <c r="C61" s="330"/>
      <c r="D61" s="185" t="str">
        <f>IFERROR(VLOOKUP($C61,'Accounts worksheet'!$B:$C,2,0),"")</f>
        <v/>
      </c>
      <c r="E61" s="186" t="str">
        <f>IFERROR(
INDEX('Accounts worksheet'!$A:$A,MATCH('Purchases Input worksheet'!$C61,'Accounts worksheet'!$B:$B,0)),
"")</f>
        <v/>
      </c>
      <c r="F61" s="331"/>
      <c r="G61" s="336"/>
      <c r="H61" s="333"/>
      <c r="I61" s="334"/>
      <c r="J61" s="335"/>
      <c r="K61" s="340"/>
      <c r="L61" s="188" t="str">
        <f t="shared" si="0"/>
        <v/>
      </c>
      <c r="M61" s="188" t="str">
        <f t="shared" si="3"/>
        <v/>
      </c>
      <c r="N61" s="186"/>
      <c r="P61" s="134" t="str">
        <f t="shared" si="1"/>
        <v/>
      </c>
    </row>
    <row r="62" spans="1:16" x14ac:dyDescent="0.35">
      <c r="A62" s="133" t="str">
        <f>IF(B62="","",IFERROR(INDEX('Supplier List'!$A:$A,MATCH('Purchases Input worksheet'!$B62,'Supplier List'!$B:$B,0)),""))</f>
        <v/>
      </c>
      <c r="B62" s="329"/>
      <c r="C62" s="330"/>
      <c r="D62" s="185" t="str">
        <f>IFERROR(VLOOKUP($C62,'Accounts worksheet'!$B:$C,2,0),"")</f>
        <v/>
      </c>
      <c r="E62" s="186" t="str">
        <f>IFERROR(
INDEX('Accounts worksheet'!$A:$A,MATCH('Purchases Input worksheet'!$C62,'Accounts worksheet'!$B:$B,0)),
"")</f>
        <v/>
      </c>
      <c r="F62" s="331"/>
      <c r="G62" s="336"/>
      <c r="H62" s="333"/>
      <c r="I62" s="334"/>
      <c r="J62" s="335"/>
      <c r="K62" s="340"/>
      <c r="L62" s="188" t="str">
        <f t="shared" si="0"/>
        <v/>
      </c>
      <c r="M62" s="188" t="str">
        <f t="shared" si="3"/>
        <v/>
      </c>
      <c r="N62" s="186"/>
      <c r="P62" s="134" t="str">
        <f t="shared" si="1"/>
        <v/>
      </c>
    </row>
    <row r="63" spans="1:16" x14ac:dyDescent="0.35">
      <c r="A63" s="133" t="str">
        <f>IF(B63="","",IFERROR(INDEX('Supplier List'!$A:$A,MATCH('Purchases Input worksheet'!$B63,'Supplier List'!$B:$B,0)),""))</f>
        <v/>
      </c>
      <c r="B63" s="329"/>
      <c r="C63" s="330"/>
      <c r="D63" s="185" t="str">
        <f>IFERROR(VLOOKUP($C63,'Accounts worksheet'!$B:$C,2,0),"")</f>
        <v/>
      </c>
      <c r="E63" s="186" t="str">
        <f>IFERROR(
INDEX('Accounts worksheet'!$A:$A,MATCH('Purchases Input worksheet'!$C63,'Accounts worksheet'!$B:$B,0)),
"")</f>
        <v/>
      </c>
      <c r="F63" s="331"/>
      <c r="G63" s="336"/>
      <c r="H63" s="333"/>
      <c r="I63" s="334"/>
      <c r="J63" s="335"/>
      <c r="K63" s="340"/>
      <c r="L63" s="188" t="str">
        <f t="shared" si="0"/>
        <v/>
      </c>
      <c r="M63" s="188" t="str">
        <f t="shared" si="3"/>
        <v/>
      </c>
      <c r="N63" s="186"/>
      <c r="P63" s="134" t="str">
        <f t="shared" si="1"/>
        <v/>
      </c>
    </row>
    <row r="64" spans="1:16" x14ac:dyDescent="0.35">
      <c r="A64" s="133" t="str">
        <f>IF(B64="","",IFERROR(INDEX('Supplier List'!$A:$A,MATCH('Purchases Input worksheet'!$B64,'Supplier List'!$B:$B,0)),""))</f>
        <v/>
      </c>
      <c r="B64" s="329"/>
      <c r="C64" s="330"/>
      <c r="D64" s="185" t="str">
        <f>IFERROR(VLOOKUP($C64,'Accounts worksheet'!$B:$C,2,0),"")</f>
        <v/>
      </c>
      <c r="E64" s="186" t="str">
        <f>IFERROR(
INDEX('Accounts worksheet'!$A:$A,MATCH('Purchases Input worksheet'!$C64,'Accounts worksheet'!$B:$B,0)),
"")</f>
        <v/>
      </c>
      <c r="F64" s="331"/>
      <c r="G64" s="336"/>
      <c r="H64" s="333"/>
      <c r="I64" s="334"/>
      <c r="J64" s="335"/>
      <c r="K64" s="340"/>
      <c r="L64" s="188" t="str">
        <f t="shared" si="0"/>
        <v/>
      </c>
      <c r="M64" s="188" t="str">
        <f t="shared" si="3"/>
        <v/>
      </c>
      <c r="N64" s="186"/>
      <c r="P64" s="134" t="str">
        <f t="shared" si="1"/>
        <v/>
      </c>
    </row>
    <row r="65" spans="1:16" x14ac:dyDescent="0.35">
      <c r="A65" s="133" t="str">
        <f>IF(B65="","",IFERROR(INDEX('Supplier List'!$A:$A,MATCH('Purchases Input worksheet'!$B65,'Supplier List'!$B:$B,0)),""))</f>
        <v/>
      </c>
      <c r="B65" s="329"/>
      <c r="C65" s="330"/>
      <c r="D65" s="185" t="str">
        <f>IFERROR(VLOOKUP($C65,'Accounts worksheet'!$B:$C,2,0),"")</f>
        <v/>
      </c>
      <c r="E65" s="186" t="str">
        <f>IFERROR(
INDEX('Accounts worksheet'!$A:$A,MATCH('Purchases Input worksheet'!$C65,'Accounts worksheet'!$B:$B,0)),
"")</f>
        <v/>
      </c>
      <c r="F65" s="331"/>
      <c r="G65" s="336"/>
      <c r="H65" s="333"/>
      <c r="I65" s="334"/>
      <c r="J65" s="335"/>
      <c r="K65" s="340"/>
      <c r="L65" s="188" t="str">
        <f t="shared" si="0"/>
        <v/>
      </c>
      <c r="M65" s="188" t="str">
        <f t="shared" si="3"/>
        <v/>
      </c>
      <c r="N65" s="186"/>
      <c r="P65" s="134" t="str">
        <f t="shared" si="1"/>
        <v/>
      </c>
    </row>
    <row r="66" spans="1:16" x14ac:dyDescent="0.35">
      <c r="A66" s="133" t="str">
        <f>IF(B66="","",IFERROR(INDEX('Supplier List'!$A:$A,MATCH('Purchases Input worksheet'!$B66,'Supplier List'!$B:$B,0)),""))</f>
        <v/>
      </c>
      <c r="B66" s="329"/>
      <c r="C66" s="330"/>
      <c r="D66" s="185" t="str">
        <f>IFERROR(VLOOKUP($C66,'Accounts worksheet'!$B:$C,2,0),"")</f>
        <v/>
      </c>
      <c r="E66" s="186" t="str">
        <f>IFERROR(
INDEX('Accounts worksheet'!$A:$A,MATCH('Purchases Input worksheet'!$C66,'Accounts worksheet'!$B:$B,0)),
"")</f>
        <v/>
      </c>
      <c r="F66" s="331"/>
      <c r="G66" s="336"/>
      <c r="H66" s="333"/>
      <c r="I66" s="334"/>
      <c r="J66" s="335"/>
      <c r="K66" s="340"/>
      <c r="L66" s="188" t="str">
        <f t="shared" si="0"/>
        <v/>
      </c>
      <c r="M66" s="188" t="str">
        <f t="shared" si="3"/>
        <v/>
      </c>
      <c r="N66" s="186"/>
      <c r="P66" s="134" t="str">
        <f t="shared" si="1"/>
        <v/>
      </c>
    </row>
    <row r="67" spans="1:16" x14ac:dyDescent="0.35">
      <c r="A67" s="133" t="str">
        <f>IF(B67="","",IFERROR(INDEX('Supplier List'!$A:$A,MATCH('Purchases Input worksheet'!$B67,'Supplier List'!$B:$B,0)),""))</f>
        <v/>
      </c>
      <c r="B67" s="329"/>
      <c r="C67" s="330"/>
      <c r="D67" s="185" t="str">
        <f>IFERROR(VLOOKUP($C67,'Accounts worksheet'!$B:$C,2,0),"")</f>
        <v/>
      </c>
      <c r="E67" s="186" t="str">
        <f>IFERROR(
INDEX('Accounts worksheet'!$A:$A,MATCH('Purchases Input worksheet'!$C67,'Accounts worksheet'!$B:$B,0)),
"")</f>
        <v/>
      </c>
      <c r="F67" s="331"/>
      <c r="G67" s="336"/>
      <c r="H67" s="333"/>
      <c r="I67" s="334"/>
      <c r="J67" s="335"/>
      <c r="K67" s="340"/>
      <c r="L67" s="188" t="str">
        <f t="shared" ref="L67:L130" si="4">IF($K67="","",$K67*($I67))</f>
        <v/>
      </c>
      <c r="M67" s="188" t="str">
        <f t="shared" ref="M67:M130" si="5">IF($K67="","",$K67*(1+$I67))</f>
        <v/>
      </c>
      <c r="N67" s="186"/>
      <c r="P67" s="134" t="str">
        <f t="shared" ref="P67:P130" si="6">IF($G67="","",MONTH($G67))</f>
        <v/>
      </c>
    </row>
    <row r="68" spans="1:16" x14ac:dyDescent="0.35">
      <c r="A68" s="133" t="str">
        <f>IF(B68="","",IFERROR(INDEX('Supplier List'!$A:$A,MATCH('Purchases Input worksheet'!$B68,'Supplier List'!$B:$B,0)),""))</f>
        <v/>
      </c>
      <c r="B68" s="329"/>
      <c r="C68" s="330"/>
      <c r="D68" s="185" t="str">
        <f>IFERROR(VLOOKUP($C68,'Accounts worksheet'!$B:$C,2,0),"")</f>
        <v/>
      </c>
      <c r="E68" s="186" t="str">
        <f>IFERROR(
INDEX('Accounts worksheet'!$A:$A,MATCH('Purchases Input worksheet'!$C68,'Accounts worksheet'!$B:$B,0)),
"")</f>
        <v/>
      </c>
      <c r="F68" s="331"/>
      <c r="G68" s="336"/>
      <c r="H68" s="333"/>
      <c r="I68" s="334"/>
      <c r="J68" s="335"/>
      <c r="K68" s="340"/>
      <c r="L68" s="188" t="str">
        <f t="shared" si="4"/>
        <v/>
      </c>
      <c r="M68" s="188" t="str">
        <f t="shared" si="5"/>
        <v/>
      </c>
      <c r="N68" s="186"/>
      <c r="P68" s="134" t="str">
        <f t="shared" si="6"/>
        <v/>
      </c>
    </row>
    <row r="69" spans="1:16" x14ac:dyDescent="0.35">
      <c r="A69" s="133" t="str">
        <f>IF(B69="","",IFERROR(INDEX('Supplier List'!$A:$A,MATCH('Purchases Input worksheet'!$B69,'Supplier List'!$B:$B,0)),""))</f>
        <v/>
      </c>
      <c r="B69" s="329"/>
      <c r="C69" s="330"/>
      <c r="D69" s="185" t="str">
        <f>IFERROR(VLOOKUP($C69,'Accounts worksheet'!$B:$C,2,0),"")</f>
        <v/>
      </c>
      <c r="E69" s="186" t="str">
        <f>IFERROR(
INDEX('Accounts worksheet'!$A:$A,MATCH('Purchases Input worksheet'!$C69,'Accounts worksheet'!$B:$B,0)),
"")</f>
        <v/>
      </c>
      <c r="F69" s="331"/>
      <c r="G69" s="336"/>
      <c r="H69" s="333"/>
      <c r="I69" s="334"/>
      <c r="J69" s="335"/>
      <c r="K69" s="340"/>
      <c r="L69" s="188" t="str">
        <f t="shared" si="4"/>
        <v/>
      </c>
      <c r="M69" s="188" t="str">
        <f t="shared" si="5"/>
        <v/>
      </c>
      <c r="N69" s="186"/>
      <c r="P69" s="134" t="str">
        <f t="shared" si="6"/>
        <v/>
      </c>
    </row>
    <row r="70" spans="1:16" x14ac:dyDescent="0.35">
      <c r="A70" s="133" t="str">
        <f>IF(B70="","",IFERROR(INDEX('Supplier List'!$A:$A,MATCH('Purchases Input worksheet'!$B70,'Supplier List'!$B:$B,0)),""))</f>
        <v/>
      </c>
      <c r="B70" s="329"/>
      <c r="C70" s="330"/>
      <c r="D70" s="185" t="str">
        <f>IFERROR(VLOOKUP($C70,'Accounts worksheet'!$B:$C,2,0),"")</f>
        <v/>
      </c>
      <c r="E70" s="186" t="str">
        <f>IFERROR(
INDEX('Accounts worksheet'!$A:$A,MATCH('Purchases Input worksheet'!$C70,'Accounts worksheet'!$B:$B,0)),
"")</f>
        <v/>
      </c>
      <c r="F70" s="331"/>
      <c r="G70" s="336"/>
      <c r="H70" s="333"/>
      <c r="I70" s="334"/>
      <c r="J70" s="335"/>
      <c r="K70" s="340"/>
      <c r="L70" s="188" t="str">
        <f t="shared" si="4"/>
        <v/>
      </c>
      <c r="M70" s="188" t="str">
        <f t="shared" si="5"/>
        <v/>
      </c>
      <c r="N70" s="186"/>
      <c r="P70" s="134" t="str">
        <f t="shared" si="6"/>
        <v/>
      </c>
    </row>
    <row r="71" spans="1:16" x14ac:dyDescent="0.35">
      <c r="A71" s="133" t="str">
        <f>IF(B71="","",IFERROR(INDEX('Supplier List'!$A:$A,MATCH('Purchases Input worksheet'!$B71,'Supplier List'!$B:$B,0)),""))</f>
        <v/>
      </c>
      <c r="B71" s="329"/>
      <c r="C71" s="330"/>
      <c r="D71" s="185" t="str">
        <f>IFERROR(VLOOKUP($C71,'Accounts worksheet'!$B:$C,2,0),"")</f>
        <v/>
      </c>
      <c r="E71" s="186" t="str">
        <f>IFERROR(
INDEX('Accounts worksheet'!$A:$A,MATCH('Purchases Input worksheet'!$C71,'Accounts worksheet'!$B:$B,0)),
"")</f>
        <v/>
      </c>
      <c r="F71" s="331"/>
      <c r="G71" s="336"/>
      <c r="H71" s="333"/>
      <c r="I71" s="334"/>
      <c r="J71" s="335"/>
      <c r="K71" s="340"/>
      <c r="L71" s="188" t="str">
        <f t="shared" si="4"/>
        <v/>
      </c>
      <c r="M71" s="188" t="str">
        <f t="shared" si="5"/>
        <v/>
      </c>
      <c r="N71" s="186"/>
      <c r="P71" s="134" t="str">
        <f t="shared" si="6"/>
        <v/>
      </c>
    </row>
    <row r="72" spans="1:16" x14ac:dyDescent="0.35">
      <c r="A72" s="133" t="str">
        <f>IF(B72="","",IFERROR(INDEX('Supplier List'!$A:$A,MATCH('Purchases Input worksheet'!$B72,'Supplier List'!$B:$B,0)),""))</f>
        <v/>
      </c>
      <c r="B72" s="329"/>
      <c r="C72" s="330"/>
      <c r="D72" s="185" t="str">
        <f>IFERROR(VLOOKUP($C72,'Accounts worksheet'!$B:$C,2,0),"")</f>
        <v/>
      </c>
      <c r="E72" s="186" t="str">
        <f>IFERROR(
INDEX('Accounts worksheet'!$A:$A,MATCH('Purchases Input worksheet'!$C72,'Accounts worksheet'!$B:$B,0)),
"")</f>
        <v/>
      </c>
      <c r="F72" s="331"/>
      <c r="G72" s="336"/>
      <c r="H72" s="333"/>
      <c r="I72" s="334"/>
      <c r="J72" s="335"/>
      <c r="K72" s="340"/>
      <c r="L72" s="188" t="str">
        <f t="shared" si="4"/>
        <v/>
      </c>
      <c r="M72" s="188" t="str">
        <f t="shared" si="5"/>
        <v/>
      </c>
      <c r="N72" s="186"/>
      <c r="P72" s="134" t="str">
        <f t="shared" si="6"/>
        <v/>
      </c>
    </row>
    <row r="73" spans="1:16" x14ac:dyDescent="0.35">
      <c r="A73" s="133" t="str">
        <f>IF(B73="","",IFERROR(INDEX('Supplier List'!$A:$A,MATCH('Purchases Input worksheet'!$B73,'Supplier List'!$B:$B,0)),""))</f>
        <v/>
      </c>
      <c r="B73" s="329"/>
      <c r="C73" s="330"/>
      <c r="D73" s="185" t="str">
        <f>IFERROR(VLOOKUP($C73,'Accounts worksheet'!$B:$C,2,0),"")</f>
        <v/>
      </c>
      <c r="E73" s="186" t="str">
        <f>IFERROR(
INDEX('Accounts worksheet'!$A:$A,MATCH('Purchases Input worksheet'!$C73,'Accounts worksheet'!$B:$B,0)),
"")</f>
        <v/>
      </c>
      <c r="F73" s="331"/>
      <c r="G73" s="336"/>
      <c r="H73" s="333"/>
      <c r="I73" s="334"/>
      <c r="J73" s="335"/>
      <c r="K73" s="340"/>
      <c r="L73" s="188" t="str">
        <f t="shared" si="4"/>
        <v/>
      </c>
      <c r="M73" s="188" t="str">
        <f t="shared" si="5"/>
        <v/>
      </c>
      <c r="N73" s="186"/>
      <c r="P73" s="134" t="str">
        <f t="shared" si="6"/>
        <v/>
      </c>
    </row>
    <row r="74" spans="1:16" x14ac:dyDescent="0.35">
      <c r="A74" s="133" t="str">
        <f>IF(B74="","",IFERROR(INDEX('Supplier List'!$A:$A,MATCH('Purchases Input worksheet'!$B74,'Supplier List'!$B:$B,0)),""))</f>
        <v/>
      </c>
      <c r="B74" s="329"/>
      <c r="C74" s="330"/>
      <c r="D74" s="185" t="str">
        <f>IFERROR(VLOOKUP($C74,'Accounts worksheet'!$B:$C,2,0),"")</f>
        <v/>
      </c>
      <c r="E74" s="186" t="str">
        <f>IFERROR(
INDEX('Accounts worksheet'!$A:$A,MATCH('Purchases Input worksheet'!$C74,'Accounts worksheet'!$B:$B,0)),
"")</f>
        <v/>
      </c>
      <c r="F74" s="331"/>
      <c r="G74" s="336"/>
      <c r="H74" s="333"/>
      <c r="I74" s="334"/>
      <c r="J74" s="335"/>
      <c r="K74" s="340"/>
      <c r="L74" s="188" t="str">
        <f t="shared" si="4"/>
        <v/>
      </c>
      <c r="M74" s="188" t="str">
        <f t="shared" si="5"/>
        <v/>
      </c>
      <c r="N74" s="186"/>
      <c r="P74" s="134" t="str">
        <f t="shared" si="6"/>
        <v/>
      </c>
    </row>
    <row r="75" spans="1:16" x14ac:dyDescent="0.35">
      <c r="A75" s="133" t="str">
        <f>IF(B75="","",IFERROR(INDEX('Supplier List'!$A:$A,MATCH('Purchases Input worksheet'!$B75,'Supplier List'!$B:$B,0)),""))</f>
        <v/>
      </c>
      <c r="B75" s="329"/>
      <c r="C75" s="330"/>
      <c r="D75" s="185" t="str">
        <f>IFERROR(VLOOKUP($C75,'Accounts worksheet'!$B:$C,2,0),"")</f>
        <v/>
      </c>
      <c r="E75" s="186" t="str">
        <f>IFERROR(
INDEX('Accounts worksheet'!$A:$A,MATCH('Purchases Input worksheet'!$C75,'Accounts worksheet'!$B:$B,0)),
"")</f>
        <v/>
      </c>
      <c r="F75" s="331"/>
      <c r="G75" s="336"/>
      <c r="H75" s="333"/>
      <c r="I75" s="334"/>
      <c r="J75" s="335"/>
      <c r="K75" s="340"/>
      <c r="L75" s="188" t="str">
        <f t="shared" si="4"/>
        <v/>
      </c>
      <c r="M75" s="188" t="str">
        <f t="shared" si="5"/>
        <v/>
      </c>
      <c r="N75" s="186"/>
      <c r="P75" s="134" t="str">
        <f t="shared" si="6"/>
        <v/>
      </c>
    </row>
    <row r="76" spans="1:16" x14ac:dyDescent="0.35">
      <c r="A76" s="133" t="str">
        <f>IF(B76="","",IFERROR(INDEX('Supplier List'!$A:$A,MATCH('Purchases Input worksheet'!$B76,'Supplier List'!$B:$B,0)),""))</f>
        <v/>
      </c>
      <c r="B76" s="329"/>
      <c r="C76" s="330"/>
      <c r="D76" s="185" t="str">
        <f>IFERROR(VLOOKUP($C76,'Accounts worksheet'!$B:$C,2,0),"")</f>
        <v/>
      </c>
      <c r="E76" s="186" t="str">
        <f>IFERROR(
INDEX('Accounts worksheet'!$A:$A,MATCH('Purchases Input worksheet'!$C76,'Accounts worksheet'!$B:$B,0)),
"")</f>
        <v/>
      </c>
      <c r="F76" s="331"/>
      <c r="G76" s="336"/>
      <c r="H76" s="333"/>
      <c r="I76" s="334"/>
      <c r="J76" s="335"/>
      <c r="K76" s="340"/>
      <c r="L76" s="188" t="str">
        <f t="shared" si="4"/>
        <v/>
      </c>
      <c r="M76" s="188" t="str">
        <f t="shared" si="5"/>
        <v/>
      </c>
      <c r="N76" s="186"/>
      <c r="P76" s="134" t="str">
        <f t="shared" si="6"/>
        <v/>
      </c>
    </row>
    <row r="77" spans="1:16" x14ac:dyDescent="0.35">
      <c r="A77" s="133" t="str">
        <f>IF(B77="","",IFERROR(INDEX('Supplier List'!$A:$A,MATCH('Purchases Input worksheet'!$B77,'Supplier List'!$B:$B,0)),""))</f>
        <v/>
      </c>
      <c r="B77" s="329"/>
      <c r="C77" s="330"/>
      <c r="D77" s="185" t="str">
        <f>IFERROR(VLOOKUP($C77,'Accounts worksheet'!$B:$C,2,0),"")</f>
        <v/>
      </c>
      <c r="E77" s="186" t="str">
        <f>IFERROR(
INDEX('Accounts worksheet'!$A:$A,MATCH('Purchases Input worksheet'!$C77,'Accounts worksheet'!$B:$B,0)),
"")</f>
        <v/>
      </c>
      <c r="F77" s="331"/>
      <c r="G77" s="336"/>
      <c r="H77" s="333"/>
      <c r="I77" s="334"/>
      <c r="J77" s="335"/>
      <c r="K77" s="340"/>
      <c r="L77" s="188" t="str">
        <f t="shared" si="4"/>
        <v/>
      </c>
      <c r="M77" s="188" t="str">
        <f t="shared" si="5"/>
        <v/>
      </c>
      <c r="N77" s="186"/>
      <c r="P77" s="134" t="str">
        <f t="shared" si="6"/>
        <v/>
      </c>
    </row>
    <row r="78" spans="1:16" x14ac:dyDescent="0.35">
      <c r="A78" s="133" t="str">
        <f>IF(B78="","",IFERROR(INDEX('Supplier List'!$A:$A,MATCH('Purchases Input worksheet'!$B78,'Supplier List'!$B:$B,0)),""))</f>
        <v/>
      </c>
      <c r="B78" s="329"/>
      <c r="C78" s="330"/>
      <c r="D78" s="185" t="str">
        <f>IFERROR(VLOOKUP($C78,'Accounts worksheet'!$B:$C,2,0),"")</f>
        <v/>
      </c>
      <c r="E78" s="186" t="str">
        <f>IFERROR(
INDEX('Accounts worksheet'!$A:$A,MATCH('Purchases Input worksheet'!$C78,'Accounts worksheet'!$B:$B,0)),
"")</f>
        <v/>
      </c>
      <c r="F78" s="331"/>
      <c r="G78" s="336"/>
      <c r="H78" s="333"/>
      <c r="I78" s="334"/>
      <c r="J78" s="335"/>
      <c r="K78" s="340"/>
      <c r="L78" s="188" t="str">
        <f t="shared" si="4"/>
        <v/>
      </c>
      <c r="M78" s="188" t="str">
        <f t="shared" si="5"/>
        <v/>
      </c>
      <c r="N78" s="186"/>
      <c r="P78" s="134" t="str">
        <f t="shared" si="6"/>
        <v/>
      </c>
    </row>
    <row r="79" spans="1:16" x14ac:dyDescent="0.35">
      <c r="A79" s="133" t="str">
        <f>IF(B79="","",IFERROR(INDEX('Supplier List'!$A:$A,MATCH('Purchases Input worksheet'!$B79,'Supplier List'!$B:$B,0)),""))</f>
        <v/>
      </c>
      <c r="B79" s="329"/>
      <c r="C79" s="330"/>
      <c r="D79" s="185" t="str">
        <f>IFERROR(VLOOKUP($C79,'Accounts worksheet'!$B:$C,2,0),"")</f>
        <v/>
      </c>
      <c r="E79" s="186" t="str">
        <f>IFERROR(
INDEX('Accounts worksheet'!$A:$A,MATCH('Purchases Input worksheet'!$C79,'Accounts worksheet'!$B:$B,0)),
"")</f>
        <v/>
      </c>
      <c r="F79" s="331"/>
      <c r="G79" s="336"/>
      <c r="H79" s="333"/>
      <c r="I79" s="334"/>
      <c r="J79" s="335"/>
      <c r="K79" s="340"/>
      <c r="L79" s="188" t="str">
        <f t="shared" si="4"/>
        <v/>
      </c>
      <c r="M79" s="188" t="str">
        <f t="shared" si="5"/>
        <v/>
      </c>
      <c r="N79" s="186"/>
      <c r="P79" s="134" t="str">
        <f t="shared" si="6"/>
        <v/>
      </c>
    </row>
    <row r="80" spans="1:16" x14ac:dyDescent="0.35">
      <c r="A80" s="133" t="str">
        <f>IF(B80="","",IFERROR(INDEX('Supplier List'!$A:$A,MATCH('Purchases Input worksheet'!$B80,'Supplier List'!$B:$B,0)),""))</f>
        <v/>
      </c>
      <c r="B80" s="329"/>
      <c r="C80" s="330"/>
      <c r="D80" s="185" t="str">
        <f>IFERROR(VLOOKUP($C80,'Accounts worksheet'!$B:$C,2,0),"")</f>
        <v/>
      </c>
      <c r="E80" s="186" t="str">
        <f>IFERROR(
INDEX('Accounts worksheet'!$A:$A,MATCH('Purchases Input worksheet'!$C80,'Accounts worksheet'!$B:$B,0)),
"")</f>
        <v/>
      </c>
      <c r="F80" s="331"/>
      <c r="G80" s="336"/>
      <c r="H80" s="333"/>
      <c r="I80" s="334"/>
      <c r="J80" s="335"/>
      <c r="K80" s="340"/>
      <c r="L80" s="188" t="str">
        <f t="shared" si="4"/>
        <v/>
      </c>
      <c r="M80" s="188" t="str">
        <f t="shared" si="5"/>
        <v/>
      </c>
      <c r="N80" s="186"/>
      <c r="P80" s="134" t="str">
        <f t="shared" si="6"/>
        <v/>
      </c>
    </row>
    <row r="81" spans="1:16" x14ac:dyDescent="0.35">
      <c r="A81" s="133" t="str">
        <f>IF(B81="","",IFERROR(INDEX('Supplier List'!$A:$A,MATCH('Purchases Input worksheet'!$B81,'Supplier List'!$B:$B,0)),""))</f>
        <v/>
      </c>
      <c r="B81" s="329"/>
      <c r="C81" s="330"/>
      <c r="D81" s="185" t="str">
        <f>IFERROR(VLOOKUP($C81,'Accounts worksheet'!$B:$C,2,0),"")</f>
        <v/>
      </c>
      <c r="E81" s="186" t="str">
        <f>IFERROR(
INDEX('Accounts worksheet'!$A:$A,MATCH('Purchases Input worksheet'!$C81,'Accounts worksheet'!$B:$B,0)),
"")</f>
        <v/>
      </c>
      <c r="F81" s="331"/>
      <c r="G81" s="336"/>
      <c r="H81" s="333"/>
      <c r="I81" s="334"/>
      <c r="J81" s="335"/>
      <c r="K81" s="340"/>
      <c r="L81" s="188" t="str">
        <f t="shared" si="4"/>
        <v/>
      </c>
      <c r="M81" s="188" t="str">
        <f t="shared" si="5"/>
        <v/>
      </c>
      <c r="N81" s="186"/>
      <c r="P81" s="134" t="str">
        <f t="shared" si="6"/>
        <v/>
      </c>
    </row>
    <row r="82" spans="1:16" x14ac:dyDescent="0.35">
      <c r="A82" s="133" t="str">
        <f>IF(B82="","",IFERROR(INDEX('Supplier List'!$A:$A,MATCH('Purchases Input worksheet'!$B82,'Supplier List'!$B:$B,0)),""))</f>
        <v/>
      </c>
      <c r="B82" s="329"/>
      <c r="C82" s="330"/>
      <c r="D82" s="185" t="str">
        <f>IFERROR(VLOOKUP($C82,'Accounts worksheet'!$B:$C,2,0),"")</f>
        <v/>
      </c>
      <c r="E82" s="186" t="str">
        <f>IFERROR(
INDEX('Accounts worksheet'!$A:$A,MATCH('Purchases Input worksheet'!$C82,'Accounts worksheet'!$B:$B,0)),
"")</f>
        <v/>
      </c>
      <c r="F82" s="331"/>
      <c r="G82" s="336"/>
      <c r="H82" s="333"/>
      <c r="I82" s="334"/>
      <c r="J82" s="335"/>
      <c r="K82" s="340"/>
      <c r="L82" s="188" t="str">
        <f t="shared" si="4"/>
        <v/>
      </c>
      <c r="M82" s="188" t="str">
        <f t="shared" si="5"/>
        <v/>
      </c>
      <c r="N82" s="186"/>
      <c r="P82" s="134" t="str">
        <f t="shared" si="6"/>
        <v/>
      </c>
    </row>
    <row r="83" spans="1:16" x14ac:dyDescent="0.35">
      <c r="A83" s="133" t="str">
        <f>IF(B83="","",IFERROR(INDEX('Supplier List'!$A:$A,MATCH('Purchases Input worksheet'!$B83,'Supplier List'!$B:$B,0)),""))</f>
        <v/>
      </c>
      <c r="B83" s="329"/>
      <c r="C83" s="330"/>
      <c r="D83" s="185" t="str">
        <f>IFERROR(VLOOKUP($C83,'Accounts worksheet'!$B:$C,2,0),"")</f>
        <v/>
      </c>
      <c r="E83" s="186" t="str">
        <f>IFERROR(
INDEX('Accounts worksheet'!$A:$A,MATCH('Purchases Input worksheet'!$C83,'Accounts worksheet'!$B:$B,0)),
"")</f>
        <v/>
      </c>
      <c r="F83" s="331"/>
      <c r="G83" s="336"/>
      <c r="H83" s="333"/>
      <c r="I83" s="334"/>
      <c r="J83" s="335"/>
      <c r="K83" s="340"/>
      <c r="L83" s="188" t="str">
        <f t="shared" si="4"/>
        <v/>
      </c>
      <c r="M83" s="188" t="str">
        <f t="shared" si="5"/>
        <v/>
      </c>
      <c r="N83" s="186"/>
      <c r="P83" s="134" t="str">
        <f t="shared" si="6"/>
        <v/>
      </c>
    </row>
    <row r="84" spans="1:16" x14ac:dyDescent="0.35">
      <c r="A84" s="133" t="str">
        <f>IF(B84="","",IFERROR(INDEX('Supplier List'!$A:$A,MATCH('Purchases Input worksheet'!$B84,'Supplier List'!$B:$B,0)),""))</f>
        <v/>
      </c>
      <c r="B84" s="329"/>
      <c r="C84" s="330"/>
      <c r="D84" s="185" t="str">
        <f>IFERROR(VLOOKUP($C84,'Accounts worksheet'!$B:$C,2,0),"")</f>
        <v/>
      </c>
      <c r="E84" s="186" t="str">
        <f>IFERROR(
INDEX('Accounts worksheet'!$A:$A,MATCH('Purchases Input worksheet'!$C84,'Accounts worksheet'!$B:$B,0)),
"")</f>
        <v/>
      </c>
      <c r="F84" s="331"/>
      <c r="G84" s="336"/>
      <c r="H84" s="333"/>
      <c r="I84" s="334"/>
      <c r="J84" s="335"/>
      <c r="K84" s="340"/>
      <c r="L84" s="188" t="str">
        <f t="shared" si="4"/>
        <v/>
      </c>
      <c r="M84" s="188" t="str">
        <f t="shared" si="5"/>
        <v/>
      </c>
      <c r="N84" s="186"/>
      <c r="P84" s="134" t="str">
        <f t="shared" si="6"/>
        <v/>
      </c>
    </row>
    <row r="85" spans="1:16" x14ac:dyDescent="0.35">
      <c r="A85" s="133" t="str">
        <f>IF(B85="","",IFERROR(INDEX('Supplier List'!$A:$A,MATCH('Purchases Input worksheet'!$B85,'Supplier List'!$B:$B,0)),""))</f>
        <v/>
      </c>
      <c r="B85" s="329"/>
      <c r="C85" s="330"/>
      <c r="D85" s="185" t="str">
        <f>IFERROR(VLOOKUP($C85,'Accounts worksheet'!$B:$C,2,0),"")</f>
        <v/>
      </c>
      <c r="E85" s="186" t="str">
        <f>IFERROR(
INDEX('Accounts worksheet'!$A:$A,MATCH('Purchases Input worksheet'!$C85,'Accounts worksheet'!$B:$B,0)),
"")</f>
        <v/>
      </c>
      <c r="F85" s="331"/>
      <c r="G85" s="336"/>
      <c r="H85" s="333"/>
      <c r="I85" s="334"/>
      <c r="J85" s="335"/>
      <c r="K85" s="340"/>
      <c r="L85" s="188" t="str">
        <f t="shared" si="4"/>
        <v/>
      </c>
      <c r="M85" s="188" t="str">
        <f t="shared" si="5"/>
        <v/>
      </c>
      <c r="N85" s="186"/>
      <c r="P85" s="134" t="str">
        <f t="shared" si="6"/>
        <v/>
      </c>
    </row>
    <row r="86" spans="1:16" x14ac:dyDescent="0.35">
      <c r="A86" s="133" t="str">
        <f>IF(B86="","",IFERROR(INDEX('Supplier List'!$A:$A,MATCH('Purchases Input worksheet'!$B86,'Supplier List'!$B:$B,0)),""))</f>
        <v/>
      </c>
      <c r="B86" s="329"/>
      <c r="C86" s="330"/>
      <c r="D86" s="185" t="str">
        <f>IFERROR(VLOOKUP($C86,'Accounts worksheet'!$B:$C,2,0),"")</f>
        <v/>
      </c>
      <c r="E86" s="186" t="str">
        <f>IFERROR(
INDEX('Accounts worksheet'!$A:$A,MATCH('Purchases Input worksheet'!$C86,'Accounts worksheet'!$B:$B,0)),
"")</f>
        <v/>
      </c>
      <c r="F86" s="331"/>
      <c r="G86" s="336"/>
      <c r="H86" s="333"/>
      <c r="I86" s="334"/>
      <c r="J86" s="335"/>
      <c r="K86" s="340"/>
      <c r="L86" s="188" t="str">
        <f t="shared" si="4"/>
        <v/>
      </c>
      <c r="M86" s="188" t="str">
        <f t="shared" si="5"/>
        <v/>
      </c>
      <c r="N86" s="186"/>
      <c r="P86" s="134" t="str">
        <f t="shared" si="6"/>
        <v/>
      </c>
    </row>
    <row r="87" spans="1:16" x14ac:dyDescent="0.35">
      <c r="A87" s="133" t="str">
        <f>IF(B87="","",IFERROR(INDEX('Supplier List'!$A:$A,MATCH('Purchases Input worksheet'!$B87,'Supplier List'!$B:$B,0)),""))</f>
        <v/>
      </c>
      <c r="B87" s="329"/>
      <c r="C87" s="330"/>
      <c r="D87" s="185" t="str">
        <f>IFERROR(VLOOKUP($C87,'Accounts worksheet'!$B:$C,2,0),"")</f>
        <v/>
      </c>
      <c r="E87" s="186" t="str">
        <f>IFERROR(
INDEX('Accounts worksheet'!$A:$A,MATCH('Purchases Input worksheet'!$C87,'Accounts worksheet'!$B:$B,0)),
"")</f>
        <v/>
      </c>
      <c r="F87" s="331"/>
      <c r="G87" s="336"/>
      <c r="H87" s="333"/>
      <c r="I87" s="334"/>
      <c r="J87" s="335"/>
      <c r="K87" s="340"/>
      <c r="L87" s="188" t="str">
        <f t="shared" si="4"/>
        <v/>
      </c>
      <c r="M87" s="188" t="str">
        <f t="shared" si="5"/>
        <v/>
      </c>
      <c r="N87" s="186"/>
      <c r="P87" s="134" t="str">
        <f t="shared" si="6"/>
        <v/>
      </c>
    </row>
    <row r="88" spans="1:16" x14ac:dyDescent="0.35">
      <c r="A88" s="133" t="str">
        <f>IF(B88="","",IFERROR(INDEX('Supplier List'!$A:$A,MATCH('Purchases Input worksheet'!$B88,'Supplier List'!$B:$B,0)),""))</f>
        <v/>
      </c>
      <c r="B88" s="329"/>
      <c r="C88" s="330"/>
      <c r="D88" s="185" t="str">
        <f>IFERROR(VLOOKUP($C88,'Accounts worksheet'!$B:$C,2,0),"")</f>
        <v/>
      </c>
      <c r="E88" s="186" t="str">
        <f>IFERROR(
INDEX('Accounts worksheet'!$A:$A,MATCH('Purchases Input worksheet'!$C88,'Accounts worksheet'!$B:$B,0)),
"")</f>
        <v/>
      </c>
      <c r="F88" s="331"/>
      <c r="G88" s="336"/>
      <c r="H88" s="333"/>
      <c r="I88" s="334"/>
      <c r="J88" s="335"/>
      <c r="K88" s="340"/>
      <c r="L88" s="188" t="str">
        <f t="shared" si="4"/>
        <v/>
      </c>
      <c r="M88" s="188" t="str">
        <f t="shared" si="5"/>
        <v/>
      </c>
      <c r="N88" s="186"/>
      <c r="P88" s="134" t="str">
        <f t="shared" si="6"/>
        <v/>
      </c>
    </row>
    <row r="89" spans="1:16" x14ac:dyDescent="0.35">
      <c r="A89" s="133" t="str">
        <f>IF(B89="","",IFERROR(INDEX('Supplier List'!$A:$A,MATCH('Purchases Input worksheet'!$B89,'Supplier List'!$B:$B,0)),""))</f>
        <v/>
      </c>
      <c r="B89" s="329"/>
      <c r="C89" s="330"/>
      <c r="D89" s="185" t="str">
        <f>IFERROR(VLOOKUP($C89,'Accounts worksheet'!$B:$C,2,0),"")</f>
        <v/>
      </c>
      <c r="E89" s="186" t="str">
        <f>IFERROR(
INDEX('Accounts worksheet'!$A:$A,MATCH('Purchases Input worksheet'!$C89,'Accounts worksheet'!$B:$B,0)),
"")</f>
        <v/>
      </c>
      <c r="F89" s="331"/>
      <c r="G89" s="336"/>
      <c r="H89" s="333"/>
      <c r="I89" s="334"/>
      <c r="J89" s="335"/>
      <c r="K89" s="340"/>
      <c r="L89" s="188" t="str">
        <f t="shared" si="4"/>
        <v/>
      </c>
      <c r="M89" s="188" t="str">
        <f t="shared" si="5"/>
        <v/>
      </c>
      <c r="N89" s="186"/>
      <c r="P89" s="134" t="str">
        <f t="shared" si="6"/>
        <v/>
      </c>
    </row>
    <row r="90" spans="1:16" x14ac:dyDescent="0.35">
      <c r="A90" s="133" t="str">
        <f>IF(B90="","",IFERROR(INDEX('Supplier List'!$A:$A,MATCH('Purchases Input worksheet'!$B90,'Supplier List'!$B:$B,0)),""))</f>
        <v/>
      </c>
      <c r="B90" s="329"/>
      <c r="C90" s="330"/>
      <c r="D90" s="185" t="str">
        <f>IFERROR(VLOOKUP($C90,'Accounts worksheet'!$B:$C,2,0),"")</f>
        <v/>
      </c>
      <c r="E90" s="186" t="str">
        <f>IFERROR(
INDEX('Accounts worksheet'!$A:$A,MATCH('Purchases Input worksheet'!$C90,'Accounts worksheet'!$B:$B,0)),
"")</f>
        <v/>
      </c>
      <c r="F90" s="331"/>
      <c r="G90" s="336"/>
      <c r="H90" s="333"/>
      <c r="I90" s="334"/>
      <c r="J90" s="335"/>
      <c r="K90" s="340"/>
      <c r="L90" s="188" t="str">
        <f t="shared" si="4"/>
        <v/>
      </c>
      <c r="M90" s="188" t="str">
        <f t="shared" si="5"/>
        <v/>
      </c>
      <c r="N90" s="186"/>
      <c r="P90" s="134" t="str">
        <f t="shared" si="6"/>
        <v/>
      </c>
    </row>
    <row r="91" spans="1:16" x14ac:dyDescent="0.35">
      <c r="A91" s="133" t="str">
        <f>IF(B91="","",IFERROR(INDEX('Supplier List'!$A:$A,MATCH('Purchases Input worksheet'!$B91,'Supplier List'!$B:$B,0)),""))</f>
        <v/>
      </c>
      <c r="B91" s="329"/>
      <c r="C91" s="330"/>
      <c r="D91" s="185" t="str">
        <f>IFERROR(VLOOKUP($C91,'Accounts worksheet'!$B:$C,2,0),"")</f>
        <v/>
      </c>
      <c r="E91" s="186" t="str">
        <f>IFERROR(
INDEX('Accounts worksheet'!$A:$A,MATCH('Purchases Input worksheet'!$C91,'Accounts worksheet'!$B:$B,0)),
"")</f>
        <v/>
      </c>
      <c r="F91" s="331"/>
      <c r="G91" s="336"/>
      <c r="H91" s="333"/>
      <c r="I91" s="334"/>
      <c r="J91" s="335"/>
      <c r="K91" s="340"/>
      <c r="L91" s="188" t="str">
        <f t="shared" si="4"/>
        <v/>
      </c>
      <c r="M91" s="188" t="str">
        <f t="shared" si="5"/>
        <v/>
      </c>
      <c r="N91" s="186"/>
      <c r="P91" s="134" t="str">
        <f t="shared" si="6"/>
        <v/>
      </c>
    </row>
    <row r="92" spans="1:16" x14ac:dyDescent="0.35">
      <c r="A92" s="133" t="str">
        <f>IF(B92="","",IFERROR(INDEX('Supplier List'!$A:$A,MATCH('Purchases Input worksheet'!$B92,'Supplier List'!$B:$B,0)),""))</f>
        <v/>
      </c>
      <c r="B92" s="329"/>
      <c r="C92" s="330"/>
      <c r="D92" s="185" t="str">
        <f>IFERROR(VLOOKUP($C92,'Accounts worksheet'!$B:$C,2,0),"")</f>
        <v/>
      </c>
      <c r="E92" s="186" t="str">
        <f>IFERROR(
INDEX('Accounts worksheet'!$A:$A,MATCH('Purchases Input worksheet'!$C92,'Accounts worksheet'!$B:$B,0)),
"")</f>
        <v/>
      </c>
      <c r="F92" s="331"/>
      <c r="G92" s="336"/>
      <c r="H92" s="333"/>
      <c r="I92" s="334"/>
      <c r="J92" s="335"/>
      <c r="K92" s="340"/>
      <c r="L92" s="188" t="str">
        <f t="shared" si="4"/>
        <v/>
      </c>
      <c r="M92" s="188" t="str">
        <f t="shared" si="5"/>
        <v/>
      </c>
      <c r="N92" s="186"/>
      <c r="P92" s="134" t="str">
        <f t="shared" si="6"/>
        <v/>
      </c>
    </row>
    <row r="93" spans="1:16" x14ac:dyDescent="0.35">
      <c r="A93" s="133" t="str">
        <f>IF(B93="","",IFERROR(INDEX('Supplier List'!$A:$A,MATCH('Purchases Input worksheet'!$B93,'Supplier List'!$B:$B,0)),""))</f>
        <v/>
      </c>
      <c r="B93" s="329"/>
      <c r="C93" s="330"/>
      <c r="D93" s="185" t="str">
        <f>IFERROR(VLOOKUP($C93,'Accounts worksheet'!$B:$C,2,0),"")</f>
        <v/>
      </c>
      <c r="E93" s="186" t="str">
        <f>IFERROR(
INDEX('Accounts worksheet'!$A:$A,MATCH('Purchases Input worksheet'!$C93,'Accounts worksheet'!$B:$B,0)),
"")</f>
        <v/>
      </c>
      <c r="F93" s="331"/>
      <c r="G93" s="336"/>
      <c r="H93" s="333"/>
      <c r="I93" s="334"/>
      <c r="J93" s="335"/>
      <c r="K93" s="340"/>
      <c r="L93" s="188" t="str">
        <f t="shared" si="4"/>
        <v/>
      </c>
      <c r="M93" s="188" t="str">
        <f t="shared" si="5"/>
        <v/>
      </c>
      <c r="N93" s="186"/>
      <c r="P93" s="134" t="str">
        <f t="shared" si="6"/>
        <v/>
      </c>
    </row>
    <row r="94" spans="1:16" x14ac:dyDescent="0.35">
      <c r="A94" s="133" t="str">
        <f>IF(B94="","",IFERROR(INDEX('Supplier List'!$A:$A,MATCH('Purchases Input worksheet'!$B94,'Supplier List'!$B:$B,0)),""))</f>
        <v/>
      </c>
      <c r="B94" s="329"/>
      <c r="C94" s="330"/>
      <c r="D94" s="185" t="str">
        <f>IFERROR(VLOOKUP($C94,'Accounts worksheet'!$B:$C,2,0),"")</f>
        <v/>
      </c>
      <c r="E94" s="186" t="str">
        <f>IFERROR(
INDEX('Accounts worksheet'!$A:$A,MATCH('Purchases Input worksheet'!$C94,'Accounts worksheet'!$B:$B,0)),
"")</f>
        <v/>
      </c>
      <c r="F94" s="331"/>
      <c r="G94" s="336"/>
      <c r="H94" s="333"/>
      <c r="I94" s="334"/>
      <c r="J94" s="335"/>
      <c r="K94" s="340"/>
      <c r="L94" s="188" t="str">
        <f t="shared" si="4"/>
        <v/>
      </c>
      <c r="M94" s="188" t="str">
        <f t="shared" si="5"/>
        <v/>
      </c>
      <c r="N94" s="186"/>
      <c r="P94" s="134" t="str">
        <f t="shared" si="6"/>
        <v/>
      </c>
    </row>
    <row r="95" spans="1:16" x14ac:dyDescent="0.35">
      <c r="A95" s="133" t="str">
        <f>IF(B95="","",IFERROR(INDEX('Supplier List'!$A:$A,MATCH('Purchases Input worksheet'!$B95,'Supplier List'!$B:$B,0)),""))</f>
        <v/>
      </c>
      <c r="B95" s="329"/>
      <c r="C95" s="330"/>
      <c r="D95" s="185" t="str">
        <f>IFERROR(VLOOKUP($C95,'Accounts worksheet'!$B:$C,2,0),"")</f>
        <v/>
      </c>
      <c r="E95" s="186" t="str">
        <f>IFERROR(
INDEX('Accounts worksheet'!$A:$A,MATCH('Purchases Input worksheet'!$C95,'Accounts worksheet'!$B:$B,0)),
"")</f>
        <v/>
      </c>
      <c r="F95" s="331"/>
      <c r="G95" s="336"/>
      <c r="H95" s="333"/>
      <c r="I95" s="334"/>
      <c r="J95" s="335"/>
      <c r="K95" s="340"/>
      <c r="L95" s="188" t="str">
        <f t="shared" si="4"/>
        <v/>
      </c>
      <c r="M95" s="188" t="str">
        <f t="shared" si="5"/>
        <v/>
      </c>
      <c r="N95" s="186"/>
      <c r="P95" s="134" t="str">
        <f t="shared" si="6"/>
        <v/>
      </c>
    </row>
    <row r="96" spans="1:16" x14ac:dyDescent="0.35">
      <c r="A96" s="133" t="str">
        <f>IF(B96="","",IFERROR(INDEX('Supplier List'!$A:$A,MATCH('Purchases Input worksheet'!$B96,'Supplier List'!$B:$B,0)),""))</f>
        <v/>
      </c>
      <c r="B96" s="329"/>
      <c r="C96" s="330"/>
      <c r="D96" s="185" t="str">
        <f>IFERROR(VLOOKUP($C96,'Accounts worksheet'!$B:$C,2,0),"")</f>
        <v/>
      </c>
      <c r="E96" s="186" t="str">
        <f>IFERROR(
INDEX('Accounts worksheet'!$A:$A,MATCH('Purchases Input worksheet'!$C96,'Accounts worksheet'!$B:$B,0)),
"")</f>
        <v/>
      </c>
      <c r="F96" s="331"/>
      <c r="G96" s="336"/>
      <c r="H96" s="333"/>
      <c r="I96" s="334"/>
      <c r="J96" s="335"/>
      <c r="K96" s="340"/>
      <c r="L96" s="188" t="str">
        <f t="shared" si="4"/>
        <v/>
      </c>
      <c r="M96" s="188" t="str">
        <f t="shared" si="5"/>
        <v/>
      </c>
      <c r="N96" s="186"/>
      <c r="P96" s="134" t="str">
        <f t="shared" si="6"/>
        <v/>
      </c>
    </row>
    <row r="97" spans="1:16" x14ac:dyDescent="0.35">
      <c r="A97" s="133" t="str">
        <f>IF(B97="","",IFERROR(INDEX('Supplier List'!$A:$A,MATCH('Purchases Input worksheet'!$B97,'Supplier List'!$B:$B,0)),""))</f>
        <v/>
      </c>
      <c r="B97" s="329"/>
      <c r="C97" s="330"/>
      <c r="D97" s="185" t="str">
        <f>IFERROR(VLOOKUP($C97,'Accounts worksheet'!$B:$C,2,0),"")</f>
        <v/>
      </c>
      <c r="E97" s="186" t="str">
        <f>IFERROR(
INDEX('Accounts worksheet'!$A:$A,MATCH('Purchases Input worksheet'!$C97,'Accounts worksheet'!$B:$B,0)),
"")</f>
        <v/>
      </c>
      <c r="F97" s="331"/>
      <c r="G97" s="336"/>
      <c r="H97" s="333"/>
      <c r="I97" s="334"/>
      <c r="J97" s="335"/>
      <c r="K97" s="340"/>
      <c r="L97" s="188" t="str">
        <f t="shared" si="4"/>
        <v/>
      </c>
      <c r="M97" s="188" t="str">
        <f t="shared" si="5"/>
        <v/>
      </c>
      <c r="N97" s="186"/>
      <c r="P97" s="134" t="str">
        <f t="shared" si="6"/>
        <v/>
      </c>
    </row>
    <row r="98" spans="1:16" x14ac:dyDescent="0.35">
      <c r="A98" s="133" t="str">
        <f>IF(B98="","",IFERROR(INDEX('Supplier List'!$A:$A,MATCH('Purchases Input worksheet'!$B98,'Supplier List'!$B:$B,0)),""))</f>
        <v/>
      </c>
      <c r="B98" s="329"/>
      <c r="C98" s="330"/>
      <c r="D98" s="185" t="str">
        <f>IFERROR(VLOOKUP($C98,'Accounts worksheet'!$B:$C,2,0),"")</f>
        <v/>
      </c>
      <c r="E98" s="186" t="str">
        <f>IFERROR(
INDEX('Accounts worksheet'!$A:$A,MATCH('Purchases Input worksheet'!$C98,'Accounts worksheet'!$B:$B,0)),
"")</f>
        <v/>
      </c>
      <c r="F98" s="331"/>
      <c r="G98" s="336"/>
      <c r="H98" s="333"/>
      <c r="I98" s="334"/>
      <c r="J98" s="335"/>
      <c r="K98" s="340"/>
      <c r="L98" s="188" t="str">
        <f t="shared" si="4"/>
        <v/>
      </c>
      <c r="M98" s="188" t="str">
        <f t="shared" si="5"/>
        <v/>
      </c>
      <c r="N98" s="186"/>
      <c r="P98" s="134" t="str">
        <f t="shared" si="6"/>
        <v/>
      </c>
    </row>
    <row r="99" spans="1:16" x14ac:dyDescent="0.35">
      <c r="A99" s="133" t="str">
        <f>IF(B99="","",IFERROR(INDEX('Supplier List'!$A:$A,MATCH('Purchases Input worksheet'!$B99,'Supplier List'!$B:$B,0)),""))</f>
        <v/>
      </c>
      <c r="B99" s="329"/>
      <c r="C99" s="330"/>
      <c r="D99" s="185" t="str">
        <f>IFERROR(VLOOKUP($C99,'Accounts worksheet'!$B:$C,2,0),"")</f>
        <v/>
      </c>
      <c r="E99" s="186" t="str">
        <f>IFERROR(
INDEX('Accounts worksheet'!$A:$A,MATCH('Purchases Input worksheet'!$C99,'Accounts worksheet'!$B:$B,0)),
"")</f>
        <v/>
      </c>
      <c r="F99" s="331"/>
      <c r="G99" s="336"/>
      <c r="H99" s="333"/>
      <c r="I99" s="334"/>
      <c r="J99" s="335"/>
      <c r="K99" s="340"/>
      <c r="L99" s="188" t="str">
        <f t="shared" si="4"/>
        <v/>
      </c>
      <c r="M99" s="188" t="str">
        <f t="shared" si="5"/>
        <v/>
      </c>
      <c r="N99" s="186"/>
      <c r="P99" s="134" t="str">
        <f t="shared" si="6"/>
        <v/>
      </c>
    </row>
    <row r="100" spans="1:16" x14ac:dyDescent="0.35">
      <c r="A100" s="133" t="str">
        <f>IF(B100="","",IFERROR(INDEX('Supplier List'!$A:$A,MATCH('Purchases Input worksheet'!$B100,'Supplier List'!$B:$B,0)),""))</f>
        <v/>
      </c>
      <c r="B100" s="329"/>
      <c r="C100" s="330"/>
      <c r="D100" s="185" t="str">
        <f>IFERROR(VLOOKUP($C100,'Accounts worksheet'!$B:$C,2,0),"")</f>
        <v/>
      </c>
      <c r="E100" s="186" t="str">
        <f>IFERROR(
INDEX('Accounts worksheet'!$A:$A,MATCH('Purchases Input worksheet'!$C100,'Accounts worksheet'!$B:$B,0)),
"")</f>
        <v/>
      </c>
      <c r="F100" s="331"/>
      <c r="G100" s="336"/>
      <c r="H100" s="333"/>
      <c r="I100" s="334"/>
      <c r="J100" s="335"/>
      <c r="K100" s="340"/>
      <c r="L100" s="188" t="str">
        <f t="shared" si="4"/>
        <v/>
      </c>
      <c r="M100" s="188" t="str">
        <f t="shared" si="5"/>
        <v/>
      </c>
      <c r="N100" s="186"/>
      <c r="P100" s="134" t="str">
        <f t="shared" si="6"/>
        <v/>
      </c>
    </row>
    <row r="101" spans="1:16" x14ac:dyDescent="0.35">
      <c r="A101" s="133" t="str">
        <f>IF(B101="","",IFERROR(INDEX('Supplier List'!$A:$A,MATCH('Purchases Input worksheet'!$B101,'Supplier List'!$B:$B,0)),""))</f>
        <v/>
      </c>
      <c r="B101" s="329"/>
      <c r="C101" s="330"/>
      <c r="D101" s="185" t="str">
        <f>IFERROR(VLOOKUP($C101,'Accounts worksheet'!$B:$C,2,0),"")</f>
        <v/>
      </c>
      <c r="E101" s="186" t="str">
        <f>IFERROR(
INDEX('Accounts worksheet'!$A:$A,MATCH('Purchases Input worksheet'!$C101,'Accounts worksheet'!$B:$B,0)),
"")</f>
        <v/>
      </c>
      <c r="F101" s="331"/>
      <c r="G101" s="336"/>
      <c r="H101" s="333"/>
      <c r="I101" s="334"/>
      <c r="J101" s="335"/>
      <c r="K101" s="340"/>
      <c r="L101" s="188" t="str">
        <f t="shared" si="4"/>
        <v/>
      </c>
      <c r="M101" s="188" t="str">
        <f t="shared" si="5"/>
        <v/>
      </c>
      <c r="N101" s="186"/>
      <c r="P101" s="134" t="str">
        <f t="shared" si="6"/>
        <v/>
      </c>
    </row>
    <row r="102" spans="1:16" x14ac:dyDescent="0.35">
      <c r="A102" s="133" t="str">
        <f>IF(B102="","",IFERROR(INDEX('Supplier List'!$A:$A,MATCH('Purchases Input worksheet'!$B102,'Supplier List'!$B:$B,0)),""))</f>
        <v/>
      </c>
      <c r="B102" s="329"/>
      <c r="C102" s="330"/>
      <c r="D102" s="185" t="str">
        <f>IFERROR(VLOOKUP($C102,'Accounts worksheet'!$B:$C,2,0),"")</f>
        <v/>
      </c>
      <c r="E102" s="186" t="str">
        <f>IFERROR(
INDEX('Accounts worksheet'!$A:$A,MATCH('Purchases Input worksheet'!$C102,'Accounts worksheet'!$B:$B,0)),
"")</f>
        <v/>
      </c>
      <c r="F102" s="331"/>
      <c r="G102" s="336"/>
      <c r="H102" s="333"/>
      <c r="I102" s="334"/>
      <c r="J102" s="335"/>
      <c r="K102" s="340"/>
      <c r="L102" s="188" t="str">
        <f t="shared" si="4"/>
        <v/>
      </c>
      <c r="M102" s="188" t="str">
        <f t="shared" si="5"/>
        <v/>
      </c>
      <c r="N102" s="186"/>
      <c r="P102" s="134" t="str">
        <f t="shared" si="6"/>
        <v/>
      </c>
    </row>
    <row r="103" spans="1:16" x14ac:dyDescent="0.35">
      <c r="A103" s="133" t="str">
        <f>IF(B103="","",IFERROR(INDEX('Supplier List'!$A:$A,MATCH('Purchases Input worksheet'!$B103,'Supplier List'!$B:$B,0)),""))</f>
        <v/>
      </c>
      <c r="B103" s="329"/>
      <c r="C103" s="330"/>
      <c r="D103" s="185" t="str">
        <f>IFERROR(VLOOKUP($C103,'Accounts worksheet'!$B:$C,2,0),"")</f>
        <v/>
      </c>
      <c r="E103" s="186" t="str">
        <f>IFERROR(
INDEX('Accounts worksheet'!$A:$A,MATCH('Purchases Input worksheet'!$C103,'Accounts worksheet'!$B:$B,0)),
"")</f>
        <v/>
      </c>
      <c r="F103" s="331"/>
      <c r="G103" s="336"/>
      <c r="H103" s="333"/>
      <c r="I103" s="334"/>
      <c r="J103" s="335"/>
      <c r="K103" s="340"/>
      <c r="L103" s="188" t="str">
        <f t="shared" si="4"/>
        <v/>
      </c>
      <c r="M103" s="188" t="str">
        <f t="shared" si="5"/>
        <v/>
      </c>
      <c r="N103" s="186"/>
      <c r="P103" s="134" t="str">
        <f t="shared" si="6"/>
        <v/>
      </c>
    </row>
    <row r="104" spans="1:16" x14ac:dyDescent="0.35">
      <c r="A104" s="133" t="str">
        <f>IF(B104="","",IFERROR(INDEX('Supplier List'!$A:$A,MATCH('Purchases Input worksheet'!$B104,'Supplier List'!$B:$B,0)),""))</f>
        <v/>
      </c>
      <c r="B104" s="329"/>
      <c r="C104" s="330"/>
      <c r="D104" s="185" t="str">
        <f>IFERROR(VLOOKUP($C104,'Accounts worksheet'!$B:$C,2,0),"")</f>
        <v/>
      </c>
      <c r="E104" s="186" t="str">
        <f>IFERROR(
INDEX('Accounts worksheet'!$A:$A,MATCH('Purchases Input worksheet'!$C104,'Accounts worksheet'!$B:$B,0)),
"")</f>
        <v/>
      </c>
      <c r="F104" s="331"/>
      <c r="G104" s="336"/>
      <c r="H104" s="333"/>
      <c r="I104" s="334"/>
      <c r="J104" s="335"/>
      <c r="K104" s="340"/>
      <c r="L104" s="188" t="str">
        <f t="shared" si="4"/>
        <v/>
      </c>
      <c r="M104" s="188" t="str">
        <f t="shared" si="5"/>
        <v/>
      </c>
      <c r="N104" s="186"/>
      <c r="P104" s="134" t="str">
        <f t="shared" si="6"/>
        <v/>
      </c>
    </row>
    <row r="105" spans="1:16" x14ac:dyDescent="0.35">
      <c r="A105" s="133" t="str">
        <f>IF(B105="","",IFERROR(INDEX('Supplier List'!$A:$A,MATCH('Purchases Input worksheet'!$B105,'Supplier List'!$B:$B,0)),""))</f>
        <v/>
      </c>
      <c r="B105" s="329"/>
      <c r="C105" s="330"/>
      <c r="D105" s="185" t="str">
        <f>IFERROR(VLOOKUP($C105,'Accounts worksheet'!$B:$C,2,0),"")</f>
        <v/>
      </c>
      <c r="E105" s="186" t="str">
        <f>IFERROR(
INDEX('Accounts worksheet'!$A:$A,MATCH('Purchases Input worksheet'!$C105,'Accounts worksheet'!$B:$B,0)),
"")</f>
        <v/>
      </c>
      <c r="F105" s="331"/>
      <c r="G105" s="336"/>
      <c r="H105" s="333"/>
      <c r="I105" s="334"/>
      <c r="J105" s="335"/>
      <c r="K105" s="340"/>
      <c r="L105" s="188" t="str">
        <f t="shared" si="4"/>
        <v/>
      </c>
      <c r="M105" s="188" t="str">
        <f t="shared" si="5"/>
        <v/>
      </c>
      <c r="N105" s="186"/>
      <c r="P105" s="134" t="str">
        <f t="shared" si="6"/>
        <v/>
      </c>
    </row>
    <row r="106" spans="1:16" x14ac:dyDescent="0.35">
      <c r="A106" s="133" t="str">
        <f>IF(B106="","",IFERROR(INDEX('Supplier List'!$A:$A,MATCH('Purchases Input worksheet'!$B106,'Supplier List'!$B:$B,0)),""))</f>
        <v/>
      </c>
      <c r="B106" s="329"/>
      <c r="C106" s="330"/>
      <c r="D106" s="185" t="str">
        <f>IFERROR(VLOOKUP($C106,'Accounts worksheet'!$B:$C,2,0),"")</f>
        <v/>
      </c>
      <c r="E106" s="186" t="str">
        <f>IFERROR(
INDEX('Accounts worksheet'!$A:$A,MATCH('Purchases Input worksheet'!$C106,'Accounts worksheet'!$B:$B,0)),
"")</f>
        <v/>
      </c>
      <c r="F106" s="331"/>
      <c r="G106" s="336"/>
      <c r="H106" s="333"/>
      <c r="I106" s="334"/>
      <c r="J106" s="335"/>
      <c r="K106" s="340"/>
      <c r="L106" s="188" t="str">
        <f t="shared" si="4"/>
        <v/>
      </c>
      <c r="M106" s="188" t="str">
        <f t="shared" si="5"/>
        <v/>
      </c>
      <c r="N106" s="186"/>
      <c r="P106" s="134" t="str">
        <f t="shared" si="6"/>
        <v/>
      </c>
    </row>
    <row r="107" spans="1:16" x14ac:dyDescent="0.35">
      <c r="A107" s="133" t="str">
        <f>IF(B107="","",IFERROR(INDEX('Supplier List'!$A:$A,MATCH('Purchases Input worksheet'!$B107,'Supplier List'!$B:$B,0)),""))</f>
        <v/>
      </c>
      <c r="B107" s="329"/>
      <c r="C107" s="330"/>
      <c r="D107" s="185" t="str">
        <f>IFERROR(VLOOKUP($C107,'Accounts worksheet'!$B:$C,2,0),"")</f>
        <v/>
      </c>
      <c r="E107" s="186" t="str">
        <f>IFERROR(
INDEX('Accounts worksheet'!$A:$A,MATCH('Purchases Input worksheet'!$C107,'Accounts worksheet'!$B:$B,0)),
"")</f>
        <v/>
      </c>
      <c r="F107" s="331"/>
      <c r="G107" s="336"/>
      <c r="H107" s="333"/>
      <c r="I107" s="334"/>
      <c r="J107" s="335"/>
      <c r="K107" s="340"/>
      <c r="L107" s="188" t="str">
        <f t="shared" si="4"/>
        <v/>
      </c>
      <c r="M107" s="188" t="str">
        <f t="shared" si="5"/>
        <v/>
      </c>
      <c r="N107" s="186"/>
      <c r="P107" s="134" t="str">
        <f t="shared" si="6"/>
        <v/>
      </c>
    </row>
    <row r="108" spans="1:16" x14ac:dyDescent="0.35">
      <c r="A108" s="133" t="str">
        <f>IF(B108="","",IFERROR(INDEX('Supplier List'!$A:$A,MATCH('Purchases Input worksheet'!$B108,'Supplier List'!$B:$B,0)),""))</f>
        <v/>
      </c>
      <c r="B108" s="329"/>
      <c r="C108" s="330"/>
      <c r="D108" s="185" t="str">
        <f>IFERROR(VLOOKUP($C108,'Accounts worksheet'!$B:$C,2,0),"")</f>
        <v/>
      </c>
      <c r="E108" s="186" t="str">
        <f>IFERROR(
INDEX('Accounts worksheet'!$A:$A,MATCH('Purchases Input worksheet'!$C108,'Accounts worksheet'!$B:$B,0)),
"")</f>
        <v/>
      </c>
      <c r="F108" s="331"/>
      <c r="G108" s="336"/>
      <c r="H108" s="333"/>
      <c r="I108" s="334"/>
      <c r="J108" s="335"/>
      <c r="K108" s="340"/>
      <c r="L108" s="188" t="str">
        <f t="shared" si="4"/>
        <v/>
      </c>
      <c r="M108" s="188" t="str">
        <f t="shared" si="5"/>
        <v/>
      </c>
      <c r="N108" s="186"/>
      <c r="P108" s="134" t="str">
        <f t="shared" si="6"/>
        <v/>
      </c>
    </row>
    <row r="109" spans="1:16" x14ac:dyDescent="0.35">
      <c r="A109" s="133" t="str">
        <f>IF(B109="","",IFERROR(INDEX('Supplier List'!$A:$A,MATCH('Purchases Input worksheet'!$B109,'Supplier List'!$B:$B,0)),""))</f>
        <v/>
      </c>
      <c r="B109" s="329"/>
      <c r="C109" s="330"/>
      <c r="D109" s="185" t="str">
        <f>IFERROR(VLOOKUP($C109,'Accounts worksheet'!$B:$C,2,0),"")</f>
        <v/>
      </c>
      <c r="E109" s="186" t="str">
        <f>IFERROR(
INDEX('Accounts worksheet'!$A:$A,MATCH('Purchases Input worksheet'!$C109,'Accounts worksheet'!$B:$B,0)),
"")</f>
        <v/>
      </c>
      <c r="F109" s="331"/>
      <c r="G109" s="336"/>
      <c r="H109" s="333"/>
      <c r="I109" s="334"/>
      <c r="J109" s="335"/>
      <c r="K109" s="340"/>
      <c r="L109" s="188" t="str">
        <f t="shared" si="4"/>
        <v/>
      </c>
      <c r="M109" s="188" t="str">
        <f t="shared" si="5"/>
        <v/>
      </c>
      <c r="N109" s="186"/>
      <c r="P109" s="134" t="str">
        <f t="shared" si="6"/>
        <v/>
      </c>
    </row>
    <row r="110" spans="1:16" x14ac:dyDescent="0.35">
      <c r="A110" s="133" t="str">
        <f>IF(B110="","",IFERROR(INDEX('Supplier List'!$A:$A,MATCH('Purchases Input worksheet'!$B110,'Supplier List'!$B:$B,0)),""))</f>
        <v/>
      </c>
      <c r="B110" s="329"/>
      <c r="C110" s="330"/>
      <c r="D110" s="185" t="str">
        <f>IFERROR(VLOOKUP($C110,'Accounts worksheet'!$B:$C,2,0),"")</f>
        <v/>
      </c>
      <c r="E110" s="186" t="str">
        <f>IFERROR(
INDEX('Accounts worksheet'!$A:$A,MATCH('Purchases Input worksheet'!$C110,'Accounts worksheet'!$B:$B,0)),
"")</f>
        <v/>
      </c>
      <c r="F110" s="331"/>
      <c r="G110" s="336"/>
      <c r="H110" s="333"/>
      <c r="I110" s="334"/>
      <c r="J110" s="335"/>
      <c r="K110" s="340"/>
      <c r="L110" s="188" t="str">
        <f t="shared" si="4"/>
        <v/>
      </c>
      <c r="M110" s="188" t="str">
        <f t="shared" si="5"/>
        <v/>
      </c>
      <c r="N110" s="186"/>
      <c r="P110" s="134" t="str">
        <f t="shared" si="6"/>
        <v/>
      </c>
    </row>
    <row r="111" spans="1:16" x14ac:dyDescent="0.35">
      <c r="A111" s="133" t="str">
        <f>IF(B111="","",IFERROR(INDEX('Supplier List'!$A:$A,MATCH('Purchases Input worksheet'!$B111,'Supplier List'!$B:$B,0)),""))</f>
        <v/>
      </c>
      <c r="B111" s="329"/>
      <c r="C111" s="330"/>
      <c r="D111" s="185" t="str">
        <f>IFERROR(VLOOKUP($C111,'Accounts worksheet'!$B:$C,2,0),"")</f>
        <v/>
      </c>
      <c r="E111" s="186" t="str">
        <f>IFERROR(
INDEX('Accounts worksheet'!$A:$A,MATCH('Purchases Input worksheet'!$C111,'Accounts worksheet'!$B:$B,0)),
"")</f>
        <v/>
      </c>
      <c r="F111" s="331"/>
      <c r="G111" s="336"/>
      <c r="H111" s="333"/>
      <c r="I111" s="334"/>
      <c r="J111" s="335"/>
      <c r="K111" s="340"/>
      <c r="L111" s="188" t="str">
        <f t="shared" si="4"/>
        <v/>
      </c>
      <c r="M111" s="188" t="str">
        <f t="shared" si="5"/>
        <v/>
      </c>
      <c r="N111" s="186"/>
      <c r="P111" s="134" t="str">
        <f t="shared" si="6"/>
        <v/>
      </c>
    </row>
    <row r="112" spans="1:16" x14ac:dyDescent="0.35">
      <c r="A112" s="133" t="str">
        <f>IF(B112="","",IFERROR(INDEX('Supplier List'!$A:$A,MATCH('Purchases Input worksheet'!$B112,'Supplier List'!$B:$B,0)),""))</f>
        <v/>
      </c>
      <c r="B112" s="329"/>
      <c r="C112" s="330"/>
      <c r="D112" s="185" t="str">
        <f>IFERROR(VLOOKUP($C112,'Accounts worksheet'!$B:$C,2,0),"")</f>
        <v/>
      </c>
      <c r="E112" s="186" t="str">
        <f>IFERROR(
INDEX('Accounts worksheet'!$A:$A,MATCH('Purchases Input worksheet'!$C112,'Accounts worksheet'!$B:$B,0)),
"")</f>
        <v/>
      </c>
      <c r="F112" s="331"/>
      <c r="G112" s="336"/>
      <c r="H112" s="333"/>
      <c r="I112" s="334"/>
      <c r="J112" s="335"/>
      <c r="K112" s="340"/>
      <c r="L112" s="188" t="str">
        <f t="shared" si="4"/>
        <v/>
      </c>
      <c r="M112" s="188" t="str">
        <f t="shared" si="5"/>
        <v/>
      </c>
      <c r="N112" s="186"/>
      <c r="P112" s="134" t="str">
        <f t="shared" si="6"/>
        <v/>
      </c>
    </row>
    <row r="113" spans="1:16" x14ac:dyDescent="0.35">
      <c r="A113" s="133" t="str">
        <f>IF(B113="","",IFERROR(INDEX('Supplier List'!$A:$A,MATCH('Purchases Input worksheet'!$B113,'Supplier List'!$B:$B,0)),""))</f>
        <v/>
      </c>
      <c r="B113" s="329"/>
      <c r="C113" s="330"/>
      <c r="D113" s="185" t="str">
        <f>IFERROR(VLOOKUP($C113,'Accounts worksheet'!$B:$C,2,0),"")</f>
        <v/>
      </c>
      <c r="E113" s="186" t="str">
        <f>IFERROR(
INDEX('Accounts worksheet'!$A:$A,MATCH('Purchases Input worksheet'!$C113,'Accounts worksheet'!$B:$B,0)),
"")</f>
        <v/>
      </c>
      <c r="F113" s="331"/>
      <c r="G113" s="336"/>
      <c r="H113" s="333"/>
      <c r="I113" s="334"/>
      <c r="J113" s="335"/>
      <c r="K113" s="340"/>
      <c r="L113" s="188" t="str">
        <f t="shared" si="4"/>
        <v/>
      </c>
      <c r="M113" s="188" t="str">
        <f t="shared" si="5"/>
        <v/>
      </c>
      <c r="N113" s="186"/>
      <c r="P113" s="134" t="str">
        <f t="shared" si="6"/>
        <v/>
      </c>
    </row>
    <row r="114" spans="1:16" x14ac:dyDescent="0.35">
      <c r="A114" s="133" t="str">
        <f>IF(B114="","",IFERROR(INDEX('Supplier List'!$A:$A,MATCH('Purchases Input worksheet'!$B114,'Supplier List'!$B:$B,0)),""))</f>
        <v/>
      </c>
      <c r="B114" s="329"/>
      <c r="C114" s="330"/>
      <c r="D114" s="185" t="str">
        <f>IFERROR(VLOOKUP($C114,'Accounts worksheet'!$B:$C,2,0),"")</f>
        <v/>
      </c>
      <c r="E114" s="186" t="str">
        <f>IFERROR(
INDEX('Accounts worksheet'!$A:$A,MATCH('Purchases Input worksheet'!$C114,'Accounts worksheet'!$B:$B,0)),
"")</f>
        <v/>
      </c>
      <c r="F114" s="331"/>
      <c r="G114" s="336"/>
      <c r="H114" s="333"/>
      <c r="I114" s="334"/>
      <c r="J114" s="335"/>
      <c r="K114" s="340"/>
      <c r="L114" s="188" t="str">
        <f t="shared" si="4"/>
        <v/>
      </c>
      <c r="M114" s="188" t="str">
        <f t="shared" si="5"/>
        <v/>
      </c>
      <c r="N114" s="186"/>
      <c r="P114" s="134" t="str">
        <f t="shared" si="6"/>
        <v/>
      </c>
    </row>
    <row r="115" spans="1:16" x14ac:dyDescent="0.35">
      <c r="A115" s="133" t="str">
        <f>IF(B115="","",IFERROR(INDEX('Supplier List'!$A:$A,MATCH('Purchases Input worksheet'!$B115,'Supplier List'!$B:$B,0)),""))</f>
        <v/>
      </c>
      <c r="B115" s="329"/>
      <c r="C115" s="330"/>
      <c r="D115" s="185" t="str">
        <f>IFERROR(VLOOKUP($C115,'Accounts worksheet'!$B:$C,2,0),"")</f>
        <v/>
      </c>
      <c r="E115" s="186" t="str">
        <f>IFERROR(
INDEX('Accounts worksheet'!$A:$A,MATCH('Purchases Input worksheet'!$C115,'Accounts worksheet'!$B:$B,0)),
"")</f>
        <v/>
      </c>
      <c r="F115" s="331"/>
      <c r="G115" s="336"/>
      <c r="H115" s="333"/>
      <c r="I115" s="334"/>
      <c r="J115" s="335"/>
      <c r="K115" s="340"/>
      <c r="L115" s="188" t="str">
        <f t="shared" si="4"/>
        <v/>
      </c>
      <c r="M115" s="188" t="str">
        <f t="shared" si="5"/>
        <v/>
      </c>
      <c r="N115" s="186"/>
      <c r="P115" s="134" t="str">
        <f t="shared" si="6"/>
        <v/>
      </c>
    </row>
    <row r="116" spans="1:16" x14ac:dyDescent="0.35">
      <c r="A116" s="133" t="str">
        <f>IF(B116="","",IFERROR(INDEX('Supplier List'!$A:$A,MATCH('Purchases Input worksheet'!$B116,'Supplier List'!$B:$B,0)),""))</f>
        <v/>
      </c>
      <c r="B116" s="329"/>
      <c r="C116" s="330"/>
      <c r="D116" s="185" t="str">
        <f>IFERROR(VLOOKUP($C116,'Accounts worksheet'!$B:$C,2,0),"")</f>
        <v/>
      </c>
      <c r="E116" s="186" t="str">
        <f>IFERROR(
INDEX('Accounts worksheet'!$A:$A,MATCH('Purchases Input worksheet'!$C116,'Accounts worksheet'!$B:$B,0)),
"")</f>
        <v/>
      </c>
      <c r="F116" s="331"/>
      <c r="G116" s="336"/>
      <c r="H116" s="333"/>
      <c r="I116" s="334"/>
      <c r="J116" s="335"/>
      <c r="K116" s="340"/>
      <c r="L116" s="188" t="str">
        <f t="shared" si="4"/>
        <v/>
      </c>
      <c r="M116" s="188" t="str">
        <f t="shared" si="5"/>
        <v/>
      </c>
      <c r="N116" s="186"/>
      <c r="P116" s="134" t="str">
        <f t="shared" si="6"/>
        <v/>
      </c>
    </row>
    <row r="117" spans="1:16" x14ac:dyDescent="0.35">
      <c r="A117" s="133" t="str">
        <f>IF(B117="","",IFERROR(INDEX('Supplier List'!$A:$A,MATCH('Purchases Input worksheet'!$B117,'Supplier List'!$B:$B,0)),""))</f>
        <v/>
      </c>
      <c r="B117" s="329"/>
      <c r="C117" s="330"/>
      <c r="D117" s="185" t="str">
        <f>IFERROR(VLOOKUP($C117,'Accounts worksheet'!$B:$C,2,0),"")</f>
        <v/>
      </c>
      <c r="E117" s="186" t="str">
        <f>IFERROR(
INDEX('Accounts worksheet'!$A:$A,MATCH('Purchases Input worksheet'!$C117,'Accounts worksheet'!$B:$B,0)),
"")</f>
        <v/>
      </c>
      <c r="F117" s="331"/>
      <c r="G117" s="336"/>
      <c r="H117" s="333"/>
      <c r="I117" s="334"/>
      <c r="J117" s="335"/>
      <c r="K117" s="340"/>
      <c r="L117" s="188" t="str">
        <f t="shared" si="4"/>
        <v/>
      </c>
      <c r="M117" s="188" t="str">
        <f t="shared" si="5"/>
        <v/>
      </c>
      <c r="N117" s="186"/>
      <c r="P117" s="134" t="str">
        <f t="shared" si="6"/>
        <v/>
      </c>
    </row>
    <row r="118" spans="1:16" x14ac:dyDescent="0.35">
      <c r="A118" s="133" t="str">
        <f>IF(B118="","",IFERROR(INDEX('Supplier List'!$A:$A,MATCH('Purchases Input worksheet'!$B118,'Supplier List'!$B:$B,0)),""))</f>
        <v/>
      </c>
      <c r="B118" s="329"/>
      <c r="C118" s="330"/>
      <c r="D118" s="185" t="str">
        <f>IFERROR(VLOOKUP($C118,'Accounts worksheet'!$B:$C,2,0),"")</f>
        <v/>
      </c>
      <c r="E118" s="186" t="str">
        <f>IFERROR(
INDEX('Accounts worksheet'!$A:$A,MATCH('Purchases Input worksheet'!$C118,'Accounts worksheet'!$B:$B,0)),
"")</f>
        <v/>
      </c>
      <c r="F118" s="331"/>
      <c r="G118" s="336"/>
      <c r="H118" s="333"/>
      <c r="I118" s="334"/>
      <c r="J118" s="335"/>
      <c r="K118" s="340"/>
      <c r="L118" s="188" t="str">
        <f t="shared" si="4"/>
        <v/>
      </c>
      <c r="M118" s="188" t="str">
        <f t="shared" si="5"/>
        <v/>
      </c>
      <c r="N118" s="186"/>
      <c r="P118" s="134" t="str">
        <f t="shared" si="6"/>
        <v/>
      </c>
    </row>
    <row r="119" spans="1:16" x14ac:dyDescent="0.35">
      <c r="A119" s="133" t="str">
        <f>IF(B119="","",IFERROR(INDEX('Supplier List'!$A:$A,MATCH('Purchases Input worksheet'!$B119,'Supplier List'!$B:$B,0)),""))</f>
        <v/>
      </c>
      <c r="B119" s="329"/>
      <c r="C119" s="330"/>
      <c r="D119" s="185" t="str">
        <f>IFERROR(VLOOKUP($C119,'Accounts worksheet'!$B:$C,2,0),"")</f>
        <v/>
      </c>
      <c r="E119" s="186" t="str">
        <f>IFERROR(
INDEX('Accounts worksheet'!$A:$A,MATCH('Purchases Input worksheet'!$C119,'Accounts worksheet'!$B:$B,0)),
"")</f>
        <v/>
      </c>
      <c r="F119" s="331"/>
      <c r="G119" s="336"/>
      <c r="H119" s="333"/>
      <c r="I119" s="334"/>
      <c r="J119" s="335"/>
      <c r="K119" s="340"/>
      <c r="L119" s="188" t="str">
        <f t="shared" si="4"/>
        <v/>
      </c>
      <c r="M119" s="188" t="str">
        <f t="shared" si="5"/>
        <v/>
      </c>
      <c r="N119" s="186"/>
      <c r="P119" s="134" t="str">
        <f t="shared" si="6"/>
        <v/>
      </c>
    </row>
    <row r="120" spans="1:16" x14ac:dyDescent="0.35">
      <c r="A120" s="133" t="str">
        <f>IF(B120="","",IFERROR(INDEX('Supplier List'!$A:$A,MATCH('Purchases Input worksheet'!$B120,'Supplier List'!$B:$B,0)),""))</f>
        <v/>
      </c>
      <c r="B120" s="329"/>
      <c r="C120" s="330"/>
      <c r="D120" s="185" t="str">
        <f>IFERROR(VLOOKUP($C120,'Accounts worksheet'!$B:$C,2,0),"")</f>
        <v/>
      </c>
      <c r="E120" s="186" t="str">
        <f>IFERROR(
INDEX('Accounts worksheet'!$A:$A,MATCH('Purchases Input worksheet'!$C120,'Accounts worksheet'!$B:$B,0)),
"")</f>
        <v/>
      </c>
      <c r="F120" s="331"/>
      <c r="G120" s="336"/>
      <c r="H120" s="333"/>
      <c r="I120" s="334"/>
      <c r="J120" s="335"/>
      <c r="K120" s="340"/>
      <c r="L120" s="188" t="str">
        <f t="shared" si="4"/>
        <v/>
      </c>
      <c r="M120" s="188" t="str">
        <f t="shared" si="5"/>
        <v/>
      </c>
      <c r="N120" s="186"/>
      <c r="P120" s="134" t="str">
        <f t="shared" si="6"/>
        <v/>
      </c>
    </row>
    <row r="121" spans="1:16" x14ac:dyDescent="0.35">
      <c r="A121" s="133" t="str">
        <f>IF(B121="","",IFERROR(INDEX('Supplier List'!$A:$A,MATCH('Purchases Input worksheet'!$B121,'Supplier List'!$B:$B,0)),""))</f>
        <v/>
      </c>
      <c r="B121" s="329"/>
      <c r="C121" s="330"/>
      <c r="D121" s="185" t="str">
        <f>IFERROR(VLOOKUP($C121,'Accounts worksheet'!$B:$C,2,0),"")</f>
        <v/>
      </c>
      <c r="E121" s="186" t="str">
        <f>IFERROR(
INDEX('Accounts worksheet'!$A:$A,MATCH('Purchases Input worksheet'!$C121,'Accounts worksheet'!$B:$B,0)),
"")</f>
        <v/>
      </c>
      <c r="F121" s="331"/>
      <c r="G121" s="336"/>
      <c r="H121" s="333"/>
      <c r="I121" s="334"/>
      <c r="J121" s="335"/>
      <c r="K121" s="340"/>
      <c r="L121" s="188" t="str">
        <f t="shared" si="4"/>
        <v/>
      </c>
      <c r="M121" s="188" t="str">
        <f t="shared" si="5"/>
        <v/>
      </c>
      <c r="N121" s="186"/>
      <c r="P121" s="134" t="str">
        <f t="shared" si="6"/>
        <v/>
      </c>
    </row>
    <row r="122" spans="1:16" x14ac:dyDescent="0.35">
      <c r="A122" s="133" t="str">
        <f>IF(B122="","",IFERROR(INDEX('Supplier List'!$A:$A,MATCH('Purchases Input worksheet'!$B122,'Supplier List'!$B:$B,0)),""))</f>
        <v/>
      </c>
      <c r="B122" s="329"/>
      <c r="C122" s="330"/>
      <c r="D122" s="185" t="str">
        <f>IFERROR(VLOOKUP($C122,'Accounts worksheet'!$B:$C,2,0),"")</f>
        <v/>
      </c>
      <c r="E122" s="186" t="str">
        <f>IFERROR(
INDEX('Accounts worksheet'!$A:$A,MATCH('Purchases Input worksheet'!$C122,'Accounts worksheet'!$B:$B,0)),
"")</f>
        <v/>
      </c>
      <c r="F122" s="331"/>
      <c r="G122" s="336"/>
      <c r="H122" s="333"/>
      <c r="I122" s="334"/>
      <c r="J122" s="335"/>
      <c r="K122" s="340"/>
      <c r="L122" s="188" t="str">
        <f t="shared" si="4"/>
        <v/>
      </c>
      <c r="M122" s="188" t="str">
        <f t="shared" si="5"/>
        <v/>
      </c>
      <c r="N122" s="186"/>
      <c r="P122" s="134" t="str">
        <f t="shared" si="6"/>
        <v/>
      </c>
    </row>
    <row r="123" spans="1:16" x14ac:dyDescent="0.35">
      <c r="A123" s="133" t="str">
        <f>IF(B123="","",IFERROR(INDEX('Supplier List'!$A:$A,MATCH('Purchases Input worksheet'!$B123,'Supplier List'!$B:$B,0)),""))</f>
        <v/>
      </c>
      <c r="B123" s="329"/>
      <c r="C123" s="330"/>
      <c r="D123" s="185" t="str">
        <f>IFERROR(VLOOKUP($C123,'Accounts worksheet'!$B:$C,2,0),"")</f>
        <v/>
      </c>
      <c r="E123" s="186" t="str">
        <f>IFERROR(
INDEX('Accounts worksheet'!$A:$A,MATCH('Purchases Input worksheet'!$C123,'Accounts worksheet'!$B:$B,0)),
"")</f>
        <v/>
      </c>
      <c r="F123" s="331"/>
      <c r="G123" s="336"/>
      <c r="H123" s="333"/>
      <c r="I123" s="334"/>
      <c r="J123" s="335"/>
      <c r="K123" s="340"/>
      <c r="L123" s="188" t="str">
        <f t="shared" si="4"/>
        <v/>
      </c>
      <c r="M123" s="188" t="str">
        <f t="shared" si="5"/>
        <v/>
      </c>
      <c r="N123" s="186"/>
      <c r="P123" s="134" t="str">
        <f t="shared" si="6"/>
        <v/>
      </c>
    </row>
    <row r="124" spans="1:16" x14ac:dyDescent="0.35">
      <c r="A124" s="133" t="str">
        <f>IF(B124="","",IFERROR(INDEX('Supplier List'!$A:$A,MATCH('Purchases Input worksheet'!$B124,'Supplier List'!$B:$B,0)),""))</f>
        <v/>
      </c>
      <c r="B124" s="329"/>
      <c r="C124" s="330"/>
      <c r="D124" s="185" t="str">
        <f>IFERROR(VLOOKUP($C124,'Accounts worksheet'!$B:$C,2,0),"")</f>
        <v/>
      </c>
      <c r="E124" s="186" t="str">
        <f>IFERROR(
INDEX('Accounts worksheet'!$A:$A,MATCH('Purchases Input worksheet'!$C124,'Accounts worksheet'!$B:$B,0)),
"")</f>
        <v/>
      </c>
      <c r="F124" s="331"/>
      <c r="G124" s="336"/>
      <c r="H124" s="333"/>
      <c r="I124" s="334"/>
      <c r="J124" s="335"/>
      <c r="K124" s="340"/>
      <c r="L124" s="188" t="str">
        <f t="shared" si="4"/>
        <v/>
      </c>
      <c r="M124" s="188" t="str">
        <f t="shared" si="5"/>
        <v/>
      </c>
      <c r="N124" s="186"/>
      <c r="P124" s="134" t="str">
        <f t="shared" si="6"/>
        <v/>
      </c>
    </row>
    <row r="125" spans="1:16" x14ac:dyDescent="0.35">
      <c r="A125" s="133" t="str">
        <f>IF(B125="","",IFERROR(INDEX('Supplier List'!$A:$A,MATCH('Purchases Input worksheet'!$B125,'Supplier List'!$B:$B,0)),""))</f>
        <v/>
      </c>
      <c r="B125" s="329"/>
      <c r="C125" s="330"/>
      <c r="D125" s="185" t="str">
        <f>IFERROR(VLOOKUP($C125,'Accounts worksheet'!$B:$C,2,0),"")</f>
        <v/>
      </c>
      <c r="E125" s="186" t="str">
        <f>IFERROR(
INDEX('Accounts worksheet'!$A:$A,MATCH('Purchases Input worksheet'!$C125,'Accounts worksheet'!$B:$B,0)),
"")</f>
        <v/>
      </c>
      <c r="F125" s="331"/>
      <c r="G125" s="336"/>
      <c r="H125" s="333"/>
      <c r="I125" s="334"/>
      <c r="J125" s="335"/>
      <c r="K125" s="340"/>
      <c r="L125" s="188" t="str">
        <f t="shared" si="4"/>
        <v/>
      </c>
      <c r="M125" s="188" t="str">
        <f t="shared" si="5"/>
        <v/>
      </c>
      <c r="N125" s="186"/>
      <c r="P125" s="134" t="str">
        <f t="shared" si="6"/>
        <v/>
      </c>
    </row>
    <row r="126" spans="1:16" x14ac:dyDescent="0.35">
      <c r="A126" s="133" t="str">
        <f>IF(B126="","",IFERROR(INDEX('Supplier List'!$A:$A,MATCH('Purchases Input worksheet'!$B126,'Supplier List'!$B:$B,0)),""))</f>
        <v/>
      </c>
      <c r="B126" s="329"/>
      <c r="C126" s="330"/>
      <c r="D126" s="185" t="str">
        <f>IFERROR(VLOOKUP($C126,'Accounts worksheet'!$B:$C,2,0),"")</f>
        <v/>
      </c>
      <c r="E126" s="186" t="str">
        <f>IFERROR(
INDEX('Accounts worksheet'!$A:$A,MATCH('Purchases Input worksheet'!$C126,'Accounts worksheet'!$B:$B,0)),
"")</f>
        <v/>
      </c>
      <c r="F126" s="331"/>
      <c r="G126" s="336"/>
      <c r="H126" s="333"/>
      <c r="I126" s="334"/>
      <c r="J126" s="335"/>
      <c r="K126" s="340"/>
      <c r="L126" s="188" t="str">
        <f t="shared" si="4"/>
        <v/>
      </c>
      <c r="M126" s="188" t="str">
        <f t="shared" si="5"/>
        <v/>
      </c>
      <c r="N126" s="186"/>
      <c r="P126" s="134" t="str">
        <f t="shared" si="6"/>
        <v/>
      </c>
    </row>
    <row r="127" spans="1:16" x14ac:dyDescent="0.35">
      <c r="A127" s="133" t="str">
        <f>IF(B127="","",IFERROR(INDEX('Supplier List'!$A:$A,MATCH('Purchases Input worksheet'!$B127,'Supplier List'!$B:$B,0)),""))</f>
        <v/>
      </c>
      <c r="B127" s="329"/>
      <c r="C127" s="330"/>
      <c r="D127" s="185" t="str">
        <f>IFERROR(VLOOKUP($C127,'Accounts worksheet'!$B:$C,2,0),"")</f>
        <v/>
      </c>
      <c r="E127" s="186" t="str">
        <f>IFERROR(
INDEX('Accounts worksheet'!$A:$A,MATCH('Purchases Input worksheet'!$C127,'Accounts worksheet'!$B:$B,0)),
"")</f>
        <v/>
      </c>
      <c r="F127" s="331"/>
      <c r="G127" s="336"/>
      <c r="H127" s="333"/>
      <c r="I127" s="334"/>
      <c r="J127" s="335"/>
      <c r="K127" s="340"/>
      <c r="L127" s="188" t="str">
        <f t="shared" si="4"/>
        <v/>
      </c>
      <c r="M127" s="188" t="str">
        <f t="shared" si="5"/>
        <v/>
      </c>
      <c r="N127" s="186"/>
      <c r="P127" s="134" t="str">
        <f t="shared" si="6"/>
        <v/>
      </c>
    </row>
    <row r="128" spans="1:16" x14ac:dyDescent="0.35">
      <c r="A128" s="133" t="str">
        <f>IF(B128="","",IFERROR(INDEX('Supplier List'!$A:$A,MATCH('Purchases Input worksheet'!$B128,'Supplier List'!$B:$B,0)),""))</f>
        <v/>
      </c>
      <c r="B128" s="329"/>
      <c r="C128" s="330"/>
      <c r="D128" s="185" t="str">
        <f>IFERROR(VLOOKUP($C128,'Accounts worksheet'!$B:$C,2,0),"")</f>
        <v/>
      </c>
      <c r="E128" s="186" t="str">
        <f>IFERROR(
INDEX('Accounts worksheet'!$A:$A,MATCH('Purchases Input worksheet'!$C128,'Accounts worksheet'!$B:$B,0)),
"")</f>
        <v/>
      </c>
      <c r="F128" s="331"/>
      <c r="G128" s="336"/>
      <c r="H128" s="333"/>
      <c r="I128" s="334"/>
      <c r="J128" s="335"/>
      <c r="K128" s="340"/>
      <c r="L128" s="188" t="str">
        <f t="shared" si="4"/>
        <v/>
      </c>
      <c r="M128" s="188" t="str">
        <f t="shared" si="5"/>
        <v/>
      </c>
      <c r="N128" s="186"/>
      <c r="P128" s="134" t="str">
        <f t="shared" si="6"/>
        <v/>
      </c>
    </row>
    <row r="129" spans="1:16" x14ac:dyDescent="0.35">
      <c r="A129" s="133" t="str">
        <f>IF(B129="","",IFERROR(INDEX('Supplier List'!$A:$A,MATCH('Purchases Input worksheet'!$B129,'Supplier List'!$B:$B,0)),""))</f>
        <v/>
      </c>
      <c r="B129" s="329"/>
      <c r="C129" s="330"/>
      <c r="D129" s="185" t="str">
        <f>IFERROR(VLOOKUP($C129,'Accounts worksheet'!$B:$C,2,0),"")</f>
        <v/>
      </c>
      <c r="E129" s="186" t="str">
        <f>IFERROR(
INDEX('Accounts worksheet'!$A:$A,MATCH('Purchases Input worksheet'!$C129,'Accounts worksheet'!$B:$B,0)),
"")</f>
        <v/>
      </c>
      <c r="F129" s="331"/>
      <c r="G129" s="336"/>
      <c r="H129" s="333"/>
      <c r="I129" s="334"/>
      <c r="J129" s="335"/>
      <c r="K129" s="340"/>
      <c r="L129" s="188" t="str">
        <f t="shared" si="4"/>
        <v/>
      </c>
      <c r="M129" s="188" t="str">
        <f t="shared" si="5"/>
        <v/>
      </c>
      <c r="N129" s="186"/>
      <c r="P129" s="134" t="str">
        <f t="shared" si="6"/>
        <v/>
      </c>
    </row>
    <row r="130" spans="1:16" x14ac:dyDescent="0.35">
      <c r="A130" s="133" t="str">
        <f>IF(B130="","",IFERROR(INDEX('Supplier List'!$A:$A,MATCH('Purchases Input worksheet'!$B130,'Supplier List'!$B:$B,0)),""))</f>
        <v/>
      </c>
      <c r="B130" s="329"/>
      <c r="C130" s="330"/>
      <c r="D130" s="185" t="str">
        <f>IFERROR(VLOOKUP($C130,'Accounts worksheet'!$B:$C,2,0),"")</f>
        <v/>
      </c>
      <c r="E130" s="186" t="str">
        <f>IFERROR(
INDEX('Accounts worksheet'!$A:$A,MATCH('Purchases Input worksheet'!$C130,'Accounts worksheet'!$B:$B,0)),
"")</f>
        <v/>
      </c>
      <c r="F130" s="331"/>
      <c r="G130" s="336"/>
      <c r="H130" s="333"/>
      <c r="I130" s="334"/>
      <c r="J130" s="335"/>
      <c r="K130" s="340"/>
      <c r="L130" s="188" t="str">
        <f t="shared" si="4"/>
        <v/>
      </c>
      <c r="M130" s="188" t="str">
        <f t="shared" si="5"/>
        <v/>
      </c>
      <c r="N130" s="186"/>
      <c r="P130" s="134" t="str">
        <f t="shared" si="6"/>
        <v/>
      </c>
    </row>
    <row r="131" spans="1:16" x14ac:dyDescent="0.35">
      <c r="A131" s="133" t="str">
        <f>IF(B131="","",IFERROR(INDEX('Supplier List'!$A:$A,MATCH('Purchases Input worksheet'!$B131,'Supplier List'!$B:$B,0)),""))</f>
        <v/>
      </c>
      <c r="B131" s="329"/>
      <c r="C131" s="330"/>
      <c r="D131" s="185" t="str">
        <f>IFERROR(VLOOKUP($C131,'Accounts worksheet'!$B:$C,2,0),"")</f>
        <v/>
      </c>
      <c r="E131" s="186" t="str">
        <f>IFERROR(
INDEX('Accounts worksheet'!$A:$A,MATCH('Purchases Input worksheet'!$C131,'Accounts worksheet'!$B:$B,0)),
"")</f>
        <v/>
      </c>
      <c r="F131" s="331"/>
      <c r="G131" s="336"/>
      <c r="H131" s="333"/>
      <c r="I131" s="334"/>
      <c r="J131" s="335"/>
      <c r="K131" s="340"/>
      <c r="L131" s="188" t="str">
        <f t="shared" ref="L131:L194" si="7">IF($K131="","",$K131*($I131))</f>
        <v/>
      </c>
      <c r="M131" s="188" t="str">
        <f t="shared" ref="M131:M194" si="8">IF($K131="","",$K131*(1+$I131))</f>
        <v/>
      </c>
      <c r="N131" s="186"/>
      <c r="P131" s="134" t="str">
        <f t="shared" ref="P131:P194" si="9">IF($G131="","",MONTH($G131))</f>
        <v/>
      </c>
    </row>
    <row r="132" spans="1:16" x14ac:dyDescent="0.35">
      <c r="A132" s="133" t="str">
        <f>IF(B132="","",IFERROR(INDEX('Supplier List'!$A:$A,MATCH('Purchases Input worksheet'!$B132,'Supplier List'!$B:$B,0)),""))</f>
        <v/>
      </c>
      <c r="B132" s="329"/>
      <c r="C132" s="330"/>
      <c r="D132" s="185" t="str">
        <f>IFERROR(VLOOKUP($C132,'Accounts worksheet'!$B:$C,2,0),"")</f>
        <v/>
      </c>
      <c r="E132" s="186" t="str">
        <f>IFERROR(
INDEX('Accounts worksheet'!$A:$A,MATCH('Purchases Input worksheet'!$C132,'Accounts worksheet'!$B:$B,0)),
"")</f>
        <v/>
      </c>
      <c r="F132" s="331"/>
      <c r="G132" s="336"/>
      <c r="H132" s="333"/>
      <c r="I132" s="334"/>
      <c r="J132" s="335"/>
      <c r="K132" s="340"/>
      <c r="L132" s="188" t="str">
        <f t="shared" si="7"/>
        <v/>
      </c>
      <c r="M132" s="188" t="str">
        <f t="shared" si="8"/>
        <v/>
      </c>
      <c r="N132" s="186"/>
      <c r="P132" s="134" t="str">
        <f t="shared" si="9"/>
        <v/>
      </c>
    </row>
    <row r="133" spans="1:16" x14ac:dyDescent="0.35">
      <c r="A133" s="133" t="str">
        <f>IF(B133="","",IFERROR(INDEX('Supplier List'!$A:$A,MATCH('Purchases Input worksheet'!$B133,'Supplier List'!$B:$B,0)),""))</f>
        <v/>
      </c>
      <c r="B133" s="329"/>
      <c r="C133" s="330"/>
      <c r="D133" s="185" t="str">
        <f>IFERROR(VLOOKUP($C133,'Accounts worksheet'!$B:$C,2,0),"")</f>
        <v/>
      </c>
      <c r="E133" s="186" t="str">
        <f>IFERROR(
INDEX('Accounts worksheet'!$A:$A,MATCH('Purchases Input worksheet'!$C133,'Accounts worksheet'!$B:$B,0)),
"")</f>
        <v/>
      </c>
      <c r="F133" s="331"/>
      <c r="G133" s="336"/>
      <c r="H133" s="333"/>
      <c r="I133" s="334"/>
      <c r="J133" s="335"/>
      <c r="K133" s="340"/>
      <c r="L133" s="188" t="str">
        <f t="shared" si="7"/>
        <v/>
      </c>
      <c r="M133" s="188" t="str">
        <f t="shared" si="8"/>
        <v/>
      </c>
      <c r="N133" s="186"/>
      <c r="P133" s="134" t="str">
        <f t="shared" si="9"/>
        <v/>
      </c>
    </row>
    <row r="134" spans="1:16" x14ac:dyDescent="0.35">
      <c r="A134" s="133" t="str">
        <f>IF(B134="","",IFERROR(INDEX('Supplier List'!$A:$A,MATCH('Purchases Input worksheet'!$B134,'Supplier List'!$B:$B,0)),""))</f>
        <v/>
      </c>
      <c r="B134" s="329"/>
      <c r="C134" s="330"/>
      <c r="D134" s="185" t="str">
        <f>IFERROR(VLOOKUP($C134,'Accounts worksheet'!$B:$C,2,0),"")</f>
        <v/>
      </c>
      <c r="E134" s="186" t="str">
        <f>IFERROR(
INDEX('Accounts worksheet'!$A:$A,MATCH('Purchases Input worksheet'!$C134,'Accounts worksheet'!$B:$B,0)),
"")</f>
        <v/>
      </c>
      <c r="F134" s="331"/>
      <c r="G134" s="336"/>
      <c r="H134" s="333"/>
      <c r="I134" s="334"/>
      <c r="J134" s="335"/>
      <c r="K134" s="340"/>
      <c r="L134" s="188" t="str">
        <f t="shared" si="7"/>
        <v/>
      </c>
      <c r="M134" s="188" t="str">
        <f t="shared" si="8"/>
        <v/>
      </c>
      <c r="N134" s="186"/>
      <c r="P134" s="134" t="str">
        <f t="shared" si="9"/>
        <v/>
      </c>
    </row>
    <row r="135" spans="1:16" x14ac:dyDescent="0.35">
      <c r="A135" s="133" t="str">
        <f>IF(B135="","",IFERROR(INDEX('Supplier List'!$A:$A,MATCH('Purchases Input worksheet'!$B135,'Supplier List'!$B:$B,0)),""))</f>
        <v/>
      </c>
      <c r="B135" s="329"/>
      <c r="C135" s="330"/>
      <c r="D135" s="185" t="str">
        <f>IFERROR(VLOOKUP($C135,'Accounts worksheet'!$B:$C,2,0),"")</f>
        <v/>
      </c>
      <c r="E135" s="186" t="str">
        <f>IFERROR(
INDEX('Accounts worksheet'!$A:$A,MATCH('Purchases Input worksheet'!$C135,'Accounts worksheet'!$B:$B,0)),
"")</f>
        <v/>
      </c>
      <c r="F135" s="331"/>
      <c r="G135" s="336"/>
      <c r="H135" s="333"/>
      <c r="I135" s="334"/>
      <c r="J135" s="335"/>
      <c r="K135" s="340"/>
      <c r="L135" s="188" t="str">
        <f t="shared" si="7"/>
        <v/>
      </c>
      <c r="M135" s="188" t="str">
        <f t="shared" si="8"/>
        <v/>
      </c>
      <c r="N135" s="186"/>
      <c r="P135" s="134" t="str">
        <f t="shared" si="9"/>
        <v/>
      </c>
    </row>
    <row r="136" spans="1:16" x14ac:dyDescent="0.35">
      <c r="A136" s="133" t="str">
        <f>IF(B136="","",IFERROR(INDEX('Supplier List'!$A:$A,MATCH('Purchases Input worksheet'!$B136,'Supplier List'!$B:$B,0)),""))</f>
        <v/>
      </c>
      <c r="B136" s="329"/>
      <c r="C136" s="330"/>
      <c r="D136" s="185" t="str">
        <f>IFERROR(VLOOKUP($C136,'Accounts worksheet'!$B:$C,2,0),"")</f>
        <v/>
      </c>
      <c r="E136" s="186" t="str">
        <f>IFERROR(
INDEX('Accounts worksheet'!$A:$A,MATCH('Purchases Input worksheet'!$C136,'Accounts worksheet'!$B:$B,0)),
"")</f>
        <v/>
      </c>
      <c r="F136" s="331"/>
      <c r="G136" s="336"/>
      <c r="H136" s="333"/>
      <c r="I136" s="334"/>
      <c r="J136" s="335"/>
      <c r="K136" s="340"/>
      <c r="L136" s="188" t="str">
        <f t="shared" si="7"/>
        <v/>
      </c>
      <c r="M136" s="188" t="str">
        <f t="shared" si="8"/>
        <v/>
      </c>
      <c r="N136" s="186"/>
      <c r="P136" s="134" t="str">
        <f t="shared" si="9"/>
        <v/>
      </c>
    </row>
    <row r="137" spans="1:16" x14ac:dyDescent="0.35">
      <c r="A137" s="133" t="str">
        <f>IF(B137="","",IFERROR(INDEX('Supplier List'!$A:$A,MATCH('Purchases Input worksheet'!$B137,'Supplier List'!$B:$B,0)),""))</f>
        <v/>
      </c>
      <c r="B137" s="329"/>
      <c r="C137" s="330"/>
      <c r="D137" s="185" t="str">
        <f>IFERROR(VLOOKUP($C137,'Accounts worksheet'!$B:$C,2,0),"")</f>
        <v/>
      </c>
      <c r="E137" s="186" t="str">
        <f>IFERROR(
INDEX('Accounts worksheet'!$A:$A,MATCH('Purchases Input worksheet'!$C137,'Accounts worksheet'!$B:$B,0)),
"")</f>
        <v/>
      </c>
      <c r="F137" s="331"/>
      <c r="G137" s="336"/>
      <c r="H137" s="333"/>
      <c r="I137" s="334"/>
      <c r="J137" s="335"/>
      <c r="K137" s="340"/>
      <c r="L137" s="188" t="str">
        <f t="shared" si="7"/>
        <v/>
      </c>
      <c r="M137" s="188" t="str">
        <f t="shared" si="8"/>
        <v/>
      </c>
      <c r="N137" s="186"/>
      <c r="P137" s="134" t="str">
        <f t="shared" si="9"/>
        <v/>
      </c>
    </row>
    <row r="138" spans="1:16" x14ac:dyDescent="0.35">
      <c r="A138" s="133" t="str">
        <f>IF(B138="","",IFERROR(INDEX('Supplier List'!$A:$A,MATCH('Purchases Input worksheet'!$B138,'Supplier List'!$B:$B,0)),""))</f>
        <v/>
      </c>
      <c r="B138" s="329"/>
      <c r="C138" s="330"/>
      <c r="D138" s="185" t="str">
        <f>IFERROR(VLOOKUP($C138,'Accounts worksheet'!$B:$C,2,0),"")</f>
        <v/>
      </c>
      <c r="E138" s="186" t="str">
        <f>IFERROR(
INDEX('Accounts worksheet'!$A:$A,MATCH('Purchases Input worksheet'!$C138,'Accounts worksheet'!$B:$B,0)),
"")</f>
        <v/>
      </c>
      <c r="F138" s="331"/>
      <c r="G138" s="336"/>
      <c r="H138" s="333"/>
      <c r="I138" s="334"/>
      <c r="J138" s="335"/>
      <c r="K138" s="340"/>
      <c r="L138" s="188" t="str">
        <f t="shared" si="7"/>
        <v/>
      </c>
      <c r="M138" s="188" t="str">
        <f t="shared" si="8"/>
        <v/>
      </c>
      <c r="N138" s="186"/>
      <c r="P138" s="134" t="str">
        <f t="shared" si="9"/>
        <v/>
      </c>
    </row>
    <row r="139" spans="1:16" x14ac:dyDescent="0.35">
      <c r="A139" s="133" t="str">
        <f>IF(B139="","",IFERROR(INDEX('Supplier List'!$A:$A,MATCH('Purchases Input worksheet'!$B139,'Supplier List'!$B:$B,0)),""))</f>
        <v/>
      </c>
      <c r="B139" s="329"/>
      <c r="C139" s="330"/>
      <c r="D139" s="185" t="str">
        <f>IFERROR(VLOOKUP($C139,'Accounts worksheet'!$B:$C,2,0),"")</f>
        <v/>
      </c>
      <c r="E139" s="186" t="str">
        <f>IFERROR(
INDEX('Accounts worksheet'!$A:$A,MATCH('Purchases Input worksheet'!$C139,'Accounts worksheet'!$B:$B,0)),
"")</f>
        <v/>
      </c>
      <c r="F139" s="331"/>
      <c r="G139" s="336"/>
      <c r="H139" s="333"/>
      <c r="I139" s="334"/>
      <c r="J139" s="335"/>
      <c r="K139" s="340"/>
      <c r="L139" s="188" t="str">
        <f t="shared" si="7"/>
        <v/>
      </c>
      <c r="M139" s="188" t="str">
        <f t="shared" si="8"/>
        <v/>
      </c>
      <c r="N139" s="186"/>
      <c r="P139" s="134" t="str">
        <f t="shared" si="9"/>
        <v/>
      </c>
    </row>
    <row r="140" spans="1:16" x14ac:dyDescent="0.35">
      <c r="A140" s="133" t="str">
        <f>IF(B140="","",IFERROR(INDEX('Supplier List'!$A:$A,MATCH('Purchases Input worksheet'!$B140,'Supplier List'!$B:$B,0)),""))</f>
        <v/>
      </c>
      <c r="B140" s="329"/>
      <c r="C140" s="330"/>
      <c r="D140" s="185" t="str">
        <f>IFERROR(VLOOKUP($C140,'Accounts worksheet'!$B:$C,2,0),"")</f>
        <v/>
      </c>
      <c r="E140" s="186" t="str">
        <f>IFERROR(
INDEX('Accounts worksheet'!$A:$A,MATCH('Purchases Input worksheet'!$C140,'Accounts worksheet'!$B:$B,0)),
"")</f>
        <v/>
      </c>
      <c r="F140" s="331"/>
      <c r="G140" s="336"/>
      <c r="H140" s="333"/>
      <c r="I140" s="334"/>
      <c r="J140" s="335"/>
      <c r="K140" s="340"/>
      <c r="L140" s="188" t="str">
        <f t="shared" si="7"/>
        <v/>
      </c>
      <c r="M140" s="188" t="str">
        <f t="shared" si="8"/>
        <v/>
      </c>
      <c r="N140" s="186"/>
      <c r="P140" s="134" t="str">
        <f t="shared" si="9"/>
        <v/>
      </c>
    </row>
    <row r="141" spans="1:16" x14ac:dyDescent="0.35">
      <c r="A141" s="133" t="str">
        <f>IF(B141="","",IFERROR(INDEX('Supplier List'!$A:$A,MATCH('Purchases Input worksheet'!$B141,'Supplier List'!$B:$B,0)),""))</f>
        <v/>
      </c>
      <c r="B141" s="329"/>
      <c r="C141" s="330"/>
      <c r="D141" s="185" t="str">
        <f>IFERROR(VLOOKUP($C141,'Accounts worksheet'!$B:$C,2,0),"")</f>
        <v/>
      </c>
      <c r="E141" s="186" t="str">
        <f>IFERROR(
INDEX('Accounts worksheet'!$A:$A,MATCH('Purchases Input worksheet'!$C141,'Accounts worksheet'!$B:$B,0)),
"")</f>
        <v/>
      </c>
      <c r="F141" s="331"/>
      <c r="G141" s="336"/>
      <c r="H141" s="333"/>
      <c r="I141" s="334"/>
      <c r="J141" s="335"/>
      <c r="K141" s="340"/>
      <c r="L141" s="188" t="str">
        <f t="shared" si="7"/>
        <v/>
      </c>
      <c r="M141" s="188" t="str">
        <f t="shared" si="8"/>
        <v/>
      </c>
      <c r="N141" s="186"/>
      <c r="P141" s="134" t="str">
        <f t="shared" si="9"/>
        <v/>
      </c>
    </row>
    <row r="142" spans="1:16" x14ac:dyDescent="0.35">
      <c r="A142" s="133" t="str">
        <f>IF(B142="","",IFERROR(INDEX('Supplier List'!$A:$A,MATCH('Purchases Input worksheet'!$B142,'Supplier List'!$B:$B,0)),""))</f>
        <v/>
      </c>
      <c r="B142" s="329"/>
      <c r="C142" s="330"/>
      <c r="D142" s="185" t="str">
        <f>IFERROR(VLOOKUP($C142,'Accounts worksheet'!$B:$C,2,0),"")</f>
        <v/>
      </c>
      <c r="E142" s="186" t="str">
        <f>IFERROR(
INDEX('Accounts worksheet'!$A:$A,MATCH('Purchases Input worksheet'!$C142,'Accounts worksheet'!$B:$B,0)),
"")</f>
        <v/>
      </c>
      <c r="F142" s="331"/>
      <c r="G142" s="336"/>
      <c r="H142" s="333"/>
      <c r="I142" s="334"/>
      <c r="J142" s="335"/>
      <c r="K142" s="340"/>
      <c r="L142" s="188" t="str">
        <f t="shared" si="7"/>
        <v/>
      </c>
      <c r="M142" s="188" t="str">
        <f t="shared" si="8"/>
        <v/>
      </c>
      <c r="N142" s="186"/>
      <c r="P142" s="134" t="str">
        <f t="shared" si="9"/>
        <v/>
      </c>
    </row>
    <row r="143" spans="1:16" x14ac:dyDescent="0.35">
      <c r="A143" s="133" t="str">
        <f>IF(B143="","",IFERROR(INDEX('Supplier List'!$A:$A,MATCH('Purchases Input worksheet'!$B143,'Supplier List'!$B:$B,0)),""))</f>
        <v/>
      </c>
      <c r="B143" s="329"/>
      <c r="C143" s="330"/>
      <c r="D143" s="185" t="str">
        <f>IFERROR(VLOOKUP($C143,'Accounts worksheet'!$B:$C,2,0),"")</f>
        <v/>
      </c>
      <c r="E143" s="186" t="str">
        <f>IFERROR(
INDEX('Accounts worksheet'!$A:$A,MATCH('Purchases Input worksheet'!$C143,'Accounts worksheet'!$B:$B,0)),
"")</f>
        <v/>
      </c>
      <c r="F143" s="331"/>
      <c r="G143" s="336"/>
      <c r="H143" s="333"/>
      <c r="I143" s="334"/>
      <c r="J143" s="335"/>
      <c r="K143" s="340"/>
      <c r="L143" s="188" t="str">
        <f t="shared" si="7"/>
        <v/>
      </c>
      <c r="M143" s="188" t="str">
        <f t="shared" si="8"/>
        <v/>
      </c>
      <c r="N143" s="186"/>
      <c r="P143" s="134" t="str">
        <f t="shared" si="9"/>
        <v/>
      </c>
    </row>
    <row r="144" spans="1:16" x14ac:dyDescent="0.35">
      <c r="A144" s="133" t="str">
        <f>IF(B144="","",IFERROR(INDEX('Supplier List'!$A:$A,MATCH('Purchases Input worksheet'!$B144,'Supplier List'!$B:$B,0)),""))</f>
        <v/>
      </c>
      <c r="B144" s="329"/>
      <c r="C144" s="330"/>
      <c r="D144" s="185" t="str">
        <f>IFERROR(VLOOKUP($C144,'Accounts worksheet'!$B:$C,2,0),"")</f>
        <v/>
      </c>
      <c r="E144" s="186" t="str">
        <f>IFERROR(
INDEX('Accounts worksheet'!$A:$A,MATCH('Purchases Input worksheet'!$C144,'Accounts worksheet'!$B:$B,0)),
"")</f>
        <v/>
      </c>
      <c r="F144" s="331"/>
      <c r="G144" s="336"/>
      <c r="H144" s="333"/>
      <c r="I144" s="334"/>
      <c r="J144" s="335"/>
      <c r="K144" s="340"/>
      <c r="L144" s="188" t="str">
        <f t="shared" si="7"/>
        <v/>
      </c>
      <c r="M144" s="188" t="str">
        <f t="shared" si="8"/>
        <v/>
      </c>
      <c r="N144" s="186"/>
      <c r="P144" s="134" t="str">
        <f t="shared" si="9"/>
        <v/>
      </c>
    </row>
    <row r="145" spans="1:16" x14ac:dyDescent="0.35">
      <c r="A145" s="133" t="str">
        <f>IF(B145="","",IFERROR(INDEX('Supplier List'!$A:$A,MATCH('Purchases Input worksheet'!$B145,'Supplier List'!$B:$B,0)),""))</f>
        <v/>
      </c>
      <c r="B145" s="329"/>
      <c r="C145" s="330"/>
      <c r="D145" s="185" t="str">
        <f>IFERROR(VLOOKUP($C145,'Accounts worksheet'!$B:$C,2,0),"")</f>
        <v/>
      </c>
      <c r="E145" s="186" t="str">
        <f>IFERROR(
INDEX('Accounts worksheet'!$A:$A,MATCH('Purchases Input worksheet'!$C145,'Accounts worksheet'!$B:$B,0)),
"")</f>
        <v/>
      </c>
      <c r="F145" s="331"/>
      <c r="G145" s="336"/>
      <c r="H145" s="333"/>
      <c r="I145" s="334"/>
      <c r="J145" s="335"/>
      <c r="K145" s="340"/>
      <c r="L145" s="188" t="str">
        <f t="shared" si="7"/>
        <v/>
      </c>
      <c r="M145" s="188" t="str">
        <f t="shared" si="8"/>
        <v/>
      </c>
      <c r="N145" s="186"/>
      <c r="P145" s="134" t="str">
        <f t="shared" si="9"/>
        <v/>
      </c>
    </row>
    <row r="146" spans="1:16" x14ac:dyDescent="0.35">
      <c r="A146" s="133" t="str">
        <f>IF(B146="","",IFERROR(INDEX('Supplier List'!$A:$A,MATCH('Purchases Input worksheet'!$B146,'Supplier List'!$B:$B,0)),""))</f>
        <v/>
      </c>
      <c r="B146" s="329"/>
      <c r="C146" s="330"/>
      <c r="D146" s="185" t="str">
        <f>IFERROR(VLOOKUP($C146,'Accounts worksheet'!$B:$C,2,0),"")</f>
        <v/>
      </c>
      <c r="E146" s="186" t="str">
        <f>IFERROR(
INDEX('Accounts worksheet'!$A:$A,MATCH('Purchases Input worksheet'!$C146,'Accounts worksheet'!$B:$B,0)),
"")</f>
        <v/>
      </c>
      <c r="F146" s="331"/>
      <c r="G146" s="336"/>
      <c r="H146" s="333"/>
      <c r="I146" s="334"/>
      <c r="J146" s="335"/>
      <c r="K146" s="340"/>
      <c r="L146" s="188" t="str">
        <f t="shared" si="7"/>
        <v/>
      </c>
      <c r="M146" s="188" t="str">
        <f t="shared" si="8"/>
        <v/>
      </c>
      <c r="N146" s="186"/>
      <c r="P146" s="134" t="str">
        <f t="shared" si="9"/>
        <v/>
      </c>
    </row>
    <row r="147" spans="1:16" x14ac:dyDescent="0.35">
      <c r="A147" s="133" t="str">
        <f>IF(B147="","",IFERROR(INDEX('Supplier List'!$A:$A,MATCH('Purchases Input worksheet'!$B147,'Supplier List'!$B:$B,0)),""))</f>
        <v/>
      </c>
      <c r="B147" s="329"/>
      <c r="C147" s="330"/>
      <c r="D147" s="185" t="str">
        <f>IFERROR(VLOOKUP($C147,'Accounts worksheet'!$B:$C,2,0),"")</f>
        <v/>
      </c>
      <c r="E147" s="186" t="str">
        <f>IFERROR(
INDEX('Accounts worksheet'!$A:$A,MATCH('Purchases Input worksheet'!$C147,'Accounts worksheet'!$B:$B,0)),
"")</f>
        <v/>
      </c>
      <c r="F147" s="331"/>
      <c r="G147" s="336"/>
      <c r="H147" s="333"/>
      <c r="I147" s="334"/>
      <c r="J147" s="335"/>
      <c r="K147" s="340"/>
      <c r="L147" s="188" t="str">
        <f t="shared" si="7"/>
        <v/>
      </c>
      <c r="M147" s="188" t="str">
        <f t="shared" si="8"/>
        <v/>
      </c>
      <c r="N147" s="186"/>
      <c r="P147" s="134" t="str">
        <f t="shared" si="9"/>
        <v/>
      </c>
    </row>
    <row r="148" spans="1:16" x14ac:dyDescent="0.35">
      <c r="A148" s="133" t="str">
        <f>IF(B148="","",IFERROR(INDEX('Supplier List'!$A:$A,MATCH('Purchases Input worksheet'!$B148,'Supplier List'!$B:$B,0)),""))</f>
        <v/>
      </c>
      <c r="B148" s="329"/>
      <c r="C148" s="330"/>
      <c r="D148" s="185" t="str">
        <f>IFERROR(VLOOKUP($C148,'Accounts worksheet'!$B:$C,2,0),"")</f>
        <v/>
      </c>
      <c r="E148" s="186" t="str">
        <f>IFERROR(
INDEX('Accounts worksheet'!$A:$A,MATCH('Purchases Input worksheet'!$C148,'Accounts worksheet'!$B:$B,0)),
"")</f>
        <v/>
      </c>
      <c r="F148" s="331"/>
      <c r="G148" s="336"/>
      <c r="H148" s="333"/>
      <c r="I148" s="334"/>
      <c r="J148" s="335"/>
      <c r="K148" s="340"/>
      <c r="L148" s="188" t="str">
        <f t="shared" si="7"/>
        <v/>
      </c>
      <c r="M148" s="188" t="str">
        <f t="shared" si="8"/>
        <v/>
      </c>
      <c r="N148" s="186"/>
      <c r="P148" s="134" t="str">
        <f t="shared" si="9"/>
        <v/>
      </c>
    </row>
    <row r="149" spans="1:16" x14ac:dyDescent="0.35">
      <c r="A149" s="133" t="str">
        <f>IF(B149="","",IFERROR(INDEX('Supplier List'!$A:$A,MATCH('Purchases Input worksheet'!$B149,'Supplier List'!$B:$B,0)),""))</f>
        <v/>
      </c>
      <c r="B149" s="329"/>
      <c r="C149" s="330"/>
      <c r="D149" s="185" t="str">
        <f>IFERROR(VLOOKUP($C149,'Accounts worksheet'!$B:$C,2,0),"")</f>
        <v/>
      </c>
      <c r="E149" s="186" t="str">
        <f>IFERROR(
INDEX('Accounts worksheet'!$A:$A,MATCH('Purchases Input worksheet'!$C149,'Accounts worksheet'!$B:$B,0)),
"")</f>
        <v/>
      </c>
      <c r="F149" s="331"/>
      <c r="G149" s="336"/>
      <c r="H149" s="333"/>
      <c r="I149" s="334"/>
      <c r="J149" s="335"/>
      <c r="K149" s="340"/>
      <c r="L149" s="188" t="str">
        <f t="shared" si="7"/>
        <v/>
      </c>
      <c r="M149" s="188" t="str">
        <f t="shared" si="8"/>
        <v/>
      </c>
      <c r="N149" s="186"/>
      <c r="P149" s="134" t="str">
        <f t="shared" si="9"/>
        <v/>
      </c>
    </row>
    <row r="150" spans="1:16" x14ac:dyDescent="0.35">
      <c r="A150" s="133" t="str">
        <f>IF(B150="","",IFERROR(INDEX('Supplier List'!$A:$A,MATCH('Purchases Input worksheet'!$B150,'Supplier List'!$B:$B,0)),""))</f>
        <v/>
      </c>
      <c r="B150" s="329"/>
      <c r="C150" s="330"/>
      <c r="D150" s="185" t="str">
        <f>IFERROR(VLOOKUP($C150,'Accounts worksheet'!$B:$C,2,0),"")</f>
        <v/>
      </c>
      <c r="E150" s="186" t="str">
        <f>IFERROR(
INDEX('Accounts worksheet'!$A:$A,MATCH('Purchases Input worksheet'!$C150,'Accounts worksheet'!$B:$B,0)),
"")</f>
        <v/>
      </c>
      <c r="F150" s="331"/>
      <c r="G150" s="336"/>
      <c r="H150" s="333"/>
      <c r="I150" s="334"/>
      <c r="J150" s="335"/>
      <c r="K150" s="340"/>
      <c r="L150" s="188" t="str">
        <f t="shared" si="7"/>
        <v/>
      </c>
      <c r="M150" s="188" t="str">
        <f t="shared" si="8"/>
        <v/>
      </c>
      <c r="N150" s="186"/>
      <c r="P150" s="134" t="str">
        <f t="shared" si="9"/>
        <v/>
      </c>
    </row>
    <row r="151" spans="1:16" x14ac:dyDescent="0.35">
      <c r="A151" s="133" t="str">
        <f>IF(B151="","",IFERROR(INDEX('Supplier List'!$A:$A,MATCH('Purchases Input worksheet'!$B151,'Supplier List'!$B:$B,0)),""))</f>
        <v/>
      </c>
      <c r="B151" s="329"/>
      <c r="C151" s="330"/>
      <c r="D151" s="185" t="str">
        <f>IFERROR(VLOOKUP($C151,'Accounts worksheet'!$B:$C,2,0),"")</f>
        <v/>
      </c>
      <c r="E151" s="186" t="str">
        <f>IFERROR(
INDEX('Accounts worksheet'!$A:$A,MATCH('Purchases Input worksheet'!$C151,'Accounts worksheet'!$B:$B,0)),
"")</f>
        <v/>
      </c>
      <c r="F151" s="331"/>
      <c r="G151" s="336"/>
      <c r="H151" s="333"/>
      <c r="I151" s="334"/>
      <c r="J151" s="335"/>
      <c r="K151" s="340"/>
      <c r="L151" s="188" t="str">
        <f t="shared" si="7"/>
        <v/>
      </c>
      <c r="M151" s="188" t="str">
        <f t="shared" si="8"/>
        <v/>
      </c>
      <c r="N151" s="186"/>
      <c r="P151" s="134" t="str">
        <f t="shared" si="9"/>
        <v/>
      </c>
    </row>
    <row r="152" spans="1:16" x14ac:dyDescent="0.35">
      <c r="A152" s="133" t="str">
        <f>IF(B152="","",IFERROR(INDEX('Supplier List'!$A:$A,MATCH('Purchases Input worksheet'!$B152,'Supplier List'!$B:$B,0)),""))</f>
        <v/>
      </c>
      <c r="B152" s="329"/>
      <c r="C152" s="330"/>
      <c r="D152" s="185" t="str">
        <f>IFERROR(VLOOKUP($C152,'Accounts worksheet'!$B:$C,2,0),"")</f>
        <v/>
      </c>
      <c r="E152" s="186" t="str">
        <f>IFERROR(
INDEX('Accounts worksheet'!$A:$A,MATCH('Purchases Input worksheet'!$C152,'Accounts worksheet'!$B:$B,0)),
"")</f>
        <v/>
      </c>
      <c r="F152" s="331"/>
      <c r="G152" s="336"/>
      <c r="H152" s="333"/>
      <c r="I152" s="334"/>
      <c r="J152" s="335"/>
      <c r="K152" s="340"/>
      <c r="L152" s="188" t="str">
        <f t="shared" si="7"/>
        <v/>
      </c>
      <c r="M152" s="188" t="str">
        <f t="shared" si="8"/>
        <v/>
      </c>
      <c r="N152" s="186"/>
      <c r="P152" s="134" t="str">
        <f t="shared" si="9"/>
        <v/>
      </c>
    </row>
    <row r="153" spans="1:16" x14ac:dyDescent="0.35">
      <c r="A153" s="133" t="str">
        <f>IF(B153="","",IFERROR(INDEX('Supplier List'!$A:$A,MATCH('Purchases Input worksheet'!$B153,'Supplier List'!$B:$B,0)),""))</f>
        <v/>
      </c>
      <c r="B153" s="329"/>
      <c r="C153" s="330"/>
      <c r="D153" s="185" t="str">
        <f>IFERROR(VLOOKUP($C153,'Accounts worksheet'!$B:$C,2,0),"")</f>
        <v/>
      </c>
      <c r="E153" s="186" t="str">
        <f>IFERROR(
INDEX('Accounts worksheet'!$A:$A,MATCH('Purchases Input worksheet'!$C153,'Accounts worksheet'!$B:$B,0)),
"")</f>
        <v/>
      </c>
      <c r="F153" s="331"/>
      <c r="G153" s="336"/>
      <c r="H153" s="333"/>
      <c r="I153" s="334"/>
      <c r="J153" s="335"/>
      <c r="K153" s="340"/>
      <c r="L153" s="188" t="str">
        <f t="shared" si="7"/>
        <v/>
      </c>
      <c r="M153" s="188" t="str">
        <f t="shared" si="8"/>
        <v/>
      </c>
      <c r="N153" s="186"/>
      <c r="P153" s="134" t="str">
        <f t="shared" si="9"/>
        <v/>
      </c>
    </row>
    <row r="154" spans="1:16" x14ac:dyDescent="0.35">
      <c r="A154" s="133" t="str">
        <f>IF(B154="","",IFERROR(INDEX('Supplier List'!$A:$A,MATCH('Purchases Input worksheet'!$B154,'Supplier List'!$B:$B,0)),""))</f>
        <v/>
      </c>
      <c r="B154" s="329"/>
      <c r="C154" s="330"/>
      <c r="D154" s="185" t="str">
        <f>IFERROR(VLOOKUP($C154,'Accounts worksheet'!$B:$C,2,0),"")</f>
        <v/>
      </c>
      <c r="E154" s="186" t="str">
        <f>IFERROR(
INDEX('Accounts worksheet'!$A:$A,MATCH('Purchases Input worksheet'!$C154,'Accounts worksheet'!$B:$B,0)),
"")</f>
        <v/>
      </c>
      <c r="F154" s="331"/>
      <c r="G154" s="336"/>
      <c r="H154" s="333"/>
      <c r="I154" s="334"/>
      <c r="J154" s="335"/>
      <c r="K154" s="340"/>
      <c r="L154" s="188" t="str">
        <f t="shared" si="7"/>
        <v/>
      </c>
      <c r="M154" s="188" t="str">
        <f t="shared" si="8"/>
        <v/>
      </c>
      <c r="N154" s="186"/>
      <c r="P154" s="134" t="str">
        <f t="shared" si="9"/>
        <v/>
      </c>
    </row>
    <row r="155" spans="1:16" x14ac:dyDescent="0.35">
      <c r="A155" s="133" t="str">
        <f>IF(B155="","",IFERROR(INDEX('Supplier List'!$A:$A,MATCH('Purchases Input worksheet'!$B155,'Supplier List'!$B:$B,0)),""))</f>
        <v/>
      </c>
      <c r="B155" s="329"/>
      <c r="C155" s="330"/>
      <c r="D155" s="185" t="str">
        <f>IFERROR(VLOOKUP($C155,'Accounts worksheet'!$B:$C,2,0),"")</f>
        <v/>
      </c>
      <c r="E155" s="186" t="str">
        <f>IFERROR(
INDEX('Accounts worksheet'!$A:$A,MATCH('Purchases Input worksheet'!$C155,'Accounts worksheet'!$B:$B,0)),
"")</f>
        <v/>
      </c>
      <c r="F155" s="331"/>
      <c r="G155" s="336"/>
      <c r="H155" s="333"/>
      <c r="I155" s="334"/>
      <c r="J155" s="335"/>
      <c r="K155" s="340"/>
      <c r="L155" s="188" t="str">
        <f t="shared" si="7"/>
        <v/>
      </c>
      <c r="M155" s="188" t="str">
        <f t="shared" si="8"/>
        <v/>
      </c>
      <c r="N155" s="186"/>
      <c r="P155" s="134" t="str">
        <f t="shared" si="9"/>
        <v/>
      </c>
    </row>
    <row r="156" spans="1:16" x14ac:dyDescent="0.35">
      <c r="A156" s="133" t="str">
        <f>IF(B156="","",IFERROR(INDEX('Supplier List'!$A:$A,MATCH('Purchases Input worksheet'!$B156,'Supplier List'!$B:$B,0)),""))</f>
        <v/>
      </c>
      <c r="B156" s="329"/>
      <c r="C156" s="330"/>
      <c r="D156" s="185" t="str">
        <f>IFERROR(VLOOKUP($C156,'Accounts worksheet'!$B:$C,2,0),"")</f>
        <v/>
      </c>
      <c r="E156" s="186" t="str">
        <f>IFERROR(
INDEX('Accounts worksheet'!$A:$A,MATCH('Purchases Input worksheet'!$C156,'Accounts worksheet'!$B:$B,0)),
"")</f>
        <v/>
      </c>
      <c r="F156" s="331"/>
      <c r="G156" s="336"/>
      <c r="H156" s="333"/>
      <c r="I156" s="334"/>
      <c r="J156" s="335"/>
      <c r="K156" s="340"/>
      <c r="L156" s="188" t="str">
        <f t="shared" si="7"/>
        <v/>
      </c>
      <c r="M156" s="188" t="str">
        <f t="shared" si="8"/>
        <v/>
      </c>
      <c r="N156" s="186"/>
      <c r="P156" s="134" t="str">
        <f t="shared" si="9"/>
        <v/>
      </c>
    </row>
    <row r="157" spans="1:16" x14ac:dyDescent="0.35">
      <c r="A157" s="133" t="str">
        <f>IF(B157="","",IFERROR(INDEX('Supplier List'!$A:$A,MATCH('Purchases Input worksheet'!$B157,'Supplier List'!$B:$B,0)),""))</f>
        <v/>
      </c>
      <c r="B157" s="329"/>
      <c r="C157" s="330"/>
      <c r="D157" s="185" t="str">
        <f>IFERROR(VLOOKUP($C157,'Accounts worksheet'!$B:$C,2,0),"")</f>
        <v/>
      </c>
      <c r="E157" s="186" t="str">
        <f>IFERROR(
INDEX('Accounts worksheet'!$A:$A,MATCH('Purchases Input worksheet'!$C157,'Accounts worksheet'!$B:$B,0)),
"")</f>
        <v/>
      </c>
      <c r="F157" s="331"/>
      <c r="G157" s="336"/>
      <c r="H157" s="333"/>
      <c r="I157" s="334"/>
      <c r="J157" s="335"/>
      <c r="K157" s="340"/>
      <c r="L157" s="188" t="str">
        <f t="shared" si="7"/>
        <v/>
      </c>
      <c r="M157" s="188" t="str">
        <f t="shared" si="8"/>
        <v/>
      </c>
      <c r="N157" s="186"/>
      <c r="P157" s="134" t="str">
        <f t="shared" si="9"/>
        <v/>
      </c>
    </row>
    <row r="158" spans="1:16" x14ac:dyDescent="0.35">
      <c r="A158" s="133" t="str">
        <f>IF(B158="","",IFERROR(INDEX('Supplier List'!$A:$A,MATCH('Purchases Input worksheet'!$B158,'Supplier List'!$B:$B,0)),""))</f>
        <v/>
      </c>
      <c r="B158" s="329"/>
      <c r="C158" s="330"/>
      <c r="D158" s="185" t="str">
        <f>IFERROR(VLOOKUP($C158,'Accounts worksheet'!$B:$C,2,0),"")</f>
        <v/>
      </c>
      <c r="E158" s="186" t="str">
        <f>IFERROR(
INDEX('Accounts worksheet'!$A:$A,MATCH('Purchases Input worksheet'!$C158,'Accounts worksheet'!$B:$B,0)),
"")</f>
        <v/>
      </c>
      <c r="F158" s="331"/>
      <c r="G158" s="336"/>
      <c r="H158" s="333"/>
      <c r="I158" s="334"/>
      <c r="J158" s="335"/>
      <c r="K158" s="340"/>
      <c r="L158" s="188" t="str">
        <f t="shared" si="7"/>
        <v/>
      </c>
      <c r="M158" s="188" t="str">
        <f t="shared" si="8"/>
        <v/>
      </c>
      <c r="N158" s="186"/>
      <c r="P158" s="134" t="str">
        <f t="shared" si="9"/>
        <v/>
      </c>
    </row>
    <row r="159" spans="1:16" x14ac:dyDescent="0.35">
      <c r="A159" s="133" t="str">
        <f>IF(B159="","",IFERROR(INDEX('Supplier List'!$A:$A,MATCH('Purchases Input worksheet'!$B159,'Supplier List'!$B:$B,0)),""))</f>
        <v/>
      </c>
      <c r="B159" s="329"/>
      <c r="C159" s="330"/>
      <c r="D159" s="185" t="str">
        <f>IFERROR(VLOOKUP($C159,'Accounts worksheet'!$B:$C,2,0),"")</f>
        <v/>
      </c>
      <c r="E159" s="186" t="str">
        <f>IFERROR(
INDEX('Accounts worksheet'!$A:$A,MATCH('Purchases Input worksheet'!$C159,'Accounts worksheet'!$B:$B,0)),
"")</f>
        <v/>
      </c>
      <c r="F159" s="331"/>
      <c r="G159" s="336"/>
      <c r="H159" s="333"/>
      <c r="I159" s="334"/>
      <c r="J159" s="335"/>
      <c r="K159" s="340"/>
      <c r="L159" s="188" t="str">
        <f t="shared" si="7"/>
        <v/>
      </c>
      <c r="M159" s="188" t="str">
        <f t="shared" si="8"/>
        <v/>
      </c>
      <c r="N159" s="186"/>
      <c r="P159" s="134" t="str">
        <f t="shared" si="9"/>
        <v/>
      </c>
    </row>
    <row r="160" spans="1:16" x14ac:dyDescent="0.35">
      <c r="A160" s="133" t="str">
        <f>IF(B160="","",IFERROR(INDEX('Supplier List'!$A:$A,MATCH('Purchases Input worksheet'!$B160,'Supplier List'!$B:$B,0)),""))</f>
        <v/>
      </c>
      <c r="B160" s="329"/>
      <c r="C160" s="330"/>
      <c r="D160" s="185" t="str">
        <f>IFERROR(VLOOKUP($C160,'Accounts worksheet'!$B:$C,2,0),"")</f>
        <v/>
      </c>
      <c r="E160" s="186" t="str">
        <f>IFERROR(
INDEX('Accounts worksheet'!$A:$A,MATCH('Purchases Input worksheet'!$C160,'Accounts worksheet'!$B:$B,0)),
"")</f>
        <v/>
      </c>
      <c r="F160" s="331"/>
      <c r="G160" s="336"/>
      <c r="H160" s="333"/>
      <c r="I160" s="334"/>
      <c r="J160" s="335"/>
      <c r="K160" s="340"/>
      <c r="L160" s="188" t="str">
        <f t="shared" si="7"/>
        <v/>
      </c>
      <c r="M160" s="188" t="str">
        <f t="shared" si="8"/>
        <v/>
      </c>
      <c r="N160" s="186"/>
      <c r="P160" s="134" t="str">
        <f t="shared" si="9"/>
        <v/>
      </c>
    </row>
    <row r="161" spans="1:16" x14ac:dyDescent="0.35">
      <c r="A161" s="133" t="str">
        <f>IF(B161="","",IFERROR(INDEX('Supplier List'!$A:$A,MATCH('Purchases Input worksheet'!$B161,'Supplier List'!$B:$B,0)),""))</f>
        <v/>
      </c>
      <c r="B161" s="329"/>
      <c r="C161" s="330"/>
      <c r="D161" s="185" t="str">
        <f>IFERROR(VLOOKUP($C161,'Accounts worksheet'!$B:$C,2,0),"")</f>
        <v/>
      </c>
      <c r="E161" s="186" t="str">
        <f>IFERROR(
INDEX('Accounts worksheet'!$A:$A,MATCH('Purchases Input worksheet'!$C161,'Accounts worksheet'!$B:$B,0)),
"")</f>
        <v/>
      </c>
      <c r="F161" s="331"/>
      <c r="G161" s="336"/>
      <c r="H161" s="333"/>
      <c r="I161" s="334"/>
      <c r="J161" s="335"/>
      <c r="K161" s="340"/>
      <c r="L161" s="188" t="str">
        <f t="shared" si="7"/>
        <v/>
      </c>
      <c r="M161" s="188" t="str">
        <f t="shared" si="8"/>
        <v/>
      </c>
      <c r="N161" s="186"/>
      <c r="P161" s="134" t="str">
        <f t="shared" si="9"/>
        <v/>
      </c>
    </row>
    <row r="162" spans="1:16" x14ac:dyDescent="0.35">
      <c r="A162" s="133" t="str">
        <f>IF(B162="","",IFERROR(INDEX('Supplier List'!$A:$A,MATCH('Purchases Input worksheet'!$B162,'Supplier List'!$B:$B,0)),""))</f>
        <v/>
      </c>
      <c r="B162" s="329"/>
      <c r="C162" s="330"/>
      <c r="D162" s="185" t="str">
        <f>IFERROR(VLOOKUP($C162,'Accounts worksheet'!$B:$C,2,0),"")</f>
        <v/>
      </c>
      <c r="E162" s="186" t="str">
        <f>IFERROR(
INDEX('Accounts worksheet'!$A:$A,MATCH('Purchases Input worksheet'!$C162,'Accounts worksheet'!$B:$B,0)),
"")</f>
        <v/>
      </c>
      <c r="F162" s="331"/>
      <c r="G162" s="336"/>
      <c r="H162" s="333"/>
      <c r="I162" s="334"/>
      <c r="J162" s="335"/>
      <c r="K162" s="340"/>
      <c r="L162" s="188" t="str">
        <f t="shared" si="7"/>
        <v/>
      </c>
      <c r="M162" s="188" t="str">
        <f t="shared" si="8"/>
        <v/>
      </c>
      <c r="N162" s="186"/>
      <c r="P162" s="134" t="str">
        <f t="shared" si="9"/>
        <v/>
      </c>
    </row>
    <row r="163" spans="1:16" x14ac:dyDescent="0.35">
      <c r="A163" s="133" t="str">
        <f>IF(B163="","",IFERROR(INDEX('Supplier List'!$A:$A,MATCH('Purchases Input worksheet'!$B163,'Supplier List'!$B:$B,0)),""))</f>
        <v/>
      </c>
      <c r="B163" s="329"/>
      <c r="C163" s="330"/>
      <c r="D163" s="185" t="str">
        <f>IFERROR(VLOOKUP($C163,'Accounts worksheet'!$B:$C,2,0),"")</f>
        <v/>
      </c>
      <c r="E163" s="186" t="str">
        <f>IFERROR(
INDEX('Accounts worksheet'!$A:$A,MATCH('Purchases Input worksheet'!$C163,'Accounts worksheet'!$B:$B,0)),
"")</f>
        <v/>
      </c>
      <c r="F163" s="331"/>
      <c r="G163" s="336"/>
      <c r="H163" s="333"/>
      <c r="I163" s="334"/>
      <c r="J163" s="335"/>
      <c r="K163" s="340"/>
      <c r="L163" s="188" t="str">
        <f t="shared" si="7"/>
        <v/>
      </c>
      <c r="M163" s="188" t="str">
        <f t="shared" si="8"/>
        <v/>
      </c>
      <c r="N163" s="186"/>
      <c r="P163" s="134" t="str">
        <f t="shared" si="9"/>
        <v/>
      </c>
    </row>
    <row r="164" spans="1:16" x14ac:dyDescent="0.35">
      <c r="A164" s="133" t="str">
        <f>IF(B164="","",IFERROR(INDEX('Supplier List'!$A:$A,MATCH('Purchases Input worksheet'!$B164,'Supplier List'!$B:$B,0)),""))</f>
        <v/>
      </c>
      <c r="B164" s="329"/>
      <c r="C164" s="330"/>
      <c r="D164" s="185" t="str">
        <f>IFERROR(VLOOKUP($C164,'Accounts worksheet'!$B:$C,2,0),"")</f>
        <v/>
      </c>
      <c r="E164" s="186" t="str">
        <f>IFERROR(
INDEX('Accounts worksheet'!$A:$A,MATCH('Purchases Input worksheet'!$C164,'Accounts worksheet'!$B:$B,0)),
"")</f>
        <v/>
      </c>
      <c r="F164" s="331"/>
      <c r="G164" s="336"/>
      <c r="H164" s="333"/>
      <c r="I164" s="334"/>
      <c r="J164" s="335"/>
      <c r="K164" s="340"/>
      <c r="L164" s="188" t="str">
        <f t="shared" si="7"/>
        <v/>
      </c>
      <c r="M164" s="188" t="str">
        <f t="shared" si="8"/>
        <v/>
      </c>
      <c r="N164" s="186"/>
      <c r="P164" s="134" t="str">
        <f t="shared" si="9"/>
        <v/>
      </c>
    </row>
    <row r="165" spans="1:16" x14ac:dyDescent="0.35">
      <c r="A165" s="133" t="str">
        <f>IF(B165="","",IFERROR(INDEX('Supplier List'!$A:$A,MATCH('Purchases Input worksheet'!$B165,'Supplier List'!$B:$B,0)),""))</f>
        <v/>
      </c>
      <c r="B165" s="329"/>
      <c r="C165" s="330"/>
      <c r="D165" s="185" t="str">
        <f>IFERROR(VLOOKUP($C165,'Accounts worksheet'!$B:$C,2,0),"")</f>
        <v/>
      </c>
      <c r="E165" s="186" t="str">
        <f>IFERROR(
INDEX('Accounts worksheet'!$A:$A,MATCH('Purchases Input worksheet'!$C165,'Accounts worksheet'!$B:$B,0)),
"")</f>
        <v/>
      </c>
      <c r="F165" s="331"/>
      <c r="G165" s="336"/>
      <c r="H165" s="333"/>
      <c r="I165" s="334"/>
      <c r="J165" s="335"/>
      <c r="K165" s="340"/>
      <c r="L165" s="188" t="str">
        <f t="shared" si="7"/>
        <v/>
      </c>
      <c r="M165" s="188" t="str">
        <f t="shared" si="8"/>
        <v/>
      </c>
      <c r="N165" s="186"/>
      <c r="P165" s="134" t="str">
        <f t="shared" si="9"/>
        <v/>
      </c>
    </row>
    <row r="166" spans="1:16" x14ac:dyDescent="0.35">
      <c r="A166" s="133" t="str">
        <f>IF(B166="","",IFERROR(INDEX('Supplier List'!$A:$A,MATCH('Purchases Input worksheet'!$B166,'Supplier List'!$B:$B,0)),""))</f>
        <v/>
      </c>
      <c r="B166" s="329"/>
      <c r="C166" s="330"/>
      <c r="D166" s="185" t="str">
        <f>IFERROR(VLOOKUP($C166,'Accounts worksheet'!$B:$C,2,0),"")</f>
        <v/>
      </c>
      <c r="E166" s="186" t="str">
        <f>IFERROR(
INDEX('Accounts worksheet'!$A:$A,MATCH('Purchases Input worksheet'!$C166,'Accounts worksheet'!$B:$B,0)),
"")</f>
        <v/>
      </c>
      <c r="F166" s="331"/>
      <c r="G166" s="336"/>
      <c r="H166" s="333"/>
      <c r="I166" s="334"/>
      <c r="J166" s="335"/>
      <c r="K166" s="340"/>
      <c r="L166" s="188" t="str">
        <f t="shared" si="7"/>
        <v/>
      </c>
      <c r="M166" s="188" t="str">
        <f t="shared" si="8"/>
        <v/>
      </c>
      <c r="N166" s="186"/>
      <c r="P166" s="134" t="str">
        <f t="shared" si="9"/>
        <v/>
      </c>
    </row>
    <row r="167" spans="1:16" x14ac:dyDescent="0.35">
      <c r="A167" s="133" t="str">
        <f>IF(B167="","",IFERROR(INDEX('Supplier List'!$A:$A,MATCH('Purchases Input worksheet'!$B167,'Supplier List'!$B:$B,0)),""))</f>
        <v/>
      </c>
      <c r="B167" s="329"/>
      <c r="C167" s="330"/>
      <c r="D167" s="185" t="str">
        <f>IFERROR(VLOOKUP($C167,'Accounts worksheet'!$B:$C,2,0),"")</f>
        <v/>
      </c>
      <c r="E167" s="186" t="str">
        <f>IFERROR(
INDEX('Accounts worksheet'!$A:$A,MATCH('Purchases Input worksheet'!$C167,'Accounts worksheet'!$B:$B,0)),
"")</f>
        <v/>
      </c>
      <c r="F167" s="331"/>
      <c r="G167" s="336"/>
      <c r="H167" s="333"/>
      <c r="I167" s="334"/>
      <c r="J167" s="335"/>
      <c r="K167" s="340"/>
      <c r="L167" s="188" t="str">
        <f t="shared" si="7"/>
        <v/>
      </c>
      <c r="M167" s="188" t="str">
        <f t="shared" si="8"/>
        <v/>
      </c>
      <c r="N167" s="186"/>
      <c r="P167" s="134" t="str">
        <f t="shared" si="9"/>
        <v/>
      </c>
    </row>
    <row r="168" spans="1:16" x14ac:dyDescent="0.35">
      <c r="A168" s="133" t="str">
        <f>IF(B168="","",IFERROR(INDEX('Supplier List'!$A:$A,MATCH('Purchases Input worksheet'!$B168,'Supplier List'!$B:$B,0)),""))</f>
        <v/>
      </c>
      <c r="B168" s="329"/>
      <c r="C168" s="330"/>
      <c r="D168" s="185" t="str">
        <f>IFERROR(VLOOKUP($C168,'Accounts worksheet'!$B:$C,2,0),"")</f>
        <v/>
      </c>
      <c r="E168" s="186" t="str">
        <f>IFERROR(
INDEX('Accounts worksheet'!$A:$A,MATCH('Purchases Input worksheet'!$C168,'Accounts worksheet'!$B:$B,0)),
"")</f>
        <v/>
      </c>
      <c r="F168" s="331"/>
      <c r="G168" s="336"/>
      <c r="H168" s="333"/>
      <c r="I168" s="334"/>
      <c r="J168" s="335"/>
      <c r="K168" s="340"/>
      <c r="L168" s="188" t="str">
        <f t="shared" si="7"/>
        <v/>
      </c>
      <c r="M168" s="188" t="str">
        <f t="shared" si="8"/>
        <v/>
      </c>
      <c r="N168" s="186"/>
      <c r="P168" s="134" t="str">
        <f t="shared" si="9"/>
        <v/>
      </c>
    </row>
    <row r="169" spans="1:16" x14ac:dyDescent="0.35">
      <c r="A169" s="133" t="str">
        <f>IF(B169="","",IFERROR(INDEX('Supplier List'!$A:$A,MATCH('Purchases Input worksheet'!$B169,'Supplier List'!$B:$B,0)),""))</f>
        <v/>
      </c>
      <c r="B169" s="329"/>
      <c r="C169" s="330"/>
      <c r="D169" s="185" t="str">
        <f>IFERROR(VLOOKUP($C169,'Accounts worksheet'!$B:$C,2,0),"")</f>
        <v/>
      </c>
      <c r="E169" s="186" t="str">
        <f>IFERROR(
INDEX('Accounts worksheet'!$A:$A,MATCH('Purchases Input worksheet'!$C169,'Accounts worksheet'!$B:$B,0)),
"")</f>
        <v/>
      </c>
      <c r="F169" s="331"/>
      <c r="G169" s="336"/>
      <c r="H169" s="333"/>
      <c r="I169" s="334"/>
      <c r="J169" s="335"/>
      <c r="K169" s="340"/>
      <c r="L169" s="188" t="str">
        <f t="shared" si="7"/>
        <v/>
      </c>
      <c r="M169" s="188" t="str">
        <f t="shared" si="8"/>
        <v/>
      </c>
      <c r="N169" s="186"/>
      <c r="P169" s="134" t="str">
        <f t="shared" si="9"/>
        <v/>
      </c>
    </row>
    <row r="170" spans="1:16" x14ac:dyDescent="0.35">
      <c r="A170" s="133" t="str">
        <f>IF(B170="","",IFERROR(INDEX('Supplier List'!$A:$A,MATCH('Purchases Input worksheet'!$B170,'Supplier List'!$B:$B,0)),""))</f>
        <v/>
      </c>
      <c r="B170" s="329"/>
      <c r="C170" s="330"/>
      <c r="D170" s="185" t="str">
        <f>IFERROR(VLOOKUP($C170,'Accounts worksheet'!$B:$C,2,0),"")</f>
        <v/>
      </c>
      <c r="E170" s="186" t="str">
        <f>IFERROR(
INDEX('Accounts worksheet'!$A:$A,MATCH('Purchases Input worksheet'!$C170,'Accounts worksheet'!$B:$B,0)),
"")</f>
        <v/>
      </c>
      <c r="F170" s="331"/>
      <c r="G170" s="336"/>
      <c r="H170" s="333"/>
      <c r="I170" s="334"/>
      <c r="J170" s="335"/>
      <c r="K170" s="340"/>
      <c r="L170" s="188" t="str">
        <f t="shared" si="7"/>
        <v/>
      </c>
      <c r="M170" s="188" t="str">
        <f t="shared" si="8"/>
        <v/>
      </c>
      <c r="N170" s="186"/>
      <c r="P170" s="134" t="str">
        <f t="shared" si="9"/>
        <v/>
      </c>
    </row>
    <row r="171" spans="1:16" x14ac:dyDescent="0.35">
      <c r="A171" s="133" t="str">
        <f>IF(B171="","",IFERROR(INDEX('Supplier List'!$A:$A,MATCH('Purchases Input worksheet'!$B171,'Supplier List'!$B:$B,0)),""))</f>
        <v/>
      </c>
      <c r="B171" s="329"/>
      <c r="C171" s="330"/>
      <c r="D171" s="185" t="str">
        <f>IFERROR(VLOOKUP($C171,'Accounts worksheet'!$B:$C,2,0),"")</f>
        <v/>
      </c>
      <c r="E171" s="186" t="str">
        <f>IFERROR(
INDEX('Accounts worksheet'!$A:$A,MATCH('Purchases Input worksheet'!$C171,'Accounts worksheet'!$B:$B,0)),
"")</f>
        <v/>
      </c>
      <c r="F171" s="331"/>
      <c r="G171" s="336"/>
      <c r="H171" s="333"/>
      <c r="I171" s="334"/>
      <c r="J171" s="335"/>
      <c r="K171" s="340"/>
      <c r="L171" s="188" t="str">
        <f t="shared" si="7"/>
        <v/>
      </c>
      <c r="M171" s="188" t="str">
        <f t="shared" si="8"/>
        <v/>
      </c>
      <c r="N171" s="186"/>
      <c r="P171" s="134" t="str">
        <f t="shared" si="9"/>
        <v/>
      </c>
    </row>
    <row r="172" spans="1:16" x14ac:dyDescent="0.35">
      <c r="A172" s="133" t="str">
        <f>IF(B172="","",IFERROR(INDEX('Supplier List'!$A:$A,MATCH('Purchases Input worksheet'!$B172,'Supplier List'!$B:$B,0)),""))</f>
        <v/>
      </c>
      <c r="B172" s="329"/>
      <c r="C172" s="330"/>
      <c r="D172" s="185" t="str">
        <f>IFERROR(VLOOKUP($C172,'Accounts worksheet'!$B:$C,2,0),"")</f>
        <v/>
      </c>
      <c r="E172" s="186" t="str">
        <f>IFERROR(
INDEX('Accounts worksheet'!$A:$A,MATCH('Purchases Input worksheet'!$C172,'Accounts worksheet'!$B:$B,0)),
"")</f>
        <v/>
      </c>
      <c r="F172" s="331"/>
      <c r="G172" s="336"/>
      <c r="H172" s="333"/>
      <c r="I172" s="334"/>
      <c r="J172" s="335"/>
      <c r="K172" s="340"/>
      <c r="L172" s="188" t="str">
        <f t="shared" si="7"/>
        <v/>
      </c>
      <c r="M172" s="188" t="str">
        <f t="shared" si="8"/>
        <v/>
      </c>
      <c r="N172" s="186"/>
      <c r="P172" s="134" t="str">
        <f t="shared" si="9"/>
        <v/>
      </c>
    </row>
    <row r="173" spans="1:16" x14ac:dyDescent="0.35">
      <c r="A173" s="133" t="str">
        <f>IF(B173="","",IFERROR(INDEX('Supplier List'!$A:$A,MATCH('Purchases Input worksheet'!$B173,'Supplier List'!$B:$B,0)),""))</f>
        <v/>
      </c>
      <c r="B173" s="329"/>
      <c r="C173" s="330"/>
      <c r="D173" s="185" t="str">
        <f>IFERROR(VLOOKUP($C173,'Accounts worksheet'!$B:$C,2,0),"")</f>
        <v/>
      </c>
      <c r="E173" s="186" t="str">
        <f>IFERROR(
INDEX('Accounts worksheet'!$A:$A,MATCH('Purchases Input worksheet'!$C173,'Accounts worksheet'!$B:$B,0)),
"")</f>
        <v/>
      </c>
      <c r="F173" s="331"/>
      <c r="G173" s="336"/>
      <c r="H173" s="333"/>
      <c r="I173" s="334"/>
      <c r="J173" s="335"/>
      <c r="K173" s="340"/>
      <c r="L173" s="188" t="str">
        <f t="shared" si="7"/>
        <v/>
      </c>
      <c r="M173" s="188" t="str">
        <f t="shared" si="8"/>
        <v/>
      </c>
      <c r="N173" s="186"/>
      <c r="P173" s="134" t="str">
        <f t="shared" si="9"/>
        <v/>
      </c>
    </row>
    <row r="174" spans="1:16" x14ac:dyDescent="0.35">
      <c r="A174" s="133" t="str">
        <f>IF(B174="","",IFERROR(INDEX('Supplier List'!$A:$A,MATCH('Purchases Input worksheet'!$B174,'Supplier List'!$B:$B,0)),""))</f>
        <v/>
      </c>
      <c r="B174" s="329"/>
      <c r="C174" s="330"/>
      <c r="D174" s="185" t="str">
        <f>IFERROR(VLOOKUP($C174,'Accounts worksheet'!$B:$C,2,0),"")</f>
        <v/>
      </c>
      <c r="E174" s="186" t="str">
        <f>IFERROR(
INDEX('Accounts worksheet'!$A:$A,MATCH('Purchases Input worksheet'!$C174,'Accounts worksheet'!$B:$B,0)),
"")</f>
        <v/>
      </c>
      <c r="F174" s="331"/>
      <c r="G174" s="336"/>
      <c r="H174" s="333"/>
      <c r="I174" s="334"/>
      <c r="J174" s="335"/>
      <c r="K174" s="340"/>
      <c r="L174" s="188" t="str">
        <f t="shared" si="7"/>
        <v/>
      </c>
      <c r="M174" s="188" t="str">
        <f t="shared" si="8"/>
        <v/>
      </c>
      <c r="N174" s="186"/>
      <c r="P174" s="134" t="str">
        <f t="shared" si="9"/>
        <v/>
      </c>
    </row>
    <row r="175" spans="1:16" x14ac:dyDescent="0.35">
      <c r="A175" s="133" t="str">
        <f>IF(B175="","",IFERROR(INDEX('Supplier List'!$A:$A,MATCH('Purchases Input worksheet'!$B175,'Supplier List'!$B:$B,0)),""))</f>
        <v/>
      </c>
      <c r="B175" s="329"/>
      <c r="C175" s="330"/>
      <c r="D175" s="185" t="str">
        <f>IFERROR(VLOOKUP($C175,'Accounts worksheet'!$B:$C,2,0),"")</f>
        <v/>
      </c>
      <c r="E175" s="186" t="str">
        <f>IFERROR(
INDEX('Accounts worksheet'!$A:$A,MATCH('Purchases Input worksheet'!$C175,'Accounts worksheet'!$B:$B,0)),
"")</f>
        <v/>
      </c>
      <c r="F175" s="331"/>
      <c r="G175" s="336"/>
      <c r="H175" s="333"/>
      <c r="I175" s="334"/>
      <c r="J175" s="335"/>
      <c r="K175" s="340"/>
      <c r="L175" s="188" t="str">
        <f t="shared" si="7"/>
        <v/>
      </c>
      <c r="M175" s="188" t="str">
        <f t="shared" si="8"/>
        <v/>
      </c>
      <c r="N175" s="186"/>
      <c r="P175" s="134" t="str">
        <f t="shared" si="9"/>
        <v/>
      </c>
    </row>
    <row r="176" spans="1:16" x14ac:dyDescent="0.35">
      <c r="A176" s="133" t="str">
        <f>IF(B176="","",IFERROR(INDEX('Supplier List'!$A:$A,MATCH('Purchases Input worksheet'!$B176,'Supplier List'!$B:$B,0)),""))</f>
        <v/>
      </c>
      <c r="B176" s="329"/>
      <c r="C176" s="330"/>
      <c r="D176" s="185" t="str">
        <f>IFERROR(VLOOKUP($C176,'Accounts worksheet'!$B:$C,2,0),"")</f>
        <v/>
      </c>
      <c r="E176" s="186" t="str">
        <f>IFERROR(
INDEX('Accounts worksheet'!$A:$A,MATCH('Purchases Input worksheet'!$C176,'Accounts worksheet'!$B:$B,0)),
"")</f>
        <v/>
      </c>
      <c r="F176" s="331"/>
      <c r="G176" s="336"/>
      <c r="H176" s="333"/>
      <c r="I176" s="334"/>
      <c r="J176" s="335"/>
      <c r="K176" s="340"/>
      <c r="L176" s="188" t="str">
        <f t="shared" si="7"/>
        <v/>
      </c>
      <c r="M176" s="188" t="str">
        <f t="shared" si="8"/>
        <v/>
      </c>
      <c r="N176" s="186"/>
      <c r="P176" s="134" t="str">
        <f t="shared" si="9"/>
        <v/>
      </c>
    </row>
    <row r="177" spans="1:16" x14ac:dyDescent="0.35">
      <c r="A177" s="133" t="str">
        <f>IF(B177="","",IFERROR(INDEX('Supplier List'!$A:$A,MATCH('Purchases Input worksheet'!$B177,'Supplier List'!$B:$B,0)),""))</f>
        <v/>
      </c>
      <c r="B177" s="329"/>
      <c r="C177" s="330"/>
      <c r="D177" s="185" t="str">
        <f>IFERROR(VLOOKUP($C177,'Accounts worksheet'!$B:$C,2,0),"")</f>
        <v/>
      </c>
      <c r="E177" s="186" t="str">
        <f>IFERROR(
INDEX('Accounts worksheet'!$A:$A,MATCH('Purchases Input worksheet'!$C177,'Accounts worksheet'!$B:$B,0)),
"")</f>
        <v/>
      </c>
      <c r="F177" s="331"/>
      <c r="G177" s="336"/>
      <c r="H177" s="333"/>
      <c r="I177" s="334"/>
      <c r="J177" s="335"/>
      <c r="K177" s="340"/>
      <c r="L177" s="188" t="str">
        <f t="shared" si="7"/>
        <v/>
      </c>
      <c r="M177" s="188" t="str">
        <f t="shared" si="8"/>
        <v/>
      </c>
      <c r="N177" s="186"/>
      <c r="P177" s="134" t="str">
        <f t="shared" si="9"/>
        <v/>
      </c>
    </row>
    <row r="178" spans="1:16" x14ac:dyDescent="0.35">
      <c r="A178" s="133" t="str">
        <f>IF(B178="","",IFERROR(INDEX('Supplier List'!$A:$A,MATCH('Purchases Input worksheet'!$B178,'Supplier List'!$B:$B,0)),""))</f>
        <v/>
      </c>
      <c r="B178" s="329"/>
      <c r="C178" s="330"/>
      <c r="D178" s="185" t="str">
        <f>IFERROR(VLOOKUP($C178,'Accounts worksheet'!$B:$C,2,0),"")</f>
        <v/>
      </c>
      <c r="E178" s="186" t="str">
        <f>IFERROR(
INDEX('Accounts worksheet'!$A:$A,MATCH('Purchases Input worksheet'!$C178,'Accounts worksheet'!$B:$B,0)),
"")</f>
        <v/>
      </c>
      <c r="F178" s="331"/>
      <c r="G178" s="336"/>
      <c r="H178" s="333"/>
      <c r="I178" s="334"/>
      <c r="J178" s="335"/>
      <c r="K178" s="340"/>
      <c r="L178" s="188" t="str">
        <f t="shared" si="7"/>
        <v/>
      </c>
      <c r="M178" s="188" t="str">
        <f t="shared" si="8"/>
        <v/>
      </c>
      <c r="N178" s="186"/>
      <c r="P178" s="134" t="str">
        <f t="shared" si="9"/>
        <v/>
      </c>
    </row>
    <row r="179" spans="1:16" x14ac:dyDescent="0.35">
      <c r="A179" s="133" t="str">
        <f>IF(B179="","",IFERROR(INDEX('Supplier List'!$A:$A,MATCH('Purchases Input worksheet'!$B179,'Supplier List'!$B:$B,0)),""))</f>
        <v/>
      </c>
      <c r="B179" s="329"/>
      <c r="C179" s="330"/>
      <c r="D179" s="185" t="str">
        <f>IFERROR(VLOOKUP($C179,'Accounts worksheet'!$B:$C,2,0),"")</f>
        <v/>
      </c>
      <c r="E179" s="186" t="str">
        <f>IFERROR(
INDEX('Accounts worksheet'!$A:$A,MATCH('Purchases Input worksheet'!$C179,'Accounts worksheet'!$B:$B,0)),
"")</f>
        <v/>
      </c>
      <c r="F179" s="331"/>
      <c r="G179" s="336"/>
      <c r="H179" s="333"/>
      <c r="I179" s="334"/>
      <c r="J179" s="335"/>
      <c r="K179" s="340"/>
      <c r="L179" s="188" t="str">
        <f t="shared" si="7"/>
        <v/>
      </c>
      <c r="M179" s="188" t="str">
        <f t="shared" si="8"/>
        <v/>
      </c>
      <c r="N179" s="186"/>
      <c r="P179" s="134" t="str">
        <f t="shared" si="9"/>
        <v/>
      </c>
    </row>
    <row r="180" spans="1:16" x14ac:dyDescent="0.35">
      <c r="A180" s="133" t="str">
        <f>IF(B180="","",IFERROR(INDEX('Supplier List'!$A:$A,MATCH('Purchases Input worksheet'!$B180,'Supplier List'!$B:$B,0)),""))</f>
        <v/>
      </c>
      <c r="B180" s="329"/>
      <c r="C180" s="330"/>
      <c r="D180" s="185" t="str">
        <f>IFERROR(VLOOKUP($C180,'Accounts worksheet'!$B:$C,2,0),"")</f>
        <v/>
      </c>
      <c r="E180" s="186" t="str">
        <f>IFERROR(
INDEX('Accounts worksheet'!$A:$A,MATCH('Purchases Input worksheet'!$C180,'Accounts worksheet'!$B:$B,0)),
"")</f>
        <v/>
      </c>
      <c r="F180" s="331"/>
      <c r="G180" s="336"/>
      <c r="H180" s="333"/>
      <c r="I180" s="334"/>
      <c r="J180" s="335"/>
      <c r="K180" s="340"/>
      <c r="L180" s="188" t="str">
        <f t="shared" si="7"/>
        <v/>
      </c>
      <c r="M180" s="188" t="str">
        <f t="shared" si="8"/>
        <v/>
      </c>
      <c r="N180" s="186"/>
      <c r="P180" s="134" t="str">
        <f t="shared" si="9"/>
        <v/>
      </c>
    </row>
    <row r="181" spans="1:16" x14ac:dyDescent="0.35">
      <c r="A181" s="133" t="str">
        <f>IF(B181="","",IFERROR(INDEX('Supplier List'!$A:$A,MATCH('Purchases Input worksheet'!$B181,'Supplier List'!$B:$B,0)),""))</f>
        <v/>
      </c>
      <c r="B181" s="329"/>
      <c r="C181" s="330"/>
      <c r="D181" s="185" t="str">
        <f>IFERROR(VLOOKUP($C181,'Accounts worksheet'!$B:$C,2,0),"")</f>
        <v/>
      </c>
      <c r="E181" s="186" t="str">
        <f>IFERROR(
INDEX('Accounts worksheet'!$A:$A,MATCH('Purchases Input worksheet'!$C181,'Accounts worksheet'!$B:$B,0)),
"")</f>
        <v/>
      </c>
      <c r="F181" s="331"/>
      <c r="G181" s="336"/>
      <c r="H181" s="333"/>
      <c r="I181" s="334"/>
      <c r="J181" s="335"/>
      <c r="K181" s="340"/>
      <c r="L181" s="188" t="str">
        <f t="shared" si="7"/>
        <v/>
      </c>
      <c r="M181" s="188" t="str">
        <f t="shared" si="8"/>
        <v/>
      </c>
      <c r="N181" s="186"/>
      <c r="P181" s="134" t="str">
        <f t="shared" si="9"/>
        <v/>
      </c>
    </row>
    <row r="182" spans="1:16" x14ac:dyDescent="0.35">
      <c r="A182" s="133" t="str">
        <f>IF(B182="","",IFERROR(INDEX('Supplier List'!$A:$A,MATCH('Purchases Input worksheet'!$B182,'Supplier List'!$B:$B,0)),""))</f>
        <v/>
      </c>
      <c r="B182" s="329"/>
      <c r="C182" s="330"/>
      <c r="D182" s="185" t="str">
        <f>IFERROR(VLOOKUP($C182,'Accounts worksheet'!$B:$C,2,0),"")</f>
        <v/>
      </c>
      <c r="E182" s="186" t="str">
        <f>IFERROR(
INDEX('Accounts worksheet'!$A:$A,MATCH('Purchases Input worksheet'!$C182,'Accounts worksheet'!$B:$B,0)),
"")</f>
        <v/>
      </c>
      <c r="F182" s="331"/>
      <c r="G182" s="336"/>
      <c r="H182" s="333"/>
      <c r="I182" s="334"/>
      <c r="J182" s="335"/>
      <c r="K182" s="340"/>
      <c r="L182" s="188" t="str">
        <f t="shared" si="7"/>
        <v/>
      </c>
      <c r="M182" s="188" t="str">
        <f t="shared" si="8"/>
        <v/>
      </c>
      <c r="N182" s="186"/>
      <c r="P182" s="134" t="str">
        <f t="shared" si="9"/>
        <v/>
      </c>
    </row>
    <row r="183" spans="1:16" x14ac:dyDescent="0.35">
      <c r="A183" s="133" t="str">
        <f>IF(B183="","",IFERROR(INDEX('Supplier List'!$A:$A,MATCH('Purchases Input worksheet'!$B183,'Supplier List'!$B:$B,0)),""))</f>
        <v/>
      </c>
      <c r="B183" s="329"/>
      <c r="C183" s="330"/>
      <c r="D183" s="185" t="str">
        <f>IFERROR(VLOOKUP($C183,'Accounts worksheet'!$B:$C,2,0),"")</f>
        <v/>
      </c>
      <c r="E183" s="186" t="str">
        <f>IFERROR(
INDEX('Accounts worksheet'!$A:$A,MATCH('Purchases Input worksheet'!$C183,'Accounts worksheet'!$B:$B,0)),
"")</f>
        <v/>
      </c>
      <c r="F183" s="331"/>
      <c r="G183" s="336"/>
      <c r="H183" s="333"/>
      <c r="I183" s="334"/>
      <c r="J183" s="335"/>
      <c r="K183" s="340"/>
      <c r="L183" s="188" t="str">
        <f t="shared" si="7"/>
        <v/>
      </c>
      <c r="M183" s="188" t="str">
        <f t="shared" si="8"/>
        <v/>
      </c>
      <c r="N183" s="186"/>
      <c r="P183" s="134" t="str">
        <f t="shared" si="9"/>
        <v/>
      </c>
    </row>
    <row r="184" spans="1:16" x14ac:dyDescent="0.35">
      <c r="A184" s="133" t="str">
        <f>IF(B184="","",IFERROR(INDEX('Supplier List'!$A:$A,MATCH('Purchases Input worksheet'!$B184,'Supplier List'!$B:$B,0)),""))</f>
        <v/>
      </c>
      <c r="B184" s="329"/>
      <c r="C184" s="330"/>
      <c r="D184" s="185" t="str">
        <f>IFERROR(VLOOKUP($C184,'Accounts worksheet'!$B:$C,2,0),"")</f>
        <v/>
      </c>
      <c r="E184" s="186" t="str">
        <f>IFERROR(
INDEX('Accounts worksheet'!$A:$A,MATCH('Purchases Input worksheet'!$C184,'Accounts worksheet'!$B:$B,0)),
"")</f>
        <v/>
      </c>
      <c r="F184" s="331"/>
      <c r="G184" s="336"/>
      <c r="H184" s="333"/>
      <c r="I184" s="334"/>
      <c r="J184" s="335"/>
      <c r="K184" s="340"/>
      <c r="L184" s="188" t="str">
        <f t="shared" si="7"/>
        <v/>
      </c>
      <c r="M184" s="188" t="str">
        <f t="shared" si="8"/>
        <v/>
      </c>
      <c r="N184" s="186"/>
      <c r="P184" s="134" t="str">
        <f t="shared" si="9"/>
        <v/>
      </c>
    </row>
    <row r="185" spans="1:16" x14ac:dyDescent="0.35">
      <c r="A185" s="133" t="str">
        <f>IF(B185="","",IFERROR(INDEX('Supplier List'!$A:$A,MATCH('Purchases Input worksheet'!$B185,'Supplier List'!$B:$B,0)),""))</f>
        <v/>
      </c>
      <c r="B185" s="329"/>
      <c r="C185" s="330"/>
      <c r="D185" s="185" t="str">
        <f>IFERROR(VLOOKUP($C185,'Accounts worksheet'!$B:$C,2,0),"")</f>
        <v/>
      </c>
      <c r="E185" s="186" t="str">
        <f>IFERROR(
INDEX('Accounts worksheet'!$A:$A,MATCH('Purchases Input worksheet'!$C185,'Accounts worksheet'!$B:$B,0)),
"")</f>
        <v/>
      </c>
      <c r="F185" s="331"/>
      <c r="G185" s="336"/>
      <c r="H185" s="333"/>
      <c r="I185" s="334"/>
      <c r="J185" s="335"/>
      <c r="K185" s="340"/>
      <c r="L185" s="188" t="str">
        <f t="shared" si="7"/>
        <v/>
      </c>
      <c r="M185" s="188" t="str">
        <f t="shared" si="8"/>
        <v/>
      </c>
      <c r="N185" s="186"/>
      <c r="P185" s="134" t="str">
        <f t="shared" si="9"/>
        <v/>
      </c>
    </row>
    <row r="186" spans="1:16" x14ac:dyDescent="0.35">
      <c r="A186" s="133" t="str">
        <f>IF(B186="","",IFERROR(INDEX('Supplier List'!$A:$A,MATCH('Purchases Input worksheet'!$B186,'Supplier List'!$B:$B,0)),""))</f>
        <v/>
      </c>
      <c r="B186" s="329"/>
      <c r="C186" s="330"/>
      <c r="D186" s="185" t="str">
        <f>IFERROR(VLOOKUP($C186,'Accounts worksheet'!$B:$C,2,0),"")</f>
        <v/>
      </c>
      <c r="E186" s="186" t="str">
        <f>IFERROR(
INDEX('Accounts worksheet'!$A:$A,MATCH('Purchases Input worksheet'!$C186,'Accounts worksheet'!$B:$B,0)),
"")</f>
        <v/>
      </c>
      <c r="F186" s="331"/>
      <c r="G186" s="336"/>
      <c r="H186" s="333"/>
      <c r="I186" s="334"/>
      <c r="J186" s="335"/>
      <c r="K186" s="340"/>
      <c r="L186" s="188" t="str">
        <f t="shared" si="7"/>
        <v/>
      </c>
      <c r="M186" s="188" t="str">
        <f t="shared" si="8"/>
        <v/>
      </c>
      <c r="N186" s="186"/>
      <c r="P186" s="134" t="str">
        <f t="shared" si="9"/>
        <v/>
      </c>
    </row>
    <row r="187" spans="1:16" x14ac:dyDescent="0.35">
      <c r="A187" s="133" t="str">
        <f>IF(B187="","",IFERROR(INDEX('Supplier List'!$A:$A,MATCH('Purchases Input worksheet'!$B187,'Supplier List'!$B:$B,0)),""))</f>
        <v/>
      </c>
      <c r="B187" s="329"/>
      <c r="C187" s="330"/>
      <c r="D187" s="185" t="str">
        <f>IFERROR(VLOOKUP($C187,'Accounts worksheet'!$B:$C,2,0),"")</f>
        <v/>
      </c>
      <c r="E187" s="186" t="str">
        <f>IFERROR(
INDEX('Accounts worksheet'!$A:$A,MATCH('Purchases Input worksheet'!$C187,'Accounts worksheet'!$B:$B,0)),
"")</f>
        <v/>
      </c>
      <c r="F187" s="331"/>
      <c r="G187" s="336"/>
      <c r="H187" s="333"/>
      <c r="I187" s="334"/>
      <c r="J187" s="335"/>
      <c r="K187" s="340"/>
      <c r="L187" s="188" t="str">
        <f t="shared" si="7"/>
        <v/>
      </c>
      <c r="M187" s="188" t="str">
        <f t="shared" si="8"/>
        <v/>
      </c>
      <c r="N187" s="186"/>
      <c r="P187" s="134" t="str">
        <f t="shared" si="9"/>
        <v/>
      </c>
    </row>
    <row r="188" spans="1:16" x14ac:dyDescent="0.35">
      <c r="A188" s="133" t="str">
        <f>IF(B188="","",IFERROR(INDEX('Supplier List'!$A:$A,MATCH('Purchases Input worksheet'!$B188,'Supplier List'!$B:$B,0)),""))</f>
        <v/>
      </c>
      <c r="B188" s="329"/>
      <c r="C188" s="330"/>
      <c r="D188" s="185" t="str">
        <f>IFERROR(VLOOKUP($C188,'Accounts worksheet'!$B:$C,2,0),"")</f>
        <v/>
      </c>
      <c r="E188" s="186" t="str">
        <f>IFERROR(
INDEX('Accounts worksheet'!$A:$A,MATCH('Purchases Input worksheet'!$C188,'Accounts worksheet'!$B:$B,0)),
"")</f>
        <v/>
      </c>
      <c r="F188" s="331"/>
      <c r="G188" s="336"/>
      <c r="H188" s="333"/>
      <c r="I188" s="334"/>
      <c r="J188" s="335"/>
      <c r="K188" s="340"/>
      <c r="L188" s="188" t="str">
        <f t="shared" si="7"/>
        <v/>
      </c>
      <c r="M188" s="188" t="str">
        <f t="shared" si="8"/>
        <v/>
      </c>
      <c r="N188" s="186"/>
      <c r="P188" s="134" t="str">
        <f t="shared" si="9"/>
        <v/>
      </c>
    </row>
    <row r="189" spans="1:16" x14ac:dyDescent="0.35">
      <c r="A189" s="133" t="str">
        <f>IF(B189="","",IFERROR(INDEX('Supplier List'!$A:$A,MATCH('Purchases Input worksheet'!$B189,'Supplier List'!$B:$B,0)),""))</f>
        <v/>
      </c>
      <c r="B189" s="329"/>
      <c r="C189" s="330"/>
      <c r="D189" s="185" t="str">
        <f>IFERROR(VLOOKUP($C189,'Accounts worksheet'!$B:$C,2,0),"")</f>
        <v/>
      </c>
      <c r="E189" s="186" t="str">
        <f>IFERROR(
INDEX('Accounts worksheet'!$A:$A,MATCH('Purchases Input worksheet'!$C189,'Accounts worksheet'!$B:$B,0)),
"")</f>
        <v/>
      </c>
      <c r="F189" s="331"/>
      <c r="G189" s="336"/>
      <c r="H189" s="333"/>
      <c r="I189" s="334"/>
      <c r="J189" s="335"/>
      <c r="K189" s="340"/>
      <c r="L189" s="188" t="str">
        <f t="shared" si="7"/>
        <v/>
      </c>
      <c r="M189" s="188" t="str">
        <f t="shared" si="8"/>
        <v/>
      </c>
      <c r="N189" s="186"/>
      <c r="P189" s="134" t="str">
        <f t="shared" si="9"/>
        <v/>
      </c>
    </row>
    <row r="190" spans="1:16" x14ac:dyDescent="0.35">
      <c r="A190" s="133" t="str">
        <f>IF(B190="","",IFERROR(INDEX('Supplier List'!$A:$A,MATCH('Purchases Input worksheet'!$B190,'Supplier List'!$B:$B,0)),""))</f>
        <v/>
      </c>
      <c r="B190" s="329"/>
      <c r="C190" s="330"/>
      <c r="D190" s="185" t="str">
        <f>IFERROR(VLOOKUP($C190,'Accounts worksheet'!$B:$C,2,0),"")</f>
        <v/>
      </c>
      <c r="E190" s="186" t="str">
        <f>IFERROR(
INDEX('Accounts worksheet'!$A:$A,MATCH('Purchases Input worksheet'!$C190,'Accounts worksheet'!$B:$B,0)),
"")</f>
        <v/>
      </c>
      <c r="F190" s="331"/>
      <c r="G190" s="336"/>
      <c r="H190" s="333"/>
      <c r="I190" s="334"/>
      <c r="J190" s="335"/>
      <c r="K190" s="340"/>
      <c r="L190" s="188" t="str">
        <f t="shared" si="7"/>
        <v/>
      </c>
      <c r="M190" s="188" t="str">
        <f t="shared" si="8"/>
        <v/>
      </c>
      <c r="N190" s="186"/>
      <c r="P190" s="134" t="str">
        <f t="shared" si="9"/>
        <v/>
      </c>
    </row>
    <row r="191" spans="1:16" x14ac:dyDescent="0.35">
      <c r="A191" s="133" t="str">
        <f>IF(B191="","",IFERROR(INDEX('Supplier List'!$A:$A,MATCH('Purchases Input worksheet'!$B191,'Supplier List'!$B:$B,0)),""))</f>
        <v/>
      </c>
      <c r="B191" s="329"/>
      <c r="C191" s="330"/>
      <c r="D191" s="185" t="str">
        <f>IFERROR(VLOOKUP($C191,'Accounts worksheet'!$B:$C,2,0),"")</f>
        <v/>
      </c>
      <c r="E191" s="186" t="str">
        <f>IFERROR(
INDEX('Accounts worksheet'!$A:$A,MATCH('Purchases Input worksheet'!$C191,'Accounts worksheet'!$B:$B,0)),
"")</f>
        <v/>
      </c>
      <c r="F191" s="331"/>
      <c r="G191" s="336"/>
      <c r="H191" s="333"/>
      <c r="I191" s="334"/>
      <c r="J191" s="335"/>
      <c r="K191" s="340"/>
      <c r="L191" s="188" t="str">
        <f t="shared" si="7"/>
        <v/>
      </c>
      <c r="M191" s="188" t="str">
        <f t="shared" si="8"/>
        <v/>
      </c>
      <c r="N191" s="186"/>
      <c r="P191" s="134" t="str">
        <f t="shared" si="9"/>
        <v/>
      </c>
    </row>
    <row r="192" spans="1:16" x14ac:dyDescent="0.35">
      <c r="A192" s="133" t="str">
        <f>IF(B192="","",IFERROR(INDEX('Supplier List'!$A:$A,MATCH('Purchases Input worksheet'!$B192,'Supplier List'!$B:$B,0)),""))</f>
        <v/>
      </c>
      <c r="B192" s="329"/>
      <c r="C192" s="330"/>
      <c r="D192" s="185" t="str">
        <f>IFERROR(VLOOKUP($C192,'Accounts worksheet'!$B:$C,2,0),"")</f>
        <v/>
      </c>
      <c r="E192" s="186" t="str">
        <f>IFERROR(
INDEX('Accounts worksheet'!$A:$A,MATCH('Purchases Input worksheet'!$C192,'Accounts worksheet'!$B:$B,0)),
"")</f>
        <v/>
      </c>
      <c r="F192" s="331"/>
      <c r="G192" s="336"/>
      <c r="H192" s="333"/>
      <c r="I192" s="334"/>
      <c r="J192" s="335"/>
      <c r="K192" s="340"/>
      <c r="L192" s="188" t="str">
        <f t="shared" si="7"/>
        <v/>
      </c>
      <c r="M192" s="188" t="str">
        <f t="shared" si="8"/>
        <v/>
      </c>
      <c r="N192" s="186"/>
      <c r="P192" s="134" t="str">
        <f t="shared" si="9"/>
        <v/>
      </c>
    </row>
    <row r="193" spans="1:16" x14ac:dyDescent="0.35">
      <c r="A193" s="133" t="str">
        <f>IF(B193="","",IFERROR(INDEX('Supplier List'!$A:$A,MATCH('Purchases Input worksheet'!$B193,'Supplier List'!$B:$B,0)),""))</f>
        <v/>
      </c>
      <c r="B193" s="329"/>
      <c r="C193" s="330"/>
      <c r="D193" s="185" t="str">
        <f>IFERROR(VLOOKUP($C193,'Accounts worksheet'!$B:$C,2,0),"")</f>
        <v/>
      </c>
      <c r="E193" s="186" t="str">
        <f>IFERROR(
INDEX('Accounts worksheet'!$A:$A,MATCH('Purchases Input worksheet'!$C193,'Accounts worksheet'!$B:$B,0)),
"")</f>
        <v/>
      </c>
      <c r="F193" s="331"/>
      <c r="G193" s="336"/>
      <c r="H193" s="333"/>
      <c r="I193" s="334"/>
      <c r="J193" s="335"/>
      <c r="K193" s="340"/>
      <c r="L193" s="188" t="str">
        <f t="shared" si="7"/>
        <v/>
      </c>
      <c r="M193" s="188" t="str">
        <f t="shared" si="8"/>
        <v/>
      </c>
      <c r="N193" s="186"/>
      <c r="P193" s="134" t="str">
        <f t="shared" si="9"/>
        <v/>
      </c>
    </row>
    <row r="194" spans="1:16" x14ac:dyDescent="0.35">
      <c r="A194" s="133" t="str">
        <f>IF(B194="","",IFERROR(INDEX('Supplier List'!$A:$A,MATCH('Purchases Input worksheet'!$B194,'Supplier List'!$B:$B,0)),""))</f>
        <v/>
      </c>
      <c r="B194" s="329"/>
      <c r="C194" s="330"/>
      <c r="D194" s="185" t="str">
        <f>IFERROR(VLOOKUP($C194,'Accounts worksheet'!$B:$C,2,0),"")</f>
        <v/>
      </c>
      <c r="E194" s="186" t="str">
        <f>IFERROR(
INDEX('Accounts worksheet'!$A:$A,MATCH('Purchases Input worksheet'!$C194,'Accounts worksheet'!$B:$B,0)),
"")</f>
        <v/>
      </c>
      <c r="F194" s="331"/>
      <c r="G194" s="336"/>
      <c r="H194" s="333"/>
      <c r="I194" s="334"/>
      <c r="J194" s="335"/>
      <c r="K194" s="340"/>
      <c r="L194" s="188" t="str">
        <f t="shared" si="7"/>
        <v/>
      </c>
      <c r="M194" s="188" t="str">
        <f t="shared" si="8"/>
        <v/>
      </c>
      <c r="N194" s="186"/>
      <c r="P194" s="134" t="str">
        <f t="shared" si="9"/>
        <v/>
      </c>
    </row>
    <row r="195" spans="1:16" x14ac:dyDescent="0.35">
      <c r="A195" s="133" t="str">
        <f>IF(B195="","",IFERROR(INDEX('Supplier List'!$A:$A,MATCH('Purchases Input worksheet'!$B195,'Supplier List'!$B:$B,0)),""))</f>
        <v/>
      </c>
      <c r="B195" s="329"/>
      <c r="C195" s="330"/>
      <c r="D195" s="185" t="str">
        <f>IFERROR(VLOOKUP($C195,'Accounts worksheet'!$B:$C,2,0),"")</f>
        <v/>
      </c>
      <c r="E195" s="186" t="str">
        <f>IFERROR(
INDEX('Accounts worksheet'!$A:$A,MATCH('Purchases Input worksheet'!$C195,'Accounts worksheet'!$B:$B,0)),
"")</f>
        <v/>
      </c>
      <c r="F195" s="331"/>
      <c r="G195" s="336"/>
      <c r="H195" s="333"/>
      <c r="I195" s="334"/>
      <c r="J195" s="335"/>
      <c r="K195" s="340"/>
      <c r="L195" s="188" t="str">
        <f t="shared" ref="L195:L258" si="10">IF($K195="","",$K195*($I195))</f>
        <v/>
      </c>
      <c r="M195" s="188" t="str">
        <f t="shared" ref="M195:M258" si="11">IF($K195="","",$K195*(1+$I195))</f>
        <v/>
      </c>
      <c r="N195" s="186"/>
      <c r="P195" s="134" t="str">
        <f t="shared" ref="P195:P258" si="12">IF($G195="","",MONTH($G195))</f>
        <v/>
      </c>
    </row>
    <row r="196" spans="1:16" x14ac:dyDescent="0.35">
      <c r="A196" s="133" t="str">
        <f>IF(B196="","",IFERROR(INDEX('Supplier List'!$A:$A,MATCH('Purchases Input worksheet'!$B196,'Supplier List'!$B:$B,0)),""))</f>
        <v/>
      </c>
      <c r="B196" s="329"/>
      <c r="C196" s="330"/>
      <c r="D196" s="185" t="str">
        <f>IFERROR(VLOOKUP($C196,'Accounts worksheet'!$B:$C,2,0),"")</f>
        <v/>
      </c>
      <c r="E196" s="186" t="str">
        <f>IFERROR(
INDEX('Accounts worksheet'!$A:$A,MATCH('Purchases Input worksheet'!$C196,'Accounts worksheet'!$B:$B,0)),
"")</f>
        <v/>
      </c>
      <c r="F196" s="331"/>
      <c r="G196" s="336"/>
      <c r="H196" s="333"/>
      <c r="I196" s="334"/>
      <c r="J196" s="335"/>
      <c r="K196" s="340"/>
      <c r="L196" s="188" t="str">
        <f t="shared" si="10"/>
        <v/>
      </c>
      <c r="M196" s="188" t="str">
        <f t="shared" si="11"/>
        <v/>
      </c>
      <c r="N196" s="186"/>
      <c r="P196" s="134" t="str">
        <f t="shared" si="12"/>
        <v/>
      </c>
    </row>
    <row r="197" spans="1:16" x14ac:dyDescent="0.35">
      <c r="A197" s="133" t="str">
        <f>IF(B197="","",IFERROR(INDEX('Supplier List'!$A:$A,MATCH('Purchases Input worksheet'!$B197,'Supplier List'!$B:$B,0)),""))</f>
        <v/>
      </c>
      <c r="B197" s="329"/>
      <c r="C197" s="330"/>
      <c r="D197" s="185" t="str">
        <f>IFERROR(VLOOKUP($C197,'Accounts worksheet'!$B:$C,2,0),"")</f>
        <v/>
      </c>
      <c r="E197" s="186" t="str">
        <f>IFERROR(
INDEX('Accounts worksheet'!$A:$A,MATCH('Purchases Input worksheet'!$C197,'Accounts worksheet'!$B:$B,0)),
"")</f>
        <v/>
      </c>
      <c r="F197" s="331"/>
      <c r="G197" s="336"/>
      <c r="H197" s="333"/>
      <c r="I197" s="334"/>
      <c r="J197" s="335"/>
      <c r="K197" s="340"/>
      <c r="L197" s="188" t="str">
        <f t="shared" si="10"/>
        <v/>
      </c>
      <c r="M197" s="188" t="str">
        <f t="shared" si="11"/>
        <v/>
      </c>
      <c r="N197" s="186"/>
      <c r="P197" s="134" t="str">
        <f t="shared" si="12"/>
        <v/>
      </c>
    </row>
    <row r="198" spans="1:16" x14ac:dyDescent="0.35">
      <c r="A198" s="133" t="str">
        <f>IF(B198="","",IFERROR(INDEX('Supplier List'!$A:$A,MATCH('Purchases Input worksheet'!$B198,'Supplier List'!$B:$B,0)),""))</f>
        <v/>
      </c>
      <c r="B198" s="329"/>
      <c r="C198" s="330"/>
      <c r="D198" s="185" t="str">
        <f>IFERROR(VLOOKUP($C198,'Accounts worksheet'!$B:$C,2,0),"")</f>
        <v/>
      </c>
      <c r="E198" s="186" t="str">
        <f>IFERROR(
INDEX('Accounts worksheet'!$A:$A,MATCH('Purchases Input worksheet'!$C198,'Accounts worksheet'!$B:$B,0)),
"")</f>
        <v/>
      </c>
      <c r="F198" s="331"/>
      <c r="G198" s="336"/>
      <c r="H198" s="333"/>
      <c r="I198" s="334"/>
      <c r="J198" s="335"/>
      <c r="K198" s="340"/>
      <c r="L198" s="188" t="str">
        <f t="shared" si="10"/>
        <v/>
      </c>
      <c r="M198" s="188" t="str">
        <f t="shared" si="11"/>
        <v/>
      </c>
      <c r="N198" s="186"/>
      <c r="P198" s="134" t="str">
        <f t="shared" si="12"/>
        <v/>
      </c>
    </row>
    <row r="199" spans="1:16" x14ac:dyDescent="0.35">
      <c r="A199" s="133" t="str">
        <f>IF(B199="","",IFERROR(INDEX('Supplier List'!$A:$A,MATCH('Purchases Input worksheet'!$B199,'Supplier List'!$B:$B,0)),""))</f>
        <v/>
      </c>
      <c r="B199" s="329"/>
      <c r="C199" s="330"/>
      <c r="D199" s="185" t="str">
        <f>IFERROR(VLOOKUP($C199,'Accounts worksheet'!$B:$C,2,0),"")</f>
        <v/>
      </c>
      <c r="E199" s="186" t="str">
        <f>IFERROR(
INDEX('Accounts worksheet'!$A:$A,MATCH('Purchases Input worksheet'!$C199,'Accounts worksheet'!$B:$B,0)),
"")</f>
        <v/>
      </c>
      <c r="F199" s="331"/>
      <c r="G199" s="336"/>
      <c r="H199" s="333"/>
      <c r="I199" s="334"/>
      <c r="J199" s="335"/>
      <c r="K199" s="340"/>
      <c r="L199" s="188" t="str">
        <f t="shared" si="10"/>
        <v/>
      </c>
      <c r="M199" s="188" t="str">
        <f t="shared" si="11"/>
        <v/>
      </c>
      <c r="N199" s="186"/>
      <c r="P199" s="134" t="str">
        <f t="shared" si="12"/>
        <v/>
      </c>
    </row>
    <row r="200" spans="1:16" x14ac:dyDescent="0.35">
      <c r="A200" s="133" t="str">
        <f>IF(B200="","",IFERROR(INDEX('Supplier List'!$A:$A,MATCH('Purchases Input worksheet'!$B200,'Supplier List'!$B:$B,0)),""))</f>
        <v/>
      </c>
      <c r="B200" s="329"/>
      <c r="C200" s="330"/>
      <c r="D200" s="185" t="str">
        <f>IFERROR(VLOOKUP($C200,'Accounts worksheet'!$B:$C,2,0),"")</f>
        <v/>
      </c>
      <c r="E200" s="186" t="str">
        <f>IFERROR(
INDEX('Accounts worksheet'!$A:$A,MATCH('Purchases Input worksheet'!$C200,'Accounts worksheet'!$B:$B,0)),
"")</f>
        <v/>
      </c>
      <c r="F200" s="331"/>
      <c r="G200" s="336"/>
      <c r="H200" s="333"/>
      <c r="I200" s="334"/>
      <c r="J200" s="335"/>
      <c r="K200" s="340"/>
      <c r="L200" s="188" t="str">
        <f t="shared" si="10"/>
        <v/>
      </c>
      <c r="M200" s="188" t="str">
        <f t="shared" si="11"/>
        <v/>
      </c>
      <c r="N200" s="186"/>
      <c r="P200" s="134" t="str">
        <f t="shared" si="12"/>
        <v/>
      </c>
    </row>
    <row r="201" spans="1:16" x14ac:dyDescent="0.35">
      <c r="A201" s="133" t="str">
        <f>IF(B201="","",IFERROR(INDEX('Supplier List'!$A:$A,MATCH('Purchases Input worksheet'!$B201,'Supplier List'!$B:$B,0)),""))</f>
        <v/>
      </c>
      <c r="B201" s="329"/>
      <c r="C201" s="330"/>
      <c r="D201" s="185" t="str">
        <f>IFERROR(VLOOKUP($C201,'Accounts worksheet'!$B:$C,2,0),"")</f>
        <v/>
      </c>
      <c r="E201" s="186" t="str">
        <f>IFERROR(
INDEX('Accounts worksheet'!$A:$A,MATCH('Purchases Input worksheet'!$C201,'Accounts worksheet'!$B:$B,0)),
"")</f>
        <v/>
      </c>
      <c r="F201" s="331"/>
      <c r="G201" s="336"/>
      <c r="H201" s="333"/>
      <c r="I201" s="334"/>
      <c r="J201" s="335"/>
      <c r="K201" s="340"/>
      <c r="L201" s="188" t="str">
        <f t="shared" si="10"/>
        <v/>
      </c>
      <c r="M201" s="188" t="str">
        <f t="shared" si="11"/>
        <v/>
      </c>
      <c r="N201" s="186"/>
      <c r="P201" s="134" t="str">
        <f t="shared" si="12"/>
        <v/>
      </c>
    </row>
    <row r="202" spans="1:16" x14ac:dyDescent="0.35">
      <c r="A202" s="133" t="str">
        <f>IF(B202="","",IFERROR(INDEX('Supplier List'!$A:$A,MATCH('Purchases Input worksheet'!$B202,'Supplier List'!$B:$B,0)),""))</f>
        <v/>
      </c>
      <c r="B202" s="329"/>
      <c r="C202" s="330"/>
      <c r="D202" s="185" t="str">
        <f>IFERROR(VLOOKUP($C202,'Accounts worksheet'!$B:$C,2,0),"")</f>
        <v/>
      </c>
      <c r="E202" s="186" t="str">
        <f>IFERROR(
INDEX('Accounts worksheet'!$A:$A,MATCH('Purchases Input worksheet'!$C202,'Accounts worksheet'!$B:$B,0)),
"")</f>
        <v/>
      </c>
      <c r="F202" s="331"/>
      <c r="G202" s="336"/>
      <c r="H202" s="333"/>
      <c r="I202" s="334"/>
      <c r="J202" s="335"/>
      <c r="K202" s="340"/>
      <c r="L202" s="188" t="str">
        <f t="shared" si="10"/>
        <v/>
      </c>
      <c r="M202" s="188" t="str">
        <f t="shared" si="11"/>
        <v/>
      </c>
      <c r="N202" s="186"/>
      <c r="P202" s="134" t="str">
        <f t="shared" si="12"/>
        <v/>
      </c>
    </row>
    <row r="203" spans="1:16" x14ac:dyDescent="0.35">
      <c r="A203" s="133" t="str">
        <f>IF(B203="","",IFERROR(INDEX('Supplier List'!$A:$A,MATCH('Purchases Input worksheet'!$B203,'Supplier List'!$B:$B,0)),""))</f>
        <v/>
      </c>
      <c r="B203" s="329"/>
      <c r="C203" s="330"/>
      <c r="D203" s="185" t="str">
        <f>IFERROR(VLOOKUP($C203,'Accounts worksheet'!$B:$C,2,0),"")</f>
        <v/>
      </c>
      <c r="E203" s="186" t="str">
        <f>IFERROR(
INDEX('Accounts worksheet'!$A:$A,MATCH('Purchases Input worksheet'!$C203,'Accounts worksheet'!$B:$B,0)),
"")</f>
        <v/>
      </c>
      <c r="F203" s="331"/>
      <c r="G203" s="336"/>
      <c r="H203" s="333"/>
      <c r="I203" s="334"/>
      <c r="J203" s="335"/>
      <c r="K203" s="340"/>
      <c r="L203" s="188" t="str">
        <f t="shared" si="10"/>
        <v/>
      </c>
      <c r="M203" s="188" t="str">
        <f t="shared" si="11"/>
        <v/>
      </c>
      <c r="N203" s="186"/>
      <c r="P203" s="134" t="str">
        <f t="shared" si="12"/>
        <v/>
      </c>
    </row>
    <row r="204" spans="1:16" x14ac:dyDescent="0.35">
      <c r="A204" s="133" t="str">
        <f>IF(B204="","",IFERROR(INDEX('Supplier List'!$A:$A,MATCH('Purchases Input worksheet'!$B204,'Supplier List'!$B:$B,0)),""))</f>
        <v/>
      </c>
      <c r="B204" s="329"/>
      <c r="C204" s="330"/>
      <c r="D204" s="185" t="str">
        <f>IFERROR(VLOOKUP($C204,'Accounts worksheet'!$B:$C,2,0),"")</f>
        <v/>
      </c>
      <c r="E204" s="186" t="str">
        <f>IFERROR(
INDEX('Accounts worksheet'!$A:$A,MATCH('Purchases Input worksheet'!$C204,'Accounts worksheet'!$B:$B,0)),
"")</f>
        <v/>
      </c>
      <c r="F204" s="331"/>
      <c r="G204" s="336"/>
      <c r="H204" s="333"/>
      <c r="I204" s="334"/>
      <c r="J204" s="335"/>
      <c r="K204" s="340"/>
      <c r="L204" s="188" t="str">
        <f t="shared" si="10"/>
        <v/>
      </c>
      <c r="M204" s="188" t="str">
        <f t="shared" si="11"/>
        <v/>
      </c>
      <c r="N204" s="186"/>
      <c r="P204" s="134" t="str">
        <f t="shared" si="12"/>
        <v/>
      </c>
    </row>
    <row r="205" spans="1:16" x14ac:dyDescent="0.35">
      <c r="A205" s="133" t="str">
        <f>IF(B205="","",IFERROR(INDEX('Supplier List'!$A:$A,MATCH('Purchases Input worksheet'!$B205,'Supplier List'!$B:$B,0)),""))</f>
        <v/>
      </c>
      <c r="B205" s="329"/>
      <c r="C205" s="330"/>
      <c r="D205" s="185" t="str">
        <f>IFERROR(VLOOKUP($C205,'Accounts worksheet'!$B:$C,2,0),"")</f>
        <v/>
      </c>
      <c r="E205" s="186" t="str">
        <f>IFERROR(
INDEX('Accounts worksheet'!$A:$A,MATCH('Purchases Input worksheet'!$C205,'Accounts worksheet'!$B:$B,0)),
"")</f>
        <v/>
      </c>
      <c r="F205" s="331"/>
      <c r="G205" s="336"/>
      <c r="H205" s="333"/>
      <c r="I205" s="334"/>
      <c r="J205" s="335"/>
      <c r="K205" s="340"/>
      <c r="L205" s="188" t="str">
        <f t="shared" si="10"/>
        <v/>
      </c>
      <c r="M205" s="188" t="str">
        <f t="shared" si="11"/>
        <v/>
      </c>
      <c r="N205" s="186"/>
      <c r="P205" s="134" t="str">
        <f t="shared" si="12"/>
        <v/>
      </c>
    </row>
    <row r="206" spans="1:16" x14ac:dyDescent="0.35">
      <c r="A206" s="133" t="str">
        <f>IF(B206="","",IFERROR(INDEX('Supplier List'!$A:$A,MATCH('Purchases Input worksheet'!$B206,'Supplier List'!$B:$B,0)),""))</f>
        <v/>
      </c>
      <c r="B206" s="329"/>
      <c r="C206" s="330"/>
      <c r="D206" s="185" t="str">
        <f>IFERROR(VLOOKUP($C206,'Accounts worksheet'!$B:$C,2,0),"")</f>
        <v/>
      </c>
      <c r="E206" s="186" t="str">
        <f>IFERROR(
INDEX('Accounts worksheet'!$A:$A,MATCH('Purchases Input worksheet'!$C206,'Accounts worksheet'!$B:$B,0)),
"")</f>
        <v/>
      </c>
      <c r="F206" s="331"/>
      <c r="G206" s="336"/>
      <c r="H206" s="333"/>
      <c r="I206" s="334"/>
      <c r="J206" s="335"/>
      <c r="K206" s="340"/>
      <c r="L206" s="188" t="str">
        <f t="shared" si="10"/>
        <v/>
      </c>
      <c r="M206" s="188" t="str">
        <f t="shared" si="11"/>
        <v/>
      </c>
      <c r="N206" s="186"/>
      <c r="P206" s="134" t="str">
        <f t="shared" si="12"/>
        <v/>
      </c>
    </row>
    <row r="207" spans="1:16" x14ac:dyDescent="0.35">
      <c r="A207" s="133" t="str">
        <f>IF(B207="","",IFERROR(INDEX('Supplier List'!$A:$A,MATCH('Purchases Input worksheet'!$B207,'Supplier List'!$B:$B,0)),""))</f>
        <v/>
      </c>
      <c r="B207" s="329"/>
      <c r="C207" s="330"/>
      <c r="D207" s="185" t="str">
        <f>IFERROR(VLOOKUP($C207,'Accounts worksheet'!$B:$C,2,0),"")</f>
        <v/>
      </c>
      <c r="E207" s="186" t="str">
        <f>IFERROR(
INDEX('Accounts worksheet'!$A:$A,MATCH('Purchases Input worksheet'!$C207,'Accounts worksheet'!$B:$B,0)),
"")</f>
        <v/>
      </c>
      <c r="F207" s="331"/>
      <c r="G207" s="336"/>
      <c r="H207" s="333"/>
      <c r="I207" s="334"/>
      <c r="J207" s="335"/>
      <c r="K207" s="340"/>
      <c r="L207" s="188" t="str">
        <f t="shared" si="10"/>
        <v/>
      </c>
      <c r="M207" s="188" t="str">
        <f t="shared" si="11"/>
        <v/>
      </c>
      <c r="N207" s="186"/>
      <c r="P207" s="134" t="str">
        <f t="shared" si="12"/>
        <v/>
      </c>
    </row>
    <row r="208" spans="1:16" x14ac:dyDescent="0.35">
      <c r="A208" s="133" t="str">
        <f>IF(B208="","",IFERROR(INDEX('Supplier List'!$A:$A,MATCH('Purchases Input worksheet'!$B208,'Supplier List'!$B:$B,0)),""))</f>
        <v/>
      </c>
      <c r="B208" s="329"/>
      <c r="C208" s="330"/>
      <c r="D208" s="185" t="str">
        <f>IFERROR(VLOOKUP($C208,'Accounts worksheet'!$B:$C,2,0),"")</f>
        <v/>
      </c>
      <c r="E208" s="186" t="str">
        <f>IFERROR(
INDEX('Accounts worksheet'!$A:$A,MATCH('Purchases Input worksheet'!$C208,'Accounts worksheet'!$B:$B,0)),
"")</f>
        <v/>
      </c>
      <c r="F208" s="331"/>
      <c r="G208" s="336"/>
      <c r="H208" s="333"/>
      <c r="I208" s="334"/>
      <c r="J208" s="335"/>
      <c r="K208" s="340"/>
      <c r="L208" s="188" t="str">
        <f t="shared" si="10"/>
        <v/>
      </c>
      <c r="M208" s="188" t="str">
        <f t="shared" si="11"/>
        <v/>
      </c>
      <c r="N208" s="186"/>
      <c r="P208" s="134" t="str">
        <f t="shared" si="12"/>
        <v/>
      </c>
    </row>
    <row r="209" spans="1:16" x14ac:dyDescent="0.35">
      <c r="A209" s="133" t="str">
        <f>IF(B209="","",IFERROR(INDEX('Supplier List'!$A:$A,MATCH('Purchases Input worksheet'!$B209,'Supplier List'!$B:$B,0)),""))</f>
        <v/>
      </c>
      <c r="B209" s="329"/>
      <c r="C209" s="330"/>
      <c r="D209" s="185" t="str">
        <f>IFERROR(VLOOKUP($C209,'Accounts worksheet'!$B:$C,2,0),"")</f>
        <v/>
      </c>
      <c r="E209" s="186" t="str">
        <f>IFERROR(
INDEX('Accounts worksheet'!$A:$A,MATCH('Purchases Input worksheet'!$C209,'Accounts worksheet'!$B:$B,0)),
"")</f>
        <v/>
      </c>
      <c r="F209" s="331"/>
      <c r="G209" s="336"/>
      <c r="H209" s="333"/>
      <c r="I209" s="334"/>
      <c r="J209" s="335"/>
      <c r="K209" s="340"/>
      <c r="L209" s="188" t="str">
        <f t="shared" si="10"/>
        <v/>
      </c>
      <c r="M209" s="188" t="str">
        <f t="shared" si="11"/>
        <v/>
      </c>
      <c r="N209" s="186"/>
      <c r="P209" s="134" t="str">
        <f t="shared" si="12"/>
        <v/>
      </c>
    </row>
    <row r="210" spans="1:16" x14ac:dyDescent="0.35">
      <c r="A210" s="133" t="str">
        <f>IF(B210="","",IFERROR(INDEX('Supplier List'!$A:$A,MATCH('Purchases Input worksheet'!$B210,'Supplier List'!$B:$B,0)),""))</f>
        <v/>
      </c>
      <c r="B210" s="329"/>
      <c r="C210" s="330"/>
      <c r="D210" s="185" t="str">
        <f>IFERROR(VLOOKUP($C210,'Accounts worksheet'!$B:$C,2,0),"")</f>
        <v/>
      </c>
      <c r="E210" s="186" t="str">
        <f>IFERROR(
INDEX('Accounts worksheet'!$A:$A,MATCH('Purchases Input worksheet'!$C210,'Accounts worksheet'!$B:$B,0)),
"")</f>
        <v/>
      </c>
      <c r="F210" s="331"/>
      <c r="G210" s="336"/>
      <c r="H210" s="333"/>
      <c r="I210" s="334"/>
      <c r="J210" s="335"/>
      <c r="K210" s="340"/>
      <c r="L210" s="188" t="str">
        <f t="shared" si="10"/>
        <v/>
      </c>
      <c r="M210" s="188" t="str">
        <f t="shared" si="11"/>
        <v/>
      </c>
      <c r="N210" s="186"/>
      <c r="P210" s="134" t="str">
        <f t="shared" si="12"/>
        <v/>
      </c>
    </row>
    <row r="211" spans="1:16" x14ac:dyDescent="0.35">
      <c r="A211" s="133" t="str">
        <f>IF(B211="","",IFERROR(INDEX('Supplier List'!$A:$A,MATCH('Purchases Input worksheet'!$B211,'Supplier List'!$B:$B,0)),""))</f>
        <v/>
      </c>
      <c r="B211" s="329"/>
      <c r="C211" s="330"/>
      <c r="D211" s="185" t="str">
        <f>IFERROR(VLOOKUP($C211,'Accounts worksheet'!$B:$C,2,0),"")</f>
        <v/>
      </c>
      <c r="E211" s="186" t="str">
        <f>IFERROR(
INDEX('Accounts worksheet'!$A:$A,MATCH('Purchases Input worksheet'!$C211,'Accounts worksheet'!$B:$B,0)),
"")</f>
        <v/>
      </c>
      <c r="F211" s="331"/>
      <c r="G211" s="336"/>
      <c r="H211" s="333"/>
      <c r="I211" s="334"/>
      <c r="J211" s="335"/>
      <c r="K211" s="340"/>
      <c r="L211" s="188" t="str">
        <f t="shared" si="10"/>
        <v/>
      </c>
      <c r="M211" s="188" t="str">
        <f t="shared" si="11"/>
        <v/>
      </c>
      <c r="N211" s="186"/>
      <c r="P211" s="134" t="str">
        <f t="shared" si="12"/>
        <v/>
      </c>
    </row>
    <row r="212" spans="1:16" x14ac:dyDescent="0.35">
      <c r="A212" s="133" t="str">
        <f>IF(B212="","",IFERROR(INDEX('Supplier List'!$A:$A,MATCH('Purchases Input worksheet'!$B212,'Supplier List'!$B:$B,0)),""))</f>
        <v/>
      </c>
      <c r="B212" s="329"/>
      <c r="C212" s="330"/>
      <c r="D212" s="185" t="str">
        <f>IFERROR(VLOOKUP($C212,'Accounts worksheet'!$B:$C,2,0),"")</f>
        <v/>
      </c>
      <c r="E212" s="186" t="str">
        <f>IFERROR(
INDEX('Accounts worksheet'!$A:$A,MATCH('Purchases Input worksheet'!$C212,'Accounts worksheet'!$B:$B,0)),
"")</f>
        <v/>
      </c>
      <c r="F212" s="331"/>
      <c r="G212" s="336"/>
      <c r="H212" s="333"/>
      <c r="I212" s="334"/>
      <c r="J212" s="335"/>
      <c r="K212" s="340"/>
      <c r="L212" s="188" t="str">
        <f t="shared" si="10"/>
        <v/>
      </c>
      <c r="M212" s="188" t="str">
        <f t="shared" si="11"/>
        <v/>
      </c>
      <c r="N212" s="186"/>
      <c r="P212" s="134" t="str">
        <f t="shared" si="12"/>
        <v/>
      </c>
    </row>
    <row r="213" spans="1:16" x14ac:dyDescent="0.35">
      <c r="A213" s="133" t="str">
        <f>IF(B213="","",IFERROR(INDEX('Supplier List'!$A:$A,MATCH('Purchases Input worksheet'!$B213,'Supplier List'!$B:$B,0)),""))</f>
        <v/>
      </c>
      <c r="B213" s="329"/>
      <c r="C213" s="330"/>
      <c r="D213" s="185" t="str">
        <f>IFERROR(VLOOKUP($C213,'Accounts worksheet'!$B:$C,2,0),"")</f>
        <v/>
      </c>
      <c r="E213" s="186" t="str">
        <f>IFERROR(
INDEX('Accounts worksheet'!$A:$A,MATCH('Purchases Input worksheet'!$C213,'Accounts worksheet'!$B:$B,0)),
"")</f>
        <v/>
      </c>
      <c r="F213" s="331"/>
      <c r="G213" s="336"/>
      <c r="H213" s="333"/>
      <c r="I213" s="334"/>
      <c r="J213" s="335"/>
      <c r="K213" s="340"/>
      <c r="L213" s="188" t="str">
        <f t="shared" si="10"/>
        <v/>
      </c>
      <c r="M213" s="188" t="str">
        <f t="shared" si="11"/>
        <v/>
      </c>
      <c r="N213" s="186"/>
      <c r="P213" s="134" t="str">
        <f t="shared" si="12"/>
        <v/>
      </c>
    </row>
    <row r="214" spans="1:16" x14ac:dyDescent="0.35">
      <c r="A214" s="133" t="str">
        <f>IF(B214="","",IFERROR(INDEX('Supplier List'!$A:$A,MATCH('Purchases Input worksheet'!$B214,'Supplier List'!$B:$B,0)),""))</f>
        <v/>
      </c>
      <c r="B214" s="329"/>
      <c r="C214" s="330"/>
      <c r="D214" s="185" t="str">
        <f>IFERROR(VLOOKUP($C214,'Accounts worksheet'!$B:$C,2,0),"")</f>
        <v/>
      </c>
      <c r="E214" s="186" t="str">
        <f>IFERROR(
INDEX('Accounts worksheet'!$A:$A,MATCH('Purchases Input worksheet'!$C214,'Accounts worksheet'!$B:$B,0)),
"")</f>
        <v/>
      </c>
      <c r="F214" s="331"/>
      <c r="G214" s="336"/>
      <c r="H214" s="333"/>
      <c r="I214" s="334"/>
      <c r="J214" s="335"/>
      <c r="K214" s="340"/>
      <c r="L214" s="188" t="str">
        <f t="shared" si="10"/>
        <v/>
      </c>
      <c r="M214" s="188" t="str">
        <f t="shared" si="11"/>
        <v/>
      </c>
      <c r="N214" s="186"/>
      <c r="P214" s="134" t="str">
        <f t="shared" si="12"/>
        <v/>
      </c>
    </row>
    <row r="215" spans="1:16" x14ac:dyDescent="0.35">
      <c r="A215" s="133" t="str">
        <f>IF(B215="","",IFERROR(INDEX('Supplier List'!$A:$A,MATCH('Purchases Input worksheet'!$B215,'Supplier List'!$B:$B,0)),""))</f>
        <v/>
      </c>
      <c r="B215" s="329"/>
      <c r="C215" s="330"/>
      <c r="D215" s="185" t="str">
        <f>IFERROR(VLOOKUP($C215,'Accounts worksheet'!$B:$C,2,0),"")</f>
        <v/>
      </c>
      <c r="E215" s="186" t="str">
        <f>IFERROR(
INDEX('Accounts worksheet'!$A:$A,MATCH('Purchases Input worksheet'!$C215,'Accounts worksheet'!$B:$B,0)),
"")</f>
        <v/>
      </c>
      <c r="F215" s="331"/>
      <c r="G215" s="336"/>
      <c r="H215" s="333"/>
      <c r="I215" s="334"/>
      <c r="J215" s="335"/>
      <c r="K215" s="340"/>
      <c r="L215" s="188" t="str">
        <f t="shared" si="10"/>
        <v/>
      </c>
      <c r="M215" s="188" t="str">
        <f t="shared" si="11"/>
        <v/>
      </c>
      <c r="N215" s="186"/>
      <c r="P215" s="134" t="str">
        <f t="shared" si="12"/>
        <v/>
      </c>
    </row>
    <row r="216" spans="1:16" x14ac:dyDescent="0.35">
      <c r="A216" s="133" t="str">
        <f>IF(B216="","",IFERROR(INDEX('Supplier List'!$A:$A,MATCH('Purchases Input worksheet'!$B216,'Supplier List'!$B:$B,0)),""))</f>
        <v/>
      </c>
      <c r="B216" s="329"/>
      <c r="C216" s="330"/>
      <c r="D216" s="185" t="str">
        <f>IFERROR(VLOOKUP($C216,'Accounts worksheet'!$B:$C,2,0),"")</f>
        <v/>
      </c>
      <c r="E216" s="186" t="str">
        <f>IFERROR(
INDEX('Accounts worksheet'!$A:$A,MATCH('Purchases Input worksheet'!$C216,'Accounts worksheet'!$B:$B,0)),
"")</f>
        <v/>
      </c>
      <c r="F216" s="331"/>
      <c r="G216" s="336"/>
      <c r="H216" s="333"/>
      <c r="I216" s="334"/>
      <c r="J216" s="335"/>
      <c r="K216" s="340"/>
      <c r="L216" s="188" t="str">
        <f t="shared" si="10"/>
        <v/>
      </c>
      <c r="M216" s="188" t="str">
        <f t="shared" si="11"/>
        <v/>
      </c>
      <c r="N216" s="186"/>
      <c r="P216" s="134" t="str">
        <f t="shared" si="12"/>
        <v/>
      </c>
    </row>
    <row r="217" spans="1:16" x14ac:dyDescent="0.35">
      <c r="A217" s="133" t="str">
        <f>IF(B217="","",IFERROR(INDEX('Supplier List'!$A:$A,MATCH('Purchases Input worksheet'!$B217,'Supplier List'!$B:$B,0)),""))</f>
        <v/>
      </c>
      <c r="B217" s="329"/>
      <c r="C217" s="330"/>
      <c r="D217" s="185" t="str">
        <f>IFERROR(VLOOKUP($C217,'Accounts worksheet'!$B:$C,2,0),"")</f>
        <v/>
      </c>
      <c r="E217" s="186" t="str">
        <f>IFERROR(
INDEX('Accounts worksheet'!$A:$A,MATCH('Purchases Input worksheet'!$C217,'Accounts worksheet'!$B:$B,0)),
"")</f>
        <v/>
      </c>
      <c r="F217" s="331"/>
      <c r="G217" s="336"/>
      <c r="H217" s="333"/>
      <c r="I217" s="334"/>
      <c r="J217" s="335"/>
      <c r="K217" s="340"/>
      <c r="L217" s="188" t="str">
        <f t="shared" si="10"/>
        <v/>
      </c>
      <c r="M217" s="188" t="str">
        <f t="shared" si="11"/>
        <v/>
      </c>
      <c r="N217" s="186"/>
      <c r="P217" s="134" t="str">
        <f t="shared" si="12"/>
        <v/>
      </c>
    </row>
    <row r="218" spans="1:16" x14ac:dyDescent="0.35">
      <c r="A218" s="133" t="str">
        <f>IF(B218="","",IFERROR(INDEX('Supplier List'!$A:$A,MATCH('Purchases Input worksheet'!$B218,'Supplier List'!$B:$B,0)),""))</f>
        <v/>
      </c>
      <c r="B218" s="329"/>
      <c r="C218" s="330"/>
      <c r="D218" s="185" t="str">
        <f>IFERROR(VLOOKUP($C218,'Accounts worksheet'!$B:$C,2,0),"")</f>
        <v/>
      </c>
      <c r="E218" s="186" t="str">
        <f>IFERROR(
INDEX('Accounts worksheet'!$A:$A,MATCH('Purchases Input worksheet'!$C218,'Accounts worksheet'!$B:$B,0)),
"")</f>
        <v/>
      </c>
      <c r="F218" s="331"/>
      <c r="G218" s="336"/>
      <c r="H218" s="333"/>
      <c r="I218" s="334"/>
      <c r="J218" s="335"/>
      <c r="K218" s="340"/>
      <c r="L218" s="188" t="str">
        <f t="shared" si="10"/>
        <v/>
      </c>
      <c r="M218" s="188" t="str">
        <f t="shared" si="11"/>
        <v/>
      </c>
      <c r="N218" s="186"/>
      <c r="P218" s="134" t="str">
        <f t="shared" si="12"/>
        <v/>
      </c>
    </row>
    <row r="219" spans="1:16" x14ac:dyDescent="0.35">
      <c r="A219" s="133" t="str">
        <f>IF(B219="","",IFERROR(INDEX('Supplier List'!$A:$A,MATCH('Purchases Input worksheet'!$B219,'Supplier List'!$B:$B,0)),""))</f>
        <v/>
      </c>
      <c r="B219" s="329"/>
      <c r="C219" s="330"/>
      <c r="D219" s="185" t="str">
        <f>IFERROR(VLOOKUP($C219,'Accounts worksheet'!$B:$C,2,0),"")</f>
        <v/>
      </c>
      <c r="E219" s="186" t="str">
        <f>IFERROR(
INDEX('Accounts worksheet'!$A:$A,MATCH('Purchases Input worksheet'!$C219,'Accounts worksheet'!$B:$B,0)),
"")</f>
        <v/>
      </c>
      <c r="F219" s="331"/>
      <c r="G219" s="336"/>
      <c r="H219" s="333"/>
      <c r="I219" s="334"/>
      <c r="J219" s="335"/>
      <c r="K219" s="340"/>
      <c r="L219" s="188" t="str">
        <f t="shared" si="10"/>
        <v/>
      </c>
      <c r="M219" s="188" t="str">
        <f t="shared" si="11"/>
        <v/>
      </c>
      <c r="N219" s="186"/>
      <c r="P219" s="134" t="str">
        <f t="shared" si="12"/>
        <v/>
      </c>
    </row>
    <row r="220" spans="1:16" x14ac:dyDescent="0.35">
      <c r="A220" s="133" t="str">
        <f>IF(B220="","",IFERROR(INDEX('Supplier List'!$A:$A,MATCH('Purchases Input worksheet'!$B220,'Supplier List'!$B:$B,0)),""))</f>
        <v/>
      </c>
      <c r="B220" s="329"/>
      <c r="C220" s="330"/>
      <c r="D220" s="185" t="str">
        <f>IFERROR(VLOOKUP($C220,'Accounts worksheet'!$B:$C,2,0),"")</f>
        <v/>
      </c>
      <c r="E220" s="186" t="str">
        <f>IFERROR(
INDEX('Accounts worksheet'!$A:$A,MATCH('Purchases Input worksheet'!$C220,'Accounts worksheet'!$B:$B,0)),
"")</f>
        <v/>
      </c>
      <c r="F220" s="331"/>
      <c r="G220" s="336"/>
      <c r="H220" s="333"/>
      <c r="I220" s="334"/>
      <c r="J220" s="335"/>
      <c r="K220" s="340"/>
      <c r="L220" s="188" t="str">
        <f t="shared" si="10"/>
        <v/>
      </c>
      <c r="M220" s="188" t="str">
        <f t="shared" si="11"/>
        <v/>
      </c>
      <c r="N220" s="186"/>
      <c r="P220" s="134" t="str">
        <f t="shared" si="12"/>
        <v/>
      </c>
    </row>
    <row r="221" spans="1:16" x14ac:dyDescent="0.35">
      <c r="A221" s="133" t="str">
        <f>IF(B221="","",IFERROR(INDEX('Supplier List'!$A:$A,MATCH('Purchases Input worksheet'!$B221,'Supplier List'!$B:$B,0)),""))</f>
        <v/>
      </c>
      <c r="B221" s="329"/>
      <c r="C221" s="330"/>
      <c r="D221" s="185" t="str">
        <f>IFERROR(VLOOKUP($C221,'Accounts worksheet'!$B:$C,2,0),"")</f>
        <v/>
      </c>
      <c r="E221" s="186" t="str">
        <f>IFERROR(
INDEX('Accounts worksheet'!$A:$A,MATCH('Purchases Input worksheet'!$C221,'Accounts worksheet'!$B:$B,0)),
"")</f>
        <v/>
      </c>
      <c r="F221" s="331"/>
      <c r="G221" s="336"/>
      <c r="H221" s="333"/>
      <c r="I221" s="334"/>
      <c r="J221" s="335"/>
      <c r="K221" s="340"/>
      <c r="L221" s="188" t="str">
        <f t="shared" si="10"/>
        <v/>
      </c>
      <c r="M221" s="188" t="str">
        <f t="shared" si="11"/>
        <v/>
      </c>
      <c r="N221" s="186"/>
      <c r="P221" s="134" t="str">
        <f t="shared" si="12"/>
        <v/>
      </c>
    </row>
    <row r="222" spans="1:16" x14ac:dyDescent="0.35">
      <c r="A222" s="133" t="str">
        <f>IF(B222="","",IFERROR(INDEX('Supplier List'!$A:$A,MATCH('Purchases Input worksheet'!$B222,'Supplier List'!$B:$B,0)),""))</f>
        <v/>
      </c>
      <c r="B222" s="329"/>
      <c r="C222" s="330"/>
      <c r="D222" s="185" t="str">
        <f>IFERROR(VLOOKUP($C222,'Accounts worksheet'!$B:$C,2,0),"")</f>
        <v/>
      </c>
      <c r="E222" s="186" t="str">
        <f>IFERROR(
INDEX('Accounts worksheet'!$A:$A,MATCH('Purchases Input worksheet'!$C222,'Accounts worksheet'!$B:$B,0)),
"")</f>
        <v/>
      </c>
      <c r="F222" s="331"/>
      <c r="G222" s="336"/>
      <c r="H222" s="333"/>
      <c r="I222" s="334"/>
      <c r="J222" s="335"/>
      <c r="K222" s="340"/>
      <c r="L222" s="188" t="str">
        <f t="shared" si="10"/>
        <v/>
      </c>
      <c r="M222" s="188" t="str">
        <f t="shared" si="11"/>
        <v/>
      </c>
      <c r="N222" s="186"/>
      <c r="P222" s="134" t="str">
        <f t="shared" si="12"/>
        <v/>
      </c>
    </row>
    <row r="223" spans="1:16" x14ac:dyDescent="0.35">
      <c r="A223" s="133" t="str">
        <f>IF(B223="","",IFERROR(INDEX('Supplier List'!$A:$A,MATCH('Purchases Input worksheet'!$B223,'Supplier List'!$B:$B,0)),""))</f>
        <v/>
      </c>
      <c r="B223" s="329"/>
      <c r="C223" s="330"/>
      <c r="D223" s="185" t="str">
        <f>IFERROR(VLOOKUP($C223,'Accounts worksheet'!$B:$C,2,0),"")</f>
        <v/>
      </c>
      <c r="E223" s="186" t="str">
        <f>IFERROR(
INDEX('Accounts worksheet'!$A:$A,MATCH('Purchases Input worksheet'!$C223,'Accounts worksheet'!$B:$B,0)),
"")</f>
        <v/>
      </c>
      <c r="F223" s="331"/>
      <c r="G223" s="336"/>
      <c r="H223" s="333"/>
      <c r="I223" s="334"/>
      <c r="J223" s="335"/>
      <c r="K223" s="340"/>
      <c r="L223" s="188" t="str">
        <f t="shared" si="10"/>
        <v/>
      </c>
      <c r="M223" s="188" t="str">
        <f t="shared" si="11"/>
        <v/>
      </c>
      <c r="N223" s="186"/>
      <c r="P223" s="134" t="str">
        <f t="shared" si="12"/>
        <v/>
      </c>
    </row>
    <row r="224" spans="1:16" x14ac:dyDescent="0.35">
      <c r="A224" s="133" t="str">
        <f>IF(B224="","",IFERROR(INDEX('Supplier List'!$A:$A,MATCH('Purchases Input worksheet'!$B224,'Supplier List'!$B:$B,0)),""))</f>
        <v/>
      </c>
      <c r="B224" s="329"/>
      <c r="C224" s="330"/>
      <c r="D224" s="185" t="str">
        <f>IFERROR(VLOOKUP($C224,'Accounts worksheet'!$B:$C,2,0),"")</f>
        <v/>
      </c>
      <c r="E224" s="186" t="str">
        <f>IFERROR(
INDEX('Accounts worksheet'!$A:$A,MATCH('Purchases Input worksheet'!$C224,'Accounts worksheet'!$B:$B,0)),
"")</f>
        <v/>
      </c>
      <c r="F224" s="331"/>
      <c r="G224" s="336"/>
      <c r="H224" s="333"/>
      <c r="I224" s="334"/>
      <c r="J224" s="335"/>
      <c r="K224" s="340"/>
      <c r="L224" s="188" t="str">
        <f t="shared" si="10"/>
        <v/>
      </c>
      <c r="M224" s="188" t="str">
        <f t="shared" si="11"/>
        <v/>
      </c>
      <c r="N224" s="186"/>
      <c r="P224" s="134" t="str">
        <f t="shared" si="12"/>
        <v/>
      </c>
    </row>
    <row r="225" spans="1:16" x14ac:dyDescent="0.35">
      <c r="A225" s="133" t="str">
        <f>IF(B225="","",IFERROR(INDEX('Supplier List'!$A:$A,MATCH('Purchases Input worksheet'!$B225,'Supplier List'!$B:$B,0)),""))</f>
        <v/>
      </c>
      <c r="B225" s="329"/>
      <c r="C225" s="330"/>
      <c r="D225" s="185" t="str">
        <f>IFERROR(VLOOKUP($C225,'Accounts worksheet'!$B:$C,2,0),"")</f>
        <v/>
      </c>
      <c r="E225" s="186" t="str">
        <f>IFERROR(
INDEX('Accounts worksheet'!$A:$A,MATCH('Purchases Input worksheet'!$C225,'Accounts worksheet'!$B:$B,0)),
"")</f>
        <v/>
      </c>
      <c r="F225" s="331"/>
      <c r="G225" s="336"/>
      <c r="H225" s="333"/>
      <c r="I225" s="334"/>
      <c r="J225" s="335"/>
      <c r="K225" s="340"/>
      <c r="L225" s="188" t="str">
        <f t="shared" si="10"/>
        <v/>
      </c>
      <c r="M225" s="188" t="str">
        <f t="shared" si="11"/>
        <v/>
      </c>
      <c r="N225" s="186"/>
      <c r="P225" s="134" t="str">
        <f t="shared" si="12"/>
        <v/>
      </c>
    </row>
    <row r="226" spans="1:16" x14ac:dyDescent="0.35">
      <c r="A226" s="133" t="str">
        <f>IF(B226="","",IFERROR(INDEX('Supplier List'!$A:$A,MATCH('Purchases Input worksheet'!$B226,'Supplier List'!$B:$B,0)),""))</f>
        <v/>
      </c>
      <c r="B226" s="329"/>
      <c r="C226" s="330"/>
      <c r="D226" s="185" t="str">
        <f>IFERROR(VLOOKUP($C226,'Accounts worksheet'!$B:$C,2,0),"")</f>
        <v/>
      </c>
      <c r="E226" s="186" t="str">
        <f>IFERROR(
INDEX('Accounts worksheet'!$A:$A,MATCH('Purchases Input worksheet'!$C226,'Accounts worksheet'!$B:$B,0)),
"")</f>
        <v/>
      </c>
      <c r="F226" s="331"/>
      <c r="G226" s="336"/>
      <c r="H226" s="333"/>
      <c r="I226" s="334"/>
      <c r="J226" s="335"/>
      <c r="K226" s="340"/>
      <c r="L226" s="188" t="str">
        <f t="shared" si="10"/>
        <v/>
      </c>
      <c r="M226" s="188" t="str">
        <f t="shared" si="11"/>
        <v/>
      </c>
      <c r="N226" s="186"/>
      <c r="P226" s="134" t="str">
        <f t="shared" si="12"/>
        <v/>
      </c>
    </row>
    <row r="227" spans="1:16" x14ac:dyDescent="0.35">
      <c r="A227" s="133" t="str">
        <f>IF(B227="","",IFERROR(INDEX('Supplier List'!$A:$A,MATCH('Purchases Input worksheet'!$B227,'Supplier List'!$B:$B,0)),""))</f>
        <v/>
      </c>
      <c r="B227" s="329"/>
      <c r="C227" s="330"/>
      <c r="D227" s="185" t="str">
        <f>IFERROR(VLOOKUP($C227,'Accounts worksheet'!$B:$C,2,0),"")</f>
        <v/>
      </c>
      <c r="E227" s="186" t="str">
        <f>IFERROR(
INDEX('Accounts worksheet'!$A:$A,MATCH('Purchases Input worksheet'!$C227,'Accounts worksheet'!$B:$B,0)),
"")</f>
        <v/>
      </c>
      <c r="F227" s="331"/>
      <c r="G227" s="336"/>
      <c r="H227" s="333"/>
      <c r="I227" s="334"/>
      <c r="J227" s="335"/>
      <c r="K227" s="340"/>
      <c r="L227" s="188" t="str">
        <f t="shared" si="10"/>
        <v/>
      </c>
      <c r="M227" s="188" t="str">
        <f t="shared" si="11"/>
        <v/>
      </c>
      <c r="N227" s="186"/>
      <c r="P227" s="134" t="str">
        <f t="shared" si="12"/>
        <v/>
      </c>
    </row>
    <row r="228" spans="1:16" x14ac:dyDescent="0.35">
      <c r="A228" s="133" t="str">
        <f>IF(B228="","",IFERROR(INDEX('Supplier List'!$A:$A,MATCH('Purchases Input worksheet'!$B228,'Supplier List'!$B:$B,0)),""))</f>
        <v/>
      </c>
      <c r="B228" s="329"/>
      <c r="C228" s="330"/>
      <c r="D228" s="185" t="str">
        <f>IFERROR(VLOOKUP($C228,'Accounts worksheet'!$B:$C,2,0),"")</f>
        <v/>
      </c>
      <c r="E228" s="186" t="str">
        <f>IFERROR(
INDEX('Accounts worksheet'!$A:$A,MATCH('Purchases Input worksheet'!$C228,'Accounts worksheet'!$B:$B,0)),
"")</f>
        <v/>
      </c>
      <c r="F228" s="331"/>
      <c r="G228" s="336"/>
      <c r="H228" s="333"/>
      <c r="I228" s="334"/>
      <c r="J228" s="335"/>
      <c r="K228" s="340"/>
      <c r="L228" s="188" t="str">
        <f t="shared" si="10"/>
        <v/>
      </c>
      <c r="M228" s="188" t="str">
        <f t="shared" si="11"/>
        <v/>
      </c>
      <c r="N228" s="186"/>
      <c r="P228" s="134" t="str">
        <f t="shared" si="12"/>
        <v/>
      </c>
    </row>
    <row r="229" spans="1:16" x14ac:dyDescent="0.35">
      <c r="A229" s="133" t="str">
        <f>IF(B229="","",IFERROR(INDEX('Supplier List'!$A:$A,MATCH('Purchases Input worksheet'!$B229,'Supplier List'!$B:$B,0)),""))</f>
        <v/>
      </c>
      <c r="B229" s="329"/>
      <c r="C229" s="330"/>
      <c r="D229" s="185" t="str">
        <f>IFERROR(VLOOKUP($C229,'Accounts worksheet'!$B:$C,2,0),"")</f>
        <v/>
      </c>
      <c r="E229" s="186" t="str">
        <f>IFERROR(
INDEX('Accounts worksheet'!$A:$A,MATCH('Purchases Input worksheet'!$C229,'Accounts worksheet'!$B:$B,0)),
"")</f>
        <v/>
      </c>
      <c r="F229" s="331"/>
      <c r="G229" s="336"/>
      <c r="H229" s="333"/>
      <c r="I229" s="334"/>
      <c r="J229" s="335"/>
      <c r="K229" s="340"/>
      <c r="L229" s="188" t="str">
        <f t="shared" si="10"/>
        <v/>
      </c>
      <c r="M229" s="188" t="str">
        <f t="shared" si="11"/>
        <v/>
      </c>
      <c r="N229" s="186"/>
      <c r="P229" s="134" t="str">
        <f t="shared" si="12"/>
        <v/>
      </c>
    </row>
    <row r="230" spans="1:16" x14ac:dyDescent="0.35">
      <c r="A230" s="133" t="str">
        <f>IF(B230="","",IFERROR(INDEX('Supplier List'!$A:$A,MATCH('Purchases Input worksheet'!$B230,'Supplier List'!$B:$B,0)),""))</f>
        <v/>
      </c>
      <c r="B230" s="329"/>
      <c r="C230" s="330"/>
      <c r="D230" s="185" t="str">
        <f>IFERROR(VLOOKUP($C230,'Accounts worksheet'!$B:$C,2,0),"")</f>
        <v/>
      </c>
      <c r="E230" s="186" t="str">
        <f>IFERROR(
INDEX('Accounts worksheet'!$A:$A,MATCH('Purchases Input worksheet'!$C230,'Accounts worksheet'!$B:$B,0)),
"")</f>
        <v/>
      </c>
      <c r="F230" s="331"/>
      <c r="G230" s="336"/>
      <c r="H230" s="333"/>
      <c r="I230" s="334"/>
      <c r="J230" s="335"/>
      <c r="K230" s="340"/>
      <c r="L230" s="188" t="str">
        <f t="shared" si="10"/>
        <v/>
      </c>
      <c r="M230" s="188" t="str">
        <f t="shared" si="11"/>
        <v/>
      </c>
      <c r="N230" s="186"/>
      <c r="P230" s="134" t="str">
        <f t="shared" si="12"/>
        <v/>
      </c>
    </row>
    <row r="231" spans="1:16" x14ac:dyDescent="0.35">
      <c r="A231" s="133" t="str">
        <f>IF(B231="","",IFERROR(INDEX('Supplier List'!$A:$A,MATCH('Purchases Input worksheet'!$B231,'Supplier List'!$B:$B,0)),""))</f>
        <v/>
      </c>
      <c r="B231" s="329"/>
      <c r="C231" s="330"/>
      <c r="D231" s="185" t="str">
        <f>IFERROR(VLOOKUP($C231,'Accounts worksheet'!$B:$C,2,0),"")</f>
        <v/>
      </c>
      <c r="E231" s="186" t="str">
        <f>IFERROR(
INDEX('Accounts worksheet'!$A:$A,MATCH('Purchases Input worksheet'!$C231,'Accounts worksheet'!$B:$B,0)),
"")</f>
        <v/>
      </c>
      <c r="F231" s="331"/>
      <c r="G231" s="336"/>
      <c r="H231" s="333"/>
      <c r="I231" s="334"/>
      <c r="J231" s="335"/>
      <c r="K231" s="340"/>
      <c r="L231" s="188" t="str">
        <f t="shared" si="10"/>
        <v/>
      </c>
      <c r="M231" s="188" t="str">
        <f t="shared" si="11"/>
        <v/>
      </c>
      <c r="N231" s="186"/>
      <c r="P231" s="134" t="str">
        <f t="shared" si="12"/>
        <v/>
      </c>
    </row>
    <row r="232" spans="1:16" x14ac:dyDescent="0.35">
      <c r="A232" s="133" t="str">
        <f>IF(B232="","",IFERROR(INDEX('Supplier List'!$A:$A,MATCH('Purchases Input worksheet'!$B232,'Supplier List'!$B:$B,0)),""))</f>
        <v/>
      </c>
      <c r="B232" s="329"/>
      <c r="C232" s="330"/>
      <c r="D232" s="185" t="str">
        <f>IFERROR(VLOOKUP($C232,'Accounts worksheet'!$B:$C,2,0),"")</f>
        <v/>
      </c>
      <c r="E232" s="186" t="str">
        <f>IFERROR(
INDEX('Accounts worksheet'!$A:$A,MATCH('Purchases Input worksheet'!$C232,'Accounts worksheet'!$B:$B,0)),
"")</f>
        <v/>
      </c>
      <c r="F232" s="331"/>
      <c r="G232" s="336"/>
      <c r="H232" s="333"/>
      <c r="I232" s="334"/>
      <c r="J232" s="335"/>
      <c r="K232" s="340"/>
      <c r="L232" s="188" t="str">
        <f t="shared" si="10"/>
        <v/>
      </c>
      <c r="M232" s="188" t="str">
        <f t="shared" si="11"/>
        <v/>
      </c>
      <c r="N232" s="186"/>
      <c r="P232" s="134" t="str">
        <f t="shared" si="12"/>
        <v/>
      </c>
    </row>
    <row r="233" spans="1:16" x14ac:dyDescent="0.35">
      <c r="A233" s="133" t="str">
        <f>IF(B233="","",IFERROR(INDEX('Supplier List'!$A:$A,MATCH('Purchases Input worksheet'!$B233,'Supplier List'!$B:$B,0)),""))</f>
        <v/>
      </c>
      <c r="B233" s="329"/>
      <c r="C233" s="330"/>
      <c r="D233" s="185" t="str">
        <f>IFERROR(VLOOKUP($C233,'Accounts worksheet'!$B:$C,2,0),"")</f>
        <v/>
      </c>
      <c r="E233" s="186" t="str">
        <f>IFERROR(
INDEX('Accounts worksheet'!$A:$A,MATCH('Purchases Input worksheet'!$C233,'Accounts worksheet'!$B:$B,0)),
"")</f>
        <v/>
      </c>
      <c r="F233" s="331"/>
      <c r="G233" s="336"/>
      <c r="H233" s="333"/>
      <c r="I233" s="334"/>
      <c r="J233" s="335"/>
      <c r="K233" s="340"/>
      <c r="L233" s="188" t="str">
        <f t="shared" si="10"/>
        <v/>
      </c>
      <c r="M233" s="188" t="str">
        <f t="shared" si="11"/>
        <v/>
      </c>
      <c r="N233" s="186"/>
      <c r="P233" s="134" t="str">
        <f t="shared" si="12"/>
        <v/>
      </c>
    </row>
    <row r="234" spans="1:16" x14ac:dyDescent="0.35">
      <c r="A234" s="133" t="str">
        <f>IF(B234="","",IFERROR(INDEX('Supplier List'!$A:$A,MATCH('Purchases Input worksheet'!$B234,'Supplier List'!$B:$B,0)),""))</f>
        <v/>
      </c>
      <c r="B234" s="329"/>
      <c r="C234" s="330"/>
      <c r="D234" s="185" t="str">
        <f>IFERROR(VLOOKUP($C234,'Accounts worksheet'!$B:$C,2,0),"")</f>
        <v/>
      </c>
      <c r="E234" s="186" t="str">
        <f>IFERROR(
INDEX('Accounts worksheet'!$A:$A,MATCH('Purchases Input worksheet'!$C234,'Accounts worksheet'!$B:$B,0)),
"")</f>
        <v/>
      </c>
      <c r="F234" s="331"/>
      <c r="G234" s="336"/>
      <c r="H234" s="333"/>
      <c r="I234" s="334"/>
      <c r="J234" s="335"/>
      <c r="K234" s="340"/>
      <c r="L234" s="188" t="str">
        <f t="shared" si="10"/>
        <v/>
      </c>
      <c r="M234" s="188" t="str">
        <f t="shared" si="11"/>
        <v/>
      </c>
      <c r="N234" s="186"/>
      <c r="P234" s="134" t="str">
        <f t="shared" si="12"/>
        <v/>
      </c>
    </row>
    <row r="235" spans="1:16" x14ac:dyDescent="0.35">
      <c r="A235" s="133" t="str">
        <f>IF(B235="","",IFERROR(INDEX('Supplier List'!$A:$A,MATCH('Purchases Input worksheet'!$B235,'Supplier List'!$B:$B,0)),""))</f>
        <v/>
      </c>
      <c r="B235" s="329"/>
      <c r="C235" s="330"/>
      <c r="D235" s="185" t="str">
        <f>IFERROR(VLOOKUP($C235,'Accounts worksheet'!$B:$C,2,0),"")</f>
        <v/>
      </c>
      <c r="E235" s="186" t="str">
        <f>IFERROR(
INDEX('Accounts worksheet'!$A:$A,MATCH('Purchases Input worksheet'!$C235,'Accounts worksheet'!$B:$B,0)),
"")</f>
        <v/>
      </c>
      <c r="F235" s="331"/>
      <c r="G235" s="336"/>
      <c r="H235" s="333"/>
      <c r="I235" s="334"/>
      <c r="J235" s="335"/>
      <c r="K235" s="340"/>
      <c r="L235" s="188" t="str">
        <f t="shared" si="10"/>
        <v/>
      </c>
      <c r="M235" s="188" t="str">
        <f t="shared" si="11"/>
        <v/>
      </c>
      <c r="N235" s="186"/>
      <c r="P235" s="134" t="str">
        <f t="shared" si="12"/>
        <v/>
      </c>
    </row>
    <row r="236" spans="1:16" x14ac:dyDescent="0.35">
      <c r="A236" s="133" t="str">
        <f>IF(B236="","",IFERROR(INDEX('Supplier List'!$A:$A,MATCH('Purchases Input worksheet'!$B236,'Supplier List'!$B:$B,0)),""))</f>
        <v/>
      </c>
      <c r="B236" s="329"/>
      <c r="C236" s="330"/>
      <c r="D236" s="185" t="str">
        <f>IFERROR(VLOOKUP($C236,'Accounts worksheet'!$B:$C,2,0),"")</f>
        <v/>
      </c>
      <c r="E236" s="186" t="str">
        <f>IFERROR(
INDEX('Accounts worksheet'!$A:$A,MATCH('Purchases Input worksheet'!$C236,'Accounts worksheet'!$B:$B,0)),
"")</f>
        <v/>
      </c>
      <c r="F236" s="331"/>
      <c r="G236" s="336"/>
      <c r="H236" s="333"/>
      <c r="I236" s="334"/>
      <c r="J236" s="335"/>
      <c r="K236" s="340"/>
      <c r="L236" s="188" t="str">
        <f t="shared" si="10"/>
        <v/>
      </c>
      <c r="M236" s="188" t="str">
        <f t="shared" si="11"/>
        <v/>
      </c>
      <c r="N236" s="186"/>
      <c r="P236" s="134" t="str">
        <f t="shared" si="12"/>
        <v/>
      </c>
    </row>
    <row r="237" spans="1:16" x14ac:dyDescent="0.35">
      <c r="A237" s="133" t="str">
        <f>IF(B237="","",IFERROR(INDEX('Supplier List'!$A:$A,MATCH('Purchases Input worksheet'!$B237,'Supplier List'!$B:$B,0)),""))</f>
        <v/>
      </c>
      <c r="B237" s="329"/>
      <c r="C237" s="330"/>
      <c r="D237" s="185" t="str">
        <f>IFERROR(VLOOKUP($C237,'Accounts worksheet'!$B:$C,2,0),"")</f>
        <v/>
      </c>
      <c r="E237" s="186" t="str">
        <f>IFERROR(
INDEX('Accounts worksheet'!$A:$A,MATCH('Purchases Input worksheet'!$C237,'Accounts worksheet'!$B:$B,0)),
"")</f>
        <v/>
      </c>
      <c r="F237" s="331"/>
      <c r="G237" s="336"/>
      <c r="H237" s="333"/>
      <c r="I237" s="334"/>
      <c r="J237" s="335"/>
      <c r="K237" s="340"/>
      <c r="L237" s="188" t="str">
        <f t="shared" si="10"/>
        <v/>
      </c>
      <c r="M237" s="188" t="str">
        <f t="shared" si="11"/>
        <v/>
      </c>
      <c r="N237" s="186"/>
      <c r="P237" s="134" t="str">
        <f t="shared" si="12"/>
        <v/>
      </c>
    </row>
    <row r="238" spans="1:16" x14ac:dyDescent="0.35">
      <c r="A238" s="133" t="str">
        <f>IF(B238="","",IFERROR(INDEX('Supplier List'!$A:$A,MATCH('Purchases Input worksheet'!$B238,'Supplier List'!$B:$B,0)),""))</f>
        <v/>
      </c>
      <c r="B238" s="329"/>
      <c r="C238" s="330"/>
      <c r="D238" s="185" t="str">
        <f>IFERROR(VLOOKUP($C238,'Accounts worksheet'!$B:$C,2,0),"")</f>
        <v/>
      </c>
      <c r="E238" s="186" t="str">
        <f>IFERROR(
INDEX('Accounts worksheet'!$A:$A,MATCH('Purchases Input worksheet'!$C238,'Accounts worksheet'!$B:$B,0)),
"")</f>
        <v/>
      </c>
      <c r="F238" s="331"/>
      <c r="G238" s="336"/>
      <c r="H238" s="333"/>
      <c r="I238" s="334"/>
      <c r="J238" s="335"/>
      <c r="K238" s="340"/>
      <c r="L238" s="188" t="str">
        <f t="shared" si="10"/>
        <v/>
      </c>
      <c r="M238" s="188" t="str">
        <f t="shared" si="11"/>
        <v/>
      </c>
      <c r="N238" s="186"/>
      <c r="P238" s="134" t="str">
        <f t="shared" si="12"/>
        <v/>
      </c>
    </row>
    <row r="239" spans="1:16" x14ac:dyDescent="0.35">
      <c r="A239" s="133" t="str">
        <f>IF(B239="","",IFERROR(INDEX('Supplier List'!$A:$A,MATCH('Purchases Input worksheet'!$B239,'Supplier List'!$B:$B,0)),""))</f>
        <v/>
      </c>
      <c r="B239" s="329"/>
      <c r="C239" s="330"/>
      <c r="D239" s="185" t="str">
        <f>IFERROR(VLOOKUP($C239,'Accounts worksheet'!$B:$C,2,0),"")</f>
        <v/>
      </c>
      <c r="E239" s="186" t="str">
        <f>IFERROR(
INDEX('Accounts worksheet'!$A:$A,MATCH('Purchases Input worksheet'!$C239,'Accounts worksheet'!$B:$B,0)),
"")</f>
        <v/>
      </c>
      <c r="F239" s="331"/>
      <c r="G239" s="336"/>
      <c r="H239" s="333"/>
      <c r="I239" s="334"/>
      <c r="J239" s="335"/>
      <c r="K239" s="340"/>
      <c r="L239" s="188" t="str">
        <f t="shared" si="10"/>
        <v/>
      </c>
      <c r="M239" s="188" t="str">
        <f t="shared" si="11"/>
        <v/>
      </c>
      <c r="N239" s="186"/>
      <c r="P239" s="134" t="str">
        <f t="shared" si="12"/>
        <v/>
      </c>
    </row>
    <row r="240" spans="1:16" x14ac:dyDescent="0.35">
      <c r="A240" s="133" t="str">
        <f>IF(B240="","",IFERROR(INDEX('Supplier List'!$A:$A,MATCH('Purchases Input worksheet'!$B240,'Supplier List'!$B:$B,0)),""))</f>
        <v/>
      </c>
      <c r="B240" s="329"/>
      <c r="C240" s="330"/>
      <c r="D240" s="185" t="str">
        <f>IFERROR(VLOOKUP($C240,'Accounts worksheet'!$B:$C,2,0),"")</f>
        <v/>
      </c>
      <c r="E240" s="186" t="str">
        <f>IFERROR(
INDEX('Accounts worksheet'!$A:$A,MATCH('Purchases Input worksheet'!$C240,'Accounts worksheet'!$B:$B,0)),
"")</f>
        <v/>
      </c>
      <c r="F240" s="331"/>
      <c r="G240" s="336"/>
      <c r="H240" s="333"/>
      <c r="I240" s="334"/>
      <c r="J240" s="335"/>
      <c r="K240" s="340"/>
      <c r="L240" s="188" t="str">
        <f t="shared" si="10"/>
        <v/>
      </c>
      <c r="M240" s="188" t="str">
        <f t="shared" si="11"/>
        <v/>
      </c>
      <c r="N240" s="186"/>
      <c r="P240" s="134" t="str">
        <f t="shared" si="12"/>
        <v/>
      </c>
    </row>
    <row r="241" spans="1:16" x14ac:dyDescent="0.35">
      <c r="A241" s="133" t="str">
        <f>IF(B241="","",IFERROR(INDEX('Supplier List'!$A:$A,MATCH('Purchases Input worksheet'!$B241,'Supplier List'!$B:$B,0)),""))</f>
        <v/>
      </c>
      <c r="B241" s="329"/>
      <c r="C241" s="330"/>
      <c r="D241" s="185" t="str">
        <f>IFERROR(VLOOKUP($C241,'Accounts worksheet'!$B:$C,2,0),"")</f>
        <v/>
      </c>
      <c r="E241" s="186" t="str">
        <f>IFERROR(
INDEX('Accounts worksheet'!$A:$A,MATCH('Purchases Input worksheet'!$C241,'Accounts worksheet'!$B:$B,0)),
"")</f>
        <v/>
      </c>
      <c r="F241" s="331"/>
      <c r="G241" s="336"/>
      <c r="H241" s="333"/>
      <c r="I241" s="334"/>
      <c r="J241" s="335"/>
      <c r="K241" s="340"/>
      <c r="L241" s="188" t="str">
        <f t="shared" si="10"/>
        <v/>
      </c>
      <c r="M241" s="188" t="str">
        <f t="shared" si="11"/>
        <v/>
      </c>
      <c r="N241" s="186"/>
      <c r="P241" s="134" t="str">
        <f t="shared" si="12"/>
        <v/>
      </c>
    </row>
    <row r="242" spans="1:16" x14ac:dyDescent="0.35">
      <c r="A242" s="133" t="str">
        <f>IF(B242="","",IFERROR(INDEX('Supplier List'!$A:$A,MATCH('Purchases Input worksheet'!$B242,'Supplier List'!$B:$B,0)),""))</f>
        <v/>
      </c>
      <c r="B242" s="329"/>
      <c r="C242" s="330"/>
      <c r="D242" s="185" t="str">
        <f>IFERROR(VLOOKUP($C242,'Accounts worksheet'!$B:$C,2,0),"")</f>
        <v/>
      </c>
      <c r="E242" s="186" t="str">
        <f>IFERROR(
INDEX('Accounts worksheet'!$A:$A,MATCH('Purchases Input worksheet'!$C242,'Accounts worksheet'!$B:$B,0)),
"")</f>
        <v/>
      </c>
      <c r="F242" s="331"/>
      <c r="G242" s="336"/>
      <c r="H242" s="333"/>
      <c r="I242" s="334"/>
      <c r="J242" s="335"/>
      <c r="K242" s="340"/>
      <c r="L242" s="188" t="str">
        <f t="shared" si="10"/>
        <v/>
      </c>
      <c r="M242" s="188" t="str">
        <f t="shared" si="11"/>
        <v/>
      </c>
      <c r="N242" s="186"/>
      <c r="P242" s="134" t="str">
        <f t="shared" si="12"/>
        <v/>
      </c>
    </row>
    <row r="243" spans="1:16" x14ac:dyDescent="0.35">
      <c r="A243" s="133" t="str">
        <f>IF(B243="","",IFERROR(INDEX('Supplier List'!$A:$A,MATCH('Purchases Input worksheet'!$B243,'Supplier List'!$B:$B,0)),""))</f>
        <v/>
      </c>
      <c r="B243" s="329"/>
      <c r="C243" s="330"/>
      <c r="D243" s="185" t="str">
        <f>IFERROR(VLOOKUP($C243,'Accounts worksheet'!$B:$C,2,0),"")</f>
        <v/>
      </c>
      <c r="E243" s="186" t="str">
        <f>IFERROR(
INDEX('Accounts worksheet'!$A:$A,MATCH('Purchases Input worksheet'!$C243,'Accounts worksheet'!$B:$B,0)),
"")</f>
        <v/>
      </c>
      <c r="F243" s="331"/>
      <c r="G243" s="336"/>
      <c r="H243" s="333"/>
      <c r="I243" s="334"/>
      <c r="J243" s="335"/>
      <c r="K243" s="340"/>
      <c r="L243" s="188" t="str">
        <f t="shared" si="10"/>
        <v/>
      </c>
      <c r="M243" s="188" t="str">
        <f t="shared" si="11"/>
        <v/>
      </c>
      <c r="N243" s="186"/>
      <c r="P243" s="134" t="str">
        <f t="shared" si="12"/>
        <v/>
      </c>
    </row>
    <row r="244" spans="1:16" x14ac:dyDescent="0.35">
      <c r="A244" s="133" t="str">
        <f>IF(B244="","",IFERROR(INDEX('Supplier List'!$A:$A,MATCH('Purchases Input worksheet'!$B244,'Supplier List'!$B:$B,0)),""))</f>
        <v/>
      </c>
      <c r="B244" s="329"/>
      <c r="C244" s="330"/>
      <c r="D244" s="185" t="str">
        <f>IFERROR(VLOOKUP($C244,'Accounts worksheet'!$B:$C,2,0),"")</f>
        <v/>
      </c>
      <c r="E244" s="186" t="str">
        <f>IFERROR(
INDEX('Accounts worksheet'!$A:$A,MATCH('Purchases Input worksheet'!$C244,'Accounts worksheet'!$B:$B,0)),
"")</f>
        <v/>
      </c>
      <c r="F244" s="331"/>
      <c r="G244" s="336"/>
      <c r="H244" s="333"/>
      <c r="I244" s="334"/>
      <c r="J244" s="335"/>
      <c r="K244" s="340"/>
      <c r="L244" s="188" t="str">
        <f t="shared" si="10"/>
        <v/>
      </c>
      <c r="M244" s="188" t="str">
        <f t="shared" si="11"/>
        <v/>
      </c>
      <c r="N244" s="186"/>
      <c r="P244" s="134" t="str">
        <f t="shared" si="12"/>
        <v/>
      </c>
    </row>
    <row r="245" spans="1:16" x14ac:dyDescent="0.35">
      <c r="A245" s="133" t="str">
        <f>IF(B245="","",IFERROR(INDEX('Supplier List'!$A:$A,MATCH('Purchases Input worksheet'!$B245,'Supplier List'!$B:$B,0)),""))</f>
        <v/>
      </c>
      <c r="B245" s="329"/>
      <c r="C245" s="330"/>
      <c r="D245" s="185" t="str">
        <f>IFERROR(VLOOKUP($C245,'Accounts worksheet'!$B:$C,2,0),"")</f>
        <v/>
      </c>
      <c r="E245" s="186" t="str">
        <f>IFERROR(
INDEX('Accounts worksheet'!$A:$A,MATCH('Purchases Input worksheet'!$C245,'Accounts worksheet'!$B:$B,0)),
"")</f>
        <v/>
      </c>
      <c r="F245" s="331"/>
      <c r="G245" s="336"/>
      <c r="H245" s="333"/>
      <c r="I245" s="334"/>
      <c r="J245" s="335"/>
      <c r="K245" s="340"/>
      <c r="L245" s="188" t="str">
        <f t="shared" si="10"/>
        <v/>
      </c>
      <c r="M245" s="188" t="str">
        <f t="shared" si="11"/>
        <v/>
      </c>
      <c r="N245" s="186"/>
      <c r="P245" s="134" t="str">
        <f t="shared" si="12"/>
        <v/>
      </c>
    </row>
    <row r="246" spans="1:16" x14ac:dyDescent="0.35">
      <c r="A246" s="133" t="str">
        <f>IF(B246="","",IFERROR(INDEX('Supplier List'!$A:$A,MATCH('Purchases Input worksheet'!$B246,'Supplier List'!$B:$B,0)),""))</f>
        <v/>
      </c>
      <c r="B246" s="329"/>
      <c r="C246" s="330"/>
      <c r="D246" s="185" t="str">
        <f>IFERROR(VLOOKUP($C246,'Accounts worksheet'!$B:$C,2,0),"")</f>
        <v/>
      </c>
      <c r="E246" s="186" t="str">
        <f>IFERROR(
INDEX('Accounts worksheet'!$A:$A,MATCH('Purchases Input worksheet'!$C246,'Accounts worksheet'!$B:$B,0)),
"")</f>
        <v/>
      </c>
      <c r="F246" s="331"/>
      <c r="G246" s="336"/>
      <c r="H246" s="333"/>
      <c r="I246" s="334"/>
      <c r="J246" s="335"/>
      <c r="K246" s="340"/>
      <c r="L246" s="188" t="str">
        <f t="shared" si="10"/>
        <v/>
      </c>
      <c r="M246" s="188" t="str">
        <f t="shared" si="11"/>
        <v/>
      </c>
      <c r="N246" s="186"/>
      <c r="P246" s="134" t="str">
        <f t="shared" si="12"/>
        <v/>
      </c>
    </row>
    <row r="247" spans="1:16" x14ac:dyDescent="0.35">
      <c r="A247" s="133" t="str">
        <f>IF(B247="","",IFERROR(INDEX('Supplier List'!$A:$A,MATCH('Purchases Input worksheet'!$B247,'Supplier List'!$B:$B,0)),""))</f>
        <v/>
      </c>
      <c r="B247" s="329"/>
      <c r="C247" s="330"/>
      <c r="D247" s="185" t="str">
        <f>IFERROR(VLOOKUP($C247,'Accounts worksheet'!$B:$C,2,0),"")</f>
        <v/>
      </c>
      <c r="E247" s="186" t="str">
        <f>IFERROR(
INDEX('Accounts worksheet'!$A:$A,MATCH('Purchases Input worksheet'!$C247,'Accounts worksheet'!$B:$B,0)),
"")</f>
        <v/>
      </c>
      <c r="F247" s="331"/>
      <c r="G247" s="336"/>
      <c r="H247" s="333"/>
      <c r="I247" s="334"/>
      <c r="J247" s="335"/>
      <c r="K247" s="340"/>
      <c r="L247" s="188" t="str">
        <f t="shared" si="10"/>
        <v/>
      </c>
      <c r="M247" s="188" t="str">
        <f t="shared" si="11"/>
        <v/>
      </c>
      <c r="N247" s="186"/>
      <c r="P247" s="134" t="str">
        <f t="shared" si="12"/>
        <v/>
      </c>
    </row>
    <row r="248" spans="1:16" x14ac:dyDescent="0.35">
      <c r="A248" s="133" t="str">
        <f>IF(B248="","",IFERROR(INDEX('Supplier List'!$A:$A,MATCH('Purchases Input worksheet'!$B248,'Supplier List'!$B:$B,0)),""))</f>
        <v/>
      </c>
      <c r="B248" s="329"/>
      <c r="C248" s="330"/>
      <c r="D248" s="185" t="str">
        <f>IFERROR(VLOOKUP($C248,'Accounts worksheet'!$B:$C,2,0),"")</f>
        <v/>
      </c>
      <c r="E248" s="186" t="str">
        <f>IFERROR(
INDEX('Accounts worksheet'!$A:$A,MATCH('Purchases Input worksheet'!$C248,'Accounts worksheet'!$B:$B,0)),
"")</f>
        <v/>
      </c>
      <c r="F248" s="331"/>
      <c r="G248" s="336"/>
      <c r="H248" s="333"/>
      <c r="I248" s="334"/>
      <c r="J248" s="335"/>
      <c r="K248" s="340"/>
      <c r="L248" s="188" t="str">
        <f t="shared" si="10"/>
        <v/>
      </c>
      <c r="M248" s="188" t="str">
        <f t="shared" si="11"/>
        <v/>
      </c>
      <c r="N248" s="186"/>
      <c r="P248" s="134" t="str">
        <f t="shared" si="12"/>
        <v/>
      </c>
    </row>
    <row r="249" spans="1:16" x14ac:dyDescent="0.35">
      <c r="A249" s="133" t="str">
        <f>IF(B249="","",IFERROR(INDEX('Supplier List'!$A:$A,MATCH('Purchases Input worksheet'!$B249,'Supplier List'!$B:$B,0)),""))</f>
        <v/>
      </c>
      <c r="B249" s="329"/>
      <c r="C249" s="330"/>
      <c r="D249" s="185" t="str">
        <f>IFERROR(VLOOKUP($C249,'Accounts worksheet'!$B:$C,2,0),"")</f>
        <v/>
      </c>
      <c r="E249" s="186" t="str">
        <f>IFERROR(
INDEX('Accounts worksheet'!$A:$A,MATCH('Purchases Input worksheet'!$C249,'Accounts worksheet'!$B:$B,0)),
"")</f>
        <v/>
      </c>
      <c r="F249" s="331"/>
      <c r="G249" s="336"/>
      <c r="H249" s="333"/>
      <c r="I249" s="334"/>
      <c r="J249" s="335"/>
      <c r="K249" s="340"/>
      <c r="L249" s="188" t="str">
        <f t="shared" si="10"/>
        <v/>
      </c>
      <c r="M249" s="188" t="str">
        <f t="shared" si="11"/>
        <v/>
      </c>
      <c r="N249" s="186"/>
      <c r="P249" s="134" t="str">
        <f t="shared" si="12"/>
        <v/>
      </c>
    </row>
    <row r="250" spans="1:16" x14ac:dyDescent="0.35">
      <c r="A250" s="133" t="str">
        <f>IF(B250="","",IFERROR(INDEX('Supplier List'!$A:$A,MATCH('Purchases Input worksheet'!$B250,'Supplier List'!$B:$B,0)),""))</f>
        <v/>
      </c>
      <c r="B250" s="329"/>
      <c r="C250" s="330"/>
      <c r="D250" s="185" t="str">
        <f>IFERROR(VLOOKUP($C250,'Accounts worksheet'!$B:$C,2,0),"")</f>
        <v/>
      </c>
      <c r="E250" s="186" t="str">
        <f>IFERROR(
INDEX('Accounts worksheet'!$A:$A,MATCH('Purchases Input worksheet'!$C250,'Accounts worksheet'!$B:$B,0)),
"")</f>
        <v/>
      </c>
      <c r="F250" s="331"/>
      <c r="G250" s="336"/>
      <c r="H250" s="333"/>
      <c r="I250" s="334"/>
      <c r="J250" s="335"/>
      <c r="K250" s="340"/>
      <c r="L250" s="188" t="str">
        <f t="shared" si="10"/>
        <v/>
      </c>
      <c r="M250" s="188" t="str">
        <f t="shared" si="11"/>
        <v/>
      </c>
      <c r="N250" s="186"/>
      <c r="P250" s="134" t="str">
        <f t="shared" si="12"/>
        <v/>
      </c>
    </row>
    <row r="251" spans="1:16" x14ac:dyDescent="0.35">
      <c r="A251" s="133" t="str">
        <f>IF(B251="","",IFERROR(INDEX('Supplier List'!$A:$A,MATCH('Purchases Input worksheet'!$B251,'Supplier List'!$B:$B,0)),""))</f>
        <v/>
      </c>
      <c r="B251" s="329"/>
      <c r="C251" s="330"/>
      <c r="D251" s="185" t="str">
        <f>IFERROR(VLOOKUP($C251,'Accounts worksheet'!$B:$C,2,0),"")</f>
        <v/>
      </c>
      <c r="E251" s="186" t="str">
        <f>IFERROR(
INDEX('Accounts worksheet'!$A:$A,MATCH('Purchases Input worksheet'!$C251,'Accounts worksheet'!$B:$B,0)),
"")</f>
        <v/>
      </c>
      <c r="F251" s="331"/>
      <c r="G251" s="336"/>
      <c r="H251" s="333"/>
      <c r="I251" s="334"/>
      <c r="J251" s="335"/>
      <c r="K251" s="340"/>
      <c r="L251" s="188" t="str">
        <f t="shared" si="10"/>
        <v/>
      </c>
      <c r="M251" s="188" t="str">
        <f t="shared" si="11"/>
        <v/>
      </c>
      <c r="N251" s="186"/>
      <c r="P251" s="134" t="str">
        <f t="shared" si="12"/>
        <v/>
      </c>
    </row>
    <row r="252" spans="1:16" x14ac:dyDescent="0.35">
      <c r="A252" s="133" t="str">
        <f>IF(B252="","",IFERROR(INDEX('Supplier List'!$A:$A,MATCH('Purchases Input worksheet'!$B252,'Supplier List'!$B:$B,0)),""))</f>
        <v/>
      </c>
      <c r="B252" s="329"/>
      <c r="C252" s="330"/>
      <c r="D252" s="185" t="str">
        <f>IFERROR(VLOOKUP($C252,'Accounts worksheet'!$B:$C,2,0),"")</f>
        <v/>
      </c>
      <c r="E252" s="186" t="str">
        <f>IFERROR(
INDEX('Accounts worksheet'!$A:$A,MATCH('Purchases Input worksheet'!$C252,'Accounts worksheet'!$B:$B,0)),
"")</f>
        <v/>
      </c>
      <c r="F252" s="331"/>
      <c r="G252" s="336"/>
      <c r="H252" s="333"/>
      <c r="I252" s="334"/>
      <c r="J252" s="335"/>
      <c r="K252" s="340"/>
      <c r="L252" s="188" t="str">
        <f t="shared" si="10"/>
        <v/>
      </c>
      <c r="M252" s="188" t="str">
        <f t="shared" si="11"/>
        <v/>
      </c>
      <c r="N252" s="186"/>
      <c r="P252" s="134" t="str">
        <f t="shared" si="12"/>
        <v/>
      </c>
    </row>
    <row r="253" spans="1:16" x14ac:dyDescent="0.35">
      <c r="A253" s="133" t="str">
        <f>IF(B253="","",IFERROR(INDEX('Supplier List'!$A:$A,MATCH('Purchases Input worksheet'!$B253,'Supplier List'!$B:$B,0)),""))</f>
        <v/>
      </c>
      <c r="B253" s="329"/>
      <c r="C253" s="330"/>
      <c r="D253" s="185" t="str">
        <f>IFERROR(VLOOKUP($C253,'Accounts worksheet'!$B:$C,2,0),"")</f>
        <v/>
      </c>
      <c r="E253" s="186" t="str">
        <f>IFERROR(
INDEX('Accounts worksheet'!$A:$A,MATCH('Purchases Input worksheet'!$C253,'Accounts worksheet'!$B:$B,0)),
"")</f>
        <v/>
      </c>
      <c r="F253" s="331"/>
      <c r="G253" s="336"/>
      <c r="H253" s="333"/>
      <c r="I253" s="334"/>
      <c r="J253" s="335"/>
      <c r="K253" s="340"/>
      <c r="L253" s="188" t="str">
        <f t="shared" si="10"/>
        <v/>
      </c>
      <c r="M253" s="188" t="str">
        <f t="shared" si="11"/>
        <v/>
      </c>
      <c r="N253" s="186"/>
      <c r="P253" s="134" t="str">
        <f t="shared" si="12"/>
        <v/>
      </c>
    </row>
    <row r="254" spans="1:16" x14ac:dyDescent="0.35">
      <c r="A254" s="133" t="str">
        <f>IF(B254="","",IFERROR(INDEX('Supplier List'!$A:$A,MATCH('Purchases Input worksheet'!$B254,'Supplier List'!$B:$B,0)),""))</f>
        <v/>
      </c>
      <c r="B254" s="329"/>
      <c r="C254" s="330"/>
      <c r="D254" s="185" t="str">
        <f>IFERROR(VLOOKUP($C254,'Accounts worksheet'!$B:$C,2,0),"")</f>
        <v/>
      </c>
      <c r="E254" s="186" t="str">
        <f>IFERROR(
INDEX('Accounts worksheet'!$A:$A,MATCH('Purchases Input worksheet'!$C254,'Accounts worksheet'!$B:$B,0)),
"")</f>
        <v/>
      </c>
      <c r="F254" s="331"/>
      <c r="G254" s="336"/>
      <c r="H254" s="333"/>
      <c r="I254" s="334"/>
      <c r="J254" s="335"/>
      <c r="K254" s="340"/>
      <c r="L254" s="188" t="str">
        <f t="shared" si="10"/>
        <v/>
      </c>
      <c r="M254" s="188" t="str">
        <f t="shared" si="11"/>
        <v/>
      </c>
      <c r="N254" s="186"/>
      <c r="P254" s="134" t="str">
        <f t="shared" si="12"/>
        <v/>
      </c>
    </row>
    <row r="255" spans="1:16" x14ac:dyDescent="0.35">
      <c r="A255" s="133" t="str">
        <f>IF(B255="","",IFERROR(INDEX('Supplier List'!$A:$A,MATCH('Purchases Input worksheet'!$B255,'Supplier List'!$B:$B,0)),""))</f>
        <v/>
      </c>
      <c r="B255" s="329"/>
      <c r="C255" s="330"/>
      <c r="D255" s="185" t="str">
        <f>IFERROR(VLOOKUP($C255,'Accounts worksheet'!$B:$C,2,0),"")</f>
        <v/>
      </c>
      <c r="E255" s="186" t="str">
        <f>IFERROR(
INDEX('Accounts worksheet'!$A:$A,MATCH('Purchases Input worksheet'!$C255,'Accounts worksheet'!$B:$B,0)),
"")</f>
        <v/>
      </c>
      <c r="F255" s="331"/>
      <c r="G255" s="336"/>
      <c r="H255" s="333"/>
      <c r="I255" s="334"/>
      <c r="J255" s="335"/>
      <c r="K255" s="340"/>
      <c r="L255" s="188" t="str">
        <f t="shared" si="10"/>
        <v/>
      </c>
      <c r="M255" s="188" t="str">
        <f t="shared" si="11"/>
        <v/>
      </c>
      <c r="N255" s="186"/>
      <c r="P255" s="134" t="str">
        <f t="shared" si="12"/>
        <v/>
      </c>
    </row>
    <row r="256" spans="1:16" x14ac:dyDescent="0.35">
      <c r="A256" s="133" t="str">
        <f>IF(B256="","",IFERROR(INDEX('Supplier List'!$A:$A,MATCH('Purchases Input worksheet'!$B256,'Supplier List'!$B:$B,0)),""))</f>
        <v/>
      </c>
      <c r="B256" s="329"/>
      <c r="C256" s="330"/>
      <c r="D256" s="185" t="str">
        <f>IFERROR(VLOOKUP($C256,'Accounts worksheet'!$B:$C,2,0),"")</f>
        <v/>
      </c>
      <c r="E256" s="186" t="str">
        <f>IFERROR(
INDEX('Accounts worksheet'!$A:$A,MATCH('Purchases Input worksheet'!$C256,'Accounts worksheet'!$B:$B,0)),
"")</f>
        <v/>
      </c>
      <c r="F256" s="331"/>
      <c r="G256" s="336"/>
      <c r="H256" s="333"/>
      <c r="I256" s="334"/>
      <c r="J256" s="335"/>
      <c r="K256" s="340"/>
      <c r="L256" s="188" t="str">
        <f t="shared" si="10"/>
        <v/>
      </c>
      <c r="M256" s="188" t="str">
        <f t="shared" si="11"/>
        <v/>
      </c>
      <c r="N256" s="186"/>
      <c r="P256" s="134" t="str">
        <f t="shared" si="12"/>
        <v/>
      </c>
    </row>
    <row r="257" spans="1:16" x14ac:dyDescent="0.35">
      <c r="A257" s="133" t="str">
        <f>IF(B257="","",IFERROR(INDEX('Supplier List'!$A:$A,MATCH('Purchases Input worksheet'!$B257,'Supplier List'!$B:$B,0)),""))</f>
        <v/>
      </c>
      <c r="B257" s="329"/>
      <c r="C257" s="330"/>
      <c r="D257" s="185" t="str">
        <f>IFERROR(VLOOKUP($C257,'Accounts worksheet'!$B:$C,2,0),"")</f>
        <v/>
      </c>
      <c r="E257" s="186" t="str">
        <f>IFERROR(
INDEX('Accounts worksheet'!$A:$A,MATCH('Purchases Input worksheet'!$C257,'Accounts worksheet'!$B:$B,0)),
"")</f>
        <v/>
      </c>
      <c r="F257" s="331"/>
      <c r="G257" s="336"/>
      <c r="H257" s="333"/>
      <c r="I257" s="334"/>
      <c r="J257" s="335"/>
      <c r="K257" s="340"/>
      <c r="L257" s="188" t="str">
        <f t="shared" si="10"/>
        <v/>
      </c>
      <c r="M257" s="188" t="str">
        <f t="shared" si="11"/>
        <v/>
      </c>
      <c r="N257" s="186"/>
      <c r="P257" s="134" t="str">
        <f t="shared" si="12"/>
        <v/>
      </c>
    </row>
    <row r="258" spans="1:16" x14ac:dyDescent="0.35">
      <c r="A258" s="133" t="str">
        <f>IF(B258="","",IFERROR(INDEX('Supplier List'!$A:$A,MATCH('Purchases Input worksheet'!$B258,'Supplier List'!$B:$B,0)),""))</f>
        <v/>
      </c>
      <c r="B258" s="329"/>
      <c r="C258" s="330"/>
      <c r="D258" s="185" t="str">
        <f>IFERROR(VLOOKUP($C258,'Accounts worksheet'!$B:$C,2,0),"")</f>
        <v/>
      </c>
      <c r="E258" s="186" t="str">
        <f>IFERROR(
INDEX('Accounts worksheet'!$A:$A,MATCH('Purchases Input worksheet'!$C258,'Accounts worksheet'!$B:$B,0)),
"")</f>
        <v/>
      </c>
      <c r="F258" s="331"/>
      <c r="G258" s="336"/>
      <c r="H258" s="333"/>
      <c r="I258" s="334"/>
      <c r="J258" s="335"/>
      <c r="K258" s="340"/>
      <c r="L258" s="188" t="str">
        <f t="shared" si="10"/>
        <v/>
      </c>
      <c r="M258" s="188" t="str">
        <f t="shared" si="11"/>
        <v/>
      </c>
      <c r="N258" s="186"/>
      <c r="P258" s="134" t="str">
        <f t="shared" si="12"/>
        <v/>
      </c>
    </row>
    <row r="259" spans="1:16" x14ac:dyDescent="0.35">
      <c r="A259" s="133" t="str">
        <f>IF(B259="","",IFERROR(INDEX('Supplier List'!$A:$A,MATCH('Purchases Input worksheet'!$B259,'Supplier List'!$B:$B,0)),""))</f>
        <v/>
      </c>
      <c r="B259" s="329"/>
      <c r="C259" s="330"/>
      <c r="D259" s="185" t="str">
        <f>IFERROR(VLOOKUP($C259,'Accounts worksheet'!$B:$C,2,0),"")</f>
        <v/>
      </c>
      <c r="E259" s="186" t="str">
        <f>IFERROR(
INDEX('Accounts worksheet'!$A:$A,MATCH('Purchases Input worksheet'!$C259,'Accounts worksheet'!$B:$B,0)),
"")</f>
        <v/>
      </c>
      <c r="F259" s="331"/>
      <c r="G259" s="336"/>
      <c r="H259" s="333"/>
      <c r="I259" s="334"/>
      <c r="J259" s="335"/>
      <c r="K259" s="340"/>
      <c r="L259" s="188" t="str">
        <f t="shared" ref="L259:L322" si="13">IF($K259="","",$K259*($I259))</f>
        <v/>
      </c>
      <c r="M259" s="188" t="str">
        <f t="shared" ref="M259:M322" si="14">IF($K259="","",$K259*(1+$I259))</f>
        <v/>
      </c>
      <c r="N259" s="186"/>
      <c r="P259" s="134" t="str">
        <f t="shared" ref="P259:P322" si="15">IF($G259="","",MONTH($G259))</f>
        <v/>
      </c>
    </row>
    <row r="260" spans="1:16" x14ac:dyDescent="0.35">
      <c r="A260" s="133" t="str">
        <f>IF(B260="","",IFERROR(INDEX('Supplier List'!$A:$A,MATCH('Purchases Input worksheet'!$B260,'Supplier List'!$B:$B,0)),""))</f>
        <v/>
      </c>
      <c r="B260" s="329"/>
      <c r="C260" s="330"/>
      <c r="D260" s="185" t="str">
        <f>IFERROR(VLOOKUP($C260,'Accounts worksheet'!$B:$C,2,0),"")</f>
        <v/>
      </c>
      <c r="E260" s="186" t="str">
        <f>IFERROR(
INDEX('Accounts worksheet'!$A:$A,MATCH('Purchases Input worksheet'!$C260,'Accounts worksheet'!$B:$B,0)),
"")</f>
        <v/>
      </c>
      <c r="F260" s="331"/>
      <c r="G260" s="336"/>
      <c r="H260" s="333"/>
      <c r="I260" s="334"/>
      <c r="J260" s="335"/>
      <c r="K260" s="340"/>
      <c r="L260" s="188" t="str">
        <f t="shared" si="13"/>
        <v/>
      </c>
      <c r="M260" s="188" t="str">
        <f t="shared" si="14"/>
        <v/>
      </c>
      <c r="N260" s="186"/>
      <c r="P260" s="134" t="str">
        <f t="shared" si="15"/>
        <v/>
      </c>
    </row>
    <row r="261" spans="1:16" x14ac:dyDescent="0.35">
      <c r="A261" s="133" t="str">
        <f>IF(B261="","",IFERROR(INDEX('Supplier List'!$A:$A,MATCH('Purchases Input worksheet'!$B261,'Supplier List'!$B:$B,0)),""))</f>
        <v/>
      </c>
      <c r="B261" s="329"/>
      <c r="C261" s="330"/>
      <c r="D261" s="185" t="str">
        <f>IFERROR(VLOOKUP($C261,'Accounts worksheet'!$B:$C,2,0),"")</f>
        <v/>
      </c>
      <c r="E261" s="186" t="str">
        <f>IFERROR(
INDEX('Accounts worksheet'!$A:$A,MATCH('Purchases Input worksheet'!$C261,'Accounts worksheet'!$B:$B,0)),
"")</f>
        <v/>
      </c>
      <c r="F261" s="331"/>
      <c r="G261" s="336"/>
      <c r="H261" s="333"/>
      <c r="I261" s="334"/>
      <c r="J261" s="335"/>
      <c r="K261" s="340"/>
      <c r="L261" s="188" t="str">
        <f t="shared" si="13"/>
        <v/>
      </c>
      <c r="M261" s="188" t="str">
        <f t="shared" si="14"/>
        <v/>
      </c>
      <c r="N261" s="186"/>
      <c r="P261" s="134" t="str">
        <f t="shared" si="15"/>
        <v/>
      </c>
    </row>
    <row r="262" spans="1:16" x14ac:dyDescent="0.35">
      <c r="A262" s="133" t="str">
        <f>IF(B262="","",IFERROR(INDEX('Supplier List'!$A:$A,MATCH('Purchases Input worksheet'!$B262,'Supplier List'!$B:$B,0)),""))</f>
        <v/>
      </c>
      <c r="B262" s="329"/>
      <c r="C262" s="330"/>
      <c r="D262" s="185" t="str">
        <f>IFERROR(VLOOKUP($C262,'Accounts worksheet'!$B:$C,2,0),"")</f>
        <v/>
      </c>
      <c r="E262" s="186" t="str">
        <f>IFERROR(
INDEX('Accounts worksheet'!$A:$A,MATCH('Purchases Input worksheet'!$C262,'Accounts worksheet'!$B:$B,0)),
"")</f>
        <v/>
      </c>
      <c r="F262" s="331"/>
      <c r="G262" s="336"/>
      <c r="H262" s="333"/>
      <c r="I262" s="334"/>
      <c r="J262" s="335"/>
      <c r="K262" s="340"/>
      <c r="L262" s="188" t="str">
        <f t="shared" si="13"/>
        <v/>
      </c>
      <c r="M262" s="188" t="str">
        <f t="shared" si="14"/>
        <v/>
      </c>
      <c r="N262" s="186"/>
      <c r="P262" s="134" t="str">
        <f t="shared" si="15"/>
        <v/>
      </c>
    </row>
    <row r="263" spans="1:16" x14ac:dyDescent="0.35">
      <c r="A263" s="133" t="str">
        <f>IF(B263="","",IFERROR(INDEX('Supplier List'!$A:$A,MATCH('Purchases Input worksheet'!$B263,'Supplier List'!$B:$B,0)),""))</f>
        <v/>
      </c>
      <c r="B263" s="329"/>
      <c r="C263" s="330"/>
      <c r="D263" s="185" t="str">
        <f>IFERROR(VLOOKUP($C263,'Accounts worksheet'!$B:$C,2,0),"")</f>
        <v/>
      </c>
      <c r="E263" s="186" t="str">
        <f>IFERROR(
INDEX('Accounts worksheet'!$A:$A,MATCH('Purchases Input worksheet'!$C263,'Accounts worksheet'!$B:$B,0)),
"")</f>
        <v/>
      </c>
      <c r="F263" s="331"/>
      <c r="G263" s="336"/>
      <c r="H263" s="333"/>
      <c r="I263" s="334"/>
      <c r="J263" s="335"/>
      <c r="K263" s="340"/>
      <c r="L263" s="188" t="str">
        <f t="shared" si="13"/>
        <v/>
      </c>
      <c r="M263" s="188" t="str">
        <f t="shared" si="14"/>
        <v/>
      </c>
      <c r="N263" s="186"/>
      <c r="P263" s="134" t="str">
        <f t="shared" si="15"/>
        <v/>
      </c>
    </row>
    <row r="264" spans="1:16" x14ac:dyDescent="0.35">
      <c r="A264" s="133" t="str">
        <f>IF(B264="","",IFERROR(INDEX('Supplier List'!$A:$A,MATCH('Purchases Input worksheet'!$B264,'Supplier List'!$B:$B,0)),""))</f>
        <v/>
      </c>
      <c r="B264" s="329"/>
      <c r="C264" s="330"/>
      <c r="D264" s="185" t="str">
        <f>IFERROR(VLOOKUP($C264,'Accounts worksheet'!$B:$C,2,0),"")</f>
        <v/>
      </c>
      <c r="E264" s="186" t="str">
        <f>IFERROR(
INDEX('Accounts worksheet'!$A:$A,MATCH('Purchases Input worksheet'!$C264,'Accounts worksheet'!$B:$B,0)),
"")</f>
        <v/>
      </c>
      <c r="F264" s="331"/>
      <c r="G264" s="336"/>
      <c r="H264" s="333"/>
      <c r="I264" s="334"/>
      <c r="J264" s="335"/>
      <c r="K264" s="340"/>
      <c r="L264" s="188" t="str">
        <f t="shared" si="13"/>
        <v/>
      </c>
      <c r="M264" s="188" t="str">
        <f t="shared" si="14"/>
        <v/>
      </c>
      <c r="N264" s="186"/>
      <c r="P264" s="134" t="str">
        <f t="shared" si="15"/>
        <v/>
      </c>
    </row>
    <row r="265" spans="1:16" x14ac:dyDescent="0.35">
      <c r="A265" s="133" t="str">
        <f>IF(B265="","",IFERROR(INDEX('Supplier List'!$A:$A,MATCH('Purchases Input worksheet'!$B265,'Supplier List'!$B:$B,0)),""))</f>
        <v/>
      </c>
      <c r="B265" s="329"/>
      <c r="C265" s="330"/>
      <c r="D265" s="185" t="str">
        <f>IFERROR(VLOOKUP($C265,'Accounts worksheet'!$B:$C,2,0),"")</f>
        <v/>
      </c>
      <c r="E265" s="186" t="str">
        <f>IFERROR(
INDEX('Accounts worksheet'!$A:$A,MATCH('Purchases Input worksheet'!$C265,'Accounts worksheet'!$B:$B,0)),
"")</f>
        <v/>
      </c>
      <c r="F265" s="331"/>
      <c r="G265" s="336"/>
      <c r="H265" s="333"/>
      <c r="I265" s="334"/>
      <c r="J265" s="335"/>
      <c r="K265" s="340"/>
      <c r="L265" s="188" t="str">
        <f t="shared" si="13"/>
        <v/>
      </c>
      <c r="M265" s="188" t="str">
        <f t="shared" si="14"/>
        <v/>
      </c>
      <c r="N265" s="186"/>
      <c r="P265" s="134" t="str">
        <f t="shared" si="15"/>
        <v/>
      </c>
    </row>
    <row r="266" spans="1:16" x14ac:dyDescent="0.35">
      <c r="A266" s="133" t="str">
        <f>IF(B266="","",IFERROR(INDEX('Supplier List'!$A:$A,MATCH('Purchases Input worksheet'!$B266,'Supplier List'!$B:$B,0)),""))</f>
        <v/>
      </c>
      <c r="B266" s="329"/>
      <c r="C266" s="330"/>
      <c r="D266" s="185" t="str">
        <f>IFERROR(VLOOKUP($C266,'Accounts worksheet'!$B:$C,2,0),"")</f>
        <v/>
      </c>
      <c r="E266" s="186" t="str">
        <f>IFERROR(
INDEX('Accounts worksheet'!$A:$A,MATCH('Purchases Input worksheet'!$C266,'Accounts worksheet'!$B:$B,0)),
"")</f>
        <v/>
      </c>
      <c r="F266" s="331"/>
      <c r="G266" s="336"/>
      <c r="H266" s="333"/>
      <c r="I266" s="334"/>
      <c r="J266" s="335"/>
      <c r="K266" s="340"/>
      <c r="L266" s="188" t="str">
        <f t="shared" si="13"/>
        <v/>
      </c>
      <c r="M266" s="188" t="str">
        <f t="shared" si="14"/>
        <v/>
      </c>
      <c r="N266" s="186"/>
      <c r="P266" s="134" t="str">
        <f t="shared" si="15"/>
        <v/>
      </c>
    </row>
    <row r="267" spans="1:16" x14ac:dyDescent="0.35">
      <c r="A267" s="133" t="str">
        <f>IF(B267="","",IFERROR(INDEX('Supplier List'!$A:$A,MATCH('Purchases Input worksheet'!$B267,'Supplier List'!$B:$B,0)),""))</f>
        <v/>
      </c>
      <c r="B267" s="329"/>
      <c r="C267" s="330"/>
      <c r="D267" s="185" t="str">
        <f>IFERROR(VLOOKUP($C267,'Accounts worksheet'!$B:$C,2,0),"")</f>
        <v/>
      </c>
      <c r="E267" s="186" t="str">
        <f>IFERROR(
INDEX('Accounts worksheet'!$A:$A,MATCH('Purchases Input worksheet'!$C267,'Accounts worksheet'!$B:$B,0)),
"")</f>
        <v/>
      </c>
      <c r="F267" s="331"/>
      <c r="G267" s="336"/>
      <c r="H267" s="333"/>
      <c r="I267" s="334"/>
      <c r="J267" s="335"/>
      <c r="K267" s="340"/>
      <c r="L267" s="188" t="str">
        <f t="shared" si="13"/>
        <v/>
      </c>
      <c r="M267" s="188" t="str">
        <f t="shared" si="14"/>
        <v/>
      </c>
      <c r="N267" s="186"/>
      <c r="P267" s="134" t="str">
        <f t="shared" si="15"/>
        <v/>
      </c>
    </row>
    <row r="268" spans="1:16" x14ac:dyDescent="0.35">
      <c r="A268" s="133" t="str">
        <f>IF(B268="","",IFERROR(INDEX('Supplier List'!$A:$A,MATCH('Purchases Input worksheet'!$B268,'Supplier List'!$B:$B,0)),""))</f>
        <v/>
      </c>
      <c r="B268" s="329"/>
      <c r="C268" s="330"/>
      <c r="D268" s="185" t="str">
        <f>IFERROR(VLOOKUP($C268,'Accounts worksheet'!$B:$C,2,0),"")</f>
        <v/>
      </c>
      <c r="E268" s="186" t="str">
        <f>IFERROR(
INDEX('Accounts worksheet'!$A:$A,MATCH('Purchases Input worksheet'!$C268,'Accounts worksheet'!$B:$B,0)),
"")</f>
        <v/>
      </c>
      <c r="F268" s="331"/>
      <c r="G268" s="336"/>
      <c r="H268" s="333"/>
      <c r="I268" s="334"/>
      <c r="J268" s="335"/>
      <c r="K268" s="340"/>
      <c r="L268" s="188" t="str">
        <f t="shared" si="13"/>
        <v/>
      </c>
      <c r="M268" s="188" t="str">
        <f t="shared" si="14"/>
        <v/>
      </c>
      <c r="N268" s="186"/>
      <c r="P268" s="134" t="str">
        <f t="shared" si="15"/>
        <v/>
      </c>
    </row>
    <row r="269" spans="1:16" x14ac:dyDescent="0.35">
      <c r="A269" s="133" t="str">
        <f>IF(B269="","",IFERROR(INDEX('Supplier List'!$A:$A,MATCH('Purchases Input worksheet'!$B269,'Supplier List'!$B:$B,0)),""))</f>
        <v/>
      </c>
      <c r="B269" s="329"/>
      <c r="C269" s="330"/>
      <c r="D269" s="185" t="str">
        <f>IFERROR(VLOOKUP($C269,'Accounts worksheet'!$B:$C,2,0),"")</f>
        <v/>
      </c>
      <c r="E269" s="186" t="str">
        <f>IFERROR(
INDEX('Accounts worksheet'!$A:$A,MATCH('Purchases Input worksheet'!$C269,'Accounts worksheet'!$B:$B,0)),
"")</f>
        <v/>
      </c>
      <c r="F269" s="331"/>
      <c r="G269" s="336"/>
      <c r="H269" s="333"/>
      <c r="I269" s="334"/>
      <c r="J269" s="335"/>
      <c r="K269" s="340"/>
      <c r="L269" s="188" t="str">
        <f t="shared" si="13"/>
        <v/>
      </c>
      <c r="M269" s="188" t="str">
        <f t="shared" si="14"/>
        <v/>
      </c>
      <c r="N269" s="186"/>
      <c r="P269" s="134" t="str">
        <f t="shared" si="15"/>
        <v/>
      </c>
    </row>
    <row r="270" spans="1:16" x14ac:dyDescent="0.35">
      <c r="A270" s="133" t="str">
        <f>IF(B270="","",IFERROR(INDEX('Supplier List'!$A:$A,MATCH('Purchases Input worksheet'!$B270,'Supplier List'!$B:$B,0)),""))</f>
        <v/>
      </c>
      <c r="B270" s="329"/>
      <c r="C270" s="330"/>
      <c r="D270" s="185" t="str">
        <f>IFERROR(VLOOKUP($C270,'Accounts worksheet'!$B:$C,2,0),"")</f>
        <v/>
      </c>
      <c r="E270" s="186" t="str">
        <f>IFERROR(
INDEX('Accounts worksheet'!$A:$A,MATCH('Purchases Input worksheet'!$C270,'Accounts worksheet'!$B:$B,0)),
"")</f>
        <v/>
      </c>
      <c r="F270" s="331"/>
      <c r="G270" s="336"/>
      <c r="H270" s="333"/>
      <c r="I270" s="334"/>
      <c r="J270" s="335"/>
      <c r="K270" s="340"/>
      <c r="L270" s="188" t="str">
        <f t="shared" si="13"/>
        <v/>
      </c>
      <c r="M270" s="188" t="str">
        <f t="shared" si="14"/>
        <v/>
      </c>
      <c r="N270" s="186"/>
      <c r="P270" s="134" t="str">
        <f t="shared" si="15"/>
        <v/>
      </c>
    </row>
    <row r="271" spans="1:16" x14ac:dyDescent="0.35">
      <c r="A271" s="133" t="str">
        <f>IF(B271="","",IFERROR(INDEX('Supplier List'!$A:$A,MATCH('Purchases Input worksheet'!$B271,'Supplier List'!$B:$B,0)),""))</f>
        <v/>
      </c>
      <c r="B271" s="329"/>
      <c r="C271" s="330"/>
      <c r="D271" s="185" t="str">
        <f>IFERROR(VLOOKUP($C271,'Accounts worksheet'!$B:$C,2,0),"")</f>
        <v/>
      </c>
      <c r="E271" s="186" t="str">
        <f>IFERROR(
INDEX('Accounts worksheet'!$A:$A,MATCH('Purchases Input worksheet'!$C271,'Accounts worksheet'!$B:$B,0)),
"")</f>
        <v/>
      </c>
      <c r="F271" s="331"/>
      <c r="G271" s="336"/>
      <c r="H271" s="333"/>
      <c r="I271" s="334"/>
      <c r="J271" s="335"/>
      <c r="K271" s="340"/>
      <c r="L271" s="188" t="str">
        <f t="shared" si="13"/>
        <v/>
      </c>
      <c r="M271" s="188" t="str">
        <f t="shared" si="14"/>
        <v/>
      </c>
      <c r="N271" s="186"/>
      <c r="P271" s="134" t="str">
        <f t="shared" si="15"/>
        <v/>
      </c>
    </row>
    <row r="272" spans="1:16" x14ac:dyDescent="0.35">
      <c r="A272" s="133" t="str">
        <f>IF(B272="","",IFERROR(INDEX('Supplier List'!$A:$A,MATCH('Purchases Input worksheet'!$B272,'Supplier List'!$B:$B,0)),""))</f>
        <v/>
      </c>
      <c r="B272" s="329"/>
      <c r="C272" s="330"/>
      <c r="D272" s="185" t="str">
        <f>IFERROR(VLOOKUP($C272,'Accounts worksheet'!$B:$C,2,0),"")</f>
        <v/>
      </c>
      <c r="E272" s="186" t="str">
        <f>IFERROR(
INDEX('Accounts worksheet'!$A:$A,MATCH('Purchases Input worksheet'!$C272,'Accounts worksheet'!$B:$B,0)),
"")</f>
        <v/>
      </c>
      <c r="F272" s="331"/>
      <c r="G272" s="336"/>
      <c r="H272" s="333"/>
      <c r="I272" s="334"/>
      <c r="J272" s="335"/>
      <c r="K272" s="340"/>
      <c r="L272" s="188" t="str">
        <f t="shared" si="13"/>
        <v/>
      </c>
      <c r="M272" s="188" t="str">
        <f t="shared" si="14"/>
        <v/>
      </c>
      <c r="N272" s="186"/>
      <c r="P272" s="134" t="str">
        <f t="shared" si="15"/>
        <v/>
      </c>
    </row>
    <row r="273" spans="1:16" x14ac:dyDescent="0.35">
      <c r="A273" s="133" t="str">
        <f>IF(B273="","",IFERROR(INDEX('Supplier List'!$A:$A,MATCH('Purchases Input worksheet'!$B273,'Supplier List'!$B:$B,0)),""))</f>
        <v/>
      </c>
      <c r="B273" s="329"/>
      <c r="C273" s="330"/>
      <c r="D273" s="185" t="str">
        <f>IFERROR(VLOOKUP($C273,'Accounts worksheet'!$B:$C,2,0),"")</f>
        <v/>
      </c>
      <c r="E273" s="186" t="str">
        <f>IFERROR(
INDEX('Accounts worksheet'!$A:$A,MATCH('Purchases Input worksheet'!$C273,'Accounts worksheet'!$B:$B,0)),
"")</f>
        <v/>
      </c>
      <c r="F273" s="331"/>
      <c r="G273" s="336"/>
      <c r="H273" s="333"/>
      <c r="I273" s="334"/>
      <c r="J273" s="335"/>
      <c r="K273" s="340"/>
      <c r="L273" s="188" t="str">
        <f t="shared" si="13"/>
        <v/>
      </c>
      <c r="M273" s="188" t="str">
        <f t="shared" si="14"/>
        <v/>
      </c>
      <c r="N273" s="186"/>
      <c r="P273" s="134" t="str">
        <f t="shared" si="15"/>
        <v/>
      </c>
    </row>
    <row r="274" spans="1:16" x14ac:dyDescent="0.35">
      <c r="A274" s="133" t="str">
        <f>IF(B274="","",IFERROR(INDEX('Supplier List'!$A:$A,MATCH('Purchases Input worksheet'!$B274,'Supplier List'!$B:$B,0)),""))</f>
        <v/>
      </c>
      <c r="B274" s="329"/>
      <c r="C274" s="330"/>
      <c r="D274" s="185" t="str">
        <f>IFERROR(VLOOKUP($C274,'Accounts worksheet'!$B:$C,2,0),"")</f>
        <v/>
      </c>
      <c r="E274" s="186" t="str">
        <f>IFERROR(
INDEX('Accounts worksheet'!$A:$A,MATCH('Purchases Input worksheet'!$C274,'Accounts worksheet'!$B:$B,0)),
"")</f>
        <v/>
      </c>
      <c r="F274" s="331"/>
      <c r="G274" s="336"/>
      <c r="H274" s="333"/>
      <c r="I274" s="334"/>
      <c r="J274" s="335"/>
      <c r="K274" s="340"/>
      <c r="L274" s="188" t="str">
        <f t="shared" si="13"/>
        <v/>
      </c>
      <c r="M274" s="188" t="str">
        <f t="shared" si="14"/>
        <v/>
      </c>
      <c r="N274" s="186"/>
      <c r="P274" s="134" t="str">
        <f t="shared" si="15"/>
        <v/>
      </c>
    </row>
    <row r="275" spans="1:16" x14ac:dyDescent="0.35">
      <c r="A275" s="133" t="str">
        <f>IF(B275="","",IFERROR(INDEX('Supplier List'!$A:$A,MATCH('Purchases Input worksheet'!$B275,'Supplier List'!$B:$B,0)),""))</f>
        <v/>
      </c>
      <c r="B275" s="329"/>
      <c r="C275" s="330"/>
      <c r="D275" s="185" t="str">
        <f>IFERROR(VLOOKUP($C275,'Accounts worksheet'!$B:$C,2,0),"")</f>
        <v/>
      </c>
      <c r="E275" s="186" t="str">
        <f>IFERROR(
INDEX('Accounts worksheet'!$A:$A,MATCH('Purchases Input worksheet'!$C275,'Accounts worksheet'!$B:$B,0)),
"")</f>
        <v/>
      </c>
      <c r="F275" s="331"/>
      <c r="G275" s="336"/>
      <c r="H275" s="333"/>
      <c r="I275" s="334"/>
      <c r="J275" s="335"/>
      <c r="K275" s="340"/>
      <c r="L275" s="188" t="str">
        <f t="shared" si="13"/>
        <v/>
      </c>
      <c r="M275" s="188" t="str">
        <f t="shared" si="14"/>
        <v/>
      </c>
      <c r="N275" s="186"/>
      <c r="P275" s="134" t="str">
        <f t="shared" si="15"/>
        <v/>
      </c>
    </row>
    <row r="276" spans="1:16" x14ac:dyDescent="0.35">
      <c r="A276" s="133" t="str">
        <f>IF(B276="","",IFERROR(INDEX('Supplier List'!$A:$A,MATCH('Purchases Input worksheet'!$B276,'Supplier List'!$B:$B,0)),""))</f>
        <v/>
      </c>
      <c r="B276" s="329"/>
      <c r="C276" s="330"/>
      <c r="D276" s="185" t="str">
        <f>IFERROR(VLOOKUP($C276,'Accounts worksheet'!$B:$C,2,0),"")</f>
        <v/>
      </c>
      <c r="E276" s="186" t="str">
        <f>IFERROR(
INDEX('Accounts worksheet'!$A:$A,MATCH('Purchases Input worksheet'!$C276,'Accounts worksheet'!$B:$B,0)),
"")</f>
        <v/>
      </c>
      <c r="F276" s="331"/>
      <c r="G276" s="336"/>
      <c r="H276" s="333"/>
      <c r="I276" s="334"/>
      <c r="J276" s="335"/>
      <c r="K276" s="340"/>
      <c r="L276" s="188" t="str">
        <f t="shared" si="13"/>
        <v/>
      </c>
      <c r="M276" s="188" t="str">
        <f t="shared" si="14"/>
        <v/>
      </c>
      <c r="N276" s="186"/>
      <c r="P276" s="134" t="str">
        <f t="shared" si="15"/>
        <v/>
      </c>
    </row>
    <row r="277" spans="1:16" x14ac:dyDescent="0.35">
      <c r="A277" s="133" t="str">
        <f>IF(B277="","",IFERROR(INDEX('Supplier List'!$A:$A,MATCH('Purchases Input worksheet'!$B277,'Supplier List'!$B:$B,0)),""))</f>
        <v/>
      </c>
      <c r="B277" s="329"/>
      <c r="C277" s="330"/>
      <c r="D277" s="185" t="str">
        <f>IFERROR(VLOOKUP($C277,'Accounts worksheet'!$B:$C,2,0),"")</f>
        <v/>
      </c>
      <c r="E277" s="186" t="str">
        <f>IFERROR(
INDEX('Accounts worksheet'!$A:$A,MATCH('Purchases Input worksheet'!$C277,'Accounts worksheet'!$B:$B,0)),
"")</f>
        <v/>
      </c>
      <c r="F277" s="331"/>
      <c r="G277" s="336"/>
      <c r="H277" s="333"/>
      <c r="I277" s="334"/>
      <c r="J277" s="335"/>
      <c r="K277" s="340"/>
      <c r="L277" s="188" t="str">
        <f t="shared" si="13"/>
        <v/>
      </c>
      <c r="M277" s="188" t="str">
        <f t="shared" si="14"/>
        <v/>
      </c>
      <c r="N277" s="186"/>
      <c r="P277" s="134" t="str">
        <f t="shared" si="15"/>
        <v/>
      </c>
    </row>
    <row r="278" spans="1:16" x14ac:dyDescent="0.35">
      <c r="A278" s="133" t="str">
        <f>IF(B278="","",IFERROR(INDEX('Supplier List'!$A:$A,MATCH('Purchases Input worksheet'!$B278,'Supplier List'!$B:$B,0)),""))</f>
        <v/>
      </c>
      <c r="B278" s="329"/>
      <c r="C278" s="330"/>
      <c r="D278" s="185" t="str">
        <f>IFERROR(VLOOKUP($C278,'Accounts worksheet'!$B:$C,2,0),"")</f>
        <v/>
      </c>
      <c r="E278" s="186" t="str">
        <f>IFERROR(
INDEX('Accounts worksheet'!$A:$A,MATCH('Purchases Input worksheet'!$C278,'Accounts worksheet'!$B:$B,0)),
"")</f>
        <v/>
      </c>
      <c r="F278" s="331"/>
      <c r="G278" s="336"/>
      <c r="H278" s="333"/>
      <c r="I278" s="334"/>
      <c r="J278" s="335"/>
      <c r="K278" s="340"/>
      <c r="L278" s="188" t="str">
        <f t="shared" si="13"/>
        <v/>
      </c>
      <c r="M278" s="188" t="str">
        <f t="shared" si="14"/>
        <v/>
      </c>
      <c r="N278" s="186"/>
      <c r="P278" s="134" t="str">
        <f t="shared" si="15"/>
        <v/>
      </c>
    </row>
    <row r="279" spans="1:16" x14ac:dyDescent="0.35">
      <c r="A279" s="133" t="str">
        <f>IF(B279="","",IFERROR(INDEX('Supplier List'!$A:$A,MATCH('Purchases Input worksheet'!$B279,'Supplier List'!$B:$B,0)),""))</f>
        <v/>
      </c>
      <c r="B279" s="329"/>
      <c r="C279" s="330"/>
      <c r="D279" s="185" t="str">
        <f>IFERROR(VLOOKUP($C279,'Accounts worksheet'!$B:$C,2,0),"")</f>
        <v/>
      </c>
      <c r="E279" s="186" t="str">
        <f>IFERROR(
INDEX('Accounts worksheet'!$A:$A,MATCH('Purchases Input worksheet'!$C279,'Accounts worksheet'!$B:$B,0)),
"")</f>
        <v/>
      </c>
      <c r="F279" s="331"/>
      <c r="G279" s="336"/>
      <c r="H279" s="333"/>
      <c r="I279" s="334"/>
      <c r="J279" s="335"/>
      <c r="K279" s="340"/>
      <c r="L279" s="188" t="str">
        <f t="shared" si="13"/>
        <v/>
      </c>
      <c r="M279" s="188" t="str">
        <f t="shared" si="14"/>
        <v/>
      </c>
      <c r="N279" s="186"/>
      <c r="P279" s="134" t="str">
        <f t="shared" si="15"/>
        <v/>
      </c>
    </row>
    <row r="280" spans="1:16" x14ac:dyDescent="0.35">
      <c r="A280" s="133" t="str">
        <f>IF(B280="","",IFERROR(INDEX('Supplier List'!$A:$A,MATCH('Purchases Input worksheet'!$B280,'Supplier List'!$B:$B,0)),""))</f>
        <v/>
      </c>
      <c r="B280" s="329"/>
      <c r="C280" s="330"/>
      <c r="D280" s="185" t="str">
        <f>IFERROR(VLOOKUP($C280,'Accounts worksheet'!$B:$C,2,0),"")</f>
        <v/>
      </c>
      <c r="E280" s="186" t="str">
        <f>IFERROR(
INDEX('Accounts worksheet'!$A:$A,MATCH('Purchases Input worksheet'!$C280,'Accounts worksheet'!$B:$B,0)),
"")</f>
        <v/>
      </c>
      <c r="F280" s="331"/>
      <c r="G280" s="336"/>
      <c r="H280" s="333"/>
      <c r="I280" s="334"/>
      <c r="J280" s="335"/>
      <c r="K280" s="340"/>
      <c r="L280" s="188" t="str">
        <f t="shared" si="13"/>
        <v/>
      </c>
      <c r="M280" s="188" t="str">
        <f t="shared" si="14"/>
        <v/>
      </c>
      <c r="N280" s="186"/>
      <c r="P280" s="134" t="str">
        <f t="shared" si="15"/>
        <v/>
      </c>
    </row>
    <row r="281" spans="1:16" x14ac:dyDescent="0.35">
      <c r="A281" s="133" t="str">
        <f>IF(B281="","",IFERROR(INDEX('Supplier List'!$A:$A,MATCH('Purchases Input worksheet'!$B281,'Supplier List'!$B:$B,0)),""))</f>
        <v/>
      </c>
      <c r="B281" s="329"/>
      <c r="C281" s="330"/>
      <c r="D281" s="185" t="str">
        <f>IFERROR(VLOOKUP($C281,'Accounts worksheet'!$B:$C,2,0),"")</f>
        <v/>
      </c>
      <c r="E281" s="186" t="str">
        <f>IFERROR(
INDEX('Accounts worksheet'!$A:$A,MATCH('Purchases Input worksheet'!$C281,'Accounts worksheet'!$B:$B,0)),
"")</f>
        <v/>
      </c>
      <c r="F281" s="331"/>
      <c r="G281" s="336"/>
      <c r="H281" s="333"/>
      <c r="I281" s="334"/>
      <c r="J281" s="335"/>
      <c r="K281" s="340"/>
      <c r="L281" s="188" t="str">
        <f t="shared" si="13"/>
        <v/>
      </c>
      <c r="M281" s="188" t="str">
        <f t="shared" si="14"/>
        <v/>
      </c>
      <c r="N281" s="186"/>
      <c r="P281" s="134" t="str">
        <f t="shared" si="15"/>
        <v/>
      </c>
    </row>
    <row r="282" spans="1:16" x14ac:dyDescent="0.35">
      <c r="A282" s="133" t="str">
        <f>IF(B282="","",IFERROR(INDEX('Supplier List'!$A:$A,MATCH('Purchases Input worksheet'!$B282,'Supplier List'!$B:$B,0)),""))</f>
        <v/>
      </c>
      <c r="B282" s="329"/>
      <c r="C282" s="330"/>
      <c r="D282" s="185" t="str">
        <f>IFERROR(VLOOKUP($C282,'Accounts worksheet'!$B:$C,2,0),"")</f>
        <v/>
      </c>
      <c r="E282" s="186" t="str">
        <f>IFERROR(
INDEX('Accounts worksheet'!$A:$A,MATCH('Purchases Input worksheet'!$C282,'Accounts worksheet'!$B:$B,0)),
"")</f>
        <v/>
      </c>
      <c r="F282" s="331"/>
      <c r="G282" s="336"/>
      <c r="H282" s="333"/>
      <c r="I282" s="334"/>
      <c r="J282" s="335"/>
      <c r="K282" s="340"/>
      <c r="L282" s="188" t="str">
        <f t="shared" si="13"/>
        <v/>
      </c>
      <c r="M282" s="188" t="str">
        <f t="shared" si="14"/>
        <v/>
      </c>
      <c r="N282" s="186"/>
      <c r="P282" s="134" t="str">
        <f t="shared" si="15"/>
        <v/>
      </c>
    </row>
    <row r="283" spans="1:16" x14ac:dyDescent="0.35">
      <c r="A283" s="133" t="str">
        <f>IF(B283="","",IFERROR(INDEX('Supplier List'!$A:$A,MATCH('Purchases Input worksheet'!$B283,'Supplier List'!$B:$B,0)),""))</f>
        <v/>
      </c>
      <c r="B283" s="329"/>
      <c r="C283" s="330"/>
      <c r="D283" s="185" t="str">
        <f>IFERROR(VLOOKUP($C283,'Accounts worksheet'!$B:$C,2,0),"")</f>
        <v/>
      </c>
      <c r="E283" s="186" t="str">
        <f>IFERROR(
INDEX('Accounts worksheet'!$A:$A,MATCH('Purchases Input worksheet'!$C283,'Accounts worksheet'!$B:$B,0)),
"")</f>
        <v/>
      </c>
      <c r="F283" s="331"/>
      <c r="G283" s="336"/>
      <c r="H283" s="333"/>
      <c r="I283" s="334"/>
      <c r="J283" s="335"/>
      <c r="K283" s="340"/>
      <c r="L283" s="188" t="str">
        <f t="shared" si="13"/>
        <v/>
      </c>
      <c r="M283" s="188" t="str">
        <f t="shared" si="14"/>
        <v/>
      </c>
      <c r="N283" s="186"/>
      <c r="P283" s="134" t="str">
        <f t="shared" si="15"/>
        <v/>
      </c>
    </row>
    <row r="284" spans="1:16" x14ac:dyDescent="0.35">
      <c r="A284" s="133" t="str">
        <f>IF(B284="","",IFERROR(INDEX('Supplier List'!$A:$A,MATCH('Purchases Input worksheet'!$B284,'Supplier List'!$B:$B,0)),""))</f>
        <v/>
      </c>
      <c r="B284" s="329"/>
      <c r="C284" s="330"/>
      <c r="D284" s="185" t="str">
        <f>IFERROR(VLOOKUP($C284,'Accounts worksheet'!$B:$C,2,0),"")</f>
        <v/>
      </c>
      <c r="E284" s="186" t="str">
        <f>IFERROR(
INDEX('Accounts worksheet'!$A:$A,MATCH('Purchases Input worksheet'!$C284,'Accounts worksheet'!$B:$B,0)),
"")</f>
        <v/>
      </c>
      <c r="F284" s="331"/>
      <c r="G284" s="336"/>
      <c r="H284" s="333"/>
      <c r="I284" s="334"/>
      <c r="J284" s="335"/>
      <c r="K284" s="340"/>
      <c r="L284" s="188" t="str">
        <f t="shared" si="13"/>
        <v/>
      </c>
      <c r="M284" s="188" t="str">
        <f t="shared" si="14"/>
        <v/>
      </c>
      <c r="N284" s="186"/>
      <c r="P284" s="134" t="str">
        <f t="shared" si="15"/>
        <v/>
      </c>
    </row>
    <row r="285" spans="1:16" x14ac:dyDescent="0.35">
      <c r="A285" s="133" t="str">
        <f>IF(B285="","",IFERROR(INDEX('Supplier List'!$A:$A,MATCH('Purchases Input worksheet'!$B285,'Supplier List'!$B:$B,0)),""))</f>
        <v/>
      </c>
      <c r="B285" s="329"/>
      <c r="C285" s="330"/>
      <c r="D285" s="185" t="str">
        <f>IFERROR(VLOOKUP($C285,'Accounts worksheet'!$B:$C,2,0),"")</f>
        <v/>
      </c>
      <c r="E285" s="186" t="str">
        <f>IFERROR(
INDEX('Accounts worksheet'!$A:$A,MATCH('Purchases Input worksheet'!$C285,'Accounts worksheet'!$B:$B,0)),
"")</f>
        <v/>
      </c>
      <c r="F285" s="331"/>
      <c r="G285" s="336"/>
      <c r="H285" s="333"/>
      <c r="I285" s="334"/>
      <c r="J285" s="335"/>
      <c r="K285" s="340"/>
      <c r="L285" s="188" t="str">
        <f t="shared" si="13"/>
        <v/>
      </c>
      <c r="M285" s="188" t="str">
        <f t="shared" si="14"/>
        <v/>
      </c>
      <c r="N285" s="186"/>
      <c r="P285" s="134" t="str">
        <f t="shared" si="15"/>
        <v/>
      </c>
    </row>
    <row r="286" spans="1:16" x14ac:dyDescent="0.35">
      <c r="A286" s="133" t="str">
        <f>IF(B286="","",IFERROR(INDEX('Supplier List'!$A:$A,MATCH('Purchases Input worksheet'!$B286,'Supplier List'!$B:$B,0)),""))</f>
        <v/>
      </c>
      <c r="B286" s="329"/>
      <c r="C286" s="330"/>
      <c r="D286" s="185" t="str">
        <f>IFERROR(VLOOKUP($C286,'Accounts worksheet'!$B:$C,2,0),"")</f>
        <v/>
      </c>
      <c r="E286" s="186" t="str">
        <f>IFERROR(
INDEX('Accounts worksheet'!$A:$A,MATCH('Purchases Input worksheet'!$C286,'Accounts worksheet'!$B:$B,0)),
"")</f>
        <v/>
      </c>
      <c r="F286" s="331"/>
      <c r="G286" s="336"/>
      <c r="H286" s="333"/>
      <c r="I286" s="334"/>
      <c r="J286" s="335"/>
      <c r="K286" s="340"/>
      <c r="L286" s="188" t="str">
        <f t="shared" si="13"/>
        <v/>
      </c>
      <c r="M286" s="188" t="str">
        <f t="shared" si="14"/>
        <v/>
      </c>
      <c r="N286" s="186"/>
      <c r="P286" s="134" t="str">
        <f t="shared" si="15"/>
        <v/>
      </c>
    </row>
    <row r="287" spans="1:16" x14ac:dyDescent="0.35">
      <c r="A287" s="133" t="str">
        <f>IF(B287="","",IFERROR(INDEX('Supplier List'!$A:$A,MATCH('Purchases Input worksheet'!$B287,'Supplier List'!$B:$B,0)),""))</f>
        <v/>
      </c>
      <c r="B287" s="329"/>
      <c r="C287" s="330"/>
      <c r="D287" s="185" t="str">
        <f>IFERROR(VLOOKUP($C287,'Accounts worksheet'!$B:$C,2,0),"")</f>
        <v/>
      </c>
      <c r="E287" s="186" t="str">
        <f>IFERROR(
INDEX('Accounts worksheet'!$A:$A,MATCH('Purchases Input worksheet'!$C287,'Accounts worksheet'!$B:$B,0)),
"")</f>
        <v/>
      </c>
      <c r="F287" s="331"/>
      <c r="G287" s="336"/>
      <c r="H287" s="333"/>
      <c r="I287" s="334"/>
      <c r="J287" s="335"/>
      <c r="K287" s="340"/>
      <c r="L287" s="188" t="str">
        <f t="shared" si="13"/>
        <v/>
      </c>
      <c r="M287" s="188" t="str">
        <f t="shared" si="14"/>
        <v/>
      </c>
      <c r="N287" s="186"/>
      <c r="P287" s="134" t="str">
        <f t="shared" si="15"/>
        <v/>
      </c>
    </row>
    <row r="288" spans="1:16" x14ac:dyDescent="0.35">
      <c r="A288" s="133" t="str">
        <f>IF(B288="","",IFERROR(INDEX('Supplier List'!$A:$A,MATCH('Purchases Input worksheet'!$B288,'Supplier List'!$B:$B,0)),""))</f>
        <v/>
      </c>
      <c r="B288" s="329"/>
      <c r="C288" s="330"/>
      <c r="D288" s="185" t="str">
        <f>IFERROR(VLOOKUP($C288,'Accounts worksheet'!$B:$C,2,0),"")</f>
        <v/>
      </c>
      <c r="E288" s="186" t="str">
        <f>IFERROR(
INDEX('Accounts worksheet'!$A:$A,MATCH('Purchases Input worksheet'!$C288,'Accounts worksheet'!$B:$B,0)),
"")</f>
        <v/>
      </c>
      <c r="F288" s="331"/>
      <c r="G288" s="336"/>
      <c r="H288" s="333"/>
      <c r="I288" s="334"/>
      <c r="J288" s="335"/>
      <c r="K288" s="340"/>
      <c r="L288" s="188" t="str">
        <f t="shared" si="13"/>
        <v/>
      </c>
      <c r="M288" s="188" t="str">
        <f t="shared" si="14"/>
        <v/>
      </c>
      <c r="N288" s="186"/>
      <c r="P288" s="134" t="str">
        <f t="shared" si="15"/>
        <v/>
      </c>
    </row>
    <row r="289" spans="1:16" x14ac:dyDescent="0.35">
      <c r="A289" s="133" t="str">
        <f>IF(B289="","",IFERROR(INDEX('Supplier List'!$A:$A,MATCH('Purchases Input worksheet'!$B289,'Supplier List'!$B:$B,0)),""))</f>
        <v/>
      </c>
      <c r="B289" s="329"/>
      <c r="C289" s="330"/>
      <c r="D289" s="185" t="str">
        <f>IFERROR(VLOOKUP($C289,'Accounts worksheet'!$B:$C,2,0),"")</f>
        <v/>
      </c>
      <c r="E289" s="186" t="str">
        <f>IFERROR(
INDEX('Accounts worksheet'!$A:$A,MATCH('Purchases Input worksheet'!$C289,'Accounts worksheet'!$B:$B,0)),
"")</f>
        <v/>
      </c>
      <c r="F289" s="331"/>
      <c r="G289" s="336"/>
      <c r="H289" s="333"/>
      <c r="I289" s="334"/>
      <c r="J289" s="335"/>
      <c r="K289" s="340"/>
      <c r="L289" s="188" t="str">
        <f t="shared" si="13"/>
        <v/>
      </c>
      <c r="M289" s="188" t="str">
        <f t="shared" si="14"/>
        <v/>
      </c>
      <c r="N289" s="186"/>
      <c r="P289" s="134" t="str">
        <f t="shared" si="15"/>
        <v/>
      </c>
    </row>
    <row r="290" spans="1:16" x14ac:dyDescent="0.35">
      <c r="A290" s="133" t="str">
        <f>IF(B290="","",IFERROR(INDEX('Supplier List'!$A:$A,MATCH('Purchases Input worksheet'!$B290,'Supplier List'!$B:$B,0)),""))</f>
        <v/>
      </c>
      <c r="B290" s="329"/>
      <c r="C290" s="330"/>
      <c r="D290" s="185" t="str">
        <f>IFERROR(VLOOKUP($C290,'Accounts worksheet'!$B:$C,2,0),"")</f>
        <v/>
      </c>
      <c r="E290" s="186" t="str">
        <f>IFERROR(
INDEX('Accounts worksheet'!$A:$A,MATCH('Purchases Input worksheet'!$C290,'Accounts worksheet'!$B:$B,0)),
"")</f>
        <v/>
      </c>
      <c r="F290" s="331"/>
      <c r="G290" s="336"/>
      <c r="H290" s="333"/>
      <c r="I290" s="334"/>
      <c r="J290" s="335"/>
      <c r="K290" s="340"/>
      <c r="L290" s="188" t="str">
        <f t="shared" si="13"/>
        <v/>
      </c>
      <c r="M290" s="188" t="str">
        <f t="shared" si="14"/>
        <v/>
      </c>
      <c r="N290" s="186"/>
      <c r="P290" s="134" t="str">
        <f t="shared" si="15"/>
        <v/>
      </c>
    </row>
    <row r="291" spans="1:16" x14ac:dyDescent="0.35">
      <c r="A291" s="133" t="str">
        <f>IF(B291="","",IFERROR(INDEX('Supplier List'!$A:$A,MATCH('Purchases Input worksheet'!$B291,'Supplier List'!$B:$B,0)),""))</f>
        <v/>
      </c>
      <c r="B291" s="329"/>
      <c r="C291" s="330"/>
      <c r="D291" s="185" t="str">
        <f>IFERROR(VLOOKUP($C291,'Accounts worksheet'!$B:$C,2,0),"")</f>
        <v/>
      </c>
      <c r="E291" s="186" t="str">
        <f>IFERROR(
INDEX('Accounts worksheet'!$A:$A,MATCH('Purchases Input worksheet'!$C291,'Accounts worksheet'!$B:$B,0)),
"")</f>
        <v/>
      </c>
      <c r="F291" s="331"/>
      <c r="G291" s="336"/>
      <c r="H291" s="333"/>
      <c r="I291" s="334"/>
      <c r="J291" s="335"/>
      <c r="K291" s="340"/>
      <c r="L291" s="188" t="str">
        <f t="shared" si="13"/>
        <v/>
      </c>
      <c r="M291" s="188" t="str">
        <f t="shared" si="14"/>
        <v/>
      </c>
      <c r="N291" s="186"/>
      <c r="P291" s="134" t="str">
        <f t="shared" si="15"/>
        <v/>
      </c>
    </row>
    <row r="292" spans="1:16" x14ac:dyDescent="0.35">
      <c r="A292" s="133" t="str">
        <f>IF(B292="","",IFERROR(INDEX('Supplier List'!$A:$A,MATCH('Purchases Input worksheet'!$B292,'Supplier List'!$B:$B,0)),""))</f>
        <v/>
      </c>
      <c r="B292" s="329"/>
      <c r="C292" s="330"/>
      <c r="D292" s="185" t="str">
        <f>IFERROR(VLOOKUP($C292,'Accounts worksheet'!$B:$C,2,0),"")</f>
        <v/>
      </c>
      <c r="E292" s="186" t="str">
        <f>IFERROR(
INDEX('Accounts worksheet'!$A:$A,MATCH('Purchases Input worksheet'!$C292,'Accounts worksheet'!$B:$B,0)),
"")</f>
        <v/>
      </c>
      <c r="F292" s="331"/>
      <c r="G292" s="336"/>
      <c r="H292" s="333"/>
      <c r="I292" s="334"/>
      <c r="J292" s="335"/>
      <c r="K292" s="340"/>
      <c r="L292" s="188" t="str">
        <f t="shared" si="13"/>
        <v/>
      </c>
      <c r="M292" s="188" t="str">
        <f t="shared" si="14"/>
        <v/>
      </c>
      <c r="N292" s="186"/>
      <c r="P292" s="134" t="str">
        <f t="shared" si="15"/>
        <v/>
      </c>
    </row>
    <row r="293" spans="1:16" x14ac:dyDescent="0.35">
      <c r="A293" s="133" t="str">
        <f>IF(B293="","",IFERROR(INDEX('Supplier List'!$A:$A,MATCH('Purchases Input worksheet'!$B293,'Supplier List'!$B:$B,0)),""))</f>
        <v/>
      </c>
      <c r="B293" s="329"/>
      <c r="C293" s="330"/>
      <c r="D293" s="185" t="str">
        <f>IFERROR(VLOOKUP($C293,'Accounts worksheet'!$B:$C,2,0),"")</f>
        <v/>
      </c>
      <c r="E293" s="186" t="str">
        <f>IFERROR(
INDEX('Accounts worksheet'!$A:$A,MATCH('Purchases Input worksheet'!$C293,'Accounts worksheet'!$B:$B,0)),
"")</f>
        <v/>
      </c>
      <c r="F293" s="331"/>
      <c r="G293" s="336"/>
      <c r="H293" s="333"/>
      <c r="I293" s="334"/>
      <c r="J293" s="335"/>
      <c r="K293" s="340"/>
      <c r="L293" s="188" t="str">
        <f t="shared" si="13"/>
        <v/>
      </c>
      <c r="M293" s="188" t="str">
        <f t="shared" si="14"/>
        <v/>
      </c>
      <c r="N293" s="186"/>
      <c r="P293" s="134" t="str">
        <f t="shared" si="15"/>
        <v/>
      </c>
    </row>
    <row r="294" spans="1:16" x14ac:dyDescent="0.35">
      <c r="A294" s="133" t="str">
        <f>IF(B294="","",IFERROR(INDEX('Supplier List'!$A:$A,MATCH('Purchases Input worksheet'!$B294,'Supplier List'!$B:$B,0)),""))</f>
        <v/>
      </c>
      <c r="B294" s="329"/>
      <c r="C294" s="330"/>
      <c r="D294" s="185" t="str">
        <f>IFERROR(VLOOKUP($C294,'Accounts worksheet'!$B:$C,2,0),"")</f>
        <v/>
      </c>
      <c r="E294" s="186" t="str">
        <f>IFERROR(
INDEX('Accounts worksheet'!$A:$A,MATCH('Purchases Input worksheet'!$C294,'Accounts worksheet'!$B:$B,0)),
"")</f>
        <v/>
      </c>
      <c r="F294" s="331"/>
      <c r="G294" s="336"/>
      <c r="H294" s="333"/>
      <c r="I294" s="334"/>
      <c r="J294" s="335"/>
      <c r="K294" s="340"/>
      <c r="L294" s="188" t="str">
        <f t="shared" si="13"/>
        <v/>
      </c>
      <c r="M294" s="188" t="str">
        <f t="shared" si="14"/>
        <v/>
      </c>
      <c r="N294" s="186"/>
      <c r="P294" s="134" t="str">
        <f t="shared" si="15"/>
        <v/>
      </c>
    </row>
    <row r="295" spans="1:16" x14ac:dyDescent="0.35">
      <c r="A295" s="133" t="str">
        <f>IF(B295="","",IFERROR(INDEX('Supplier List'!$A:$A,MATCH('Purchases Input worksheet'!$B295,'Supplier List'!$B:$B,0)),""))</f>
        <v/>
      </c>
      <c r="B295" s="329"/>
      <c r="C295" s="330"/>
      <c r="D295" s="185" t="str">
        <f>IFERROR(VLOOKUP($C295,'Accounts worksheet'!$B:$C,2,0),"")</f>
        <v/>
      </c>
      <c r="E295" s="186" t="str">
        <f>IFERROR(
INDEX('Accounts worksheet'!$A:$A,MATCH('Purchases Input worksheet'!$C295,'Accounts worksheet'!$B:$B,0)),
"")</f>
        <v/>
      </c>
      <c r="F295" s="331"/>
      <c r="G295" s="336"/>
      <c r="H295" s="333"/>
      <c r="I295" s="334"/>
      <c r="J295" s="335"/>
      <c r="K295" s="340"/>
      <c r="L295" s="188" t="str">
        <f t="shared" si="13"/>
        <v/>
      </c>
      <c r="M295" s="188" t="str">
        <f t="shared" si="14"/>
        <v/>
      </c>
      <c r="N295" s="186"/>
      <c r="P295" s="134" t="str">
        <f t="shared" si="15"/>
        <v/>
      </c>
    </row>
    <row r="296" spans="1:16" x14ac:dyDescent="0.35">
      <c r="A296" s="133" t="str">
        <f>IF(B296="","",IFERROR(INDEX('Supplier List'!$A:$A,MATCH('Purchases Input worksheet'!$B296,'Supplier List'!$B:$B,0)),""))</f>
        <v/>
      </c>
      <c r="B296" s="329"/>
      <c r="C296" s="330"/>
      <c r="D296" s="185" t="str">
        <f>IFERROR(VLOOKUP($C296,'Accounts worksheet'!$B:$C,2,0),"")</f>
        <v/>
      </c>
      <c r="E296" s="186" t="str">
        <f>IFERROR(
INDEX('Accounts worksheet'!$A:$A,MATCH('Purchases Input worksheet'!$C296,'Accounts worksheet'!$B:$B,0)),
"")</f>
        <v/>
      </c>
      <c r="F296" s="331"/>
      <c r="G296" s="336"/>
      <c r="H296" s="333"/>
      <c r="I296" s="334"/>
      <c r="J296" s="335"/>
      <c r="K296" s="340"/>
      <c r="L296" s="188" t="str">
        <f t="shared" si="13"/>
        <v/>
      </c>
      <c r="M296" s="188" t="str">
        <f t="shared" si="14"/>
        <v/>
      </c>
      <c r="N296" s="186"/>
      <c r="P296" s="134" t="str">
        <f t="shared" si="15"/>
        <v/>
      </c>
    </row>
    <row r="297" spans="1:16" x14ac:dyDescent="0.35">
      <c r="A297" s="133" t="str">
        <f>IF(B297="","",IFERROR(INDEX('Supplier List'!$A:$A,MATCH('Purchases Input worksheet'!$B297,'Supplier List'!$B:$B,0)),""))</f>
        <v/>
      </c>
      <c r="B297" s="329"/>
      <c r="C297" s="330"/>
      <c r="D297" s="185" t="str">
        <f>IFERROR(VLOOKUP($C297,'Accounts worksheet'!$B:$C,2,0),"")</f>
        <v/>
      </c>
      <c r="E297" s="186" t="str">
        <f>IFERROR(
INDEX('Accounts worksheet'!$A:$A,MATCH('Purchases Input worksheet'!$C297,'Accounts worksheet'!$B:$B,0)),
"")</f>
        <v/>
      </c>
      <c r="F297" s="331"/>
      <c r="G297" s="336"/>
      <c r="H297" s="333"/>
      <c r="I297" s="334"/>
      <c r="J297" s="335"/>
      <c r="K297" s="340"/>
      <c r="L297" s="188" t="str">
        <f t="shared" si="13"/>
        <v/>
      </c>
      <c r="M297" s="188" t="str">
        <f t="shared" si="14"/>
        <v/>
      </c>
      <c r="N297" s="186"/>
      <c r="P297" s="134" t="str">
        <f t="shared" si="15"/>
        <v/>
      </c>
    </row>
    <row r="298" spans="1:16" x14ac:dyDescent="0.35">
      <c r="A298" s="133" t="str">
        <f>IF(B298="","",IFERROR(INDEX('Supplier List'!$A:$A,MATCH('Purchases Input worksheet'!$B298,'Supplier List'!$B:$B,0)),""))</f>
        <v/>
      </c>
      <c r="B298" s="329"/>
      <c r="C298" s="330"/>
      <c r="D298" s="185" t="str">
        <f>IFERROR(VLOOKUP($C298,'Accounts worksheet'!$B:$C,2,0),"")</f>
        <v/>
      </c>
      <c r="E298" s="186" t="str">
        <f>IFERROR(
INDEX('Accounts worksheet'!$A:$A,MATCH('Purchases Input worksheet'!$C298,'Accounts worksheet'!$B:$B,0)),
"")</f>
        <v/>
      </c>
      <c r="F298" s="331"/>
      <c r="G298" s="336"/>
      <c r="H298" s="333"/>
      <c r="I298" s="334"/>
      <c r="J298" s="335"/>
      <c r="K298" s="340"/>
      <c r="L298" s="188" t="str">
        <f t="shared" si="13"/>
        <v/>
      </c>
      <c r="M298" s="188" t="str">
        <f t="shared" si="14"/>
        <v/>
      </c>
      <c r="N298" s="186"/>
      <c r="P298" s="134" t="str">
        <f t="shared" si="15"/>
        <v/>
      </c>
    </row>
    <row r="299" spans="1:16" x14ac:dyDescent="0.35">
      <c r="A299" s="133" t="str">
        <f>IF(B299="","",IFERROR(INDEX('Supplier List'!$A:$A,MATCH('Purchases Input worksheet'!$B299,'Supplier List'!$B:$B,0)),""))</f>
        <v/>
      </c>
      <c r="B299" s="329"/>
      <c r="C299" s="330"/>
      <c r="D299" s="185" t="str">
        <f>IFERROR(VLOOKUP($C299,'Accounts worksheet'!$B:$C,2,0),"")</f>
        <v/>
      </c>
      <c r="E299" s="186" t="str">
        <f>IFERROR(
INDEX('Accounts worksheet'!$A:$A,MATCH('Purchases Input worksheet'!$C299,'Accounts worksheet'!$B:$B,0)),
"")</f>
        <v/>
      </c>
      <c r="F299" s="331"/>
      <c r="G299" s="336"/>
      <c r="H299" s="333"/>
      <c r="I299" s="334"/>
      <c r="J299" s="335"/>
      <c r="K299" s="340"/>
      <c r="L299" s="188" t="str">
        <f t="shared" si="13"/>
        <v/>
      </c>
      <c r="M299" s="188" t="str">
        <f t="shared" si="14"/>
        <v/>
      </c>
      <c r="N299" s="186"/>
      <c r="P299" s="134" t="str">
        <f t="shared" si="15"/>
        <v/>
      </c>
    </row>
    <row r="300" spans="1:16" x14ac:dyDescent="0.35">
      <c r="A300" s="133" t="str">
        <f>IF(B300="","",IFERROR(INDEX('Supplier List'!$A:$A,MATCH('Purchases Input worksheet'!$B300,'Supplier List'!$B:$B,0)),""))</f>
        <v/>
      </c>
      <c r="B300" s="329"/>
      <c r="C300" s="330"/>
      <c r="D300" s="185" t="str">
        <f>IFERROR(VLOOKUP($C300,'Accounts worksheet'!$B:$C,2,0),"")</f>
        <v/>
      </c>
      <c r="E300" s="186" t="str">
        <f>IFERROR(
INDEX('Accounts worksheet'!$A:$A,MATCH('Purchases Input worksheet'!$C300,'Accounts worksheet'!$B:$B,0)),
"")</f>
        <v/>
      </c>
      <c r="F300" s="331"/>
      <c r="G300" s="336"/>
      <c r="H300" s="333"/>
      <c r="I300" s="334"/>
      <c r="J300" s="335"/>
      <c r="K300" s="340"/>
      <c r="L300" s="188" t="str">
        <f t="shared" si="13"/>
        <v/>
      </c>
      <c r="M300" s="188" t="str">
        <f t="shared" si="14"/>
        <v/>
      </c>
      <c r="N300" s="186"/>
      <c r="P300" s="134" t="str">
        <f t="shared" si="15"/>
        <v/>
      </c>
    </row>
    <row r="301" spans="1:16" x14ac:dyDescent="0.35">
      <c r="A301" s="133" t="str">
        <f>IF(B301="","",IFERROR(INDEX('Supplier List'!$A:$A,MATCH('Purchases Input worksheet'!$B301,'Supplier List'!$B:$B,0)),""))</f>
        <v/>
      </c>
      <c r="B301" s="329"/>
      <c r="C301" s="330"/>
      <c r="D301" s="185" t="str">
        <f>IFERROR(VLOOKUP($C301,'Accounts worksheet'!$B:$C,2,0),"")</f>
        <v/>
      </c>
      <c r="E301" s="186" t="str">
        <f>IFERROR(
INDEX('Accounts worksheet'!$A:$A,MATCH('Purchases Input worksheet'!$C301,'Accounts worksheet'!$B:$B,0)),
"")</f>
        <v/>
      </c>
      <c r="F301" s="331"/>
      <c r="G301" s="336"/>
      <c r="H301" s="333"/>
      <c r="I301" s="334"/>
      <c r="J301" s="335"/>
      <c r="K301" s="340"/>
      <c r="L301" s="188" t="str">
        <f t="shared" si="13"/>
        <v/>
      </c>
      <c r="M301" s="188" t="str">
        <f t="shared" si="14"/>
        <v/>
      </c>
      <c r="N301" s="186"/>
      <c r="P301" s="134" t="str">
        <f t="shared" si="15"/>
        <v/>
      </c>
    </row>
    <row r="302" spans="1:16" x14ac:dyDescent="0.35">
      <c r="A302" s="133" t="str">
        <f>IF(B302="","",IFERROR(INDEX('Supplier List'!$A:$A,MATCH('Purchases Input worksheet'!$B302,'Supplier List'!$B:$B,0)),""))</f>
        <v/>
      </c>
      <c r="B302" s="329"/>
      <c r="C302" s="330"/>
      <c r="D302" s="185" t="str">
        <f>IFERROR(VLOOKUP($C302,'Accounts worksheet'!$B:$C,2,0),"")</f>
        <v/>
      </c>
      <c r="E302" s="186" t="str">
        <f>IFERROR(
INDEX('Accounts worksheet'!$A:$A,MATCH('Purchases Input worksheet'!$C302,'Accounts worksheet'!$B:$B,0)),
"")</f>
        <v/>
      </c>
      <c r="F302" s="331"/>
      <c r="G302" s="336"/>
      <c r="H302" s="333"/>
      <c r="I302" s="334"/>
      <c r="J302" s="335"/>
      <c r="K302" s="340"/>
      <c r="L302" s="188" t="str">
        <f t="shared" si="13"/>
        <v/>
      </c>
      <c r="M302" s="188" t="str">
        <f t="shared" si="14"/>
        <v/>
      </c>
      <c r="N302" s="186"/>
      <c r="P302" s="134" t="str">
        <f t="shared" si="15"/>
        <v/>
      </c>
    </row>
    <row r="303" spans="1:16" x14ac:dyDescent="0.35">
      <c r="A303" s="133" t="str">
        <f>IF(B303="","",IFERROR(INDEX('Supplier List'!$A:$A,MATCH('Purchases Input worksheet'!$B303,'Supplier List'!$B:$B,0)),""))</f>
        <v/>
      </c>
      <c r="B303" s="329"/>
      <c r="C303" s="330"/>
      <c r="D303" s="185" t="str">
        <f>IFERROR(VLOOKUP($C303,'Accounts worksheet'!$B:$C,2,0),"")</f>
        <v/>
      </c>
      <c r="E303" s="186" t="str">
        <f>IFERROR(
INDEX('Accounts worksheet'!$A:$A,MATCH('Purchases Input worksheet'!$C303,'Accounts worksheet'!$B:$B,0)),
"")</f>
        <v/>
      </c>
      <c r="F303" s="331"/>
      <c r="G303" s="336"/>
      <c r="H303" s="333"/>
      <c r="I303" s="334"/>
      <c r="J303" s="335"/>
      <c r="K303" s="340"/>
      <c r="L303" s="188" t="str">
        <f t="shared" si="13"/>
        <v/>
      </c>
      <c r="M303" s="188" t="str">
        <f t="shared" si="14"/>
        <v/>
      </c>
      <c r="N303" s="186"/>
      <c r="P303" s="134" t="str">
        <f t="shared" si="15"/>
        <v/>
      </c>
    </row>
    <row r="304" spans="1:16" x14ac:dyDescent="0.35">
      <c r="A304" s="133" t="str">
        <f>IF(B304="","",IFERROR(INDEX('Supplier List'!$A:$A,MATCH('Purchases Input worksheet'!$B304,'Supplier List'!$B:$B,0)),""))</f>
        <v/>
      </c>
      <c r="B304" s="329"/>
      <c r="C304" s="330"/>
      <c r="D304" s="185" t="str">
        <f>IFERROR(VLOOKUP($C304,'Accounts worksheet'!$B:$C,2,0),"")</f>
        <v/>
      </c>
      <c r="E304" s="186" t="str">
        <f>IFERROR(
INDEX('Accounts worksheet'!$A:$A,MATCH('Purchases Input worksheet'!$C304,'Accounts worksheet'!$B:$B,0)),
"")</f>
        <v/>
      </c>
      <c r="F304" s="331"/>
      <c r="G304" s="336"/>
      <c r="H304" s="333"/>
      <c r="I304" s="334"/>
      <c r="J304" s="335"/>
      <c r="K304" s="340"/>
      <c r="L304" s="188" t="str">
        <f t="shared" si="13"/>
        <v/>
      </c>
      <c r="M304" s="188" t="str">
        <f t="shared" si="14"/>
        <v/>
      </c>
      <c r="N304" s="186"/>
      <c r="P304" s="134" t="str">
        <f t="shared" si="15"/>
        <v/>
      </c>
    </row>
    <row r="305" spans="1:16" x14ac:dyDescent="0.35">
      <c r="A305" s="133" t="str">
        <f>IF(B305="","",IFERROR(INDEX('Supplier List'!$A:$A,MATCH('Purchases Input worksheet'!$B305,'Supplier List'!$B:$B,0)),""))</f>
        <v/>
      </c>
      <c r="B305" s="329"/>
      <c r="C305" s="330"/>
      <c r="D305" s="185" t="str">
        <f>IFERROR(VLOOKUP($C305,'Accounts worksheet'!$B:$C,2,0),"")</f>
        <v/>
      </c>
      <c r="E305" s="186" t="str">
        <f>IFERROR(
INDEX('Accounts worksheet'!$A:$A,MATCH('Purchases Input worksheet'!$C305,'Accounts worksheet'!$B:$B,0)),
"")</f>
        <v/>
      </c>
      <c r="F305" s="331"/>
      <c r="G305" s="336"/>
      <c r="H305" s="333"/>
      <c r="I305" s="334"/>
      <c r="J305" s="335"/>
      <c r="K305" s="340"/>
      <c r="L305" s="188" t="str">
        <f t="shared" si="13"/>
        <v/>
      </c>
      <c r="M305" s="188" t="str">
        <f t="shared" si="14"/>
        <v/>
      </c>
      <c r="N305" s="186"/>
      <c r="P305" s="134" t="str">
        <f t="shared" si="15"/>
        <v/>
      </c>
    </row>
    <row r="306" spans="1:16" x14ac:dyDescent="0.35">
      <c r="A306" s="133" t="str">
        <f>IF(B306="","",IFERROR(INDEX('Supplier List'!$A:$A,MATCH('Purchases Input worksheet'!$B306,'Supplier List'!$B:$B,0)),""))</f>
        <v/>
      </c>
      <c r="B306" s="329"/>
      <c r="C306" s="330"/>
      <c r="D306" s="185" t="str">
        <f>IFERROR(VLOOKUP($C306,'Accounts worksheet'!$B:$C,2,0),"")</f>
        <v/>
      </c>
      <c r="E306" s="186" t="str">
        <f>IFERROR(
INDEX('Accounts worksheet'!$A:$A,MATCH('Purchases Input worksheet'!$C306,'Accounts worksheet'!$B:$B,0)),
"")</f>
        <v/>
      </c>
      <c r="F306" s="331"/>
      <c r="G306" s="336"/>
      <c r="H306" s="333"/>
      <c r="I306" s="334"/>
      <c r="J306" s="335"/>
      <c r="K306" s="340"/>
      <c r="L306" s="188" t="str">
        <f t="shared" si="13"/>
        <v/>
      </c>
      <c r="M306" s="188" t="str">
        <f t="shared" si="14"/>
        <v/>
      </c>
      <c r="N306" s="186"/>
      <c r="P306" s="134" t="str">
        <f t="shared" si="15"/>
        <v/>
      </c>
    </row>
    <row r="307" spans="1:16" x14ac:dyDescent="0.35">
      <c r="A307" s="133" t="str">
        <f>IF(B307="","",IFERROR(INDEX('Supplier List'!$A:$A,MATCH('Purchases Input worksheet'!$B307,'Supplier List'!$B:$B,0)),""))</f>
        <v/>
      </c>
      <c r="B307" s="329"/>
      <c r="C307" s="330"/>
      <c r="D307" s="185" t="str">
        <f>IFERROR(VLOOKUP($C307,'Accounts worksheet'!$B:$C,2,0),"")</f>
        <v/>
      </c>
      <c r="E307" s="186" t="str">
        <f>IFERROR(
INDEX('Accounts worksheet'!$A:$A,MATCH('Purchases Input worksheet'!$C307,'Accounts worksheet'!$B:$B,0)),
"")</f>
        <v/>
      </c>
      <c r="F307" s="331"/>
      <c r="G307" s="336"/>
      <c r="H307" s="333"/>
      <c r="I307" s="334"/>
      <c r="J307" s="335"/>
      <c r="K307" s="340"/>
      <c r="L307" s="188" t="str">
        <f t="shared" si="13"/>
        <v/>
      </c>
      <c r="M307" s="188" t="str">
        <f t="shared" si="14"/>
        <v/>
      </c>
      <c r="N307" s="186"/>
      <c r="P307" s="134" t="str">
        <f t="shared" si="15"/>
        <v/>
      </c>
    </row>
    <row r="308" spans="1:16" x14ac:dyDescent="0.35">
      <c r="A308" s="133" t="str">
        <f>IF(B308="","",IFERROR(INDEX('Supplier List'!$A:$A,MATCH('Purchases Input worksheet'!$B308,'Supplier List'!$B:$B,0)),""))</f>
        <v/>
      </c>
      <c r="B308" s="329"/>
      <c r="C308" s="330"/>
      <c r="D308" s="185" t="str">
        <f>IFERROR(VLOOKUP($C308,'Accounts worksheet'!$B:$C,2,0),"")</f>
        <v/>
      </c>
      <c r="E308" s="186" t="str">
        <f>IFERROR(
INDEX('Accounts worksheet'!$A:$A,MATCH('Purchases Input worksheet'!$C308,'Accounts worksheet'!$B:$B,0)),
"")</f>
        <v/>
      </c>
      <c r="F308" s="331"/>
      <c r="G308" s="336"/>
      <c r="H308" s="333"/>
      <c r="I308" s="334"/>
      <c r="J308" s="335"/>
      <c r="K308" s="340"/>
      <c r="L308" s="188" t="str">
        <f t="shared" si="13"/>
        <v/>
      </c>
      <c r="M308" s="188" t="str">
        <f t="shared" si="14"/>
        <v/>
      </c>
      <c r="N308" s="186"/>
      <c r="P308" s="134" t="str">
        <f t="shared" si="15"/>
        <v/>
      </c>
    </row>
    <row r="309" spans="1:16" x14ac:dyDescent="0.35">
      <c r="A309" s="133" t="str">
        <f>IF(B309="","",IFERROR(INDEX('Supplier List'!$A:$A,MATCH('Purchases Input worksheet'!$B309,'Supplier List'!$B:$B,0)),""))</f>
        <v/>
      </c>
      <c r="B309" s="329"/>
      <c r="C309" s="330"/>
      <c r="D309" s="185" t="str">
        <f>IFERROR(VLOOKUP($C309,'Accounts worksheet'!$B:$C,2,0),"")</f>
        <v/>
      </c>
      <c r="E309" s="186" t="str">
        <f>IFERROR(
INDEX('Accounts worksheet'!$A:$A,MATCH('Purchases Input worksheet'!$C309,'Accounts worksheet'!$B:$B,0)),
"")</f>
        <v/>
      </c>
      <c r="F309" s="331"/>
      <c r="G309" s="336"/>
      <c r="H309" s="333"/>
      <c r="I309" s="334"/>
      <c r="J309" s="335"/>
      <c r="K309" s="340"/>
      <c r="L309" s="188" t="str">
        <f t="shared" si="13"/>
        <v/>
      </c>
      <c r="M309" s="188" t="str">
        <f t="shared" si="14"/>
        <v/>
      </c>
      <c r="N309" s="186"/>
      <c r="P309" s="134" t="str">
        <f t="shared" si="15"/>
        <v/>
      </c>
    </row>
    <row r="310" spans="1:16" x14ac:dyDescent="0.35">
      <c r="A310" s="133" t="str">
        <f>IF(B310="","",IFERROR(INDEX('Supplier List'!$A:$A,MATCH('Purchases Input worksheet'!$B310,'Supplier List'!$B:$B,0)),""))</f>
        <v/>
      </c>
      <c r="B310" s="329"/>
      <c r="C310" s="330"/>
      <c r="D310" s="185" t="str">
        <f>IFERROR(VLOOKUP($C310,'Accounts worksheet'!$B:$C,2,0),"")</f>
        <v/>
      </c>
      <c r="E310" s="186" t="str">
        <f>IFERROR(
INDEX('Accounts worksheet'!$A:$A,MATCH('Purchases Input worksheet'!$C310,'Accounts worksheet'!$B:$B,0)),
"")</f>
        <v/>
      </c>
      <c r="F310" s="331"/>
      <c r="G310" s="336"/>
      <c r="H310" s="333"/>
      <c r="I310" s="334"/>
      <c r="J310" s="335"/>
      <c r="K310" s="340"/>
      <c r="L310" s="188" t="str">
        <f t="shared" si="13"/>
        <v/>
      </c>
      <c r="M310" s="188" t="str">
        <f t="shared" si="14"/>
        <v/>
      </c>
      <c r="N310" s="186"/>
      <c r="P310" s="134" t="str">
        <f t="shared" si="15"/>
        <v/>
      </c>
    </row>
    <row r="311" spans="1:16" x14ac:dyDescent="0.35">
      <c r="A311" s="133" t="str">
        <f>IF(B311="","",IFERROR(INDEX('Supplier List'!$A:$A,MATCH('Purchases Input worksheet'!$B311,'Supplier List'!$B:$B,0)),""))</f>
        <v/>
      </c>
      <c r="B311" s="329"/>
      <c r="C311" s="330"/>
      <c r="D311" s="185" t="str">
        <f>IFERROR(VLOOKUP($C311,'Accounts worksheet'!$B:$C,2,0),"")</f>
        <v/>
      </c>
      <c r="E311" s="186" t="str">
        <f>IFERROR(
INDEX('Accounts worksheet'!$A:$A,MATCH('Purchases Input worksheet'!$C311,'Accounts worksheet'!$B:$B,0)),
"")</f>
        <v/>
      </c>
      <c r="F311" s="331"/>
      <c r="G311" s="336"/>
      <c r="H311" s="333"/>
      <c r="I311" s="334"/>
      <c r="J311" s="335"/>
      <c r="K311" s="340"/>
      <c r="L311" s="188" t="str">
        <f t="shared" si="13"/>
        <v/>
      </c>
      <c r="M311" s="188" t="str">
        <f t="shared" si="14"/>
        <v/>
      </c>
      <c r="N311" s="186"/>
      <c r="P311" s="134" t="str">
        <f t="shared" si="15"/>
        <v/>
      </c>
    </row>
    <row r="312" spans="1:16" x14ac:dyDescent="0.35">
      <c r="A312" s="133" t="str">
        <f>IF(B312="","",IFERROR(INDEX('Supplier List'!$A:$A,MATCH('Purchases Input worksheet'!$B312,'Supplier List'!$B:$B,0)),""))</f>
        <v/>
      </c>
      <c r="B312" s="329"/>
      <c r="C312" s="330"/>
      <c r="D312" s="185" t="str">
        <f>IFERROR(VLOOKUP($C312,'Accounts worksheet'!$B:$C,2,0),"")</f>
        <v/>
      </c>
      <c r="E312" s="186" t="str">
        <f>IFERROR(
INDEX('Accounts worksheet'!$A:$A,MATCH('Purchases Input worksheet'!$C312,'Accounts worksheet'!$B:$B,0)),
"")</f>
        <v/>
      </c>
      <c r="F312" s="331"/>
      <c r="G312" s="336"/>
      <c r="H312" s="333"/>
      <c r="I312" s="334"/>
      <c r="J312" s="335"/>
      <c r="K312" s="340"/>
      <c r="L312" s="188" t="str">
        <f t="shared" si="13"/>
        <v/>
      </c>
      <c r="M312" s="188" t="str">
        <f t="shared" si="14"/>
        <v/>
      </c>
      <c r="N312" s="186"/>
      <c r="P312" s="134" t="str">
        <f t="shared" si="15"/>
        <v/>
      </c>
    </row>
    <row r="313" spans="1:16" x14ac:dyDescent="0.35">
      <c r="A313" s="133" t="str">
        <f>IF(B313="","",IFERROR(INDEX('Supplier List'!$A:$A,MATCH('Purchases Input worksheet'!$B313,'Supplier List'!$B:$B,0)),""))</f>
        <v/>
      </c>
      <c r="B313" s="329"/>
      <c r="C313" s="330"/>
      <c r="D313" s="185" t="str">
        <f>IFERROR(VLOOKUP($C313,'Accounts worksheet'!$B:$C,2,0),"")</f>
        <v/>
      </c>
      <c r="E313" s="186" t="str">
        <f>IFERROR(
INDEX('Accounts worksheet'!$A:$A,MATCH('Purchases Input worksheet'!$C313,'Accounts worksheet'!$B:$B,0)),
"")</f>
        <v/>
      </c>
      <c r="F313" s="331"/>
      <c r="G313" s="336"/>
      <c r="H313" s="333"/>
      <c r="I313" s="334"/>
      <c r="J313" s="335"/>
      <c r="K313" s="340"/>
      <c r="L313" s="188" t="str">
        <f t="shared" si="13"/>
        <v/>
      </c>
      <c r="M313" s="188" t="str">
        <f t="shared" si="14"/>
        <v/>
      </c>
      <c r="N313" s="186"/>
      <c r="P313" s="134" t="str">
        <f t="shared" si="15"/>
        <v/>
      </c>
    </row>
    <row r="314" spans="1:16" x14ac:dyDescent="0.35">
      <c r="A314" s="133" t="str">
        <f>IF(B314="","",IFERROR(INDEX('Supplier List'!$A:$A,MATCH('Purchases Input worksheet'!$B314,'Supplier List'!$B:$B,0)),""))</f>
        <v/>
      </c>
      <c r="B314" s="329"/>
      <c r="C314" s="330"/>
      <c r="D314" s="185" t="str">
        <f>IFERROR(VLOOKUP($C314,'Accounts worksheet'!$B:$C,2,0),"")</f>
        <v/>
      </c>
      <c r="E314" s="186" t="str">
        <f>IFERROR(
INDEX('Accounts worksheet'!$A:$A,MATCH('Purchases Input worksheet'!$C314,'Accounts worksheet'!$B:$B,0)),
"")</f>
        <v/>
      </c>
      <c r="F314" s="331"/>
      <c r="G314" s="336"/>
      <c r="H314" s="333"/>
      <c r="I314" s="334"/>
      <c r="J314" s="335"/>
      <c r="K314" s="340"/>
      <c r="L314" s="188" t="str">
        <f t="shared" si="13"/>
        <v/>
      </c>
      <c r="M314" s="188" t="str">
        <f t="shared" si="14"/>
        <v/>
      </c>
      <c r="N314" s="186"/>
      <c r="P314" s="134" t="str">
        <f t="shared" si="15"/>
        <v/>
      </c>
    </row>
    <row r="315" spans="1:16" x14ac:dyDescent="0.35">
      <c r="A315" s="133" t="str">
        <f>IF(B315="","",IFERROR(INDEX('Supplier List'!$A:$A,MATCH('Purchases Input worksheet'!$B315,'Supplier List'!$B:$B,0)),""))</f>
        <v/>
      </c>
      <c r="B315" s="329"/>
      <c r="C315" s="330"/>
      <c r="D315" s="185" t="str">
        <f>IFERROR(VLOOKUP($C315,'Accounts worksheet'!$B:$C,2,0),"")</f>
        <v/>
      </c>
      <c r="E315" s="186" t="str">
        <f>IFERROR(
INDEX('Accounts worksheet'!$A:$A,MATCH('Purchases Input worksheet'!$C315,'Accounts worksheet'!$B:$B,0)),
"")</f>
        <v/>
      </c>
      <c r="F315" s="331"/>
      <c r="G315" s="336"/>
      <c r="H315" s="333"/>
      <c r="I315" s="334"/>
      <c r="J315" s="335"/>
      <c r="K315" s="340"/>
      <c r="L315" s="188" t="str">
        <f t="shared" si="13"/>
        <v/>
      </c>
      <c r="M315" s="188" t="str">
        <f t="shared" si="14"/>
        <v/>
      </c>
      <c r="N315" s="186"/>
      <c r="P315" s="134" t="str">
        <f t="shared" si="15"/>
        <v/>
      </c>
    </row>
    <row r="316" spans="1:16" x14ac:dyDescent="0.35">
      <c r="A316" s="133" t="str">
        <f>IF(B316="","",IFERROR(INDEX('Supplier List'!$A:$A,MATCH('Purchases Input worksheet'!$B316,'Supplier List'!$B:$B,0)),""))</f>
        <v/>
      </c>
      <c r="B316" s="329"/>
      <c r="C316" s="330"/>
      <c r="D316" s="185" t="str">
        <f>IFERROR(VLOOKUP($C316,'Accounts worksheet'!$B:$C,2,0),"")</f>
        <v/>
      </c>
      <c r="E316" s="186" t="str">
        <f>IFERROR(
INDEX('Accounts worksheet'!$A:$A,MATCH('Purchases Input worksheet'!$C316,'Accounts worksheet'!$B:$B,0)),
"")</f>
        <v/>
      </c>
      <c r="F316" s="331"/>
      <c r="G316" s="336"/>
      <c r="H316" s="333"/>
      <c r="I316" s="334"/>
      <c r="J316" s="335"/>
      <c r="K316" s="340"/>
      <c r="L316" s="188" t="str">
        <f t="shared" si="13"/>
        <v/>
      </c>
      <c r="M316" s="188" t="str">
        <f t="shared" si="14"/>
        <v/>
      </c>
      <c r="N316" s="186"/>
      <c r="P316" s="134" t="str">
        <f t="shared" si="15"/>
        <v/>
      </c>
    </row>
    <row r="317" spans="1:16" x14ac:dyDescent="0.35">
      <c r="A317" s="133" t="str">
        <f>IF(B317="","",IFERROR(INDEX('Supplier List'!$A:$A,MATCH('Purchases Input worksheet'!$B317,'Supplier List'!$B:$B,0)),""))</f>
        <v/>
      </c>
      <c r="B317" s="329"/>
      <c r="C317" s="330"/>
      <c r="D317" s="185" t="str">
        <f>IFERROR(VLOOKUP($C317,'Accounts worksheet'!$B:$C,2,0),"")</f>
        <v/>
      </c>
      <c r="E317" s="186" t="str">
        <f>IFERROR(
INDEX('Accounts worksheet'!$A:$A,MATCH('Purchases Input worksheet'!$C317,'Accounts worksheet'!$B:$B,0)),
"")</f>
        <v/>
      </c>
      <c r="F317" s="331"/>
      <c r="G317" s="336"/>
      <c r="H317" s="333"/>
      <c r="I317" s="334"/>
      <c r="J317" s="335"/>
      <c r="K317" s="340"/>
      <c r="L317" s="188" t="str">
        <f t="shared" si="13"/>
        <v/>
      </c>
      <c r="M317" s="188" t="str">
        <f t="shared" si="14"/>
        <v/>
      </c>
      <c r="N317" s="186"/>
      <c r="P317" s="134" t="str">
        <f t="shared" si="15"/>
        <v/>
      </c>
    </row>
    <row r="318" spans="1:16" x14ac:dyDescent="0.35">
      <c r="A318" s="133" t="str">
        <f>IF(B318="","",IFERROR(INDEX('Supplier List'!$A:$A,MATCH('Purchases Input worksheet'!$B318,'Supplier List'!$B:$B,0)),""))</f>
        <v/>
      </c>
      <c r="B318" s="329"/>
      <c r="C318" s="330"/>
      <c r="D318" s="185" t="str">
        <f>IFERROR(VLOOKUP($C318,'Accounts worksheet'!$B:$C,2,0),"")</f>
        <v/>
      </c>
      <c r="E318" s="186" t="str">
        <f>IFERROR(
INDEX('Accounts worksheet'!$A:$A,MATCH('Purchases Input worksheet'!$C318,'Accounts worksheet'!$B:$B,0)),
"")</f>
        <v/>
      </c>
      <c r="F318" s="331"/>
      <c r="G318" s="336"/>
      <c r="H318" s="333"/>
      <c r="I318" s="334"/>
      <c r="J318" s="335"/>
      <c r="K318" s="340"/>
      <c r="L318" s="188" t="str">
        <f t="shared" si="13"/>
        <v/>
      </c>
      <c r="M318" s="188" t="str">
        <f t="shared" si="14"/>
        <v/>
      </c>
      <c r="N318" s="186"/>
      <c r="P318" s="134" t="str">
        <f t="shared" si="15"/>
        <v/>
      </c>
    </row>
    <row r="319" spans="1:16" x14ac:dyDescent="0.35">
      <c r="A319" s="133" t="str">
        <f>IF(B319="","",IFERROR(INDEX('Supplier List'!$A:$A,MATCH('Purchases Input worksheet'!$B319,'Supplier List'!$B:$B,0)),""))</f>
        <v/>
      </c>
      <c r="B319" s="329"/>
      <c r="C319" s="330"/>
      <c r="D319" s="185" t="str">
        <f>IFERROR(VLOOKUP($C319,'Accounts worksheet'!$B:$C,2,0),"")</f>
        <v/>
      </c>
      <c r="E319" s="186" t="str">
        <f>IFERROR(
INDEX('Accounts worksheet'!$A:$A,MATCH('Purchases Input worksheet'!$C319,'Accounts worksheet'!$B:$B,0)),
"")</f>
        <v/>
      </c>
      <c r="F319" s="331"/>
      <c r="G319" s="336"/>
      <c r="H319" s="333"/>
      <c r="I319" s="334"/>
      <c r="J319" s="335"/>
      <c r="K319" s="340"/>
      <c r="L319" s="188" t="str">
        <f t="shared" si="13"/>
        <v/>
      </c>
      <c r="M319" s="188" t="str">
        <f t="shared" si="14"/>
        <v/>
      </c>
      <c r="N319" s="186"/>
      <c r="P319" s="134" t="str">
        <f t="shared" si="15"/>
        <v/>
      </c>
    </row>
    <row r="320" spans="1:16" x14ac:dyDescent="0.35">
      <c r="A320" s="133" t="str">
        <f>IF(B320="","",IFERROR(INDEX('Supplier List'!$A:$A,MATCH('Purchases Input worksheet'!$B320,'Supplier List'!$B:$B,0)),""))</f>
        <v/>
      </c>
      <c r="B320" s="329"/>
      <c r="C320" s="330"/>
      <c r="D320" s="185" t="str">
        <f>IFERROR(VLOOKUP($C320,'Accounts worksheet'!$B:$C,2,0),"")</f>
        <v/>
      </c>
      <c r="E320" s="186" t="str">
        <f>IFERROR(
INDEX('Accounts worksheet'!$A:$A,MATCH('Purchases Input worksheet'!$C320,'Accounts worksheet'!$B:$B,0)),
"")</f>
        <v/>
      </c>
      <c r="F320" s="331"/>
      <c r="G320" s="336"/>
      <c r="H320" s="333"/>
      <c r="I320" s="334"/>
      <c r="J320" s="335"/>
      <c r="K320" s="340"/>
      <c r="L320" s="188" t="str">
        <f t="shared" si="13"/>
        <v/>
      </c>
      <c r="M320" s="188" t="str">
        <f t="shared" si="14"/>
        <v/>
      </c>
      <c r="N320" s="186"/>
      <c r="P320" s="134" t="str">
        <f t="shared" si="15"/>
        <v/>
      </c>
    </row>
    <row r="321" spans="1:16" x14ac:dyDescent="0.35">
      <c r="A321" s="133" t="str">
        <f>IF(B321="","",IFERROR(INDEX('Supplier List'!$A:$A,MATCH('Purchases Input worksheet'!$B321,'Supplier List'!$B:$B,0)),""))</f>
        <v/>
      </c>
      <c r="B321" s="329"/>
      <c r="C321" s="330"/>
      <c r="D321" s="185" t="str">
        <f>IFERROR(VLOOKUP($C321,'Accounts worksheet'!$B:$C,2,0),"")</f>
        <v/>
      </c>
      <c r="E321" s="186" t="str">
        <f>IFERROR(
INDEX('Accounts worksheet'!$A:$A,MATCH('Purchases Input worksheet'!$C321,'Accounts worksheet'!$B:$B,0)),
"")</f>
        <v/>
      </c>
      <c r="F321" s="331"/>
      <c r="G321" s="336"/>
      <c r="H321" s="333"/>
      <c r="I321" s="334"/>
      <c r="J321" s="335"/>
      <c r="K321" s="340"/>
      <c r="L321" s="188" t="str">
        <f t="shared" si="13"/>
        <v/>
      </c>
      <c r="M321" s="188" t="str">
        <f t="shared" si="14"/>
        <v/>
      </c>
      <c r="N321" s="186"/>
      <c r="P321" s="134" t="str">
        <f t="shared" si="15"/>
        <v/>
      </c>
    </row>
    <row r="322" spans="1:16" x14ac:dyDescent="0.35">
      <c r="A322" s="133" t="str">
        <f>IF(B322="","",IFERROR(INDEX('Supplier List'!$A:$A,MATCH('Purchases Input worksheet'!$B322,'Supplier List'!$B:$B,0)),""))</f>
        <v/>
      </c>
      <c r="B322" s="329"/>
      <c r="C322" s="330"/>
      <c r="D322" s="185" t="str">
        <f>IFERROR(VLOOKUP($C322,'Accounts worksheet'!$B:$C,2,0),"")</f>
        <v/>
      </c>
      <c r="E322" s="186" t="str">
        <f>IFERROR(
INDEX('Accounts worksheet'!$A:$A,MATCH('Purchases Input worksheet'!$C322,'Accounts worksheet'!$B:$B,0)),
"")</f>
        <v/>
      </c>
      <c r="F322" s="331"/>
      <c r="G322" s="336"/>
      <c r="H322" s="333"/>
      <c r="I322" s="334"/>
      <c r="J322" s="335"/>
      <c r="K322" s="340"/>
      <c r="L322" s="188" t="str">
        <f t="shared" si="13"/>
        <v/>
      </c>
      <c r="M322" s="188" t="str">
        <f t="shared" si="14"/>
        <v/>
      </c>
      <c r="N322" s="186"/>
      <c r="P322" s="134" t="str">
        <f t="shared" si="15"/>
        <v/>
      </c>
    </row>
    <row r="323" spans="1:16" x14ac:dyDescent="0.35">
      <c r="A323" s="133" t="str">
        <f>IF(B323="","",IFERROR(INDEX('Supplier List'!$A:$A,MATCH('Purchases Input worksheet'!$B323,'Supplier List'!$B:$B,0)),""))</f>
        <v/>
      </c>
      <c r="B323" s="329"/>
      <c r="C323" s="330"/>
      <c r="D323" s="185" t="str">
        <f>IFERROR(VLOOKUP($C323,'Accounts worksheet'!$B:$C,2,0),"")</f>
        <v/>
      </c>
      <c r="E323" s="186" t="str">
        <f>IFERROR(
INDEX('Accounts worksheet'!$A:$A,MATCH('Purchases Input worksheet'!$C323,'Accounts worksheet'!$B:$B,0)),
"")</f>
        <v/>
      </c>
      <c r="F323" s="331"/>
      <c r="G323" s="336"/>
      <c r="H323" s="333"/>
      <c r="I323" s="334"/>
      <c r="J323" s="335"/>
      <c r="K323" s="340"/>
      <c r="L323" s="188" t="str">
        <f t="shared" ref="L323:L386" si="16">IF($K323="","",$K323*($I323))</f>
        <v/>
      </c>
      <c r="M323" s="188" t="str">
        <f t="shared" ref="M323:M386" si="17">IF($K323="","",$K323*(1+$I323))</f>
        <v/>
      </c>
      <c r="N323" s="186"/>
      <c r="P323" s="134" t="str">
        <f t="shared" ref="P323:P386" si="18">IF($G323="","",MONTH($G323))</f>
        <v/>
      </c>
    </row>
    <row r="324" spans="1:16" x14ac:dyDescent="0.35">
      <c r="A324" s="133" t="str">
        <f>IF(B324="","",IFERROR(INDEX('Supplier List'!$A:$A,MATCH('Purchases Input worksheet'!$B324,'Supplier List'!$B:$B,0)),""))</f>
        <v/>
      </c>
      <c r="B324" s="329"/>
      <c r="C324" s="330"/>
      <c r="D324" s="185" t="str">
        <f>IFERROR(VLOOKUP($C324,'Accounts worksheet'!$B:$C,2,0),"")</f>
        <v/>
      </c>
      <c r="E324" s="186" t="str">
        <f>IFERROR(
INDEX('Accounts worksheet'!$A:$A,MATCH('Purchases Input worksheet'!$C324,'Accounts worksheet'!$B:$B,0)),
"")</f>
        <v/>
      </c>
      <c r="F324" s="331"/>
      <c r="G324" s="336"/>
      <c r="H324" s="333"/>
      <c r="I324" s="334"/>
      <c r="J324" s="335"/>
      <c r="K324" s="340"/>
      <c r="L324" s="188" t="str">
        <f t="shared" si="16"/>
        <v/>
      </c>
      <c r="M324" s="188" t="str">
        <f t="shared" si="17"/>
        <v/>
      </c>
      <c r="N324" s="186"/>
      <c r="P324" s="134" t="str">
        <f t="shared" si="18"/>
        <v/>
      </c>
    </row>
    <row r="325" spans="1:16" x14ac:dyDescent="0.35">
      <c r="A325" s="133" t="str">
        <f>IF(B325="","",IFERROR(INDEX('Supplier List'!$A:$A,MATCH('Purchases Input worksheet'!$B325,'Supplier List'!$B:$B,0)),""))</f>
        <v/>
      </c>
      <c r="B325" s="329"/>
      <c r="C325" s="330"/>
      <c r="D325" s="185" t="str">
        <f>IFERROR(VLOOKUP($C325,'Accounts worksheet'!$B:$C,2,0),"")</f>
        <v/>
      </c>
      <c r="E325" s="186" t="str">
        <f>IFERROR(
INDEX('Accounts worksheet'!$A:$A,MATCH('Purchases Input worksheet'!$C325,'Accounts worksheet'!$B:$B,0)),
"")</f>
        <v/>
      </c>
      <c r="F325" s="331"/>
      <c r="G325" s="336"/>
      <c r="H325" s="333"/>
      <c r="I325" s="334"/>
      <c r="J325" s="335"/>
      <c r="K325" s="340"/>
      <c r="L325" s="188" t="str">
        <f t="shared" si="16"/>
        <v/>
      </c>
      <c r="M325" s="188" t="str">
        <f t="shared" si="17"/>
        <v/>
      </c>
      <c r="N325" s="186"/>
      <c r="P325" s="134" t="str">
        <f t="shared" si="18"/>
        <v/>
      </c>
    </row>
    <row r="326" spans="1:16" x14ac:dyDescent="0.35">
      <c r="A326" s="133" t="str">
        <f>IF(B326="","",IFERROR(INDEX('Supplier List'!$A:$A,MATCH('Purchases Input worksheet'!$B326,'Supplier List'!$B:$B,0)),""))</f>
        <v/>
      </c>
      <c r="B326" s="329"/>
      <c r="C326" s="330"/>
      <c r="D326" s="185" t="str">
        <f>IFERROR(VLOOKUP($C326,'Accounts worksheet'!$B:$C,2,0),"")</f>
        <v/>
      </c>
      <c r="E326" s="186" t="str">
        <f>IFERROR(
INDEX('Accounts worksheet'!$A:$A,MATCH('Purchases Input worksheet'!$C326,'Accounts worksheet'!$B:$B,0)),
"")</f>
        <v/>
      </c>
      <c r="F326" s="331"/>
      <c r="G326" s="336"/>
      <c r="H326" s="333"/>
      <c r="I326" s="334"/>
      <c r="J326" s="335"/>
      <c r="K326" s="340"/>
      <c r="L326" s="188" t="str">
        <f t="shared" si="16"/>
        <v/>
      </c>
      <c r="M326" s="188" t="str">
        <f t="shared" si="17"/>
        <v/>
      </c>
      <c r="N326" s="186"/>
      <c r="P326" s="134" t="str">
        <f t="shared" si="18"/>
        <v/>
      </c>
    </row>
    <row r="327" spans="1:16" x14ac:dyDescent="0.35">
      <c r="A327" s="133" t="str">
        <f>IF(B327="","",IFERROR(INDEX('Supplier List'!$A:$A,MATCH('Purchases Input worksheet'!$B327,'Supplier List'!$B:$B,0)),""))</f>
        <v/>
      </c>
      <c r="B327" s="329"/>
      <c r="C327" s="330"/>
      <c r="D327" s="185" t="str">
        <f>IFERROR(VLOOKUP($C327,'Accounts worksheet'!$B:$C,2,0),"")</f>
        <v/>
      </c>
      <c r="E327" s="186" t="str">
        <f>IFERROR(
INDEX('Accounts worksheet'!$A:$A,MATCH('Purchases Input worksheet'!$C327,'Accounts worksheet'!$B:$B,0)),
"")</f>
        <v/>
      </c>
      <c r="F327" s="331"/>
      <c r="G327" s="336"/>
      <c r="H327" s="333"/>
      <c r="I327" s="334"/>
      <c r="J327" s="335"/>
      <c r="K327" s="340"/>
      <c r="L327" s="188" t="str">
        <f t="shared" si="16"/>
        <v/>
      </c>
      <c r="M327" s="188" t="str">
        <f t="shared" si="17"/>
        <v/>
      </c>
      <c r="N327" s="186"/>
      <c r="P327" s="134" t="str">
        <f t="shared" si="18"/>
        <v/>
      </c>
    </row>
    <row r="328" spans="1:16" x14ac:dyDescent="0.35">
      <c r="A328" s="133" t="str">
        <f>IF(B328="","",IFERROR(INDEX('Supplier List'!$A:$A,MATCH('Purchases Input worksheet'!$B328,'Supplier List'!$B:$B,0)),""))</f>
        <v/>
      </c>
      <c r="B328" s="329"/>
      <c r="C328" s="330"/>
      <c r="D328" s="185" t="str">
        <f>IFERROR(VLOOKUP($C328,'Accounts worksheet'!$B:$C,2,0),"")</f>
        <v/>
      </c>
      <c r="E328" s="186" t="str">
        <f>IFERROR(
INDEX('Accounts worksheet'!$A:$A,MATCH('Purchases Input worksheet'!$C328,'Accounts worksheet'!$B:$B,0)),
"")</f>
        <v/>
      </c>
      <c r="F328" s="331"/>
      <c r="G328" s="336"/>
      <c r="H328" s="333"/>
      <c r="I328" s="334"/>
      <c r="J328" s="335"/>
      <c r="K328" s="340"/>
      <c r="L328" s="188" t="str">
        <f t="shared" si="16"/>
        <v/>
      </c>
      <c r="M328" s="188" t="str">
        <f t="shared" si="17"/>
        <v/>
      </c>
      <c r="N328" s="186"/>
      <c r="P328" s="134" t="str">
        <f t="shared" si="18"/>
        <v/>
      </c>
    </row>
    <row r="329" spans="1:16" x14ac:dyDescent="0.35">
      <c r="A329" s="133" t="str">
        <f>IF(B329="","",IFERROR(INDEX('Supplier List'!$A:$A,MATCH('Purchases Input worksheet'!$B329,'Supplier List'!$B:$B,0)),""))</f>
        <v/>
      </c>
      <c r="B329" s="329"/>
      <c r="C329" s="330"/>
      <c r="D329" s="185" t="str">
        <f>IFERROR(VLOOKUP($C329,'Accounts worksheet'!$B:$C,2,0),"")</f>
        <v/>
      </c>
      <c r="E329" s="186" t="str">
        <f>IFERROR(
INDEX('Accounts worksheet'!$A:$A,MATCH('Purchases Input worksheet'!$C329,'Accounts worksheet'!$B:$B,0)),
"")</f>
        <v/>
      </c>
      <c r="F329" s="331"/>
      <c r="G329" s="336"/>
      <c r="H329" s="333"/>
      <c r="I329" s="334"/>
      <c r="J329" s="335"/>
      <c r="K329" s="340"/>
      <c r="L329" s="188" t="str">
        <f t="shared" si="16"/>
        <v/>
      </c>
      <c r="M329" s="188" t="str">
        <f t="shared" si="17"/>
        <v/>
      </c>
      <c r="N329" s="186"/>
      <c r="P329" s="134" t="str">
        <f t="shared" si="18"/>
        <v/>
      </c>
    </row>
    <row r="330" spans="1:16" x14ac:dyDescent="0.35">
      <c r="A330" s="133" t="str">
        <f>IF(B330="","",IFERROR(INDEX('Supplier List'!$A:$A,MATCH('Purchases Input worksheet'!$B330,'Supplier List'!$B:$B,0)),""))</f>
        <v/>
      </c>
      <c r="B330" s="329"/>
      <c r="C330" s="330"/>
      <c r="D330" s="185" t="str">
        <f>IFERROR(VLOOKUP($C330,'Accounts worksheet'!$B:$C,2,0),"")</f>
        <v/>
      </c>
      <c r="E330" s="186" t="str">
        <f>IFERROR(
INDEX('Accounts worksheet'!$A:$A,MATCH('Purchases Input worksheet'!$C330,'Accounts worksheet'!$B:$B,0)),
"")</f>
        <v/>
      </c>
      <c r="F330" s="331"/>
      <c r="G330" s="336"/>
      <c r="H330" s="333"/>
      <c r="I330" s="334"/>
      <c r="J330" s="335"/>
      <c r="K330" s="340"/>
      <c r="L330" s="188" t="str">
        <f t="shared" si="16"/>
        <v/>
      </c>
      <c r="M330" s="188" t="str">
        <f t="shared" si="17"/>
        <v/>
      </c>
      <c r="N330" s="186"/>
      <c r="P330" s="134" t="str">
        <f t="shared" si="18"/>
        <v/>
      </c>
    </row>
    <row r="331" spans="1:16" x14ac:dyDescent="0.35">
      <c r="A331" s="133" t="str">
        <f>IF(B331="","",IFERROR(INDEX('Supplier List'!$A:$A,MATCH('Purchases Input worksheet'!$B331,'Supplier List'!$B:$B,0)),""))</f>
        <v/>
      </c>
      <c r="B331" s="329"/>
      <c r="C331" s="330"/>
      <c r="D331" s="185" t="str">
        <f>IFERROR(VLOOKUP($C331,'Accounts worksheet'!$B:$C,2,0),"")</f>
        <v/>
      </c>
      <c r="E331" s="186" t="str">
        <f>IFERROR(
INDEX('Accounts worksheet'!$A:$A,MATCH('Purchases Input worksheet'!$C331,'Accounts worksheet'!$B:$B,0)),
"")</f>
        <v/>
      </c>
      <c r="F331" s="331"/>
      <c r="G331" s="336"/>
      <c r="H331" s="333"/>
      <c r="I331" s="334"/>
      <c r="J331" s="335"/>
      <c r="K331" s="340"/>
      <c r="L331" s="188" t="str">
        <f t="shared" si="16"/>
        <v/>
      </c>
      <c r="M331" s="188" t="str">
        <f t="shared" si="17"/>
        <v/>
      </c>
      <c r="N331" s="186"/>
      <c r="P331" s="134" t="str">
        <f t="shared" si="18"/>
        <v/>
      </c>
    </row>
    <row r="332" spans="1:16" x14ac:dyDescent="0.35">
      <c r="A332" s="133" t="str">
        <f>IF(B332="","",IFERROR(INDEX('Supplier List'!$A:$A,MATCH('Purchases Input worksheet'!$B332,'Supplier List'!$B:$B,0)),""))</f>
        <v/>
      </c>
      <c r="B332" s="329"/>
      <c r="C332" s="330"/>
      <c r="D332" s="185" t="str">
        <f>IFERROR(VLOOKUP($C332,'Accounts worksheet'!$B:$C,2,0),"")</f>
        <v/>
      </c>
      <c r="E332" s="186" t="str">
        <f>IFERROR(
INDEX('Accounts worksheet'!$A:$A,MATCH('Purchases Input worksheet'!$C332,'Accounts worksheet'!$B:$B,0)),
"")</f>
        <v/>
      </c>
      <c r="F332" s="331"/>
      <c r="G332" s="336"/>
      <c r="H332" s="333"/>
      <c r="I332" s="334"/>
      <c r="J332" s="335"/>
      <c r="K332" s="340"/>
      <c r="L332" s="188" t="str">
        <f t="shared" si="16"/>
        <v/>
      </c>
      <c r="M332" s="188" t="str">
        <f t="shared" si="17"/>
        <v/>
      </c>
      <c r="N332" s="186"/>
      <c r="P332" s="134" t="str">
        <f t="shared" si="18"/>
        <v/>
      </c>
    </row>
    <row r="333" spans="1:16" x14ac:dyDescent="0.35">
      <c r="A333" s="133" t="str">
        <f>IF(B333="","",IFERROR(INDEX('Supplier List'!$A:$A,MATCH('Purchases Input worksheet'!$B333,'Supplier List'!$B:$B,0)),""))</f>
        <v/>
      </c>
      <c r="B333" s="329"/>
      <c r="C333" s="330"/>
      <c r="D333" s="185" t="str">
        <f>IFERROR(VLOOKUP($C333,'Accounts worksheet'!$B:$C,2,0),"")</f>
        <v/>
      </c>
      <c r="E333" s="186" t="str">
        <f>IFERROR(
INDEX('Accounts worksheet'!$A:$A,MATCH('Purchases Input worksheet'!$C333,'Accounts worksheet'!$B:$B,0)),
"")</f>
        <v/>
      </c>
      <c r="F333" s="331"/>
      <c r="G333" s="336"/>
      <c r="H333" s="333"/>
      <c r="I333" s="334"/>
      <c r="J333" s="335"/>
      <c r="K333" s="340"/>
      <c r="L333" s="188" t="str">
        <f t="shared" si="16"/>
        <v/>
      </c>
      <c r="M333" s="188" t="str">
        <f t="shared" si="17"/>
        <v/>
      </c>
      <c r="N333" s="186"/>
      <c r="P333" s="134" t="str">
        <f t="shared" si="18"/>
        <v/>
      </c>
    </row>
    <row r="334" spans="1:16" x14ac:dyDescent="0.35">
      <c r="A334" s="133" t="str">
        <f>IF(B334="","",IFERROR(INDEX('Supplier List'!$A:$A,MATCH('Purchases Input worksheet'!$B334,'Supplier List'!$B:$B,0)),""))</f>
        <v/>
      </c>
      <c r="B334" s="329"/>
      <c r="C334" s="330"/>
      <c r="D334" s="185" t="str">
        <f>IFERROR(VLOOKUP($C334,'Accounts worksheet'!$B:$C,2,0),"")</f>
        <v/>
      </c>
      <c r="E334" s="186" t="str">
        <f>IFERROR(
INDEX('Accounts worksheet'!$A:$A,MATCH('Purchases Input worksheet'!$C334,'Accounts worksheet'!$B:$B,0)),
"")</f>
        <v/>
      </c>
      <c r="F334" s="331"/>
      <c r="G334" s="336"/>
      <c r="H334" s="333"/>
      <c r="I334" s="334"/>
      <c r="J334" s="335"/>
      <c r="K334" s="340"/>
      <c r="L334" s="188" t="str">
        <f t="shared" si="16"/>
        <v/>
      </c>
      <c r="M334" s="188" t="str">
        <f t="shared" si="17"/>
        <v/>
      </c>
      <c r="N334" s="186"/>
      <c r="P334" s="134" t="str">
        <f t="shared" si="18"/>
        <v/>
      </c>
    </row>
    <row r="335" spans="1:16" x14ac:dyDescent="0.35">
      <c r="A335" s="133" t="str">
        <f>IF(B335="","",IFERROR(INDEX('Supplier List'!$A:$A,MATCH('Purchases Input worksheet'!$B335,'Supplier List'!$B:$B,0)),""))</f>
        <v/>
      </c>
      <c r="B335" s="329"/>
      <c r="C335" s="330"/>
      <c r="D335" s="185" t="str">
        <f>IFERROR(VLOOKUP($C335,'Accounts worksheet'!$B:$C,2,0),"")</f>
        <v/>
      </c>
      <c r="E335" s="186" t="str">
        <f>IFERROR(
INDEX('Accounts worksheet'!$A:$A,MATCH('Purchases Input worksheet'!$C335,'Accounts worksheet'!$B:$B,0)),
"")</f>
        <v/>
      </c>
      <c r="F335" s="331"/>
      <c r="G335" s="336"/>
      <c r="H335" s="333"/>
      <c r="I335" s="334"/>
      <c r="J335" s="335"/>
      <c r="K335" s="340"/>
      <c r="L335" s="188" t="str">
        <f t="shared" si="16"/>
        <v/>
      </c>
      <c r="M335" s="188" t="str">
        <f t="shared" si="17"/>
        <v/>
      </c>
      <c r="N335" s="186"/>
      <c r="P335" s="134" t="str">
        <f t="shared" si="18"/>
        <v/>
      </c>
    </row>
    <row r="336" spans="1:16" x14ac:dyDescent="0.35">
      <c r="A336" s="133" t="str">
        <f>IF(B336="","",IFERROR(INDEX('Supplier List'!$A:$A,MATCH('Purchases Input worksheet'!$B336,'Supplier List'!$B:$B,0)),""))</f>
        <v/>
      </c>
      <c r="B336" s="329"/>
      <c r="C336" s="330"/>
      <c r="D336" s="185" t="str">
        <f>IFERROR(VLOOKUP($C336,'Accounts worksheet'!$B:$C,2,0),"")</f>
        <v/>
      </c>
      <c r="E336" s="186" t="str">
        <f>IFERROR(
INDEX('Accounts worksheet'!$A:$A,MATCH('Purchases Input worksheet'!$C336,'Accounts worksheet'!$B:$B,0)),
"")</f>
        <v/>
      </c>
      <c r="F336" s="331"/>
      <c r="G336" s="336"/>
      <c r="H336" s="333"/>
      <c r="I336" s="334"/>
      <c r="J336" s="335"/>
      <c r="K336" s="340"/>
      <c r="L336" s="188" t="str">
        <f t="shared" si="16"/>
        <v/>
      </c>
      <c r="M336" s="188" t="str">
        <f t="shared" si="17"/>
        <v/>
      </c>
      <c r="N336" s="186"/>
      <c r="P336" s="134" t="str">
        <f t="shared" si="18"/>
        <v/>
      </c>
    </row>
    <row r="337" spans="1:16" x14ac:dyDescent="0.35">
      <c r="A337" s="133" t="str">
        <f>IF(B337="","",IFERROR(INDEX('Supplier List'!$A:$A,MATCH('Purchases Input worksheet'!$B337,'Supplier List'!$B:$B,0)),""))</f>
        <v/>
      </c>
      <c r="B337" s="329"/>
      <c r="C337" s="330"/>
      <c r="D337" s="185" t="str">
        <f>IFERROR(VLOOKUP($C337,'Accounts worksheet'!$B:$C,2,0),"")</f>
        <v/>
      </c>
      <c r="E337" s="186" t="str">
        <f>IFERROR(
INDEX('Accounts worksheet'!$A:$A,MATCH('Purchases Input worksheet'!$C337,'Accounts worksheet'!$B:$B,0)),
"")</f>
        <v/>
      </c>
      <c r="F337" s="331"/>
      <c r="G337" s="336"/>
      <c r="H337" s="333"/>
      <c r="I337" s="334"/>
      <c r="J337" s="335"/>
      <c r="K337" s="340"/>
      <c r="L337" s="188" t="str">
        <f t="shared" si="16"/>
        <v/>
      </c>
      <c r="M337" s="188" t="str">
        <f t="shared" si="17"/>
        <v/>
      </c>
      <c r="N337" s="186"/>
      <c r="P337" s="134" t="str">
        <f t="shared" si="18"/>
        <v/>
      </c>
    </row>
    <row r="338" spans="1:16" x14ac:dyDescent="0.35">
      <c r="A338" s="133" t="str">
        <f>IF(B338="","",IFERROR(INDEX('Supplier List'!$A:$A,MATCH('Purchases Input worksheet'!$B338,'Supplier List'!$B:$B,0)),""))</f>
        <v/>
      </c>
      <c r="B338" s="329"/>
      <c r="C338" s="330"/>
      <c r="D338" s="185" t="str">
        <f>IFERROR(VLOOKUP($C338,'Accounts worksheet'!$B:$C,2,0),"")</f>
        <v/>
      </c>
      <c r="E338" s="186" t="str">
        <f>IFERROR(
INDEX('Accounts worksheet'!$A:$A,MATCH('Purchases Input worksheet'!$C338,'Accounts worksheet'!$B:$B,0)),
"")</f>
        <v/>
      </c>
      <c r="F338" s="331"/>
      <c r="G338" s="336"/>
      <c r="H338" s="333"/>
      <c r="I338" s="334"/>
      <c r="J338" s="335"/>
      <c r="K338" s="340"/>
      <c r="L338" s="188" t="str">
        <f t="shared" si="16"/>
        <v/>
      </c>
      <c r="M338" s="188" t="str">
        <f t="shared" si="17"/>
        <v/>
      </c>
      <c r="N338" s="186"/>
      <c r="P338" s="134" t="str">
        <f t="shared" si="18"/>
        <v/>
      </c>
    </row>
    <row r="339" spans="1:16" x14ac:dyDescent="0.35">
      <c r="A339" s="133" t="str">
        <f>IF(B339="","",IFERROR(INDEX('Supplier List'!$A:$A,MATCH('Purchases Input worksheet'!$B339,'Supplier List'!$B:$B,0)),""))</f>
        <v/>
      </c>
      <c r="B339" s="329"/>
      <c r="C339" s="330"/>
      <c r="D339" s="185" t="str">
        <f>IFERROR(VLOOKUP($C339,'Accounts worksheet'!$B:$C,2,0),"")</f>
        <v/>
      </c>
      <c r="E339" s="186" t="str">
        <f>IFERROR(
INDEX('Accounts worksheet'!$A:$A,MATCH('Purchases Input worksheet'!$C339,'Accounts worksheet'!$B:$B,0)),
"")</f>
        <v/>
      </c>
      <c r="F339" s="331"/>
      <c r="G339" s="336"/>
      <c r="H339" s="333"/>
      <c r="I339" s="334"/>
      <c r="J339" s="335"/>
      <c r="K339" s="340"/>
      <c r="L339" s="188" t="str">
        <f t="shared" si="16"/>
        <v/>
      </c>
      <c r="M339" s="188" t="str">
        <f t="shared" si="17"/>
        <v/>
      </c>
      <c r="N339" s="186"/>
      <c r="P339" s="134" t="str">
        <f t="shared" si="18"/>
        <v/>
      </c>
    </row>
    <row r="340" spans="1:16" x14ac:dyDescent="0.35">
      <c r="A340" s="133" t="str">
        <f>IF(B340="","",IFERROR(INDEX('Supplier List'!$A:$A,MATCH('Purchases Input worksheet'!$B340,'Supplier List'!$B:$B,0)),""))</f>
        <v/>
      </c>
      <c r="B340" s="329"/>
      <c r="C340" s="330"/>
      <c r="D340" s="185" t="str">
        <f>IFERROR(VLOOKUP($C340,'Accounts worksheet'!$B:$C,2,0),"")</f>
        <v/>
      </c>
      <c r="E340" s="186" t="str">
        <f>IFERROR(
INDEX('Accounts worksheet'!$A:$A,MATCH('Purchases Input worksheet'!$C340,'Accounts worksheet'!$B:$B,0)),
"")</f>
        <v/>
      </c>
      <c r="F340" s="331"/>
      <c r="G340" s="336"/>
      <c r="H340" s="333"/>
      <c r="I340" s="334"/>
      <c r="J340" s="335"/>
      <c r="K340" s="340"/>
      <c r="L340" s="188" t="str">
        <f t="shared" si="16"/>
        <v/>
      </c>
      <c r="M340" s="188" t="str">
        <f t="shared" si="17"/>
        <v/>
      </c>
      <c r="N340" s="186"/>
      <c r="P340" s="134" t="str">
        <f t="shared" si="18"/>
        <v/>
      </c>
    </row>
    <row r="341" spans="1:16" x14ac:dyDescent="0.35">
      <c r="A341" s="133" t="str">
        <f>IF(B341="","",IFERROR(INDEX('Supplier List'!$A:$A,MATCH('Purchases Input worksheet'!$B341,'Supplier List'!$B:$B,0)),""))</f>
        <v/>
      </c>
      <c r="B341" s="329"/>
      <c r="C341" s="330"/>
      <c r="D341" s="185" t="str">
        <f>IFERROR(VLOOKUP($C341,'Accounts worksheet'!$B:$C,2,0),"")</f>
        <v/>
      </c>
      <c r="E341" s="186" t="str">
        <f>IFERROR(
INDEX('Accounts worksheet'!$A:$A,MATCH('Purchases Input worksheet'!$C341,'Accounts worksheet'!$B:$B,0)),
"")</f>
        <v/>
      </c>
      <c r="F341" s="331"/>
      <c r="G341" s="336"/>
      <c r="H341" s="333"/>
      <c r="I341" s="334"/>
      <c r="J341" s="335"/>
      <c r="K341" s="340"/>
      <c r="L341" s="188" t="str">
        <f t="shared" si="16"/>
        <v/>
      </c>
      <c r="M341" s="188" t="str">
        <f t="shared" si="17"/>
        <v/>
      </c>
      <c r="N341" s="186"/>
      <c r="P341" s="134" t="str">
        <f t="shared" si="18"/>
        <v/>
      </c>
    </row>
    <row r="342" spans="1:16" x14ac:dyDescent="0.35">
      <c r="A342" s="133" t="str">
        <f>IF(B342="","",IFERROR(INDEX('Supplier List'!$A:$A,MATCH('Purchases Input worksheet'!$B342,'Supplier List'!$B:$B,0)),""))</f>
        <v/>
      </c>
      <c r="B342" s="329"/>
      <c r="C342" s="330"/>
      <c r="D342" s="185" t="str">
        <f>IFERROR(VLOOKUP($C342,'Accounts worksheet'!$B:$C,2,0),"")</f>
        <v/>
      </c>
      <c r="E342" s="186" t="str">
        <f>IFERROR(
INDEX('Accounts worksheet'!$A:$A,MATCH('Purchases Input worksheet'!$C342,'Accounts worksheet'!$B:$B,0)),
"")</f>
        <v/>
      </c>
      <c r="F342" s="331"/>
      <c r="G342" s="336"/>
      <c r="H342" s="333"/>
      <c r="I342" s="334"/>
      <c r="J342" s="335"/>
      <c r="K342" s="340"/>
      <c r="L342" s="188" t="str">
        <f t="shared" si="16"/>
        <v/>
      </c>
      <c r="M342" s="188" t="str">
        <f t="shared" si="17"/>
        <v/>
      </c>
      <c r="N342" s="186"/>
      <c r="P342" s="134" t="str">
        <f t="shared" si="18"/>
        <v/>
      </c>
    </row>
    <row r="343" spans="1:16" x14ac:dyDescent="0.35">
      <c r="A343" s="133" t="str">
        <f>IF(B343="","",IFERROR(INDEX('Supplier List'!$A:$A,MATCH('Purchases Input worksheet'!$B343,'Supplier List'!$B:$B,0)),""))</f>
        <v/>
      </c>
      <c r="B343" s="329"/>
      <c r="C343" s="330"/>
      <c r="D343" s="185" t="str">
        <f>IFERROR(VLOOKUP($C343,'Accounts worksheet'!$B:$C,2,0),"")</f>
        <v/>
      </c>
      <c r="E343" s="186" t="str">
        <f>IFERROR(
INDEX('Accounts worksheet'!$A:$A,MATCH('Purchases Input worksheet'!$C343,'Accounts worksheet'!$B:$B,0)),
"")</f>
        <v/>
      </c>
      <c r="F343" s="331"/>
      <c r="G343" s="336"/>
      <c r="H343" s="333"/>
      <c r="I343" s="334"/>
      <c r="J343" s="335"/>
      <c r="K343" s="340"/>
      <c r="L343" s="188" t="str">
        <f t="shared" si="16"/>
        <v/>
      </c>
      <c r="M343" s="188" t="str">
        <f t="shared" si="17"/>
        <v/>
      </c>
      <c r="N343" s="186"/>
      <c r="P343" s="134" t="str">
        <f t="shared" si="18"/>
        <v/>
      </c>
    </row>
    <row r="344" spans="1:16" x14ac:dyDescent="0.35">
      <c r="A344" s="133" t="str">
        <f>IF(B344="","",IFERROR(INDEX('Supplier List'!$A:$A,MATCH('Purchases Input worksheet'!$B344,'Supplier List'!$B:$B,0)),""))</f>
        <v/>
      </c>
      <c r="B344" s="329"/>
      <c r="C344" s="330"/>
      <c r="D344" s="185" t="str">
        <f>IFERROR(VLOOKUP($C344,'Accounts worksheet'!$B:$C,2,0),"")</f>
        <v/>
      </c>
      <c r="E344" s="186" t="str">
        <f>IFERROR(
INDEX('Accounts worksheet'!$A:$A,MATCH('Purchases Input worksheet'!$C344,'Accounts worksheet'!$B:$B,0)),
"")</f>
        <v/>
      </c>
      <c r="F344" s="331"/>
      <c r="G344" s="336"/>
      <c r="H344" s="333"/>
      <c r="I344" s="334"/>
      <c r="J344" s="335"/>
      <c r="K344" s="340"/>
      <c r="L344" s="188" t="str">
        <f t="shared" si="16"/>
        <v/>
      </c>
      <c r="M344" s="188" t="str">
        <f t="shared" si="17"/>
        <v/>
      </c>
      <c r="N344" s="186"/>
      <c r="P344" s="134" t="str">
        <f t="shared" si="18"/>
        <v/>
      </c>
    </row>
    <row r="345" spans="1:16" x14ac:dyDescent="0.35">
      <c r="A345" s="133" t="str">
        <f>IF(B345="","",IFERROR(INDEX('Supplier List'!$A:$A,MATCH('Purchases Input worksheet'!$B345,'Supplier List'!$B:$B,0)),""))</f>
        <v/>
      </c>
      <c r="B345" s="329"/>
      <c r="C345" s="330"/>
      <c r="D345" s="185" t="str">
        <f>IFERROR(VLOOKUP($C345,'Accounts worksheet'!$B:$C,2,0),"")</f>
        <v/>
      </c>
      <c r="E345" s="186" t="str">
        <f>IFERROR(
INDEX('Accounts worksheet'!$A:$A,MATCH('Purchases Input worksheet'!$C345,'Accounts worksheet'!$B:$B,0)),
"")</f>
        <v/>
      </c>
      <c r="F345" s="331"/>
      <c r="G345" s="336"/>
      <c r="H345" s="333"/>
      <c r="I345" s="334"/>
      <c r="J345" s="335"/>
      <c r="K345" s="340"/>
      <c r="L345" s="188" t="str">
        <f t="shared" si="16"/>
        <v/>
      </c>
      <c r="M345" s="188" t="str">
        <f t="shared" si="17"/>
        <v/>
      </c>
      <c r="N345" s="186"/>
      <c r="P345" s="134" t="str">
        <f t="shared" si="18"/>
        <v/>
      </c>
    </row>
    <row r="346" spans="1:16" x14ac:dyDescent="0.35">
      <c r="A346" s="133" t="str">
        <f>IF(B346="","",IFERROR(INDEX('Supplier List'!$A:$A,MATCH('Purchases Input worksheet'!$B346,'Supplier List'!$B:$B,0)),""))</f>
        <v/>
      </c>
      <c r="B346" s="329"/>
      <c r="C346" s="330"/>
      <c r="D346" s="185" t="str">
        <f>IFERROR(VLOOKUP($C346,'Accounts worksheet'!$B:$C,2,0),"")</f>
        <v/>
      </c>
      <c r="E346" s="186" t="str">
        <f>IFERROR(
INDEX('Accounts worksheet'!$A:$A,MATCH('Purchases Input worksheet'!$C346,'Accounts worksheet'!$B:$B,0)),
"")</f>
        <v/>
      </c>
      <c r="F346" s="331"/>
      <c r="G346" s="336"/>
      <c r="H346" s="333"/>
      <c r="I346" s="334"/>
      <c r="J346" s="335"/>
      <c r="K346" s="340"/>
      <c r="L346" s="188" t="str">
        <f t="shared" si="16"/>
        <v/>
      </c>
      <c r="M346" s="188" t="str">
        <f t="shared" si="17"/>
        <v/>
      </c>
      <c r="N346" s="186"/>
      <c r="P346" s="134" t="str">
        <f t="shared" si="18"/>
        <v/>
      </c>
    </row>
    <row r="347" spans="1:16" x14ac:dyDescent="0.35">
      <c r="A347" s="133" t="str">
        <f>IF(B347="","",IFERROR(INDEX('Supplier List'!$A:$A,MATCH('Purchases Input worksheet'!$B347,'Supplier List'!$B:$B,0)),""))</f>
        <v/>
      </c>
      <c r="B347" s="329"/>
      <c r="C347" s="330"/>
      <c r="D347" s="185" t="str">
        <f>IFERROR(VLOOKUP($C347,'Accounts worksheet'!$B:$C,2,0),"")</f>
        <v/>
      </c>
      <c r="E347" s="186" t="str">
        <f>IFERROR(
INDEX('Accounts worksheet'!$A:$A,MATCH('Purchases Input worksheet'!$C347,'Accounts worksheet'!$B:$B,0)),
"")</f>
        <v/>
      </c>
      <c r="F347" s="331"/>
      <c r="G347" s="336"/>
      <c r="H347" s="333"/>
      <c r="I347" s="334"/>
      <c r="J347" s="335"/>
      <c r="K347" s="340"/>
      <c r="L347" s="188" t="str">
        <f t="shared" si="16"/>
        <v/>
      </c>
      <c r="M347" s="188" t="str">
        <f t="shared" si="17"/>
        <v/>
      </c>
      <c r="N347" s="186"/>
      <c r="P347" s="134" t="str">
        <f t="shared" si="18"/>
        <v/>
      </c>
    </row>
    <row r="348" spans="1:16" x14ac:dyDescent="0.35">
      <c r="A348" s="133" t="str">
        <f>IF(B348="","",IFERROR(INDEX('Supplier List'!$A:$A,MATCH('Purchases Input worksheet'!$B348,'Supplier List'!$B:$B,0)),""))</f>
        <v/>
      </c>
      <c r="B348" s="329"/>
      <c r="C348" s="330"/>
      <c r="D348" s="185" t="str">
        <f>IFERROR(VLOOKUP($C348,'Accounts worksheet'!$B:$C,2,0),"")</f>
        <v/>
      </c>
      <c r="E348" s="186" t="str">
        <f>IFERROR(
INDEX('Accounts worksheet'!$A:$A,MATCH('Purchases Input worksheet'!$C348,'Accounts worksheet'!$B:$B,0)),
"")</f>
        <v/>
      </c>
      <c r="F348" s="331"/>
      <c r="G348" s="336"/>
      <c r="H348" s="333"/>
      <c r="I348" s="334"/>
      <c r="J348" s="335"/>
      <c r="K348" s="340"/>
      <c r="L348" s="188" t="str">
        <f t="shared" si="16"/>
        <v/>
      </c>
      <c r="M348" s="188" t="str">
        <f t="shared" si="17"/>
        <v/>
      </c>
      <c r="N348" s="186"/>
      <c r="P348" s="134" t="str">
        <f t="shared" si="18"/>
        <v/>
      </c>
    </row>
    <row r="349" spans="1:16" x14ac:dyDescent="0.35">
      <c r="A349" s="133" t="str">
        <f>IF(B349="","",IFERROR(INDEX('Supplier List'!$A:$A,MATCH('Purchases Input worksheet'!$B349,'Supplier List'!$B:$B,0)),""))</f>
        <v/>
      </c>
      <c r="B349" s="329"/>
      <c r="C349" s="330"/>
      <c r="D349" s="185" t="str">
        <f>IFERROR(VLOOKUP($C349,'Accounts worksheet'!$B:$C,2,0),"")</f>
        <v/>
      </c>
      <c r="E349" s="186" t="str">
        <f>IFERROR(
INDEX('Accounts worksheet'!$A:$A,MATCH('Purchases Input worksheet'!$C349,'Accounts worksheet'!$B:$B,0)),
"")</f>
        <v/>
      </c>
      <c r="F349" s="331"/>
      <c r="G349" s="336"/>
      <c r="H349" s="333"/>
      <c r="I349" s="334"/>
      <c r="J349" s="335"/>
      <c r="K349" s="340"/>
      <c r="L349" s="188" t="str">
        <f t="shared" si="16"/>
        <v/>
      </c>
      <c r="M349" s="188" t="str">
        <f t="shared" si="17"/>
        <v/>
      </c>
      <c r="N349" s="186"/>
      <c r="P349" s="134" t="str">
        <f t="shared" si="18"/>
        <v/>
      </c>
    </row>
    <row r="350" spans="1:16" x14ac:dyDescent="0.35">
      <c r="A350" s="133" t="str">
        <f>IF(B350="","",IFERROR(INDEX('Supplier List'!$A:$A,MATCH('Purchases Input worksheet'!$B350,'Supplier List'!$B:$B,0)),""))</f>
        <v/>
      </c>
      <c r="B350" s="329"/>
      <c r="C350" s="330"/>
      <c r="D350" s="185" t="str">
        <f>IFERROR(VLOOKUP($C350,'Accounts worksheet'!$B:$C,2,0),"")</f>
        <v/>
      </c>
      <c r="E350" s="186" t="str">
        <f>IFERROR(
INDEX('Accounts worksheet'!$A:$A,MATCH('Purchases Input worksheet'!$C350,'Accounts worksheet'!$B:$B,0)),
"")</f>
        <v/>
      </c>
      <c r="F350" s="331"/>
      <c r="G350" s="336"/>
      <c r="H350" s="333"/>
      <c r="I350" s="334"/>
      <c r="J350" s="335"/>
      <c r="K350" s="340"/>
      <c r="L350" s="188" t="str">
        <f t="shared" si="16"/>
        <v/>
      </c>
      <c r="M350" s="188" t="str">
        <f t="shared" si="17"/>
        <v/>
      </c>
      <c r="N350" s="186"/>
      <c r="P350" s="134" t="str">
        <f t="shared" si="18"/>
        <v/>
      </c>
    </row>
    <row r="351" spans="1:16" x14ac:dyDescent="0.35">
      <c r="A351" s="133" t="str">
        <f>IF(B351="","",IFERROR(INDEX('Supplier List'!$A:$A,MATCH('Purchases Input worksheet'!$B351,'Supplier List'!$B:$B,0)),""))</f>
        <v/>
      </c>
      <c r="B351" s="329"/>
      <c r="C351" s="330"/>
      <c r="D351" s="185" t="str">
        <f>IFERROR(VLOOKUP($C351,'Accounts worksheet'!$B:$C,2,0),"")</f>
        <v/>
      </c>
      <c r="E351" s="186" t="str">
        <f>IFERROR(
INDEX('Accounts worksheet'!$A:$A,MATCH('Purchases Input worksheet'!$C351,'Accounts worksheet'!$B:$B,0)),
"")</f>
        <v/>
      </c>
      <c r="F351" s="331"/>
      <c r="G351" s="336"/>
      <c r="H351" s="333"/>
      <c r="I351" s="334"/>
      <c r="J351" s="335"/>
      <c r="K351" s="340"/>
      <c r="L351" s="188" t="str">
        <f t="shared" si="16"/>
        <v/>
      </c>
      <c r="M351" s="188" t="str">
        <f t="shared" si="17"/>
        <v/>
      </c>
      <c r="N351" s="186"/>
      <c r="P351" s="134" t="str">
        <f t="shared" si="18"/>
        <v/>
      </c>
    </row>
    <row r="352" spans="1:16" x14ac:dyDescent="0.35">
      <c r="A352" s="133" t="str">
        <f>IF(B352="","",IFERROR(INDEX('Supplier List'!$A:$A,MATCH('Purchases Input worksheet'!$B352,'Supplier List'!$B:$B,0)),""))</f>
        <v/>
      </c>
      <c r="B352" s="329"/>
      <c r="C352" s="330"/>
      <c r="D352" s="185" t="str">
        <f>IFERROR(VLOOKUP($C352,'Accounts worksheet'!$B:$C,2,0),"")</f>
        <v/>
      </c>
      <c r="E352" s="186" t="str">
        <f>IFERROR(
INDEX('Accounts worksheet'!$A:$A,MATCH('Purchases Input worksheet'!$C352,'Accounts worksheet'!$B:$B,0)),
"")</f>
        <v/>
      </c>
      <c r="F352" s="331"/>
      <c r="G352" s="336"/>
      <c r="H352" s="333"/>
      <c r="I352" s="334"/>
      <c r="J352" s="335"/>
      <c r="K352" s="340"/>
      <c r="L352" s="188" t="str">
        <f t="shared" si="16"/>
        <v/>
      </c>
      <c r="M352" s="188" t="str">
        <f t="shared" si="17"/>
        <v/>
      </c>
      <c r="N352" s="186"/>
      <c r="P352" s="134" t="str">
        <f t="shared" si="18"/>
        <v/>
      </c>
    </row>
    <row r="353" spans="1:16" x14ac:dyDescent="0.35">
      <c r="A353" s="133" t="str">
        <f>IF(B353="","",IFERROR(INDEX('Supplier List'!$A:$A,MATCH('Purchases Input worksheet'!$B353,'Supplier List'!$B:$B,0)),""))</f>
        <v/>
      </c>
      <c r="B353" s="329"/>
      <c r="C353" s="330"/>
      <c r="D353" s="185" t="str">
        <f>IFERROR(VLOOKUP($C353,'Accounts worksheet'!$B:$C,2,0),"")</f>
        <v/>
      </c>
      <c r="E353" s="186" t="str">
        <f>IFERROR(
INDEX('Accounts worksheet'!$A:$A,MATCH('Purchases Input worksheet'!$C353,'Accounts worksheet'!$B:$B,0)),
"")</f>
        <v/>
      </c>
      <c r="F353" s="331"/>
      <c r="G353" s="336"/>
      <c r="H353" s="333"/>
      <c r="I353" s="334"/>
      <c r="J353" s="335"/>
      <c r="K353" s="340"/>
      <c r="L353" s="188" t="str">
        <f t="shared" si="16"/>
        <v/>
      </c>
      <c r="M353" s="188" t="str">
        <f t="shared" si="17"/>
        <v/>
      </c>
      <c r="N353" s="186"/>
      <c r="P353" s="134" t="str">
        <f t="shared" si="18"/>
        <v/>
      </c>
    </row>
    <row r="354" spans="1:16" x14ac:dyDescent="0.35">
      <c r="A354" s="133" t="str">
        <f>IF(B354="","",IFERROR(INDEX('Supplier List'!$A:$A,MATCH('Purchases Input worksheet'!$B354,'Supplier List'!$B:$B,0)),""))</f>
        <v/>
      </c>
      <c r="B354" s="329"/>
      <c r="C354" s="330"/>
      <c r="D354" s="185" t="str">
        <f>IFERROR(VLOOKUP($C354,'Accounts worksheet'!$B:$C,2,0),"")</f>
        <v/>
      </c>
      <c r="E354" s="186" t="str">
        <f>IFERROR(
INDEX('Accounts worksheet'!$A:$A,MATCH('Purchases Input worksheet'!$C354,'Accounts worksheet'!$B:$B,0)),
"")</f>
        <v/>
      </c>
      <c r="F354" s="331"/>
      <c r="G354" s="336"/>
      <c r="H354" s="333"/>
      <c r="I354" s="334"/>
      <c r="J354" s="335"/>
      <c r="K354" s="340"/>
      <c r="L354" s="188" t="str">
        <f t="shared" si="16"/>
        <v/>
      </c>
      <c r="M354" s="188" t="str">
        <f t="shared" si="17"/>
        <v/>
      </c>
      <c r="N354" s="186"/>
      <c r="P354" s="134" t="str">
        <f t="shared" si="18"/>
        <v/>
      </c>
    </row>
    <row r="355" spans="1:16" x14ac:dyDescent="0.35">
      <c r="A355" s="133" t="str">
        <f>IF(B355="","",IFERROR(INDEX('Supplier List'!$A:$A,MATCH('Purchases Input worksheet'!$B355,'Supplier List'!$B:$B,0)),""))</f>
        <v/>
      </c>
      <c r="B355" s="329"/>
      <c r="C355" s="330"/>
      <c r="D355" s="185" t="str">
        <f>IFERROR(VLOOKUP($C355,'Accounts worksheet'!$B:$C,2,0),"")</f>
        <v/>
      </c>
      <c r="E355" s="186" t="str">
        <f>IFERROR(
INDEX('Accounts worksheet'!$A:$A,MATCH('Purchases Input worksheet'!$C355,'Accounts worksheet'!$B:$B,0)),
"")</f>
        <v/>
      </c>
      <c r="F355" s="331"/>
      <c r="G355" s="336"/>
      <c r="H355" s="333"/>
      <c r="I355" s="334"/>
      <c r="J355" s="335"/>
      <c r="K355" s="340"/>
      <c r="L355" s="188" t="str">
        <f t="shared" si="16"/>
        <v/>
      </c>
      <c r="M355" s="188" t="str">
        <f t="shared" si="17"/>
        <v/>
      </c>
      <c r="N355" s="186"/>
      <c r="P355" s="134" t="str">
        <f t="shared" si="18"/>
        <v/>
      </c>
    </row>
    <row r="356" spans="1:16" x14ac:dyDescent="0.35">
      <c r="A356" s="133" t="str">
        <f>IF(B356="","",IFERROR(INDEX('Supplier List'!$A:$A,MATCH('Purchases Input worksheet'!$B356,'Supplier List'!$B:$B,0)),""))</f>
        <v/>
      </c>
      <c r="B356" s="329"/>
      <c r="C356" s="330"/>
      <c r="D356" s="185" t="str">
        <f>IFERROR(VLOOKUP($C356,'Accounts worksheet'!$B:$C,2,0),"")</f>
        <v/>
      </c>
      <c r="E356" s="186" t="str">
        <f>IFERROR(
INDEX('Accounts worksheet'!$A:$A,MATCH('Purchases Input worksheet'!$C356,'Accounts worksheet'!$B:$B,0)),
"")</f>
        <v/>
      </c>
      <c r="F356" s="331"/>
      <c r="G356" s="336"/>
      <c r="H356" s="333"/>
      <c r="I356" s="334"/>
      <c r="J356" s="335"/>
      <c r="K356" s="340"/>
      <c r="L356" s="188" t="str">
        <f t="shared" si="16"/>
        <v/>
      </c>
      <c r="M356" s="188" t="str">
        <f t="shared" si="17"/>
        <v/>
      </c>
      <c r="N356" s="186"/>
      <c r="P356" s="134" t="str">
        <f t="shared" si="18"/>
        <v/>
      </c>
    </row>
    <row r="357" spans="1:16" x14ac:dyDescent="0.35">
      <c r="A357" s="133" t="str">
        <f>IF(B357="","",IFERROR(INDEX('Supplier List'!$A:$A,MATCH('Purchases Input worksheet'!$B357,'Supplier List'!$B:$B,0)),""))</f>
        <v/>
      </c>
      <c r="B357" s="329"/>
      <c r="C357" s="330"/>
      <c r="D357" s="185" t="str">
        <f>IFERROR(VLOOKUP($C357,'Accounts worksheet'!$B:$C,2,0),"")</f>
        <v/>
      </c>
      <c r="E357" s="186" t="str">
        <f>IFERROR(
INDEX('Accounts worksheet'!$A:$A,MATCH('Purchases Input worksheet'!$C357,'Accounts worksheet'!$B:$B,0)),
"")</f>
        <v/>
      </c>
      <c r="F357" s="331"/>
      <c r="G357" s="336"/>
      <c r="H357" s="333"/>
      <c r="I357" s="334"/>
      <c r="J357" s="335"/>
      <c r="K357" s="340"/>
      <c r="L357" s="188" t="str">
        <f t="shared" si="16"/>
        <v/>
      </c>
      <c r="M357" s="188" t="str">
        <f t="shared" si="17"/>
        <v/>
      </c>
      <c r="N357" s="186"/>
      <c r="P357" s="134" t="str">
        <f t="shared" si="18"/>
        <v/>
      </c>
    </row>
    <row r="358" spans="1:16" x14ac:dyDescent="0.35">
      <c r="A358" s="133" t="str">
        <f>IF(B358="","",IFERROR(INDEX('Supplier List'!$A:$A,MATCH('Purchases Input worksheet'!$B358,'Supplier List'!$B:$B,0)),""))</f>
        <v/>
      </c>
      <c r="B358" s="329"/>
      <c r="C358" s="330"/>
      <c r="D358" s="185" t="str">
        <f>IFERROR(VLOOKUP($C358,'Accounts worksheet'!$B:$C,2,0),"")</f>
        <v/>
      </c>
      <c r="E358" s="186" t="str">
        <f>IFERROR(
INDEX('Accounts worksheet'!$A:$A,MATCH('Purchases Input worksheet'!$C358,'Accounts worksheet'!$B:$B,0)),
"")</f>
        <v/>
      </c>
      <c r="F358" s="331"/>
      <c r="G358" s="336"/>
      <c r="H358" s="333"/>
      <c r="I358" s="334"/>
      <c r="J358" s="335"/>
      <c r="K358" s="340"/>
      <c r="L358" s="188" t="str">
        <f t="shared" si="16"/>
        <v/>
      </c>
      <c r="M358" s="188" t="str">
        <f t="shared" si="17"/>
        <v/>
      </c>
      <c r="N358" s="186"/>
      <c r="P358" s="134" t="str">
        <f t="shared" si="18"/>
        <v/>
      </c>
    </row>
    <row r="359" spans="1:16" x14ac:dyDescent="0.35">
      <c r="A359" s="133" t="str">
        <f>IF(B359="","",IFERROR(INDEX('Supplier List'!$A:$A,MATCH('Purchases Input worksheet'!$B359,'Supplier List'!$B:$B,0)),""))</f>
        <v/>
      </c>
      <c r="B359" s="329"/>
      <c r="C359" s="330"/>
      <c r="D359" s="185" t="str">
        <f>IFERROR(VLOOKUP($C359,'Accounts worksheet'!$B:$C,2,0),"")</f>
        <v/>
      </c>
      <c r="E359" s="186" t="str">
        <f>IFERROR(
INDEX('Accounts worksheet'!$A:$A,MATCH('Purchases Input worksheet'!$C359,'Accounts worksheet'!$B:$B,0)),
"")</f>
        <v/>
      </c>
      <c r="F359" s="331"/>
      <c r="G359" s="336"/>
      <c r="H359" s="333"/>
      <c r="I359" s="334"/>
      <c r="J359" s="335"/>
      <c r="K359" s="340"/>
      <c r="L359" s="188" t="str">
        <f t="shared" si="16"/>
        <v/>
      </c>
      <c r="M359" s="188" t="str">
        <f t="shared" si="17"/>
        <v/>
      </c>
      <c r="N359" s="186"/>
      <c r="P359" s="134" t="str">
        <f t="shared" si="18"/>
        <v/>
      </c>
    </row>
    <row r="360" spans="1:16" x14ac:dyDescent="0.35">
      <c r="A360" s="133" t="str">
        <f>IF(B360="","",IFERROR(INDEX('Supplier List'!$A:$A,MATCH('Purchases Input worksheet'!$B360,'Supplier List'!$B:$B,0)),""))</f>
        <v/>
      </c>
      <c r="B360" s="329"/>
      <c r="C360" s="330"/>
      <c r="D360" s="185" t="str">
        <f>IFERROR(VLOOKUP($C360,'Accounts worksheet'!$B:$C,2,0),"")</f>
        <v/>
      </c>
      <c r="E360" s="186" t="str">
        <f>IFERROR(
INDEX('Accounts worksheet'!$A:$A,MATCH('Purchases Input worksheet'!$C360,'Accounts worksheet'!$B:$B,0)),
"")</f>
        <v/>
      </c>
      <c r="F360" s="331"/>
      <c r="G360" s="336"/>
      <c r="H360" s="333"/>
      <c r="I360" s="334"/>
      <c r="J360" s="335"/>
      <c r="K360" s="340"/>
      <c r="L360" s="188" t="str">
        <f t="shared" si="16"/>
        <v/>
      </c>
      <c r="M360" s="188" t="str">
        <f t="shared" si="17"/>
        <v/>
      </c>
      <c r="N360" s="186"/>
      <c r="P360" s="134" t="str">
        <f t="shared" si="18"/>
        <v/>
      </c>
    </row>
    <row r="361" spans="1:16" x14ac:dyDescent="0.35">
      <c r="A361" s="133" t="str">
        <f>IF(B361="","",IFERROR(INDEX('Supplier List'!$A:$A,MATCH('Purchases Input worksheet'!$B361,'Supplier List'!$B:$B,0)),""))</f>
        <v/>
      </c>
      <c r="B361" s="329"/>
      <c r="C361" s="330"/>
      <c r="D361" s="185" t="str">
        <f>IFERROR(VLOOKUP($C361,'Accounts worksheet'!$B:$C,2,0),"")</f>
        <v/>
      </c>
      <c r="E361" s="186" t="str">
        <f>IFERROR(
INDEX('Accounts worksheet'!$A:$A,MATCH('Purchases Input worksheet'!$C361,'Accounts worksheet'!$B:$B,0)),
"")</f>
        <v/>
      </c>
      <c r="F361" s="331"/>
      <c r="G361" s="336"/>
      <c r="H361" s="333"/>
      <c r="I361" s="334"/>
      <c r="J361" s="335"/>
      <c r="K361" s="340"/>
      <c r="L361" s="188" t="str">
        <f t="shared" si="16"/>
        <v/>
      </c>
      <c r="M361" s="188" t="str">
        <f t="shared" si="17"/>
        <v/>
      </c>
      <c r="N361" s="186"/>
      <c r="P361" s="134" t="str">
        <f t="shared" si="18"/>
        <v/>
      </c>
    </row>
    <row r="362" spans="1:16" x14ac:dyDescent="0.35">
      <c r="A362" s="133" t="str">
        <f>IF(B362="","",IFERROR(INDEX('Supplier List'!$A:$A,MATCH('Purchases Input worksheet'!$B362,'Supplier List'!$B:$B,0)),""))</f>
        <v/>
      </c>
      <c r="B362" s="329"/>
      <c r="C362" s="330"/>
      <c r="D362" s="185" t="str">
        <f>IFERROR(VLOOKUP($C362,'Accounts worksheet'!$B:$C,2,0),"")</f>
        <v/>
      </c>
      <c r="E362" s="186" t="str">
        <f>IFERROR(
INDEX('Accounts worksheet'!$A:$A,MATCH('Purchases Input worksheet'!$C362,'Accounts worksheet'!$B:$B,0)),
"")</f>
        <v/>
      </c>
      <c r="F362" s="331"/>
      <c r="G362" s="336"/>
      <c r="H362" s="333"/>
      <c r="I362" s="334"/>
      <c r="J362" s="335"/>
      <c r="K362" s="340"/>
      <c r="L362" s="188" t="str">
        <f t="shared" si="16"/>
        <v/>
      </c>
      <c r="M362" s="188" t="str">
        <f t="shared" si="17"/>
        <v/>
      </c>
      <c r="N362" s="186"/>
      <c r="P362" s="134" t="str">
        <f t="shared" si="18"/>
        <v/>
      </c>
    </row>
    <row r="363" spans="1:16" x14ac:dyDescent="0.35">
      <c r="A363" s="133" t="str">
        <f>IF(B363="","",IFERROR(INDEX('Supplier List'!$A:$A,MATCH('Purchases Input worksheet'!$B363,'Supplier List'!$B:$B,0)),""))</f>
        <v/>
      </c>
      <c r="B363" s="329"/>
      <c r="C363" s="330"/>
      <c r="D363" s="185" t="str">
        <f>IFERROR(VLOOKUP($C363,'Accounts worksheet'!$B:$C,2,0),"")</f>
        <v/>
      </c>
      <c r="E363" s="186" t="str">
        <f>IFERROR(
INDEX('Accounts worksheet'!$A:$A,MATCH('Purchases Input worksheet'!$C363,'Accounts worksheet'!$B:$B,0)),
"")</f>
        <v/>
      </c>
      <c r="F363" s="331"/>
      <c r="G363" s="336"/>
      <c r="H363" s="333"/>
      <c r="I363" s="334"/>
      <c r="J363" s="335"/>
      <c r="K363" s="340"/>
      <c r="L363" s="188" t="str">
        <f t="shared" si="16"/>
        <v/>
      </c>
      <c r="M363" s="188" t="str">
        <f t="shared" si="17"/>
        <v/>
      </c>
      <c r="N363" s="186"/>
      <c r="P363" s="134" t="str">
        <f t="shared" si="18"/>
        <v/>
      </c>
    </row>
    <row r="364" spans="1:16" x14ac:dyDescent="0.35">
      <c r="A364" s="133" t="str">
        <f>IF(B364="","",IFERROR(INDEX('Supplier List'!$A:$A,MATCH('Purchases Input worksheet'!$B364,'Supplier List'!$B:$B,0)),""))</f>
        <v/>
      </c>
      <c r="B364" s="329"/>
      <c r="C364" s="330"/>
      <c r="D364" s="185" t="str">
        <f>IFERROR(VLOOKUP($C364,'Accounts worksheet'!$B:$C,2,0),"")</f>
        <v/>
      </c>
      <c r="E364" s="186" t="str">
        <f>IFERROR(
INDEX('Accounts worksheet'!$A:$A,MATCH('Purchases Input worksheet'!$C364,'Accounts worksheet'!$B:$B,0)),
"")</f>
        <v/>
      </c>
      <c r="F364" s="331"/>
      <c r="G364" s="336"/>
      <c r="H364" s="333"/>
      <c r="I364" s="334"/>
      <c r="J364" s="335"/>
      <c r="K364" s="340"/>
      <c r="L364" s="188" t="str">
        <f t="shared" si="16"/>
        <v/>
      </c>
      <c r="M364" s="188" t="str">
        <f t="shared" si="17"/>
        <v/>
      </c>
      <c r="N364" s="186"/>
      <c r="P364" s="134" t="str">
        <f t="shared" si="18"/>
        <v/>
      </c>
    </row>
    <row r="365" spans="1:16" x14ac:dyDescent="0.35">
      <c r="A365" s="133" t="str">
        <f>IF(B365="","",IFERROR(INDEX('Supplier List'!$A:$A,MATCH('Purchases Input worksheet'!$B365,'Supplier List'!$B:$B,0)),""))</f>
        <v/>
      </c>
      <c r="B365" s="329"/>
      <c r="C365" s="330"/>
      <c r="D365" s="185" t="str">
        <f>IFERROR(VLOOKUP($C365,'Accounts worksheet'!$B:$C,2,0),"")</f>
        <v/>
      </c>
      <c r="E365" s="186" t="str">
        <f>IFERROR(
INDEX('Accounts worksheet'!$A:$A,MATCH('Purchases Input worksheet'!$C365,'Accounts worksheet'!$B:$B,0)),
"")</f>
        <v/>
      </c>
      <c r="F365" s="331"/>
      <c r="G365" s="336"/>
      <c r="H365" s="333"/>
      <c r="I365" s="334"/>
      <c r="J365" s="335"/>
      <c r="K365" s="340"/>
      <c r="L365" s="188" t="str">
        <f t="shared" si="16"/>
        <v/>
      </c>
      <c r="M365" s="188" t="str">
        <f t="shared" si="17"/>
        <v/>
      </c>
      <c r="N365" s="186"/>
      <c r="P365" s="134" t="str">
        <f t="shared" si="18"/>
        <v/>
      </c>
    </row>
    <row r="366" spans="1:16" x14ac:dyDescent="0.35">
      <c r="A366" s="133" t="str">
        <f>IF(B366="","",IFERROR(INDEX('Supplier List'!$A:$A,MATCH('Purchases Input worksheet'!$B366,'Supplier List'!$B:$B,0)),""))</f>
        <v/>
      </c>
      <c r="B366" s="329"/>
      <c r="C366" s="330"/>
      <c r="D366" s="185" t="str">
        <f>IFERROR(VLOOKUP($C366,'Accounts worksheet'!$B:$C,2,0),"")</f>
        <v/>
      </c>
      <c r="E366" s="186" t="str">
        <f>IFERROR(
INDEX('Accounts worksheet'!$A:$A,MATCH('Purchases Input worksheet'!$C366,'Accounts worksheet'!$B:$B,0)),
"")</f>
        <v/>
      </c>
      <c r="F366" s="331"/>
      <c r="G366" s="336"/>
      <c r="H366" s="333"/>
      <c r="I366" s="334"/>
      <c r="J366" s="335"/>
      <c r="K366" s="340"/>
      <c r="L366" s="188" t="str">
        <f t="shared" si="16"/>
        <v/>
      </c>
      <c r="M366" s="188" t="str">
        <f t="shared" si="17"/>
        <v/>
      </c>
      <c r="N366" s="186"/>
      <c r="P366" s="134" t="str">
        <f t="shared" si="18"/>
        <v/>
      </c>
    </row>
    <row r="367" spans="1:16" x14ac:dyDescent="0.35">
      <c r="A367" s="133" t="str">
        <f>IF(B367="","",IFERROR(INDEX('Supplier List'!$A:$A,MATCH('Purchases Input worksheet'!$B367,'Supplier List'!$B:$B,0)),""))</f>
        <v/>
      </c>
      <c r="B367" s="329"/>
      <c r="C367" s="330"/>
      <c r="D367" s="185" t="str">
        <f>IFERROR(VLOOKUP($C367,'Accounts worksheet'!$B:$C,2,0),"")</f>
        <v/>
      </c>
      <c r="E367" s="186" t="str">
        <f>IFERROR(
INDEX('Accounts worksheet'!$A:$A,MATCH('Purchases Input worksheet'!$C367,'Accounts worksheet'!$B:$B,0)),
"")</f>
        <v/>
      </c>
      <c r="F367" s="331"/>
      <c r="G367" s="336"/>
      <c r="H367" s="333"/>
      <c r="I367" s="334"/>
      <c r="J367" s="335"/>
      <c r="K367" s="340"/>
      <c r="L367" s="188" t="str">
        <f t="shared" si="16"/>
        <v/>
      </c>
      <c r="M367" s="188" t="str">
        <f t="shared" si="17"/>
        <v/>
      </c>
      <c r="N367" s="186"/>
      <c r="P367" s="134" t="str">
        <f t="shared" si="18"/>
        <v/>
      </c>
    </row>
    <row r="368" spans="1:16" x14ac:dyDescent="0.35">
      <c r="A368" s="133" t="str">
        <f>IF(B368="","",IFERROR(INDEX('Supplier List'!$A:$A,MATCH('Purchases Input worksheet'!$B368,'Supplier List'!$B:$B,0)),""))</f>
        <v/>
      </c>
      <c r="B368" s="329"/>
      <c r="C368" s="330"/>
      <c r="D368" s="185" t="str">
        <f>IFERROR(VLOOKUP($C368,'Accounts worksheet'!$B:$C,2,0),"")</f>
        <v/>
      </c>
      <c r="E368" s="186" t="str">
        <f>IFERROR(
INDEX('Accounts worksheet'!$A:$A,MATCH('Purchases Input worksheet'!$C368,'Accounts worksheet'!$B:$B,0)),
"")</f>
        <v/>
      </c>
      <c r="F368" s="331"/>
      <c r="G368" s="336"/>
      <c r="H368" s="333"/>
      <c r="I368" s="334"/>
      <c r="J368" s="335"/>
      <c r="K368" s="340"/>
      <c r="L368" s="188" t="str">
        <f t="shared" si="16"/>
        <v/>
      </c>
      <c r="M368" s="188" t="str">
        <f t="shared" si="17"/>
        <v/>
      </c>
      <c r="N368" s="186"/>
      <c r="P368" s="134" t="str">
        <f t="shared" si="18"/>
        <v/>
      </c>
    </row>
    <row r="369" spans="1:16" x14ac:dyDescent="0.35">
      <c r="A369" s="133" t="str">
        <f>IF(B369="","",IFERROR(INDEX('Supplier List'!$A:$A,MATCH('Purchases Input worksheet'!$B369,'Supplier List'!$B:$B,0)),""))</f>
        <v/>
      </c>
      <c r="B369" s="329"/>
      <c r="C369" s="330"/>
      <c r="D369" s="185" t="str">
        <f>IFERROR(VLOOKUP($C369,'Accounts worksheet'!$B:$C,2,0),"")</f>
        <v/>
      </c>
      <c r="E369" s="186" t="str">
        <f>IFERROR(
INDEX('Accounts worksheet'!$A:$A,MATCH('Purchases Input worksheet'!$C369,'Accounts worksheet'!$B:$B,0)),
"")</f>
        <v/>
      </c>
      <c r="F369" s="331"/>
      <c r="G369" s="336"/>
      <c r="H369" s="333"/>
      <c r="I369" s="334"/>
      <c r="J369" s="335"/>
      <c r="K369" s="340"/>
      <c r="L369" s="188" t="str">
        <f t="shared" si="16"/>
        <v/>
      </c>
      <c r="M369" s="188" t="str">
        <f t="shared" si="17"/>
        <v/>
      </c>
      <c r="N369" s="186"/>
      <c r="P369" s="134" t="str">
        <f t="shared" si="18"/>
        <v/>
      </c>
    </row>
    <row r="370" spans="1:16" x14ac:dyDescent="0.35">
      <c r="A370" s="133" t="str">
        <f>IF(B370="","",IFERROR(INDEX('Supplier List'!$A:$A,MATCH('Purchases Input worksheet'!$B370,'Supplier List'!$B:$B,0)),""))</f>
        <v/>
      </c>
      <c r="B370" s="329"/>
      <c r="C370" s="330"/>
      <c r="D370" s="185" t="str">
        <f>IFERROR(VLOOKUP($C370,'Accounts worksheet'!$B:$C,2,0),"")</f>
        <v/>
      </c>
      <c r="E370" s="186" t="str">
        <f>IFERROR(
INDEX('Accounts worksheet'!$A:$A,MATCH('Purchases Input worksheet'!$C370,'Accounts worksheet'!$B:$B,0)),
"")</f>
        <v/>
      </c>
      <c r="F370" s="331"/>
      <c r="G370" s="336"/>
      <c r="H370" s="333"/>
      <c r="I370" s="334"/>
      <c r="J370" s="335"/>
      <c r="K370" s="340"/>
      <c r="L370" s="188" t="str">
        <f t="shared" si="16"/>
        <v/>
      </c>
      <c r="M370" s="188" t="str">
        <f t="shared" si="17"/>
        <v/>
      </c>
      <c r="N370" s="186"/>
      <c r="P370" s="134" t="str">
        <f t="shared" si="18"/>
        <v/>
      </c>
    </row>
    <row r="371" spans="1:16" x14ac:dyDescent="0.35">
      <c r="A371" s="133" t="str">
        <f>IF(B371="","",IFERROR(INDEX('Supplier List'!$A:$A,MATCH('Purchases Input worksheet'!$B371,'Supplier List'!$B:$B,0)),""))</f>
        <v/>
      </c>
      <c r="B371" s="329"/>
      <c r="C371" s="330"/>
      <c r="D371" s="185" t="str">
        <f>IFERROR(VLOOKUP($C371,'Accounts worksheet'!$B:$C,2,0),"")</f>
        <v/>
      </c>
      <c r="E371" s="186" t="str">
        <f>IFERROR(
INDEX('Accounts worksheet'!$A:$A,MATCH('Purchases Input worksheet'!$C371,'Accounts worksheet'!$B:$B,0)),
"")</f>
        <v/>
      </c>
      <c r="F371" s="331"/>
      <c r="G371" s="336"/>
      <c r="H371" s="333"/>
      <c r="I371" s="334"/>
      <c r="J371" s="335"/>
      <c r="K371" s="340"/>
      <c r="L371" s="188" t="str">
        <f t="shared" si="16"/>
        <v/>
      </c>
      <c r="M371" s="188" t="str">
        <f t="shared" si="17"/>
        <v/>
      </c>
      <c r="N371" s="186"/>
      <c r="P371" s="134" t="str">
        <f t="shared" si="18"/>
        <v/>
      </c>
    </row>
    <row r="372" spans="1:16" x14ac:dyDescent="0.35">
      <c r="A372" s="133" t="str">
        <f>IF(B372="","",IFERROR(INDEX('Supplier List'!$A:$A,MATCH('Purchases Input worksheet'!$B372,'Supplier List'!$B:$B,0)),""))</f>
        <v/>
      </c>
      <c r="B372" s="329"/>
      <c r="C372" s="330"/>
      <c r="D372" s="185" t="str">
        <f>IFERROR(VLOOKUP($C372,'Accounts worksheet'!$B:$C,2,0),"")</f>
        <v/>
      </c>
      <c r="E372" s="186" t="str">
        <f>IFERROR(
INDEX('Accounts worksheet'!$A:$A,MATCH('Purchases Input worksheet'!$C372,'Accounts worksheet'!$B:$B,0)),
"")</f>
        <v/>
      </c>
      <c r="F372" s="331"/>
      <c r="G372" s="336"/>
      <c r="H372" s="333"/>
      <c r="I372" s="334"/>
      <c r="J372" s="335"/>
      <c r="K372" s="340"/>
      <c r="L372" s="188" t="str">
        <f t="shared" si="16"/>
        <v/>
      </c>
      <c r="M372" s="188" t="str">
        <f t="shared" si="17"/>
        <v/>
      </c>
      <c r="N372" s="186"/>
      <c r="P372" s="134" t="str">
        <f t="shared" si="18"/>
        <v/>
      </c>
    </row>
    <row r="373" spans="1:16" x14ac:dyDescent="0.35">
      <c r="A373" s="133" t="str">
        <f>IF(B373="","",IFERROR(INDEX('Supplier List'!$A:$A,MATCH('Purchases Input worksheet'!$B373,'Supplier List'!$B:$B,0)),""))</f>
        <v/>
      </c>
      <c r="B373" s="329"/>
      <c r="C373" s="330"/>
      <c r="D373" s="185" t="str">
        <f>IFERROR(VLOOKUP($C373,'Accounts worksheet'!$B:$C,2,0),"")</f>
        <v/>
      </c>
      <c r="E373" s="186" t="str">
        <f>IFERROR(
INDEX('Accounts worksheet'!$A:$A,MATCH('Purchases Input worksheet'!$C373,'Accounts worksheet'!$B:$B,0)),
"")</f>
        <v/>
      </c>
      <c r="F373" s="331"/>
      <c r="G373" s="336"/>
      <c r="H373" s="333"/>
      <c r="I373" s="334"/>
      <c r="J373" s="335"/>
      <c r="K373" s="340"/>
      <c r="L373" s="188" t="str">
        <f t="shared" si="16"/>
        <v/>
      </c>
      <c r="M373" s="188" t="str">
        <f t="shared" si="17"/>
        <v/>
      </c>
      <c r="N373" s="186"/>
      <c r="P373" s="134" t="str">
        <f t="shared" si="18"/>
        <v/>
      </c>
    </row>
    <row r="374" spans="1:16" x14ac:dyDescent="0.35">
      <c r="A374" s="133" t="str">
        <f>IF(B374="","",IFERROR(INDEX('Supplier List'!$A:$A,MATCH('Purchases Input worksheet'!$B374,'Supplier List'!$B:$B,0)),""))</f>
        <v/>
      </c>
      <c r="B374" s="329"/>
      <c r="C374" s="330"/>
      <c r="D374" s="185" t="str">
        <f>IFERROR(VLOOKUP($C374,'Accounts worksheet'!$B:$C,2,0),"")</f>
        <v/>
      </c>
      <c r="E374" s="186" t="str">
        <f>IFERROR(
INDEX('Accounts worksheet'!$A:$A,MATCH('Purchases Input worksheet'!$C374,'Accounts worksheet'!$B:$B,0)),
"")</f>
        <v/>
      </c>
      <c r="F374" s="331"/>
      <c r="G374" s="336"/>
      <c r="H374" s="333"/>
      <c r="I374" s="334"/>
      <c r="J374" s="335"/>
      <c r="K374" s="340"/>
      <c r="L374" s="188" t="str">
        <f t="shared" si="16"/>
        <v/>
      </c>
      <c r="M374" s="188" t="str">
        <f t="shared" si="17"/>
        <v/>
      </c>
      <c r="N374" s="186"/>
      <c r="P374" s="134" t="str">
        <f t="shared" si="18"/>
        <v/>
      </c>
    </row>
    <row r="375" spans="1:16" x14ac:dyDescent="0.35">
      <c r="A375" s="133" t="str">
        <f>IF(B375="","",IFERROR(INDEX('Supplier List'!$A:$A,MATCH('Purchases Input worksheet'!$B375,'Supplier List'!$B:$B,0)),""))</f>
        <v/>
      </c>
      <c r="B375" s="329"/>
      <c r="C375" s="330"/>
      <c r="D375" s="185" t="str">
        <f>IFERROR(VLOOKUP($C375,'Accounts worksheet'!$B:$C,2,0),"")</f>
        <v/>
      </c>
      <c r="E375" s="186" t="str">
        <f>IFERROR(
INDEX('Accounts worksheet'!$A:$A,MATCH('Purchases Input worksheet'!$C375,'Accounts worksheet'!$B:$B,0)),
"")</f>
        <v/>
      </c>
      <c r="F375" s="331"/>
      <c r="G375" s="336"/>
      <c r="H375" s="333"/>
      <c r="I375" s="334"/>
      <c r="J375" s="335"/>
      <c r="K375" s="340"/>
      <c r="L375" s="188" t="str">
        <f t="shared" si="16"/>
        <v/>
      </c>
      <c r="M375" s="188" t="str">
        <f t="shared" si="17"/>
        <v/>
      </c>
      <c r="N375" s="186"/>
      <c r="P375" s="134" t="str">
        <f t="shared" si="18"/>
        <v/>
      </c>
    </row>
    <row r="376" spans="1:16" x14ac:dyDescent="0.35">
      <c r="A376" s="133" t="str">
        <f>IF(B376="","",IFERROR(INDEX('Supplier List'!$A:$A,MATCH('Purchases Input worksheet'!$B376,'Supplier List'!$B:$B,0)),""))</f>
        <v/>
      </c>
      <c r="B376" s="329"/>
      <c r="C376" s="330"/>
      <c r="D376" s="185" t="str">
        <f>IFERROR(VLOOKUP($C376,'Accounts worksheet'!$B:$C,2,0),"")</f>
        <v/>
      </c>
      <c r="E376" s="186" t="str">
        <f>IFERROR(
INDEX('Accounts worksheet'!$A:$A,MATCH('Purchases Input worksheet'!$C376,'Accounts worksheet'!$B:$B,0)),
"")</f>
        <v/>
      </c>
      <c r="F376" s="331"/>
      <c r="G376" s="336"/>
      <c r="H376" s="333"/>
      <c r="I376" s="334"/>
      <c r="J376" s="335"/>
      <c r="K376" s="340"/>
      <c r="L376" s="188" t="str">
        <f t="shared" si="16"/>
        <v/>
      </c>
      <c r="M376" s="188" t="str">
        <f t="shared" si="17"/>
        <v/>
      </c>
      <c r="N376" s="186"/>
      <c r="P376" s="134" t="str">
        <f t="shared" si="18"/>
        <v/>
      </c>
    </row>
    <row r="377" spans="1:16" x14ac:dyDescent="0.35">
      <c r="A377" s="133" t="str">
        <f>IF(B377="","",IFERROR(INDEX('Supplier List'!$A:$A,MATCH('Purchases Input worksheet'!$B377,'Supplier List'!$B:$B,0)),""))</f>
        <v/>
      </c>
      <c r="B377" s="329"/>
      <c r="C377" s="330"/>
      <c r="D377" s="185" t="str">
        <f>IFERROR(VLOOKUP($C377,'Accounts worksheet'!$B:$C,2,0),"")</f>
        <v/>
      </c>
      <c r="E377" s="186" t="str">
        <f>IFERROR(
INDEX('Accounts worksheet'!$A:$A,MATCH('Purchases Input worksheet'!$C377,'Accounts worksheet'!$B:$B,0)),
"")</f>
        <v/>
      </c>
      <c r="F377" s="331"/>
      <c r="G377" s="336"/>
      <c r="H377" s="333"/>
      <c r="I377" s="334"/>
      <c r="J377" s="335"/>
      <c r="K377" s="340"/>
      <c r="L377" s="188" t="str">
        <f t="shared" si="16"/>
        <v/>
      </c>
      <c r="M377" s="188" t="str">
        <f t="shared" si="17"/>
        <v/>
      </c>
      <c r="N377" s="186"/>
      <c r="P377" s="134" t="str">
        <f t="shared" si="18"/>
        <v/>
      </c>
    </row>
    <row r="378" spans="1:16" x14ac:dyDescent="0.35">
      <c r="A378" s="133" t="str">
        <f>IF(B378="","",IFERROR(INDEX('Supplier List'!$A:$A,MATCH('Purchases Input worksheet'!$B378,'Supplier List'!$B:$B,0)),""))</f>
        <v/>
      </c>
      <c r="B378" s="329"/>
      <c r="C378" s="330"/>
      <c r="D378" s="185" t="str">
        <f>IFERROR(VLOOKUP($C378,'Accounts worksheet'!$B:$C,2,0),"")</f>
        <v/>
      </c>
      <c r="E378" s="186" t="str">
        <f>IFERROR(
INDEX('Accounts worksheet'!$A:$A,MATCH('Purchases Input worksheet'!$C378,'Accounts worksheet'!$B:$B,0)),
"")</f>
        <v/>
      </c>
      <c r="F378" s="331"/>
      <c r="G378" s="336"/>
      <c r="H378" s="333"/>
      <c r="I378" s="334"/>
      <c r="J378" s="335"/>
      <c r="K378" s="340"/>
      <c r="L378" s="188" t="str">
        <f t="shared" si="16"/>
        <v/>
      </c>
      <c r="M378" s="188" t="str">
        <f t="shared" si="17"/>
        <v/>
      </c>
      <c r="N378" s="186"/>
      <c r="P378" s="134" t="str">
        <f t="shared" si="18"/>
        <v/>
      </c>
    </row>
    <row r="379" spans="1:16" x14ac:dyDescent="0.35">
      <c r="A379" s="133" t="str">
        <f>IF(B379="","",IFERROR(INDEX('Supplier List'!$A:$A,MATCH('Purchases Input worksheet'!$B379,'Supplier List'!$B:$B,0)),""))</f>
        <v/>
      </c>
      <c r="B379" s="329"/>
      <c r="C379" s="330"/>
      <c r="D379" s="185" t="str">
        <f>IFERROR(VLOOKUP($C379,'Accounts worksheet'!$B:$C,2,0),"")</f>
        <v/>
      </c>
      <c r="E379" s="186" t="str">
        <f>IFERROR(
INDEX('Accounts worksheet'!$A:$A,MATCH('Purchases Input worksheet'!$C379,'Accounts worksheet'!$B:$B,0)),
"")</f>
        <v/>
      </c>
      <c r="F379" s="331"/>
      <c r="G379" s="336"/>
      <c r="H379" s="333"/>
      <c r="I379" s="334"/>
      <c r="J379" s="335"/>
      <c r="K379" s="340"/>
      <c r="L379" s="188" t="str">
        <f t="shared" si="16"/>
        <v/>
      </c>
      <c r="M379" s="188" t="str">
        <f t="shared" si="17"/>
        <v/>
      </c>
      <c r="N379" s="186"/>
      <c r="P379" s="134" t="str">
        <f t="shared" si="18"/>
        <v/>
      </c>
    </row>
    <row r="380" spans="1:16" x14ac:dyDescent="0.35">
      <c r="A380" s="133" t="str">
        <f>IF(B380="","",IFERROR(INDEX('Supplier List'!$A:$A,MATCH('Purchases Input worksheet'!$B380,'Supplier List'!$B:$B,0)),""))</f>
        <v/>
      </c>
      <c r="B380" s="329"/>
      <c r="C380" s="330"/>
      <c r="D380" s="185" t="str">
        <f>IFERROR(VLOOKUP($C380,'Accounts worksheet'!$B:$C,2,0),"")</f>
        <v/>
      </c>
      <c r="E380" s="186" t="str">
        <f>IFERROR(
INDEX('Accounts worksheet'!$A:$A,MATCH('Purchases Input worksheet'!$C380,'Accounts worksheet'!$B:$B,0)),
"")</f>
        <v/>
      </c>
      <c r="F380" s="331"/>
      <c r="G380" s="336"/>
      <c r="H380" s="333"/>
      <c r="I380" s="334"/>
      <c r="J380" s="335"/>
      <c r="K380" s="340"/>
      <c r="L380" s="188" t="str">
        <f t="shared" si="16"/>
        <v/>
      </c>
      <c r="M380" s="188" t="str">
        <f t="shared" si="17"/>
        <v/>
      </c>
      <c r="N380" s="186"/>
      <c r="P380" s="134" t="str">
        <f t="shared" si="18"/>
        <v/>
      </c>
    </row>
    <row r="381" spans="1:16" x14ac:dyDescent="0.35">
      <c r="A381" s="133" t="str">
        <f>IF(B381="","",IFERROR(INDEX('Supplier List'!$A:$A,MATCH('Purchases Input worksheet'!$B381,'Supplier List'!$B:$B,0)),""))</f>
        <v/>
      </c>
      <c r="B381" s="329"/>
      <c r="C381" s="330"/>
      <c r="D381" s="185" t="str">
        <f>IFERROR(VLOOKUP($C381,'Accounts worksheet'!$B:$C,2,0),"")</f>
        <v/>
      </c>
      <c r="E381" s="186" t="str">
        <f>IFERROR(
INDEX('Accounts worksheet'!$A:$A,MATCH('Purchases Input worksheet'!$C381,'Accounts worksheet'!$B:$B,0)),
"")</f>
        <v/>
      </c>
      <c r="F381" s="331"/>
      <c r="G381" s="336"/>
      <c r="H381" s="333"/>
      <c r="I381" s="334"/>
      <c r="J381" s="335"/>
      <c r="K381" s="340"/>
      <c r="L381" s="188" t="str">
        <f t="shared" si="16"/>
        <v/>
      </c>
      <c r="M381" s="188" t="str">
        <f t="shared" si="17"/>
        <v/>
      </c>
      <c r="N381" s="186"/>
      <c r="P381" s="134" t="str">
        <f t="shared" si="18"/>
        <v/>
      </c>
    </row>
    <row r="382" spans="1:16" x14ac:dyDescent="0.35">
      <c r="A382" s="133" t="str">
        <f>IF(B382="","",IFERROR(INDEX('Supplier List'!$A:$A,MATCH('Purchases Input worksheet'!$B382,'Supplier List'!$B:$B,0)),""))</f>
        <v/>
      </c>
      <c r="B382" s="329"/>
      <c r="C382" s="330"/>
      <c r="D382" s="185" t="str">
        <f>IFERROR(VLOOKUP($C382,'Accounts worksheet'!$B:$C,2,0),"")</f>
        <v/>
      </c>
      <c r="E382" s="186" t="str">
        <f>IFERROR(
INDEX('Accounts worksheet'!$A:$A,MATCH('Purchases Input worksheet'!$C382,'Accounts worksheet'!$B:$B,0)),
"")</f>
        <v/>
      </c>
      <c r="F382" s="331"/>
      <c r="G382" s="336"/>
      <c r="H382" s="333"/>
      <c r="I382" s="334"/>
      <c r="J382" s="335"/>
      <c r="K382" s="340"/>
      <c r="L382" s="188" t="str">
        <f t="shared" si="16"/>
        <v/>
      </c>
      <c r="M382" s="188" t="str">
        <f t="shared" si="17"/>
        <v/>
      </c>
      <c r="N382" s="186"/>
      <c r="P382" s="134" t="str">
        <f t="shared" si="18"/>
        <v/>
      </c>
    </row>
    <row r="383" spans="1:16" x14ac:dyDescent="0.35">
      <c r="A383" s="133" t="str">
        <f>IF(B383="","",IFERROR(INDEX('Supplier List'!$A:$A,MATCH('Purchases Input worksheet'!$B383,'Supplier List'!$B:$B,0)),""))</f>
        <v/>
      </c>
      <c r="B383" s="329"/>
      <c r="C383" s="330"/>
      <c r="D383" s="185" t="str">
        <f>IFERROR(VLOOKUP($C383,'Accounts worksheet'!$B:$C,2,0),"")</f>
        <v/>
      </c>
      <c r="E383" s="186" t="str">
        <f>IFERROR(
INDEX('Accounts worksheet'!$A:$A,MATCH('Purchases Input worksheet'!$C383,'Accounts worksheet'!$B:$B,0)),
"")</f>
        <v/>
      </c>
      <c r="F383" s="331"/>
      <c r="G383" s="336"/>
      <c r="H383" s="333"/>
      <c r="I383" s="334"/>
      <c r="J383" s="335"/>
      <c r="K383" s="340"/>
      <c r="L383" s="188" t="str">
        <f t="shared" si="16"/>
        <v/>
      </c>
      <c r="M383" s="188" t="str">
        <f t="shared" si="17"/>
        <v/>
      </c>
      <c r="N383" s="186"/>
      <c r="P383" s="134" t="str">
        <f t="shared" si="18"/>
        <v/>
      </c>
    </row>
    <row r="384" spans="1:16" x14ac:dyDescent="0.35">
      <c r="A384" s="133" t="str">
        <f>IF(B384="","",IFERROR(INDEX('Supplier List'!$A:$A,MATCH('Purchases Input worksheet'!$B384,'Supplier List'!$B:$B,0)),""))</f>
        <v/>
      </c>
      <c r="B384" s="329"/>
      <c r="C384" s="330"/>
      <c r="D384" s="185" t="str">
        <f>IFERROR(VLOOKUP($C384,'Accounts worksheet'!$B:$C,2,0),"")</f>
        <v/>
      </c>
      <c r="E384" s="186" t="str">
        <f>IFERROR(
INDEX('Accounts worksheet'!$A:$A,MATCH('Purchases Input worksheet'!$C384,'Accounts worksheet'!$B:$B,0)),
"")</f>
        <v/>
      </c>
      <c r="F384" s="331"/>
      <c r="G384" s="336"/>
      <c r="H384" s="333"/>
      <c r="I384" s="334"/>
      <c r="J384" s="335"/>
      <c r="K384" s="340"/>
      <c r="L384" s="188" t="str">
        <f t="shared" si="16"/>
        <v/>
      </c>
      <c r="M384" s="188" t="str">
        <f t="shared" si="17"/>
        <v/>
      </c>
      <c r="N384" s="186"/>
      <c r="P384" s="134" t="str">
        <f t="shared" si="18"/>
        <v/>
      </c>
    </row>
    <row r="385" spans="1:16" x14ac:dyDescent="0.35">
      <c r="A385" s="133" t="str">
        <f>IF(B385="","",IFERROR(INDEX('Supplier List'!$A:$A,MATCH('Purchases Input worksheet'!$B385,'Supplier List'!$B:$B,0)),""))</f>
        <v/>
      </c>
      <c r="B385" s="329"/>
      <c r="C385" s="330"/>
      <c r="D385" s="185" t="str">
        <f>IFERROR(VLOOKUP($C385,'Accounts worksheet'!$B:$C,2,0),"")</f>
        <v/>
      </c>
      <c r="E385" s="186" t="str">
        <f>IFERROR(
INDEX('Accounts worksheet'!$A:$A,MATCH('Purchases Input worksheet'!$C385,'Accounts worksheet'!$B:$B,0)),
"")</f>
        <v/>
      </c>
      <c r="F385" s="331"/>
      <c r="G385" s="336"/>
      <c r="H385" s="333"/>
      <c r="I385" s="334"/>
      <c r="J385" s="335"/>
      <c r="K385" s="340"/>
      <c r="L385" s="188" t="str">
        <f t="shared" si="16"/>
        <v/>
      </c>
      <c r="M385" s="188" t="str">
        <f t="shared" si="17"/>
        <v/>
      </c>
      <c r="N385" s="186"/>
      <c r="P385" s="134" t="str">
        <f t="shared" si="18"/>
        <v/>
      </c>
    </row>
    <row r="386" spans="1:16" x14ac:dyDescent="0.35">
      <c r="A386" s="133" t="str">
        <f>IF(B386="","",IFERROR(INDEX('Supplier List'!$A:$A,MATCH('Purchases Input worksheet'!$B386,'Supplier List'!$B:$B,0)),""))</f>
        <v/>
      </c>
      <c r="B386" s="329"/>
      <c r="C386" s="330"/>
      <c r="D386" s="185" t="str">
        <f>IFERROR(VLOOKUP($C386,'Accounts worksheet'!$B:$C,2,0),"")</f>
        <v/>
      </c>
      <c r="E386" s="186" t="str">
        <f>IFERROR(
INDEX('Accounts worksheet'!$A:$A,MATCH('Purchases Input worksheet'!$C386,'Accounts worksheet'!$B:$B,0)),
"")</f>
        <v/>
      </c>
      <c r="F386" s="331"/>
      <c r="G386" s="336"/>
      <c r="H386" s="333"/>
      <c r="I386" s="334"/>
      <c r="J386" s="335"/>
      <c r="K386" s="340"/>
      <c r="L386" s="188" t="str">
        <f t="shared" si="16"/>
        <v/>
      </c>
      <c r="M386" s="188" t="str">
        <f t="shared" si="17"/>
        <v/>
      </c>
      <c r="N386" s="186"/>
      <c r="P386" s="134" t="str">
        <f t="shared" si="18"/>
        <v/>
      </c>
    </row>
    <row r="387" spans="1:16" x14ac:dyDescent="0.35">
      <c r="A387" s="133" t="str">
        <f>IF(B387="","",IFERROR(INDEX('Supplier List'!$A:$A,MATCH('Purchases Input worksheet'!$B387,'Supplier List'!$B:$B,0)),""))</f>
        <v/>
      </c>
      <c r="B387" s="329"/>
      <c r="C387" s="330"/>
      <c r="D387" s="185" t="str">
        <f>IFERROR(VLOOKUP($C387,'Accounts worksheet'!$B:$C,2,0),"")</f>
        <v/>
      </c>
      <c r="E387" s="186" t="str">
        <f>IFERROR(
INDEX('Accounts worksheet'!$A:$A,MATCH('Purchases Input worksheet'!$C387,'Accounts worksheet'!$B:$B,0)),
"")</f>
        <v/>
      </c>
      <c r="F387" s="331"/>
      <c r="G387" s="336"/>
      <c r="H387" s="333"/>
      <c r="I387" s="334"/>
      <c r="J387" s="335"/>
      <c r="K387" s="340"/>
      <c r="L387" s="188" t="str">
        <f t="shared" ref="L387:L450" si="19">IF($K387="","",$K387*($I387))</f>
        <v/>
      </c>
      <c r="M387" s="188" t="str">
        <f t="shared" ref="M387:M450" si="20">IF($K387="","",$K387*(1+$I387))</f>
        <v/>
      </c>
      <c r="N387" s="186"/>
      <c r="P387" s="134" t="str">
        <f t="shared" ref="P387:P450" si="21">IF($G387="","",MONTH($G387))</f>
        <v/>
      </c>
    </row>
    <row r="388" spans="1:16" x14ac:dyDescent="0.35">
      <c r="A388" s="133" t="str">
        <f>IF(B388="","",IFERROR(INDEX('Supplier List'!$A:$A,MATCH('Purchases Input worksheet'!$B388,'Supplier List'!$B:$B,0)),""))</f>
        <v/>
      </c>
      <c r="B388" s="329"/>
      <c r="C388" s="330"/>
      <c r="D388" s="185" t="str">
        <f>IFERROR(VLOOKUP($C388,'Accounts worksheet'!$B:$C,2,0),"")</f>
        <v/>
      </c>
      <c r="E388" s="186" t="str">
        <f>IFERROR(
INDEX('Accounts worksheet'!$A:$A,MATCH('Purchases Input worksheet'!$C388,'Accounts worksheet'!$B:$B,0)),
"")</f>
        <v/>
      </c>
      <c r="F388" s="331"/>
      <c r="G388" s="336"/>
      <c r="H388" s="333"/>
      <c r="I388" s="334"/>
      <c r="J388" s="335"/>
      <c r="K388" s="340"/>
      <c r="L388" s="188" t="str">
        <f t="shared" si="19"/>
        <v/>
      </c>
      <c r="M388" s="188" t="str">
        <f t="shared" si="20"/>
        <v/>
      </c>
      <c r="N388" s="186"/>
      <c r="P388" s="134" t="str">
        <f t="shared" si="21"/>
        <v/>
      </c>
    </row>
    <row r="389" spans="1:16" x14ac:dyDescent="0.35">
      <c r="A389" s="133" t="str">
        <f>IF(B389="","",IFERROR(INDEX('Supplier List'!$A:$A,MATCH('Purchases Input worksheet'!$B389,'Supplier List'!$B:$B,0)),""))</f>
        <v/>
      </c>
      <c r="B389" s="329"/>
      <c r="C389" s="330"/>
      <c r="D389" s="185" t="str">
        <f>IFERROR(VLOOKUP($C389,'Accounts worksheet'!$B:$C,2,0),"")</f>
        <v/>
      </c>
      <c r="E389" s="186" t="str">
        <f>IFERROR(
INDEX('Accounts worksheet'!$A:$A,MATCH('Purchases Input worksheet'!$C389,'Accounts worksheet'!$B:$B,0)),
"")</f>
        <v/>
      </c>
      <c r="F389" s="331"/>
      <c r="G389" s="336"/>
      <c r="H389" s="333"/>
      <c r="I389" s="334"/>
      <c r="J389" s="335"/>
      <c r="K389" s="340"/>
      <c r="L389" s="188" t="str">
        <f t="shared" si="19"/>
        <v/>
      </c>
      <c r="M389" s="188" t="str">
        <f t="shared" si="20"/>
        <v/>
      </c>
      <c r="N389" s="186"/>
      <c r="P389" s="134" t="str">
        <f t="shared" si="21"/>
        <v/>
      </c>
    </row>
    <row r="390" spans="1:16" x14ac:dyDescent="0.35">
      <c r="A390" s="133" t="str">
        <f>IF(B390="","",IFERROR(INDEX('Supplier List'!$A:$A,MATCH('Purchases Input worksheet'!$B390,'Supplier List'!$B:$B,0)),""))</f>
        <v/>
      </c>
      <c r="B390" s="329"/>
      <c r="C390" s="330"/>
      <c r="D390" s="185" t="str">
        <f>IFERROR(VLOOKUP($C390,'Accounts worksheet'!$B:$C,2,0),"")</f>
        <v/>
      </c>
      <c r="E390" s="186" t="str">
        <f>IFERROR(
INDEX('Accounts worksheet'!$A:$A,MATCH('Purchases Input worksheet'!$C390,'Accounts worksheet'!$B:$B,0)),
"")</f>
        <v/>
      </c>
      <c r="F390" s="331"/>
      <c r="G390" s="336"/>
      <c r="H390" s="333"/>
      <c r="I390" s="334"/>
      <c r="J390" s="335"/>
      <c r="K390" s="340"/>
      <c r="L390" s="188" t="str">
        <f t="shared" si="19"/>
        <v/>
      </c>
      <c r="M390" s="188" t="str">
        <f t="shared" si="20"/>
        <v/>
      </c>
      <c r="N390" s="186"/>
      <c r="P390" s="134" t="str">
        <f t="shared" si="21"/>
        <v/>
      </c>
    </row>
    <row r="391" spans="1:16" x14ac:dyDescent="0.35">
      <c r="A391" s="133" t="str">
        <f>IF(B391="","",IFERROR(INDEX('Supplier List'!$A:$A,MATCH('Purchases Input worksheet'!$B391,'Supplier List'!$B:$B,0)),""))</f>
        <v/>
      </c>
      <c r="B391" s="329"/>
      <c r="C391" s="330"/>
      <c r="D391" s="185" t="str">
        <f>IFERROR(VLOOKUP($C391,'Accounts worksheet'!$B:$C,2,0),"")</f>
        <v/>
      </c>
      <c r="E391" s="186" t="str">
        <f>IFERROR(
INDEX('Accounts worksheet'!$A:$A,MATCH('Purchases Input worksheet'!$C391,'Accounts worksheet'!$B:$B,0)),
"")</f>
        <v/>
      </c>
      <c r="F391" s="331"/>
      <c r="G391" s="336"/>
      <c r="H391" s="333"/>
      <c r="I391" s="334"/>
      <c r="J391" s="335"/>
      <c r="K391" s="340"/>
      <c r="L391" s="188" t="str">
        <f t="shared" si="19"/>
        <v/>
      </c>
      <c r="M391" s="188" t="str">
        <f t="shared" si="20"/>
        <v/>
      </c>
      <c r="N391" s="186"/>
      <c r="P391" s="134" t="str">
        <f t="shared" si="21"/>
        <v/>
      </c>
    </row>
    <row r="392" spans="1:16" x14ac:dyDescent="0.35">
      <c r="A392" s="133" t="str">
        <f>IF(B392="","",IFERROR(INDEX('Supplier List'!$A:$A,MATCH('Purchases Input worksheet'!$B392,'Supplier List'!$B:$B,0)),""))</f>
        <v/>
      </c>
      <c r="B392" s="329"/>
      <c r="C392" s="330"/>
      <c r="D392" s="185" t="str">
        <f>IFERROR(VLOOKUP($C392,'Accounts worksheet'!$B:$C,2,0),"")</f>
        <v/>
      </c>
      <c r="E392" s="186" t="str">
        <f>IFERROR(
INDEX('Accounts worksheet'!$A:$A,MATCH('Purchases Input worksheet'!$C392,'Accounts worksheet'!$B:$B,0)),
"")</f>
        <v/>
      </c>
      <c r="F392" s="331"/>
      <c r="G392" s="336"/>
      <c r="H392" s="333"/>
      <c r="I392" s="334"/>
      <c r="J392" s="335"/>
      <c r="K392" s="340"/>
      <c r="L392" s="188" t="str">
        <f t="shared" si="19"/>
        <v/>
      </c>
      <c r="M392" s="188" t="str">
        <f t="shared" si="20"/>
        <v/>
      </c>
      <c r="N392" s="186"/>
      <c r="P392" s="134" t="str">
        <f t="shared" si="21"/>
        <v/>
      </c>
    </row>
    <row r="393" spans="1:16" x14ac:dyDescent="0.35">
      <c r="A393" s="133" t="str">
        <f>IF(B393="","",IFERROR(INDEX('Supplier List'!$A:$A,MATCH('Purchases Input worksheet'!$B393,'Supplier List'!$B:$B,0)),""))</f>
        <v/>
      </c>
      <c r="B393" s="329"/>
      <c r="C393" s="330"/>
      <c r="D393" s="185" t="str">
        <f>IFERROR(VLOOKUP($C393,'Accounts worksheet'!$B:$C,2,0),"")</f>
        <v/>
      </c>
      <c r="E393" s="186" t="str">
        <f>IFERROR(
INDEX('Accounts worksheet'!$A:$A,MATCH('Purchases Input worksheet'!$C393,'Accounts worksheet'!$B:$B,0)),
"")</f>
        <v/>
      </c>
      <c r="F393" s="331"/>
      <c r="G393" s="336"/>
      <c r="H393" s="333"/>
      <c r="I393" s="334"/>
      <c r="J393" s="335"/>
      <c r="K393" s="340"/>
      <c r="L393" s="188" t="str">
        <f t="shared" si="19"/>
        <v/>
      </c>
      <c r="M393" s="188" t="str">
        <f t="shared" si="20"/>
        <v/>
      </c>
      <c r="N393" s="186"/>
      <c r="P393" s="134" t="str">
        <f t="shared" si="21"/>
        <v/>
      </c>
    </row>
    <row r="394" spans="1:16" x14ac:dyDescent="0.35">
      <c r="A394" s="133" t="str">
        <f>IF(B394="","",IFERROR(INDEX('Supplier List'!$A:$A,MATCH('Purchases Input worksheet'!$B394,'Supplier List'!$B:$B,0)),""))</f>
        <v/>
      </c>
      <c r="B394" s="329"/>
      <c r="C394" s="330"/>
      <c r="D394" s="185" t="str">
        <f>IFERROR(VLOOKUP($C394,'Accounts worksheet'!$B:$C,2,0),"")</f>
        <v/>
      </c>
      <c r="E394" s="186" t="str">
        <f>IFERROR(
INDEX('Accounts worksheet'!$A:$A,MATCH('Purchases Input worksheet'!$C394,'Accounts worksheet'!$B:$B,0)),
"")</f>
        <v/>
      </c>
      <c r="F394" s="331"/>
      <c r="G394" s="336"/>
      <c r="H394" s="333"/>
      <c r="I394" s="334"/>
      <c r="J394" s="335"/>
      <c r="K394" s="340"/>
      <c r="L394" s="188" t="str">
        <f t="shared" si="19"/>
        <v/>
      </c>
      <c r="M394" s="188" t="str">
        <f t="shared" si="20"/>
        <v/>
      </c>
      <c r="N394" s="186"/>
      <c r="P394" s="134" t="str">
        <f t="shared" si="21"/>
        <v/>
      </c>
    </row>
    <row r="395" spans="1:16" x14ac:dyDescent="0.35">
      <c r="A395" s="133" t="str">
        <f>IF(B395="","",IFERROR(INDEX('Supplier List'!$A:$A,MATCH('Purchases Input worksheet'!$B395,'Supplier List'!$B:$B,0)),""))</f>
        <v/>
      </c>
      <c r="B395" s="329"/>
      <c r="C395" s="330"/>
      <c r="D395" s="185" t="str">
        <f>IFERROR(VLOOKUP($C395,'Accounts worksheet'!$B:$C,2,0),"")</f>
        <v/>
      </c>
      <c r="E395" s="186" t="str">
        <f>IFERROR(
INDEX('Accounts worksheet'!$A:$A,MATCH('Purchases Input worksheet'!$C395,'Accounts worksheet'!$B:$B,0)),
"")</f>
        <v/>
      </c>
      <c r="F395" s="331"/>
      <c r="G395" s="336"/>
      <c r="H395" s="333"/>
      <c r="I395" s="334"/>
      <c r="J395" s="335"/>
      <c r="K395" s="340"/>
      <c r="L395" s="188" t="str">
        <f t="shared" si="19"/>
        <v/>
      </c>
      <c r="M395" s="188" t="str">
        <f t="shared" si="20"/>
        <v/>
      </c>
      <c r="N395" s="186"/>
      <c r="P395" s="134" t="str">
        <f t="shared" si="21"/>
        <v/>
      </c>
    </row>
    <row r="396" spans="1:16" x14ac:dyDescent="0.35">
      <c r="A396" s="133" t="str">
        <f>IF(B396="","",IFERROR(INDEX('Supplier List'!$A:$A,MATCH('Purchases Input worksheet'!$B396,'Supplier List'!$B:$B,0)),""))</f>
        <v/>
      </c>
      <c r="B396" s="329"/>
      <c r="C396" s="330"/>
      <c r="D396" s="185" t="str">
        <f>IFERROR(VLOOKUP($C396,'Accounts worksheet'!$B:$C,2,0),"")</f>
        <v/>
      </c>
      <c r="E396" s="186" t="str">
        <f>IFERROR(
INDEX('Accounts worksheet'!$A:$A,MATCH('Purchases Input worksheet'!$C396,'Accounts worksheet'!$B:$B,0)),
"")</f>
        <v/>
      </c>
      <c r="F396" s="331"/>
      <c r="G396" s="336"/>
      <c r="H396" s="333"/>
      <c r="I396" s="334"/>
      <c r="J396" s="335"/>
      <c r="K396" s="340"/>
      <c r="L396" s="188" t="str">
        <f t="shared" si="19"/>
        <v/>
      </c>
      <c r="M396" s="188" t="str">
        <f t="shared" si="20"/>
        <v/>
      </c>
      <c r="N396" s="186"/>
      <c r="P396" s="134" t="str">
        <f t="shared" si="21"/>
        <v/>
      </c>
    </row>
    <row r="397" spans="1:16" x14ac:dyDescent="0.35">
      <c r="A397" s="133" t="str">
        <f>IF(B397="","",IFERROR(INDEX('Supplier List'!$A:$A,MATCH('Purchases Input worksheet'!$B397,'Supplier List'!$B:$B,0)),""))</f>
        <v/>
      </c>
      <c r="B397" s="329"/>
      <c r="C397" s="330"/>
      <c r="D397" s="185" t="str">
        <f>IFERROR(VLOOKUP($C397,'Accounts worksheet'!$B:$C,2,0),"")</f>
        <v/>
      </c>
      <c r="E397" s="186" t="str">
        <f>IFERROR(
INDEX('Accounts worksheet'!$A:$A,MATCH('Purchases Input worksheet'!$C397,'Accounts worksheet'!$B:$B,0)),
"")</f>
        <v/>
      </c>
      <c r="F397" s="331"/>
      <c r="G397" s="336"/>
      <c r="H397" s="333"/>
      <c r="I397" s="334"/>
      <c r="J397" s="335"/>
      <c r="K397" s="340"/>
      <c r="L397" s="188" t="str">
        <f t="shared" si="19"/>
        <v/>
      </c>
      <c r="M397" s="188" t="str">
        <f t="shared" si="20"/>
        <v/>
      </c>
      <c r="N397" s="186"/>
      <c r="P397" s="134" t="str">
        <f t="shared" si="21"/>
        <v/>
      </c>
    </row>
    <row r="398" spans="1:16" x14ac:dyDescent="0.35">
      <c r="A398" s="133" t="str">
        <f>IF(B398="","",IFERROR(INDEX('Supplier List'!$A:$A,MATCH('Purchases Input worksheet'!$B398,'Supplier List'!$B:$B,0)),""))</f>
        <v/>
      </c>
      <c r="B398" s="329"/>
      <c r="C398" s="330"/>
      <c r="D398" s="185" t="str">
        <f>IFERROR(VLOOKUP($C398,'Accounts worksheet'!$B:$C,2,0),"")</f>
        <v/>
      </c>
      <c r="E398" s="186" t="str">
        <f>IFERROR(
INDEX('Accounts worksheet'!$A:$A,MATCH('Purchases Input worksheet'!$C398,'Accounts worksheet'!$B:$B,0)),
"")</f>
        <v/>
      </c>
      <c r="F398" s="331"/>
      <c r="G398" s="336"/>
      <c r="H398" s="333"/>
      <c r="I398" s="334"/>
      <c r="J398" s="335"/>
      <c r="K398" s="340"/>
      <c r="L398" s="188" t="str">
        <f t="shared" si="19"/>
        <v/>
      </c>
      <c r="M398" s="188" t="str">
        <f t="shared" si="20"/>
        <v/>
      </c>
      <c r="N398" s="186"/>
      <c r="P398" s="134" t="str">
        <f t="shared" si="21"/>
        <v/>
      </c>
    </row>
    <row r="399" spans="1:16" x14ac:dyDescent="0.35">
      <c r="A399" s="133" t="str">
        <f>IF(B399="","",IFERROR(INDEX('Supplier List'!$A:$A,MATCH('Purchases Input worksheet'!$B399,'Supplier List'!$B:$B,0)),""))</f>
        <v/>
      </c>
      <c r="B399" s="329"/>
      <c r="C399" s="330"/>
      <c r="D399" s="185" t="str">
        <f>IFERROR(VLOOKUP($C399,'Accounts worksheet'!$B:$C,2,0),"")</f>
        <v/>
      </c>
      <c r="E399" s="186" t="str">
        <f>IFERROR(
INDEX('Accounts worksheet'!$A:$A,MATCH('Purchases Input worksheet'!$C399,'Accounts worksheet'!$B:$B,0)),
"")</f>
        <v/>
      </c>
      <c r="F399" s="331"/>
      <c r="G399" s="336"/>
      <c r="H399" s="333"/>
      <c r="I399" s="334"/>
      <c r="J399" s="335"/>
      <c r="K399" s="340"/>
      <c r="L399" s="188" t="str">
        <f t="shared" si="19"/>
        <v/>
      </c>
      <c r="M399" s="188" t="str">
        <f t="shared" si="20"/>
        <v/>
      </c>
      <c r="N399" s="186"/>
      <c r="P399" s="134" t="str">
        <f t="shared" si="21"/>
        <v/>
      </c>
    </row>
    <row r="400" spans="1:16" x14ac:dyDescent="0.35">
      <c r="A400" s="133" t="str">
        <f>IF(B400="","",IFERROR(INDEX('Supplier List'!$A:$A,MATCH('Purchases Input worksheet'!$B400,'Supplier List'!$B:$B,0)),""))</f>
        <v/>
      </c>
      <c r="B400" s="329"/>
      <c r="C400" s="330"/>
      <c r="D400" s="185" t="str">
        <f>IFERROR(VLOOKUP($C400,'Accounts worksheet'!$B:$C,2,0),"")</f>
        <v/>
      </c>
      <c r="E400" s="186" t="str">
        <f>IFERROR(
INDEX('Accounts worksheet'!$A:$A,MATCH('Purchases Input worksheet'!$C400,'Accounts worksheet'!$B:$B,0)),
"")</f>
        <v/>
      </c>
      <c r="F400" s="331"/>
      <c r="G400" s="336"/>
      <c r="H400" s="333"/>
      <c r="I400" s="334"/>
      <c r="J400" s="335"/>
      <c r="K400" s="340"/>
      <c r="L400" s="188" t="str">
        <f t="shared" si="19"/>
        <v/>
      </c>
      <c r="M400" s="188" t="str">
        <f t="shared" si="20"/>
        <v/>
      </c>
      <c r="N400" s="186"/>
      <c r="P400" s="134" t="str">
        <f t="shared" si="21"/>
        <v/>
      </c>
    </row>
    <row r="401" spans="1:16" x14ac:dyDescent="0.35">
      <c r="A401" s="133" t="str">
        <f>IF(B401="","",IFERROR(INDEX('Supplier List'!$A:$A,MATCH('Purchases Input worksheet'!$B401,'Supplier List'!$B:$B,0)),""))</f>
        <v/>
      </c>
      <c r="B401" s="329"/>
      <c r="C401" s="330"/>
      <c r="D401" s="185" t="str">
        <f>IFERROR(VLOOKUP($C401,'Accounts worksheet'!$B:$C,2,0),"")</f>
        <v/>
      </c>
      <c r="E401" s="186" t="str">
        <f>IFERROR(
INDEX('Accounts worksheet'!$A:$A,MATCH('Purchases Input worksheet'!$C401,'Accounts worksheet'!$B:$B,0)),
"")</f>
        <v/>
      </c>
      <c r="F401" s="331"/>
      <c r="G401" s="336"/>
      <c r="H401" s="333"/>
      <c r="I401" s="334"/>
      <c r="J401" s="335"/>
      <c r="K401" s="340"/>
      <c r="L401" s="188" t="str">
        <f t="shared" si="19"/>
        <v/>
      </c>
      <c r="M401" s="188" t="str">
        <f t="shared" si="20"/>
        <v/>
      </c>
      <c r="N401" s="186"/>
      <c r="P401" s="134" t="str">
        <f t="shared" si="21"/>
        <v/>
      </c>
    </row>
    <row r="402" spans="1:16" x14ac:dyDescent="0.35">
      <c r="A402" s="133" t="str">
        <f>IF(B402="","",IFERROR(INDEX('Supplier List'!$A:$A,MATCH('Purchases Input worksheet'!$B402,'Supplier List'!$B:$B,0)),""))</f>
        <v/>
      </c>
      <c r="B402" s="329"/>
      <c r="C402" s="330"/>
      <c r="D402" s="185" t="str">
        <f>IFERROR(VLOOKUP($C402,'Accounts worksheet'!$B:$C,2,0),"")</f>
        <v/>
      </c>
      <c r="E402" s="186" t="str">
        <f>IFERROR(
INDEX('Accounts worksheet'!$A:$A,MATCH('Purchases Input worksheet'!$C402,'Accounts worksheet'!$B:$B,0)),
"")</f>
        <v/>
      </c>
      <c r="F402" s="331"/>
      <c r="G402" s="336"/>
      <c r="H402" s="333"/>
      <c r="I402" s="334"/>
      <c r="J402" s="335"/>
      <c r="K402" s="340"/>
      <c r="L402" s="188" t="str">
        <f t="shared" si="19"/>
        <v/>
      </c>
      <c r="M402" s="188" t="str">
        <f t="shared" si="20"/>
        <v/>
      </c>
      <c r="N402" s="186"/>
      <c r="P402" s="134" t="str">
        <f t="shared" si="21"/>
        <v/>
      </c>
    </row>
    <row r="403" spans="1:16" x14ac:dyDescent="0.35">
      <c r="A403" s="133" t="str">
        <f>IF(B403="","",IFERROR(INDEX('Supplier List'!$A:$A,MATCH('Purchases Input worksheet'!$B403,'Supplier List'!$B:$B,0)),""))</f>
        <v/>
      </c>
      <c r="B403" s="329"/>
      <c r="C403" s="330"/>
      <c r="D403" s="185" t="str">
        <f>IFERROR(VLOOKUP($C403,'Accounts worksheet'!$B:$C,2,0),"")</f>
        <v/>
      </c>
      <c r="E403" s="186" t="str">
        <f>IFERROR(
INDEX('Accounts worksheet'!$A:$A,MATCH('Purchases Input worksheet'!$C403,'Accounts worksheet'!$B:$B,0)),
"")</f>
        <v/>
      </c>
      <c r="F403" s="331"/>
      <c r="G403" s="336"/>
      <c r="H403" s="333"/>
      <c r="I403" s="334"/>
      <c r="J403" s="335"/>
      <c r="K403" s="340"/>
      <c r="L403" s="188" t="str">
        <f t="shared" si="19"/>
        <v/>
      </c>
      <c r="M403" s="188" t="str">
        <f t="shared" si="20"/>
        <v/>
      </c>
      <c r="N403" s="186"/>
      <c r="P403" s="134" t="str">
        <f t="shared" si="21"/>
        <v/>
      </c>
    </row>
    <row r="404" spans="1:16" x14ac:dyDescent="0.35">
      <c r="A404" s="133" t="str">
        <f>IF(B404="","",IFERROR(INDEX('Supplier List'!$A:$A,MATCH('Purchases Input worksheet'!$B404,'Supplier List'!$B:$B,0)),""))</f>
        <v/>
      </c>
      <c r="B404" s="329"/>
      <c r="C404" s="330"/>
      <c r="D404" s="185" t="str">
        <f>IFERROR(VLOOKUP($C404,'Accounts worksheet'!$B:$C,2,0),"")</f>
        <v/>
      </c>
      <c r="E404" s="186" t="str">
        <f>IFERROR(
INDEX('Accounts worksheet'!$A:$A,MATCH('Purchases Input worksheet'!$C404,'Accounts worksheet'!$B:$B,0)),
"")</f>
        <v/>
      </c>
      <c r="F404" s="331"/>
      <c r="G404" s="336"/>
      <c r="H404" s="333"/>
      <c r="I404" s="334"/>
      <c r="J404" s="335"/>
      <c r="K404" s="340"/>
      <c r="L404" s="188" t="str">
        <f t="shared" si="19"/>
        <v/>
      </c>
      <c r="M404" s="188" t="str">
        <f t="shared" si="20"/>
        <v/>
      </c>
      <c r="N404" s="186"/>
      <c r="P404" s="134" t="str">
        <f t="shared" si="21"/>
        <v/>
      </c>
    </row>
    <row r="405" spans="1:16" x14ac:dyDescent="0.35">
      <c r="A405" s="133" t="str">
        <f>IF(B405="","",IFERROR(INDEX('Supplier List'!$A:$A,MATCH('Purchases Input worksheet'!$B405,'Supplier List'!$B:$B,0)),""))</f>
        <v/>
      </c>
      <c r="B405" s="329"/>
      <c r="C405" s="330"/>
      <c r="D405" s="185" t="str">
        <f>IFERROR(VLOOKUP($C405,'Accounts worksheet'!$B:$C,2,0),"")</f>
        <v/>
      </c>
      <c r="E405" s="186" t="str">
        <f>IFERROR(
INDEX('Accounts worksheet'!$A:$A,MATCH('Purchases Input worksheet'!$C405,'Accounts worksheet'!$B:$B,0)),
"")</f>
        <v/>
      </c>
      <c r="F405" s="331"/>
      <c r="G405" s="336"/>
      <c r="H405" s="333"/>
      <c r="I405" s="334"/>
      <c r="J405" s="335"/>
      <c r="K405" s="340"/>
      <c r="L405" s="188" t="str">
        <f t="shared" si="19"/>
        <v/>
      </c>
      <c r="M405" s="188" t="str">
        <f t="shared" si="20"/>
        <v/>
      </c>
      <c r="N405" s="186"/>
      <c r="P405" s="134" t="str">
        <f t="shared" si="21"/>
        <v/>
      </c>
    </row>
    <row r="406" spans="1:16" x14ac:dyDescent="0.35">
      <c r="A406" s="133" t="str">
        <f>IF(B406="","",IFERROR(INDEX('Supplier List'!$A:$A,MATCH('Purchases Input worksheet'!$B406,'Supplier List'!$B:$B,0)),""))</f>
        <v/>
      </c>
      <c r="B406" s="329"/>
      <c r="C406" s="330"/>
      <c r="D406" s="185" t="str">
        <f>IFERROR(VLOOKUP($C406,'Accounts worksheet'!$B:$C,2,0),"")</f>
        <v/>
      </c>
      <c r="E406" s="186" t="str">
        <f>IFERROR(
INDEX('Accounts worksheet'!$A:$A,MATCH('Purchases Input worksheet'!$C406,'Accounts worksheet'!$B:$B,0)),
"")</f>
        <v/>
      </c>
      <c r="F406" s="331"/>
      <c r="G406" s="336"/>
      <c r="H406" s="333"/>
      <c r="I406" s="334"/>
      <c r="J406" s="335"/>
      <c r="K406" s="340"/>
      <c r="L406" s="188" t="str">
        <f t="shared" si="19"/>
        <v/>
      </c>
      <c r="M406" s="188" t="str">
        <f t="shared" si="20"/>
        <v/>
      </c>
      <c r="N406" s="186"/>
      <c r="P406" s="134" t="str">
        <f t="shared" si="21"/>
        <v/>
      </c>
    </row>
    <row r="407" spans="1:16" x14ac:dyDescent="0.35">
      <c r="A407" s="133" t="str">
        <f>IF(B407="","",IFERROR(INDEX('Supplier List'!$A:$A,MATCH('Purchases Input worksheet'!$B407,'Supplier List'!$B:$B,0)),""))</f>
        <v/>
      </c>
      <c r="B407" s="329"/>
      <c r="C407" s="330"/>
      <c r="D407" s="185" t="str">
        <f>IFERROR(VLOOKUP($C407,'Accounts worksheet'!$B:$C,2,0),"")</f>
        <v/>
      </c>
      <c r="E407" s="186" t="str">
        <f>IFERROR(
INDEX('Accounts worksheet'!$A:$A,MATCH('Purchases Input worksheet'!$C407,'Accounts worksheet'!$B:$B,0)),
"")</f>
        <v/>
      </c>
      <c r="F407" s="331"/>
      <c r="G407" s="336"/>
      <c r="H407" s="333"/>
      <c r="I407" s="334"/>
      <c r="J407" s="335"/>
      <c r="K407" s="340"/>
      <c r="L407" s="188" t="str">
        <f t="shared" si="19"/>
        <v/>
      </c>
      <c r="M407" s="188" t="str">
        <f t="shared" si="20"/>
        <v/>
      </c>
      <c r="N407" s="186"/>
      <c r="P407" s="134" t="str">
        <f t="shared" si="21"/>
        <v/>
      </c>
    </row>
    <row r="408" spans="1:16" x14ac:dyDescent="0.35">
      <c r="A408" s="133" t="str">
        <f>IF(B408="","",IFERROR(INDEX('Supplier List'!$A:$A,MATCH('Purchases Input worksheet'!$B408,'Supplier List'!$B:$B,0)),""))</f>
        <v/>
      </c>
      <c r="B408" s="329"/>
      <c r="C408" s="330"/>
      <c r="D408" s="185" t="str">
        <f>IFERROR(VLOOKUP($C408,'Accounts worksheet'!$B:$C,2,0),"")</f>
        <v/>
      </c>
      <c r="E408" s="186" t="str">
        <f>IFERROR(
INDEX('Accounts worksheet'!$A:$A,MATCH('Purchases Input worksheet'!$C408,'Accounts worksheet'!$B:$B,0)),
"")</f>
        <v/>
      </c>
      <c r="F408" s="331"/>
      <c r="G408" s="336"/>
      <c r="H408" s="333"/>
      <c r="I408" s="334"/>
      <c r="J408" s="335"/>
      <c r="K408" s="340"/>
      <c r="L408" s="188" t="str">
        <f t="shared" si="19"/>
        <v/>
      </c>
      <c r="M408" s="188" t="str">
        <f t="shared" si="20"/>
        <v/>
      </c>
      <c r="N408" s="186"/>
      <c r="P408" s="134" t="str">
        <f t="shared" si="21"/>
        <v/>
      </c>
    </row>
    <row r="409" spans="1:16" x14ac:dyDescent="0.35">
      <c r="A409" s="133" t="str">
        <f>IF(B409="","",IFERROR(INDEX('Supplier List'!$A:$A,MATCH('Purchases Input worksheet'!$B409,'Supplier List'!$B:$B,0)),""))</f>
        <v/>
      </c>
      <c r="B409" s="329"/>
      <c r="C409" s="330"/>
      <c r="D409" s="185" t="str">
        <f>IFERROR(VLOOKUP($C409,'Accounts worksheet'!$B:$C,2,0),"")</f>
        <v/>
      </c>
      <c r="E409" s="186" t="str">
        <f>IFERROR(
INDEX('Accounts worksheet'!$A:$A,MATCH('Purchases Input worksheet'!$C409,'Accounts worksheet'!$B:$B,0)),
"")</f>
        <v/>
      </c>
      <c r="F409" s="331"/>
      <c r="G409" s="336"/>
      <c r="H409" s="333"/>
      <c r="I409" s="334"/>
      <c r="J409" s="335"/>
      <c r="K409" s="340"/>
      <c r="L409" s="188" t="str">
        <f t="shared" si="19"/>
        <v/>
      </c>
      <c r="M409" s="188" t="str">
        <f t="shared" si="20"/>
        <v/>
      </c>
      <c r="N409" s="186"/>
      <c r="P409" s="134" t="str">
        <f t="shared" si="21"/>
        <v/>
      </c>
    </row>
    <row r="410" spans="1:16" x14ac:dyDescent="0.35">
      <c r="A410" s="133" t="str">
        <f>IF(B410="","",IFERROR(INDEX('Supplier List'!$A:$A,MATCH('Purchases Input worksheet'!$B410,'Supplier List'!$B:$B,0)),""))</f>
        <v/>
      </c>
      <c r="B410" s="329"/>
      <c r="C410" s="330"/>
      <c r="D410" s="185" t="str">
        <f>IFERROR(VLOOKUP($C410,'Accounts worksheet'!$B:$C,2,0),"")</f>
        <v/>
      </c>
      <c r="E410" s="186" t="str">
        <f>IFERROR(
INDEX('Accounts worksheet'!$A:$A,MATCH('Purchases Input worksheet'!$C410,'Accounts worksheet'!$B:$B,0)),
"")</f>
        <v/>
      </c>
      <c r="F410" s="331"/>
      <c r="G410" s="336"/>
      <c r="H410" s="333"/>
      <c r="I410" s="334"/>
      <c r="J410" s="335"/>
      <c r="K410" s="340"/>
      <c r="L410" s="188" t="str">
        <f t="shared" si="19"/>
        <v/>
      </c>
      <c r="M410" s="188" t="str">
        <f t="shared" si="20"/>
        <v/>
      </c>
      <c r="N410" s="186"/>
      <c r="P410" s="134" t="str">
        <f t="shared" si="21"/>
        <v/>
      </c>
    </row>
    <row r="411" spans="1:16" x14ac:dyDescent="0.35">
      <c r="A411" s="133" t="str">
        <f>IF(B411="","",IFERROR(INDEX('Supplier List'!$A:$A,MATCH('Purchases Input worksheet'!$B411,'Supplier List'!$B:$B,0)),""))</f>
        <v/>
      </c>
      <c r="B411" s="329"/>
      <c r="C411" s="330"/>
      <c r="D411" s="185" t="str">
        <f>IFERROR(VLOOKUP($C411,'Accounts worksheet'!$B:$C,2,0),"")</f>
        <v/>
      </c>
      <c r="E411" s="186" t="str">
        <f>IFERROR(
INDEX('Accounts worksheet'!$A:$A,MATCH('Purchases Input worksheet'!$C411,'Accounts worksheet'!$B:$B,0)),
"")</f>
        <v/>
      </c>
      <c r="F411" s="331"/>
      <c r="G411" s="336"/>
      <c r="H411" s="333"/>
      <c r="I411" s="334"/>
      <c r="J411" s="335"/>
      <c r="K411" s="340"/>
      <c r="L411" s="188" t="str">
        <f t="shared" si="19"/>
        <v/>
      </c>
      <c r="M411" s="188" t="str">
        <f t="shared" si="20"/>
        <v/>
      </c>
      <c r="N411" s="186"/>
      <c r="P411" s="134" t="str">
        <f t="shared" si="21"/>
        <v/>
      </c>
    </row>
    <row r="412" spans="1:16" x14ac:dyDescent="0.35">
      <c r="A412" s="133" t="str">
        <f>IF(B412="","",IFERROR(INDEX('Supplier List'!$A:$A,MATCH('Purchases Input worksheet'!$B412,'Supplier List'!$B:$B,0)),""))</f>
        <v/>
      </c>
      <c r="B412" s="329"/>
      <c r="C412" s="330"/>
      <c r="D412" s="185" t="str">
        <f>IFERROR(VLOOKUP($C412,'Accounts worksheet'!$B:$C,2,0),"")</f>
        <v/>
      </c>
      <c r="E412" s="186" t="str">
        <f>IFERROR(
INDEX('Accounts worksheet'!$A:$A,MATCH('Purchases Input worksheet'!$C412,'Accounts worksheet'!$B:$B,0)),
"")</f>
        <v/>
      </c>
      <c r="F412" s="331"/>
      <c r="G412" s="336"/>
      <c r="H412" s="333"/>
      <c r="I412" s="334"/>
      <c r="J412" s="335"/>
      <c r="K412" s="340"/>
      <c r="L412" s="188" t="str">
        <f t="shared" si="19"/>
        <v/>
      </c>
      <c r="M412" s="188" t="str">
        <f t="shared" si="20"/>
        <v/>
      </c>
      <c r="N412" s="186"/>
      <c r="P412" s="134" t="str">
        <f t="shared" si="21"/>
        <v/>
      </c>
    </row>
    <row r="413" spans="1:16" x14ac:dyDescent="0.35">
      <c r="A413" s="133" t="str">
        <f>IF(B413="","",IFERROR(INDEX('Supplier List'!$A:$A,MATCH('Purchases Input worksheet'!$B413,'Supplier List'!$B:$B,0)),""))</f>
        <v/>
      </c>
      <c r="B413" s="329"/>
      <c r="C413" s="330"/>
      <c r="D413" s="185" t="str">
        <f>IFERROR(VLOOKUP($C413,'Accounts worksheet'!$B:$C,2,0),"")</f>
        <v/>
      </c>
      <c r="E413" s="186" t="str">
        <f>IFERROR(
INDEX('Accounts worksheet'!$A:$A,MATCH('Purchases Input worksheet'!$C413,'Accounts worksheet'!$B:$B,0)),
"")</f>
        <v/>
      </c>
      <c r="F413" s="331"/>
      <c r="G413" s="336"/>
      <c r="H413" s="333"/>
      <c r="I413" s="334"/>
      <c r="J413" s="335"/>
      <c r="K413" s="340"/>
      <c r="L413" s="188" t="str">
        <f t="shared" si="19"/>
        <v/>
      </c>
      <c r="M413" s="188" t="str">
        <f t="shared" si="20"/>
        <v/>
      </c>
      <c r="N413" s="186"/>
      <c r="P413" s="134" t="str">
        <f t="shared" si="21"/>
        <v/>
      </c>
    </row>
    <row r="414" spans="1:16" x14ac:dyDescent="0.35">
      <c r="A414" s="133" t="str">
        <f>IF(B414="","",IFERROR(INDEX('Supplier List'!$A:$A,MATCH('Purchases Input worksheet'!$B414,'Supplier List'!$B:$B,0)),""))</f>
        <v/>
      </c>
      <c r="B414" s="329"/>
      <c r="C414" s="330"/>
      <c r="D414" s="185" t="str">
        <f>IFERROR(VLOOKUP($C414,'Accounts worksheet'!$B:$C,2,0),"")</f>
        <v/>
      </c>
      <c r="E414" s="186" t="str">
        <f>IFERROR(
INDEX('Accounts worksheet'!$A:$A,MATCH('Purchases Input worksheet'!$C414,'Accounts worksheet'!$B:$B,0)),
"")</f>
        <v/>
      </c>
      <c r="F414" s="331"/>
      <c r="G414" s="336"/>
      <c r="H414" s="333"/>
      <c r="I414" s="334"/>
      <c r="J414" s="335"/>
      <c r="K414" s="340"/>
      <c r="L414" s="188" t="str">
        <f t="shared" si="19"/>
        <v/>
      </c>
      <c r="M414" s="188" t="str">
        <f t="shared" si="20"/>
        <v/>
      </c>
      <c r="N414" s="186"/>
      <c r="P414" s="134" t="str">
        <f t="shared" si="21"/>
        <v/>
      </c>
    </row>
    <row r="415" spans="1:16" x14ac:dyDescent="0.35">
      <c r="A415" s="133" t="str">
        <f>IF(B415="","",IFERROR(INDEX('Supplier List'!$A:$A,MATCH('Purchases Input worksheet'!$B415,'Supplier List'!$B:$B,0)),""))</f>
        <v/>
      </c>
      <c r="B415" s="329"/>
      <c r="C415" s="330"/>
      <c r="D415" s="185" t="str">
        <f>IFERROR(VLOOKUP($C415,'Accounts worksheet'!$B:$C,2,0),"")</f>
        <v/>
      </c>
      <c r="E415" s="186" t="str">
        <f>IFERROR(
INDEX('Accounts worksheet'!$A:$A,MATCH('Purchases Input worksheet'!$C415,'Accounts worksheet'!$B:$B,0)),
"")</f>
        <v/>
      </c>
      <c r="F415" s="331"/>
      <c r="G415" s="336"/>
      <c r="H415" s="333"/>
      <c r="I415" s="334"/>
      <c r="J415" s="335"/>
      <c r="K415" s="340"/>
      <c r="L415" s="188" t="str">
        <f t="shared" si="19"/>
        <v/>
      </c>
      <c r="M415" s="188" t="str">
        <f t="shared" si="20"/>
        <v/>
      </c>
      <c r="N415" s="186"/>
      <c r="P415" s="134" t="str">
        <f t="shared" si="21"/>
        <v/>
      </c>
    </row>
    <row r="416" spans="1:16" x14ac:dyDescent="0.35">
      <c r="A416" s="133" t="str">
        <f>IF(B416="","",IFERROR(INDEX('Supplier List'!$A:$A,MATCH('Purchases Input worksheet'!$B416,'Supplier List'!$B:$B,0)),""))</f>
        <v/>
      </c>
      <c r="B416" s="329"/>
      <c r="C416" s="330"/>
      <c r="D416" s="185" t="str">
        <f>IFERROR(VLOOKUP($C416,'Accounts worksheet'!$B:$C,2,0),"")</f>
        <v/>
      </c>
      <c r="E416" s="186" t="str">
        <f>IFERROR(
INDEX('Accounts worksheet'!$A:$A,MATCH('Purchases Input worksheet'!$C416,'Accounts worksheet'!$B:$B,0)),
"")</f>
        <v/>
      </c>
      <c r="F416" s="331"/>
      <c r="G416" s="336"/>
      <c r="H416" s="333"/>
      <c r="I416" s="334"/>
      <c r="J416" s="335"/>
      <c r="K416" s="340"/>
      <c r="L416" s="188" t="str">
        <f t="shared" si="19"/>
        <v/>
      </c>
      <c r="M416" s="188" t="str">
        <f t="shared" si="20"/>
        <v/>
      </c>
      <c r="N416" s="186"/>
      <c r="P416" s="134" t="str">
        <f t="shared" si="21"/>
        <v/>
      </c>
    </row>
    <row r="417" spans="1:16" x14ac:dyDescent="0.35">
      <c r="A417" s="133" t="str">
        <f>IF(B417="","",IFERROR(INDEX('Supplier List'!$A:$A,MATCH('Purchases Input worksheet'!$B417,'Supplier List'!$B:$B,0)),""))</f>
        <v/>
      </c>
      <c r="B417" s="329"/>
      <c r="C417" s="330"/>
      <c r="D417" s="185" t="str">
        <f>IFERROR(VLOOKUP($C417,'Accounts worksheet'!$B:$C,2,0),"")</f>
        <v/>
      </c>
      <c r="E417" s="186" t="str">
        <f>IFERROR(
INDEX('Accounts worksheet'!$A:$A,MATCH('Purchases Input worksheet'!$C417,'Accounts worksheet'!$B:$B,0)),
"")</f>
        <v/>
      </c>
      <c r="F417" s="331"/>
      <c r="G417" s="336"/>
      <c r="H417" s="333"/>
      <c r="I417" s="334"/>
      <c r="J417" s="335"/>
      <c r="K417" s="340"/>
      <c r="L417" s="188" t="str">
        <f t="shared" si="19"/>
        <v/>
      </c>
      <c r="M417" s="188" t="str">
        <f t="shared" si="20"/>
        <v/>
      </c>
      <c r="N417" s="186"/>
      <c r="P417" s="134" t="str">
        <f t="shared" si="21"/>
        <v/>
      </c>
    </row>
    <row r="418" spans="1:16" x14ac:dyDescent="0.35">
      <c r="A418" s="133" t="str">
        <f>IF(B418="","",IFERROR(INDEX('Supplier List'!$A:$A,MATCH('Purchases Input worksheet'!$B418,'Supplier List'!$B:$B,0)),""))</f>
        <v/>
      </c>
      <c r="B418" s="329"/>
      <c r="C418" s="330"/>
      <c r="D418" s="185" t="str">
        <f>IFERROR(VLOOKUP($C418,'Accounts worksheet'!$B:$C,2,0),"")</f>
        <v/>
      </c>
      <c r="E418" s="186" t="str">
        <f>IFERROR(
INDEX('Accounts worksheet'!$A:$A,MATCH('Purchases Input worksheet'!$C418,'Accounts worksheet'!$B:$B,0)),
"")</f>
        <v/>
      </c>
      <c r="F418" s="331"/>
      <c r="G418" s="336"/>
      <c r="H418" s="333"/>
      <c r="I418" s="334"/>
      <c r="J418" s="335"/>
      <c r="K418" s="340"/>
      <c r="L418" s="188" t="str">
        <f t="shared" si="19"/>
        <v/>
      </c>
      <c r="M418" s="188" t="str">
        <f t="shared" si="20"/>
        <v/>
      </c>
      <c r="N418" s="186"/>
      <c r="P418" s="134" t="str">
        <f t="shared" si="21"/>
        <v/>
      </c>
    </row>
    <row r="419" spans="1:16" x14ac:dyDescent="0.35">
      <c r="A419" s="133" t="str">
        <f>IF(B419="","",IFERROR(INDEX('Supplier List'!$A:$A,MATCH('Purchases Input worksheet'!$B419,'Supplier List'!$B:$B,0)),""))</f>
        <v/>
      </c>
      <c r="B419" s="329"/>
      <c r="C419" s="330"/>
      <c r="D419" s="185" t="str">
        <f>IFERROR(VLOOKUP($C419,'Accounts worksheet'!$B:$C,2,0),"")</f>
        <v/>
      </c>
      <c r="E419" s="186" t="str">
        <f>IFERROR(
INDEX('Accounts worksheet'!$A:$A,MATCH('Purchases Input worksheet'!$C419,'Accounts worksheet'!$B:$B,0)),
"")</f>
        <v/>
      </c>
      <c r="F419" s="331"/>
      <c r="G419" s="336"/>
      <c r="H419" s="333"/>
      <c r="I419" s="334"/>
      <c r="J419" s="335"/>
      <c r="K419" s="340"/>
      <c r="L419" s="188" t="str">
        <f t="shared" si="19"/>
        <v/>
      </c>
      <c r="M419" s="188" t="str">
        <f t="shared" si="20"/>
        <v/>
      </c>
      <c r="N419" s="186"/>
      <c r="P419" s="134" t="str">
        <f t="shared" si="21"/>
        <v/>
      </c>
    </row>
    <row r="420" spans="1:16" x14ac:dyDescent="0.35">
      <c r="A420" s="133" t="str">
        <f>IF(B420="","",IFERROR(INDEX('Supplier List'!$A:$A,MATCH('Purchases Input worksheet'!$B420,'Supplier List'!$B:$B,0)),""))</f>
        <v/>
      </c>
      <c r="B420" s="329"/>
      <c r="C420" s="330"/>
      <c r="D420" s="185" t="str">
        <f>IFERROR(VLOOKUP($C420,'Accounts worksheet'!$B:$C,2,0),"")</f>
        <v/>
      </c>
      <c r="E420" s="186" t="str">
        <f>IFERROR(
INDEX('Accounts worksheet'!$A:$A,MATCH('Purchases Input worksheet'!$C420,'Accounts worksheet'!$B:$B,0)),
"")</f>
        <v/>
      </c>
      <c r="F420" s="331"/>
      <c r="G420" s="336"/>
      <c r="H420" s="333"/>
      <c r="I420" s="334"/>
      <c r="J420" s="335"/>
      <c r="K420" s="340"/>
      <c r="L420" s="188" t="str">
        <f t="shared" si="19"/>
        <v/>
      </c>
      <c r="M420" s="188" t="str">
        <f t="shared" si="20"/>
        <v/>
      </c>
      <c r="N420" s="186"/>
      <c r="P420" s="134" t="str">
        <f t="shared" si="21"/>
        <v/>
      </c>
    </row>
    <row r="421" spans="1:16" x14ac:dyDescent="0.35">
      <c r="A421" s="133" t="str">
        <f>IF(B421="","",IFERROR(INDEX('Supplier List'!$A:$A,MATCH('Purchases Input worksheet'!$B421,'Supplier List'!$B:$B,0)),""))</f>
        <v/>
      </c>
      <c r="B421" s="329"/>
      <c r="C421" s="330"/>
      <c r="D421" s="185" t="str">
        <f>IFERROR(VLOOKUP($C421,'Accounts worksheet'!$B:$C,2,0),"")</f>
        <v/>
      </c>
      <c r="E421" s="186" t="str">
        <f>IFERROR(
INDEX('Accounts worksheet'!$A:$A,MATCH('Purchases Input worksheet'!$C421,'Accounts worksheet'!$B:$B,0)),
"")</f>
        <v/>
      </c>
      <c r="F421" s="331"/>
      <c r="G421" s="336"/>
      <c r="H421" s="333"/>
      <c r="I421" s="334"/>
      <c r="J421" s="335"/>
      <c r="K421" s="340"/>
      <c r="L421" s="188" t="str">
        <f t="shared" si="19"/>
        <v/>
      </c>
      <c r="M421" s="188" t="str">
        <f t="shared" si="20"/>
        <v/>
      </c>
      <c r="N421" s="186"/>
      <c r="P421" s="134" t="str">
        <f t="shared" si="21"/>
        <v/>
      </c>
    </row>
    <row r="422" spans="1:16" x14ac:dyDescent="0.35">
      <c r="A422" s="133" t="str">
        <f>IF(B422="","",IFERROR(INDEX('Supplier List'!$A:$A,MATCH('Purchases Input worksheet'!$B422,'Supplier List'!$B:$B,0)),""))</f>
        <v/>
      </c>
      <c r="B422" s="329"/>
      <c r="C422" s="330"/>
      <c r="D422" s="185" t="str">
        <f>IFERROR(VLOOKUP($C422,'Accounts worksheet'!$B:$C,2,0),"")</f>
        <v/>
      </c>
      <c r="E422" s="186" t="str">
        <f>IFERROR(
INDEX('Accounts worksheet'!$A:$A,MATCH('Purchases Input worksheet'!$C422,'Accounts worksheet'!$B:$B,0)),
"")</f>
        <v/>
      </c>
      <c r="F422" s="331"/>
      <c r="G422" s="336"/>
      <c r="H422" s="333"/>
      <c r="I422" s="334"/>
      <c r="J422" s="335"/>
      <c r="K422" s="340"/>
      <c r="L422" s="188" t="str">
        <f t="shared" si="19"/>
        <v/>
      </c>
      <c r="M422" s="188" t="str">
        <f t="shared" si="20"/>
        <v/>
      </c>
      <c r="N422" s="186"/>
      <c r="P422" s="134" t="str">
        <f t="shared" si="21"/>
        <v/>
      </c>
    </row>
    <row r="423" spans="1:16" x14ac:dyDescent="0.35">
      <c r="A423" s="133" t="str">
        <f>IF(B423="","",IFERROR(INDEX('Supplier List'!$A:$A,MATCH('Purchases Input worksheet'!$B423,'Supplier List'!$B:$B,0)),""))</f>
        <v/>
      </c>
      <c r="B423" s="329"/>
      <c r="C423" s="330"/>
      <c r="D423" s="185" t="str">
        <f>IFERROR(VLOOKUP($C423,'Accounts worksheet'!$B:$C,2,0),"")</f>
        <v/>
      </c>
      <c r="E423" s="186" t="str">
        <f>IFERROR(
INDEX('Accounts worksheet'!$A:$A,MATCH('Purchases Input worksheet'!$C423,'Accounts worksheet'!$B:$B,0)),
"")</f>
        <v/>
      </c>
      <c r="F423" s="331"/>
      <c r="G423" s="336"/>
      <c r="H423" s="333"/>
      <c r="I423" s="334"/>
      <c r="J423" s="335"/>
      <c r="K423" s="340"/>
      <c r="L423" s="188" t="str">
        <f t="shared" si="19"/>
        <v/>
      </c>
      <c r="M423" s="188" t="str">
        <f t="shared" si="20"/>
        <v/>
      </c>
      <c r="N423" s="186"/>
      <c r="P423" s="134" t="str">
        <f t="shared" si="21"/>
        <v/>
      </c>
    </row>
    <row r="424" spans="1:16" x14ac:dyDescent="0.35">
      <c r="A424" s="133" t="str">
        <f>IF(B424="","",IFERROR(INDEX('Supplier List'!$A:$A,MATCH('Purchases Input worksheet'!$B424,'Supplier List'!$B:$B,0)),""))</f>
        <v/>
      </c>
      <c r="B424" s="329"/>
      <c r="C424" s="330"/>
      <c r="D424" s="185" t="str">
        <f>IFERROR(VLOOKUP($C424,'Accounts worksheet'!$B:$C,2,0),"")</f>
        <v/>
      </c>
      <c r="E424" s="186" t="str">
        <f>IFERROR(
INDEX('Accounts worksheet'!$A:$A,MATCH('Purchases Input worksheet'!$C424,'Accounts worksheet'!$B:$B,0)),
"")</f>
        <v/>
      </c>
      <c r="F424" s="331"/>
      <c r="G424" s="336"/>
      <c r="H424" s="333"/>
      <c r="I424" s="334"/>
      <c r="J424" s="335"/>
      <c r="K424" s="340"/>
      <c r="L424" s="188" t="str">
        <f t="shared" si="19"/>
        <v/>
      </c>
      <c r="M424" s="188" t="str">
        <f t="shared" si="20"/>
        <v/>
      </c>
      <c r="N424" s="186"/>
      <c r="P424" s="134" t="str">
        <f t="shared" si="21"/>
        <v/>
      </c>
    </row>
    <row r="425" spans="1:16" x14ac:dyDescent="0.35">
      <c r="A425" s="133" t="str">
        <f>IF(B425="","",IFERROR(INDEX('Supplier List'!$A:$A,MATCH('Purchases Input worksheet'!$B425,'Supplier List'!$B:$B,0)),""))</f>
        <v/>
      </c>
      <c r="B425" s="329"/>
      <c r="C425" s="330"/>
      <c r="D425" s="185" t="str">
        <f>IFERROR(VLOOKUP($C425,'Accounts worksheet'!$B:$C,2,0),"")</f>
        <v/>
      </c>
      <c r="E425" s="186" t="str">
        <f>IFERROR(
INDEX('Accounts worksheet'!$A:$A,MATCH('Purchases Input worksheet'!$C425,'Accounts worksheet'!$B:$B,0)),
"")</f>
        <v/>
      </c>
      <c r="F425" s="331"/>
      <c r="G425" s="336"/>
      <c r="H425" s="333"/>
      <c r="I425" s="334"/>
      <c r="J425" s="335"/>
      <c r="K425" s="340"/>
      <c r="L425" s="188" t="str">
        <f t="shared" si="19"/>
        <v/>
      </c>
      <c r="M425" s="188" t="str">
        <f t="shared" si="20"/>
        <v/>
      </c>
      <c r="N425" s="186"/>
      <c r="P425" s="134" t="str">
        <f t="shared" si="21"/>
        <v/>
      </c>
    </row>
    <row r="426" spans="1:16" x14ac:dyDescent="0.35">
      <c r="A426" s="133" t="str">
        <f>IF(B426="","",IFERROR(INDEX('Supplier List'!$A:$A,MATCH('Purchases Input worksheet'!$B426,'Supplier List'!$B:$B,0)),""))</f>
        <v/>
      </c>
      <c r="B426" s="329"/>
      <c r="C426" s="330"/>
      <c r="D426" s="185" t="str">
        <f>IFERROR(VLOOKUP($C426,'Accounts worksheet'!$B:$C,2,0),"")</f>
        <v/>
      </c>
      <c r="E426" s="186" t="str">
        <f>IFERROR(
INDEX('Accounts worksheet'!$A:$A,MATCH('Purchases Input worksheet'!$C426,'Accounts worksheet'!$B:$B,0)),
"")</f>
        <v/>
      </c>
      <c r="F426" s="331"/>
      <c r="G426" s="336"/>
      <c r="H426" s="333"/>
      <c r="I426" s="334"/>
      <c r="J426" s="335"/>
      <c r="K426" s="340"/>
      <c r="L426" s="188" t="str">
        <f t="shared" si="19"/>
        <v/>
      </c>
      <c r="M426" s="188" t="str">
        <f t="shared" si="20"/>
        <v/>
      </c>
      <c r="N426" s="186"/>
      <c r="P426" s="134" t="str">
        <f t="shared" si="21"/>
        <v/>
      </c>
    </row>
    <row r="427" spans="1:16" x14ac:dyDescent="0.35">
      <c r="A427" s="133" t="str">
        <f>IF(B427="","",IFERROR(INDEX('Supplier List'!$A:$A,MATCH('Purchases Input worksheet'!$B427,'Supplier List'!$B:$B,0)),""))</f>
        <v/>
      </c>
      <c r="B427" s="329"/>
      <c r="C427" s="330"/>
      <c r="D427" s="185" t="str">
        <f>IFERROR(VLOOKUP($C427,'Accounts worksheet'!$B:$C,2,0),"")</f>
        <v/>
      </c>
      <c r="E427" s="186" t="str">
        <f>IFERROR(
INDEX('Accounts worksheet'!$A:$A,MATCH('Purchases Input worksheet'!$C427,'Accounts worksheet'!$B:$B,0)),
"")</f>
        <v/>
      </c>
      <c r="F427" s="331"/>
      <c r="G427" s="336"/>
      <c r="H427" s="333"/>
      <c r="I427" s="334"/>
      <c r="J427" s="335"/>
      <c r="K427" s="340"/>
      <c r="L427" s="188" t="str">
        <f t="shared" si="19"/>
        <v/>
      </c>
      <c r="M427" s="188" t="str">
        <f t="shared" si="20"/>
        <v/>
      </c>
      <c r="N427" s="186"/>
      <c r="P427" s="134" t="str">
        <f t="shared" si="21"/>
        <v/>
      </c>
    </row>
    <row r="428" spans="1:16" x14ac:dyDescent="0.35">
      <c r="A428" s="133" t="str">
        <f>IF(B428="","",IFERROR(INDEX('Supplier List'!$A:$A,MATCH('Purchases Input worksheet'!$B428,'Supplier List'!$B:$B,0)),""))</f>
        <v/>
      </c>
      <c r="B428" s="329"/>
      <c r="C428" s="330"/>
      <c r="D428" s="185" t="str">
        <f>IFERROR(VLOOKUP($C428,'Accounts worksheet'!$B:$C,2,0),"")</f>
        <v/>
      </c>
      <c r="E428" s="186" t="str">
        <f>IFERROR(
INDEX('Accounts worksheet'!$A:$A,MATCH('Purchases Input worksheet'!$C428,'Accounts worksheet'!$B:$B,0)),
"")</f>
        <v/>
      </c>
      <c r="F428" s="331"/>
      <c r="G428" s="336"/>
      <c r="H428" s="333"/>
      <c r="I428" s="334"/>
      <c r="J428" s="335"/>
      <c r="K428" s="340"/>
      <c r="L428" s="188" t="str">
        <f t="shared" si="19"/>
        <v/>
      </c>
      <c r="M428" s="188" t="str">
        <f t="shared" si="20"/>
        <v/>
      </c>
      <c r="N428" s="186"/>
      <c r="P428" s="134" t="str">
        <f t="shared" si="21"/>
        <v/>
      </c>
    </row>
    <row r="429" spans="1:16" x14ac:dyDescent="0.35">
      <c r="A429" s="133" t="str">
        <f>IF(B429="","",IFERROR(INDEX('Supplier List'!$A:$A,MATCH('Purchases Input worksheet'!$B429,'Supplier List'!$B:$B,0)),""))</f>
        <v/>
      </c>
      <c r="B429" s="329"/>
      <c r="C429" s="330"/>
      <c r="D429" s="185" t="str">
        <f>IFERROR(VLOOKUP($C429,'Accounts worksheet'!$B:$C,2,0),"")</f>
        <v/>
      </c>
      <c r="E429" s="186" t="str">
        <f>IFERROR(
INDEX('Accounts worksheet'!$A:$A,MATCH('Purchases Input worksheet'!$C429,'Accounts worksheet'!$B:$B,0)),
"")</f>
        <v/>
      </c>
      <c r="F429" s="331"/>
      <c r="G429" s="336"/>
      <c r="H429" s="333"/>
      <c r="I429" s="334"/>
      <c r="J429" s="335"/>
      <c r="K429" s="340"/>
      <c r="L429" s="188" t="str">
        <f t="shared" si="19"/>
        <v/>
      </c>
      <c r="M429" s="188" t="str">
        <f t="shared" si="20"/>
        <v/>
      </c>
      <c r="N429" s="186"/>
      <c r="P429" s="134" t="str">
        <f t="shared" si="21"/>
        <v/>
      </c>
    </row>
    <row r="430" spans="1:16" x14ac:dyDescent="0.35">
      <c r="A430" s="133" t="str">
        <f>IF(B430="","",IFERROR(INDEX('Supplier List'!$A:$A,MATCH('Purchases Input worksheet'!$B430,'Supplier List'!$B:$B,0)),""))</f>
        <v/>
      </c>
      <c r="B430" s="329"/>
      <c r="C430" s="330"/>
      <c r="D430" s="185" t="str">
        <f>IFERROR(VLOOKUP($C430,'Accounts worksheet'!$B:$C,2,0),"")</f>
        <v/>
      </c>
      <c r="E430" s="186" t="str">
        <f>IFERROR(
INDEX('Accounts worksheet'!$A:$A,MATCH('Purchases Input worksheet'!$C430,'Accounts worksheet'!$B:$B,0)),
"")</f>
        <v/>
      </c>
      <c r="F430" s="331"/>
      <c r="G430" s="336"/>
      <c r="H430" s="333"/>
      <c r="I430" s="334"/>
      <c r="J430" s="335"/>
      <c r="K430" s="340"/>
      <c r="L430" s="188" t="str">
        <f t="shared" si="19"/>
        <v/>
      </c>
      <c r="M430" s="188" t="str">
        <f t="shared" si="20"/>
        <v/>
      </c>
      <c r="N430" s="186"/>
      <c r="P430" s="134" t="str">
        <f t="shared" si="21"/>
        <v/>
      </c>
    </row>
    <row r="431" spans="1:16" x14ac:dyDescent="0.35">
      <c r="A431" s="133" t="str">
        <f>IF(B431="","",IFERROR(INDEX('Supplier List'!$A:$A,MATCH('Purchases Input worksheet'!$B431,'Supplier List'!$B:$B,0)),""))</f>
        <v/>
      </c>
      <c r="B431" s="329"/>
      <c r="C431" s="330"/>
      <c r="D431" s="185" t="str">
        <f>IFERROR(VLOOKUP($C431,'Accounts worksheet'!$B:$C,2,0),"")</f>
        <v/>
      </c>
      <c r="E431" s="186" t="str">
        <f>IFERROR(
INDEX('Accounts worksheet'!$A:$A,MATCH('Purchases Input worksheet'!$C431,'Accounts worksheet'!$B:$B,0)),
"")</f>
        <v/>
      </c>
      <c r="F431" s="331"/>
      <c r="G431" s="336"/>
      <c r="H431" s="333"/>
      <c r="I431" s="334"/>
      <c r="J431" s="335"/>
      <c r="K431" s="340"/>
      <c r="L431" s="188" t="str">
        <f t="shared" si="19"/>
        <v/>
      </c>
      <c r="M431" s="188" t="str">
        <f t="shared" si="20"/>
        <v/>
      </c>
      <c r="N431" s="186"/>
      <c r="P431" s="134" t="str">
        <f t="shared" si="21"/>
        <v/>
      </c>
    </row>
    <row r="432" spans="1:16" x14ac:dyDescent="0.35">
      <c r="A432" s="133" t="str">
        <f>IF(B432="","",IFERROR(INDEX('Supplier List'!$A:$A,MATCH('Purchases Input worksheet'!$B432,'Supplier List'!$B:$B,0)),""))</f>
        <v/>
      </c>
      <c r="B432" s="329"/>
      <c r="C432" s="330"/>
      <c r="D432" s="185" t="str">
        <f>IFERROR(VLOOKUP($C432,'Accounts worksheet'!$B:$C,2,0),"")</f>
        <v/>
      </c>
      <c r="E432" s="186" t="str">
        <f>IFERROR(
INDEX('Accounts worksheet'!$A:$A,MATCH('Purchases Input worksheet'!$C432,'Accounts worksheet'!$B:$B,0)),
"")</f>
        <v/>
      </c>
      <c r="F432" s="331"/>
      <c r="G432" s="336"/>
      <c r="H432" s="333"/>
      <c r="I432" s="334"/>
      <c r="J432" s="335"/>
      <c r="K432" s="340"/>
      <c r="L432" s="188" t="str">
        <f t="shared" si="19"/>
        <v/>
      </c>
      <c r="M432" s="188" t="str">
        <f t="shared" si="20"/>
        <v/>
      </c>
      <c r="N432" s="186"/>
      <c r="P432" s="134" t="str">
        <f t="shared" si="21"/>
        <v/>
      </c>
    </row>
    <row r="433" spans="1:16" x14ac:dyDescent="0.35">
      <c r="A433" s="133" t="str">
        <f>IF(B433="","",IFERROR(INDEX('Supplier List'!$A:$A,MATCH('Purchases Input worksheet'!$B433,'Supplier List'!$B:$B,0)),""))</f>
        <v/>
      </c>
      <c r="B433" s="329"/>
      <c r="C433" s="330"/>
      <c r="D433" s="185" t="str">
        <f>IFERROR(VLOOKUP($C433,'Accounts worksheet'!$B:$C,2,0),"")</f>
        <v/>
      </c>
      <c r="E433" s="186" t="str">
        <f>IFERROR(
INDEX('Accounts worksheet'!$A:$A,MATCH('Purchases Input worksheet'!$C433,'Accounts worksheet'!$B:$B,0)),
"")</f>
        <v/>
      </c>
      <c r="F433" s="331"/>
      <c r="G433" s="336"/>
      <c r="H433" s="333"/>
      <c r="I433" s="334"/>
      <c r="J433" s="335"/>
      <c r="K433" s="340"/>
      <c r="L433" s="188" t="str">
        <f t="shared" si="19"/>
        <v/>
      </c>
      <c r="M433" s="188" t="str">
        <f t="shared" si="20"/>
        <v/>
      </c>
      <c r="N433" s="186"/>
      <c r="P433" s="134" t="str">
        <f t="shared" si="21"/>
        <v/>
      </c>
    </row>
    <row r="434" spans="1:16" x14ac:dyDescent="0.35">
      <c r="A434" s="133" t="str">
        <f>IF(B434="","",IFERROR(INDEX('Supplier List'!$A:$A,MATCH('Purchases Input worksheet'!$B434,'Supplier List'!$B:$B,0)),""))</f>
        <v/>
      </c>
      <c r="B434" s="329"/>
      <c r="C434" s="330"/>
      <c r="D434" s="185" t="str">
        <f>IFERROR(VLOOKUP($C434,'Accounts worksheet'!$B:$C,2,0),"")</f>
        <v/>
      </c>
      <c r="E434" s="186" t="str">
        <f>IFERROR(
INDEX('Accounts worksheet'!$A:$A,MATCH('Purchases Input worksheet'!$C434,'Accounts worksheet'!$B:$B,0)),
"")</f>
        <v/>
      </c>
      <c r="F434" s="331"/>
      <c r="G434" s="336"/>
      <c r="H434" s="333"/>
      <c r="I434" s="334"/>
      <c r="J434" s="335"/>
      <c r="K434" s="340"/>
      <c r="L434" s="188" t="str">
        <f t="shared" si="19"/>
        <v/>
      </c>
      <c r="M434" s="188" t="str">
        <f t="shared" si="20"/>
        <v/>
      </c>
      <c r="N434" s="186"/>
      <c r="P434" s="134" t="str">
        <f t="shared" si="21"/>
        <v/>
      </c>
    </row>
    <row r="435" spans="1:16" x14ac:dyDescent="0.35">
      <c r="A435" s="133" t="str">
        <f>IF(B435="","",IFERROR(INDEX('Supplier List'!$A:$A,MATCH('Purchases Input worksheet'!$B435,'Supplier List'!$B:$B,0)),""))</f>
        <v/>
      </c>
      <c r="B435" s="329"/>
      <c r="C435" s="330"/>
      <c r="D435" s="185" t="str">
        <f>IFERROR(VLOOKUP($C435,'Accounts worksheet'!$B:$C,2,0),"")</f>
        <v/>
      </c>
      <c r="E435" s="186" t="str">
        <f>IFERROR(
INDEX('Accounts worksheet'!$A:$A,MATCH('Purchases Input worksheet'!$C435,'Accounts worksheet'!$B:$B,0)),
"")</f>
        <v/>
      </c>
      <c r="F435" s="331"/>
      <c r="G435" s="336"/>
      <c r="H435" s="333"/>
      <c r="I435" s="334"/>
      <c r="J435" s="335"/>
      <c r="K435" s="340"/>
      <c r="L435" s="188" t="str">
        <f t="shared" si="19"/>
        <v/>
      </c>
      <c r="M435" s="188" t="str">
        <f t="shared" si="20"/>
        <v/>
      </c>
      <c r="N435" s="186"/>
      <c r="P435" s="134" t="str">
        <f t="shared" si="21"/>
        <v/>
      </c>
    </row>
    <row r="436" spans="1:16" x14ac:dyDescent="0.35">
      <c r="A436" s="133" t="str">
        <f>IF(B436="","",IFERROR(INDEX('Supplier List'!$A:$A,MATCH('Purchases Input worksheet'!$B436,'Supplier List'!$B:$B,0)),""))</f>
        <v/>
      </c>
      <c r="B436" s="329"/>
      <c r="C436" s="330"/>
      <c r="D436" s="185" t="str">
        <f>IFERROR(VLOOKUP($C436,'Accounts worksheet'!$B:$C,2,0),"")</f>
        <v/>
      </c>
      <c r="E436" s="186" t="str">
        <f>IFERROR(
INDEX('Accounts worksheet'!$A:$A,MATCH('Purchases Input worksheet'!$C436,'Accounts worksheet'!$B:$B,0)),
"")</f>
        <v/>
      </c>
      <c r="F436" s="331"/>
      <c r="G436" s="336"/>
      <c r="H436" s="333"/>
      <c r="I436" s="334"/>
      <c r="J436" s="335"/>
      <c r="K436" s="340"/>
      <c r="L436" s="188" t="str">
        <f t="shared" si="19"/>
        <v/>
      </c>
      <c r="M436" s="188" t="str">
        <f t="shared" si="20"/>
        <v/>
      </c>
      <c r="N436" s="186"/>
      <c r="P436" s="134" t="str">
        <f t="shared" si="21"/>
        <v/>
      </c>
    </row>
    <row r="437" spans="1:16" x14ac:dyDescent="0.35">
      <c r="A437" s="133" t="str">
        <f>IF(B437="","",IFERROR(INDEX('Supplier List'!$A:$A,MATCH('Purchases Input worksheet'!$B437,'Supplier List'!$B:$B,0)),""))</f>
        <v/>
      </c>
      <c r="B437" s="329"/>
      <c r="C437" s="330"/>
      <c r="D437" s="185" t="str">
        <f>IFERROR(VLOOKUP($C437,'Accounts worksheet'!$B:$C,2,0),"")</f>
        <v/>
      </c>
      <c r="E437" s="186" t="str">
        <f>IFERROR(
INDEX('Accounts worksheet'!$A:$A,MATCH('Purchases Input worksheet'!$C437,'Accounts worksheet'!$B:$B,0)),
"")</f>
        <v/>
      </c>
      <c r="F437" s="331"/>
      <c r="G437" s="336"/>
      <c r="H437" s="333"/>
      <c r="I437" s="334"/>
      <c r="J437" s="335"/>
      <c r="K437" s="340"/>
      <c r="L437" s="188" t="str">
        <f t="shared" si="19"/>
        <v/>
      </c>
      <c r="M437" s="188" t="str">
        <f t="shared" si="20"/>
        <v/>
      </c>
      <c r="N437" s="186"/>
      <c r="P437" s="134" t="str">
        <f t="shared" si="21"/>
        <v/>
      </c>
    </row>
    <row r="438" spans="1:16" x14ac:dyDescent="0.35">
      <c r="A438" s="133" t="str">
        <f>IF(B438="","",IFERROR(INDEX('Supplier List'!$A:$A,MATCH('Purchases Input worksheet'!$B438,'Supplier List'!$B:$B,0)),""))</f>
        <v/>
      </c>
      <c r="B438" s="329"/>
      <c r="C438" s="330"/>
      <c r="D438" s="185" t="str">
        <f>IFERROR(VLOOKUP($C438,'Accounts worksheet'!$B:$C,2,0),"")</f>
        <v/>
      </c>
      <c r="E438" s="186" t="str">
        <f>IFERROR(
INDEX('Accounts worksheet'!$A:$A,MATCH('Purchases Input worksheet'!$C438,'Accounts worksheet'!$B:$B,0)),
"")</f>
        <v/>
      </c>
      <c r="F438" s="331"/>
      <c r="G438" s="336"/>
      <c r="H438" s="333"/>
      <c r="I438" s="334"/>
      <c r="J438" s="335"/>
      <c r="K438" s="340"/>
      <c r="L438" s="188" t="str">
        <f t="shared" si="19"/>
        <v/>
      </c>
      <c r="M438" s="188" t="str">
        <f t="shared" si="20"/>
        <v/>
      </c>
      <c r="N438" s="186"/>
      <c r="P438" s="134" t="str">
        <f t="shared" si="21"/>
        <v/>
      </c>
    </row>
    <row r="439" spans="1:16" x14ac:dyDescent="0.35">
      <c r="A439" s="133" t="str">
        <f>IF(B439="","",IFERROR(INDEX('Supplier List'!$A:$A,MATCH('Purchases Input worksheet'!$B439,'Supplier List'!$B:$B,0)),""))</f>
        <v/>
      </c>
      <c r="B439" s="329"/>
      <c r="C439" s="330"/>
      <c r="D439" s="185" t="str">
        <f>IFERROR(VLOOKUP($C439,'Accounts worksheet'!$B:$C,2,0),"")</f>
        <v/>
      </c>
      <c r="E439" s="186" t="str">
        <f>IFERROR(
INDEX('Accounts worksheet'!$A:$A,MATCH('Purchases Input worksheet'!$C439,'Accounts worksheet'!$B:$B,0)),
"")</f>
        <v/>
      </c>
      <c r="F439" s="331"/>
      <c r="G439" s="336"/>
      <c r="H439" s="333"/>
      <c r="I439" s="334"/>
      <c r="J439" s="335"/>
      <c r="K439" s="340"/>
      <c r="L439" s="188" t="str">
        <f t="shared" si="19"/>
        <v/>
      </c>
      <c r="M439" s="188" t="str">
        <f t="shared" si="20"/>
        <v/>
      </c>
      <c r="N439" s="186"/>
      <c r="P439" s="134" t="str">
        <f t="shared" si="21"/>
        <v/>
      </c>
    </row>
    <row r="440" spans="1:16" x14ac:dyDescent="0.35">
      <c r="A440" s="133" t="str">
        <f>IF(B440="","",IFERROR(INDEX('Supplier List'!$A:$A,MATCH('Purchases Input worksheet'!$B440,'Supplier List'!$B:$B,0)),""))</f>
        <v/>
      </c>
      <c r="B440" s="329"/>
      <c r="C440" s="330"/>
      <c r="D440" s="185" t="str">
        <f>IFERROR(VLOOKUP($C440,'Accounts worksheet'!$B:$C,2,0),"")</f>
        <v/>
      </c>
      <c r="E440" s="186" t="str">
        <f>IFERROR(
INDEX('Accounts worksheet'!$A:$A,MATCH('Purchases Input worksheet'!$C440,'Accounts worksheet'!$B:$B,0)),
"")</f>
        <v/>
      </c>
      <c r="F440" s="331"/>
      <c r="G440" s="336"/>
      <c r="H440" s="333"/>
      <c r="I440" s="334"/>
      <c r="J440" s="335"/>
      <c r="K440" s="340"/>
      <c r="L440" s="188" t="str">
        <f t="shared" si="19"/>
        <v/>
      </c>
      <c r="M440" s="188" t="str">
        <f t="shared" si="20"/>
        <v/>
      </c>
      <c r="N440" s="186"/>
      <c r="P440" s="134" t="str">
        <f t="shared" si="21"/>
        <v/>
      </c>
    </row>
    <row r="441" spans="1:16" x14ac:dyDescent="0.35">
      <c r="A441" s="133" t="str">
        <f>IF(B441="","",IFERROR(INDEX('Supplier List'!$A:$A,MATCH('Purchases Input worksheet'!$B441,'Supplier List'!$B:$B,0)),""))</f>
        <v/>
      </c>
      <c r="B441" s="329"/>
      <c r="C441" s="330"/>
      <c r="D441" s="185" t="str">
        <f>IFERROR(VLOOKUP($C441,'Accounts worksheet'!$B:$C,2,0),"")</f>
        <v/>
      </c>
      <c r="E441" s="186" t="str">
        <f>IFERROR(
INDEX('Accounts worksheet'!$A:$A,MATCH('Purchases Input worksheet'!$C441,'Accounts worksheet'!$B:$B,0)),
"")</f>
        <v/>
      </c>
      <c r="F441" s="331"/>
      <c r="G441" s="336"/>
      <c r="H441" s="333"/>
      <c r="I441" s="334"/>
      <c r="J441" s="335"/>
      <c r="K441" s="340"/>
      <c r="L441" s="188" t="str">
        <f t="shared" si="19"/>
        <v/>
      </c>
      <c r="M441" s="188" t="str">
        <f t="shared" si="20"/>
        <v/>
      </c>
      <c r="N441" s="186"/>
      <c r="P441" s="134" t="str">
        <f t="shared" si="21"/>
        <v/>
      </c>
    </row>
    <row r="442" spans="1:16" x14ac:dyDescent="0.35">
      <c r="A442" s="133" t="str">
        <f>IF(B442="","",IFERROR(INDEX('Supplier List'!$A:$A,MATCH('Purchases Input worksheet'!$B442,'Supplier List'!$B:$B,0)),""))</f>
        <v/>
      </c>
      <c r="B442" s="329"/>
      <c r="C442" s="330"/>
      <c r="D442" s="185" t="str">
        <f>IFERROR(VLOOKUP($C442,'Accounts worksheet'!$B:$C,2,0),"")</f>
        <v/>
      </c>
      <c r="E442" s="186" t="str">
        <f>IFERROR(
INDEX('Accounts worksheet'!$A:$A,MATCH('Purchases Input worksheet'!$C442,'Accounts worksheet'!$B:$B,0)),
"")</f>
        <v/>
      </c>
      <c r="F442" s="331"/>
      <c r="G442" s="336"/>
      <c r="H442" s="333"/>
      <c r="I442" s="334"/>
      <c r="J442" s="335"/>
      <c r="K442" s="340"/>
      <c r="L442" s="188" t="str">
        <f t="shared" si="19"/>
        <v/>
      </c>
      <c r="M442" s="188" t="str">
        <f t="shared" si="20"/>
        <v/>
      </c>
      <c r="N442" s="186"/>
      <c r="P442" s="134" t="str">
        <f t="shared" si="21"/>
        <v/>
      </c>
    </row>
    <row r="443" spans="1:16" x14ac:dyDescent="0.35">
      <c r="A443" s="133" t="str">
        <f>IF(B443="","",IFERROR(INDEX('Supplier List'!$A:$A,MATCH('Purchases Input worksheet'!$B443,'Supplier List'!$B:$B,0)),""))</f>
        <v/>
      </c>
      <c r="B443" s="329"/>
      <c r="C443" s="330"/>
      <c r="D443" s="185" t="str">
        <f>IFERROR(VLOOKUP($C443,'Accounts worksheet'!$B:$C,2,0),"")</f>
        <v/>
      </c>
      <c r="E443" s="186" t="str">
        <f>IFERROR(
INDEX('Accounts worksheet'!$A:$A,MATCH('Purchases Input worksheet'!$C443,'Accounts worksheet'!$B:$B,0)),
"")</f>
        <v/>
      </c>
      <c r="F443" s="331"/>
      <c r="G443" s="336"/>
      <c r="H443" s="333"/>
      <c r="I443" s="334"/>
      <c r="J443" s="335"/>
      <c r="K443" s="340"/>
      <c r="L443" s="188" t="str">
        <f t="shared" si="19"/>
        <v/>
      </c>
      <c r="M443" s="188" t="str">
        <f t="shared" si="20"/>
        <v/>
      </c>
      <c r="N443" s="186"/>
      <c r="P443" s="134" t="str">
        <f t="shared" si="21"/>
        <v/>
      </c>
    </row>
    <row r="444" spans="1:16" x14ac:dyDescent="0.35">
      <c r="A444" s="133" t="str">
        <f>IF(B444="","",IFERROR(INDEX('Supplier List'!$A:$A,MATCH('Purchases Input worksheet'!$B444,'Supplier List'!$B:$B,0)),""))</f>
        <v/>
      </c>
      <c r="B444" s="329"/>
      <c r="C444" s="330"/>
      <c r="D444" s="185" t="str">
        <f>IFERROR(VLOOKUP($C444,'Accounts worksheet'!$B:$C,2,0),"")</f>
        <v/>
      </c>
      <c r="E444" s="186" t="str">
        <f>IFERROR(
INDEX('Accounts worksheet'!$A:$A,MATCH('Purchases Input worksheet'!$C444,'Accounts worksheet'!$B:$B,0)),
"")</f>
        <v/>
      </c>
      <c r="F444" s="331"/>
      <c r="G444" s="336"/>
      <c r="H444" s="333"/>
      <c r="I444" s="334"/>
      <c r="J444" s="335"/>
      <c r="K444" s="340"/>
      <c r="L444" s="188" t="str">
        <f t="shared" si="19"/>
        <v/>
      </c>
      <c r="M444" s="188" t="str">
        <f t="shared" si="20"/>
        <v/>
      </c>
      <c r="N444" s="186"/>
      <c r="P444" s="134" t="str">
        <f t="shared" si="21"/>
        <v/>
      </c>
    </row>
    <row r="445" spans="1:16" x14ac:dyDescent="0.35">
      <c r="A445" s="133" t="str">
        <f>IF(B445="","",IFERROR(INDEX('Supplier List'!$A:$A,MATCH('Purchases Input worksheet'!$B445,'Supplier List'!$B:$B,0)),""))</f>
        <v/>
      </c>
      <c r="B445" s="329"/>
      <c r="C445" s="330"/>
      <c r="D445" s="185" t="str">
        <f>IFERROR(VLOOKUP($C445,'Accounts worksheet'!$B:$C,2,0),"")</f>
        <v/>
      </c>
      <c r="E445" s="186" t="str">
        <f>IFERROR(
INDEX('Accounts worksheet'!$A:$A,MATCH('Purchases Input worksheet'!$C445,'Accounts worksheet'!$B:$B,0)),
"")</f>
        <v/>
      </c>
      <c r="F445" s="331"/>
      <c r="G445" s="336"/>
      <c r="H445" s="333"/>
      <c r="I445" s="334"/>
      <c r="J445" s="335"/>
      <c r="K445" s="340"/>
      <c r="L445" s="188" t="str">
        <f t="shared" si="19"/>
        <v/>
      </c>
      <c r="M445" s="188" t="str">
        <f t="shared" si="20"/>
        <v/>
      </c>
      <c r="N445" s="186"/>
      <c r="P445" s="134" t="str">
        <f t="shared" si="21"/>
        <v/>
      </c>
    </row>
    <row r="446" spans="1:16" x14ac:dyDescent="0.35">
      <c r="A446" s="133" t="str">
        <f>IF(B446="","",IFERROR(INDEX('Supplier List'!$A:$A,MATCH('Purchases Input worksheet'!$B446,'Supplier List'!$B:$B,0)),""))</f>
        <v/>
      </c>
      <c r="B446" s="329"/>
      <c r="C446" s="330"/>
      <c r="D446" s="185" t="str">
        <f>IFERROR(VLOOKUP($C446,'Accounts worksheet'!$B:$C,2,0),"")</f>
        <v/>
      </c>
      <c r="E446" s="186" t="str">
        <f>IFERROR(
INDEX('Accounts worksheet'!$A:$A,MATCH('Purchases Input worksheet'!$C446,'Accounts worksheet'!$B:$B,0)),
"")</f>
        <v/>
      </c>
      <c r="F446" s="331"/>
      <c r="G446" s="336"/>
      <c r="H446" s="333"/>
      <c r="I446" s="334"/>
      <c r="J446" s="335"/>
      <c r="K446" s="340"/>
      <c r="L446" s="188" t="str">
        <f t="shared" si="19"/>
        <v/>
      </c>
      <c r="M446" s="188" t="str">
        <f t="shared" si="20"/>
        <v/>
      </c>
      <c r="N446" s="186"/>
      <c r="P446" s="134" t="str">
        <f t="shared" si="21"/>
        <v/>
      </c>
    </row>
    <row r="447" spans="1:16" x14ac:dyDescent="0.35">
      <c r="A447" s="133" t="str">
        <f>IF(B447="","",IFERROR(INDEX('Supplier List'!$A:$A,MATCH('Purchases Input worksheet'!$B447,'Supplier List'!$B:$B,0)),""))</f>
        <v/>
      </c>
      <c r="B447" s="329"/>
      <c r="C447" s="330"/>
      <c r="D447" s="185" t="str">
        <f>IFERROR(VLOOKUP($C447,'Accounts worksheet'!$B:$C,2,0),"")</f>
        <v/>
      </c>
      <c r="E447" s="186" t="str">
        <f>IFERROR(
INDEX('Accounts worksheet'!$A:$A,MATCH('Purchases Input worksheet'!$C447,'Accounts worksheet'!$B:$B,0)),
"")</f>
        <v/>
      </c>
      <c r="F447" s="331"/>
      <c r="G447" s="336"/>
      <c r="H447" s="333"/>
      <c r="I447" s="334"/>
      <c r="J447" s="335"/>
      <c r="K447" s="340"/>
      <c r="L447" s="188" t="str">
        <f t="shared" si="19"/>
        <v/>
      </c>
      <c r="M447" s="188" t="str">
        <f t="shared" si="20"/>
        <v/>
      </c>
      <c r="N447" s="186"/>
      <c r="P447" s="134" t="str">
        <f t="shared" si="21"/>
        <v/>
      </c>
    </row>
    <row r="448" spans="1:16" x14ac:dyDescent="0.35">
      <c r="A448" s="133" t="str">
        <f>IF(B448="","",IFERROR(INDEX('Supplier List'!$A:$A,MATCH('Purchases Input worksheet'!$B448,'Supplier List'!$B:$B,0)),""))</f>
        <v/>
      </c>
      <c r="B448" s="329"/>
      <c r="C448" s="330"/>
      <c r="D448" s="185" t="str">
        <f>IFERROR(VLOOKUP($C448,'Accounts worksheet'!$B:$C,2,0),"")</f>
        <v/>
      </c>
      <c r="E448" s="186" t="str">
        <f>IFERROR(
INDEX('Accounts worksheet'!$A:$A,MATCH('Purchases Input worksheet'!$C448,'Accounts worksheet'!$B:$B,0)),
"")</f>
        <v/>
      </c>
      <c r="F448" s="331"/>
      <c r="G448" s="336"/>
      <c r="H448" s="333"/>
      <c r="I448" s="334"/>
      <c r="J448" s="335"/>
      <c r="K448" s="340"/>
      <c r="L448" s="188" t="str">
        <f t="shared" si="19"/>
        <v/>
      </c>
      <c r="M448" s="188" t="str">
        <f t="shared" si="20"/>
        <v/>
      </c>
      <c r="N448" s="186"/>
      <c r="P448" s="134" t="str">
        <f t="shared" si="21"/>
        <v/>
      </c>
    </row>
    <row r="449" spans="1:16" x14ac:dyDescent="0.35">
      <c r="A449" s="133" t="str">
        <f>IF(B449="","",IFERROR(INDEX('Supplier List'!$A:$A,MATCH('Purchases Input worksheet'!$B449,'Supplier List'!$B:$B,0)),""))</f>
        <v/>
      </c>
      <c r="B449" s="329"/>
      <c r="C449" s="330"/>
      <c r="D449" s="185" t="str">
        <f>IFERROR(VLOOKUP($C449,'Accounts worksheet'!$B:$C,2,0),"")</f>
        <v/>
      </c>
      <c r="E449" s="186" t="str">
        <f>IFERROR(
INDEX('Accounts worksheet'!$A:$A,MATCH('Purchases Input worksheet'!$C449,'Accounts worksheet'!$B:$B,0)),
"")</f>
        <v/>
      </c>
      <c r="F449" s="331"/>
      <c r="G449" s="336"/>
      <c r="H449" s="333"/>
      <c r="I449" s="334"/>
      <c r="J449" s="335"/>
      <c r="K449" s="340"/>
      <c r="L449" s="188" t="str">
        <f t="shared" si="19"/>
        <v/>
      </c>
      <c r="M449" s="188" t="str">
        <f t="shared" si="20"/>
        <v/>
      </c>
      <c r="N449" s="186"/>
      <c r="P449" s="134" t="str">
        <f t="shared" si="21"/>
        <v/>
      </c>
    </row>
    <row r="450" spans="1:16" x14ac:dyDescent="0.35">
      <c r="A450" s="133" t="str">
        <f>IF(B450="","",IFERROR(INDEX('Supplier List'!$A:$A,MATCH('Purchases Input worksheet'!$B450,'Supplier List'!$B:$B,0)),""))</f>
        <v/>
      </c>
      <c r="B450" s="329"/>
      <c r="C450" s="330"/>
      <c r="D450" s="185" t="str">
        <f>IFERROR(VLOOKUP($C450,'Accounts worksheet'!$B:$C,2,0),"")</f>
        <v/>
      </c>
      <c r="E450" s="186" t="str">
        <f>IFERROR(
INDEX('Accounts worksheet'!$A:$A,MATCH('Purchases Input worksheet'!$C450,'Accounts worksheet'!$B:$B,0)),
"")</f>
        <v/>
      </c>
      <c r="F450" s="331"/>
      <c r="G450" s="336"/>
      <c r="H450" s="333"/>
      <c r="I450" s="334"/>
      <c r="J450" s="335"/>
      <c r="K450" s="340"/>
      <c r="L450" s="188" t="str">
        <f t="shared" si="19"/>
        <v/>
      </c>
      <c r="M450" s="188" t="str">
        <f t="shared" si="20"/>
        <v/>
      </c>
      <c r="N450" s="186"/>
      <c r="P450" s="134" t="str">
        <f t="shared" si="21"/>
        <v/>
      </c>
    </row>
    <row r="451" spans="1:16" x14ac:dyDescent="0.35">
      <c r="A451" s="133" t="str">
        <f>IF(B451="","",IFERROR(INDEX('Supplier List'!$A:$A,MATCH('Purchases Input worksheet'!$B451,'Supplier List'!$B:$B,0)),""))</f>
        <v/>
      </c>
      <c r="B451" s="329"/>
      <c r="C451" s="330"/>
      <c r="D451" s="185" t="str">
        <f>IFERROR(VLOOKUP($C451,'Accounts worksheet'!$B:$C,2,0),"")</f>
        <v/>
      </c>
      <c r="E451" s="186" t="str">
        <f>IFERROR(
INDEX('Accounts worksheet'!$A:$A,MATCH('Purchases Input worksheet'!$C451,'Accounts worksheet'!$B:$B,0)),
"")</f>
        <v/>
      </c>
      <c r="F451" s="331"/>
      <c r="G451" s="336"/>
      <c r="H451" s="333"/>
      <c r="I451" s="334"/>
      <c r="J451" s="335"/>
      <c r="K451" s="340"/>
      <c r="L451" s="188" t="str">
        <f t="shared" ref="L451:L514" si="22">IF($K451="","",$K451*($I451))</f>
        <v/>
      </c>
      <c r="M451" s="188" t="str">
        <f t="shared" ref="M451:M514" si="23">IF($K451="","",$K451*(1+$I451))</f>
        <v/>
      </c>
      <c r="N451" s="186"/>
      <c r="P451" s="134" t="str">
        <f t="shared" ref="P451:P514" si="24">IF($G451="","",MONTH($G451))</f>
        <v/>
      </c>
    </row>
    <row r="452" spans="1:16" x14ac:dyDescent="0.35">
      <c r="A452" s="133" t="str">
        <f>IF(B452="","",IFERROR(INDEX('Supplier List'!$A:$A,MATCH('Purchases Input worksheet'!$B452,'Supplier List'!$B:$B,0)),""))</f>
        <v/>
      </c>
      <c r="B452" s="329"/>
      <c r="C452" s="330"/>
      <c r="D452" s="185" t="str">
        <f>IFERROR(VLOOKUP($C452,'Accounts worksheet'!$B:$C,2,0),"")</f>
        <v/>
      </c>
      <c r="E452" s="186" t="str">
        <f>IFERROR(
INDEX('Accounts worksheet'!$A:$A,MATCH('Purchases Input worksheet'!$C452,'Accounts worksheet'!$B:$B,0)),
"")</f>
        <v/>
      </c>
      <c r="F452" s="331"/>
      <c r="G452" s="336"/>
      <c r="H452" s="333"/>
      <c r="I452" s="334"/>
      <c r="J452" s="335"/>
      <c r="K452" s="340"/>
      <c r="L452" s="188" t="str">
        <f t="shared" si="22"/>
        <v/>
      </c>
      <c r="M452" s="188" t="str">
        <f t="shared" si="23"/>
        <v/>
      </c>
      <c r="N452" s="186"/>
      <c r="P452" s="134" t="str">
        <f t="shared" si="24"/>
        <v/>
      </c>
    </row>
    <row r="453" spans="1:16" x14ac:dyDescent="0.35">
      <c r="A453" s="133" t="str">
        <f>IF(B453="","",IFERROR(INDEX('Supplier List'!$A:$A,MATCH('Purchases Input worksheet'!$B453,'Supplier List'!$B:$B,0)),""))</f>
        <v/>
      </c>
      <c r="B453" s="329"/>
      <c r="C453" s="330"/>
      <c r="D453" s="185" t="str">
        <f>IFERROR(VLOOKUP($C453,'Accounts worksheet'!$B:$C,2,0),"")</f>
        <v/>
      </c>
      <c r="E453" s="186" t="str">
        <f>IFERROR(
INDEX('Accounts worksheet'!$A:$A,MATCH('Purchases Input worksheet'!$C453,'Accounts worksheet'!$B:$B,0)),
"")</f>
        <v/>
      </c>
      <c r="F453" s="331"/>
      <c r="G453" s="336"/>
      <c r="H453" s="333"/>
      <c r="I453" s="334"/>
      <c r="J453" s="335"/>
      <c r="K453" s="340"/>
      <c r="L453" s="188" t="str">
        <f t="shared" si="22"/>
        <v/>
      </c>
      <c r="M453" s="188" t="str">
        <f t="shared" si="23"/>
        <v/>
      </c>
      <c r="N453" s="186"/>
      <c r="P453" s="134" t="str">
        <f t="shared" si="24"/>
        <v/>
      </c>
    </row>
    <row r="454" spans="1:16" x14ac:dyDescent="0.35">
      <c r="A454" s="133" t="str">
        <f>IF(B454="","",IFERROR(INDEX('Supplier List'!$A:$A,MATCH('Purchases Input worksheet'!$B454,'Supplier List'!$B:$B,0)),""))</f>
        <v/>
      </c>
      <c r="B454" s="329"/>
      <c r="C454" s="330"/>
      <c r="D454" s="185" t="str">
        <f>IFERROR(VLOOKUP($C454,'Accounts worksheet'!$B:$C,2,0),"")</f>
        <v/>
      </c>
      <c r="E454" s="186" t="str">
        <f>IFERROR(
INDEX('Accounts worksheet'!$A:$A,MATCH('Purchases Input worksheet'!$C454,'Accounts worksheet'!$B:$B,0)),
"")</f>
        <v/>
      </c>
      <c r="F454" s="331"/>
      <c r="G454" s="336"/>
      <c r="H454" s="333"/>
      <c r="I454" s="334"/>
      <c r="J454" s="335"/>
      <c r="K454" s="340"/>
      <c r="L454" s="188" t="str">
        <f t="shared" si="22"/>
        <v/>
      </c>
      <c r="M454" s="188" t="str">
        <f t="shared" si="23"/>
        <v/>
      </c>
      <c r="N454" s="186"/>
      <c r="P454" s="134" t="str">
        <f t="shared" si="24"/>
        <v/>
      </c>
    </row>
    <row r="455" spans="1:16" x14ac:dyDescent="0.35">
      <c r="A455" s="133" t="str">
        <f>IF(B455="","",IFERROR(INDEX('Supplier List'!$A:$A,MATCH('Purchases Input worksheet'!$B455,'Supplier List'!$B:$B,0)),""))</f>
        <v/>
      </c>
      <c r="B455" s="329"/>
      <c r="C455" s="330"/>
      <c r="D455" s="185" t="str">
        <f>IFERROR(VLOOKUP($C455,'Accounts worksheet'!$B:$C,2,0),"")</f>
        <v/>
      </c>
      <c r="E455" s="186" t="str">
        <f>IFERROR(
INDEX('Accounts worksheet'!$A:$A,MATCH('Purchases Input worksheet'!$C455,'Accounts worksheet'!$B:$B,0)),
"")</f>
        <v/>
      </c>
      <c r="F455" s="331"/>
      <c r="G455" s="336"/>
      <c r="H455" s="333"/>
      <c r="I455" s="334"/>
      <c r="J455" s="335"/>
      <c r="K455" s="340"/>
      <c r="L455" s="188" t="str">
        <f t="shared" si="22"/>
        <v/>
      </c>
      <c r="M455" s="188" t="str">
        <f t="shared" si="23"/>
        <v/>
      </c>
      <c r="N455" s="186"/>
      <c r="P455" s="134" t="str">
        <f t="shared" si="24"/>
        <v/>
      </c>
    </row>
    <row r="456" spans="1:16" x14ac:dyDescent="0.35">
      <c r="A456" s="133" t="str">
        <f>IF(B456="","",IFERROR(INDEX('Supplier List'!$A:$A,MATCH('Purchases Input worksheet'!$B456,'Supplier List'!$B:$B,0)),""))</f>
        <v/>
      </c>
      <c r="B456" s="329"/>
      <c r="C456" s="330"/>
      <c r="D456" s="185" t="str">
        <f>IFERROR(VLOOKUP($C456,'Accounts worksheet'!$B:$C,2,0),"")</f>
        <v/>
      </c>
      <c r="E456" s="186" t="str">
        <f>IFERROR(
INDEX('Accounts worksheet'!$A:$A,MATCH('Purchases Input worksheet'!$C456,'Accounts worksheet'!$B:$B,0)),
"")</f>
        <v/>
      </c>
      <c r="F456" s="331"/>
      <c r="G456" s="336"/>
      <c r="H456" s="333"/>
      <c r="I456" s="334"/>
      <c r="J456" s="335"/>
      <c r="K456" s="340"/>
      <c r="L456" s="188" t="str">
        <f t="shared" si="22"/>
        <v/>
      </c>
      <c r="M456" s="188" t="str">
        <f t="shared" si="23"/>
        <v/>
      </c>
      <c r="N456" s="186"/>
      <c r="P456" s="134" t="str">
        <f t="shared" si="24"/>
        <v/>
      </c>
    </row>
    <row r="457" spans="1:16" x14ac:dyDescent="0.35">
      <c r="A457" s="133" t="str">
        <f>IF(B457="","",IFERROR(INDEX('Supplier List'!$A:$A,MATCH('Purchases Input worksheet'!$B457,'Supplier List'!$B:$B,0)),""))</f>
        <v/>
      </c>
      <c r="B457" s="329"/>
      <c r="C457" s="330"/>
      <c r="D457" s="185" t="str">
        <f>IFERROR(VLOOKUP($C457,'Accounts worksheet'!$B:$C,2,0),"")</f>
        <v/>
      </c>
      <c r="E457" s="186" t="str">
        <f>IFERROR(
INDEX('Accounts worksheet'!$A:$A,MATCH('Purchases Input worksheet'!$C457,'Accounts worksheet'!$B:$B,0)),
"")</f>
        <v/>
      </c>
      <c r="F457" s="331"/>
      <c r="G457" s="336"/>
      <c r="H457" s="333"/>
      <c r="I457" s="334"/>
      <c r="J457" s="335"/>
      <c r="K457" s="340"/>
      <c r="L457" s="188" t="str">
        <f t="shared" si="22"/>
        <v/>
      </c>
      <c r="M457" s="188" t="str">
        <f t="shared" si="23"/>
        <v/>
      </c>
      <c r="N457" s="186"/>
      <c r="P457" s="134" t="str">
        <f t="shared" si="24"/>
        <v/>
      </c>
    </row>
    <row r="458" spans="1:16" x14ac:dyDescent="0.35">
      <c r="A458" s="133" t="str">
        <f>IF(B458="","",IFERROR(INDEX('Supplier List'!$A:$A,MATCH('Purchases Input worksheet'!$B458,'Supplier List'!$B:$B,0)),""))</f>
        <v/>
      </c>
      <c r="B458" s="329"/>
      <c r="C458" s="330"/>
      <c r="D458" s="185" t="str">
        <f>IFERROR(VLOOKUP($C458,'Accounts worksheet'!$B:$C,2,0),"")</f>
        <v/>
      </c>
      <c r="E458" s="186" t="str">
        <f>IFERROR(
INDEX('Accounts worksheet'!$A:$A,MATCH('Purchases Input worksheet'!$C458,'Accounts worksheet'!$B:$B,0)),
"")</f>
        <v/>
      </c>
      <c r="F458" s="331"/>
      <c r="G458" s="336"/>
      <c r="H458" s="333"/>
      <c r="I458" s="334"/>
      <c r="J458" s="335"/>
      <c r="K458" s="340"/>
      <c r="L458" s="188" t="str">
        <f t="shared" si="22"/>
        <v/>
      </c>
      <c r="M458" s="188" t="str">
        <f t="shared" si="23"/>
        <v/>
      </c>
      <c r="N458" s="186"/>
      <c r="P458" s="134" t="str">
        <f t="shared" si="24"/>
        <v/>
      </c>
    </row>
    <row r="459" spans="1:16" x14ac:dyDescent="0.35">
      <c r="A459" s="133" t="str">
        <f>IF(B459="","",IFERROR(INDEX('Supplier List'!$A:$A,MATCH('Purchases Input worksheet'!$B459,'Supplier List'!$B:$B,0)),""))</f>
        <v/>
      </c>
      <c r="B459" s="329"/>
      <c r="C459" s="330"/>
      <c r="D459" s="185" t="str">
        <f>IFERROR(VLOOKUP($C459,'Accounts worksheet'!$B:$C,2,0),"")</f>
        <v/>
      </c>
      <c r="E459" s="186" t="str">
        <f>IFERROR(
INDEX('Accounts worksheet'!$A:$A,MATCH('Purchases Input worksheet'!$C459,'Accounts worksheet'!$B:$B,0)),
"")</f>
        <v/>
      </c>
      <c r="F459" s="331"/>
      <c r="G459" s="336"/>
      <c r="H459" s="333"/>
      <c r="I459" s="334"/>
      <c r="J459" s="335"/>
      <c r="K459" s="340"/>
      <c r="L459" s="188" t="str">
        <f t="shared" si="22"/>
        <v/>
      </c>
      <c r="M459" s="188" t="str">
        <f t="shared" si="23"/>
        <v/>
      </c>
      <c r="N459" s="186"/>
      <c r="P459" s="134" t="str">
        <f t="shared" si="24"/>
        <v/>
      </c>
    </row>
    <row r="460" spans="1:16" x14ac:dyDescent="0.35">
      <c r="A460" s="133" t="str">
        <f>IF(B460="","",IFERROR(INDEX('Supplier List'!$A:$A,MATCH('Purchases Input worksheet'!$B460,'Supplier List'!$B:$B,0)),""))</f>
        <v/>
      </c>
      <c r="B460" s="329"/>
      <c r="C460" s="330"/>
      <c r="D460" s="185" t="str">
        <f>IFERROR(VLOOKUP($C460,'Accounts worksheet'!$B:$C,2,0),"")</f>
        <v/>
      </c>
      <c r="E460" s="186" t="str">
        <f>IFERROR(
INDEX('Accounts worksheet'!$A:$A,MATCH('Purchases Input worksheet'!$C460,'Accounts worksheet'!$B:$B,0)),
"")</f>
        <v/>
      </c>
      <c r="F460" s="331"/>
      <c r="G460" s="336"/>
      <c r="H460" s="333"/>
      <c r="I460" s="334"/>
      <c r="J460" s="335"/>
      <c r="K460" s="340"/>
      <c r="L460" s="188" t="str">
        <f t="shared" si="22"/>
        <v/>
      </c>
      <c r="M460" s="188" t="str">
        <f t="shared" si="23"/>
        <v/>
      </c>
      <c r="N460" s="186"/>
      <c r="P460" s="134" t="str">
        <f t="shared" si="24"/>
        <v/>
      </c>
    </row>
    <row r="461" spans="1:16" x14ac:dyDescent="0.35">
      <c r="A461" s="133" t="str">
        <f>IF(B461="","",IFERROR(INDEX('Supplier List'!$A:$A,MATCH('Purchases Input worksheet'!$B461,'Supplier List'!$B:$B,0)),""))</f>
        <v/>
      </c>
      <c r="B461" s="329"/>
      <c r="C461" s="330"/>
      <c r="D461" s="185" t="str">
        <f>IFERROR(VLOOKUP($C461,'Accounts worksheet'!$B:$C,2,0),"")</f>
        <v/>
      </c>
      <c r="E461" s="186" t="str">
        <f>IFERROR(
INDEX('Accounts worksheet'!$A:$A,MATCH('Purchases Input worksheet'!$C461,'Accounts worksheet'!$B:$B,0)),
"")</f>
        <v/>
      </c>
      <c r="F461" s="331"/>
      <c r="G461" s="336"/>
      <c r="H461" s="333"/>
      <c r="I461" s="334"/>
      <c r="J461" s="335"/>
      <c r="K461" s="340"/>
      <c r="L461" s="188" t="str">
        <f t="shared" si="22"/>
        <v/>
      </c>
      <c r="M461" s="188" t="str">
        <f t="shared" si="23"/>
        <v/>
      </c>
      <c r="N461" s="186"/>
      <c r="P461" s="134" t="str">
        <f t="shared" si="24"/>
        <v/>
      </c>
    </row>
    <row r="462" spans="1:16" x14ac:dyDescent="0.35">
      <c r="A462" s="133" t="str">
        <f>IF(B462="","",IFERROR(INDEX('Supplier List'!$A:$A,MATCH('Purchases Input worksheet'!$B462,'Supplier List'!$B:$B,0)),""))</f>
        <v/>
      </c>
      <c r="B462" s="329"/>
      <c r="C462" s="330"/>
      <c r="D462" s="185" t="str">
        <f>IFERROR(VLOOKUP($C462,'Accounts worksheet'!$B:$C,2,0),"")</f>
        <v/>
      </c>
      <c r="E462" s="186" t="str">
        <f>IFERROR(
INDEX('Accounts worksheet'!$A:$A,MATCH('Purchases Input worksheet'!$C462,'Accounts worksheet'!$B:$B,0)),
"")</f>
        <v/>
      </c>
      <c r="F462" s="331"/>
      <c r="G462" s="336"/>
      <c r="H462" s="333"/>
      <c r="I462" s="334"/>
      <c r="J462" s="335"/>
      <c r="K462" s="340"/>
      <c r="L462" s="188" t="str">
        <f t="shared" si="22"/>
        <v/>
      </c>
      <c r="M462" s="188" t="str">
        <f t="shared" si="23"/>
        <v/>
      </c>
      <c r="N462" s="186"/>
      <c r="P462" s="134" t="str">
        <f t="shared" si="24"/>
        <v/>
      </c>
    </row>
    <row r="463" spans="1:16" x14ac:dyDescent="0.35">
      <c r="A463" s="133" t="str">
        <f>IF(B463="","",IFERROR(INDEX('Supplier List'!$A:$A,MATCH('Purchases Input worksheet'!$B463,'Supplier List'!$B:$B,0)),""))</f>
        <v/>
      </c>
      <c r="B463" s="329"/>
      <c r="C463" s="330"/>
      <c r="D463" s="185" t="str">
        <f>IFERROR(VLOOKUP($C463,'Accounts worksheet'!$B:$C,2,0),"")</f>
        <v/>
      </c>
      <c r="E463" s="186" t="str">
        <f>IFERROR(
INDEX('Accounts worksheet'!$A:$A,MATCH('Purchases Input worksheet'!$C463,'Accounts worksheet'!$B:$B,0)),
"")</f>
        <v/>
      </c>
      <c r="F463" s="331"/>
      <c r="G463" s="336"/>
      <c r="H463" s="333"/>
      <c r="I463" s="334"/>
      <c r="J463" s="335"/>
      <c r="K463" s="340"/>
      <c r="L463" s="188" t="str">
        <f t="shared" si="22"/>
        <v/>
      </c>
      <c r="M463" s="188" t="str">
        <f t="shared" si="23"/>
        <v/>
      </c>
      <c r="N463" s="186"/>
      <c r="P463" s="134" t="str">
        <f t="shared" si="24"/>
        <v/>
      </c>
    </row>
    <row r="464" spans="1:16" x14ac:dyDescent="0.35">
      <c r="A464" s="133" t="str">
        <f>IF(B464="","",IFERROR(INDEX('Supplier List'!$A:$A,MATCH('Purchases Input worksheet'!$B464,'Supplier List'!$B:$B,0)),""))</f>
        <v/>
      </c>
      <c r="B464" s="329"/>
      <c r="C464" s="330"/>
      <c r="D464" s="185" t="str">
        <f>IFERROR(VLOOKUP($C464,'Accounts worksheet'!$B:$C,2,0),"")</f>
        <v/>
      </c>
      <c r="E464" s="186" t="str">
        <f>IFERROR(
INDEX('Accounts worksheet'!$A:$A,MATCH('Purchases Input worksheet'!$C464,'Accounts worksheet'!$B:$B,0)),
"")</f>
        <v/>
      </c>
      <c r="F464" s="331"/>
      <c r="G464" s="336"/>
      <c r="H464" s="333"/>
      <c r="I464" s="334"/>
      <c r="J464" s="335"/>
      <c r="K464" s="340"/>
      <c r="L464" s="188" t="str">
        <f t="shared" si="22"/>
        <v/>
      </c>
      <c r="M464" s="188" t="str">
        <f t="shared" si="23"/>
        <v/>
      </c>
      <c r="N464" s="186"/>
      <c r="P464" s="134" t="str">
        <f t="shared" si="24"/>
        <v/>
      </c>
    </row>
    <row r="465" spans="1:16" x14ac:dyDescent="0.35">
      <c r="A465" s="133" t="str">
        <f>IF(B465="","",IFERROR(INDEX('Supplier List'!$A:$A,MATCH('Purchases Input worksheet'!$B465,'Supplier List'!$B:$B,0)),""))</f>
        <v/>
      </c>
      <c r="B465" s="329"/>
      <c r="C465" s="330"/>
      <c r="D465" s="185" t="str">
        <f>IFERROR(VLOOKUP($C465,'Accounts worksheet'!$B:$C,2,0),"")</f>
        <v/>
      </c>
      <c r="E465" s="186" t="str">
        <f>IFERROR(
INDEX('Accounts worksheet'!$A:$A,MATCH('Purchases Input worksheet'!$C465,'Accounts worksheet'!$B:$B,0)),
"")</f>
        <v/>
      </c>
      <c r="F465" s="331"/>
      <c r="G465" s="336"/>
      <c r="H465" s="333"/>
      <c r="I465" s="334"/>
      <c r="J465" s="335"/>
      <c r="K465" s="340"/>
      <c r="L465" s="188" t="str">
        <f t="shared" si="22"/>
        <v/>
      </c>
      <c r="M465" s="188" t="str">
        <f t="shared" si="23"/>
        <v/>
      </c>
      <c r="N465" s="186"/>
      <c r="P465" s="134" t="str">
        <f t="shared" si="24"/>
        <v/>
      </c>
    </row>
    <row r="466" spans="1:16" x14ac:dyDescent="0.35">
      <c r="A466" s="133" t="str">
        <f>IF(B466="","",IFERROR(INDEX('Supplier List'!$A:$A,MATCH('Purchases Input worksheet'!$B466,'Supplier List'!$B:$B,0)),""))</f>
        <v/>
      </c>
      <c r="B466" s="329"/>
      <c r="C466" s="330"/>
      <c r="D466" s="185" t="str">
        <f>IFERROR(VLOOKUP($C466,'Accounts worksheet'!$B:$C,2,0),"")</f>
        <v/>
      </c>
      <c r="E466" s="186" t="str">
        <f>IFERROR(
INDEX('Accounts worksheet'!$A:$A,MATCH('Purchases Input worksheet'!$C466,'Accounts worksheet'!$B:$B,0)),
"")</f>
        <v/>
      </c>
      <c r="F466" s="331"/>
      <c r="G466" s="336"/>
      <c r="H466" s="333"/>
      <c r="I466" s="334"/>
      <c r="J466" s="335"/>
      <c r="K466" s="340"/>
      <c r="L466" s="188" t="str">
        <f t="shared" si="22"/>
        <v/>
      </c>
      <c r="M466" s="188" t="str">
        <f t="shared" si="23"/>
        <v/>
      </c>
      <c r="N466" s="186"/>
      <c r="P466" s="134" t="str">
        <f t="shared" si="24"/>
        <v/>
      </c>
    </row>
    <row r="467" spans="1:16" x14ac:dyDescent="0.35">
      <c r="A467" s="133" t="str">
        <f>IF(B467="","",IFERROR(INDEX('Supplier List'!$A:$A,MATCH('Purchases Input worksheet'!$B467,'Supplier List'!$B:$B,0)),""))</f>
        <v/>
      </c>
      <c r="B467" s="329"/>
      <c r="C467" s="330"/>
      <c r="D467" s="185" t="str">
        <f>IFERROR(VLOOKUP($C467,'Accounts worksheet'!$B:$C,2,0),"")</f>
        <v/>
      </c>
      <c r="E467" s="186" t="str">
        <f>IFERROR(
INDEX('Accounts worksheet'!$A:$A,MATCH('Purchases Input worksheet'!$C467,'Accounts worksheet'!$B:$B,0)),
"")</f>
        <v/>
      </c>
      <c r="F467" s="331"/>
      <c r="G467" s="336"/>
      <c r="H467" s="333"/>
      <c r="I467" s="334"/>
      <c r="J467" s="335"/>
      <c r="K467" s="340"/>
      <c r="L467" s="188" t="str">
        <f t="shared" si="22"/>
        <v/>
      </c>
      <c r="M467" s="188" t="str">
        <f t="shared" si="23"/>
        <v/>
      </c>
      <c r="N467" s="186"/>
      <c r="P467" s="134" t="str">
        <f t="shared" si="24"/>
        <v/>
      </c>
    </row>
    <row r="468" spans="1:16" x14ac:dyDescent="0.35">
      <c r="A468" s="133" t="str">
        <f>IF(B468="","",IFERROR(INDEX('Supplier List'!$A:$A,MATCH('Purchases Input worksheet'!$B468,'Supplier List'!$B:$B,0)),""))</f>
        <v/>
      </c>
      <c r="B468" s="329"/>
      <c r="C468" s="330"/>
      <c r="D468" s="185" t="str">
        <f>IFERROR(VLOOKUP($C468,'Accounts worksheet'!$B:$C,2,0),"")</f>
        <v/>
      </c>
      <c r="E468" s="186" t="str">
        <f>IFERROR(
INDEX('Accounts worksheet'!$A:$A,MATCH('Purchases Input worksheet'!$C468,'Accounts worksheet'!$B:$B,0)),
"")</f>
        <v/>
      </c>
      <c r="F468" s="331"/>
      <c r="G468" s="336"/>
      <c r="H468" s="333"/>
      <c r="I468" s="334"/>
      <c r="J468" s="335"/>
      <c r="K468" s="340"/>
      <c r="L468" s="188" t="str">
        <f t="shared" si="22"/>
        <v/>
      </c>
      <c r="M468" s="188" t="str">
        <f t="shared" si="23"/>
        <v/>
      </c>
      <c r="N468" s="186"/>
      <c r="P468" s="134" t="str">
        <f t="shared" si="24"/>
        <v/>
      </c>
    </row>
    <row r="469" spans="1:16" x14ac:dyDescent="0.35">
      <c r="A469" s="133" t="str">
        <f>IF(B469="","",IFERROR(INDEX('Supplier List'!$A:$A,MATCH('Purchases Input worksheet'!$B469,'Supplier List'!$B:$B,0)),""))</f>
        <v/>
      </c>
      <c r="B469" s="329"/>
      <c r="C469" s="330"/>
      <c r="D469" s="185" t="str">
        <f>IFERROR(VLOOKUP($C469,'Accounts worksheet'!$B:$C,2,0),"")</f>
        <v/>
      </c>
      <c r="E469" s="186" t="str">
        <f>IFERROR(
INDEX('Accounts worksheet'!$A:$A,MATCH('Purchases Input worksheet'!$C469,'Accounts worksheet'!$B:$B,0)),
"")</f>
        <v/>
      </c>
      <c r="F469" s="331"/>
      <c r="G469" s="336"/>
      <c r="H469" s="333"/>
      <c r="I469" s="334"/>
      <c r="J469" s="335"/>
      <c r="K469" s="340"/>
      <c r="L469" s="188" t="str">
        <f t="shared" si="22"/>
        <v/>
      </c>
      <c r="M469" s="188" t="str">
        <f t="shared" si="23"/>
        <v/>
      </c>
      <c r="N469" s="186"/>
      <c r="P469" s="134" t="str">
        <f t="shared" si="24"/>
        <v/>
      </c>
    </row>
    <row r="470" spans="1:16" x14ac:dyDescent="0.35">
      <c r="A470" s="133" t="str">
        <f>IF(B470="","",IFERROR(INDEX('Supplier List'!$A:$A,MATCH('Purchases Input worksheet'!$B470,'Supplier List'!$B:$B,0)),""))</f>
        <v/>
      </c>
      <c r="B470" s="329"/>
      <c r="C470" s="330"/>
      <c r="D470" s="185" t="str">
        <f>IFERROR(VLOOKUP($C470,'Accounts worksheet'!$B:$C,2,0),"")</f>
        <v/>
      </c>
      <c r="E470" s="186" t="str">
        <f>IFERROR(
INDEX('Accounts worksheet'!$A:$A,MATCH('Purchases Input worksheet'!$C470,'Accounts worksheet'!$B:$B,0)),
"")</f>
        <v/>
      </c>
      <c r="F470" s="331"/>
      <c r="G470" s="336"/>
      <c r="H470" s="333"/>
      <c r="I470" s="334"/>
      <c r="J470" s="335"/>
      <c r="K470" s="340"/>
      <c r="L470" s="188" t="str">
        <f t="shared" si="22"/>
        <v/>
      </c>
      <c r="M470" s="188" t="str">
        <f t="shared" si="23"/>
        <v/>
      </c>
      <c r="N470" s="186"/>
      <c r="P470" s="134" t="str">
        <f t="shared" si="24"/>
        <v/>
      </c>
    </row>
    <row r="471" spans="1:16" x14ac:dyDescent="0.35">
      <c r="A471" s="133" t="str">
        <f>IF(B471="","",IFERROR(INDEX('Supplier List'!$A:$A,MATCH('Purchases Input worksheet'!$B471,'Supplier List'!$B:$B,0)),""))</f>
        <v/>
      </c>
      <c r="B471" s="329"/>
      <c r="C471" s="330"/>
      <c r="D471" s="185" t="str">
        <f>IFERROR(VLOOKUP($C471,'Accounts worksheet'!$B:$C,2,0),"")</f>
        <v/>
      </c>
      <c r="E471" s="186" t="str">
        <f>IFERROR(
INDEX('Accounts worksheet'!$A:$A,MATCH('Purchases Input worksheet'!$C471,'Accounts worksheet'!$B:$B,0)),
"")</f>
        <v/>
      </c>
      <c r="F471" s="331"/>
      <c r="G471" s="336"/>
      <c r="H471" s="333"/>
      <c r="I471" s="334"/>
      <c r="J471" s="335"/>
      <c r="K471" s="340"/>
      <c r="L471" s="188" t="str">
        <f t="shared" si="22"/>
        <v/>
      </c>
      <c r="M471" s="188" t="str">
        <f t="shared" si="23"/>
        <v/>
      </c>
      <c r="N471" s="186"/>
      <c r="P471" s="134" t="str">
        <f t="shared" si="24"/>
        <v/>
      </c>
    </row>
    <row r="472" spans="1:16" x14ac:dyDescent="0.35">
      <c r="A472" s="133" t="str">
        <f>IF(B472="","",IFERROR(INDEX('Supplier List'!$A:$A,MATCH('Purchases Input worksheet'!$B472,'Supplier List'!$B:$B,0)),""))</f>
        <v/>
      </c>
      <c r="B472" s="329"/>
      <c r="C472" s="330"/>
      <c r="D472" s="185" t="str">
        <f>IFERROR(VLOOKUP($C472,'Accounts worksheet'!$B:$C,2,0),"")</f>
        <v/>
      </c>
      <c r="E472" s="186" t="str">
        <f>IFERROR(
INDEX('Accounts worksheet'!$A:$A,MATCH('Purchases Input worksheet'!$C472,'Accounts worksheet'!$B:$B,0)),
"")</f>
        <v/>
      </c>
      <c r="F472" s="331"/>
      <c r="G472" s="336"/>
      <c r="H472" s="333"/>
      <c r="I472" s="334"/>
      <c r="J472" s="335"/>
      <c r="K472" s="340"/>
      <c r="L472" s="188" t="str">
        <f t="shared" si="22"/>
        <v/>
      </c>
      <c r="M472" s="188" t="str">
        <f t="shared" si="23"/>
        <v/>
      </c>
      <c r="N472" s="186"/>
      <c r="P472" s="134" t="str">
        <f t="shared" si="24"/>
        <v/>
      </c>
    </row>
    <row r="473" spans="1:16" x14ac:dyDescent="0.35">
      <c r="A473" s="133" t="str">
        <f>IF(B473="","",IFERROR(INDEX('Supplier List'!$A:$A,MATCH('Purchases Input worksheet'!$B473,'Supplier List'!$B:$B,0)),""))</f>
        <v/>
      </c>
      <c r="B473" s="329"/>
      <c r="C473" s="330"/>
      <c r="D473" s="185" t="str">
        <f>IFERROR(VLOOKUP($C473,'Accounts worksheet'!$B:$C,2,0),"")</f>
        <v/>
      </c>
      <c r="E473" s="186" t="str">
        <f>IFERROR(
INDEX('Accounts worksheet'!$A:$A,MATCH('Purchases Input worksheet'!$C473,'Accounts worksheet'!$B:$B,0)),
"")</f>
        <v/>
      </c>
      <c r="F473" s="331"/>
      <c r="G473" s="336"/>
      <c r="H473" s="333"/>
      <c r="I473" s="334"/>
      <c r="J473" s="335"/>
      <c r="K473" s="340"/>
      <c r="L473" s="188" t="str">
        <f t="shared" si="22"/>
        <v/>
      </c>
      <c r="M473" s="188" t="str">
        <f t="shared" si="23"/>
        <v/>
      </c>
      <c r="N473" s="186"/>
      <c r="P473" s="134" t="str">
        <f t="shared" si="24"/>
        <v/>
      </c>
    </row>
    <row r="474" spans="1:16" x14ac:dyDescent="0.35">
      <c r="A474" s="133" t="str">
        <f>IF(B474="","",IFERROR(INDEX('Supplier List'!$A:$A,MATCH('Purchases Input worksheet'!$B474,'Supplier List'!$B:$B,0)),""))</f>
        <v/>
      </c>
      <c r="B474" s="329"/>
      <c r="C474" s="330"/>
      <c r="D474" s="185" t="str">
        <f>IFERROR(VLOOKUP($C474,'Accounts worksheet'!$B:$C,2,0),"")</f>
        <v/>
      </c>
      <c r="E474" s="186" t="str">
        <f>IFERROR(
INDEX('Accounts worksheet'!$A:$A,MATCH('Purchases Input worksheet'!$C474,'Accounts worksheet'!$B:$B,0)),
"")</f>
        <v/>
      </c>
      <c r="F474" s="331"/>
      <c r="G474" s="336"/>
      <c r="H474" s="333"/>
      <c r="I474" s="334"/>
      <c r="J474" s="335"/>
      <c r="K474" s="340"/>
      <c r="L474" s="188" t="str">
        <f t="shared" si="22"/>
        <v/>
      </c>
      <c r="M474" s="188" t="str">
        <f t="shared" si="23"/>
        <v/>
      </c>
      <c r="N474" s="186"/>
      <c r="P474" s="134" t="str">
        <f t="shared" si="24"/>
        <v/>
      </c>
    </row>
    <row r="475" spans="1:16" x14ac:dyDescent="0.35">
      <c r="A475" s="133" t="str">
        <f>IF(B475="","",IFERROR(INDEX('Supplier List'!$A:$A,MATCH('Purchases Input worksheet'!$B475,'Supplier List'!$B:$B,0)),""))</f>
        <v/>
      </c>
      <c r="B475" s="329"/>
      <c r="C475" s="330"/>
      <c r="D475" s="185" t="str">
        <f>IFERROR(VLOOKUP($C475,'Accounts worksheet'!$B:$C,2,0),"")</f>
        <v/>
      </c>
      <c r="E475" s="186" t="str">
        <f>IFERROR(
INDEX('Accounts worksheet'!$A:$A,MATCH('Purchases Input worksheet'!$C475,'Accounts worksheet'!$B:$B,0)),
"")</f>
        <v/>
      </c>
      <c r="F475" s="331"/>
      <c r="G475" s="336"/>
      <c r="H475" s="333"/>
      <c r="I475" s="334"/>
      <c r="J475" s="335"/>
      <c r="K475" s="340"/>
      <c r="L475" s="188" t="str">
        <f t="shared" si="22"/>
        <v/>
      </c>
      <c r="M475" s="188" t="str">
        <f t="shared" si="23"/>
        <v/>
      </c>
      <c r="N475" s="186"/>
      <c r="P475" s="134" t="str">
        <f t="shared" si="24"/>
        <v/>
      </c>
    </row>
    <row r="476" spans="1:16" x14ac:dyDescent="0.35">
      <c r="A476" s="133" t="str">
        <f>IF(B476="","",IFERROR(INDEX('Supplier List'!$A:$A,MATCH('Purchases Input worksheet'!$B476,'Supplier List'!$B:$B,0)),""))</f>
        <v/>
      </c>
      <c r="B476" s="329"/>
      <c r="C476" s="330"/>
      <c r="D476" s="185" t="str">
        <f>IFERROR(VLOOKUP($C476,'Accounts worksheet'!$B:$C,2,0),"")</f>
        <v/>
      </c>
      <c r="E476" s="186" t="str">
        <f>IFERROR(
INDEX('Accounts worksheet'!$A:$A,MATCH('Purchases Input worksheet'!$C476,'Accounts worksheet'!$B:$B,0)),
"")</f>
        <v/>
      </c>
      <c r="F476" s="331"/>
      <c r="G476" s="336"/>
      <c r="H476" s="333"/>
      <c r="I476" s="334"/>
      <c r="J476" s="335"/>
      <c r="K476" s="340"/>
      <c r="L476" s="188" t="str">
        <f t="shared" si="22"/>
        <v/>
      </c>
      <c r="M476" s="188" t="str">
        <f t="shared" si="23"/>
        <v/>
      </c>
      <c r="N476" s="186"/>
      <c r="P476" s="134" t="str">
        <f t="shared" si="24"/>
        <v/>
      </c>
    </row>
    <row r="477" spans="1:16" x14ac:dyDescent="0.35">
      <c r="A477" s="133" t="str">
        <f>IF(B477="","",IFERROR(INDEX('Supplier List'!$A:$A,MATCH('Purchases Input worksheet'!$B477,'Supplier List'!$B:$B,0)),""))</f>
        <v/>
      </c>
      <c r="B477" s="329"/>
      <c r="C477" s="330"/>
      <c r="D477" s="185" t="str">
        <f>IFERROR(VLOOKUP($C477,'Accounts worksheet'!$B:$C,2,0),"")</f>
        <v/>
      </c>
      <c r="E477" s="186" t="str">
        <f>IFERROR(
INDEX('Accounts worksheet'!$A:$A,MATCH('Purchases Input worksheet'!$C477,'Accounts worksheet'!$B:$B,0)),
"")</f>
        <v/>
      </c>
      <c r="F477" s="331"/>
      <c r="G477" s="336"/>
      <c r="H477" s="333"/>
      <c r="I477" s="334"/>
      <c r="J477" s="335"/>
      <c r="K477" s="340"/>
      <c r="L477" s="188" t="str">
        <f t="shared" si="22"/>
        <v/>
      </c>
      <c r="M477" s="188" t="str">
        <f t="shared" si="23"/>
        <v/>
      </c>
      <c r="N477" s="186"/>
      <c r="P477" s="134" t="str">
        <f t="shared" si="24"/>
        <v/>
      </c>
    </row>
    <row r="478" spans="1:16" x14ac:dyDescent="0.35">
      <c r="A478" s="133" t="str">
        <f>IF(B478="","",IFERROR(INDEX('Supplier List'!$A:$A,MATCH('Purchases Input worksheet'!$B478,'Supplier List'!$B:$B,0)),""))</f>
        <v/>
      </c>
      <c r="B478" s="329"/>
      <c r="C478" s="330"/>
      <c r="D478" s="185" t="str">
        <f>IFERROR(VLOOKUP($C478,'Accounts worksheet'!$B:$C,2,0),"")</f>
        <v/>
      </c>
      <c r="E478" s="186" t="str">
        <f>IFERROR(
INDEX('Accounts worksheet'!$A:$A,MATCH('Purchases Input worksheet'!$C478,'Accounts worksheet'!$B:$B,0)),
"")</f>
        <v/>
      </c>
      <c r="F478" s="331"/>
      <c r="G478" s="336"/>
      <c r="H478" s="333"/>
      <c r="I478" s="334"/>
      <c r="J478" s="335"/>
      <c r="K478" s="340"/>
      <c r="L478" s="188" t="str">
        <f t="shared" si="22"/>
        <v/>
      </c>
      <c r="M478" s="188" t="str">
        <f t="shared" si="23"/>
        <v/>
      </c>
      <c r="N478" s="186"/>
      <c r="P478" s="134" t="str">
        <f t="shared" si="24"/>
        <v/>
      </c>
    </row>
    <row r="479" spans="1:16" x14ac:dyDescent="0.35">
      <c r="A479" s="133" t="str">
        <f>IF(B479="","",IFERROR(INDEX('Supplier List'!$A:$A,MATCH('Purchases Input worksheet'!$B479,'Supplier List'!$B:$B,0)),""))</f>
        <v/>
      </c>
      <c r="B479" s="329"/>
      <c r="C479" s="330"/>
      <c r="D479" s="185" t="str">
        <f>IFERROR(VLOOKUP($C479,'Accounts worksheet'!$B:$C,2,0),"")</f>
        <v/>
      </c>
      <c r="E479" s="186" t="str">
        <f>IFERROR(
INDEX('Accounts worksheet'!$A:$A,MATCH('Purchases Input worksheet'!$C479,'Accounts worksheet'!$B:$B,0)),
"")</f>
        <v/>
      </c>
      <c r="F479" s="331"/>
      <c r="G479" s="336"/>
      <c r="H479" s="333"/>
      <c r="I479" s="334"/>
      <c r="J479" s="335"/>
      <c r="K479" s="340"/>
      <c r="L479" s="188" t="str">
        <f t="shared" si="22"/>
        <v/>
      </c>
      <c r="M479" s="188" t="str">
        <f t="shared" si="23"/>
        <v/>
      </c>
      <c r="N479" s="186"/>
      <c r="P479" s="134" t="str">
        <f t="shared" si="24"/>
        <v/>
      </c>
    </row>
    <row r="480" spans="1:16" x14ac:dyDescent="0.35">
      <c r="A480" s="133" t="str">
        <f>IF(B480="","",IFERROR(INDEX('Supplier List'!$A:$A,MATCH('Purchases Input worksheet'!$B480,'Supplier List'!$B:$B,0)),""))</f>
        <v/>
      </c>
      <c r="B480" s="329"/>
      <c r="C480" s="330"/>
      <c r="D480" s="185" t="str">
        <f>IFERROR(VLOOKUP($C480,'Accounts worksheet'!$B:$C,2,0),"")</f>
        <v/>
      </c>
      <c r="E480" s="186" t="str">
        <f>IFERROR(
INDEX('Accounts worksheet'!$A:$A,MATCH('Purchases Input worksheet'!$C480,'Accounts worksheet'!$B:$B,0)),
"")</f>
        <v/>
      </c>
      <c r="F480" s="331"/>
      <c r="G480" s="336"/>
      <c r="H480" s="333"/>
      <c r="I480" s="334"/>
      <c r="J480" s="335"/>
      <c r="K480" s="340"/>
      <c r="L480" s="188" t="str">
        <f t="shared" si="22"/>
        <v/>
      </c>
      <c r="M480" s="188" t="str">
        <f t="shared" si="23"/>
        <v/>
      </c>
      <c r="N480" s="186"/>
      <c r="P480" s="134" t="str">
        <f t="shared" si="24"/>
        <v/>
      </c>
    </row>
    <row r="481" spans="1:16" x14ac:dyDescent="0.35">
      <c r="A481" s="133" t="str">
        <f>IF(B481="","",IFERROR(INDEX('Supplier List'!$A:$A,MATCH('Purchases Input worksheet'!$B481,'Supplier List'!$B:$B,0)),""))</f>
        <v/>
      </c>
      <c r="B481" s="329"/>
      <c r="C481" s="330"/>
      <c r="D481" s="185" t="str">
        <f>IFERROR(VLOOKUP($C481,'Accounts worksheet'!$B:$C,2,0),"")</f>
        <v/>
      </c>
      <c r="E481" s="186" t="str">
        <f>IFERROR(
INDEX('Accounts worksheet'!$A:$A,MATCH('Purchases Input worksheet'!$C481,'Accounts worksheet'!$B:$B,0)),
"")</f>
        <v/>
      </c>
      <c r="F481" s="331"/>
      <c r="G481" s="336"/>
      <c r="H481" s="333"/>
      <c r="I481" s="334"/>
      <c r="J481" s="335"/>
      <c r="K481" s="340"/>
      <c r="L481" s="188" t="str">
        <f t="shared" si="22"/>
        <v/>
      </c>
      <c r="M481" s="188" t="str">
        <f t="shared" si="23"/>
        <v/>
      </c>
      <c r="N481" s="186"/>
      <c r="P481" s="134" t="str">
        <f t="shared" si="24"/>
        <v/>
      </c>
    </row>
    <row r="482" spans="1:16" x14ac:dyDescent="0.35">
      <c r="A482" s="133" t="str">
        <f>IF(B482="","",IFERROR(INDEX('Supplier List'!$A:$A,MATCH('Purchases Input worksheet'!$B482,'Supplier List'!$B:$B,0)),""))</f>
        <v/>
      </c>
      <c r="B482" s="329"/>
      <c r="C482" s="330"/>
      <c r="D482" s="185" t="str">
        <f>IFERROR(VLOOKUP($C482,'Accounts worksheet'!$B:$C,2,0),"")</f>
        <v/>
      </c>
      <c r="E482" s="186" t="str">
        <f>IFERROR(
INDEX('Accounts worksheet'!$A:$A,MATCH('Purchases Input worksheet'!$C482,'Accounts worksheet'!$B:$B,0)),
"")</f>
        <v/>
      </c>
      <c r="F482" s="331"/>
      <c r="G482" s="336"/>
      <c r="H482" s="333"/>
      <c r="I482" s="334"/>
      <c r="J482" s="335"/>
      <c r="K482" s="340"/>
      <c r="L482" s="188" t="str">
        <f t="shared" si="22"/>
        <v/>
      </c>
      <c r="M482" s="188" t="str">
        <f t="shared" si="23"/>
        <v/>
      </c>
      <c r="N482" s="186"/>
      <c r="P482" s="134" t="str">
        <f t="shared" si="24"/>
        <v/>
      </c>
    </row>
    <row r="483" spans="1:16" x14ac:dyDescent="0.35">
      <c r="A483" s="133" t="str">
        <f>IF(B483="","",IFERROR(INDEX('Supplier List'!$A:$A,MATCH('Purchases Input worksheet'!$B483,'Supplier List'!$B:$B,0)),""))</f>
        <v/>
      </c>
      <c r="B483" s="329"/>
      <c r="C483" s="330"/>
      <c r="D483" s="185" t="str">
        <f>IFERROR(VLOOKUP($C483,'Accounts worksheet'!$B:$C,2,0),"")</f>
        <v/>
      </c>
      <c r="E483" s="186" t="str">
        <f>IFERROR(
INDEX('Accounts worksheet'!$A:$A,MATCH('Purchases Input worksheet'!$C483,'Accounts worksheet'!$B:$B,0)),
"")</f>
        <v/>
      </c>
      <c r="F483" s="331"/>
      <c r="G483" s="336"/>
      <c r="H483" s="333"/>
      <c r="I483" s="334"/>
      <c r="J483" s="335"/>
      <c r="K483" s="340"/>
      <c r="L483" s="188" t="str">
        <f t="shared" si="22"/>
        <v/>
      </c>
      <c r="M483" s="188" t="str">
        <f t="shared" si="23"/>
        <v/>
      </c>
      <c r="N483" s="186"/>
      <c r="P483" s="134" t="str">
        <f t="shared" si="24"/>
        <v/>
      </c>
    </row>
    <row r="484" spans="1:16" x14ac:dyDescent="0.35">
      <c r="A484" s="133" t="str">
        <f>IF(B484="","",IFERROR(INDEX('Supplier List'!$A:$A,MATCH('Purchases Input worksheet'!$B484,'Supplier List'!$B:$B,0)),""))</f>
        <v/>
      </c>
      <c r="B484" s="329"/>
      <c r="C484" s="330"/>
      <c r="D484" s="185" t="str">
        <f>IFERROR(VLOOKUP($C484,'Accounts worksheet'!$B:$C,2,0),"")</f>
        <v/>
      </c>
      <c r="E484" s="186" t="str">
        <f>IFERROR(
INDEX('Accounts worksheet'!$A:$A,MATCH('Purchases Input worksheet'!$C484,'Accounts worksheet'!$B:$B,0)),
"")</f>
        <v/>
      </c>
      <c r="F484" s="331"/>
      <c r="G484" s="336"/>
      <c r="H484" s="333"/>
      <c r="I484" s="334"/>
      <c r="J484" s="335"/>
      <c r="K484" s="340"/>
      <c r="L484" s="188" t="str">
        <f t="shared" si="22"/>
        <v/>
      </c>
      <c r="M484" s="188" t="str">
        <f t="shared" si="23"/>
        <v/>
      </c>
      <c r="N484" s="186"/>
      <c r="P484" s="134" t="str">
        <f t="shared" si="24"/>
        <v/>
      </c>
    </row>
    <row r="485" spans="1:16" x14ac:dyDescent="0.35">
      <c r="A485" s="133" t="str">
        <f>IF(B485="","",IFERROR(INDEX('Supplier List'!$A:$A,MATCH('Purchases Input worksheet'!$B485,'Supplier List'!$B:$B,0)),""))</f>
        <v/>
      </c>
      <c r="B485" s="329"/>
      <c r="C485" s="330"/>
      <c r="D485" s="185" t="str">
        <f>IFERROR(VLOOKUP($C485,'Accounts worksheet'!$B:$C,2,0),"")</f>
        <v/>
      </c>
      <c r="E485" s="186" t="str">
        <f>IFERROR(
INDEX('Accounts worksheet'!$A:$A,MATCH('Purchases Input worksheet'!$C485,'Accounts worksheet'!$B:$B,0)),
"")</f>
        <v/>
      </c>
      <c r="F485" s="331"/>
      <c r="G485" s="336"/>
      <c r="H485" s="333"/>
      <c r="I485" s="334"/>
      <c r="J485" s="335"/>
      <c r="K485" s="340"/>
      <c r="L485" s="188" t="str">
        <f t="shared" si="22"/>
        <v/>
      </c>
      <c r="M485" s="188" t="str">
        <f t="shared" si="23"/>
        <v/>
      </c>
      <c r="N485" s="186"/>
      <c r="P485" s="134" t="str">
        <f t="shared" si="24"/>
        <v/>
      </c>
    </row>
    <row r="486" spans="1:16" x14ac:dyDescent="0.35">
      <c r="A486" s="133" t="str">
        <f>IF(B486="","",IFERROR(INDEX('Supplier List'!$A:$A,MATCH('Purchases Input worksheet'!$B486,'Supplier List'!$B:$B,0)),""))</f>
        <v/>
      </c>
      <c r="B486" s="329"/>
      <c r="C486" s="330"/>
      <c r="D486" s="185" t="str">
        <f>IFERROR(VLOOKUP($C486,'Accounts worksheet'!$B:$C,2,0),"")</f>
        <v/>
      </c>
      <c r="E486" s="186" t="str">
        <f>IFERROR(
INDEX('Accounts worksheet'!$A:$A,MATCH('Purchases Input worksheet'!$C486,'Accounts worksheet'!$B:$B,0)),
"")</f>
        <v/>
      </c>
      <c r="F486" s="331"/>
      <c r="G486" s="336"/>
      <c r="H486" s="333"/>
      <c r="I486" s="334"/>
      <c r="J486" s="335"/>
      <c r="K486" s="340"/>
      <c r="L486" s="188" t="str">
        <f t="shared" si="22"/>
        <v/>
      </c>
      <c r="M486" s="188" t="str">
        <f t="shared" si="23"/>
        <v/>
      </c>
      <c r="N486" s="186"/>
      <c r="P486" s="134" t="str">
        <f t="shared" si="24"/>
        <v/>
      </c>
    </row>
    <row r="487" spans="1:16" x14ac:dyDescent="0.35">
      <c r="A487" s="133" t="str">
        <f>IF(B487="","",IFERROR(INDEX('Supplier List'!$A:$A,MATCH('Purchases Input worksheet'!$B487,'Supplier List'!$B:$B,0)),""))</f>
        <v/>
      </c>
      <c r="B487" s="329"/>
      <c r="C487" s="330"/>
      <c r="D487" s="185" t="str">
        <f>IFERROR(VLOOKUP($C487,'Accounts worksheet'!$B:$C,2,0),"")</f>
        <v/>
      </c>
      <c r="E487" s="186" t="str">
        <f>IFERROR(
INDEX('Accounts worksheet'!$A:$A,MATCH('Purchases Input worksheet'!$C487,'Accounts worksheet'!$B:$B,0)),
"")</f>
        <v/>
      </c>
      <c r="F487" s="331"/>
      <c r="G487" s="336"/>
      <c r="H487" s="333"/>
      <c r="I487" s="334"/>
      <c r="J487" s="335"/>
      <c r="K487" s="340"/>
      <c r="L487" s="188" t="str">
        <f t="shared" si="22"/>
        <v/>
      </c>
      <c r="M487" s="188" t="str">
        <f t="shared" si="23"/>
        <v/>
      </c>
      <c r="N487" s="186"/>
      <c r="P487" s="134" t="str">
        <f t="shared" si="24"/>
        <v/>
      </c>
    </row>
    <row r="488" spans="1:16" x14ac:dyDescent="0.35">
      <c r="A488" s="133" t="str">
        <f>IF(B488="","",IFERROR(INDEX('Supplier List'!$A:$A,MATCH('Purchases Input worksheet'!$B488,'Supplier List'!$B:$B,0)),""))</f>
        <v/>
      </c>
      <c r="B488" s="329"/>
      <c r="C488" s="330"/>
      <c r="D488" s="185" t="str">
        <f>IFERROR(VLOOKUP($C488,'Accounts worksheet'!$B:$C,2,0),"")</f>
        <v/>
      </c>
      <c r="E488" s="186" t="str">
        <f>IFERROR(
INDEX('Accounts worksheet'!$A:$A,MATCH('Purchases Input worksheet'!$C488,'Accounts worksheet'!$B:$B,0)),
"")</f>
        <v/>
      </c>
      <c r="F488" s="331"/>
      <c r="G488" s="336"/>
      <c r="H488" s="333"/>
      <c r="I488" s="334"/>
      <c r="J488" s="335"/>
      <c r="K488" s="340"/>
      <c r="L488" s="188" t="str">
        <f t="shared" si="22"/>
        <v/>
      </c>
      <c r="M488" s="188" t="str">
        <f t="shared" si="23"/>
        <v/>
      </c>
      <c r="N488" s="186"/>
      <c r="P488" s="134" t="str">
        <f t="shared" si="24"/>
        <v/>
      </c>
    </row>
    <row r="489" spans="1:16" x14ac:dyDescent="0.35">
      <c r="A489" s="133" t="str">
        <f>IF(B489="","",IFERROR(INDEX('Supplier List'!$A:$A,MATCH('Purchases Input worksheet'!$B489,'Supplier List'!$B:$B,0)),""))</f>
        <v/>
      </c>
      <c r="B489" s="329"/>
      <c r="C489" s="330"/>
      <c r="D489" s="185" t="str">
        <f>IFERROR(VLOOKUP($C489,'Accounts worksheet'!$B:$C,2,0),"")</f>
        <v/>
      </c>
      <c r="E489" s="186" t="str">
        <f>IFERROR(
INDEX('Accounts worksheet'!$A:$A,MATCH('Purchases Input worksheet'!$C489,'Accounts worksheet'!$B:$B,0)),
"")</f>
        <v/>
      </c>
      <c r="F489" s="331"/>
      <c r="G489" s="336"/>
      <c r="H489" s="333"/>
      <c r="I489" s="334"/>
      <c r="J489" s="335"/>
      <c r="K489" s="340"/>
      <c r="L489" s="188" t="str">
        <f t="shared" si="22"/>
        <v/>
      </c>
      <c r="M489" s="188" t="str">
        <f t="shared" si="23"/>
        <v/>
      </c>
      <c r="N489" s="186"/>
      <c r="P489" s="134" t="str">
        <f t="shared" si="24"/>
        <v/>
      </c>
    </row>
    <row r="490" spans="1:16" x14ac:dyDescent="0.35">
      <c r="A490" s="133" t="str">
        <f>IF(B490="","",IFERROR(INDEX('Supplier List'!$A:$A,MATCH('Purchases Input worksheet'!$B490,'Supplier List'!$B:$B,0)),""))</f>
        <v/>
      </c>
      <c r="B490" s="329"/>
      <c r="C490" s="330"/>
      <c r="D490" s="185" t="str">
        <f>IFERROR(VLOOKUP($C490,'Accounts worksheet'!$B:$C,2,0),"")</f>
        <v/>
      </c>
      <c r="E490" s="186" t="str">
        <f>IFERROR(
INDEX('Accounts worksheet'!$A:$A,MATCH('Purchases Input worksheet'!$C490,'Accounts worksheet'!$B:$B,0)),
"")</f>
        <v/>
      </c>
      <c r="F490" s="331"/>
      <c r="G490" s="336"/>
      <c r="H490" s="333"/>
      <c r="I490" s="334"/>
      <c r="J490" s="335"/>
      <c r="K490" s="340"/>
      <c r="L490" s="188" t="str">
        <f t="shared" si="22"/>
        <v/>
      </c>
      <c r="M490" s="188" t="str">
        <f t="shared" si="23"/>
        <v/>
      </c>
      <c r="N490" s="186"/>
      <c r="P490" s="134" t="str">
        <f t="shared" si="24"/>
        <v/>
      </c>
    </row>
    <row r="491" spans="1:16" x14ac:dyDescent="0.35">
      <c r="A491" s="133" t="str">
        <f>IF(B491="","",IFERROR(INDEX('Supplier List'!$A:$A,MATCH('Purchases Input worksheet'!$B491,'Supplier List'!$B:$B,0)),""))</f>
        <v/>
      </c>
      <c r="B491" s="329"/>
      <c r="C491" s="330"/>
      <c r="D491" s="185" t="str">
        <f>IFERROR(VLOOKUP($C491,'Accounts worksheet'!$B:$C,2,0),"")</f>
        <v/>
      </c>
      <c r="E491" s="186" t="str">
        <f>IFERROR(
INDEX('Accounts worksheet'!$A:$A,MATCH('Purchases Input worksheet'!$C491,'Accounts worksheet'!$B:$B,0)),
"")</f>
        <v/>
      </c>
      <c r="F491" s="331"/>
      <c r="G491" s="336"/>
      <c r="H491" s="333"/>
      <c r="I491" s="334"/>
      <c r="J491" s="335"/>
      <c r="K491" s="340"/>
      <c r="L491" s="188" t="str">
        <f t="shared" si="22"/>
        <v/>
      </c>
      <c r="M491" s="188" t="str">
        <f t="shared" si="23"/>
        <v/>
      </c>
      <c r="N491" s="186"/>
      <c r="P491" s="134" t="str">
        <f t="shared" si="24"/>
        <v/>
      </c>
    </row>
    <row r="492" spans="1:16" x14ac:dyDescent="0.35">
      <c r="A492" s="133" t="str">
        <f>IF(B492="","",IFERROR(INDEX('Supplier List'!$A:$A,MATCH('Purchases Input worksheet'!$B492,'Supplier List'!$B:$B,0)),""))</f>
        <v/>
      </c>
      <c r="B492" s="329"/>
      <c r="C492" s="330"/>
      <c r="D492" s="185" t="str">
        <f>IFERROR(VLOOKUP($C492,'Accounts worksheet'!$B:$C,2,0),"")</f>
        <v/>
      </c>
      <c r="E492" s="186" t="str">
        <f>IFERROR(
INDEX('Accounts worksheet'!$A:$A,MATCH('Purchases Input worksheet'!$C492,'Accounts worksheet'!$B:$B,0)),
"")</f>
        <v/>
      </c>
      <c r="F492" s="331"/>
      <c r="G492" s="336"/>
      <c r="H492" s="333"/>
      <c r="I492" s="334"/>
      <c r="J492" s="335"/>
      <c r="K492" s="340"/>
      <c r="L492" s="188" t="str">
        <f t="shared" si="22"/>
        <v/>
      </c>
      <c r="M492" s="188" t="str">
        <f t="shared" si="23"/>
        <v/>
      </c>
      <c r="N492" s="186"/>
      <c r="P492" s="134" t="str">
        <f t="shared" si="24"/>
        <v/>
      </c>
    </row>
    <row r="493" spans="1:16" x14ac:dyDescent="0.35">
      <c r="A493" s="133" t="str">
        <f>IF(B493="","",IFERROR(INDEX('Supplier List'!$A:$A,MATCH('Purchases Input worksheet'!$B493,'Supplier List'!$B:$B,0)),""))</f>
        <v/>
      </c>
      <c r="B493" s="329"/>
      <c r="C493" s="330"/>
      <c r="D493" s="185" t="str">
        <f>IFERROR(VLOOKUP($C493,'Accounts worksheet'!$B:$C,2,0),"")</f>
        <v/>
      </c>
      <c r="E493" s="186" t="str">
        <f>IFERROR(
INDEX('Accounts worksheet'!$A:$A,MATCH('Purchases Input worksheet'!$C493,'Accounts worksheet'!$B:$B,0)),
"")</f>
        <v/>
      </c>
      <c r="F493" s="331"/>
      <c r="G493" s="336"/>
      <c r="H493" s="333"/>
      <c r="I493" s="334"/>
      <c r="J493" s="335"/>
      <c r="K493" s="340"/>
      <c r="L493" s="188" t="str">
        <f t="shared" si="22"/>
        <v/>
      </c>
      <c r="M493" s="188" t="str">
        <f t="shared" si="23"/>
        <v/>
      </c>
      <c r="N493" s="186"/>
      <c r="P493" s="134" t="str">
        <f t="shared" si="24"/>
        <v/>
      </c>
    </row>
    <row r="494" spans="1:16" x14ac:dyDescent="0.35">
      <c r="A494" s="133" t="str">
        <f>IF(B494="","",IFERROR(INDEX('Supplier List'!$A:$A,MATCH('Purchases Input worksheet'!$B494,'Supplier List'!$B:$B,0)),""))</f>
        <v/>
      </c>
      <c r="B494" s="329"/>
      <c r="C494" s="330"/>
      <c r="D494" s="185" t="str">
        <f>IFERROR(VLOOKUP($C494,'Accounts worksheet'!$B:$C,2,0),"")</f>
        <v/>
      </c>
      <c r="E494" s="186" t="str">
        <f>IFERROR(
INDEX('Accounts worksheet'!$A:$A,MATCH('Purchases Input worksheet'!$C494,'Accounts worksheet'!$B:$B,0)),
"")</f>
        <v/>
      </c>
      <c r="F494" s="331"/>
      <c r="G494" s="336"/>
      <c r="H494" s="333"/>
      <c r="I494" s="334"/>
      <c r="J494" s="335"/>
      <c r="K494" s="340"/>
      <c r="L494" s="188" t="str">
        <f t="shared" si="22"/>
        <v/>
      </c>
      <c r="M494" s="188" t="str">
        <f t="shared" si="23"/>
        <v/>
      </c>
      <c r="N494" s="186"/>
      <c r="P494" s="134" t="str">
        <f t="shared" si="24"/>
        <v/>
      </c>
    </row>
    <row r="495" spans="1:16" x14ac:dyDescent="0.35">
      <c r="A495" s="133" t="str">
        <f>IF(B495="","",IFERROR(INDEX('Supplier List'!$A:$A,MATCH('Purchases Input worksheet'!$B495,'Supplier List'!$B:$B,0)),""))</f>
        <v/>
      </c>
      <c r="B495" s="329"/>
      <c r="C495" s="330"/>
      <c r="D495" s="185" t="str">
        <f>IFERROR(VLOOKUP($C495,'Accounts worksheet'!$B:$C,2,0),"")</f>
        <v/>
      </c>
      <c r="E495" s="186" t="str">
        <f>IFERROR(
INDEX('Accounts worksheet'!$A:$A,MATCH('Purchases Input worksheet'!$C495,'Accounts worksheet'!$B:$B,0)),
"")</f>
        <v/>
      </c>
      <c r="F495" s="331"/>
      <c r="G495" s="336"/>
      <c r="H495" s="333"/>
      <c r="I495" s="334"/>
      <c r="J495" s="335"/>
      <c r="K495" s="340"/>
      <c r="L495" s="188" t="str">
        <f t="shared" si="22"/>
        <v/>
      </c>
      <c r="M495" s="188" t="str">
        <f t="shared" si="23"/>
        <v/>
      </c>
      <c r="N495" s="186"/>
      <c r="P495" s="134" t="str">
        <f t="shared" si="24"/>
        <v/>
      </c>
    </row>
    <row r="496" spans="1:16" x14ac:dyDescent="0.35">
      <c r="A496" s="133" t="str">
        <f>IF(B496="","",IFERROR(INDEX('Supplier List'!$A:$A,MATCH('Purchases Input worksheet'!$B496,'Supplier List'!$B:$B,0)),""))</f>
        <v/>
      </c>
      <c r="B496" s="329"/>
      <c r="C496" s="330"/>
      <c r="D496" s="185" t="str">
        <f>IFERROR(VLOOKUP($C496,'Accounts worksheet'!$B:$C,2,0),"")</f>
        <v/>
      </c>
      <c r="E496" s="186" t="str">
        <f>IFERROR(
INDEX('Accounts worksheet'!$A:$A,MATCH('Purchases Input worksheet'!$C496,'Accounts worksheet'!$B:$B,0)),
"")</f>
        <v/>
      </c>
      <c r="F496" s="331"/>
      <c r="G496" s="336"/>
      <c r="H496" s="333"/>
      <c r="I496" s="334"/>
      <c r="J496" s="335"/>
      <c r="K496" s="340"/>
      <c r="L496" s="188" t="str">
        <f t="shared" si="22"/>
        <v/>
      </c>
      <c r="M496" s="188" t="str">
        <f t="shared" si="23"/>
        <v/>
      </c>
      <c r="N496" s="186"/>
      <c r="P496" s="134" t="str">
        <f t="shared" si="24"/>
        <v/>
      </c>
    </row>
    <row r="497" spans="1:16" x14ac:dyDescent="0.35">
      <c r="A497" s="133" t="str">
        <f>IF(B497="","",IFERROR(INDEX('Supplier List'!$A:$A,MATCH('Purchases Input worksheet'!$B497,'Supplier List'!$B:$B,0)),""))</f>
        <v/>
      </c>
      <c r="B497" s="329"/>
      <c r="C497" s="330"/>
      <c r="D497" s="185" t="str">
        <f>IFERROR(VLOOKUP($C497,'Accounts worksheet'!$B:$C,2,0),"")</f>
        <v/>
      </c>
      <c r="E497" s="186" t="str">
        <f>IFERROR(
INDEX('Accounts worksheet'!$A:$A,MATCH('Purchases Input worksheet'!$C497,'Accounts worksheet'!$B:$B,0)),
"")</f>
        <v/>
      </c>
      <c r="F497" s="331"/>
      <c r="G497" s="336"/>
      <c r="H497" s="333"/>
      <c r="I497" s="334"/>
      <c r="J497" s="335"/>
      <c r="K497" s="340"/>
      <c r="L497" s="188" t="str">
        <f t="shared" si="22"/>
        <v/>
      </c>
      <c r="M497" s="188" t="str">
        <f t="shared" si="23"/>
        <v/>
      </c>
      <c r="N497" s="186"/>
      <c r="P497" s="134" t="str">
        <f t="shared" si="24"/>
        <v/>
      </c>
    </row>
    <row r="498" spans="1:16" x14ac:dyDescent="0.35">
      <c r="A498" s="133" t="str">
        <f>IF(B498="","",IFERROR(INDEX('Supplier List'!$A:$A,MATCH('Purchases Input worksheet'!$B498,'Supplier List'!$B:$B,0)),""))</f>
        <v/>
      </c>
      <c r="B498" s="329"/>
      <c r="C498" s="330"/>
      <c r="D498" s="185" t="str">
        <f>IFERROR(VLOOKUP($C498,'Accounts worksheet'!$B:$C,2,0),"")</f>
        <v/>
      </c>
      <c r="E498" s="186" t="str">
        <f>IFERROR(
INDEX('Accounts worksheet'!$A:$A,MATCH('Purchases Input worksheet'!$C498,'Accounts worksheet'!$B:$B,0)),
"")</f>
        <v/>
      </c>
      <c r="F498" s="331"/>
      <c r="G498" s="336"/>
      <c r="H498" s="333"/>
      <c r="I498" s="334"/>
      <c r="J498" s="335"/>
      <c r="K498" s="340"/>
      <c r="L498" s="188" t="str">
        <f t="shared" si="22"/>
        <v/>
      </c>
      <c r="M498" s="188" t="str">
        <f t="shared" si="23"/>
        <v/>
      </c>
      <c r="N498" s="186"/>
      <c r="P498" s="134" t="str">
        <f t="shared" si="24"/>
        <v/>
      </c>
    </row>
    <row r="499" spans="1:16" x14ac:dyDescent="0.35">
      <c r="A499" s="133" t="str">
        <f>IF(B499="","",IFERROR(INDEX('Supplier List'!$A:$A,MATCH('Purchases Input worksheet'!$B499,'Supplier List'!$B:$B,0)),""))</f>
        <v/>
      </c>
      <c r="B499" s="329"/>
      <c r="C499" s="330"/>
      <c r="D499" s="185" t="str">
        <f>IFERROR(VLOOKUP($C499,'Accounts worksheet'!$B:$C,2,0),"")</f>
        <v/>
      </c>
      <c r="E499" s="186" t="str">
        <f>IFERROR(
INDEX('Accounts worksheet'!$A:$A,MATCH('Purchases Input worksheet'!$C499,'Accounts worksheet'!$B:$B,0)),
"")</f>
        <v/>
      </c>
      <c r="F499" s="331"/>
      <c r="G499" s="336"/>
      <c r="H499" s="333"/>
      <c r="I499" s="334"/>
      <c r="J499" s="335"/>
      <c r="K499" s="340"/>
      <c r="L499" s="188" t="str">
        <f t="shared" si="22"/>
        <v/>
      </c>
      <c r="M499" s="188" t="str">
        <f t="shared" si="23"/>
        <v/>
      </c>
      <c r="N499" s="186"/>
      <c r="P499" s="134" t="str">
        <f t="shared" si="24"/>
        <v/>
      </c>
    </row>
    <row r="500" spans="1:16" x14ac:dyDescent="0.35">
      <c r="A500" s="133" t="str">
        <f>IF(B500="","",IFERROR(INDEX('Supplier List'!$A:$A,MATCH('Purchases Input worksheet'!$B500,'Supplier List'!$B:$B,0)),""))</f>
        <v/>
      </c>
      <c r="B500" s="329"/>
      <c r="C500" s="330"/>
      <c r="D500" s="185" t="str">
        <f>IFERROR(VLOOKUP($C500,'Accounts worksheet'!$B:$C,2,0),"")</f>
        <v/>
      </c>
      <c r="E500" s="186" t="str">
        <f>IFERROR(
INDEX('Accounts worksheet'!$A:$A,MATCH('Purchases Input worksheet'!$C500,'Accounts worksheet'!$B:$B,0)),
"")</f>
        <v/>
      </c>
      <c r="F500" s="331"/>
      <c r="G500" s="336"/>
      <c r="H500" s="333"/>
      <c r="I500" s="334"/>
      <c r="J500" s="335"/>
      <c r="K500" s="340"/>
      <c r="L500" s="188" t="str">
        <f t="shared" si="22"/>
        <v/>
      </c>
      <c r="M500" s="188" t="str">
        <f t="shared" si="23"/>
        <v/>
      </c>
      <c r="N500" s="186"/>
      <c r="P500" s="134" t="str">
        <f t="shared" si="24"/>
        <v/>
      </c>
    </row>
    <row r="501" spans="1:16" x14ac:dyDescent="0.35">
      <c r="A501" s="133" t="str">
        <f>IF(B501="","",IFERROR(INDEX('Supplier List'!$A:$A,MATCH('Purchases Input worksheet'!$B501,'Supplier List'!$B:$B,0)),""))</f>
        <v/>
      </c>
      <c r="B501" s="329"/>
      <c r="C501" s="330"/>
      <c r="D501" s="185" t="str">
        <f>IFERROR(VLOOKUP($C501,'Accounts worksheet'!$B:$C,2,0),"")</f>
        <v/>
      </c>
      <c r="E501" s="186" t="str">
        <f>IFERROR(
INDEX('Accounts worksheet'!$A:$A,MATCH('Purchases Input worksheet'!$C501,'Accounts worksheet'!$B:$B,0)),
"")</f>
        <v/>
      </c>
      <c r="F501" s="331"/>
      <c r="G501" s="336"/>
      <c r="H501" s="333"/>
      <c r="I501" s="334"/>
      <c r="J501" s="335"/>
      <c r="K501" s="340"/>
      <c r="L501" s="188" t="str">
        <f t="shared" si="22"/>
        <v/>
      </c>
      <c r="M501" s="188" t="str">
        <f t="shared" si="23"/>
        <v/>
      </c>
      <c r="N501" s="186"/>
      <c r="P501" s="134" t="str">
        <f t="shared" si="24"/>
        <v/>
      </c>
    </row>
    <row r="502" spans="1:16" x14ac:dyDescent="0.35">
      <c r="A502" s="133" t="str">
        <f>IF(B502="","",IFERROR(INDEX('Supplier List'!$A:$A,MATCH('Purchases Input worksheet'!$B502,'Supplier List'!$B:$B,0)),""))</f>
        <v/>
      </c>
      <c r="B502" s="329"/>
      <c r="C502" s="330"/>
      <c r="D502" s="185" t="str">
        <f>IFERROR(VLOOKUP($C502,'Accounts worksheet'!$B:$C,2,0),"")</f>
        <v/>
      </c>
      <c r="E502" s="186" t="str">
        <f>IFERROR(
INDEX('Accounts worksheet'!$A:$A,MATCH('Purchases Input worksheet'!$C502,'Accounts worksheet'!$B:$B,0)),
"")</f>
        <v/>
      </c>
      <c r="F502" s="331"/>
      <c r="G502" s="336"/>
      <c r="H502" s="333"/>
      <c r="I502" s="334"/>
      <c r="J502" s="335"/>
      <c r="K502" s="340"/>
      <c r="L502" s="188" t="str">
        <f t="shared" si="22"/>
        <v/>
      </c>
      <c r="M502" s="188" t="str">
        <f t="shared" si="23"/>
        <v/>
      </c>
      <c r="N502" s="186"/>
      <c r="P502" s="134" t="str">
        <f t="shared" si="24"/>
        <v/>
      </c>
    </row>
    <row r="503" spans="1:16" x14ac:dyDescent="0.35">
      <c r="A503" s="133" t="str">
        <f>IF(B503="","",IFERROR(INDEX('Supplier List'!$A:$A,MATCH('Purchases Input worksheet'!$B503,'Supplier List'!$B:$B,0)),""))</f>
        <v/>
      </c>
      <c r="B503" s="329"/>
      <c r="C503" s="330"/>
      <c r="D503" s="185" t="str">
        <f>IFERROR(VLOOKUP($C503,'Accounts worksheet'!$B:$C,2,0),"")</f>
        <v/>
      </c>
      <c r="E503" s="186" t="str">
        <f>IFERROR(
INDEX('Accounts worksheet'!$A:$A,MATCH('Purchases Input worksheet'!$C503,'Accounts worksheet'!$B:$B,0)),
"")</f>
        <v/>
      </c>
      <c r="F503" s="331"/>
      <c r="G503" s="336"/>
      <c r="H503" s="333"/>
      <c r="I503" s="334"/>
      <c r="J503" s="335"/>
      <c r="K503" s="340"/>
      <c r="L503" s="188" t="str">
        <f t="shared" si="22"/>
        <v/>
      </c>
      <c r="M503" s="188" t="str">
        <f t="shared" si="23"/>
        <v/>
      </c>
      <c r="N503" s="186"/>
      <c r="P503" s="134" t="str">
        <f t="shared" si="24"/>
        <v/>
      </c>
    </row>
    <row r="504" spans="1:16" x14ac:dyDescent="0.35">
      <c r="A504" s="133" t="str">
        <f>IF(B504="","",IFERROR(INDEX('Supplier List'!$A:$A,MATCH('Purchases Input worksheet'!$B504,'Supplier List'!$B:$B,0)),""))</f>
        <v/>
      </c>
      <c r="B504" s="329"/>
      <c r="C504" s="330"/>
      <c r="D504" s="185" t="str">
        <f>IFERROR(VLOOKUP($C504,'Accounts worksheet'!$B:$C,2,0),"")</f>
        <v/>
      </c>
      <c r="E504" s="186" t="str">
        <f>IFERROR(
INDEX('Accounts worksheet'!$A:$A,MATCH('Purchases Input worksheet'!$C504,'Accounts worksheet'!$B:$B,0)),
"")</f>
        <v/>
      </c>
      <c r="F504" s="331"/>
      <c r="G504" s="336"/>
      <c r="H504" s="333"/>
      <c r="I504" s="334"/>
      <c r="J504" s="335"/>
      <c r="K504" s="340"/>
      <c r="L504" s="188" t="str">
        <f t="shared" si="22"/>
        <v/>
      </c>
      <c r="M504" s="188" t="str">
        <f t="shared" si="23"/>
        <v/>
      </c>
      <c r="N504" s="186"/>
      <c r="P504" s="134" t="str">
        <f t="shared" si="24"/>
        <v/>
      </c>
    </row>
    <row r="505" spans="1:16" x14ac:dyDescent="0.35">
      <c r="A505" s="133" t="str">
        <f>IF(B505="","",IFERROR(INDEX('Supplier List'!$A:$A,MATCH('Purchases Input worksheet'!$B505,'Supplier List'!$B:$B,0)),""))</f>
        <v/>
      </c>
      <c r="B505" s="329"/>
      <c r="C505" s="330"/>
      <c r="D505" s="185" t="str">
        <f>IFERROR(VLOOKUP($C505,'Accounts worksheet'!$B:$C,2,0),"")</f>
        <v/>
      </c>
      <c r="E505" s="186" t="str">
        <f>IFERROR(
INDEX('Accounts worksheet'!$A:$A,MATCH('Purchases Input worksheet'!$C505,'Accounts worksheet'!$B:$B,0)),
"")</f>
        <v/>
      </c>
      <c r="F505" s="331"/>
      <c r="G505" s="336"/>
      <c r="H505" s="333"/>
      <c r="I505" s="334"/>
      <c r="J505" s="335"/>
      <c r="K505" s="340"/>
      <c r="L505" s="188" t="str">
        <f t="shared" si="22"/>
        <v/>
      </c>
      <c r="M505" s="188" t="str">
        <f t="shared" si="23"/>
        <v/>
      </c>
      <c r="N505" s="186"/>
      <c r="P505" s="134" t="str">
        <f t="shared" si="24"/>
        <v/>
      </c>
    </row>
    <row r="506" spans="1:16" x14ac:dyDescent="0.35">
      <c r="A506" s="133" t="str">
        <f>IF(B506="","",IFERROR(INDEX('Supplier List'!$A:$A,MATCH('Purchases Input worksheet'!$B506,'Supplier List'!$B:$B,0)),""))</f>
        <v/>
      </c>
      <c r="B506" s="329"/>
      <c r="C506" s="330"/>
      <c r="D506" s="185" t="str">
        <f>IFERROR(VLOOKUP($C506,'Accounts worksheet'!$B:$C,2,0),"")</f>
        <v/>
      </c>
      <c r="E506" s="186" t="str">
        <f>IFERROR(
INDEX('Accounts worksheet'!$A:$A,MATCH('Purchases Input worksheet'!$C506,'Accounts worksheet'!$B:$B,0)),
"")</f>
        <v/>
      </c>
      <c r="F506" s="331"/>
      <c r="G506" s="336"/>
      <c r="H506" s="333"/>
      <c r="I506" s="334"/>
      <c r="J506" s="335"/>
      <c r="K506" s="340"/>
      <c r="L506" s="188" t="str">
        <f t="shared" si="22"/>
        <v/>
      </c>
      <c r="M506" s="188" t="str">
        <f t="shared" si="23"/>
        <v/>
      </c>
      <c r="N506" s="186"/>
      <c r="P506" s="134" t="str">
        <f t="shared" si="24"/>
        <v/>
      </c>
    </row>
    <row r="507" spans="1:16" x14ac:dyDescent="0.35">
      <c r="A507" s="133" t="str">
        <f>IF(B507="","",IFERROR(INDEX('Supplier List'!$A:$A,MATCH('Purchases Input worksheet'!$B507,'Supplier List'!$B:$B,0)),""))</f>
        <v/>
      </c>
      <c r="B507" s="329"/>
      <c r="C507" s="330"/>
      <c r="D507" s="185" t="str">
        <f>IFERROR(VLOOKUP($C507,'Accounts worksheet'!$B:$C,2,0),"")</f>
        <v/>
      </c>
      <c r="E507" s="186" t="str">
        <f>IFERROR(
INDEX('Accounts worksheet'!$A:$A,MATCH('Purchases Input worksheet'!$C507,'Accounts worksheet'!$B:$B,0)),
"")</f>
        <v/>
      </c>
      <c r="F507" s="331"/>
      <c r="G507" s="336"/>
      <c r="H507" s="333"/>
      <c r="I507" s="334"/>
      <c r="J507" s="335"/>
      <c r="K507" s="340"/>
      <c r="L507" s="188" t="str">
        <f t="shared" si="22"/>
        <v/>
      </c>
      <c r="M507" s="188" t="str">
        <f t="shared" si="23"/>
        <v/>
      </c>
      <c r="N507" s="186"/>
      <c r="P507" s="134" t="str">
        <f t="shared" si="24"/>
        <v/>
      </c>
    </row>
    <row r="508" spans="1:16" x14ac:dyDescent="0.35">
      <c r="A508" s="133" t="str">
        <f>IF(B508="","",IFERROR(INDEX('Supplier List'!$A:$A,MATCH('Purchases Input worksheet'!$B508,'Supplier List'!$B:$B,0)),""))</f>
        <v/>
      </c>
      <c r="B508" s="329"/>
      <c r="C508" s="330"/>
      <c r="D508" s="185" t="str">
        <f>IFERROR(VLOOKUP($C508,'Accounts worksheet'!$B:$C,2,0),"")</f>
        <v/>
      </c>
      <c r="E508" s="186" t="str">
        <f>IFERROR(
INDEX('Accounts worksheet'!$A:$A,MATCH('Purchases Input worksheet'!$C508,'Accounts worksheet'!$B:$B,0)),
"")</f>
        <v/>
      </c>
      <c r="F508" s="331"/>
      <c r="G508" s="336"/>
      <c r="H508" s="333"/>
      <c r="I508" s="334"/>
      <c r="J508" s="335"/>
      <c r="K508" s="340"/>
      <c r="L508" s="188" t="str">
        <f t="shared" si="22"/>
        <v/>
      </c>
      <c r="M508" s="188" t="str">
        <f t="shared" si="23"/>
        <v/>
      </c>
      <c r="N508" s="186"/>
      <c r="P508" s="134" t="str">
        <f t="shared" si="24"/>
        <v/>
      </c>
    </row>
    <row r="509" spans="1:16" x14ac:dyDescent="0.35">
      <c r="A509" s="133" t="str">
        <f>IF(B509="","",IFERROR(INDEX('Supplier List'!$A:$A,MATCH('Purchases Input worksheet'!$B509,'Supplier List'!$B:$B,0)),""))</f>
        <v/>
      </c>
      <c r="B509" s="329"/>
      <c r="C509" s="330"/>
      <c r="D509" s="185" t="str">
        <f>IFERROR(VLOOKUP($C509,'Accounts worksheet'!$B:$C,2,0),"")</f>
        <v/>
      </c>
      <c r="E509" s="186" t="str">
        <f>IFERROR(
INDEX('Accounts worksheet'!$A:$A,MATCH('Purchases Input worksheet'!$C509,'Accounts worksheet'!$B:$B,0)),
"")</f>
        <v/>
      </c>
      <c r="F509" s="331"/>
      <c r="G509" s="336"/>
      <c r="H509" s="333"/>
      <c r="I509" s="334"/>
      <c r="J509" s="335"/>
      <c r="K509" s="340"/>
      <c r="L509" s="188" t="str">
        <f t="shared" si="22"/>
        <v/>
      </c>
      <c r="M509" s="188" t="str">
        <f t="shared" si="23"/>
        <v/>
      </c>
      <c r="N509" s="186"/>
      <c r="P509" s="134" t="str">
        <f t="shared" si="24"/>
        <v/>
      </c>
    </row>
    <row r="510" spans="1:16" x14ac:dyDescent="0.35">
      <c r="A510" s="133" t="str">
        <f>IF(B510="","",IFERROR(INDEX('Supplier List'!$A:$A,MATCH('Purchases Input worksheet'!$B510,'Supplier List'!$B:$B,0)),""))</f>
        <v/>
      </c>
      <c r="B510" s="329"/>
      <c r="C510" s="330"/>
      <c r="D510" s="185" t="str">
        <f>IFERROR(VLOOKUP($C510,'Accounts worksheet'!$B:$C,2,0),"")</f>
        <v/>
      </c>
      <c r="E510" s="186" t="str">
        <f>IFERROR(
INDEX('Accounts worksheet'!$A:$A,MATCH('Purchases Input worksheet'!$C510,'Accounts worksheet'!$B:$B,0)),
"")</f>
        <v/>
      </c>
      <c r="F510" s="331"/>
      <c r="G510" s="336"/>
      <c r="H510" s="333"/>
      <c r="I510" s="334"/>
      <c r="J510" s="335"/>
      <c r="K510" s="340"/>
      <c r="L510" s="188" t="str">
        <f t="shared" si="22"/>
        <v/>
      </c>
      <c r="M510" s="188" t="str">
        <f t="shared" si="23"/>
        <v/>
      </c>
      <c r="N510" s="186"/>
      <c r="P510" s="134" t="str">
        <f t="shared" si="24"/>
        <v/>
      </c>
    </row>
    <row r="511" spans="1:16" x14ac:dyDescent="0.35">
      <c r="A511" s="133" t="str">
        <f>IF(B511="","",IFERROR(INDEX('Supplier List'!$A:$A,MATCH('Purchases Input worksheet'!$B511,'Supplier List'!$B:$B,0)),""))</f>
        <v/>
      </c>
      <c r="B511" s="329"/>
      <c r="C511" s="330"/>
      <c r="D511" s="185" t="str">
        <f>IFERROR(VLOOKUP($C511,'Accounts worksheet'!$B:$C,2,0),"")</f>
        <v/>
      </c>
      <c r="E511" s="186" t="str">
        <f>IFERROR(
INDEX('Accounts worksheet'!$A:$A,MATCH('Purchases Input worksheet'!$C511,'Accounts worksheet'!$B:$B,0)),
"")</f>
        <v/>
      </c>
      <c r="F511" s="331"/>
      <c r="G511" s="336"/>
      <c r="H511" s="333"/>
      <c r="I511" s="334"/>
      <c r="J511" s="335"/>
      <c r="K511" s="340"/>
      <c r="L511" s="188" t="str">
        <f t="shared" si="22"/>
        <v/>
      </c>
      <c r="M511" s="188" t="str">
        <f t="shared" si="23"/>
        <v/>
      </c>
      <c r="N511" s="186"/>
      <c r="P511" s="134" t="str">
        <f t="shared" si="24"/>
        <v/>
      </c>
    </row>
    <row r="512" spans="1:16" x14ac:dyDescent="0.35">
      <c r="A512" s="133" t="str">
        <f>IF(B512="","",IFERROR(INDEX('Supplier List'!$A:$A,MATCH('Purchases Input worksheet'!$B512,'Supplier List'!$B:$B,0)),""))</f>
        <v/>
      </c>
      <c r="B512" s="329"/>
      <c r="C512" s="330"/>
      <c r="D512" s="185" t="str">
        <f>IFERROR(VLOOKUP($C512,'Accounts worksheet'!$B:$C,2,0),"")</f>
        <v/>
      </c>
      <c r="E512" s="186" t="str">
        <f>IFERROR(
INDEX('Accounts worksheet'!$A:$A,MATCH('Purchases Input worksheet'!$C512,'Accounts worksheet'!$B:$B,0)),
"")</f>
        <v/>
      </c>
      <c r="F512" s="331"/>
      <c r="G512" s="336"/>
      <c r="H512" s="333"/>
      <c r="I512" s="334"/>
      <c r="J512" s="335"/>
      <c r="K512" s="340"/>
      <c r="L512" s="188" t="str">
        <f t="shared" si="22"/>
        <v/>
      </c>
      <c r="M512" s="188" t="str">
        <f t="shared" si="23"/>
        <v/>
      </c>
      <c r="N512" s="186"/>
      <c r="P512" s="134" t="str">
        <f t="shared" si="24"/>
        <v/>
      </c>
    </row>
    <row r="513" spans="1:16" x14ac:dyDescent="0.35">
      <c r="A513" s="133" t="str">
        <f>IF(B513="","",IFERROR(INDEX('Supplier List'!$A:$A,MATCH('Purchases Input worksheet'!$B513,'Supplier List'!$B:$B,0)),""))</f>
        <v/>
      </c>
      <c r="B513" s="329"/>
      <c r="C513" s="330"/>
      <c r="D513" s="185" t="str">
        <f>IFERROR(VLOOKUP($C513,'Accounts worksheet'!$B:$C,2,0),"")</f>
        <v/>
      </c>
      <c r="E513" s="186" t="str">
        <f>IFERROR(
INDEX('Accounts worksheet'!$A:$A,MATCH('Purchases Input worksheet'!$C513,'Accounts worksheet'!$B:$B,0)),
"")</f>
        <v/>
      </c>
      <c r="F513" s="331"/>
      <c r="G513" s="336"/>
      <c r="H513" s="333"/>
      <c r="I513" s="334"/>
      <c r="J513" s="335"/>
      <c r="K513" s="340"/>
      <c r="L513" s="188" t="str">
        <f t="shared" si="22"/>
        <v/>
      </c>
      <c r="M513" s="188" t="str">
        <f t="shared" si="23"/>
        <v/>
      </c>
      <c r="N513" s="186"/>
      <c r="P513" s="134" t="str">
        <f t="shared" si="24"/>
        <v/>
      </c>
    </row>
    <row r="514" spans="1:16" x14ac:dyDescent="0.35">
      <c r="A514" s="133" t="str">
        <f>IF(B514="","",IFERROR(INDEX('Supplier List'!$A:$A,MATCH('Purchases Input worksheet'!$B514,'Supplier List'!$B:$B,0)),""))</f>
        <v/>
      </c>
      <c r="B514" s="329"/>
      <c r="C514" s="330"/>
      <c r="D514" s="185" t="str">
        <f>IFERROR(VLOOKUP($C514,'Accounts worksheet'!$B:$C,2,0),"")</f>
        <v/>
      </c>
      <c r="E514" s="186" t="str">
        <f>IFERROR(
INDEX('Accounts worksheet'!$A:$A,MATCH('Purchases Input worksheet'!$C514,'Accounts worksheet'!$B:$B,0)),
"")</f>
        <v/>
      </c>
      <c r="F514" s="331"/>
      <c r="G514" s="336"/>
      <c r="H514" s="333"/>
      <c r="I514" s="334"/>
      <c r="J514" s="335"/>
      <c r="K514" s="340"/>
      <c r="L514" s="188" t="str">
        <f t="shared" si="22"/>
        <v/>
      </c>
      <c r="M514" s="188" t="str">
        <f t="shared" si="23"/>
        <v/>
      </c>
      <c r="N514" s="186"/>
      <c r="P514" s="134" t="str">
        <f t="shared" si="24"/>
        <v/>
      </c>
    </row>
    <row r="515" spans="1:16" x14ac:dyDescent="0.35">
      <c r="A515" s="133" t="str">
        <f>IF(B515="","",IFERROR(INDEX('Supplier List'!$A:$A,MATCH('Purchases Input worksheet'!$B515,'Supplier List'!$B:$B,0)),""))</f>
        <v/>
      </c>
      <c r="B515" s="329"/>
      <c r="C515" s="330"/>
      <c r="D515" s="185" t="str">
        <f>IFERROR(VLOOKUP($C515,'Accounts worksheet'!$B:$C,2,0),"")</f>
        <v/>
      </c>
      <c r="E515" s="186" t="str">
        <f>IFERROR(
INDEX('Accounts worksheet'!$A:$A,MATCH('Purchases Input worksheet'!$C515,'Accounts worksheet'!$B:$B,0)),
"")</f>
        <v/>
      </c>
      <c r="F515" s="331"/>
      <c r="G515" s="336"/>
      <c r="H515" s="333"/>
      <c r="I515" s="334"/>
      <c r="J515" s="335"/>
      <c r="K515" s="340"/>
      <c r="L515" s="188" t="str">
        <f t="shared" ref="L515:L578" si="25">IF($K515="","",$K515*($I515))</f>
        <v/>
      </c>
      <c r="M515" s="188" t="str">
        <f t="shared" ref="M515:M578" si="26">IF($K515="","",$K515*(1+$I515))</f>
        <v/>
      </c>
      <c r="N515" s="186"/>
      <c r="P515" s="134" t="str">
        <f t="shared" ref="P515:P578" si="27">IF($G515="","",MONTH($G515))</f>
        <v/>
      </c>
    </row>
    <row r="516" spans="1:16" x14ac:dyDescent="0.35">
      <c r="A516" s="133" t="str">
        <f>IF(B516="","",IFERROR(INDEX('Supplier List'!$A:$A,MATCH('Purchases Input worksheet'!$B516,'Supplier List'!$B:$B,0)),""))</f>
        <v/>
      </c>
      <c r="B516" s="329"/>
      <c r="C516" s="330"/>
      <c r="D516" s="185" t="str">
        <f>IFERROR(VLOOKUP($C516,'Accounts worksheet'!$B:$C,2,0),"")</f>
        <v/>
      </c>
      <c r="E516" s="186" t="str">
        <f>IFERROR(
INDEX('Accounts worksheet'!$A:$A,MATCH('Purchases Input worksheet'!$C516,'Accounts worksheet'!$B:$B,0)),
"")</f>
        <v/>
      </c>
      <c r="F516" s="331"/>
      <c r="G516" s="336"/>
      <c r="H516" s="333"/>
      <c r="I516" s="334"/>
      <c r="J516" s="335"/>
      <c r="K516" s="340"/>
      <c r="L516" s="188" t="str">
        <f t="shared" si="25"/>
        <v/>
      </c>
      <c r="M516" s="188" t="str">
        <f t="shared" si="26"/>
        <v/>
      </c>
      <c r="N516" s="186"/>
      <c r="P516" s="134" t="str">
        <f t="shared" si="27"/>
        <v/>
      </c>
    </row>
    <row r="517" spans="1:16" x14ac:dyDescent="0.35">
      <c r="A517" s="133" t="str">
        <f>IF(B517="","",IFERROR(INDEX('Supplier List'!$A:$A,MATCH('Purchases Input worksheet'!$B517,'Supplier List'!$B:$B,0)),""))</f>
        <v/>
      </c>
      <c r="B517" s="329"/>
      <c r="C517" s="330"/>
      <c r="D517" s="185" t="str">
        <f>IFERROR(VLOOKUP($C517,'Accounts worksheet'!$B:$C,2,0),"")</f>
        <v/>
      </c>
      <c r="E517" s="186" t="str">
        <f>IFERROR(
INDEX('Accounts worksheet'!$A:$A,MATCH('Purchases Input worksheet'!$C517,'Accounts worksheet'!$B:$B,0)),
"")</f>
        <v/>
      </c>
      <c r="F517" s="331"/>
      <c r="G517" s="336"/>
      <c r="H517" s="333"/>
      <c r="I517" s="334"/>
      <c r="J517" s="335"/>
      <c r="K517" s="340"/>
      <c r="L517" s="188" t="str">
        <f t="shared" si="25"/>
        <v/>
      </c>
      <c r="M517" s="188" t="str">
        <f t="shared" si="26"/>
        <v/>
      </c>
      <c r="N517" s="186"/>
      <c r="P517" s="134" t="str">
        <f t="shared" si="27"/>
        <v/>
      </c>
    </row>
    <row r="518" spans="1:16" x14ac:dyDescent="0.35">
      <c r="A518" s="133" t="str">
        <f>IF(B518="","",IFERROR(INDEX('Supplier List'!$A:$A,MATCH('Purchases Input worksheet'!$B518,'Supplier List'!$B:$B,0)),""))</f>
        <v/>
      </c>
      <c r="B518" s="329"/>
      <c r="C518" s="330"/>
      <c r="D518" s="185" t="str">
        <f>IFERROR(VLOOKUP($C518,'Accounts worksheet'!$B:$C,2,0),"")</f>
        <v/>
      </c>
      <c r="E518" s="186" t="str">
        <f>IFERROR(
INDEX('Accounts worksheet'!$A:$A,MATCH('Purchases Input worksheet'!$C518,'Accounts worksheet'!$B:$B,0)),
"")</f>
        <v/>
      </c>
      <c r="F518" s="331"/>
      <c r="G518" s="336"/>
      <c r="H518" s="333"/>
      <c r="I518" s="334"/>
      <c r="J518" s="335"/>
      <c r="K518" s="340"/>
      <c r="L518" s="188" t="str">
        <f t="shared" si="25"/>
        <v/>
      </c>
      <c r="M518" s="188" t="str">
        <f t="shared" si="26"/>
        <v/>
      </c>
      <c r="N518" s="186"/>
      <c r="P518" s="134" t="str">
        <f t="shared" si="27"/>
        <v/>
      </c>
    </row>
    <row r="519" spans="1:16" x14ac:dyDescent="0.35">
      <c r="A519" s="133" t="str">
        <f>IF(B519="","",IFERROR(INDEX('Supplier List'!$A:$A,MATCH('Purchases Input worksheet'!$B519,'Supplier List'!$B:$B,0)),""))</f>
        <v/>
      </c>
      <c r="B519" s="329"/>
      <c r="C519" s="330"/>
      <c r="D519" s="185" t="str">
        <f>IFERROR(VLOOKUP($C519,'Accounts worksheet'!$B:$C,2,0),"")</f>
        <v/>
      </c>
      <c r="E519" s="186" t="str">
        <f>IFERROR(
INDEX('Accounts worksheet'!$A:$A,MATCH('Purchases Input worksheet'!$C519,'Accounts worksheet'!$B:$B,0)),
"")</f>
        <v/>
      </c>
      <c r="F519" s="331"/>
      <c r="G519" s="336"/>
      <c r="H519" s="333"/>
      <c r="I519" s="334"/>
      <c r="J519" s="335"/>
      <c r="K519" s="340"/>
      <c r="L519" s="188" t="str">
        <f t="shared" si="25"/>
        <v/>
      </c>
      <c r="M519" s="188" t="str">
        <f t="shared" si="26"/>
        <v/>
      </c>
      <c r="N519" s="186"/>
      <c r="P519" s="134" t="str">
        <f t="shared" si="27"/>
        <v/>
      </c>
    </row>
    <row r="520" spans="1:16" x14ac:dyDescent="0.35">
      <c r="A520" s="133" t="str">
        <f>IF(B520="","",IFERROR(INDEX('Supplier List'!$A:$A,MATCH('Purchases Input worksheet'!$B520,'Supplier List'!$B:$B,0)),""))</f>
        <v/>
      </c>
      <c r="B520" s="329"/>
      <c r="C520" s="330"/>
      <c r="D520" s="185" t="str">
        <f>IFERROR(VLOOKUP($C520,'Accounts worksheet'!$B:$C,2,0),"")</f>
        <v/>
      </c>
      <c r="E520" s="186" t="str">
        <f>IFERROR(
INDEX('Accounts worksheet'!$A:$A,MATCH('Purchases Input worksheet'!$C520,'Accounts worksheet'!$B:$B,0)),
"")</f>
        <v/>
      </c>
      <c r="F520" s="331"/>
      <c r="G520" s="336"/>
      <c r="H520" s="333"/>
      <c r="I520" s="334"/>
      <c r="J520" s="335"/>
      <c r="K520" s="340"/>
      <c r="L520" s="188" t="str">
        <f t="shared" si="25"/>
        <v/>
      </c>
      <c r="M520" s="188" t="str">
        <f t="shared" si="26"/>
        <v/>
      </c>
      <c r="N520" s="186"/>
      <c r="P520" s="134" t="str">
        <f t="shared" si="27"/>
        <v/>
      </c>
    </row>
    <row r="521" spans="1:16" x14ac:dyDescent="0.35">
      <c r="A521" s="133" t="str">
        <f>IF(B521="","",IFERROR(INDEX('Supplier List'!$A:$A,MATCH('Purchases Input worksheet'!$B521,'Supplier List'!$B:$B,0)),""))</f>
        <v/>
      </c>
      <c r="B521" s="329"/>
      <c r="C521" s="330"/>
      <c r="D521" s="185" t="str">
        <f>IFERROR(VLOOKUP($C521,'Accounts worksheet'!$B:$C,2,0),"")</f>
        <v/>
      </c>
      <c r="E521" s="186" t="str">
        <f>IFERROR(
INDEX('Accounts worksheet'!$A:$A,MATCH('Purchases Input worksheet'!$C521,'Accounts worksheet'!$B:$B,0)),
"")</f>
        <v/>
      </c>
      <c r="F521" s="331"/>
      <c r="G521" s="336"/>
      <c r="H521" s="333"/>
      <c r="I521" s="334"/>
      <c r="J521" s="335"/>
      <c r="K521" s="340"/>
      <c r="L521" s="188" t="str">
        <f t="shared" si="25"/>
        <v/>
      </c>
      <c r="M521" s="188" t="str">
        <f t="shared" si="26"/>
        <v/>
      </c>
      <c r="N521" s="186"/>
      <c r="P521" s="134" t="str">
        <f t="shared" si="27"/>
        <v/>
      </c>
    </row>
    <row r="522" spans="1:16" x14ac:dyDescent="0.35">
      <c r="A522" s="133" t="str">
        <f>IF(B522="","",IFERROR(INDEX('Supplier List'!$A:$A,MATCH('Purchases Input worksheet'!$B522,'Supplier List'!$B:$B,0)),""))</f>
        <v/>
      </c>
      <c r="B522" s="329"/>
      <c r="C522" s="330"/>
      <c r="D522" s="185" t="str">
        <f>IFERROR(VLOOKUP($C522,'Accounts worksheet'!$B:$C,2,0),"")</f>
        <v/>
      </c>
      <c r="E522" s="186" t="str">
        <f>IFERROR(
INDEX('Accounts worksheet'!$A:$A,MATCH('Purchases Input worksheet'!$C522,'Accounts worksheet'!$B:$B,0)),
"")</f>
        <v/>
      </c>
      <c r="F522" s="331"/>
      <c r="G522" s="336"/>
      <c r="H522" s="333"/>
      <c r="I522" s="334"/>
      <c r="J522" s="335"/>
      <c r="K522" s="340"/>
      <c r="L522" s="188" t="str">
        <f t="shared" si="25"/>
        <v/>
      </c>
      <c r="M522" s="188" t="str">
        <f t="shared" si="26"/>
        <v/>
      </c>
      <c r="N522" s="186"/>
      <c r="P522" s="134" t="str">
        <f t="shared" si="27"/>
        <v/>
      </c>
    </row>
    <row r="523" spans="1:16" x14ac:dyDescent="0.35">
      <c r="A523" s="133" t="str">
        <f>IF(B523="","",IFERROR(INDEX('Supplier List'!$A:$A,MATCH('Purchases Input worksheet'!$B523,'Supplier List'!$B:$B,0)),""))</f>
        <v/>
      </c>
      <c r="B523" s="329"/>
      <c r="C523" s="330"/>
      <c r="D523" s="185" t="str">
        <f>IFERROR(VLOOKUP($C523,'Accounts worksheet'!$B:$C,2,0),"")</f>
        <v/>
      </c>
      <c r="E523" s="186" t="str">
        <f>IFERROR(
INDEX('Accounts worksheet'!$A:$A,MATCH('Purchases Input worksheet'!$C523,'Accounts worksheet'!$B:$B,0)),
"")</f>
        <v/>
      </c>
      <c r="F523" s="331"/>
      <c r="G523" s="336"/>
      <c r="H523" s="333"/>
      <c r="I523" s="334"/>
      <c r="J523" s="335"/>
      <c r="K523" s="340"/>
      <c r="L523" s="188" t="str">
        <f t="shared" si="25"/>
        <v/>
      </c>
      <c r="M523" s="188" t="str">
        <f t="shared" si="26"/>
        <v/>
      </c>
      <c r="N523" s="186"/>
      <c r="P523" s="134" t="str">
        <f t="shared" si="27"/>
        <v/>
      </c>
    </row>
    <row r="524" spans="1:16" x14ac:dyDescent="0.35">
      <c r="A524" s="133" t="str">
        <f>IF(B524="","",IFERROR(INDEX('Supplier List'!$A:$A,MATCH('Purchases Input worksheet'!$B524,'Supplier List'!$B:$B,0)),""))</f>
        <v/>
      </c>
      <c r="B524" s="329"/>
      <c r="C524" s="330"/>
      <c r="D524" s="185" t="str">
        <f>IFERROR(VLOOKUP($C524,'Accounts worksheet'!$B:$C,2,0),"")</f>
        <v/>
      </c>
      <c r="E524" s="186" t="str">
        <f>IFERROR(
INDEX('Accounts worksheet'!$A:$A,MATCH('Purchases Input worksheet'!$C524,'Accounts worksheet'!$B:$B,0)),
"")</f>
        <v/>
      </c>
      <c r="F524" s="331"/>
      <c r="G524" s="336"/>
      <c r="H524" s="333"/>
      <c r="I524" s="334"/>
      <c r="J524" s="335"/>
      <c r="K524" s="340"/>
      <c r="L524" s="188" t="str">
        <f t="shared" si="25"/>
        <v/>
      </c>
      <c r="M524" s="188" t="str">
        <f t="shared" si="26"/>
        <v/>
      </c>
      <c r="N524" s="186"/>
      <c r="P524" s="134" t="str">
        <f t="shared" si="27"/>
        <v/>
      </c>
    </row>
    <row r="525" spans="1:16" x14ac:dyDescent="0.35">
      <c r="A525" s="133" t="str">
        <f>IF(B525="","",IFERROR(INDEX('Supplier List'!$A:$A,MATCH('Purchases Input worksheet'!$B525,'Supplier List'!$B:$B,0)),""))</f>
        <v/>
      </c>
      <c r="B525" s="329"/>
      <c r="C525" s="330"/>
      <c r="D525" s="185" t="str">
        <f>IFERROR(VLOOKUP($C525,'Accounts worksheet'!$B:$C,2,0),"")</f>
        <v/>
      </c>
      <c r="E525" s="186" t="str">
        <f>IFERROR(
INDEX('Accounts worksheet'!$A:$A,MATCH('Purchases Input worksheet'!$C525,'Accounts worksheet'!$B:$B,0)),
"")</f>
        <v/>
      </c>
      <c r="F525" s="331"/>
      <c r="G525" s="336"/>
      <c r="H525" s="333"/>
      <c r="I525" s="334"/>
      <c r="J525" s="335"/>
      <c r="K525" s="340"/>
      <c r="L525" s="188" t="str">
        <f t="shared" si="25"/>
        <v/>
      </c>
      <c r="M525" s="188" t="str">
        <f t="shared" si="26"/>
        <v/>
      </c>
      <c r="N525" s="186"/>
      <c r="P525" s="134" t="str">
        <f t="shared" si="27"/>
        <v/>
      </c>
    </row>
    <row r="526" spans="1:16" x14ac:dyDescent="0.35">
      <c r="A526" s="133" t="str">
        <f>IF(B526="","",IFERROR(INDEX('Supplier List'!$A:$A,MATCH('Purchases Input worksheet'!$B526,'Supplier List'!$B:$B,0)),""))</f>
        <v/>
      </c>
      <c r="B526" s="329"/>
      <c r="C526" s="330"/>
      <c r="D526" s="185" t="str">
        <f>IFERROR(VLOOKUP($C526,'Accounts worksheet'!$B:$C,2,0),"")</f>
        <v/>
      </c>
      <c r="E526" s="186" t="str">
        <f>IFERROR(
INDEX('Accounts worksheet'!$A:$A,MATCH('Purchases Input worksheet'!$C526,'Accounts worksheet'!$B:$B,0)),
"")</f>
        <v/>
      </c>
      <c r="F526" s="331"/>
      <c r="G526" s="336"/>
      <c r="H526" s="333"/>
      <c r="I526" s="334"/>
      <c r="J526" s="335"/>
      <c r="K526" s="340"/>
      <c r="L526" s="188" t="str">
        <f t="shared" si="25"/>
        <v/>
      </c>
      <c r="M526" s="188" t="str">
        <f t="shared" si="26"/>
        <v/>
      </c>
      <c r="N526" s="186"/>
      <c r="P526" s="134" t="str">
        <f t="shared" si="27"/>
        <v/>
      </c>
    </row>
    <row r="527" spans="1:16" x14ac:dyDescent="0.35">
      <c r="A527" s="133" t="str">
        <f>IF(B527="","",IFERROR(INDEX('Supplier List'!$A:$A,MATCH('Purchases Input worksheet'!$B527,'Supplier List'!$B:$B,0)),""))</f>
        <v/>
      </c>
      <c r="B527" s="329"/>
      <c r="C527" s="330"/>
      <c r="D527" s="185" t="str">
        <f>IFERROR(VLOOKUP($C527,'Accounts worksheet'!$B:$C,2,0),"")</f>
        <v/>
      </c>
      <c r="E527" s="186" t="str">
        <f>IFERROR(
INDEX('Accounts worksheet'!$A:$A,MATCH('Purchases Input worksheet'!$C527,'Accounts worksheet'!$B:$B,0)),
"")</f>
        <v/>
      </c>
      <c r="F527" s="331"/>
      <c r="G527" s="336"/>
      <c r="H527" s="333"/>
      <c r="I527" s="334"/>
      <c r="J527" s="335"/>
      <c r="K527" s="340"/>
      <c r="L527" s="188" t="str">
        <f t="shared" si="25"/>
        <v/>
      </c>
      <c r="M527" s="188" t="str">
        <f t="shared" si="26"/>
        <v/>
      </c>
      <c r="N527" s="186"/>
      <c r="P527" s="134" t="str">
        <f t="shared" si="27"/>
        <v/>
      </c>
    </row>
    <row r="528" spans="1:16" x14ac:dyDescent="0.35">
      <c r="A528" s="133" t="str">
        <f>IF(B528="","",IFERROR(INDEX('Supplier List'!$A:$A,MATCH('Purchases Input worksheet'!$B528,'Supplier List'!$B:$B,0)),""))</f>
        <v/>
      </c>
      <c r="B528" s="329"/>
      <c r="C528" s="330"/>
      <c r="D528" s="185" t="str">
        <f>IFERROR(VLOOKUP($C528,'Accounts worksheet'!$B:$C,2,0),"")</f>
        <v/>
      </c>
      <c r="E528" s="186" t="str">
        <f>IFERROR(
INDEX('Accounts worksheet'!$A:$A,MATCH('Purchases Input worksheet'!$C528,'Accounts worksheet'!$B:$B,0)),
"")</f>
        <v/>
      </c>
      <c r="F528" s="331"/>
      <c r="G528" s="336"/>
      <c r="H528" s="333"/>
      <c r="I528" s="334"/>
      <c r="J528" s="335"/>
      <c r="K528" s="340"/>
      <c r="L528" s="188" t="str">
        <f t="shared" si="25"/>
        <v/>
      </c>
      <c r="M528" s="188" t="str">
        <f t="shared" si="26"/>
        <v/>
      </c>
      <c r="N528" s="186"/>
      <c r="P528" s="134" t="str">
        <f t="shared" si="27"/>
        <v/>
      </c>
    </row>
    <row r="529" spans="1:16" x14ac:dyDescent="0.35">
      <c r="A529" s="133" t="str">
        <f>IF(B529="","",IFERROR(INDEX('Supplier List'!$A:$A,MATCH('Purchases Input worksheet'!$B529,'Supplier List'!$B:$B,0)),""))</f>
        <v/>
      </c>
      <c r="B529" s="329"/>
      <c r="C529" s="330"/>
      <c r="D529" s="185" t="str">
        <f>IFERROR(VLOOKUP($C529,'Accounts worksheet'!$B:$C,2,0),"")</f>
        <v/>
      </c>
      <c r="E529" s="186" t="str">
        <f>IFERROR(
INDEX('Accounts worksheet'!$A:$A,MATCH('Purchases Input worksheet'!$C529,'Accounts worksheet'!$B:$B,0)),
"")</f>
        <v/>
      </c>
      <c r="F529" s="331"/>
      <c r="G529" s="336"/>
      <c r="H529" s="333"/>
      <c r="I529" s="334"/>
      <c r="J529" s="335"/>
      <c r="K529" s="340"/>
      <c r="L529" s="188" t="str">
        <f t="shared" si="25"/>
        <v/>
      </c>
      <c r="M529" s="188" t="str">
        <f t="shared" si="26"/>
        <v/>
      </c>
      <c r="N529" s="186"/>
      <c r="P529" s="134" t="str">
        <f t="shared" si="27"/>
        <v/>
      </c>
    </row>
    <row r="530" spans="1:16" x14ac:dyDescent="0.35">
      <c r="A530" s="133" t="str">
        <f>IF(B530="","",IFERROR(INDEX('Supplier List'!$A:$A,MATCH('Purchases Input worksheet'!$B530,'Supplier List'!$B:$B,0)),""))</f>
        <v/>
      </c>
      <c r="B530" s="329"/>
      <c r="C530" s="330"/>
      <c r="D530" s="185" t="str">
        <f>IFERROR(VLOOKUP($C530,'Accounts worksheet'!$B:$C,2,0),"")</f>
        <v/>
      </c>
      <c r="E530" s="186" t="str">
        <f>IFERROR(
INDEX('Accounts worksheet'!$A:$A,MATCH('Purchases Input worksheet'!$C530,'Accounts worksheet'!$B:$B,0)),
"")</f>
        <v/>
      </c>
      <c r="F530" s="331"/>
      <c r="G530" s="336"/>
      <c r="H530" s="333"/>
      <c r="I530" s="334"/>
      <c r="J530" s="335"/>
      <c r="K530" s="340"/>
      <c r="L530" s="188" t="str">
        <f t="shared" si="25"/>
        <v/>
      </c>
      <c r="M530" s="188" t="str">
        <f t="shared" si="26"/>
        <v/>
      </c>
      <c r="N530" s="186"/>
      <c r="P530" s="134" t="str">
        <f t="shared" si="27"/>
        <v/>
      </c>
    </row>
    <row r="531" spans="1:16" x14ac:dyDescent="0.35">
      <c r="A531" s="133" t="str">
        <f>IF(B531="","",IFERROR(INDEX('Supplier List'!$A:$A,MATCH('Purchases Input worksheet'!$B531,'Supplier List'!$B:$B,0)),""))</f>
        <v/>
      </c>
      <c r="B531" s="329"/>
      <c r="C531" s="330"/>
      <c r="D531" s="185" t="str">
        <f>IFERROR(VLOOKUP($C531,'Accounts worksheet'!$B:$C,2,0),"")</f>
        <v/>
      </c>
      <c r="E531" s="186" t="str">
        <f>IFERROR(
INDEX('Accounts worksheet'!$A:$A,MATCH('Purchases Input worksheet'!$C531,'Accounts worksheet'!$B:$B,0)),
"")</f>
        <v/>
      </c>
      <c r="F531" s="331"/>
      <c r="G531" s="336"/>
      <c r="H531" s="333"/>
      <c r="I531" s="334"/>
      <c r="J531" s="335"/>
      <c r="K531" s="340"/>
      <c r="L531" s="188" t="str">
        <f t="shared" si="25"/>
        <v/>
      </c>
      <c r="M531" s="188" t="str">
        <f t="shared" si="26"/>
        <v/>
      </c>
      <c r="N531" s="186"/>
      <c r="P531" s="134" t="str">
        <f t="shared" si="27"/>
        <v/>
      </c>
    </row>
    <row r="532" spans="1:16" x14ac:dyDescent="0.35">
      <c r="A532" s="133" t="str">
        <f>IF(B532="","",IFERROR(INDEX('Supplier List'!$A:$A,MATCH('Purchases Input worksheet'!$B532,'Supplier List'!$B:$B,0)),""))</f>
        <v/>
      </c>
      <c r="B532" s="329"/>
      <c r="C532" s="330"/>
      <c r="D532" s="185" t="str">
        <f>IFERROR(VLOOKUP($C532,'Accounts worksheet'!$B:$C,2,0),"")</f>
        <v/>
      </c>
      <c r="E532" s="186" t="str">
        <f>IFERROR(
INDEX('Accounts worksheet'!$A:$A,MATCH('Purchases Input worksheet'!$C532,'Accounts worksheet'!$B:$B,0)),
"")</f>
        <v/>
      </c>
      <c r="F532" s="331"/>
      <c r="G532" s="336"/>
      <c r="H532" s="333"/>
      <c r="I532" s="334"/>
      <c r="J532" s="335"/>
      <c r="K532" s="340"/>
      <c r="L532" s="188" t="str">
        <f t="shared" si="25"/>
        <v/>
      </c>
      <c r="M532" s="188" t="str">
        <f t="shared" si="26"/>
        <v/>
      </c>
      <c r="N532" s="186"/>
      <c r="P532" s="134" t="str">
        <f t="shared" si="27"/>
        <v/>
      </c>
    </row>
    <row r="533" spans="1:16" x14ac:dyDescent="0.35">
      <c r="A533" s="133" t="str">
        <f>IF(B533="","",IFERROR(INDEX('Supplier List'!$A:$A,MATCH('Purchases Input worksheet'!$B533,'Supplier List'!$B:$B,0)),""))</f>
        <v/>
      </c>
      <c r="B533" s="329"/>
      <c r="C533" s="330"/>
      <c r="D533" s="185" t="str">
        <f>IFERROR(VLOOKUP($C533,'Accounts worksheet'!$B:$C,2,0),"")</f>
        <v/>
      </c>
      <c r="E533" s="186" t="str">
        <f>IFERROR(
INDEX('Accounts worksheet'!$A:$A,MATCH('Purchases Input worksheet'!$C533,'Accounts worksheet'!$B:$B,0)),
"")</f>
        <v/>
      </c>
      <c r="F533" s="331"/>
      <c r="G533" s="336"/>
      <c r="H533" s="333"/>
      <c r="I533" s="334"/>
      <c r="J533" s="335"/>
      <c r="K533" s="340"/>
      <c r="L533" s="188" t="str">
        <f t="shared" si="25"/>
        <v/>
      </c>
      <c r="M533" s="188" t="str">
        <f t="shared" si="26"/>
        <v/>
      </c>
      <c r="N533" s="186"/>
      <c r="P533" s="134" t="str">
        <f t="shared" si="27"/>
        <v/>
      </c>
    </row>
    <row r="534" spans="1:16" x14ac:dyDescent="0.35">
      <c r="A534" s="133" t="str">
        <f>IF(B534="","",IFERROR(INDEX('Supplier List'!$A:$A,MATCH('Purchases Input worksheet'!$B534,'Supplier List'!$B:$B,0)),""))</f>
        <v/>
      </c>
      <c r="B534" s="329"/>
      <c r="C534" s="330"/>
      <c r="D534" s="185" t="str">
        <f>IFERROR(VLOOKUP($C534,'Accounts worksheet'!$B:$C,2,0),"")</f>
        <v/>
      </c>
      <c r="E534" s="186" t="str">
        <f>IFERROR(
INDEX('Accounts worksheet'!$A:$A,MATCH('Purchases Input worksheet'!$C534,'Accounts worksheet'!$B:$B,0)),
"")</f>
        <v/>
      </c>
      <c r="F534" s="331"/>
      <c r="G534" s="336"/>
      <c r="H534" s="333"/>
      <c r="I534" s="334"/>
      <c r="J534" s="335"/>
      <c r="K534" s="340"/>
      <c r="L534" s="188" t="str">
        <f t="shared" si="25"/>
        <v/>
      </c>
      <c r="M534" s="188" t="str">
        <f t="shared" si="26"/>
        <v/>
      </c>
      <c r="N534" s="186"/>
      <c r="P534" s="134" t="str">
        <f t="shared" si="27"/>
        <v/>
      </c>
    </row>
    <row r="535" spans="1:16" x14ac:dyDescent="0.35">
      <c r="A535" s="133" t="str">
        <f>IF(B535="","",IFERROR(INDEX('Supplier List'!$A:$A,MATCH('Purchases Input worksheet'!$B535,'Supplier List'!$B:$B,0)),""))</f>
        <v/>
      </c>
      <c r="B535" s="329"/>
      <c r="C535" s="330"/>
      <c r="D535" s="185" t="str">
        <f>IFERROR(VLOOKUP($C535,'Accounts worksheet'!$B:$C,2,0),"")</f>
        <v/>
      </c>
      <c r="E535" s="186" t="str">
        <f>IFERROR(
INDEX('Accounts worksheet'!$A:$A,MATCH('Purchases Input worksheet'!$C535,'Accounts worksheet'!$B:$B,0)),
"")</f>
        <v/>
      </c>
      <c r="F535" s="331"/>
      <c r="G535" s="336"/>
      <c r="H535" s="333"/>
      <c r="I535" s="334"/>
      <c r="J535" s="335"/>
      <c r="K535" s="340"/>
      <c r="L535" s="188" t="str">
        <f t="shared" si="25"/>
        <v/>
      </c>
      <c r="M535" s="188" t="str">
        <f t="shared" si="26"/>
        <v/>
      </c>
      <c r="N535" s="186"/>
      <c r="P535" s="134" t="str">
        <f t="shared" si="27"/>
        <v/>
      </c>
    </row>
    <row r="536" spans="1:16" x14ac:dyDescent="0.35">
      <c r="A536" s="133" t="str">
        <f>IF(B536="","",IFERROR(INDEX('Supplier List'!$A:$A,MATCH('Purchases Input worksheet'!$B536,'Supplier List'!$B:$B,0)),""))</f>
        <v/>
      </c>
      <c r="B536" s="329"/>
      <c r="C536" s="330"/>
      <c r="D536" s="185" t="str">
        <f>IFERROR(VLOOKUP($C536,'Accounts worksheet'!$B:$C,2,0),"")</f>
        <v/>
      </c>
      <c r="E536" s="186" t="str">
        <f>IFERROR(
INDEX('Accounts worksheet'!$A:$A,MATCH('Purchases Input worksheet'!$C536,'Accounts worksheet'!$B:$B,0)),
"")</f>
        <v/>
      </c>
      <c r="F536" s="331"/>
      <c r="G536" s="336"/>
      <c r="H536" s="333"/>
      <c r="I536" s="334"/>
      <c r="J536" s="335"/>
      <c r="K536" s="340"/>
      <c r="L536" s="188" t="str">
        <f t="shared" si="25"/>
        <v/>
      </c>
      <c r="M536" s="188" t="str">
        <f t="shared" si="26"/>
        <v/>
      </c>
      <c r="N536" s="186"/>
      <c r="P536" s="134" t="str">
        <f t="shared" si="27"/>
        <v/>
      </c>
    </row>
    <row r="537" spans="1:16" x14ac:dyDescent="0.35">
      <c r="A537" s="133" t="str">
        <f>IF(B537="","",IFERROR(INDEX('Supplier List'!$A:$A,MATCH('Purchases Input worksheet'!$B537,'Supplier List'!$B:$B,0)),""))</f>
        <v/>
      </c>
      <c r="B537" s="329"/>
      <c r="C537" s="330"/>
      <c r="D537" s="185" t="str">
        <f>IFERROR(VLOOKUP($C537,'Accounts worksheet'!$B:$C,2,0),"")</f>
        <v/>
      </c>
      <c r="E537" s="186" t="str">
        <f>IFERROR(
INDEX('Accounts worksheet'!$A:$A,MATCH('Purchases Input worksheet'!$C537,'Accounts worksheet'!$B:$B,0)),
"")</f>
        <v/>
      </c>
      <c r="F537" s="331"/>
      <c r="G537" s="336"/>
      <c r="H537" s="333"/>
      <c r="I537" s="334"/>
      <c r="J537" s="335"/>
      <c r="K537" s="340"/>
      <c r="L537" s="188" t="str">
        <f t="shared" si="25"/>
        <v/>
      </c>
      <c r="M537" s="188" t="str">
        <f t="shared" si="26"/>
        <v/>
      </c>
      <c r="N537" s="186"/>
      <c r="P537" s="134" t="str">
        <f t="shared" si="27"/>
        <v/>
      </c>
    </row>
    <row r="538" spans="1:16" x14ac:dyDescent="0.35">
      <c r="A538" s="133" t="str">
        <f>IF(B538="","",IFERROR(INDEX('Supplier List'!$A:$A,MATCH('Purchases Input worksheet'!$B538,'Supplier List'!$B:$B,0)),""))</f>
        <v/>
      </c>
      <c r="B538" s="329"/>
      <c r="C538" s="330"/>
      <c r="D538" s="185" t="str">
        <f>IFERROR(VLOOKUP($C538,'Accounts worksheet'!$B:$C,2,0),"")</f>
        <v/>
      </c>
      <c r="E538" s="186" t="str">
        <f>IFERROR(
INDEX('Accounts worksheet'!$A:$A,MATCH('Purchases Input worksheet'!$C538,'Accounts worksheet'!$B:$B,0)),
"")</f>
        <v/>
      </c>
      <c r="F538" s="331"/>
      <c r="G538" s="336"/>
      <c r="H538" s="333"/>
      <c r="I538" s="334"/>
      <c r="J538" s="335"/>
      <c r="K538" s="340"/>
      <c r="L538" s="188" t="str">
        <f t="shared" si="25"/>
        <v/>
      </c>
      <c r="M538" s="188" t="str">
        <f t="shared" si="26"/>
        <v/>
      </c>
      <c r="N538" s="186"/>
      <c r="P538" s="134" t="str">
        <f t="shared" si="27"/>
        <v/>
      </c>
    </row>
    <row r="539" spans="1:16" x14ac:dyDescent="0.35">
      <c r="A539" s="133" t="str">
        <f>IF(B539="","",IFERROR(INDEX('Supplier List'!$A:$A,MATCH('Purchases Input worksheet'!$B539,'Supplier List'!$B:$B,0)),""))</f>
        <v/>
      </c>
      <c r="B539" s="329"/>
      <c r="C539" s="330"/>
      <c r="D539" s="185" t="str">
        <f>IFERROR(VLOOKUP($C539,'Accounts worksheet'!$B:$C,2,0),"")</f>
        <v/>
      </c>
      <c r="E539" s="186" t="str">
        <f>IFERROR(
INDEX('Accounts worksheet'!$A:$A,MATCH('Purchases Input worksheet'!$C539,'Accounts worksheet'!$B:$B,0)),
"")</f>
        <v/>
      </c>
      <c r="F539" s="331"/>
      <c r="G539" s="336"/>
      <c r="H539" s="333"/>
      <c r="I539" s="334"/>
      <c r="J539" s="335"/>
      <c r="K539" s="340"/>
      <c r="L539" s="188" t="str">
        <f t="shared" si="25"/>
        <v/>
      </c>
      <c r="M539" s="188" t="str">
        <f t="shared" si="26"/>
        <v/>
      </c>
      <c r="N539" s="186"/>
      <c r="P539" s="134" t="str">
        <f t="shared" si="27"/>
        <v/>
      </c>
    </row>
    <row r="540" spans="1:16" x14ac:dyDescent="0.35">
      <c r="A540" s="133" t="str">
        <f>IF(B540="","",IFERROR(INDEX('Supplier List'!$A:$A,MATCH('Purchases Input worksheet'!$B540,'Supplier List'!$B:$B,0)),""))</f>
        <v/>
      </c>
      <c r="B540" s="329"/>
      <c r="C540" s="330"/>
      <c r="D540" s="185" t="str">
        <f>IFERROR(VLOOKUP($C540,'Accounts worksheet'!$B:$C,2,0),"")</f>
        <v/>
      </c>
      <c r="E540" s="186" t="str">
        <f>IFERROR(
INDEX('Accounts worksheet'!$A:$A,MATCH('Purchases Input worksheet'!$C540,'Accounts worksheet'!$B:$B,0)),
"")</f>
        <v/>
      </c>
      <c r="F540" s="331"/>
      <c r="G540" s="336"/>
      <c r="H540" s="333"/>
      <c r="I540" s="334"/>
      <c r="J540" s="335"/>
      <c r="K540" s="340"/>
      <c r="L540" s="188" t="str">
        <f t="shared" si="25"/>
        <v/>
      </c>
      <c r="M540" s="188" t="str">
        <f t="shared" si="26"/>
        <v/>
      </c>
      <c r="N540" s="186"/>
      <c r="P540" s="134" t="str">
        <f t="shared" si="27"/>
        <v/>
      </c>
    </row>
    <row r="541" spans="1:16" x14ac:dyDescent="0.35">
      <c r="A541" s="133" t="str">
        <f>IF(B541="","",IFERROR(INDEX('Supplier List'!$A:$A,MATCH('Purchases Input worksheet'!$B541,'Supplier List'!$B:$B,0)),""))</f>
        <v/>
      </c>
      <c r="B541" s="329"/>
      <c r="C541" s="330"/>
      <c r="D541" s="185" t="str">
        <f>IFERROR(VLOOKUP($C541,'Accounts worksheet'!$B:$C,2,0),"")</f>
        <v/>
      </c>
      <c r="E541" s="186" t="str">
        <f>IFERROR(
INDEX('Accounts worksheet'!$A:$A,MATCH('Purchases Input worksheet'!$C541,'Accounts worksheet'!$B:$B,0)),
"")</f>
        <v/>
      </c>
      <c r="F541" s="331"/>
      <c r="G541" s="336"/>
      <c r="H541" s="333"/>
      <c r="I541" s="334"/>
      <c r="J541" s="335"/>
      <c r="K541" s="340"/>
      <c r="L541" s="188" t="str">
        <f t="shared" si="25"/>
        <v/>
      </c>
      <c r="M541" s="188" t="str">
        <f t="shared" si="26"/>
        <v/>
      </c>
      <c r="N541" s="186"/>
      <c r="P541" s="134" t="str">
        <f t="shared" si="27"/>
        <v/>
      </c>
    </row>
    <row r="542" spans="1:16" x14ac:dyDescent="0.35">
      <c r="A542" s="133" t="str">
        <f>IF(B542="","",IFERROR(INDEX('Supplier List'!$A:$A,MATCH('Purchases Input worksheet'!$B542,'Supplier List'!$B:$B,0)),""))</f>
        <v/>
      </c>
      <c r="B542" s="329"/>
      <c r="C542" s="330"/>
      <c r="D542" s="185" t="str">
        <f>IFERROR(VLOOKUP($C542,'Accounts worksheet'!$B:$C,2,0),"")</f>
        <v/>
      </c>
      <c r="E542" s="186" t="str">
        <f>IFERROR(
INDEX('Accounts worksheet'!$A:$A,MATCH('Purchases Input worksheet'!$C542,'Accounts worksheet'!$B:$B,0)),
"")</f>
        <v/>
      </c>
      <c r="F542" s="331"/>
      <c r="G542" s="336"/>
      <c r="H542" s="333"/>
      <c r="I542" s="334"/>
      <c r="J542" s="335"/>
      <c r="K542" s="340"/>
      <c r="L542" s="188" t="str">
        <f t="shared" si="25"/>
        <v/>
      </c>
      <c r="M542" s="188" t="str">
        <f t="shared" si="26"/>
        <v/>
      </c>
      <c r="N542" s="186"/>
      <c r="P542" s="134" t="str">
        <f t="shared" si="27"/>
        <v/>
      </c>
    </row>
    <row r="543" spans="1:16" x14ac:dyDescent="0.35">
      <c r="A543" s="133" t="str">
        <f>IF(B543="","",IFERROR(INDEX('Supplier List'!$A:$A,MATCH('Purchases Input worksheet'!$B543,'Supplier List'!$B:$B,0)),""))</f>
        <v/>
      </c>
      <c r="B543" s="329"/>
      <c r="C543" s="330"/>
      <c r="D543" s="185" t="str">
        <f>IFERROR(VLOOKUP($C543,'Accounts worksheet'!$B:$C,2,0),"")</f>
        <v/>
      </c>
      <c r="E543" s="186" t="str">
        <f>IFERROR(
INDEX('Accounts worksheet'!$A:$A,MATCH('Purchases Input worksheet'!$C543,'Accounts worksheet'!$B:$B,0)),
"")</f>
        <v/>
      </c>
      <c r="F543" s="331"/>
      <c r="G543" s="336"/>
      <c r="H543" s="333"/>
      <c r="I543" s="334"/>
      <c r="J543" s="335"/>
      <c r="K543" s="340"/>
      <c r="L543" s="188" t="str">
        <f t="shared" si="25"/>
        <v/>
      </c>
      <c r="M543" s="188" t="str">
        <f t="shared" si="26"/>
        <v/>
      </c>
      <c r="N543" s="186"/>
      <c r="P543" s="134" t="str">
        <f t="shared" si="27"/>
        <v/>
      </c>
    </row>
    <row r="544" spans="1:16" x14ac:dyDescent="0.35">
      <c r="A544" s="133" t="str">
        <f>IF(B544="","",IFERROR(INDEX('Supplier List'!$A:$A,MATCH('Purchases Input worksheet'!$B544,'Supplier List'!$B:$B,0)),""))</f>
        <v/>
      </c>
      <c r="B544" s="329"/>
      <c r="C544" s="330"/>
      <c r="D544" s="185" t="str">
        <f>IFERROR(VLOOKUP($C544,'Accounts worksheet'!$B:$C,2,0),"")</f>
        <v/>
      </c>
      <c r="E544" s="186" t="str">
        <f>IFERROR(
INDEX('Accounts worksheet'!$A:$A,MATCH('Purchases Input worksheet'!$C544,'Accounts worksheet'!$B:$B,0)),
"")</f>
        <v/>
      </c>
      <c r="F544" s="331"/>
      <c r="G544" s="336"/>
      <c r="H544" s="333"/>
      <c r="I544" s="334"/>
      <c r="J544" s="335"/>
      <c r="K544" s="340"/>
      <c r="L544" s="188" t="str">
        <f t="shared" si="25"/>
        <v/>
      </c>
      <c r="M544" s="188" t="str">
        <f t="shared" si="26"/>
        <v/>
      </c>
      <c r="N544" s="186"/>
      <c r="P544" s="134" t="str">
        <f t="shared" si="27"/>
        <v/>
      </c>
    </row>
    <row r="545" spans="1:16" x14ac:dyDescent="0.35">
      <c r="A545" s="133" t="str">
        <f>IF(B545="","",IFERROR(INDEX('Supplier List'!$A:$A,MATCH('Purchases Input worksheet'!$B545,'Supplier List'!$B:$B,0)),""))</f>
        <v/>
      </c>
      <c r="B545" s="329"/>
      <c r="C545" s="330"/>
      <c r="D545" s="185" t="str">
        <f>IFERROR(VLOOKUP($C545,'Accounts worksheet'!$B:$C,2,0),"")</f>
        <v/>
      </c>
      <c r="E545" s="186" t="str">
        <f>IFERROR(
INDEX('Accounts worksheet'!$A:$A,MATCH('Purchases Input worksheet'!$C545,'Accounts worksheet'!$B:$B,0)),
"")</f>
        <v/>
      </c>
      <c r="F545" s="331"/>
      <c r="G545" s="336"/>
      <c r="H545" s="333"/>
      <c r="I545" s="334"/>
      <c r="J545" s="335"/>
      <c r="K545" s="340"/>
      <c r="L545" s="188" t="str">
        <f t="shared" si="25"/>
        <v/>
      </c>
      <c r="M545" s="188" t="str">
        <f t="shared" si="26"/>
        <v/>
      </c>
      <c r="N545" s="186"/>
      <c r="P545" s="134" t="str">
        <f t="shared" si="27"/>
        <v/>
      </c>
    </row>
    <row r="546" spans="1:16" x14ac:dyDescent="0.35">
      <c r="A546" s="133" t="str">
        <f>IF(B546="","",IFERROR(INDEX('Supplier List'!$A:$A,MATCH('Purchases Input worksheet'!$B546,'Supplier List'!$B:$B,0)),""))</f>
        <v/>
      </c>
      <c r="B546" s="329"/>
      <c r="C546" s="330"/>
      <c r="D546" s="185" t="str">
        <f>IFERROR(VLOOKUP($C546,'Accounts worksheet'!$B:$C,2,0),"")</f>
        <v/>
      </c>
      <c r="E546" s="186" t="str">
        <f>IFERROR(
INDEX('Accounts worksheet'!$A:$A,MATCH('Purchases Input worksheet'!$C546,'Accounts worksheet'!$B:$B,0)),
"")</f>
        <v/>
      </c>
      <c r="F546" s="331"/>
      <c r="G546" s="336"/>
      <c r="H546" s="333"/>
      <c r="I546" s="334"/>
      <c r="J546" s="335"/>
      <c r="K546" s="340"/>
      <c r="L546" s="188" t="str">
        <f t="shared" si="25"/>
        <v/>
      </c>
      <c r="M546" s="188" t="str">
        <f t="shared" si="26"/>
        <v/>
      </c>
      <c r="N546" s="186"/>
      <c r="P546" s="134" t="str">
        <f t="shared" si="27"/>
        <v/>
      </c>
    </row>
    <row r="547" spans="1:16" x14ac:dyDescent="0.35">
      <c r="A547" s="133" t="str">
        <f>IF(B547="","",IFERROR(INDEX('Supplier List'!$A:$A,MATCH('Purchases Input worksheet'!$B547,'Supplier List'!$B:$B,0)),""))</f>
        <v/>
      </c>
      <c r="B547" s="329"/>
      <c r="C547" s="330"/>
      <c r="D547" s="185" t="str">
        <f>IFERROR(VLOOKUP($C547,'Accounts worksheet'!$B:$C,2,0),"")</f>
        <v/>
      </c>
      <c r="E547" s="186" t="str">
        <f>IFERROR(
INDEX('Accounts worksheet'!$A:$A,MATCH('Purchases Input worksheet'!$C547,'Accounts worksheet'!$B:$B,0)),
"")</f>
        <v/>
      </c>
      <c r="F547" s="331"/>
      <c r="G547" s="336"/>
      <c r="H547" s="333"/>
      <c r="I547" s="334"/>
      <c r="J547" s="335"/>
      <c r="K547" s="340"/>
      <c r="L547" s="188" t="str">
        <f t="shared" si="25"/>
        <v/>
      </c>
      <c r="M547" s="188" t="str">
        <f t="shared" si="26"/>
        <v/>
      </c>
      <c r="N547" s="186"/>
      <c r="P547" s="134" t="str">
        <f t="shared" si="27"/>
        <v/>
      </c>
    </row>
    <row r="548" spans="1:16" x14ac:dyDescent="0.35">
      <c r="A548" s="133" t="str">
        <f>IF(B548="","",IFERROR(INDEX('Supplier List'!$A:$A,MATCH('Purchases Input worksheet'!$B548,'Supplier List'!$B:$B,0)),""))</f>
        <v/>
      </c>
      <c r="B548" s="329"/>
      <c r="C548" s="330"/>
      <c r="D548" s="185" t="str">
        <f>IFERROR(VLOOKUP($C548,'Accounts worksheet'!$B:$C,2,0),"")</f>
        <v/>
      </c>
      <c r="E548" s="186" t="str">
        <f>IFERROR(
INDEX('Accounts worksheet'!$A:$A,MATCH('Purchases Input worksheet'!$C548,'Accounts worksheet'!$B:$B,0)),
"")</f>
        <v/>
      </c>
      <c r="F548" s="331"/>
      <c r="G548" s="336"/>
      <c r="H548" s="333"/>
      <c r="I548" s="334"/>
      <c r="J548" s="335"/>
      <c r="K548" s="340"/>
      <c r="L548" s="188" t="str">
        <f t="shared" si="25"/>
        <v/>
      </c>
      <c r="M548" s="188" t="str">
        <f t="shared" si="26"/>
        <v/>
      </c>
      <c r="N548" s="186"/>
      <c r="P548" s="134" t="str">
        <f t="shared" si="27"/>
        <v/>
      </c>
    </row>
    <row r="549" spans="1:16" x14ac:dyDescent="0.35">
      <c r="A549" s="133" t="str">
        <f>IF(B549="","",IFERROR(INDEX('Supplier List'!$A:$A,MATCH('Purchases Input worksheet'!$B549,'Supplier List'!$B:$B,0)),""))</f>
        <v/>
      </c>
      <c r="B549" s="329"/>
      <c r="C549" s="330"/>
      <c r="D549" s="185" t="str">
        <f>IFERROR(VLOOKUP($C549,'Accounts worksheet'!$B:$C,2,0),"")</f>
        <v/>
      </c>
      <c r="E549" s="186" t="str">
        <f>IFERROR(
INDEX('Accounts worksheet'!$A:$A,MATCH('Purchases Input worksheet'!$C549,'Accounts worksheet'!$B:$B,0)),
"")</f>
        <v/>
      </c>
      <c r="F549" s="331"/>
      <c r="G549" s="336"/>
      <c r="H549" s="333"/>
      <c r="I549" s="334"/>
      <c r="J549" s="335"/>
      <c r="K549" s="340"/>
      <c r="L549" s="188" t="str">
        <f t="shared" si="25"/>
        <v/>
      </c>
      <c r="M549" s="188" t="str">
        <f t="shared" si="26"/>
        <v/>
      </c>
      <c r="N549" s="186"/>
      <c r="P549" s="134" t="str">
        <f t="shared" si="27"/>
        <v/>
      </c>
    </row>
    <row r="550" spans="1:16" x14ac:dyDescent="0.35">
      <c r="A550" s="133" t="str">
        <f>IF(B550="","",IFERROR(INDEX('Supplier List'!$A:$A,MATCH('Purchases Input worksheet'!$B550,'Supplier List'!$B:$B,0)),""))</f>
        <v/>
      </c>
      <c r="B550" s="329"/>
      <c r="C550" s="330"/>
      <c r="D550" s="185" t="str">
        <f>IFERROR(VLOOKUP($C550,'Accounts worksheet'!$B:$C,2,0),"")</f>
        <v/>
      </c>
      <c r="E550" s="186" t="str">
        <f>IFERROR(
INDEX('Accounts worksheet'!$A:$A,MATCH('Purchases Input worksheet'!$C550,'Accounts worksheet'!$B:$B,0)),
"")</f>
        <v/>
      </c>
      <c r="F550" s="331"/>
      <c r="G550" s="336"/>
      <c r="H550" s="333"/>
      <c r="I550" s="334"/>
      <c r="J550" s="335"/>
      <c r="K550" s="340"/>
      <c r="L550" s="188" t="str">
        <f t="shared" si="25"/>
        <v/>
      </c>
      <c r="M550" s="188" t="str">
        <f t="shared" si="26"/>
        <v/>
      </c>
      <c r="N550" s="186"/>
      <c r="P550" s="134" t="str">
        <f t="shared" si="27"/>
        <v/>
      </c>
    </row>
    <row r="551" spans="1:16" x14ac:dyDescent="0.35">
      <c r="A551" s="133" t="str">
        <f>IF(B551="","",IFERROR(INDEX('Supplier List'!$A:$A,MATCH('Purchases Input worksheet'!$B551,'Supplier List'!$B:$B,0)),""))</f>
        <v/>
      </c>
      <c r="B551" s="329"/>
      <c r="C551" s="330"/>
      <c r="D551" s="185" t="str">
        <f>IFERROR(VLOOKUP($C551,'Accounts worksheet'!$B:$C,2,0),"")</f>
        <v/>
      </c>
      <c r="E551" s="186" t="str">
        <f>IFERROR(
INDEX('Accounts worksheet'!$A:$A,MATCH('Purchases Input worksheet'!$C551,'Accounts worksheet'!$B:$B,0)),
"")</f>
        <v/>
      </c>
      <c r="F551" s="331"/>
      <c r="G551" s="336"/>
      <c r="H551" s="333"/>
      <c r="I551" s="334"/>
      <c r="J551" s="335"/>
      <c r="K551" s="340"/>
      <c r="L551" s="188" t="str">
        <f t="shared" si="25"/>
        <v/>
      </c>
      <c r="M551" s="188" t="str">
        <f t="shared" si="26"/>
        <v/>
      </c>
      <c r="N551" s="186"/>
      <c r="P551" s="134" t="str">
        <f t="shared" si="27"/>
        <v/>
      </c>
    </row>
    <row r="552" spans="1:16" x14ac:dyDescent="0.35">
      <c r="A552" s="133" t="str">
        <f>IF(B552="","",IFERROR(INDEX('Supplier List'!$A:$A,MATCH('Purchases Input worksheet'!$B552,'Supplier List'!$B:$B,0)),""))</f>
        <v/>
      </c>
      <c r="B552" s="329"/>
      <c r="C552" s="330"/>
      <c r="D552" s="185" t="str">
        <f>IFERROR(VLOOKUP($C552,'Accounts worksheet'!$B:$C,2,0),"")</f>
        <v/>
      </c>
      <c r="E552" s="186" t="str">
        <f>IFERROR(
INDEX('Accounts worksheet'!$A:$A,MATCH('Purchases Input worksheet'!$C552,'Accounts worksheet'!$B:$B,0)),
"")</f>
        <v/>
      </c>
      <c r="F552" s="331"/>
      <c r="G552" s="336"/>
      <c r="H552" s="333"/>
      <c r="I552" s="334"/>
      <c r="J552" s="335"/>
      <c r="K552" s="340"/>
      <c r="L552" s="188" t="str">
        <f t="shared" si="25"/>
        <v/>
      </c>
      <c r="M552" s="188" t="str">
        <f t="shared" si="26"/>
        <v/>
      </c>
      <c r="N552" s="186"/>
      <c r="P552" s="134" t="str">
        <f t="shared" si="27"/>
        <v/>
      </c>
    </row>
    <row r="553" spans="1:16" x14ac:dyDescent="0.35">
      <c r="A553" s="133" t="str">
        <f>IF(B553="","",IFERROR(INDEX('Supplier List'!$A:$A,MATCH('Purchases Input worksheet'!$B553,'Supplier List'!$B:$B,0)),""))</f>
        <v/>
      </c>
      <c r="B553" s="329"/>
      <c r="C553" s="330"/>
      <c r="D553" s="185" t="str">
        <f>IFERROR(VLOOKUP($C553,'Accounts worksheet'!$B:$C,2,0),"")</f>
        <v/>
      </c>
      <c r="E553" s="186" t="str">
        <f>IFERROR(
INDEX('Accounts worksheet'!$A:$A,MATCH('Purchases Input worksheet'!$C553,'Accounts worksheet'!$B:$B,0)),
"")</f>
        <v/>
      </c>
      <c r="F553" s="331"/>
      <c r="G553" s="336"/>
      <c r="H553" s="333"/>
      <c r="I553" s="334"/>
      <c r="J553" s="335"/>
      <c r="K553" s="340"/>
      <c r="L553" s="188" t="str">
        <f t="shared" si="25"/>
        <v/>
      </c>
      <c r="M553" s="188" t="str">
        <f t="shared" si="26"/>
        <v/>
      </c>
      <c r="N553" s="186"/>
      <c r="P553" s="134" t="str">
        <f t="shared" si="27"/>
        <v/>
      </c>
    </row>
    <row r="554" spans="1:16" x14ac:dyDescent="0.35">
      <c r="A554" s="133" t="str">
        <f>IF(B554="","",IFERROR(INDEX('Supplier List'!$A:$A,MATCH('Purchases Input worksheet'!$B554,'Supplier List'!$B:$B,0)),""))</f>
        <v/>
      </c>
      <c r="B554" s="329"/>
      <c r="C554" s="330"/>
      <c r="D554" s="185" t="str">
        <f>IFERROR(VLOOKUP($C554,'Accounts worksheet'!$B:$C,2,0),"")</f>
        <v/>
      </c>
      <c r="E554" s="186" t="str">
        <f>IFERROR(
INDEX('Accounts worksheet'!$A:$A,MATCH('Purchases Input worksheet'!$C554,'Accounts worksheet'!$B:$B,0)),
"")</f>
        <v/>
      </c>
      <c r="F554" s="331"/>
      <c r="G554" s="336"/>
      <c r="H554" s="333"/>
      <c r="I554" s="334"/>
      <c r="J554" s="335"/>
      <c r="K554" s="340"/>
      <c r="L554" s="188" t="str">
        <f t="shared" si="25"/>
        <v/>
      </c>
      <c r="M554" s="188" t="str">
        <f t="shared" si="26"/>
        <v/>
      </c>
      <c r="N554" s="186"/>
      <c r="P554" s="134" t="str">
        <f t="shared" si="27"/>
        <v/>
      </c>
    </row>
    <row r="555" spans="1:16" x14ac:dyDescent="0.35">
      <c r="A555" s="133" t="str">
        <f>IF(B555="","",IFERROR(INDEX('Supplier List'!$A:$A,MATCH('Purchases Input worksheet'!$B555,'Supplier List'!$B:$B,0)),""))</f>
        <v/>
      </c>
      <c r="B555" s="329"/>
      <c r="C555" s="330"/>
      <c r="D555" s="185" t="str">
        <f>IFERROR(VLOOKUP($C555,'Accounts worksheet'!$B:$C,2,0),"")</f>
        <v/>
      </c>
      <c r="E555" s="186" t="str">
        <f>IFERROR(
INDEX('Accounts worksheet'!$A:$A,MATCH('Purchases Input worksheet'!$C555,'Accounts worksheet'!$B:$B,0)),
"")</f>
        <v/>
      </c>
      <c r="F555" s="331"/>
      <c r="G555" s="336"/>
      <c r="H555" s="333"/>
      <c r="I555" s="334"/>
      <c r="J555" s="335"/>
      <c r="K555" s="340"/>
      <c r="L555" s="188" t="str">
        <f t="shared" si="25"/>
        <v/>
      </c>
      <c r="M555" s="188" t="str">
        <f t="shared" si="26"/>
        <v/>
      </c>
      <c r="N555" s="186"/>
      <c r="P555" s="134" t="str">
        <f t="shared" si="27"/>
        <v/>
      </c>
    </row>
    <row r="556" spans="1:16" x14ac:dyDescent="0.35">
      <c r="A556" s="133" t="str">
        <f>IF(B556="","",IFERROR(INDEX('Supplier List'!$A:$A,MATCH('Purchases Input worksheet'!$B556,'Supplier List'!$B:$B,0)),""))</f>
        <v/>
      </c>
      <c r="B556" s="329"/>
      <c r="C556" s="330"/>
      <c r="D556" s="185" t="str">
        <f>IFERROR(VLOOKUP($C556,'Accounts worksheet'!$B:$C,2,0),"")</f>
        <v/>
      </c>
      <c r="E556" s="186" t="str">
        <f>IFERROR(
INDEX('Accounts worksheet'!$A:$A,MATCH('Purchases Input worksheet'!$C556,'Accounts worksheet'!$B:$B,0)),
"")</f>
        <v/>
      </c>
      <c r="F556" s="331"/>
      <c r="G556" s="336"/>
      <c r="H556" s="333"/>
      <c r="I556" s="334"/>
      <c r="J556" s="335"/>
      <c r="K556" s="340"/>
      <c r="L556" s="188" t="str">
        <f t="shared" si="25"/>
        <v/>
      </c>
      <c r="M556" s="188" t="str">
        <f t="shared" si="26"/>
        <v/>
      </c>
      <c r="N556" s="186"/>
      <c r="P556" s="134" t="str">
        <f t="shared" si="27"/>
        <v/>
      </c>
    </row>
    <row r="557" spans="1:16" x14ac:dyDescent="0.35">
      <c r="A557" s="133" t="str">
        <f>IF(B557="","",IFERROR(INDEX('Supplier List'!$A:$A,MATCH('Purchases Input worksheet'!$B557,'Supplier List'!$B:$B,0)),""))</f>
        <v/>
      </c>
      <c r="B557" s="329"/>
      <c r="C557" s="330"/>
      <c r="D557" s="185" t="str">
        <f>IFERROR(VLOOKUP($C557,'Accounts worksheet'!$B:$C,2,0),"")</f>
        <v/>
      </c>
      <c r="E557" s="186" t="str">
        <f>IFERROR(
INDEX('Accounts worksheet'!$A:$A,MATCH('Purchases Input worksheet'!$C557,'Accounts worksheet'!$B:$B,0)),
"")</f>
        <v/>
      </c>
      <c r="F557" s="331"/>
      <c r="G557" s="336"/>
      <c r="H557" s="333"/>
      <c r="I557" s="334"/>
      <c r="J557" s="335"/>
      <c r="K557" s="340"/>
      <c r="L557" s="188" t="str">
        <f t="shared" si="25"/>
        <v/>
      </c>
      <c r="M557" s="188" t="str">
        <f t="shared" si="26"/>
        <v/>
      </c>
      <c r="N557" s="186"/>
      <c r="P557" s="134" t="str">
        <f t="shared" si="27"/>
        <v/>
      </c>
    </row>
    <row r="558" spans="1:16" x14ac:dyDescent="0.35">
      <c r="A558" s="133" t="str">
        <f>IF(B558="","",IFERROR(INDEX('Supplier List'!$A:$A,MATCH('Purchases Input worksheet'!$B558,'Supplier List'!$B:$B,0)),""))</f>
        <v/>
      </c>
      <c r="B558" s="329"/>
      <c r="C558" s="330"/>
      <c r="D558" s="185" t="str">
        <f>IFERROR(VLOOKUP($C558,'Accounts worksheet'!$B:$C,2,0),"")</f>
        <v/>
      </c>
      <c r="E558" s="186" t="str">
        <f>IFERROR(
INDEX('Accounts worksheet'!$A:$A,MATCH('Purchases Input worksheet'!$C558,'Accounts worksheet'!$B:$B,0)),
"")</f>
        <v/>
      </c>
      <c r="F558" s="331"/>
      <c r="G558" s="336"/>
      <c r="H558" s="333"/>
      <c r="I558" s="334"/>
      <c r="J558" s="335"/>
      <c r="K558" s="340"/>
      <c r="L558" s="188" t="str">
        <f t="shared" si="25"/>
        <v/>
      </c>
      <c r="M558" s="188" t="str">
        <f t="shared" si="26"/>
        <v/>
      </c>
      <c r="N558" s="186"/>
      <c r="P558" s="134" t="str">
        <f t="shared" si="27"/>
        <v/>
      </c>
    </row>
    <row r="559" spans="1:16" x14ac:dyDescent="0.35">
      <c r="A559" s="133" t="str">
        <f>IF(B559="","",IFERROR(INDEX('Supplier List'!$A:$A,MATCH('Purchases Input worksheet'!$B559,'Supplier List'!$B:$B,0)),""))</f>
        <v/>
      </c>
      <c r="B559" s="329"/>
      <c r="C559" s="330"/>
      <c r="D559" s="185" t="str">
        <f>IFERROR(VLOOKUP($C559,'Accounts worksheet'!$B:$C,2,0),"")</f>
        <v/>
      </c>
      <c r="E559" s="186" t="str">
        <f>IFERROR(
INDEX('Accounts worksheet'!$A:$A,MATCH('Purchases Input worksheet'!$C559,'Accounts worksheet'!$B:$B,0)),
"")</f>
        <v/>
      </c>
      <c r="F559" s="331"/>
      <c r="G559" s="336"/>
      <c r="H559" s="333"/>
      <c r="I559" s="334"/>
      <c r="J559" s="335"/>
      <c r="K559" s="340"/>
      <c r="L559" s="188" t="str">
        <f t="shared" si="25"/>
        <v/>
      </c>
      <c r="M559" s="188" t="str">
        <f t="shared" si="26"/>
        <v/>
      </c>
      <c r="N559" s="186"/>
      <c r="P559" s="134" t="str">
        <f t="shared" si="27"/>
        <v/>
      </c>
    </row>
    <row r="560" spans="1:16" x14ac:dyDescent="0.35">
      <c r="A560" s="133" t="str">
        <f>IF(B560="","",IFERROR(INDEX('Supplier List'!$A:$A,MATCH('Purchases Input worksheet'!$B560,'Supplier List'!$B:$B,0)),""))</f>
        <v/>
      </c>
      <c r="B560" s="329"/>
      <c r="C560" s="330"/>
      <c r="D560" s="185" t="str">
        <f>IFERROR(VLOOKUP($C560,'Accounts worksheet'!$B:$C,2,0),"")</f>
        <v/>
      </c>
      <c r="E560" s="186" t="str">
        <f>IFERROR(
INDEX('Accounts worksheet'!$A:$A,MATCH('Purchases Input worksheet'!$C560,'Accounts worksheet'!$B:$B,0)),
"")</f>
        <v/>
      </c>
      <c r="F560" s="331"/>
      <c r="G560" s="336"/>
      <c r="H560" s="333"/>
      <c r="I560" s="334"/>
      <c r="J560" s="335"/>
      <c r="K560" s="340"/>
      <c r="L560" s="188" t="str">
        <f t="shared" si="25"/>
        <v/>
      </c>
      <c r="M560" s="188" t="str">
        <f t="shared" si="26"/>
        <v/>
      </c>
      <c r="N560" s="186"/>
      <c r="P560" s="134" t="str">
        <f t="shared" si="27"/>
        <v/>
      </c>
    </row>
    <row r="561" spans="1:16" x14ac:dyDescent="0.35">
      <c r="A561" s="133" t="str">
        <f>IF(B561="","",IFERROR(INDEX('Supplier List'!$A:$A,MATCH('Purchases Input worksheet'!$B561,'Supplier List'!$B:$B,0)),""))</f>
        <v/>
      </c>
      <c r="B561" s="329"/>
      <c r="C561" s="330"/>
      <c r="D561" s="185" t="str">
        <f>IFERROR(VLOOKUP($C561,'Accounts worksheet'!$B:$C,2,0),"")</f>
        <v/>
      </c>
      <c r="E561" s="186" t="str">
        <f>IFERROR(
INDEX('Accounts worksheet'!$A:$A,MATCH('Purchases Input worksheet'!$C561,'Accounts worksheet'!$B:$B,0)),
"")</f>
        <v/>
      </c>
      <c r="F561" s="331"/>
      <c r="G561" s="336"/>
      <c r="H561" s="333"/>
      <c r="I561" s="334"/>
      <c r="J561" s="335"/>
      <c r="K561" s="340"/>
      <c r="L561" s="188" t="str">
        <f t="shared" si="25"/>
        <v/>
      </c>
      <c r="M561" s="188" t="str">
        <f t="shared" si="26"/>
        <v/>
      </c>
      <c r="N561" s="186"/>
      <c r="P561" s="134" t="str">
        <f t="shared" si="27"/>
        <v/>
      </c>
    </row>
    <row r="562" spans="1:16" x14ac:dyDescent="0.35">
      <c r="A562" s="133" t="str">
        <f>IF(B562="","",IFERROR(INDEX('Supplier List'!$A:$A,MATCH('Purchases Input worksheet'!$B562,'Supplier List'!$B:$B,0)),""))</f>
        <v/>
      </c>
      <c r="B562" s="329"/>
      <c r="C562" s="330"/>
      <c r="D562" s="185" t="str">
        <f>IFERROR(VLOOKUP($C562,'Accounts worksheet'!$B:$C,2,0),"")</f>
        <v/>
      </c>
      <c r="E562" s="186" t="str">
        <f>IFERROR(
INDEX('Accounts worksheet'!$A:$A,MATCH('Purchases Input worksheet'!$C562,'Accounts worksheet'!$B:$B,0)),
"")</f>
        <v/>
      </c>
      <c r="F562" s="331"/>
      <c r="G562" s="336"/>
      <c r="H562" s="333"/>
      <c r="I562" s="334"/>
      <c r="J562" s="335"/>
      <c r="K562" s="340"/>
      <c r="L562" s="188" t="str">
        <f t="shared" si="25"/>
        <v/>
      </c>
      <c r="M562" s="188" t="str">
        <f t="shared" si="26"/>
        <v/>
      </c>
      <c r="N562" s="186"/>
      <c r="P562" s="134" t="str">
        <f t="shared" si="27"/>
        <v/>
      </c>
    </row>
    <row r="563" spans="1:16" x14ac:dyDescent="0.35">
      <c r="A563" s="133" t="str">
        <f>IF(B563="","",IFERROR(INDEX('Supplier List'!$A:$A,MATCH('Purchases Input worksheet'!$B563,'Supplier List'!$B:$B,0)),""))</f>
        <v/>
      </c>
      <c r="B563" s="329"/>
      <c r="C563" s="330"/>
      <c r="D563" s="185" t="str">
        <f>IFERROR(VLOOKUP($C563,'Accounts worksheet'!$B:$C,2,0),"")</f>
        <v/>
      </c>
      <c r="E563" s="186" t="str">
        <f>IFERROR(
INDEX('Accounts worksheet'!$A:$A,MATCH('Purchases Input worksheet'!$C563,'Accounts worksheet'!$B:$B,0)),
"")</f>
        <v/>
      </c>
      <c r="F563" s="331"/>
      <c r="G563" s="336"/>
      <c r="H563" s="333"/>
      <c r="I563" s="334"/>
      <c r="J563" s="335"/>
      <c r="K563" s="340"/>
      <c r="L563" s="188" t="str">
        <f t="shared" si="25"/>
        <v/>
      </c>
      <c r="M563" s="188" t="str">
        <f t="shared" si="26"/>
        <v/>
      </c>
      <c r="N563" s="186"/>
      <c r="P563" s="134" t="str">
        <f t="shared" si="27"/>
        <v/>
      </c>
    </row>
    <row r="564" spans="1:16" x14ac:dyDescent="0.35">
      <c r="A564" s="133" t="str">
        <f>IF(B564="","",IFERROR(INDEX('Supplier List'!$A:$A,MATCH('Purchases Input worksheet'!$B564,'Supplier List'!$B:$B,0)),""))</f>
        <v/>
      </c>
      <c r="B564" s="329"/>
      <c r="C564" s="330"/>
      <c r="D564" s="185" t="str">
        <f>IFERROR(VLOOKUP($C564,'Accounts worksheet'!$B:$C,2,0),"")</f>
        <v/>
      </c>
      <c r="E564" s="186" t="str">
        <f>IFERROR(
INDEX('Accounts worksheet'!$A:$A,MATCH('Purchases Input worksheet'!$C564,'Accounts worksheet'!$B:$B,0)),
"")</f>
        <v/>
      </c>
      <c r="F564" s="331"/>
      <c r="G564" s="336"/>
      <c r="H564" s="333"/>
      <c r="I564" s="334"/>
      <c r="J564" s="335"/>
      <c r="K564" s="340"/>
      <c r="L564" s="188" t="str">
        <f t="shared" si="25"/>
        <v/>
      </c>
      <c r="M564" s="188" t="str">
        <f t="shared" si="26"/>
        <v/>
      </c>
      <c r="N564" s="186"/>
      <c r="P564" s="134" t="str">
        <f t="shared" si="27"/>
        <v/>
      </c>
    </row>
    <row r="565" spans="1:16" x14ac:dyDescent="0.35">
      <c r="A565" s="133" t="str">
        <f>IF(B565="","",IFERROR(INDEX('Supplier List'!$A:$A,MATCH('Purchases Input worksheet'!$B565,'Supplier List'!$B:$B,0)),""))</f>
        <v/>
      </c>
      <c r="B565" s="329"/>
      <c r="C565" s="330"/>
      <c r="D565" s="185" t="str">
        <f>IFERROR(VLOOKUP($C565,'Accounts worksheet'!$B:$C,2,0),"")</f>
        <v/>
      </c>
      <c r="E565" s="186" t="str">
        <f>IFERROR(
INDEX('Accounts worksheet'!$A:$A,MATCH('Purchases Input worksheet'!$C565,'Accounts worksheet'!$B:$B,0)),
"")</f>
        <v/>
      </c>
      <c r="F565" s="331"/>
      <c r="G565" s="336"/>
      <c r="H565" s="333"/>
      <c r="I565" s="334"/>
      <c r="J565" s="335"/>
      <c r="K565" s="340"/>
      <c r="L565" s="188" t="str">
        <f t="shared" si="25"/>
        <v/>
      </c>
      <c r="M565" s="188" t="str">
        <f t="shared" si="26"/>
        <v/>
      </c>
      <c r="N565" s="186"/>
      <c r="P565" s="134" t="str">
        <f t="shared" si="27"/>
        <v/>
      </c>
    </row>
    <row r="566" spans="1:16" x14ac:dyDescent="0.35">
      <c r="A566" s="133" t="str">
        <f>IF(B566="","",IFERROR(INDEX('Supplier List'!$A:$A,MATCH('Purchases Input worksheet'!$B566,'Supplier List'!$B:$B,0)),""))</f>
        <v/>
      </c>
      <c r="B566" s="329"/>
      <c r="C566" s="330"/>
      <c r="D566" s="185" t="str">
        <f>IFERROR(VLOOKUP($C566,'Accounts worksheet'!$B:$C,2,0),"")</f>
        <v/>
      </c>
      <c r="E566" s="186" t="str">
        <f>IFERROR(
INDEX('Accounts worksheet'!$A:$A,MATCH('Purchases Input worksheet'!$C566,'Accounts worksheet'!$B:$B,0)),
"")</f>
        <v/>
      </c>
      <c r="F566" s="331"/>
      <c r="G566" s="336"/>
      <c r="H566" s="333"/>
      <c r="I566" s="334"/>
      <c r="J566" s="335"/>
      <c r="K566" s="340"/>
      <c r="L566" s="188" t="str">
        <f t="shared" si="25"/>
        <v/>
      </c>
      <c r="M566" s="188" t="str">
        <f t="shared" si="26"/>
        <v/>
      </c>
      <c r="N566" s="186"/>
      <c r="P566" s="134" t="str">
        <f t="shared" si="27"/>
        <v/>
      </c>
    </row>
    <row r="567" spans="1:16" x14ac:dyDescent="0.35">
      <c r="A567" s="133" t="str">
        <f>IF(B567="","",IFERROR(INDEX('Supplier List'!$A:$A,MATCH('Purchases Input worksheet'!$B567,'Supplier List'!$B:$B,0)),""))</f>
        <v/>
      </c>
      <c r="B567" s="329"/>
      <c r="C567" s="330"/>
      <c r="D567" s="185" t="str">
        <f>IFERROR(VLOOKUP($C567,'Accounts worksheet'!$B:$C,2,0),"")</f>
        <v/>
      </c>
      <c r="E567" s="186" t="str">
        <f>IFERROR(
INDEX('Accounts worksheet'!$A:$A,MATCH('Purchases Input worksheet'!$C567,'Accounts worksheet'!$B:$B,0)),
"")</f>
        <v/>
      </c>
      <c r="F567" s="331"/>
      <c r="G567" s="336"/>
      <c r="H567" s="333"/>
      <c r="I567" s="334"/>
      <c r="J567" s="335"/>
      <c r="K567" s="340"/>
      <c r="L567" s="188" t="str">
        <f t="shared" si="25"/>
        <v/>
      </c>
      <c r="M567" s="188" t="str">
        <f t="shared" si="26"/>
        <v/>
      </c>
      <c r="N567" s="186"/>
      <c r="P567" s="134" t="str">
        <f t="shared" si="27"/>
        <v/>
      </c>
    </row>
    <row r="568" spans="1:16" x14ac:dyDescent="0.35">
      <c r="A568" s="133" t="str">
        <f>IF(B568="","",IFERROR(INDEX('Supplier List'!$A:$A,MATCH('Purchases Input worksheet'!$B568,'Supplier List'!$B:$B,0)),""))</f>
        <v/>
      </c>
      <c r="B568" s="329"/>
      <c r="C568" s="330"/>
      <c r="D568" s="185" t="str">
        <f>IFERROR(VLOOKUP($C568,'Accounts worksheet'!$B:$C,2,0),"")</f>
        <v/>
      </c>
      <c r="E568" s="186" t="str">
        <f>IFERROR(
INDEX('Accounts worksheet'!$A:$A,MATCH('Purchases Input worksheet'!$C568,'Accounts worksheet'!$B:$B,0)),
"")</f>
        <v/>
      </c>
      <c r="F568" s="331"/>
      <c r="G568" s="336"/>
      <c r="H568" s="333"/>
      <c r="I568" s="334"/>
      <c r="J568" s="335"/>
      <c r="K568" s="340"/>
      <c r="L568" s="188" t="str">
        <f t="shared" si="25"/>
        <v/>
      </c>
      <c r="M568" s="188" t="str">
        <f t="shared" si="26"/>
        <v/>
      </c>
      <c r="N568" s="186"/>
      <c r="P568" s="134" t="str">
        <f t="shared" si="27"/>
        <v/>
      </c>
    </row>
    <row r="569" spans="1:16" x14ac:dyDescent="0.35">
      <c r="A569" s="133" t="str">
        <f>IF(B569="","",IFERROR(INDEX('Supplier List'!$A:$A,MATCH('Purchases Input worksheet'!$B569,'Supplier List'!$B:$B,0)),""))</f>
        <v/>
      </c>
      <c r="B569" s="329"/>
      <c r="C569" s="330"/>
      <c r="D569" s="185" t="str">
        <f>IFERROR(VLOOKUP($C569,'Accounts worksheet'!$B:$C,2,0),"")</f>
        <v/>
      </c>
      <c r="E569" s="186" t="str">
        <f>IFERROR(
INDEX('Accounts worksheet'!$A:$A,MATCH('Purchases Input worksheet'!$C569,'Accounts worksheet'!$B:$B,0)),
"")</f>
        <v/>
      </c>
      <c r="F569" s="331"/>
      <c r="G569" s="336"/>
      <c r="H569" s="333"/>
      <c r="I569" s="334"/>
      <c r="J569" s="335"/>
      <c r="K569" s="340"/>
      <c r="L569" s="188" t="str">
        <f t="shared" si="25"/>
        <v/>
      </c>
      <c r="M569" s="188" t="str">
        <f t="shared" si="26"/>
        <v/>
      </c>
      <c r="N569" s="186"/>
      <c r="P569" s="134" t="str">
        <f t="shared" si="27"/>
        <v/>
      </c>
    </row>
    <row r="570" spans="1:16" x14ac:dyDescent="0.35">
      <c r="A570" s="133" t="str">
        <f>IF(B570="","",IFERROR(INDEX('Supplier List'!$A:$A,MATCH('Purchases Input worksheet'!$B570,'Supplier List'!$B:$B,0)),""))</f>
        <v/>
      </c>
      <c r="B570" s="329"/>
      <c r="C570" s="330"/>
      <c r="D570" s="185" t="str">
        <f>IFERROR(VLOOKUP($C570,'Accounts worksheet'!$B:$C,2,0),"")</f>
        <v/>
      </c>
      <c r="E570" s="186" t="str">
        <f>IFERROR(
INDEX('Accounts worksheet'!$A:$A,MATCH('Purchases Input worksheet'!$C570,'Accounts worksheet'!$B:$B,0)),
"")</f>
        <v/>
      </c>
      <c r="F570" s="331"/>
      <c r="G570" s="336"/>
      <c r="H570" s="333"/>
      <c r="I570" s="334"/>
      <c r="J570" s="335"/>
      <c r="K570" s="340"/>
      <c r="L570" s="188" t="str">
        <f t="shared" si="25"/>
        <v/>
      </c>
      <c r="M570" s="188" t="str">
        <f t="shared" si="26"/>
        <v/>
      </c>
      <c r="N570" s="186"/>
      <c r="P570" s="134" t="str">
        <f t="shared" si="27"/>
        <v/>
      </c>
    </row>
    <row r="571" spans="1:16" x14ac:dyDescent="0.35">
      <c r="A571" s="133" t="str">
        <f>IF(B571="","",IFERROR(INDEX('Supplier List'!$A:$A,MATCH('Purchases Input worksheet'!$B571,'Supplier List'!$B:$B,0)),""))</f>
        <v/>
      </c>
      <c r="B571" s="329"/>
      <c r="C571" s="330"/>
      <c r="D571" s="185" t="str">
        <f>IFERROR(VLOOKUP($C571,'Accounts worksheet'!$B:$C,2,0),"")</f>
        <v/>
      </c>
      <c r="E571" s="186" t="str">
        <f>IFERROR(
INDEX('Accounts worksheet'!$A:$A,MATCH('Purchases Input worksheet'!$C571,'Accounts worksheet'!$B:$B,0)),
"")</f>
        <v/>
      </c>
      <c r="F571" s="331"/>
      <c r="G571" s="336"/>
      <c r="H571" s="333"/>
      <c r="I571" s="334"/>
      <c r="J571" s="335"/>
      <c r="K571" s="340"/>
      <c r="L571" s="188" t="str">
        <f t="shared" si="25"/>
        <v/>
      </c>
      <c r="M571" s="188" t="str">
        <f t="shared" si="26"/>
        <v/>
      </c>
      <c r="N571" s="186"/>
      <c r="P571" s="134" t="str">
        <f t="shared" si="27"/>
        <v/>
      </c>
    </row>
    <row r="572" spans="1:16" x14ac:dyDescent="0.35">
      <c r="A572" s="133" t="str">
        <f>IF(B572="","",IFERROR(INDEX('Supplier List'!$A:$A,MATCH('Purchases Input worksheet'!$B572,'Supplier List'!$B:$B,0)),""))</f>
        <v/>
      </c>
      <c r="B572" s="329"/>
      <c r="C572" s="330"/>
      <c r="D572" s="185" t="str">
        <f>IFERROR(VLOOKUP($C572,'Accounts worksheet'!$B:$C,2,0),"")</f>
        <v/>
      </c>
      <c r="E572" s="186" t="str">
        <f>IFERROR(
INDEX('Accounts worksheet'!$A:$A,MATCH('Purchases Input worksheet'!$C572,'Accounts worksheet'!$B:$B,0)),
"")</f>
        <v/>
      </c>
      <c r="F572" s="331"/>
      <c r="G572" s="336"/>
      <c r="H572" s="333"/>
      <c r="I572" s="334"/>
      <c r="J572" s="335"/>
      <c r="K572" s="340"/>
      <c r="L572" s="188" t="str">
        <f t="shared" si="25"/>
        <v/>
      </c>
      <c r="M572" s="188" t="str">
        <f t="shared" si="26"/>
        <v/>
      </c>
      <c r="N572" s="186"/>
      <c r="P572" s="134" t="str">
        <f t="shared" si="27"/>
        <v/>
      </c>
    </row>
    <row r="573" spans="1:16" x14ac:dyDescent="0.35">
      <c r="A573" s="133" t="str">
        <f>IF(B573="","",IFERROR(INDEX('Supplier List'!$A:$A,MATCH('Purchases Input worksheet'!$B573,'Supplier List'!$B:$B,0)),""))</f>
        <v/>
      </c>
      <c r="B573" s="329"/>
      <c r="C573" s="330"/>
      <c r="D573" s="185" t="str">
        <f>IFERROR(VLOOKUP($C573,'Accounts worksheet'!$B:$C,2,0),"")</f>
        <v/>
      </c>
      <c r="E573" s="186" t="str">
        <f>IFERROR(
INDEX('Accounts worksheet'!$A:$A,MATCH('Purchases Input worksheet'!$C573,'Accounts worksheet'!$B:$B,0)),
"")</f>
        <v/>
      </c>
      <c r="F573" s="331"/>
      <c r="G573" s="336"/>
      <c r="H573" s="333"/>
      <c r="I573" s="334"/>
      <c r="J573" s="335"/>
      <c r="K573" s="340"/>
      <c r="L573" s="188" t="str">
        <f t="shared" si="25"/>
        <v/>
      </c>
      <c r="M573" s="188" t="str">
        <f t="shared" si="26"/>
        <v/>
      </c>
      <c r="N573" s="186"/>
      <c r="P573" s="134" t="str">
        <f t="shared" si="27"/>
        <v/>
      </c>
    </row>
    <row r="574" spans="1:16" x14ac:dyDescent="0.35">
      <c r="A574" s="133" t="str">
        <f>IF(B574="","",IFERROR(INDEX('Supplier List'!$A:$A,MATCH('Purchases Input worksheet'!$B574,'Supplier List'!$B:$B,0)),""))</f>
        <v/>
      </c>
      <c r="B574" s="329"/>
      <c r="C574" s="330"/>
      <c r="D574" s="185" t="str">
        <f>IFERROR(VLOOKUP($C574,'Accounts worksheet'!$B:$C,2,0),"")</f>
        <v/>
      </c>
      <c r="E574" s="186" t="str">
        <f>IFERROR(
INDEX('Accounts worksheet'!$A:$A,MATCH('Purchases Input worksheet'!$C574,'Accounts worksheet'!$B:$B,0)),
"")</f>
        <v/>
      </c>
      <c r="F574" s="331"/>
      <c r="G574" s="336"/>
      <c r="H574" s="333"/>
      <c r="I574" s="334"/>
      <c r="J574" s="335"/>
      <c r="K574" s="340"/>
      <c r="L574" s="188" t="str">
        <f t="shared" si="25"/>
        <v/>
      </c>
      <c r="M574" s="188" t="str">
        <f t="shared" si="26"/>
        <v/>
      </c>
      <c r="N574" s="186"/>
      <c r="P574" s="134" t="str">
        <f t="shared" si="27"/>
        <v/>
      </c>
    </row>
    <row r="575" spans="1:16" x14ac:dyDescent="0.35">
      <c r="A575" s="133" t="str">
        <f>IF(B575="","",IFERROR(INDEX('Supplier List'!$A:$A,MATCH('Purchases Input worksheet'!$B575,'Supplier List'!$B:$B,0)),""))</f>
        <v/>
      </c>
      <c r="B575" s="329"/>
      <c r="C575" s="330"/>
      <c r="D575" s="185" t="str">
        <f>IFERROR(VLOOKUP($C575,'Accounts worksheet'!$B:$C,2,0),"")</f>
        <v/>
      </c>
      <c r="E575" s="186" t="str">
        <f>IFERROR(
INDEX('Accounts worksheet'!$A:$A,MATCH('Purchases Input worksheet'!$C575,'Accounts worksheet'!$B:$B,0)),
"")</f>
        <v/>
      </c>
      <c r="F575" s="331"/>
      <c r="G575" s="336"/>
      <c r="H575" s="333"/>
      <c r="I575" s="334"/>
      <c r="J575" s="335"/>
      <c r="K575" s="340"/>
      <c r="L575" s="188" t="str">
        <f t="shared" si="25"/>
        <v/>
      </c>
      <c r="M575" s="188" t="str">
        <f t="shared" si="26"/>
        <v/>
      </c>
      <c r="N575" s="186"/>
      <c r="P575" s="134" t="str">
        <f t="shared" si="27"/>
        <v/>
      </c>
    </row>
    <row r="576" spans="1:16" x14ac:dyDescent="0.35">
      <c r="A576" s="133" t="str">
        <f>IF(B576="","",IFERROR(INDEX('Supplier List'!$A:$A,MATCH('Purchases Input worksheet'!$B576,'Supplier List'!$B:$B,0)),""))</f>
        <v/>
      </c>
      <c r="B576" s="329"/>
      <c r="C576" s="330"/>
      <c r="D576" s="185" t="str">
        <f>IFERROR(VLOOKUP($C576,'Accounts worksheet'!$B:$C,2,0),"")</f>
        <v/>
      </c>
      <c r="E576" s="186" t="str">
        <f>IFERROR(
INDEX('Accounts worksheet'!$A:$A,MATCH('Purchases Input worksheet'!$C576,'Accounts worksheet'!$B:$B,0)),
"")</f>
        <v/>
      </c>
      <c r="F576" s="331"/>
      <c r="G576" s="336"/>
      <c r="H576" s="333"/>
      <c r="I576" s="334"/>
      <c r="J576" s="335"/>
      <c r="K576" s="340"/>
      <c r="L576" s="188" t="str">
        <f t="shared" si="25"/>
        <v/>
      </c>
      <c r="M576" s="188" t="str">
        <f t="shared" si="26"/>
        <v/>
      </c>
      <c r="N576" s="186"/>
      <c r="P576" s="134" t="str">
        <f t="shared" si="27"/>
        <v/>
      </c>
    </row>
    <row r="577" spans="1:16" x14ac:dyDescent="0.35">
      <c r="A577" s="133" t="str">
        <f>IF(B577="","",IFERROR(INDEX('Supplier List'!$A:$A,MATCH('Purchases Input worksheet'!$B577,'Supplier List'!$B:$B,0)),""))</f>
        <v/>
      </c>
      <c r="B577" s="329"/>
      <c r="C577" s="330"/>
      <c r="D577" s="185" t="str">
        <f>IFERROR(VLOOKUP($C577,'Accounts worksheet'!$B:$C,2,0),"")</f>
        <v/>
      </c>
      <c r="E577" s="186" t="str">
        <f>IFERROR(
INDEX('Accounts worksheet'!$A:$A,MATCH('Purchases Input worksheet'!$C577,'Accounts worksheet'!$B:$B,0)),
"")</f>
        <v/>
      </c>
      <c r="F577" s="331"/>
      <c r="G577" s="336"/>
      <c r="H577" s="333"/>
      <c r="I577" s="334"/>
      <c r="J577" s="335"/>
      <c r="K577" s="340"/>
      <c r="L577" s="188" t="str">
        <f t="shared" si="25"/>
        <v/>
      </c>
      <c r="M577" s="188" t="str">
        <f t="shared" si="26"/>
        <v/>
      </c>
      <c r="N577" s="186"/>
      <c r="P577" s="134" t="str">
        <f t="shared" si="27"/>
        <v/>
      </c>
    </row>
    <row r="578" spans="1:16" x14ac:dyDescent="0.35">
      <c r="A578" s="133" t="str">
        <f>IF(B578="","",IFERROR(INDEX('Supplier List'!$A:$A,MATCH('Purchases Input worksheet'!$B578,'Supplier List'!$B:$B,0)),""))</f>
        <v/>
      </c>
      <c r="B578" s="329"/>
      <c r="C578" s="330"/>
      <c r="D578" s="185" t="str">
        <f>IFERROR(VLOOKUP($C578,'Accounts worksheet'!$B:$C,2,0),"")</f>
        <v/>
      </c>
      <c r="E578" s="186" t="str">
        <f>IFERROR(
INDEX('Accounts worksheet'!$A:$A,MATCH('Purchases Input worksheet'!$C578,'Accounts worksheet'!$B:$B,0)),
"")</f>
        <v/>
      </c>
      <c r="F578" s="331"/>
      <c r="G578" s="336"/>
      <c r="H578" s="333"/>
      <c r="I578" s="334"/>
      <c r="J578" s="335"/>
      <c r="K578" s="340"/>
      <c r="L578" s="188" t="str">
        <f t="shared" si="25"/>
        <v/>
      </c>
      <c r="M578" s="188" t="str">
        <f t="shared" si="26"/>
        <v/>
      </c>
      <c r="N578" s="186"/>
      <c r="P578" s="134" t="str">
        <f t="shared" si="27"/>
        <v/>
      </c>
    </row>
    <row r="579" spans="1:16" x14ac:dyDescent="0.35">
      <c r="A579" s="133" t="str">
        <f>IF(B579="","",IFERROR(INDEX('Supplier List'!$A:$A,MATCH('Purchases Input worksheet'!$B579,'Supplier List'!$B:$B,0)),""))</f>
        <v/>
      </c>
      <c r="B579" s="329"/>
      <c r="C579" s="330"/>
      <c r="D579" s="185" t="str">
        <f>IFERROR(VLOOKUP($C579,'Accounts worksheet'!$B:$C,2,0),"")</f>
        <v/>
      </c>
      <c r="E579" s="186" t="str">
        <f>IFERROR(
INDEX('Accounts worksheet'!$A:$A,MATCH('Purchases Input worksheet'!$C579,'Accounts worksheet'!$B:$B,0)),
"")</f>
        <v/>
      </c>
      <c r="F579" s="331"/>
      <c r="G579" s="336"/>
      <c r="H579" s="333"/>
      <c r="I579" s="334"/>
      <c r="J579" s="335"/>
      <c r="K579" s="340"/>
      <c r="L579" s="188" t="str">
        <f t="shared" ref="L579:L642" si="28">IF($K579="","",$K579*($I579))</f>
        <v/>
      </c>
      <c r="M579" s="188" t="str">
        <f t="shared" ref="M579:M642" si="29">IF($K579="","",$K579*(1+$I579))</f>
        <v/>
      </c>
      <c r="N579" s="186"/>
      <c r="P579" s="134" t="str">
        <f t="shared" ref="P579:P642" si="30">IF($G579="","",MONTH($G579))</f>
        <v/>
      </c>
    </row>
    <row r="580" spans="1:16" x14ac:dyDescent="0.35">
      <c r="A580" s="133" t="str">
        <f>IF(B580="","",IFERROR(INDEX('Supplier List'!$A:$A,MATCH('Purchases Input worksheet'!$B580,'Supplier List'!$B:$B,0)),""))</f>
        <v/>
      </c>
      <c r="B580" s="329"/>
      <c r="C580" s="330"/>
      <c r="D580" s="185" t="str">
        <f>IFERROR(VLOOKUP($C580,'Accounts worksheet'!$B:$C,2,0),"")</f>
        <v/>
      </c>
      <c r="E580" s="186" t="str">
        <f>IFERROR(
INDEX('Accounts worksheet'!$A:$A,MATCH('Purchases Input worksheet'!$C580,'Accounts worksheet'!$B:$B,0)),
"")</f>
        <v/>
      </c>
      <c r="F580" s="331"/>
      <c r="G580" s="336"/>
      <c r="H580" s="333"/>
      <c r="I580" s="334"/>
      <c r="J580" s="335"/>
      <c r="K580" s="340"/>
      <c r="L580" s="188" t="str">
        <f t="shared" si="28"/>
        <v/>
      </c>
      <c r="M580" s="188" t="str">
        <f t="shared" si="29"/>
        <v/>
      </c>
      <c r="N580" s="186"/>
      <c r="P580" s="134" t="str">
        <f t="shared" si="30"/>
        <v/>
      </c>
    </row>
    <row r="581" spans="1:16" x14ac:dyDescent="0.35">
      <c r="A581" s="133" t="str">
        <f>IF(B581="","",IFERROR(INDEX('Supplier List'!$A:$A,MATCH('Purchases Input worksheet'!$B581,'Supplier List'!$B:$B,0)),""))</f>
        <v/>
      </c>
      <c r="B581" s="329"/>
      <c r="C581" s="330"/>
      <c r="D581" s="185" t="str">
        <f>IFERROR(VLOOKUP($C581,'Accounts worksheet'!$B:$C,2,0),"")</f>
        <v/>
      </c>
      <c r="E581" s="186" t="str">
        <f>IFERROR(
INDEX('Accounts worksheet'!$A:$A,MATCH('Purchases Input worksheet'!$C581,'Accounts worksheet'!$B:$B,0)),
"")</f>
        <v/>
      </c>
      <c r="F581" s="331"/>
      <c r="G581" s="336"/>
      <c r="H581" s="333"/>
      <c r="I581" s="334"/>
      <c r="J581" s="335"/>
      <c r="K581" s="340"/>
      <c r="L581" s="188" t="str">
        <f t="shared" si="28"/>
        <v/>
      </c>
      <c r="M581" s="188" t="str">
        <f t="shared" si="29"/>
        <v/>
      </c>
      <c r="N581" s="186"/>
      <c r="P581" s="134" t="str">
        <f t="shared" si="30"/>
        <v/>
      </c>
    </row>
    <row r="582" spans="1:16" x14ac:dyDescent="0.35">
      <c r="A582" s="133" t="str">
        <f>IF(B582="","",IFERROR(INDEX('Supplier List'!$A:$A,MATCH('Purchases Input worksheet'!$B582,'Supplier List'!$B:$B,0)),""))</f>
        <v/>
      </c>
      <c r="B582" s="329"/>
      <c r="C582" s="330"/>
      <c r="D582" s="185" t="str">
        <f>IFERROR(VLOOKUP($C582,'Accounts worksheet'!$B:$C,2,0),"")</f>
        <v/>
      </c>
      <c r="E582" s="186" t="str">
        <f>IFERROR(
INDEX('Accounts worksheet'!$A:$A,MATCH('Purchases Input worksheet'!$C582,'Accounts worksheet'!$B:$B,0)),
"")</f>
        <v/>
      </c>
      <c r="F582" s="331"/>
      <c r="G582" s="336"/>
      <c r="H582" s="333"/>
      <c r="I582" s="334"/>
      <c r="J582" s="335"/>
      <c r="K582" s="340"/>
      <c r="L582" s="188" t="str">
        <f t="shared" si="28"/>
        <v/>
      </c>
      <c r="M582" s="188" t="str">
        <f t="shared" si="29"/>
        <v/>
      </c>
      <c r="N582" s="186"/>
      <c r="P582" s="134" t="str">
        <f t="shared" si="30"/>
        <v/>
      </c>
    </row>
    <row r="583" spans="1:16" x14ac:dyDescent="0.35">
      <c r="A583" s="133" t="str">
        <f>IF(B583="","",IFERROR(INDEX('Supplier List'!$A:$A,MATCH('Purchases Input worksheet'!$B583,'Supplier List'!$B:$B,0)),""))</f>
        <v/>
      </c>
      <c r="B583" s="329"/>
      <c r="C583" s="330"/>
      <c r="D583" s="185" t="str">
        <f>IFERROR(VLOOKUP($C583,'Accounts worksheet'!$B:$C,2,0),"")</f>
        <v/>
      </c>
      <c r="E583" s="186" t="str">
        <f>IFERROR(
INDEX('Accounts worksheet'!$A:$A,MATCH('Purchases Input worksheet'!$C583,'Accounts worksheet'!$B:$B,0)),
"")</f>
        <v/>
      </c>
      <c r="F583" s="331"/>
      <c r="G583" s="336"/>
      <c r="H583" s="333"/>
      <c r="I583" s="334"/>
      <c r="J583" s="335"/>
      <c r="K583" s="340"/>
      <c r="L583" s="188" t="str">
        <f t="shared" si="28"/>
        <v/>
      </c>
      <c r="M583" s="188" t="str">
        <f t="shared" si="29"/>
        <v/>
      </c>
      <c r="N583" s="186"/>
      <c r="P583" s="134" t="str">
        <f t="shared" si="30"/>
        <v/>
      </c>
    </row>
    <row r="584" spans="1:16" x14ac:dyDescent="0.35">
      <c r="A584" s="133" t="str">
        <f>IF(B584="","",IFERROR(INDEX('Supplier List'!$A:$A,MATCH('Purchases Input worksheet'!$B584,'Supplier List'!$B:$B,0)),""))</f>
        <v/>
      </c>
      <c r="B584" s="329"/>
      <c r="C584" s="330"/>
      <c r="D584" s="185" t="str">
        <f>IFERROR(VLOOKUP($C584,'Accounts worksheet'!$B:$C,2,0),"")</f>
        <v/>
      </c>
      <c r="E584" s="186" t="str">
        <f>IFERROR(
INDEX('Accounts worksheet'!$A:$A,MATCH('Purchases Input worksheet'!$C584,'Accounts worksheet'!$B:$B,0)),
"")</f>
        <v/>
      </c>
      <c r="F584" s="331"/>
      <c r="G584" s="336"/>
      <c r="H584" s="333"/>
      <c r="I584" s="334"/>
      <c r="J584" s="335"/>
      <c r="K584" s="340"/>
      <c r="L584" s="188" t="str">
        <f t="shared" si="28"/>
        <v/>
      </c>
      <c r="M584" s="188" t="str">
        <f t="shared" si="29"/>
        <v/>
      </c>
      <c r="N584" s="186"/>
      <c r="P584" s="134" t="str">
        <f t="shared" si="30"/>
        <v/>
      </c>
    </row>
    <row r="585" spans="1:16" x14ac:dyDescent="0.35">
      <c r="A585" s="133" t="str">
        <f>IF(B585="","",IFERROR(INDEX('Supplier List'!$A:$A,MATCH('Purchases Input worksheet'!$B585,'Supplier List'!$B:$B,0)),""))</f>
        <v/>
      </c>
      <c r="B585" s="329"/>
      <c r="C585" s="330"/>
      <c r="D585" s="185" t="str">
        <f>IFERROR(VLOOKUP($C585,'Accounts worksheet'!$B:$C,2,0),"")</f>
        <v/>
      </c>
      <c r="E585" s="186" t="str">
        <f>IFERROR(
INDEX('Accounts worksheet'!$A:$A,MATCH('Purchases Input worksheet'!$C585,'Accounts worksheet'!$B:$B,0)),
"")</f>
        <v/>
      </c>
      <c r="F585" s="331"/>
      <c r="G585" s="336"/>
      <c r="H585" s="333"/>
      <c r="I585" s="334"/>
      <c r="J585" s="335"/>
      <c r="K585" s="340"/>
      <c r="L585" s="188" t="str">
        <f t="shared" si="28"/>
        <v/>
      </c>
      <c r="M585" s="188" t="str">
        <f t="shared" si="29"/>
        <v/>
      </c>
      <c r="N585" s="186"/>
      <c r="P585" s="134" t="str">
        <f t="shared" si="30"/>
        <v/>
      </c>
    </row>
    <row r="586" spans="1:16" x14ac:dyDescent="0.35">
      <c r="A586" s="133" t="str">
        <f>IF(B586="","",IFERROR(INDEX('Supplier List'!$A:$A,MATCH('Purchases Input worksheet'!$B586,'Supplier List'!$B:$B,0)),""))</f>
        <v/>
      </c>
      <c r="B586" s="329"/>
      <c r="C586" s="330"/>
      <c r="D586" s="185" t="str">
        <f>IFERROR(VLOOKUP($C586,'Accounts worksheet'!$B:$C,2,0),"")</f>
        <v/>
      </c>
      <c r="E586" s="186" t="str">
        <f>IFERROR(
INDEX('Accounts worksheet'!$A:$A,MATCH('Purchases Input worksheet'!$C586,'Accounts worksheet'!$B:$B,0)),
"")</f>
        <v/>
      </c>
      <c r="F586" s="331"/>
      <c r="G586" s="336"/>
      <c r="H586" s="333"/>
      <c r="I586" s="334"/>
      <c r="J586" s="335"/>
      <c r="K586" s="340"/>
      <c r="L586" s="188" t="str">
        <f t="shared" si="28"/>
        <v/>
      </c>
      <c r="M586" s="188" t="str">
        <f t="shared" si="29"/>
        <v/>
      </c>
      <c r="N586" s="186"/>
      <c r="P586" s="134" t="str">
        <f t="shared" si="30"/>
        <v/>
      </c>
    </row>
    <row r="587" spans="1:16" x14ac:dyDescent="0.35">
      <c r="A587" s="133" t="str">
        <f>IF(B587="","",IFERROR(INDEX('Supplier List'!$A:$A,MATCH('Purchases Input worksheet'!$B587,'Supplier List'!$B:$B,0)),""))</f>
        <v/>
      </c>
      <c r="B587" s="329"/>
      <c r="C587" s="330"/>
      <c r="D587" s="185" t="str">
        <f>IFERROR(VLOOKUP($C587,'Accounts worksheet'!$B:$C,2,0),"")</f>
        <v/>
      </c>
      <c r="E587" s="186" t="str">
        <f>IFERROR(
INDEX('Accounts worksheet'!$A:$A,MATCH('Purchases Input worksheet'!$C587,'Accounts worksheet'!$B:$B,0)),
"")</f>
        <v/>
      </c>
      <c r="F587" s="331"/>
      <c r="G587" s="336"/>
      <c r="H587" s="333"/>
      <c r="I587" s="334"/>
      <c r="J587" s="335"/>
      <c r="K587" s="340"/>
      <c r="L587" s="188" t="str">
        <f t="shared" si="28"/>
        <v/>
      </c>
      <c r="M587" s="188" t="str">
        <f t="shared" si="29"/>
        <v/>
      </c>
      <c r="N587" s="186"/>
      <c r="P587" s="134" t="str">
        <f t="shared" si="30"/>
        <v/>
      </c>
    </row>
    <row r="588" spans="1:16" x14ac:dyDescent="0.35">
      <c r="A588" s="133" t="str">
        <f>IF(B588="","",IFERROR(INDEX('Supplier List'!$A:$A,MATCH('Purchases Input worksheet'!$B588,'Supplier List'!$B:$B,0)),""))</f>
        <v/>
      </c>
      <c r="B588" s="329"/>
      <c r="C588" s="330"/>
      <c r="D588" s="185" t="str">
        <f>IFERROR(VLOOKUP($C588,'Accounts worksheet'!$B:$C,2,0),"")</f>
        <v/>
      </c>
      <c r="E588" s="186" t="str">
        <f>IFERROR(
INDEX('Accounts worksheet'!$A:$A,MATCH('Purchases Input worksheet'!$C588,'Accounts worksheet'!$B:$B,0)),
"")</f>
        <v/>
      </c>
      <c r="F588" s="331"/>
      <c r="G588" s="336"/>
      <c r="H588" s="333"/>
      <c r="I588" s="334"/>
      <c r="J588" s="335"/>
      <c r="K588" s="340"/>
      <c r="L588" s="188" t="str">
        <f t="shared" si="28"/>
        <v/>
      </c>
      <c r="M588" s="188" t="str">
        <f t="shared" si="29"/>
        <v/>
      </c>
      <c r="N588" s="186"/>
      <c r="P588" s="134" t="str">
        <f t="shared" si="30"/>
        <v/>
      </c>
    </row>
    <row r="589" spans="1:16" x14ac:dyDescent="0.35">
      <c r="A589" s="133" t="str">
        <f>IF(B589="","",IFERROR(INDEX('Supplier List'!$A:$A,MATCH('Purchases Input worksheet'!$B589,'Supplier List'!$B:$B,0)),""))</f>
        <v/>
      </c>
      <c r="B589" s="329"/>
      <c r="C589" s="330"/>
      <c r="D589" s="185" t="str">
        <f>IFERROR(VLOOKUP($C589,'Accounts worksheet'!$B:$C,2,0),"")</f>
        <v/>
      </c>
      <c r="E589" s="186" t="str">
        <f>IFERROR(
INDEX('Accounts worksheet'!$A:$A,MATCH('Purchases Input worksheet'!$C589,'Accounts worksheet'!$B:$B,0)),
"")</f>
        <v/>
      </c>
      <c r="F589" s="331"/>
      <c r="G589" s="336"/>
      <c r="H589" s="333"/>
      <c r="I589" s="334"/>
      <c r="J589" s="335"/>
      <c r="K589" s="340"/>
      <c r="L589" s="188" t="str">
        <f t="shared" si="28"/>
        <v/>
      </c>
      <c r="M589" s="188" t="str">
        <f t="shared" si="29"/>
        <v/>
      </c>
      <c r="N589" s="186"/>
      <c r="P589" s="134" t="str">
        <f t="shared" si="30"/>
        <v/>
      </c>
    </row>
    <row r="590" spans="1:16" x14ac:dyDescent="0.35">
      <c r="A590" s="133" t="str">
        <f>IF(B590="","",IFERROR(INDEX('Supplier List'!$A:$A,MATCH('Purchases Input worksheet'!$B590,'Supplier List'!$B:$B,0)),""))</f>
        <v/>
      </c>
      <c r="B590" s="329"/>
      <c r="C590" s="330"/>
      <c r="D590" s="185" t="str">
        <f>IFERROR(VLOOKUP($C590,'Accounts worksheet'!$B:$C,2,0),"")</f>
        <v/>
      </c>
      <c r="E590" s="186" t="str">
        <f>IFERROR(
INDEX('Accounts worksheet'!$A:$A,MATCH('Purchases Input worksheet'!$C590,'Accounts worksheet'!$B:$B,0)),
"")</f>
        <v/>
      </c>
      <c r="F590" s="331"/>
      <c r="G590" s="336"/>
      <c r="H590" s="333"/>
      <c r="I590" s="334"/>
      <c r="J590" s="335"/>
      <c r="K590" s="340"/>
      <c r="L590" s="188" t="str">
        <f t="shared" si="28"/>
        <v/>
      </c>
      <c r="M590" s="188" t="str">
        <f t="shared" si="29"/>
        <v/>
      </c>
      <c r="N590" s="186"/>
      <c r="P590" s="134" t="str">
        <f t="shared" si="30"/>
        <v/>
      </c>
    </row>
    <row r="591" spans="1:16" x14ac:dyDescent="0.35">
      <c r="A591" s="133" t="str">
        <f>IF(B591="","",IFERROR(INDEX('Supplier List'!$A:$A,MATCH('Purchases Input worksheet'!$B591,'Supplier List'!$B:$B,0)),""))</f>
        <v/>
      </c>
      <c r="B591" s="329"/>
      <c r="C591" s="330"/>
      <c r="D591" s="185" t="str">
        <f>IFERROR(VLOOKUP($C591,'Accounts worksheet'!$B:$C,2,0),"")</f>
        <v/>
      </c>
      <c r="E591" s="186" t="str">
        <f>IFERROR(
INDEX('Accounts worksheet'!$A:$A,MATCH('Purchases Input worksheet'!$C591,'Accounts worksheet'!$B:$B,0)),
"")</f>
        <v/>
      </c>
      <c r="F591" s="331"/>
      <c r="G591" s="336"/>
      <c r="H591" s="333"/>
      <c r="I591" s="334"/>
      <c r="J591" s="335"/>
      <c r="K591" s="340"/>
      <c r="L591" s="188" t="str">
        <f t="shared" si="28"/>
        <v/>
      </c>
      <c r="M591" s="188" t="str">
        <f t="shared" si="29"/>
        <v/>
      </c>
      <c r="N591" s="186"/>
      <c r="P591" s="134" t="str">
        <f t="shared" si="30"/>
        <v/>
      </c>
    </row>
    <row r="592" spans="1:16" x14ac:dyDescent="0.35">
      <c r="A592" s="133" t="str">
        <f>IF(B592="","",IFERROR(INDEX('Supplier List'!$A:$A,MATCH('Purchases Input worksheet'!$B592,'Supplier List'!$B:$B,0)),""))</f>
        <v/>
      </c>
      <c r="B592" s="329"/>
      <c r="C592" s="330"/>
      <c r="D592" s="185" t="str">
        <f>IFERROR(VLOOKUP($C592,'Accounts worksheet'!$B:$C,2,0),"")</f>
        <v/>
      </c>
      <c r="E592" s="186" t="str">
        <f>IFERROR(
INDEX('Accounts worksheet'!$A:$A,MATCH('Purchases Input worksheet'!$C592,'Accounts worksheet'!$B:$B,0)),
"")</f>
        <v/>
      </c>
      <c r="F592" s="331"/>
      <c r="G592" s="336"/>
      <c r="H592" s="333"/>
      <c r="I592" s="334"/>
      <c r="J592" s="335"/>
      <c r="K592" s="340"/>
      <c r="L592" s="188" t="str">
        <f t="shared" si="28"/>
        <v/>
      </c>
      <c r="M592" s="188" t="str">
        <f t="shared" si="29"/>
        <v/>
      </c>
      <c r="N592" s="186"/>
      <c r="P592" s="134" t="str">
        <f t="shared" si="30"/>
        <v/>
      </c>
    </row>
    <row r="593" spans="1:16" x14ac:dyDescent="0.35">
      <c r="A593" s="133" t="str">
        <f>IF(B593="","",IFERROR(INDEX('Supplier List'!$A:$A,MATCH('Purchases Input worksheet'!$B593,'Supplier List'!$B:$B,0)),""))</f>
        <v/>
      </c>
      <c r="B593" s="329"/>
      <c r="C593" s="330"/>
      <c r="D593" s="185" t="str">
        <f>IFERROR(VLOOKUP($C593,'Accounts worksheet'!$B:$C,2,0),"")</f>
        <v/>
      </c>
      <c r="E593" s="186" t="str">
        <f>IFERROR(
INDEX('Accounts worksheet'!$A:$A,MATCH('Purchases Input worksheet'!$C593,'Accounts worksheet'!$B:$B,0)),
"")</f>
        <v/>
      </c>
      <c r="F593" s="331"/>
      <c r="G593" s="336"/>
      <c r="H593" s="333"/>
      <c r="I593" s="334"/>
      <c r="J593" s="335"/>
      <c r="K593" s="340"/>
      <c r="L593" s="188" t="str">
        <f t="shared" si="28"/>
        <v/>
      </c>
      <c r="M593" s="188" t="str">
        <f t="shared" si="29"/>
        <v/>
      </c>
      <c r="N593" s="186"/>
      <c r="P593" s="134" t="str">
        <f t="shared" si="30"/>
        <v/>
      </c>
    </row>
    <row r="594" spans="1:16" x14ac:dyDescent="0.35">
      <c r="A594" s="133" t="str">
        <f>IF(B594="","",IFERROR(INDEX('Supplier List'!$A:$A,MATCH('Purchases Input worksheet'!$B594,'Supplier List'!$B:$B,0)),""))</f>
        <v/>
      </c>
      <c r="B594" s="329"/>
      <c r="C594" s="330"/>
      <c r="D594" s="185" t="str">
        <f>IFERROR(VLOOKUP($C594,'Accounts worksheet'!$B:$C,2,0),"")</f>
        <v/>
      </c>
      <c r="E594" s="186" t="str">
        <f>IFERROR(
INDEX('Accounts worksheet'!$A:$A,MATCH('Purchases Input worksheet'!$C594,'Accounts worksheet'!$B:$B,0)),
"")</f>
        <v/>
      </c>
      <c r="F594" s="331"/>
      <c r="G594" s="336"/>
      <c r="H594" s="333"/>
      <c r="I594" s="334"/>
      <c r="J594" s="335"/>
      <c r="K594" s="340"/>
      <c r="L594" s="188" t="str">
        <f t="shared" si="28"/>
        <v/>
      </c>
      <c r="M594" s="188" t="str">
        <f t="shared" si="29"/>
        <v/>
      </c>
      <c r="N594" s="186"/>
      <c r="P594" s="134" t="str">
        <f t="shared" si="30"/>
        <v/>
      </c>
    </row>
    <row r="595" spans="1:16" x14ac:dyDescent="0.35">
      <c r="A595" s="133" t="str">
        <f>IF(B595="","",IFERROR(INDEX('Supplier List'!$A:$A,MATCH('Purchases Input worksheet'!$B595,'Supplier List'!$B:$B,0)),""))</f>
        <v/>
      </c>
      <c r="B595" s="329"/>
      <c r="C595" s="330"/>
      <c r="D595" s="185" t="str">
        <f>IFERROR(VLOOKUP($C595,'Accounts worksheet'!$B:$C,2,0),"")</f>
        <v/>
      </c>
      <c r="E595" s="186" t="str">
        <f>IFERROR(
INDEX('Accounts worksheet'!$A:$A,MATCH('Purchases Input worksheet'!$C595,'Accounts worksheet'!$B:$B,0)),
"")</f>
        <v/>
      </c>
      <c r="F595" s="331"/>
      <c r="G595" s="336"/>
      <c r="H595" s="333"/>
      <c r="I595" s="334"/>
      <c r="J595" s="335"/>
      <c r="K595" s="340"/>
      <c r="L595" s="188" t="str">
        <f t="shared" si="28"/>
        <v/>
      </c>
      <c r="M595" s="188" t="str">
        <f t="shared" si="29"/>
        <v/>
      </c>
      <c r="N595" s="186"/>
      <c r="P595" s="134" t="str">
        <f t="shared" si="30"/>
        <v/>
      </c>
    </row>
    <row r="596" spans="1:16" x14ac:dyDescent="0.35">
      <c r="A596" s="133" t="str">
        <f>IF(B596="","",IFERROR(INDEX('Supplier List'!$A:$A,MATCH('Purchases Input worksheet'!$B596,'Supplier List'!$B:$B,0)),""))</f>
        <v/>
      </c>
      <c r="B596" s="329"/>
      <c r="C596" s="330"/>
      <c r="D596" s="185" t="str">
        <f>IFERROR(VLOOKUP($C596,'Accounts worksheet'!$B:$C,2,0),"")</f>
        <v/>
      </c>
      <c r="E596" s="186" t="str">
        <f>IFERROR(
INDEX('Accounts worksheet'!$A:$A,MATCH('Purchases Input worksheet'!$C596,'Accounts worksheet'!$B:$B,0)),
"")</f>
        <v/>
      </c>
      <c r="F596" s="331"/>
      <c r="G596" s="336"/>
      <c r="H596" s="333"/>
      <c r="I596" s="334"/>
      <c r="J596" s="335"/>
      <c r="K596" s="340"/>
      <c r="L596" s="188" t="str">
        <f t="shared" si="28"/>
        <v/>
      </c>
      <c r="M596" s="188" t="str">
        <f t="shared" si="29"/>
        <v/>
      </c>
      <c r="N596" s="186"/>
      <c r="P596" s="134" t="str">
        <f t="shared" si="30"/>
        <v/>
      </c>
    </row>
    <row r="597" spans="1:16" x14ac:dyDescent="0.35">
      <c r="A597" s="133" t="str">
        <f>IF(B597="","",IFERROR(INDEX('Supplier List'!$A:$A,MATCH('Purchases Input worksheet'!$B597,'Supplier List'!$B:$B,0)),""))</f>
        <v/>
      </c>
      <c r="B597" s="329"/>
      <c r="C597" s="330"/>
      <c r="D597" s="185" t="str">
        <f>IFERROR(VLOOKUP($C597,'Accounts worksheet'!$B:$C,2,0),"")</f>
        <v/>
      </c>
      <c r="E597" s="186" t="str">
        <f>IFERROR(
INDEX('Accounts worksheet'!$A:$A,MATCH('Purchases Input worksheet'!$C597,'Accounts worksheet'!$B:$B,0)),
"")</f>
        <v/>
      </c>
      <c r="F597" s="331"/>
      <c r="G597" s="336"/>
      <c r="H597" s="333"/>
      <c r="I597" s="334"/>
      <c r="J597" s="335"/>
      <c r="K597" s="340"/>
      <c r="L597" s="188" t="str">
        <f t="shared" si="28"/>
        <v/>
      </c>
      <c r="M597" s="188" t="str">
        <f t="shared" si="29"/>
        <v/>
      </c>
      <c r="N597" s="186"/>
      <c r="P597" s="134" t="str">
        <f t="shared" si="30"/>
        <v/>
      </c>
    </row>
    <row r="598" spans="1:16" x14ac:dyDescent="0.35">
      <c r="A598" s="133" t="str">
        <f>IF(B598="","",IFERROR(INDEX('Supplier List'!$A:$A,MATCH('Purchases Input worksheet'!$B598,'Supplier List'!$B:$B,0)),""))</f>
        <v/>
      </c>
      <c r="B598" s="329"/>
      <c r="C598" s="330"/>
      <c r="D598" s="185" t="str">
        <f>IFERROR(VLOOKUP($C598,'Accounts worksheet'!$B:$C,2,0),"")</f>
        <v/>
      </c>
      <c r="E598" s="186" t="str">
        <f>IFERROR(
INDEX('Accounts worksheet'!$A:$A,MATCH('Purchases Input worksheet'!$C598,'Accounts worksheet'!$B:$B,0)),
"")</f>
        <v/>
      </c>
      <c r="F598" s="331"/>
      <c r="G598" s="336"/>
      <c r="H598" s="333"/>
      <c r="I598" s="334"/>
      <c r="J598" s="335"/>
      <c r="K598" s="340"/>
      <c r="L598" s="188" t="str">
        <f t="shared" si="28"/>
        <v/>
      </c>
      <c r="M598" s="188" t="str">
        <f t="shared" si="29"/>
        <v/>
      </c>
      <c r="N598" s="186"/>
      <c r="P598" s="134" t="str">
        <f t="shared" si="30"/>
        <v/>
      </c>
    </row>
    <row r="599" spans="1:16" x14ac:dyDescent="0.35">
      <c r="A599" s="133" t="str">
        <f>IF(B599="","",IFERROR(INDEX('Supplier List'!$A:$A,MATCH('Purchases Input worksheet'!$B599,'Supplier List'!$B:$B,0)),""))</f>
        <v/>
      </c>
      <c r="B599" s="329"/>
      <c r="C599" s="330"/>
      <c r="D599" s="185" t="str">
        <f>IFERROR(VLOOKUP($C599,'Accounts worksheet'!$B:$C,2,0),"")</f>
        <v/>
      </c>
      <c r="E599" s="186" t="str">
        <f>IFERROR(
INDEX('Accounts worksheet'!$A:$A,MATCH('Purchases Input worksheet'!$C599,'Accounts worksheet'!$B:$B,0)),
"")</f>
        <v/>
      </c>
      <c r="F599" s="331"/>
      <c r="G599" s="336"/>
      <c r="H599" s="333"/>
      <c r="I599" s="334"/>
      <c r="J599" s="335"/>
      <c r="K599" s="340"/>
      <c r="L599" s="188" t="str">
        <f t="shared" si="28"/>
        <v/>
      </c>
      <c r="M599" s="188" t="str">
        <f t="shared" si="29"/>
        <v/>
      </c>
      <c r="N599" s="186"/>
      <c r="P599" s="134" t="str">
        <f t="shared" si="30"/>
        <v/>
      </c>
    </row>
    <row r="600" spans="1:16" x14ac:dyDescent="0.35">
      <c r="A600" s="133" t="str">
        <f>IF(B600="","",IFERROR(INDEX('Supplier List'!$A:$A,MATCH('Purchases Input worksheet'!$B600,'Supplier List'!$B:$B,0)),""))</f>
        <v/>
      </c>
      <c r="B600" s="329"/>
      <c r="C600" s="330"/>
      <c r="D600" s="185" t="str">
        <f>IFERROR(VLOOKUP($C600,'Accounts worksheet'!$B:$C,2,0),"")</f>
        <v/>
      </c>
      <c r="E600" s="186" t="str">
        <f>IFERROR(
INDEX('Accounts worksheet'!$A:$A,MATCH('Purchases Input worksheet'!$C600,'Accounts worksheet'!$B:$B,0)),
"")</f>
        <v/>
      </c>
      <c r="F600" s="331"/>
      <c r="G600" s="336"/>
      <c r="H600" s="333"/>
      <c r="I600" s="334"/>
      <c r="J600" s="335"/>
      <c r="K600" s="340"/>
      <c r="L600" s="188" t="str">
        <f t="shared" si="28"/>
        <v/>
      </c>
      <c r="M600" s="188" t="str">
        <f t="shared" si="29"/>
        <v/>
      </c>
      <c r="N600" s="186"/>
      <c r="P600" s="134" t="str">
        <f t="shared" si="30"/>
        <v/>
      </c>
    </row>
    <row r="601" spans="1:16" x14ac:dyDescent="0.35">
      <c r="A601" s="133" t="str">
        <f>IF(B601="","",IFERROR(INDEX('Supplier List'!$A:$A,MATCH('Purchases Input worksheet'!$B601,'Supplier List'!$B:$B,0)),""))</f>
        <v/>
      </c>
      <c r="B601" s="329"/>
      <c r="C601" s="330"/>
      <c r="D601" s="185" t="str">
        <f>IFERROR(VLOOKUP($C601,'Accounts worksheet'!$B:$C,2,0),"")</f>
        <v/>
      </c>
      <c r="E601" s="186" t="str">
        <f>IFERROR(
INDEX('Accounts worksheet'!$A:$A,MATCH('Purchases Input worksheet'!$C601,'Accounts worksheet'!$B:$B,0)),
"")</f>
        <v/>
      </c>
      <c r="F601" s="331"/>
      <c r="G601" s="336"/>
      <c r="H601" s="333"/>
      <c r="I601" s="334"/>
      <c r="J601" s="335"/>
      <c r="K601" s="340"/>
      <c r="L601" s="188" t="str">
        <f t="shared" si="28"/>
        <v/>
      </c>
      <c r="M601" s="188" t="str">
        <f t="shared" si="29"/>
        <v/>
      </c>
      <c r="N601" s="186"/>
      <c r="P601" s="134" t="str">
        <f t="shared" si="30"/>
        <v/>
      </c>
    </row>
    <row r="602" spans="1:16" x14ac:dyDescent="0.35">
      <c r="A602" s="133" t="str">
        <f>IF(B602="","",IFERROR(INDEX('Supplier List'!$A:$A,MATCH('Purchases Input worksheet'!$B602,'Supplier List'!$B:$B,0)),""))</f>
        <v/>
      </c>
      <c r="B602" s="329"/>
      <c r="C602" s="330"/>
      <c r="D602" s="185" t="str">
        <f>IFERROR(VLOOKUP($C602,'Accounts worksheet'!$B:$C,2,0),"")</f>
        <v/>
      </c>
      <c r="E602" s="186" t="str">
        <f>IFERROR(
INDEX('Accounts worksheet'!$A:$A,MATCH('Purchases Input worksheet'!$C602,'Accounts worksheet'!$B:$B,0)),
"")</f>
        <v/>
      </c>
      <c r="F602" s="331"/>
      <c r="G602" s="336"/>
      <c r="H602" s="333"/>
      <c r="I602" s="334"/>
      <c r="J602" s="335"/>
      <c r="K602" s="340"/>
      <c r="L602" s="188" t="str">
        <f t="shared" si="28"/>
        <v/>
      </c>
      <c r="M602" s="188" t="str">
        <f t="shared" si="29"/>
        <v/>
      </c>
      <c r="N602" s="186"/>
      <c r="P602" s="134" t="str">
        <f t="shared" si="30"/>
        <v/>
      </c>
    </row>
    <row r="603" spans="1:16" x14ac:dyDescent="0.35">
      <c r="A603" s="133" t="str">
        <f>IF(B603="","",IFERROR(INDEX('Supplier List'!$A:$A,MATCH('Purchases Input worksheet'!$B603,'Supplier List'!$B:$B,0)),""))</f>
        <v/>
      </c>
      <c r="B603" s="329"/>
      <c r="C603" s="330"/>
      <c r="D603" s="185" t="str">
        <f>IFERROR(VLOOKUP($C603,'Accounts worksheet'!$B:$C,2,0),"")</f>
        <v/>
      </c>
      <c r="E603" s="186" t="str">
        <f>IFERROR(
INDEX('Accounts worksheet'!$A:$A,MATCH('Purchases Input worksheet'!$C603,'Accounts worksheet'!$B:$B,0)),
"")</f>
        <v/>
      </c>
      <c r="F603" s="331"/>
      <c r="G603" s="336"/>
      <c r="H603" s="333"/>
      <c r="I603" s="334"/>
      <c r="J603" s="335"/>
      <c r="K603" s="340"/>
      <c r="L603" s="188" t="str">
        <f t="shared" si="28"/>
        <v/>
      </c>
      <c r="M603" s="188" t="str">
        <f t="shared" si="29"/>
        <v/>
      </c>
      <c r="N603" s="186"/>
      <c r="P603" s="134" t="str">
        <f t="shared" si="30"/>
        <v/>
      </c>
    </row>
    <row r="604" spans="1:16" x14ac:dyDescent="0.35">
      <c r="A604" s="133" t="str">
        <f>IF(B604="","",IFERROR(INDEX('Supplier List'!$A:$A,MATCH('Purchases Input worksheet'!$B604,'Supplier List'!$B:$B,0)),""))</f>
        <v/>
      </c>
      <c r="B604" s="329"/>
      <c r="C604" s="330"/>
      <c r="D604" s="185" t="str">
        <f>IFERROR(VLOOKUP($C604,'Accounts worksheet'!$B:$C,2,0),"")</f>
        <v/>
      </c>
      <c r="E604" s="186" t="str">
        <f>IFERROR(
INDEX('Accounts worksheet'!$A:$A,MATCH('Purchases Input worksheet'!$C604,'Accounts worksheet'!$B:$B,0)),
"")</f>
        <v/>
      </c>
      <c r="F604" s="331"/>
      <c r="G604" s="336"/>
      <c r="H604" s="333"/>
      <c r="I604" s="334"/>
      <c r="J604" s="335"/>
      <c r="K604" s="340"/>
      <c r="L604" s="188" t="str">
        <f t="shared" si="28"/>
        <v/>
      </c>
      <c r="M604" s="188" t="str">
        <f t="shared" si="29"/>
        <v/>
      </c>
      <c r="N604" s="186"/>
      <c r="P604" s="134" t="str">
        <f t="shared" si="30"/>
        <v/>
      </c>
    </row>
    <row r="605" spans="1:16" x14ac:dyDescent="0.35">
      <c r="A605" s="133" t="str">
        <f>IF(B605="","",IFERROR(INDEX('Supplier List'!$A:$A,MATCH('Purchases Input worksheet'!$B605,'Supplier List'!$B:$B,0)),""))</f>
        <v/>
      </c>
      <c r="B605" s="329"/>
      <c r="C605" s="330"/>
      <c r="D605" s="185" t="str">
        <f>IFERROR(VLOOKUP($C605,'Accounts worksheet'!$B:$C,2,0),"")</f>
        <v/>
      </c>
      <c r="E605" s="186" t="str">
        <f>IFERROR(
INDEX('Accounts worksheet'!$A:$A,MATCH('Purchases Input worksheet'!$C605,'Accounts worksheet'!$B:$B,0)),
"")</f>
        <v/>
      </c>
      <c r="F605" s="331"/>
      <c r="G605" s="336"/>
      <c r="H605" s="333"/>
      <c r="I605" s="334"/>
      <c r="J605" s="335"/>
      <c r="K605" s="340"/>
      <c r="L605" s="188" t="str">
        <f t="shared" si="28"/>
        <v/>
      </c>
      <c r="M605" s="188" t="str">
        <f t="shared" si="29"/>
        <v/>
      </c>
      <c r="N605" s="186"/>
      <c r="P605" s="134" t="str">
        <f t="shared" si="30"/>
        <v/>
      </c>
    </row>
    <row r="606" spans="1:16" x14ac:dyDescent="0.35">
      <c r="A606" s="133" t="str">
        <f>IF(B606="","",IFERROR(INDEX('Supplier List'!$A:$A,MATCH('Purchases Input worksheet'!$B606,'Supplier List'!$B:$B,0)),""))</f>
        <v/>
      </c>
      <c r="B606" s="329"/>
      <c r="C606" s="330"/>
      <c r="D606" s="185" t="str">
        <f>IFERROR(VLOOKUP($C606,'Accounts worksheet'!$B:$C,2,0),"")</f>
        <v/>
      </c>
      <c r="E606" s="186" t="str">
        <f>IFERROR(
INDEX('Accounts worksheet'!$A:$A,MATCH('Purchases Input worksheet'!$C606,'Accounts worksheet'!$B:$B,0)),
"")</f>
        <v/>
      </c>
      <c r="F606" s="331"/>
      <c r="G606" s="336"/>
      <c r="H606" s="333"/>
      <c r="I606" s="334"/>
      <c r="J606" s="335"/>
      <c r="K606" s="340"/>
      <c r="L606" s="188" t="str">
        <f t="shared" si="28"/>
        <v/>
      </c>
      <c r="M606" s="188" t="str">
        <f t="shared" si="29"/>
        <v/>
      </c>
      <c r="N606" s="186"/>
      <c r="P606" s="134" t="str">
        <f t="shared" si="30"/>
        <v/>
      </c>
    </row>
    <row r="607" spans="1:16" x14ac:dyDescent="0.35">
      <c r="A607" s="133" t="str">
        <f>IF(B607="","",IFERROR(INDEX('Supplier List'!$A:$A,MATCH('Purchases Input worksheet'!$B607,'Supplier List'!$B:$B,0)),""))</f>
        <v/>
      </c>
      <c r="B607" s="329"/>
      <c r="C607" s="330"/>
      <c r="D607" s="185" t="str">
        <f>IFERROR(VLOOKUP($C607,'Accounts worksheet'!$B:$C,2,0),"")</f>
        <v/>
      </c>
      <c r="E607" s="186" t="str">
        <f>IFERROR(
INDEX('Accounts worksheet'!$A:$A,MATCH('Purchases Input worksheet'!$C607,'Accounts worksheet'!$B:$B,0)),
"")</f>
        <v/>
      </c>
      <c r="F607" s="331"/>
      <c r="G607" s="336"/>
      <c r="H607" s="333"/>
      <c r="I607" s="334"/>
      <c r="J607" s="335"/>
      <c r="K607" s="340"/>
      <c r="L607" s="188" t="str">
        <f t="shared" si="28"/>
        <v/>
      </c>
      <c r="M607" s="188" t="str">
        <f t="shared" si="29"/>
        <v/>
      </c>
      <c r="N607" s="186"/>
      <c r="P607" s="134" t="str">
        <f t="shared" si="30"/>
        <v/>
      </c>
    </row>
    <row r="608" spans="1:16" x14ac:dyDescent="0.35">
      <c r="A608" s="133" t="str">
        <f>IF(B608="","",IFERROR(INDEX('Supplier List'!$A:$A,MATCH('Purchases Input worksheet'!$B608,'Supplier List'!$B:$B,0)),""))</f>
        <v/>
      </c>
      <c r="B608" s="329"/>
      <c r="C608" s="330"/>
      <c r="D608" s="185" t="str">
        <f>IFERROR(VLOOKUP($C608,'Accounts worksheet'!$B:$C,2,0),"")</f>
        <v/>
      </c>
      <c r="E608" s="186" t="str">
        <f>IFERROR(
INDEX('Accounts worksheet'!$A:$A,MATCH('Purchases Input worksheet'!$C608,'Accounts worksheet'!$B:$B,0)),
"")</f>
        <v/>
      </c>
      <c r="F608" s="331"/>
      <c r="G608" s="336"/>
      <c r="H608" s="333"/>
      <c r="I608" s="334"/>
      <c r="J608" s="335"/>
      <c r="K608" s="340"/>
      <c r="L608" s="188" t="str">
        <f t="shared" si="28"/>
        <v/>
      </c>
      <c r="M608" s="188" t="str">
        <f t="shared" si="29"/>
        <v/>
      </c>
      <c r="N608" s="186"/>
      <c r="P608" s="134" t="str">
        <f t="shared" si="30"/>
        <v/>
      </c>
    </row>
    <row r="609" spans="1:16" x14ac:dyDescent="0.35">
      <c r="A609" s="133" t="str">
        <f>IF(B609="","",IFERROR(INDEX('Supplier List'!$A:$A,MATCH('Purchases Input worksheet'!$B609,'Supplier List'!$B:$B,0)),""))</f>
        <v/>
      </c>
      <c r="B609" s="329"/>
      <c r="C609" s="330"/>
      <c r="D609" s="185" t="str">
        <f>IFERROR(VLOOKUP($C609,'Accounts worksheet'!$B:$C,2,0),"")</f>
        <v/>
      </c>
      <c r="E609" s="186" t="str">
        <f>IFERROR(
INDEX('Accounts worksheet'!$A:$A,MATCH('Purchases Input worksheet'!$C609,'Accounts worksheet'!$B:$B,0)),
"")</f>
        <v/>
      </c>
      <c r="F609" s="331"/>
      <c r="G609" s="336"/>
      <c r="H609" s="333"/>
      <c r="I609" s="334"/>
      <c r="J609" s="335"/>
      <c r="K609" s="340"/>
      <c r="L609" s="188" t="str">
        <f t="shared" si="28"/>
        <v/>
      </c>
      <c r="M609" s="188" t="str">
        <f t="shared" si="29"/>
        <v/>
      </c>
      <c r="N609" s="186"/>
      <c r="P609" s="134" t="str">
        <f t="shared" si="30"/>
        <v/>
      </c>
    </row>
    <row r="610" spans="1:16" x14ac:dyDescent="0.35">
      <c r="A610" s="133" t="str">
        <f>IF(B610="","",IFERROR(INDEX('Supplier List'!$A:$A,MATCH('Purchases Input worksheet'!$B610,'Supplier List'!$B:$B,0)),""))</f>
        <v/>
      </c>
      <c r="B610" s="329"/>
      <c r="C610" s="330"/>
      <c r="D610" s="185" t="str">
        <f>IFERROR(VLOOKUP($C610,'Accounts worksheet'!$B:$C,2,0),"")</f>
        <v/>
      </c>
      <c r="E610" s="186" t="str">
        <f>IFERROR(
INDEX('Accounts worksheet'!$A:$A,MATCH('Purchases Input worksheet'!$C610,'Accounts worksheet'!$B:$B,0)),
"")</f>
        <v/>
      </c>
      <c r="F610" s="331"/>
      <c r="G610" s="336"/>
      <c r="H610" s="333"/>
      <c r="I610" s="334"/>
      <c r="J610" s="335"/>
      <c r="K610" s="340"/>
      <c r="L610" s="188" t="str">
        <f t="shared" si="28"/>
        <v/>
      </c>
      <c r="M610" s="188" t="str">
        <f t="shared" si="29"/>
        <v/>
      </c>
      <c r="N610" s="186"/>
      <c r="P610" s="134" t="str">
        <f t="shared" si="30"/>
        <v/>
      </c>
    </row>
    <row r="611" spans="1:16" x14ac:dyDescent="0.35">
      <c r="A611" s="133" t="str">
        <f>IF(B611="","",IFERROR(INDEX('Supplier List'!$A:$A,MATCH('Purchases Input worksheet'!$B611,'Supplier List'!$B:$B,0)),""))</f>
        <v/>
      </c>
      <c r="B611" s="329"/>
      <c r="C611" s="330"/>
      <c r="D611" s="185" t="str">
        <f>IFERROR(VLOOKUP($C611,'Accounts worksheet'!$B:$C,2,0),"")</f>
        <v/>
      </c>
      <c r="E611" s="186" t="str">
        <f>IFERROR(
INDEX('Accounts worksheet'!$A:$A,MATCH('Purchases Input worksheet'!$C611,'Accounts worksheet'!$B:$B,0)),
"")</f>
        <v/>
      </c>
      <c r="F611" s="331"/>
      <c r="G611" s="336"/>
      <c r="H611" s="333"/>
      <c r="I611" s="334"/>
      <c r="J611" s="335"/>
      <c r="K611" s="340"/>
      <c r="L611" s="188" t="str">
        <f t="shared" si="28"/>
        <v/>
      </c>
      <c r="M611" s="188" t="str">
        <f t="shared" si="29"/>
        <v/>
      </c>
      <c r="N611" s="186"/>
      <c r="P611" s="134" t="str">
        <f t="shared" si="30"/>
        <v/>
      </c>
    </row>
    <row r="612" spans="1:16" x14ac:dyDescent="0.35">
      <c r="A612" s="133" t="str">
        <f>IF(B612="","",IFERROR(INDEX('Supplier List'!$A:$A,MATCH('Purchases Input worksheet'!$B612,'Supplier List'!$B:$B,0)),""))</f>
        <v/>
      </c>
      <c r="B612" s="329"/>
      <c r="C612" s="330"/>
      <c r="D612" s="185" t="str">
        <f>IFERROR(VLOOKUP($C612,'Accounts worksheet'!$B:$C,2,0),"")</f>
        <v/>
      </c>
      <c r="E612" s="186" t="str">
        <f>IFERROR(
INDEX('Accounts worksheet'!$A:$A,MATCH('Purchases Input worksheet'!$C612,'Accounts worksheet'!$B:$B,0)),
"")</f>
        <v/>
      </c>
      <c r="F612" s="331"/>
      <c r="G612" s="336"/>
      <c r="H612" s="333"/>
      <c r="I612" s="334"/>
      <c r="J612" s="335"/>
      <c r="K612" s="340"/>
      <c r="L612" s="188" t="str">
        <f t="shared" si="28"/>
        <v/>
      </c>
      <c r="M612" s="188" t="str">
        <f t="shared" si="29"/>
        <v/>
      </c>
      <c r="N612" s="186"/>
      <c r="P612" s="134" t="str">
        <f t="shared" si="30"/>
        <v/>
      </c>
    </row>
    <row r="613" spans="1:16" x14ac:dyDescent="0.35">
      <c r="A613" s="133" t="str">
        <f>IF(B613="","",IFERROR(INDEX('Supplier List'!$A:$A,MATCH('Purchases Input worksheet'!$B613,'Supplier List'!$B:$B,0)),""))</f>
        <v/>
      </c>
      <c r="B613" s="329"/>
      <c r="C613" s="330"/>
      <c r="D613" s="185" t="str">
        <f>IFERROR(VLOOKUP($C613,'Accounts worksheet'!$B:$C,2,0),"")</f>
        <v/>
      </c>
      <c r="E613" s="186" t="str">
        <f>IFERROR(
INDEX('Accounts worksheet'!$A:$A,MATCH('Purchases Input worksheet'!$C613,'Accounts worksheet'!$B:$B,0)),
"")</f>
        <v/>
      </c>
      <c r="F613" s="331"/>
      <c r="G613" s="336"/>
      <c r="H613" s="333"/>
      <c r="I613" s="334"/>
      <c r="J613" s="335"/>
      <c r="K613" s="340"/>
      <c r="L613" s="188" t="str">
        <f t="shared" si="28"/>
        <v/>
      </c>
      <c r="M613" s="188" t="str">
        <f t="shared" si="29"/>
        <v/>
      </c>
      <c r="N613" s="186"/>
      <c r="P613" s="134" t="str">
        <f t="shared" si="30"/>
        <v/>
      </c>
    </row>
    <row r="614" spans="1:16" x14ac:dyDescent="0.35">
      <c r="A614" s="133" t="str">
        <f>IF(B614="","",IFERROR(INDEX('Supplier List'!$A:$A,MATCH('Purchases Input worksheet'!$B614,'Supplier List'!$B:$B,0)),""))</f>
        <v/>
      </c>
      <c r="B614" s="329"/>
      <c r="C614" s="330"/>
      <c r="D614" s="185" t="str">
        <f>IFERROR(VLOOKUP($C614,'Accounts worksheet'!$B:$C,2,0),"")</f>
        <v/>
      </c>
      <c r="E614" s="186" t="str">
        <f>IFERROR(
INDEX('Accounts worksheet'!$A:$A,MATCH('Purchases Input worksheet'!$C614,'Accounts worksheet'!$B:$B,0)),
"")</f>
        <v/>
      </c>
      <c r="F614" s="331"/>
      <c r="G614" s="336"/>
      <c r="H614" s="333"/>
      <c r="I614" s="334"/>
      <c r="J614" s="335"/>
      <c r="K614" s="340"/>
      <c r="L614" s="188" t="str">
        <f t="shared" si="28"/>
        <v/>
      </c>
      <c r="M614" s="188" t="str">
        <f t="shared" si="29"/>
        <v/>
      </c>
      <c r="N614" s="186"/>
      <c r="P614" s="134" t="str">
        <f t="shared" si="30"/>
        <v/>
      </c>
    </row>
    <row r="615" spans="1:16" x14ac:dyDescent="0.35">
      <c r="A615" s="133" t="str">
        <f>IF(B615="","",IFERROR(INDEX('Supplier List'!$A:$A,MATCH('Purchases Input worksheet'!$B615,'Supplier List'!$B:$B,0)),""))</f>
        <v/>
      </c>
      <c r="B615" s="329"/>
      <c r="C615" s="330"/>
      <c r="D615" s="185" t="str">
        <f>IFERROR(VLOOKUP($C615,'Accounts worksheet'!$B:$C,2,0),"")</f>
        <v/>
      </c>
      <c r="E615" s="186" t="str">
        <f>IFERROR(
INDEX('Accounts worksheet'!$A:$A,MATCH('Purchases Input worksheet'!$C615,'Accounts worksheet'!$B:$B,0)),
"")</f>
        <v/>
      </c>
      <c r="F615" s="331"/>
      <c r="G615" s="336"/>
      <c r="H615" s="333"/>
      <c r="I615" s="334"/>
      <c r="J615" s="335"/>
      <c r="K615" s="340"/>
      <c r="L615" s="188" t="str">
        <f t="shared" si="28"/>
        <v/>
      </c>
      <c r="M615" s="188" t="str">
        <f t="shared" si="29"/>
        <v/>
      </c>
      <c r="N615" s="186"/>
      <c r="P615" s="134" t="str">
        <f t="shared" si="30"/>
        <v/>
      </c>
    </row>
    <row r="616" spans="1:16" x14ac:dyDescent="0.35">
      <c r="A616" s="133" t="str">
        <f>IF(B616="","",IFERROR(INDEX('Supplier List'!$A:$A,MATCH('Purchases Input worksheet'!$B616,'Supplier List'!$B:$B,0)),""))</f>
        <v/>
      </c>
      <c r="B616" s="329"/>
      <c r="C616" s="330"/>
      <c r="D616" s="185" t="str">
        <f>IFERROR(VLOOKUP($C616,'Accounts worksheet'!$B:$C,2,0),"")</f>
        <v/>
      </c>
      <c r="E616" s="186" t="str">
        <f>IFERROR(
INDEX('Accounts worksheet'!$A:$A,MATCH('Purchases Input worksheet'!$C616,'Accounts worksheet'!$B:$B,0)),
"")</f>
        <v/>
      </c>
      <c r="F616" s="331"/>
      <c r="G616" s="336"/>
      <c r="H616" s="333"/>
      <c r="I616" s="334"/>
      <c r="J616" s="335"/>
      <c r="K616" s="340"/>
      <c r="L616" s="188" t="str">
        <f t="shared" si="28"/>
        <v/>
      </c>
      <c r="M616" s="188" t="str">
        <f t="shared" si="29"/>
        <v/>
      </c>
      <c r="N616" s="186"/>
      <c r="P616" s="134" t="str">
        <f t="shared" si="30"/>
        <v/>
      </c>
    </row>
    <row r="617" spans="1:16" x14ac:dyDescent="0.35">
      <c r="A617" s="133" t="str">
        <f>IF(B617="","",IFERROR(INDEX('Supplier List'!$A:$A,MATCH('Purchases Input worksheet'!$B617,'Supplier List'!$B:$B,0)),""))</f>
        <v/>
      </c>
      <c r="B617" s="329"/>
      <c r="C617" s="330"/>
      <c r="D617" s="185" t="str">
        <f>IFERROR(VLOOKUP($C617,'Accounts worksheet'!$B:$C,2,0),"")</f>
        <v/>
      </c>
      <c r="E617" s="186" t="str">
        <f>IFERROR(
INDEX('Accounts worksheet'!$A:$A,MATCH('Purchases Input worksheet'!$C617,'Accounts worksheet'!$B:$B,0)),
"")</f>
        <v/>
      </c>
      <c r="F617" s="331"/>
      <c r="G617" s="336"/>
      <c r="H617" s="333"/>
      <c r="I617" s="334"/>
      <c r="J617" s="335"/>
      <c r="K617" s="340"/>
      <c r="L617" s="188" t="str">
        <f t="shared" si="28"/>
        <v/>
      </c>
      <c r="M617" s="188" t="str">
        <f t="shared" si="29"/>
        <v/>
      </c>
      <c r="N617" s="186"/>
      <c r="P617" s="134" t="str">
        <f t="shared" si="30"/>
        <v/>
      </c>
    </row>
    <row r="618" spans="1:16" x14ac:dyDescent="0.35">
      <c r="A618" s="133" t="str">
        <f>IF(B618="","",IFERROR(INDEX('Supplier List'!$A:$A,MATCH('Purchases Input worksheet'!$B618,'Supplier List'!$B:$B,0)),""))</f>
        <v/>
      </c>
      <c r="B618" s="329"/>
      <c r="C618" s="330"/>
      <c r="D618" s="185" t="str">
        <f>IFERROR(VLOOKUP($C618,'Accounts worksheet'!$B:$C,2,0),"")</f>
        <v/>
      </c>
      <c r="E618" s="186" t="str">
        <f>IFERROR(
INDEX('Accounts worksheet'!$A:$A,MATCH('Purchases Input worksheet'!$C618,'Accounts worksheet'!$B:$B,0)),
"")</f>
        <v/>
      </c>
      <c r="F618" s="331"/>
      <c r="G618" s="336"/>
      <c r="H618" s="333"/>
      <c r="I618" s="334"/>
      <c r="J618" s="335"/>
      <c r="K618" s="340"/>
      <c r="L618" s="188" t="str">
        <f t="shared" si="28"/>
        <v/>
      </c>
      <c r="M618" s="188" t="str">
        <f t="shared" si="29"/>
        <v/>
      </c>
      <c r="N618" s="186"/>
      <c r="P618" s="134" t="str">
        <f t="shared" si="30"/>
        <v/>
      </c>
    </row>
    <row r="619" spans="1:16" x14ac:dyDescent="0.35">
      <c r="A619" s="133" t="str">
        <f>IF(B619="","",IFERROR(INDEX('Supplier List'!$A:$A,MATCH('Purchases Input worksheet'!$B619,'Supplier List'!$B:$B,0)),""))</f>
        <v/>
      </c>
      <c r="B619" s="329"/>
      <c r="C619" s="330"/>
      <c r="D619" s="185" t="str">
        <f>IFERROR(VLOOKUP($C619,'Accounts worksheet'!$B:$C,2,0),"")</f>
        <v/>
      </c>
      <c r="E619" s="186" t="str">
        <f>IFERROR(
INDEX('Accounts worksheet'!$A:$A,MATCH('Purchases Input worksheet'!$C619,'Accounts worksheet'!$B:$B,0)),
"")</f>
        <v/>
      </c>
      <c r="F619" s="331"/>
      <c r="G619" s="336"/>
      <c r="H619" s="333"/>
      <c r="I619" s="334"/>
      <c r="J619" s="335"/>
      <c r="K619" s="340"/>
      <c r="L619" s="188" t="str">
        <f t="shared" si="28"/>
        <v/>
      </c>
      <c r="M619" s="188" t="str">
        <f t="shared" si="29"/>
        <v/>
      </c>
      <c r="N619" s="186"/>
      <c r="P619" s="134" t="str">
        <f t="shared" si="30"/>
        <v/>
      </c>
    </row>
    <row r="620" spans="1:16" x14ac:dyDescent="0.35">
      <c r="A620" s="133" t="str">
        <f>IF(B620="","",IFERROR(INDEX('Supplier List'!$A:$A,MATCH('Purchases Input worksheet'!$B620,'Supplier List'!$B:$B,0)),""))</f>
        <v/>
      </c>
      <c r="B620" s="329"/>
      <c r="C620" s="330"/>
      <c r="D620" s="185" t="str">
        <f>IFERROR(VLOOKUP($C620,'Accounts worksheet'!$B:$C,2,0),"")</f>
        <v/>
      </c>
      <c r="E620" s="186" t="str">
        <f>IFERROR(
INDEX('Accounts worksheet'!$A:$A,MATCH('Purchases Input worksheet'!$C620,'Accounts worksheet'!$B:$B,0)),
"")</f>
        <v/>
      </c>
      <c r="F620" s="331"/>
      <c r="G620" s="336"/>
      <c r="H620" s="333"/>
      <c r="I620" s="334"/>
      <c r="J620" s="335"/>
      <c r="K620" s="340"/>
      <c r="L620" s="188" t="str">
        <f t="shared" si="28"/>
        <v/>
      </c>
      <c r="M620" s="188" t="str">
        <f t="shared" si="29"/>
        <v/>
      </c>
      <c r="N620" s="186"/>
      <c r="P620" s="134" t="str">
        <f t="shared" si="30"/>
        <v/>
      </c>
    </row>
    <row r="621" spans="1:16" x14ac:dyDescent="0.35">
      <c r="A621" s="133" t="str">
        <f>IF(B621="","",IFERROR(INDEX('Supplier List'!$A:$A,MATCH('Purchases Input worksheet'!$B621,'Supplier List'!$B:$B,0)),""))</f>
        <v/>
      </c>
      <c r="B621" s="329"/>
      <c r="C621" s="330"/>
      <c r="D621" s="185" t="str">
        <f>IFERROR(VLOOKUP($C621,'Accounts worksheet'!$B:$C,2,0),"")</f>
        <v/>
      </c>
      <c r="E621" s="186" t="str">
        <f>IFERROR(
INDEX('Accounts worksheet'!$A:$A,MATCH('Purchases Input worksheet'!$C621,'Accounts worksheet'!$B:$B,0)),
"")</f>
        <v/>
      </c>
      <c r="F621" s="331"/>
      <c r="G621" s="336"/>
      <c r="H621" s="333"/>
      <c r="I621" s="334"/>
      <c r="J621" s="335"/>
      <c r="K621" s="340"/>
      <c r="L621" s="188" t="str">
        <f t="shared" si="28"/>
        <v/>
      </c>
      <c r="M621" s="188" t="str">
        <f t="shared" si="29"/>
        <v/>
      </c>
      <c r="N621" s="186"/>
      <c r="P621" s="134" t="str">
        <f t="shared" si="30"/>
        <v/>
      </c>
    </row>
    <row r="622" spans="1:16" x14ac:dyDescent="0.35">
      <c r="A622" s="133" t="str">
        <f>IF(B622="","",IFERROR(INDEX('Supplier List'!$A:$A,MATCH('Purchases Input worksheet'!$B622,'Supplier List'!$B:$B,0)),""))</f>
        <v/>
      </c>
      <c r="B622" s="329"/>
      <c r="C622" s="330"/>
      <c r="D622" s="185" t="str">
        <f>IFERROR(VLOOKUP($C622,'Accounts worksheet'!$B:$C,2,0),"")</f>
        <v/>
      </c>
      <c r="E622" s="186" t="str">
        <f>IFERROR(
INDEX('Accounts worksheet'!$A:$A,MATCH('Purchases Input worksheet'!$C622,'Accounts worksheet'!$B:$B,0)),
"")</f>
        <v/>
      </c>
      <c r="F622" s="331"/>
      <c r="G622" s="336"/>
      <c r="H622" s="333"/>
      <c r="I622" s="334"/>
      <c r="J622" s="335"/>
      <c r="K622" s="340"/>
      <c r="L622" s="188" t="str">
        <f t="shared" si="28"/>
        <v/>
      </c>
      <c r="M622" s="188" t="str">
        <f t="shared" si="29"/>
        <v/>
      </c>
      <c r="N622" s="186"/>
      <c r="P622" s="134" t="str">
        <f t="shared" si="30"/>
        <v/>
      </c>
    </row>
    <row r="623" spans="1:16" x14ac:dyDescent="0.35">
      <c r="A623" s="133" t="str">
        <f>IF(B623="","",IFERROR(INDEX('Supplier List'!$A:$A,MATCH('Purchases Input worksheet'!$B623,'Supplier List'!$B:$B,0)),""))</f>
        <v/>
      </c>
      <c r="B623" s="329"/>
      <c r="C623" s="330"/>
      <c r="D623" s="185" t="str">
        <f>IFERROR(VLOOKUP($C623,'Accounts worksheet'!$B:$C,2,0),"")</f>
        <v/>
      </c>
      <c r="E623" s="186" t="str">
        <f>IFERROR(
INDEX('Accounts worksheet'!$A:$A,MATCH('Purchases Input worksheet'!$C623,'Accounts worksheet'!$B:$B,0)),
"")</f>
        <v/>
      </c>
      <c r="F623" s="331"/>
      <c r="G623" s="336"/>
      <c r="H623" s="333"/>
      <c r="I623" s="334"/>
      <c r="J623" s="335"/>
      <c r="K623" s="340"/>
      <c r="L623" s="188" t="str">
        <f t="shared" si="28"/>
        <v/>
      </c>
      <c r="M623" s="188" t="str">
        <f t="shared" si="29"/>
        <v/>
      </c>
      <c r="N623" s="186"/>
      <c r="P623" s="134" t="str">
        <f t="shared" si="30"/>
        <v/>
      </c>
    </row>
    <row r="624" spans="1:16" x14ac:dyDescent="0.35">
      <c r="A624" s="133" t="str">
        <f>IF(B624="","",IFERROR(INDEX('Supplier List'!$A:$A,MATCH('Purchases Input worksheet'!$B624,'Supplier List'!$B:$B,0)),""))</f>
        <v/>
      </c>
      <c r="B624" s="329"/>
      <c r="C624" s="330"/>
      <c r="D624" s="185" t="str">
        <f>IFERROR(VLOOKUP($C624,'Accounts worksheet'!$B:$C,2,0),"")</f>
        <v/>
      </c>
      <c r="E624" s="186" t="str">
        <f>IFERROR(
INDEX('Accounts worksheet'!$A:$A,MATCH('Purchases Input worksheet'!$C624,'Accounts worksheet'!$B:$B,0)),
"")</f>
        <v/>
      </c>
      <c r="F624" s="331"/>
      <c r="G624" s="336"/>
      <c r="H624" s="333"/>
      <c r="I624" s="334"/>
      <c r="J624" s="335"/>
      <c r="K624" s="340"/>
      <c r="L624" s="188" t="str">
        <f t="shared" si="28"/>
        <v/>
      </c>
      <c r="M624" s="188" t="str">
        <f t="shared" si="29"/>
        <v/>
      </c>
      <c r="N624" s="186"/>
      <c r="P624" s="134" t="str">
        <f t="shared" si="30"/>
        <v/>
      </c>
    </row>
    <row r="625" spans="1:16" x14ac:dyDescent="0.35">
      <c r="A625" s="133" t="str">
        <f>IF(B625="","",IFERROR(INDEX('Supplier List'!$A:$A,MATCH('Purchases Input worksheet'!$B625,'Supplier List'!$B:$B,0)),""))</f>
        <v/>
      </c>
      <c r="B625" s="329"/>
      <c r="C625" s="330"/>
      <c r="D625" s="185" t="str">
        <f>IFERROR(VLOOKUP($C625,'Accounts worksheet'!$B:$C,2,0),"")</f>
        <v/>
      </c>
      <c r="E625" s="186" t="str">
        <f>IFERROR(
INDEX('Accounts worksheet'!$A:$A,MATCH('Purchases Input worksheet'!$C625,'Accounts worksheet'!$B:$B,0)),
"")</f>
        <v/>
      </c>
      <c r="F625" s="331"/>
      <c r="G625" s="336"/>
      <c r="H625" s="333"/>
      <c r="I625" s="334"/>
      <c r="J625" s="335"/>
      <c r="K625" s="340"/>
      <c r="L625" s="188" t="str">
        <f t="shared" si="28"/>
        <v/>
      </c>
      <c r="M625" s="188" t="str">
        <f t="shared" si="29"/>
        <v/>
      </c>
      <c r="N625" s="186"/>
      <c r="P625" s="134" t="str">
        <f t="shared" si="30"/>
        <v/>
      </c>
    </row>
    <row r="626" spans="1:16" x14ac:dyDescent="0.35">
      <c r="A626" s="133" t="str">
        <f>IF(B626="","",IFERROR(INDEX('Supplier List'!$A:$A,MATCH('Purchases Input worksheet'!$B626,'Supplier List'!$B:$B,0)),""))</f>
        <v/>
      </c>
      <c r="B626" s="329"/>
      <c r="C626" s="330"/>
      <c r="D626" s="185" t="str">
        <f>IFERROR(VLOOKUP($C626,'Accounts worksheet'!$B:$C,2,0),"")</f>
        <v/>
      </c>
      <c r="E626" s="186" t="str">
        <f>IFERROR(
INDEX('Accounts worksheet'!$A:$A,MATCH('Purchases Input worksheet'!$C626,'Accounts worksheet'!$B:$B,0)),
"")</f>
        <v/>
      </c>
      <c r="F626" s="331"/>
      <c r="G626" s="336"/>
      <c r="H626" s="333"/>
      <c r="I626" s="334"/>
      <c r="J626" s="335"/>
      <c r="K626" s="340"/>
      <c r="L626" s="188" t="str">
        <f t="shared" si="28"/>
        <v/>
      </c>
      <c r="M626" s="188" t="str">
        <f t="shared" si="29"/>
        <v/>
      </c>
      <c r="N626" s="186"/>
      <c r="P626" s="134" t="str">
        <f t="shared" si="30"/>
        <v/>
      </c>
    </row>
    <row r="627" spans="1:16" x14ac:dyDescent="0.35">
      <c r="A627" s="133" t="str">
        <f>IF(B627="","",IFERROR(INDEX('Supplier List'!$A:$A,MATCH('Purchases Input worksheet'!$B627,'Supplier List'!$B:$B,0)),""))</f>
        <v/>
      </c>
      <c r="B627" s="329"/>
      <c r="C627" s="330"/>
      <c r="D627" s="185" t="str">
        <f>IFERROR(VLOOKUP($C627,'Accounts worksheet'!$B:$C,2,0),"")</f>
        <v/>
      </c>
      <c r="E627" s="186" t="str">
        <f>IFERROR(
INDEX('Accounts worksheet'!$A:$A,MATCH('Purchases Input worksheet'!$C627,'Accounts worksheet'!$B:$B,0)),
"")</f>
        <v/>
      </c>
      <c r="F627" s="331"/>
      <c r="G627" s="336"/>
      <c r="H627" s="333"/>
      <c r="I627" s="334"/>
      <c r="J627" s="335"/>
      <c r="K627" s="340"/>
      <c r="L627" s="188" t="str">
        <f t="shared" si="28"/>
        <v/>
      </c>
      <c r="M627" s="188" t="str">
        <f t="shared" si="29"/>
        <v/>
      </c>
      <c r="N627" s="186"/>
      <c r="P627" s="134" t="str">
        <f t="shared" si="30"/>
        <v/>
      </c>
    </row>
    <row r="628" spans="1:16" x14ac:dyDescent="0.35">
      <c r="A628" s="133" t="str">
        <f>IF(B628="","",IFERROR(INDEX('Supplier List'!$A:$A,MATCH('Purchases Input worksheet'!$B628,'Supplier List'!$B:$B,0)),""))</f>
        <v/>
      </c>
      <c r="B628" s="329"/>
      <c r="C628" s="330"/>
      <c r="D628" s="185" t="str">
        <f>IFERROR(VLOOKUP($C628,'Accounts worksheet'!$B:$C,2,0),"")</f>
        <v/>
      </c>
      <c r="E628" s="186" t="str">
        <f>IFERROR(
INDEX('Accounts worksheet'!$A:$A,MATCH('Purchases Input worksheet'!$C628,'Accounts worksheet'!$B:$B,0)),
"")</f>
        <v/>
      </c>
      <c r="F628" s="331"/>
      <c r="G628" s="336"/>
      <c r="H628" s="333"/>
      <c r="I628" s="334"/>
      <c r="J628" s="335"/>
      <c r="K628" s="340"/>
      <c r="L628" s="188" t="str">
        <f t="shared" si="28"/>
        <v/>
      </c>
      <c r="M628" s="188" t="str">
        <f t="shared" si="29"/>
        <v/>
      </c>
      <c r="N628" s="186"/>
      <c r="P628" s="134" t="str">
        <f t="shared" si="30"/>
        <v/>
      </c>
    </row>
    <row r="629" spans="1:16" x14ac:dyDescent="0.35">
      <c r="A629" s="133" t="str">
        <f>IF(B629="","",IFERROR(INDEX('Supplier List'!$A:$A,MATCH('Purchases Input worksheet'!$B629,'Supplier List'!$B:$B,0)),""))</f>
        <v/>
      </c>
      <c r="B629" s="329"/>
      <c r="C629" s="330"/>
      <c r="D629" s="185" t="str">
        <f>IFERROR(VLOOKUP($C629,'Accounts worksheet'!$B:$C,2,0),"")</f>
        <v/>
      </c>
      <c r="E629" s="186" t="str">
        <f>IFERROR(
INDEX('Accounts worksheet'!$A:$A,MATCH('Purchases Input worksheet'!$C629,'Accounts worksheet'!$B:$B,0)),
"")</f>
        <v/>
      </c>
      <c r="F629" s="331"/>
      <c r="G629" s="336"/>
      <c r="H629" s="333"/>
      <c r="I629" s="334"/>
      <c r="J629" s="335"/>
      <c r="K629" s="340"/>
      <c r="L629" s="188" t="str">
        <f t="shared" si="28"/>
        <v/>
      </c>
      <c r="M629" s="188" t="str">
        <f t="shared" si="29"/>
        <v/>
      </c>
      <c r="N629" s="186"/>
      <c r="P629" s="134" t="str">
        <f t="shared" si="30"/>
        <v/>
      </c>
    </row>
    <row r="630" spans="1:16" x14ac:dyDescent="0.35">
      <c r="A630" s="133" t="str">
        <f>IF(B630="","",IFERROR(INDEX('Supplier List'!$A:$A,MATCH('Purchases Input worksheet'!$B630,'Supplier List'!$B:$B,0)),""))</f>
        <v/>
      </c>
      <c r="B630" s="329"/>
      <c r="C630" s="330"/>
      <c r="D630" s="185" t="str">
        <f>IFERROR(VLOOKUP($C630,'Accounts worksheet'!$B:$C,2,0),"")</f>
        <v/>
      </c>
      <c r="E630" s="186" t="str">
        <f>IFERROR(
INDEX('Accounts worksheet'!$A:$A,MATCH('Purchases Input worksheet'!$C630,'Accounts worksheet'!$B:$B,0)),
"")</f>
        <v/>
      </c>
      <c r="F630" s="331"/>
      <c r="G630" s="336"/>
      <c r="H630" s="333"/>
      <c r="I630" s="334"/>
      <c r="J630" s="335"/>
      <c r="K630" s="340"/>
      <c r="L630" s="188" t="str">
        <f t="shared" si="28"/>
        <v/>
      </c>
      <c r="M630" s="188" t="str">
        <f t="shared" si="29"/>
        <v/>
      </c>
      <c r="N630" s="186"/>
      <c r="P630" s="134" t="str">
        <f t="shared" si="30"/>
        <v/>
      </c>
    </row>
    <row r="631" spans="1:16" x14ac:dyDescent="0.35">
      <c r="A631" s="133" t="str">
        <f>IF(B631="","",IFERROR(INDEX('Supplier List'!$A:$A,MATCH('Purchases Input worksheet'!$B631,'Supplier List'!$B:$B,0)),""))</f>
        <v/>
      </c>
      <c r="B631" s="329"/>
      <c r="C631" s="330"/>
      <c r="D631" s="185" t="str">
        <f>IFERROR(VLOOKUP($C631,'Accounts worksheet'!$B:$C,2,0),"")</f>
        <v/>
      </c>
      <c r="E631" s="186" t="str">
        <f>IFERROR(
INDEX('Accounts worksheet'!$A:$A,MATCH('Purchases Input worksheet'!$C631,'Accounts worksheet'!$B:$B,0)),
"")</f>
        <v/>
      </c>
      <c r="F631" s="331"/>
      <c r="G631" s="336"/>
      <c r="H631" s="333"/>
      <c r="I631" s="334"/>
      <c r="J631" s="335"/>
      <c r="K631" s="340"/>
      <c r="L631" s="188" t="str">
        <f t="shared" si="28"/>
        <v/>
      </c>
      <c r="M631" s="188" t="str">
        <f t="shared" si="29"/>
        <v/>
      </c>
      <c r="N631" s="186"/>
      <c r="P631" s="134" t="str">
        <f t="shared" si="30"/>
        <v/>
      </c>
    </row>
    <row r="632" spans="1:16" x14ac:dyDescent="0.35">
      <c r="A632" s="133" t="str">
        <f>IF(B632="","",IFERROR(INDEX('Supplier List'!$A:$A,MATCH('Purchases Input worksheet'!$B632,'Supplier List'!$B:$B,0)),""))</f>
        <v/>
      </c>
      <c r="B632" s="329"/>
      <c r="C632" s="330"/>
      <c r="D632" s="185" t="str">
        <f>IFERROR(VLOOKUP($C632,'Accounts worksheet'!$B:$C,2,0),"")</f>
        <v/>
      </c>
      <c r="E632" s="186" t="str">
        <f>IFERROR(
INDEX('Accounts worksheet'!$A:$A,MATCH('Purchases Input worksheet'!$C632,'Accounts worksheet'!$B:$B,0)),
"")</f>
        <v/>
      </c>
      <c r="F632" s="331"/>
      <c r="G632" s="336"/>
      <c r="H632" s="333"/>
      <c r="I632" s="334"/>
      <c r="J632" s="335"/>
      <c r="K632" s="340"/>
      <c r="L632" s="188" t="str">
        <f t="shared" si="28"/>
        <v/>
      </c>
      <c r="M632" s="188" t="str">
        <f t="shared" si="29"/>
        <v/>
      </c>
      <c r="N632" s="186"/>
      <c r="P632" s="134" t="str">
        <f t="shared" si="30"/>
        <v/>
      </c>
    </row>
    <row r="633" spans="1:16" x14ac:dyDescent="0.35">
      <c r="A633" s="133" t="str">
        <f>IF(B633="","",IFERROR(INDEX('Supplier List'!$A:$A,MATCH('Purchases Input worksheet'!$B633,'Supplier List'!$B:$B,0)),""))</f>
        <v/>
      </c>
      <c r="B633" s="329"/>
      <c r="C633" s="330"/>
      <c r="D633" s="185" t="str">
        <f>IFERROR(VLOOKUP($C633,'Accounts worksheet'!$B:$C,2,0),"")</f>
        <v/>
      </c>
      <c r="E633" s="186" t="str">
        <f>IFERROR(
INDEX('Accounts worksheet'!$A:$A,MATCH('Purchases Input worksheet'!$C633,'Accounts worksheet'!$B:$B,0)),
"")</f>
        <v/>
      </c>
      <c r="F633" s="331"/>
      <c r="G633" s="336"/>
      <c r="H633" s="333"/>
      <c r="I633" s="334"/>
      <c r="J633" s="335"/>
      <c r="K633" s="340"/>
      <c r="L633" s="188" t="str">
        <f t="shared" si="28"/>
        <v/>
      </c>
      <c r="M633" s="188" t="str">
        <f t="shared" si="29"/>
        <v/>
      </c>
      <c r="N633" s="186"/>
      <c r="P633" s="134" t="str">
        <f t="shared" si="30"/>
        <v/>
      </c>
    </row>
    <row r="634" spans="1:16" x14ac:dyDescent="0.35">
      <c r="A634" s="133" t="str">
        <f>IF(B634="","",IFERROR(INDEX('Supplier List'!$A:$A,MATCH('Purchases Input worksheet'!$B634,'Supplier List'!$B:$B,0)),""))</f>
        <v/>
      </c>
      <c r="B634" s="329"/>
      <c r="C634" s="330"/>
      <c r="D634" s="185" t="str">
        <f>IFERROR(VLOOKUP($C634,'Accounts worksheet'!$B:$C,2,0),"")</f>
        <v/>
      </c>
      <c r="E634" s="186" t="str">
        <f>IFERROR(
INDEX('Accounts worksheet'!$A:$A,MATCH('Purchases Input worksheet'!$C634,'Accounts worksheet'!$B:$B,0)),
"")</f>
        <v/>
      </c>
      <c r="F634" s="331"/>
      <c r="G634" s="336"/>
      <c r="H634" s="333"/>
      <c r="I634" s="334"/>
      <c r="J634" s="335"/>
      <c r="K634" s="340"/>
      <c r="L634" s="188" t="str">
        <f t="shared" si="28"/>
        <v/>
      </c>
      <c r="M634" s="188" t="str">
        <f t="shared" si="29"/>
        <v/>
      </c>
      <c r="N634" s="186"/>
      <c r="P634" s="134" t="str">
        <f t="shared" si="30"/>
        <v/>
      </c>
    </row>
    <row r="635" spans="1:16" x14ac:dyDescent="0.35">
      <c r="A635" s="133" t="str">
        <f>IF(B635="","",IFERROR(INDEX('Supplier List'!$A:$A,MATCH('Purchases Input worksheet'!$B635,'Supplier List'!$B:$B,0)),""))</f>
        <v/>
      </c>
      <c r="B635" s="329"/>
      <c r="C635" s="330"/>
      <c r="D635" s="185" t="str">
        <f>IFERROR(VLOOKUP($C635,'Accounts worksheet'!$B:$C,2,0),"")</f>
        <v/>
      </c>
      <c r="E635" s="186" t="str">
        <f>IFERROR(
INDEX('Accounts worksheet'!$A:$A,MATCH('Purchases Input worksheet'!$C635,'Accounts worksheet'!$B:$B,0)),
"")</f>
        <v/>
      </c>
      <c r="F635" s="331"/>
      <c r="G635" s="336"/>
      <c r="H635" s="333"/>
      <c r="I635" s="334"/>
      <c r="J635" s="335"/>
      <c r="K635" s="340"/>
      <c r="L635" s="188" t="str">
        <f t="shared" si="28"/>
        <v/>
      </c>
      <c r="M635" s="188" t="str">
        <f t="shared" si="29"/>
        <v/>
      </c>
      <c r="N635" s="186"/>
      <c r="P635" s="134" t="str">
        <f t="shared" si="30"/>
        <v/>
      </c>
    </row>
    <row r="636" spans="1:16" x14ac:dyDescent="0.35">
      <c r="A636" s="133" t="str">
        <f>IF(B636="","",IFERROR(INDEX('Supplier List'!$A:$A,MATCH('Purchases Input worksheet'!$B636,'Supplier List'!$B:$B,0)),""))</f>
        <v/>
      </c>
      <c r="B636" s="329"/>
      <c r="C636" s="330"/>
      <c r="D636" s="185" t="str">
        <f>IFERROR(VLOOKUP($C636,'Accounts worksheet'!$B:$C,2,0),"")</f>
        <v/>
      </c>
      <c r="E636" s="186" t="str">
        <f>IFERROR(
INDEX('Accounts worksheet'!$A:$A,MATCH('Purchases Input worksheet'!$C636,'Accounts worksheet'!$B:$B,0)),
"")</f>
        <v/>
      </c>
      <c r="F636" s="331"/>
      <c r="G636" s="336"/>
      <c r="H636" s="333"/>
      <c r="I636" s="334"/>
      <c r="J636" s="335"/>
      <c r="K636" s="340"/>
      <c r="L636" s="188" t="str">
        <f t="shared" si="28"/>
        <v/>
      </c>
      <c r="M636" s="188" t="str">
        <f t="shared" si="29"/>
        <v/>
      </c>
      <c r="N636" s="186"/>
      <c r="P636" s="134" t="str">
        <f t="shared" si="30"/>
        <v/>
      </c>
    </row>
    <row r="637" spans="1:16" x14ac:dyDescent="0.35">
      <c r="A637" s="133" t="str">
        <f>IF(B637="","",IFERROR(INDEX('Supplier List'!$A:$A,MATCH('Purchases Input worksheet'!$B637,'Supplier List'!$B:$B,0)),""))</f>
        <v/>
      </c>
      <c r="B637" s="329"/>
      <c r="C637" s="330"/>
      <c r="D637" s="185" t="str">
        <f>IFERROR(VLOOKUP($C637,'Accounts worksheet'!$B:$C,2,0),"")</f>
        <v/>
      </c>
      <c r="E637" s="186" t="str">
        <f>IFERROR(
INDEX('Accounts worksheet'!$A:$A,MATCH('Purchases Input worksheet'!$C637,'Accounts worksheet'!$B:$B,0)),
"")</f>
        <v/>
      </c>
      <c r="F637" s="331"/>
      <c r="G637" s="336"/>
      <c r="H637" s="333"/>
      <c r="I637" s="334"/>
      <c r="J637" s="335"/>
      <c r="K637" s="340"/>
      <c r="L637" s="188" t="str">
        <f t="shared" si="28"/>
        <v/>
      </c>
      <c r="M637" s="188" t="str">
        <f t="shared" si="29"/>
        <v/>
      </c>
      <c r="N637" s="186"/>
      <c r="P637" s="134" t="str">
        <f t="shared" si="30"/>
        <v/>
      </c>
    </row>
    <row r="638" spans="1:16" x14ac:dyDescent="0.35">
      <c r="A638" s="133" t="str">
        <f>IF(B638="","",IFERROR(INDEX('Supplier List'!$A:$A,MATCH('Purchases Input worksheet'!$B638,'Supplier List'!$B:$B,0)),""))</f>
        <v/>
      </c>
      <c r="B638" s="329"/>
      <c r="C638" s="330"/>
      <c r="D638" s="185" t="str">
        <f>IFERROR(VLOOKUP($C638,'Accounts worksheet'!$B:$C,2,0),"")</f>
        <v/>
      </c>
      <c r="E638" s="186" t="str">
        <f>IFERROR(
INDEX('Accounts worksheet'!$A:$A,MATCH('Purchases Input worksheet'!$C638,'Accounts worksheet'!$B:$B,0)),
"")</f>
        <v/>
      </c>
      <c r="F638" s="331"/>
      <c r="G638" s="336"/>
      <c r="H638" s="333"/>
      <c r="I638" s="334"/>
      <c r="J638" s="335"/>
      <c r="K638" s="340"/>
      <c r="L638" s="188" t="str">
        <f t="shared" si="28"/>
        <v/>
      </c>
      <c r="M638" s="188" t="str">
        <f t="shared" si="29"/>
        <v/>
      </c>
      <c r="N638" s="186"/>
      <c r="P638" s="134" t="str">
        <f t="shared" si="30"/>
        <v/>
      </c>
    </row>
    <row r="639" spans="1:16" x14ac:dyDescent="0.35">
      <c r="A639" s="133" t="str">
        <f>IF(B639="","",IFERROR(INDEX('Supplier List'!$A:$A,MATCH('Purchases Input worksheet'!$B639,'Supplier List'!$B:$B,0)),""))</f>
        <v/>
      </c>
      <c r="B639" s="329"/>
      <c r="C639" s="330"/>
      <c r="D639" s="185" t="str">
        <f>IFERROR(VLOOKUP($C639,'Accounts worksheet'!$B:$C,2,0),"")</f>
        <v/>
      </c>
      <c r="E639" s="186" t="str">
        <f>IFERROR(
INDEX('Accounts worksheet'!$A:$A,MATCH('Purchases Input worksheet'!$C639,'Accounts worksheet'!$B:$B,0)),
"")</f>
        <v/>
      </c>
      <c r="F639" s="331"/>
      <c r="G639" s="336"/>
      <c r="H639" s="333"/>
      <c r="I639" s="334"/>
      <c r="J639" s="335"/>
      <c r="K639" s="340"/>
      <c r="L639" s="188" t="str">
        <f t="shared" si="28"/>
        <v/>
      </c>
      <c r="M639" s="188" t="str">
        <f t="shared" si="29"/>
        <v/>
      </c>
      <c r="N639" s="186"/>
      <c r="P639" s="134" t="str">
        <f t="shared" si="30"/>
        <v/>
      </c>
    </row>
    <row r="640" spans="1:16" x14ac:dyDescent="0.35">
      <c r="A640" s="133" t="str">
        <f>IF(B640="","",IFERROR(INDEX('Supplier List'!$A:$A,MATCH('Purchases Input worksheet'!$B640,'Supplier List'!$B:$B,0)),""))</f>
        <v/>
      </c>
      <c r="B640" s="329"/>
      <c r="C640" s="330"/>
      <c r="D640" s="185" t="str">
        <f>IFERROR(VLOOKUP($C640,'Accounts worksheet'!$B:$C,2,0),"")</f>
        <v/>
      </c>
      <c r="E640" s="186" t="str">
        <f>IFERROR(
INDEX('Accounts worksheet'!$A:$A,MATCH('Purchases Input worksheet'!$C640,'Accounts worksheet'!$B:$B,0)),
"")</f>
        <v/>
      </c>
      <c r="F640" s="331"/>
      <c r="G640" s="336"/>
      <c r="H640" s="333"/>
      <c r="I640" s="334"/>
      <c r="J640" s="335"/>
      <c r="K640" s="340"/>
      <c r="L640" s="188" t="str">
        <f t="shared" si="28"/>
        <v/>
      </c>
      <c r="M640" s="188" t="str">
        <f t="shared" si="29"/>
        <v/>
      </c>
      <c r="N640" s="186"/>
      <c r="P640" s="134" t="str">
        <f t="shared" si="30"/>
        <v/>
      </c>
    </row>
    <row r="641" spans="1:16" x14ac:dyDescent="0.35">
      <c r="A641" s="133" t="str">
        <f>IF(B641="","",IFERROR(INDEX('Supplier List'!$A:$A,MATCH('Purchases Input worksheet'!$B641,'Supplier List'!$B:$B,0)),""))</f>
        <v/>
      </c>
      <c r="B641" s="329"/>
      <c r="C641" s="330"/>
      <c r="D641" s="185" t="str">
        <f>IFERROR(VLOOKUP($C641,'Accounts worksheet'!$B:$C,2,0),"")</f>
        <v/>
      </c>
      <c r="E641" s="186" t="str">
        <f>IFERROR(
INDEX('Accounts worksheet'!$A:$A,MATCH('Purchases Input worksheet'!$C641,'Accounts worksheet'!$B:$B,0)),
"")</f>
        <v/>
      </c>
      <c r="F641" s="331"/>
      <c r="G641" s="336"/>
      <c r="H641" s="333"/>
      <c r="I641" s="334"/>
      <c r="J641" s="335"/>
      <c r="K641" s="340"/>
      <c r="L641" s="188" t="str">
        <f t="shared" si="28"/>
        <v/>
      </c>
      <c r="M641" s="188" t="str">
        <f t="shared" si="29"/>
        <v/>
      </c>
      <c r="N641" s="186"/>
      <c r="P641" s="134" t="str">
        <f t="shared" si="30"/>
        <v/>
      </c>
    </row>
    <row r="642" spans="1:16" x14ac:dyDescent="0.35">
      <c r="A642" s="133" t="str">
        <f>IF(B642="","",IFERROR(INDEX('Supplier List'!$A:$A,MATCH('Purchases Input worksheet'!$B642,'Supplier List'!$B:$B,0)),""))</f>
        <v/>
      </c>
      <c r="B642" s="329"/>
      <c r="C642" s="330"/>
      <c r="D642" s="185" t="str">
        <f>IFERROR(VLOOKUP($C642,'Accounts worksheet'!$B:$C,2,0),"")</f>
        <v/>
      </c>
      <c r="E642" s="186" t="str">
        <f>IFERROR(
INDEX('Accounts worksheet'!$A:$A,MATCH('Purchases Input worksheet'!$C642,'Accounts worksheet'!$B:$B,0)),
"")</f>
        <v/>
      </c>
      <c r="F642" s="331"/>
      <c r="G642" s="336"/>
      <c r="H642" s="333"/>
      <c r="I642" s="334"/>
      <c r="J642" s="335"/>
      <c r="K642" s="340"/>
      <c r="L642" s="188" t="str">
        <f t="shared" si="28"/>
        <v/>
      </c>
      <c r="M642" s="188" t="str">
        <f t="shared" si="29"/>
        <v/>
      </c>
      <c r="N642" s="186"/>
      <c r="P642" s="134" t="str">
        <f t="shared" si="30"/>
        <v/>
      </c>
    </row>
    <row r="643" spans="1:16" x14ac:dyDescent="0.35">
      <c r="A643" s="133" t="str">
        <f>IF(B643="","",IFERROR(INDEX('Supplier List'!$A:$A,MATCH('Purchases Input worksheet'!$B643,'Supplier List'!$B:$B,0)),""))</f>
        <v/>
      </c>
      <c r="B643" s="329"/>
      <c r="C643" s="330"/>
      <c r="D643" s="185" t="str">
        <f>IFERROR(VLOOKUP($C643,'Accounts worksheet'!$B:$C,2,0),"")</f>
        <v/>
      </c>
      <c r="E643" s="186" t="str">
        <f>IFERROR(
INDEX('Accounts worksheet'!$A:$A,MATCH('Purchases Input worksheet'!$C643,'Accounts worksheet'!$B:$B,0)),
"")</f>
        <v/>
      </c>
      <c r="F643" s="331"/>
      <c r="G643" s="336"/>
      <c r="H643" s="333"/>
      <c r="I643" s="334"/>
      <c r="J643" s="335"/>
      <c r="K643" s="340"/>
      <c r="L643" s="188" t="str">
        <f t="shared" ref="L643:L706" si="31">IF($K643="","",$K643*($I643))</f>
        <v/>
      </c>
      <c r="M643" s="188" t="str">
        <f t="shared" ref="M643:M706" si="32">IF($K643="","",$K643*(1+$I643))</f>
        <v/>
      </c>
      <c r="N643" s="186"/>
      <c r="P643" s="134" t="str">
        <f t="shared" ref="P643:P706" si="33">IF($G643="","",MONTH($G643))</f>
        <v/>
      </c>
    </row>
    <row r="644" spans="1:16" x14ac:dyDescent="0.35">
      <c r="A644" s="133" t="str">
        <f>IF(B644="","",IFERROR(INDEX('Supplier List'!$A:$A,MATCH('Purchases Input worksheet'!$B644,'Supplier List'!$B:$B,0)),""))</f>
        <v/>
      </c>
      <c r="B644" s="329"/>
      <c r="C644" s="330"/>
      <c r="D644" s="185" t="str">
        <f>IFERROR(VLOOKUP($C644,'Accounts worksheet'!$B:$C,2,0),"")</f>
        <v/>
      </c>
      <c r="E644" s="186" t="str">
        <f>IFERROR(
INDEX('Accounts worksheet'!$A:$A,MATCH('Purchases Input worksheet'!$C644,'Accounts worksheet'!$B:$B,0)),
"")</f>
        <v/>
      </c>
      <c r="F644" s="331"/>
      <c r="G644" s="336"/>
      <c r="H644" s="333"/>
      <c r="I644" s="334"/>
      <c r="J644" s="335"/>
      <c r="K644" s="340"/>
      <c r="L644" s="188" t="str">
        <f t="shared" si="31"/>
        <v/>
      </c>
      <c r="M644" s="188" t="str">
        <f t="shared" si="32"/>
        <v/>
      </c>
      <c r="N644" s="186"/>
      <c r="P644" s="134" t="str">
        <f t="shared" si="33"/>
        <v/>
      </c>
    </row>
    <row r="645" spans="1:16" x14ac:dyDescent="0.35">
      <c r="A645" s="133" t="str">
        <f>IF(B645="","",IFERROR(INDEX('Supplier List'!$A:$A,MATCH('Purchases Input worksheet'!$B645,'Supplier List'!$B:$B,0)),""))</f>
        <v/>
      </c>
      <c r="B645" s="329"/>
      <c r="C645" s="330"/>
      <c r="D645" s="185" t="str">
        <f>IFERROR(VLOOKUP($C645,'Accounts worksheet'!$B:$C,2,0),"")</f>
        <v/>
      </c>
      <c r="E645" s="186" t="str">
        <f>IFERROR(
INDEX('Accounts worksheet'!$A:$A,MATCH('Purchases Input worksheet'!$C645,'Accounts worksheet'!$B:$B,0)),
"")</f>
        <v/>
      </c>
      <c r="F645" s="331"/>
      <c r="G645" s="336"/>
      <c r="H645" s="333"/>
      <c r="I645" s="334"/>
      <c r="J645" s="335"/>
      <c r="K645" s="340"/>
      <c r="L645" s="188" t="str">
        <f t="shared" si="31"/>
        <v/>
      </c>
      <c r="M645" s="188" t="str">
        <f t="shared" si="32"/>
        <v/>
      </c>
      <c r="N645" s="186"/>
      <c r="P645" s="134" t="str">
        <f t="shared" si="33"/>
        <v/>
      </c>
    </row>
    <row r="646" spans="1:16" x14ac:dyDescent="0.35">
      <c r="A646" s="133" t="str">
        <f>IF(B646="","",IFERROR(INDEX('Supplier List'!$A:$A,MATCH('Purchases Input worksheet'!$B646,'Supplier List'!$B:$B,0)),""))</f>
        <v/>
      </c>
      <c r="B646" s="329"/>
      <c r="C646" s="330"/>
      <c r="D646" s="185" t="str">
        <f>IFERROR(VLOOKUP($C646,'Accounts worksheet'!$B:$C,2,0),"")</f>
        <v/>
      </c>
      <c r="E646" s="186" t="str">
        <f>IFERROR(
INDEX('Accounts worksheet'!$A:$A,MATCH('Purchases Input worksheet'!$C646,'Accounts worksheet'!$B:$B,0)),
"")</f>
        <v/>
      </c>
      <c r="F646" s="331"/>
      <c r="G646" s="336"/>
      <c r="H646" s="333"/>
      <c r="I646" s="334"/>
      <c r="J646" s="335"/>
      <c r="K646" s="340"/>
      <c r="L646" s="188" t="str">
        <f t="shared" si="31"/>
        <v/>
      </c>
      <c r="M646" s="188" t="str">
        <f t="shared" si="32"/>
        <v/>
      </c>
      <c r="N646" s="186"/>
      <c r="P646" s="134" t="str">
        <f t="shared" si="33"/>
        <v/>
      </c>
    </row>
    <row r="647" spans="1:16" x14ac:dyDescent="0.35">
      <c r="A647" s="133" t="str">
        <f>IF(B647="","",IFERROR(INDEX('Supplier List'!$A:$A,MATCH('Purchases Input worksheet'!$B647,'Supplier List'!$B:$B,0)),""))</f>
        <v/>
      </c>
      <c r="B647" s="329"/>
      <c r="C647" s="330"/>
      <c r="D647" s="185" t="str">
        <f>IFERROR(VLOOKUP($C647,'Accounts worksheet'!$B:$C,2,0),"")</f>
        <v/>
      </c>
      <c r="E647" s="186" t="str">
        <f>IFERROR(
INDEX('Accounts worksheet'!$A:$A,MATCH('Purchases Input worksheet'!$C647,'Accounts worksheet'!$B:$B,0)),
"")</f>
        <v/>
      </c>
      <c r="F647" s="331"/>
      <c r="G647" s="336"/>
      <c r="H647" s="333"/>
      <c r="I647" s="334"/>
      <c r="J647" s="335"/>
      <c r="K647" s="340"/>
      <c r="L647" s="188" t="str">
        <f t="shared" si="31"/>
        <v/>
      </c>
      <c r="M647" s="188" t="str">
        <f t="shared" si="32"/>
        <v/>
      </c>
      <c r="N647" s="186"/>
      <c r="P647" s="134" t="str">
        <f t="shared" si="33"/>
        <v/>
      </c>
    </row>
    <row r="648" spans="1:16" x14ac:dyDescent="0.35">
      <c r="A648" s="133" t="str">
        <f>IF(B648="","",IFERROR(INDEX('Supplier List'!$A:$A,MATCH('Purchases Input worksheet'!$B648,'Supplier List'!$B:$B,0)),""))</f>
        <v/>
      </c>
      <c r="B648" s="329"/>
      <c r="C648" s="330"/>
      <c r="D648" s="185" t="str">
        <f>IFERROR(VLOOKUP($C648,'Accounts worksheet'!$B:$C,2,0),"")</f>
        <v/>
      </c>
      <c r="E648" s="186" t="str">
        <f>IFERROR(
INDEX('Accounts worksheet'!$A:$A,MATCH('Purchases Input worksheet'!$C648,'Accounts worksheet'!$B:$B,0)),
"")</f>
        <v/>
      </c>
      <c r="F648" s="331"/>
      <c r="G648" s="336"/>
      <c r="H648" s="333"/>
      <c r="I648" s="334"/>
      <c r="J648" s="335"/>
      <c r="K648" s="340"/>
      <c r="L648" s="188" t="str">
        <f t="shared" si="31"/>
        <v/>
      </c>
      <c r="M648" s="188" t="str">
        <f t="shared" si="32"/>
        <v/>
      </c>
      <c r="N648" s="186"/>
      <c r="P648" s="134" t="str">
        <f t="shared" si="33"/>
        <v/>
      </c>
    </row>
    <row r="649" spans="1:16" x14ac:dyDescent="0.35">
      <c r="A649" s="133" t="str">
        <f>IF(B649="","",IFERROR(INDEX('Supplier List'!$A:$A,MATCH('Purchases Input worksheet'!$B649,'Supplier List'!$B:$B,0)),""))</f>
        <v/>
      </c>
      <c r="B649" s="329"/>
      <c r="C649" s="330"/>
      <c r="D649" s="185" t="str">
        <f>IFERROR(VLOOKUP($C649,'Accounts worksheet'!$B:$C,2,0),"")</f>
        <v/>
      </c>
      <c r="E649" s="186" t="str">
        <f>IFERROR(
INDEX('Accounts worksheet'!$A:$A,MATCH('Purchases Input worksheet'!$C649,'Accounts worksheet'!$B:$B,0)),
"")</f>
        <v/>
      </c>
      <c r="F649" s="331"/>
      <c r="G649" s="336"/>
      <c r="H649" s="333"/>
      <c r="I649" s="334"/>
      <c r="J649" s="335"/>
      <c r="K649" s="340"/>
      <c r="L649" s="188" t="str">
        <f t="shared" si="31"/>
        <v/>
      </c>
      <c r="M649" s="188" t="str">
        <f t="shared" si="32"/>
        <v/>
      </c>
      <c r="N649" s="186"/>
      <c r="P649" s="134" t="str">
        <f t="shared" si="33"/>
        <v/>
      </c>
    </row>
    <row r="650" spans="1:16" x14ac:dyDescent="0.35">
      <c r="A650" s="133" t="str">
        <f>IF(B650="","",IFERROR(INDEX('Supplier List'!$A:$A,MATCH('Purchases Input worksheet'!$B650,'Supplier List'!$B:$B,0)),""))</f>
        <v/>
      </c>
      <c r="B650" s="329"/>
      <c r="C650" s="330"/>
      <c r="D650" s="185" t="str">
        <f>IFERROR(VLOOKUP($C650,'Accounts worksheet'!$B:$C,2,0),"")</f>
        <v/>
      </c>
      <c r="E650" s="186" t="str">
        <f>IFERROR(
INDEX('Accounts worksheet'!$A:$A,MATCH('Purchases Input worksheet'!$C650,'Accounts worksheet'!$B:$B,0)),
"")</f>
        <v/>
      </c>
      <c r="F650" s="331"/>
      <c r="G650" s="336"/>
      <c r="H650" s="333"/>
      <c r="I650" s="334"/>
      <c r="J650" s="335"/>
      <c r="K650" s="340"/>
      <c r="L650" s="188" t="str">
        <f t="shared" si="31"/>
        <v/>
      </c>
      <c r="M650" s="188" t="str">
        <f t="shared" si="32"/>
        <v/>
      </c>
      <c r="N650" s="186"/>
      <c r="P650" s="134" t="str">
        <f t="shared" si="33"/>
        <v/>
      </c>
    </row>
    <row r="651" spans="1:16" x14ac:dyDescent="0.35">
      <c r="A651" s="133" t="str">
        <f>IF(B651="","",IFERROR(INDEX('Supplier List'!$A:$A,MATCH('Purchases Input worksheet'!$B651,'Supplier List'!$B:$B,0)),""))</f>
        <v/>
      </c>
      <c r="B651" s="329"/>
      <c r="C651" s="330"/>
      <c r="D651" s="185" t="str">
        <f>IFERROR(VLOOKUP($C651,'Accounts worksheet'!$B:$C,2,0),"")</f>
        <v/>
      </c>
      <c r="E651" s="186" t="str">
        <f>IFERROR(
INDEX('Accounts worksheet'!$A:$A,MATCH('Purchases Input worksheet'!$C651,'Accounts worksheet'!$B:$B,0)),
"")</f>
        <v/>
      </c>
      <c r="F651" s="331"/>
      <c r="G651" s="336"/>
      <c r="H651" s="333"/>
      <c r="I651" s="334"/>
      <c r="J651" s="335"/>
      <c r="K651" s="340"/>
      <c r="L651" s="188" t="str">
        <f t="shared" si="31"/>
        <v/>
      </c>
      <c r="M651" s="188" t="str">
        <f t="shared" si="32"/>
        <v/>
      </c>
      <c r="N651" s="186"/>
      <c r="P651" s="134" t="str">
        <f t="shared" si="33"/>
        <v/>
      </c>
    </row>
    <row r="652" spans="1:16" x14ac:dyDescent="0.35">
      <c r="A652" s="133" t="str">
        <f>IF(B652="","",IFERROR(INDEX('Supplier List'!$A:$A,MATCH('Purchases Input worksheet'!$B652,'Supplier List'!$B:$B,0)),""))</f>
        <v/>
      </c>
      <c r="B652" s="329"/>
      <c r="C652" s="330"/>
      <c r="D652" s="185" t="str">
        <f>IFERROR(VLOOKUP($C652,'Accounts worksheet'!$B:$C,2,0),"")</f>
        <v/>
      </c>
      <c r="E652" s="186" t="str">
        <f>IFERROR(
INDEX('Accounts worksheet'!$A:$A,MATCH('Purchases Input worksheet'!$C652,'Accounts worksheet'!$B:$B,0)),
"")</f>
        <v/>
      </c>
      <c r="F652" s="331"/>
      <c r="G652" s="336"/>
      <c r="H652" s="333"/>
      <c r="I652" s="334"/>
      <c r="J652" s="335"/>
      <c r="K652" s="340"/>
      <c r="L652" s="188" t="str">
        <f t="shared" si="31"/>
        <v/>
      </c>
      <c r="M652" s="188" t="str">
        <f t="shared" si="32"/>
        <v/>
      </c>
      <c r="N652" s="186"/>
      <c r="P652" s="134" t="str">
        <f t="shared" si="33"/>
        <v/>
      </c>
    </row>
    <row r="653" spans="1:16" x14ac:dyDescent="0.35">
      <c r="A653" s="133" t="str">
        <f>IF(B653="","",IFERROR(INDEX('Supplier List'!$A:$A,MATCH('Purchases Input worksheet'!$B653,'Supplier List'!$B:$B,0)),""))</f>
        <v/>
      </c>
      <c r="B653" s="329"/>
      <c r="C653" s="330"/>
      <c r="D653" s="185" t="str">
        <f>IFERROR(VLOOKUP($C653,'Accounts worksheet'!$B:$C,2,0),"")</f>
        <v/>
      </c>
      <c r="E653" s="186" t="str">
        <f>IFERROR(
INDEX('Accounts worksheet'!$A:$A,MATCH('Purchases Input worksheet'!$C653,'Accounts worksheet'!$B:$B,0)),
"")</f>
        <v/>
      </c>
      <c r="F653" s="331"/>
      <c r="G653" s="336"/>
      <c r="H653" s="333"/>
      <c r="I653" s="334"/>
      <c r="J653" s="335"/>
      <c r="K653" s="340"/>
      <c r="L653" s="188" t="str">
        <f t="shared" si="31"/>
        <v/>
      </c>
      <c r="M653" s="188" t="str">
        <f t="shared" si="32"/>
        <v/>
      </c>
      <c r="N653" s="186"/>
      <c r="P653" s="134" t="str">
        <f t="shared" si="33"/>
        <v/>
      </c>
    </row>
    <row r="654" spans="1:16" x14ac:dyDescent="0.35">
      <c r="A654" s="133" t="str">
        <f>IF(B654="","",IFERROR(INDEX('Supplier List'!$A:$A,MATCH('Purchases Input worksheet'!$B654,'Supplier List'!$B:$B,0)),""))</f>
        <v/>
      </c>
      <c r="B654" s="329"/>
      <c r="C654" s="330"/>
      <c r="D654" s="185" t="str">
        <f>IFERROR(VLOOKUP($C654,'Accounts worksheet'!$B:$C,2,0),"")</f>
        <v/>
      </c>
      <c r="E654" s="186" t="str">
        <f>IFERROR(
INDEX('Accounts worksheet'!$A:$A,MATCH('Purchases Input worksheet'!$C654,'Accounts worksheet'!$B:$B,0)),
"")</f>
        <v/>
      </c>
      <c r="F654" s="331"/>
      <c r="G654" s="336"/>
      <c r="H654" s="333"/>
      <c r="I654" s="334"/>
      <c r="J654" s="335"/>
      <c r="K654" s="340"/>
      <c r="L654" s="188" t="str">
        <f t="shared" si="31"/>
        <v/>
      </c>
      <c r="M654" s="188" t="str">
        <f t="shared" si="32"/>
        <v/>
      </c>
      <c r="N654" s="186"/>
      <c r="P654" s="134" t="str">
        <f t="shared" si="33"/>
        <v/>
      </c>
    </row>
    <row r="655" spans="1:16" x14ac:dyDescent="0.35">
      <c r="A655" s="133" t="str">
        <f>IF(B655="","",IFERROR(INDEX('Supplier List'!$A:$A,MATCH('Purchases Input worksheet'!$B655,'Supplier List'!$B:$B,0)),""))</f>
        <v/>
      </c>
      <c r="B655" s="329"/>
      <c r="C655" s="330"/>
      <c r="D655" s="185" t="str">
        <f>IFERROR(VLOOKUP($C655,'Accounts worksheet'!$B:$C,2,0),"")</f>
        <v/>
      </c>
      <c r="E655" s="186" t="str">
        <f>IFERROR(
INDEX('Accounts worksheet'!$A:$A,MATCH('Purchases Input worksheet'!$C655,'Accounts worksheet'!$B:$B,0)),
"")</f>
        <v/>
      </c>
      <c r="F655" s="331"/>
      <c r="G655" s="336"/>
      <c r="H655" s="333"/>
      <c r="I655" s="334"/>
      <c r="J655" s="335"/>
      <c r="K655" s="340"/>
      <c r="L655" s="188" t="str">
        <f t="shared" si="31"/>
        <v/>
      </c>
      <c r="M655" s="188" t="str">
        <f t="shared" si="32"/>
        <v/>
      </c>
      <c r="N655" s="186"/>
      <c r="P655" s="134" t="str">
        <f t="shared" si="33"/>
        <v/>
      </c>
    </row>
    <row r="656" spans="1:16" x14ac:dyDescent="0.35">
      <c r="A656" s="133" t="str">
        <f>IF(B656="","",IFERROR(INDEX('Supplier List'!$A:$A,MATCH('Purchases Input worksheet'!$B656,'Supplier List'!$B:$B,0)),""))</f>
        <v/>
      </c>
      <c r="B656" s="329"/>
      <c r="C656" s="330"/>
      <c r="D656" s="185" t="str">
        <f>IFERROR(VLOOKUP($C656,'Accounts worksheet'!$B:$C,2,0),"")</f>
        <v/>
      </c>
      <c r="E656" s="186" t="str">
        <f>IFERROR(
INDEX('Accounts worksheet'!$A:$A,MATCH('Purchases Input worksheet'!$C656,'Accounts worksheet'!$B:$B,0)),
"")</f>
        <v/>
      </c>
      <c r="F656" s="331"/>
      <c r="G656" s="336"/>
      <c r="H656" s="333"/>
      <c r="I656" s="334"/>
      <c r="J656" s="335"/>
      <c r="K656" s="340"/>
      <c r="L656" s="188" t="str">
        <f t="shared" si="31"/>
        <v/>
      </c>
      <c r="M656" s="188" t="str">
        <f t="shared" si="32"/>
        <v/>
      </c>
      <c r="N656" s="186"/>
      <c r="P656" s="134" t="str">
        <f t="shared" si="33"/>
        <v/>
      </c>
    </row>
    <row r="657" spans="1:16" x14ac:dyDescent="0.35">
      <c r="A657" s="133" t="str">
        <f>IF(B657="","",IFERROR(INDEX('Supplier List'!$A:$A,MATCH('Purchases Input worksheet'!$B657,'Supplier List'!$B:$B,0)),""))</f>
        <v/>
      </c>
      <c r="B657" s="329"/>
      <c r="C657" s="330"/>
      <c r="D657" s="185" t="str">
        <f>IFERROR(VLOOKUP($C657,'Accounts worksheet'!$B:$C,2,0),"")</f>
        <v/>
      </c>
      <c r="E657" s="186" t="str">
        <f>IFERROR(
INDEX('Accounts worksheet'!$A:$A,MATCH('Purchases Input worksheet'!$C657,'Accounts worksheet'!$B:$B,0)),
"")</f>
        <v/>
      </c>
      <c r="F657" s="331"/>
      <c r="G657" s="336"/>
      <c r="H657" s="333"/>
      <c r="I657" s="334"/>
      <c r="J657" s="335"/>
      <c r="K657" s="340"/>
      <c r="L657" s="188" t="str">
        <f t="shared" si="31"/>
        <v/>
      </c>
      <c r="M657" s="188" t="str">
        <f t="shared" si="32"/>
        <v/>
      </c>
      <c r="N657" s="186"/>
      <c r="P657" s="134" t="str">
        <f t="shared" si="33"/>
        <v/>
      </c>
    </row>
    <row r="658" spans="1:16" x14ac:dyDescent="0.35">
      <c r="A658" s="133" t="str">
        <f>IF(B658="","",IFERROR(INDEX('Supplier List'!$A:$A,MATCH('Purchases Input worksheet'!$B658,'Supplier List'!$B:$B,0)),""))</f>
        <v/>
      </c>
      <c r="B658" s="329"/>
      <c r="C658" s="330"/>
      <c r="D658" s="185" t="str">
        <f>IFERROR(VLOOKUP($C658,'Accounts worksheet'!$B:$C,2,0),"")</f>
        <v/>
      </c>
      <c r="E658" s="186" t="str">
        <f>IFERROR(
INDEX('Accounts worksheet'!$A:$A,MATCH('Purchases Input worksheet'!$C658,'Accounts worksheet'!$B:$B,0)),
"")</f>
        <v/>
      </c>
      <c r="F658" s="331"/>
      <c r="G658" s="336"/>
      <c r="H658" s="333"/>
      <c r="I658" s="334"/>
      <c r="J658" s="335"/>
      <c r="K658" s="340"/>
      <c r="L658" s="188" t="str">
        <f t="shared" si="31"/>
        <v/>
      </c>
      <c r="M658" s="188" t="str">
        <f t="shared" si="32"/>
        <v/>
      </c>
      <c r="N658" s="186"/>
      <c r="P658" s="134" t="str">
        <f t="shared" si="33"/>
        <v/>
      </c>
    </row>
    <row r="659" spans="1:16" x14ac:dyDescent="0.35">
      <c r="A659" s="133" t="str">
        <f>IF(B659="","",IFERROR(INDEX('Supplier List'!$A:$A,MATCH('Purchases Input worksheet'!$B659,'Supplier List'!$B:$B,0)),""))</f>
        <v/>
      </c>
      <c r="B659" s="329"/>
      <c r="C659" s="330"/>
      <c r="D659" s="185" t="str">
        <f>IFERROR(VLOOKUP($C659,'Accounts worksheet'!$B:$C,2,0),"")</f>
        <v/>
      </c>
      <c r="E659" s="186" t="str">
        <f>IFERROR(
INDEX('Accounts worksheet'!$A:$A,MATCH('Purchases Input worksheet'!$C659,'Accounts worksheet'!$B:$B,0)),
"")</f>
        <v/>
      </c>
      <c r="F659" s="331"/>
      <c r="G659" s="336"/>
      <c r="H659" s="333"/>
      <c r="I659" s="334"/>
      <c r="J659" s="335"/>
      <c r="K659" s="340"/>
      <c r="L659" s="188" t="str">
        <f t="shared" si="31"/>
        <v/>
      </c>
      <c r="M659" s="188" t="str">
        <f t="shared" si="32"/>
        <v/>
      </c>
      <c r="N659" s="186"/>
      <c r="P659" s="134" t="str">
        <f t="shared" si="33"/>
        <v/>
      </c>
    </row>
    <row r="660" spans="1:16" x14ac:dyDescent="0.35">
      <c r="A660" s="133" t="str">
        <f>IF(B660="","",IFERROR(INDEX('Supplier List'!$A:$A,MATCH('Purchases Input worksheet'!$B660,'Supplier List'!$B:$B,0)),""))</f>
        <v/>
      </c>
      <c r="B660" s="329"/>
      <c r="C660" s="330"/>
      <c r="D660" s="185" t="str">
        <f>IFERROR(VLOOKUP($C660,'Accounts worksheet'!$B:$C,2,0),"")</f>
        <v/>
      </c>
      <c r="E660" s="186" t="str">
        <f>IFERROR(
INDEX('Accounts worksheet'!$A:$A,MATCH('Purchases Input worksheet'!$C660,'Accounts worksheet'!$B:$B,0)),
"")</f>
        <v/>
      </c>
      <c r="F660" s="331"/>
      <c r="G660" s="336"/>
      <c r="H660" s="333"/>
      <c r="I660" s="334"/>
      <c r="J660" s="335"/>
      <c r="K660" s="340"/>
      <c r="L660" s="188" t="str">
        <f t="shared" si="31"/>
        <v/>
      </c>
      <c r="M660" s="188" t="str">
        <f t="shared" si="32"/>
        <v/>
      </c>
      <c r="N660" s="186"/>
      <c r="P660" s="134" t="str">
        <f t="shared" si="33"/>
        <v/>
      </c>
    </row>
    <row r="661" spans="1:16" x14ac:dyDescent="0.35">
      <c r="A661" s="133" t="str">
        <f>IF(B661="","",IFERROR(INDEX('Supplier List'!$A:$A,MATCH('Purchases Input worksheet'!$B661,'Supplier List'!$B:$B,0)),""))</f>
        <v/>
      </c>
      <c r="B661" s="329"/>
      <c r="C661" s="330"/>
      <c r="D661" s="185" t="str">
        <f>IFERROR(VLOOKUP($C661,'Accounts worksheet'!$B:$C,2,0),"")</f>
        <v/>
      </c>
      <c r="E661" s="186" t="str">
        <f>IFERROR(
INDEX('Accounts worksheet'!$A:$A,MATCH('Purchases Input worksheet'!$C661,'Accounts worksheet'!$B:$B,0)),
"")</f>
        <v/>
      </c>
      <c r="F661" s="331"/>
      <c r="G661" s="336"/>
      <c r="H661" s="333"/>
      <c r="I661" s="334"/>
      <c r="J661" s="335"/>
      <c r="K661" s="340"/>
      <c r="L661" s="188" t="str">
        <f t="shared" si="31"/>
        <v/>
      </c>
      <c r="M661" s="188" t="str">
        <f t="shared" si="32"/>
        <v/>
      </c>
      <c r="N661" s="186"/>
      <c r="P661" s="134" t="str">
        <f t="shared" si="33"/>
        <v/>
      </c>
    </row>
    <row r="662" spans="1:16" x14ac:dyDescent="0.35">
      <c r="A662" s="133" t="str">
        <f>IF(B662="","",IFERROR(INDEX('Supplier List'!$A:$A,MATCH('Purchases Input worksheet'!$B662,'Supplier List'!$B:$B,0)),""))</f>
        <v/>
      </c>
      <c r="B662" s="329"/>
      <c r="C662" s="330"/>
      <c r="D662" s="185" t="str">
        <f>IFERROR(VLOOKUP($C662,'Accounts worksheet'!$B:$C,2,0),"")</f>
        <v/>
      </c>
      <c r="E662" s="186" t="str">
        <f>IFERROR(
INDEX('Accounts worksheet'!$A:$A,MATCH('Purchases Input worksheet'!$C662,'Accounts worksheet'!$B:$B,0)),
"")</f>
        <v/>
      </c>
      <c r="F662" s="331"/>
      <c r="G662" s="336"/>
      <c r="H662" s="333"/>
      <c r="I662" s="334"/>
      <c r="J662" s="335"/>
      <c r="K662" s="340"/>
      <c r="L662" s="188" t="str">
        <f t="shared" si="31"/>
        <v/>
      </c>
      <c r="M662" s="188" t="str">
        <f t="shared" si="32"/>
        <v/>
      </c>
      <c r="N662" s="186"/>
      <c r="P662" s="134" t="str">
        <f t="shared" si="33"/>
        <v/>
      </c>
    </row>
    <row r="663" spans="1:16" x14ac:dyDescent="0.35">
      <c r="A663" s="133" t="str">
        <f>IF(B663="","",IFERROR(INDEX('Supplier List'!$A:$A,MATCH('Purchases Input worksheet'!$B663,'Supplier List'!$B:$B,0)),""))</f>
        <v/>
      </c>
      <c r="B663" s="329"/>
      <c r="C663" s="330"/>
      <c r="D663" s="185" t="str">
        <f>IFERROR(VLOOKUP($C663,'Accounts worksheet'!$B:$C,2,0),"")</f>
        <v/>
      </c>
      <c r="E663" s="186" t="str">
        <f>IFERROR(
INDEX('Accounts worksheet'!$A:$A,MATCH('Purchases Input worksheet'!$C663,'Accounts worksheet'!$B:$B,0)),
"")</f>
        <v/>
      </c>
      <c r="F663" s="331"/>
      <c r="G663" s="336"/>
      <c r="H663" s="333"/>
      <c r="I663" s="334"/>
      <c r="J663" s="335"/>
      <c r="K663" s="340"/>
      <c r="L663" s="188" t="str">
        <f t="shared" si="31"/>
        <v/>
      </c>
      <c r="M663" s="188" t="str">
        <f t="shared" si="32"/>
        <v/>
      </c>
      <c r="N663" s="186"/>
      <c r="P663" s="134" t="str">
        <f t="shared" si="33"/>
        <v/>
      </c>
    </row>
    <row r="664" spans="1:16" x14ac:dyDescent="0.35">
      <c r="A664" s="133" t="str">
        <f>IF(B664="","",IFERROR(INDEX('Supplier List'!$A:$A,MATCH('Purchases Input worksheet'!$B664,'Supplier List'!$B:$B,0)),""))</f>
        <v/>
      </c>
      <c r="B664" s="329"/>
      <c r="C664" s="330"/>
      <c r="D664" s="185" t="str">
        <f>IFERROR(VLOOKUP($C664,'Accounts worksheet'!$B:$C,2,0),"")</f>
        <v/>
      </c>
      <c r="E664" s="186" t="str">
        <f>IFERROR(
INDEX('Accounts worksheet'!$A:$A,MATCH('Purchases Input worksheet'!$C664,'Accounts worksheet'!$B:$B,0)),
"")</f>
        <v/>
      </c>
      <c r="F664" s="331"/>
      <c r="G664" s="336"/>
      <c r="H664" s="333"/>
      <c r="I664" s="334"/>
      <c r="J664" s="335"/>
      <c r="K664" s="340"/>
      <c r="L664" s="188" t="str">
        <f t="shared" si="31"/>
        <v/>
      </c>
      <c r="M664" s="188" t="str">
        <f t="shared" si="32"/>
        <v/>
      </c>
      <c r="N664" s="186"/>
      <c r="P664" s="134" t="str">
        <f t="shared" si="33"/>
        <v/>
      </c>
    </row>
    <row r="665" spans="1:16" x14ac:dyDescent="0.35">
      <c r="A665" s="133" t="str">
        <f>IF(B665="","",IFERROR(INDEX('Supplier List'!$A:$A,MATCH('Purchases Input worksheet'!$B665,'Supplier List'!$B:$B,0)),""))</f>
        <v/>
      </c>
      <c r="B665" s="329"/>
      <c r="C665" s="330"/>
      <c r="D665" s="185" t="str">
        <f>IFERROR(VLOOKUP($C665,'Accounts worksheet'!$B:$C,2,0),"")</f>
        <v/>
      </c>
      <c r="E665" s="186" t="str">
        <f>IFERROR(
INDEX('Accounts worksheet'!$A:$A,MATCH('Purchases Input worksheet'!$C665,'Accounts worksheet'!$B:$B,0)),
"")</f>
        <v/>
      </c>
      <c r="F665" s="331"/>
      <c r="G665" s="336"/>
      <c r="H665" s="333"/>
      <c r="I665" s="334"/>
      <c r="J665" s="335"/>
      <c r="K665" s="340"/>
      <c r="L665" s="188" t="str">
        <f t="shared" si="31"/>
        <v/>
      </c>
      <c r="M665" s="188" t="str">
        <f t="shared" si="32"/>
        <v/>
      </c>
      <c r="N665" s="186"/>
      <c r="P665" s="134" t="str">
        <f t="shared" si="33"/>
        <v/>
      </c>
    </row>
    <row r="666" spans="1:16" x14ac:dyDescent="0.35">
      <c r="A666" s="133" t="str">
        <f>IF(B666="","",IFERROR(INDEX('Supplier List'!$A:$A,MATCH('Purchases Input worksheet'!$B666,'Supplier List'!$B:$B,0)),""))</f>
        <v/>
      </c>
      <c r="B666" s="329"/>
      <c r="C666" s="330"/>
      <c r="D666" s="185" t="str">
        <f>IFERROR(VLOOKUP($C666,'Accounts worksheet'!$B:$C,2,0),"")</f>
        <v/>
      </c>
      <c r="E666" s="186" t="str">
        <f>IFERROR(
INDEX('Accounts worksheet'!$A:$A,MATCH('Purchases Input worksheet'!$C666,'Accounts worksheet'!$B:$B,0)),
"")</f>
        <v/>
      </c>
      <c r="F666" s="331"/>
      <c r="G666" s="336"/>
      <c r="H666" s="333"/>
      <c r="I666" s="334"/>
      <c r="J666" s="335"/>
      <c r="K666" s="340"/>
      <c r="L666" s="188" t="str">
        <f t="shared" si="31"/>
        <v/>
      </c>
      <c r="M666" s="188" t="str">
        <f t="shared" si="32"/>
        <v/>
      </c>
      <c r="N666" s="186"/>
      <c r="P666" s="134" t="str">
        <f t="shared" si="33"/>
        <v/>
      </c>
    </row>
    <row r="667" spans="1:16" x14ac:dyDescent="0.35">
      <c r="A667" s="133" t="str">
        <f>IF(B667="","",IFERROR(INDEX('Supplier List'!$A:$A,MATCH('Purchases Input worksheet'!$B667,'Supplier List'!$B:$B,0)),""))</f>
        <v/>
      </c>
      <c r="B667" s="329"/>
      <c r="C667" s="330"/>
      <c r="D667" s="185" t="str">
        <f>IFERROR(VLOOKUP($C667,'Accounts worksheet'!$B:$C,2,0),"")</f>
        <v/>
      </c>
      <c r="E667" s="186" t="str">
        <f>IFERROR(
INDEX('Accounts worksheet'!$A:$A,MATCH('Purchases Input worksheet'!$C667,'Accounts worksheet'!$B:$B,0)),
"")</f>
        <v/>
      </c>
      <c r="F667" s="331"/>
      <c r="G667" s="336"/>
      <c r="H667" s="333"/>
      <c r="I667" s="334"/>
      <c r="J667" s="335"/>
      <c r="K667" s="340"/>
      <c r="L667" s="188" t="str">
        <f t="shared" si="31"/>
        <v/>
      </c>
      <c r="M667" s="188" t="str">
        <f t="shared" si="32"/>
        <v/>
      </c>
      <c r="N667" s="186"/>
      <c r="P667" s="134" t="str">
        <f t="shared" si="33"/>
        <v/>
      </c>
    </row>
    <row r="668" spans="1:16" x14ac:dyDescent="0.35">
      <c r="A668" s="133" t="str">
        <f>IF(B668="","",IFERROR(INDEX('Supplier List'!$A:$A,MATCH('Purchases Input worksheet'!$B668,'Supplier List'!$B:$B,0)),""))</f>
        <v/>
      </c>
      <c r="B668" s="329"/>
      <c r="C668" s="330"/>
      <c r="D668" s="185" t="str">
        <f>IFERROR(VLOOKUP($C668,'Accounts worksheet'!$B:$C,2,0),"")</f>
        <v/>
      </c>
      <c r="E668" s="186" t="str">
        <f>IFERROR(
INDEX('Accounts worksheet'!$A:$A,MATCH('Purchases Input worksheet'!$C668,'Accounts worksheet'!$B:$B,0)),
"")</f>
        <v/>
      </c>
      <c r="F668" s="331"/>
      <c r="G668" s="336"/>
      <c r="H668" s="333"/>
      <c r="I668" s="334"/>
      <c r="J668" s="335"/>
      <c r="K668" s="340"/>
      <c r="L668" s="188" t="str">
        <f t="shared" si="31"/>
        <v/>
      </c>
      <c r="M668" s="188" t="str">
        <f t="shared" si="32"/>
        <v/>
      </c>
      <c r="N668" s="186"/>
      <c r="P668" s="134" t="str">
        <f t="shared" si="33"/>
        <v/>
      </c>
    </row>
    <row r="669" spans="1:16" x14ac:dyDescent="0.35">
      <c r="A669" s="133" t="str">
        <f>IF(B669="","",IFERROR(INDEX('Supplier List'!$A:$A,MATCH('Purchases Input worksheet'!$B669,'Supplier List'!$B:$B,0)),""))</f>
        <v/>
      </c>
      <c r="B669" s="329"/>
      <c r="C669" s="330"/>
      <c r="D669" s="185" t="str">
        <f>IFERROR(VLOOKUP($C669,'Accounts worksheet'!$B:$C,2,0),"")</f>
        <v/>
      </c>
      <c r="E669" s="186" t="str">
        <f>IFERROR(
INDEX('Accounts worksheet'!$A:$A,MATCH('Purchases Input worksheet'!$C669,'Accounts worksheet'!$B:$B,0)),
"")</f>
        <v/>
      </c>
      <c r="F669" s="331"/>
      <c r="G669" s="336"/>
      <c r="H669" s="333"/>
      <c r="I669" s="334"/>
      <c r="J669" s="335"/>
      <c r="K669" s="340"/>
      <c r="L669" s="188" t="str">
        <f t="shared" si="31"/>
        <v/>
      </c>
      <c r="M669" s="188" t="str">
        <f t="shared" si="32"/>
        <v/>
      </c>
      <c r="N669" s="186"/>
      <c r="P669" s="134" t="str">
        <f t="shared" si="33"/>
        <v/>
      </c>
    </row>
    <row r="670" spans="1:16" x14ac:dyDescent="0.35">
      <c r="A670" s="133" t="str">
        <f>IF(B670="","",IFERROR(INDEX('Supplier List'!$A:$A,MATCH('Purchases Input worksheet'!$B670,'Supplier List'!$B:$B,0)),""))</f>
        <v/>
      </c>
      <c r="B670" s="329"/>
      <c r="C670" s="330"/>
      <c r="D670" s="185" t="str">
        <f>IFERROR(VLOOKUP($C670,'Accounts worksheet'!$B:$C,2,0),"")</f>
        <v/>
      </c>
      <c r="E670" s="186" t="str">
        <f>IFERROR(
INDEX('Accounts worksheet'!$A:$A,MATCH('Purchases Input worksheet'!$C670,'Accounts worksheet'!$B:$B,0)),
"")</f>
        <v/>
      </c>
      <c r="F670" s="331"/>
      <c r="G670" s="336"/>
      <c r="H670" s="333"/>
      <c r="I670" s="334"/>
      <c r="J670" s="335"/>
      <c r="K670" s="340"/>
      <c r="L670" s="188" t="str">
        <f t="shared" si="31"/>
        <v/>
      </c>
      <c r="M670" s="188" t="str">
        <f t="shared" si="32"/>
        <v/>
      </c>
      <c r="N670" s="186"/>
      <c r="P670" s="134" t="str">
        <f t="shared" si="33"/>
        <v/>
      </c>
    </row>
    <row r="671" spans="1:16" x14ac:dyDescent="0.35">
      <c r="A671" s="133" t="str">
        <f>IF(B671="","",IFERROR(INDEX('Supplier List'!$A:$A,MATCH('Purchases Input worksheet'!$B671,'Supplier List'!$B:$B,0)),""))</f>
        <v/>
      </c>
      <c r="B671" s="329"/>
      <c r="C671" s="330"/>
      <c r="D671" s="185" t="str">
        <f>IFERROR(VLOOKUP($C671,'Accounts worksheet'!$B:$C,2,0),"")</f>
        <v/>
      </c>
      <c r="E671" s="186" t="str">
        <f>IFERROR(
INDEX('Accounts worksheet'!$A:$A,MATCH('Purchases Input worksheet'!$C671,'Accounts worksheet'!$B:$B,0)),
"")</f>
        <v/>
      </c>
      <c r="F671" s="331"/>
      <c r="G671" s="336"/>
      <c r="H671" s="333"/>
      <c r="I671" s="334"/>
      <c r="J671" s="335"/>
      <c r="K671" s="340"/>
      <c r="L671" s="188" t="str">
        <f t="shared" si="31"/>
        <v/>
      </c>
      <c r="M671" s="188" t="str">
        <f t="shared" si="32"/>
        <v/>
      </c>
      <c r="N671" s="186"/>
      <c r="P671" s="134" t="str">
        <f t="shared" si="33"/>
        <v/>
      </c>
    </row>
    <row r="672" spans="1:16" x14ac:dyDescent="0.35">
      <c r="A672" s="133" t="str">
        <f>IF(B672="","",IFERROR(INDEX('Supplier List'!$A:$A,MATCH('Purchases Input worksheet'!$B672,'Supplier List'!$B:$B,0)),""))</f>
        <v/>
      </c>
      <c r="B672" s="329"/>
      <c r="C672" s="330"/>
      <c r="D672" s="185" t="str">
        <f>IFERROR(VLOOKUP($C672,'Accounts worksheet'!$B:$C,2,0),"")</f>
        <v/>
      </c>
      <c r="E672" s="186" t="str">
        <f>IFERROR(
INDEX('Accounts worksheet'!$A:$A,MATCH('Purchases Input worksheet'!$C672,'Accounts worksheet'!$B:$B,0)),
"")</f>
        <v/>
      </c>
      <c r="F672" s="331"/>
      <c r="G672" s="336"/>
      <c r="H672" s="333"/>
      <c r="I672" s="334"/>
      <c r="J672" s="335"/>
      <c r="K672" s="340"/>
      <c r="L672" s="188" t="str">
        <f t="shared" si="31"/>
        <v/>
      </c>
      <c r="M672" s="188" t="str">
        <f t="shared" si="32"/>
        <v/>
      </c>
      <c r="N672" s="186"/>
      <c r="P672" s="134" t="str">
        <f t="shared" si="33"/>
        <v/>
      </c>
    </row>
    <row r="673" spans="1:16" x14ac:dyDescent="0.35">
      <c r="A673" s="133" t="str">
        <f>IF(B673="","",IFERROR(INDEX('Supplier List'!$A:$A,MATCH('Purchases Input worksheet'!$B673,'Supplier List'!$B:$B,0)),""))</f>
        <v/>
      </c>
      <c r="B673" s="329"/>
      <c r="C673" s="330"/>
      <c r="D673" s="185" t="str">
        <f>IFERROR(VLOOKUP($C673,'Accounts worksheet'!$B:$C,2,0),"")</f>
        <v/>
      </c>
      <c r="E673" s="186" t="str">
        <f>IFERROR(
INDEX('Accounts worksheet'!$A:$A,MATCH('Purchases Input worksheet'!$C673,'Accounts worksheet'!$B:$B,0)),
"")</f>
        <v/>
      </c>
      <c r="F673" s="331"/>
      <c r="G673" s="336"/>
      <c r="H673" s="333"/>
      <c r="I673" s="334"/>
      <c r="J673" s="335"/>
      <c r="K673" s="340"/>
      <c r="L673" s="188" t="str">
        <f t="shared" si="31"/>
        <v/>
      </c>
      <c r="M673" s="188" t="str">
        <f t="shared" si="32"/>
        <v/>
      </c>
      <c r="N673" s="186"/>
      <c r="P673" s="134" t="str">
        <f t="shared" si="33"/>
        <v/>
      </c>
    </row>
    <row r="674" spans="1:16" x14ac:dyDescent="0.35">
      <c r="A674" s="133" t="str">
        <f>IF(B674="","",IFERROR(INDEX('Supplier List'!$A:$A,MATCH('Purchases Input worksheet'!$B674,'Supplier List'!$B:$B,0)),""))</f>
        <v/>
      </c>
      <c r="B674" s="329"/>
      <c r="C674" s="330"/>
      <c r="D674" s="185" t="str">
        <f>IFERROR(VLOOKUP($C674,'Accounts worksheet'!$B:$C,2,0),"")</f>
        <v/>
      </c>
      <c r="E674" s="186" t="str">
        <f>IFERROR(
INDEX('Accounts worksheet'!$A:$A,MATCH('Purchases Input worksheet'!$C674,'Accounts worksheet'!$B:$B,0)),
"")</f>
        <v/>
      </c>
      <c r="F674" s="331"/>
      <c r="G674" s="336"/>
      <c r="H674" s="333"/>
      <c r="I674" s="334"/>
      <c r="J674" s="335"/>
      <c r="K674" s="340"/>
      <c r="L674" s="188" t="str">
        <f t="shared" si="31"/>
        <v/>
      </c>
      <c r="M674" s="188" t="str">
        <f t="shared" si="32"/>
        <v/>
      </c>
      <c r="N674" s="186"/>
      <c r="P674" s="134" t="str">
        <f t="shared" si="33"/>
        <v/>
      </c>
    </row>
    <row r="675" spans="1:16" x14ac:dyDescent="0.35">
      <c r="A675" s="133" t="str">
        <f>IF(B675="","",IFERROR(INDEX('Supplier List'!$A:$A,MATCH('Purchases Input worksheet'!$B675,'Supplier List'!$B:$B,0)),""))</f>
        <v/>
      </c>
      <c r="B675" s="329"/>
      <c r="C675" s="330"/>
      <c r="D675" s="185" t="str">
        <f>IFERROR(VLOOKUP($C675,'Accounts worksheet'!$B:$C,2,0),"")</f>
        <v/>
      </c>
      <c r="E675" s="186" t="str">
        <f>IFERROR(
INDEX('Accounts worksheet'!$A:$A,MATCH('Purchases Input worksheet'!$C675,'Accounts worksheet'!$B:$B,0)),
"")</f>
        <v/>
      </c>
      <c r="F675" s="331"/>
      <c r="G675" s="336"/>
      <c r="H675" s="333"/>
      <c r="I675" s="334"/>
      <c r="J675" s="335"/>
      <c r="K675" s="340"/>
      <c r="L675" s="188" t="str">
        <f t="shared" si="31"/>
        <v/>
      </c>
      <c r="M675" s="188" t="str">
        <f t="shared" si="32"/>
        <v/>
      </c>
      <c r="N675" s="186"/>
      <c r="P675" s="134" t="str">
        <f t="shared" si="33"/>
        <v/>
      </c>
    </row>
    <row r="676" spans="1:16" x14ac:dyDescent="0.35">
      <c r="A676" s="133" t="str">
        <f>IF(B676="","",IFERROR(INDEX('Supplier List'!$A:$A,MATCH('Purchases Input worksheet'!$B676,'Supplier List'!$B:$B,0)),""))</f>
        <v/>
      </c>
      <c r="B676" s="329"/>
      <c r="C676" s="330"/>
      <c r="D676" s="185" t="str">
        <f>IFERROR(VLOOKUP($C676,'Accounts worksheet'!$B:$C,2,0),"")</f>
        <v/>
      </c>
      <c r="E676" s="186" t="str">
        <f>IFERROR(
INDEX('Accounts worksheet'!$A:$A,MATCH('Purchases Input worksheet'!$C676,'Accounts worksheet'!$B:$B,0)),
"")</f>
        <v/>
      </c>
      <c r="F676" s="331"/>
      <c r="G676" s="336"/>
      <c r="H676" s="333"/>
      <c r="I676" s="334"/>
      <c r="J676" s="335"/>
      <c r="K676" s="340"/>
      <c r="L676" s="188" t="str">
        <f t="shared" si="31"/>
        <v/>
      </c>
      <c r="M676" s="188" t="str">
        <f t="shared" si="32"/>
        <v/>
      </c>
      <c r="N676" s="186"/>
      <c r="P676" s="134" t="str">
        <f t="shared" si="33"/>
        <v/>
      </c>
    </row>
    <row r="677" spans="1:16" x14ac:dyDescent="0.35">
      <c r="A677" s="133" t="str">
        <f>IF(B677="","",IFERROR(INDEX('Supplier List'!$A:$A,MATCH('Purchases Input worksheet'!$B677,'Supplier List'!$B:$B,0)),""))</f>
        <v/>
      </c>
      <c r="B677" s="329"/>
      <c r="C677" s="330"/>
      <c r="D677" s="185" t="str">
        <f>IFERROR(VLOOKUP($C677,'Accounts worksheet'!$B:$C,2,0),"")</f>
        <v/>
      </c>
      <c r="E677" s="186" t="str">
        <f>IFERROR(
INDEX('Accounts worksheet'!$A:$A,MATCH('Purchases Input worksheet'!$C677,'Accounts worksheet'!$B:$B,0)),
"")</f>
        <v/>
      </c>
      <c r="F677" s="331"/>
      <c r="G677" s="336"/>
      <c r="H677" s="333"/>
      <c r="I677" s="334"/>
      <c r="J677" s="335"/>
      <c r="K677" s="340"/>
      <c r="L677" s="188" t="str">
        <f t="shared" si="31"/>
        <v/>
      </c>
      <c r="M677" s="188" t="str">
        <f t="shared" si="32"/>
        <v/>
      </c>
      <c r="N677" s="186"/>
      <c r="P677" s="134" t="str">
        <f t="shared" si="33"/>
        <v/>
      </c>
    </row>
    <row r="678" spans="1:16" x14ac:dyDescent="0.35">
      <c r="A678" s="133" t="str">
        <f>IF(B678="","",IFERROR(INDEX('Supplier List'!$A:$A,MATCH('Purchases Input worksheet'!$B678,'Supplier List'!$B:$B,0)),""))</f>
        <v/>
      </c>
      <c r="B678" s="329"/>
      <c r="C678" s="330"/>
      <c r="D678" s="185" t="str">
        <f>IFERROR(VLOOKUP($C678,'Accounts worksheet'!$B:$C,2,0),"")</f>
        <v/>
      </c>
      <c r="E678" s="186" t="str">
        <f>IFERROR(
INDEX('Accounts worksheet'!$A:$A,MATCH('Purchases Input worksheet'!$C678,'Accounts worksheet'!$B:$B,0)),
"")</f>
        <v/>
      </c>
      <c r="F678" s="331"/>
      <c r="G678" s="336"/>
      <c r="H678" s="333"/>
      <c r="I678" s="334"/>
      <c r="J678" s="335"/>
      <c r="K678" s="340"/>
      <c r="L678" s="188" t="str">
        <f t="shared" si="31"/>
        <v/>
      </c>
      <c r="M678" s="188" t="str">
        <f t="shared" si="32"/>
        <v/>
      </c>
      <c r="N678" s="186"/>
      <c r="P678" s="134" t="str">
        <f t="shared" si="33"/>
        <v/>
      </c>
    </row>
    <row r="679" spans="1:16" x14ac:dyDescent="0.35">
      <c r="A679" s="133" t="str">
        <f>IF(B679="","",IFERROR(INDEX('Supplier List'!$A:$A,MATCH('Purchases Input worksheet'!$B679,'Supplier List'!$B:$B,0)),""))</f>
        <v/>
      </c>
      <c r="B679" s="329"/>
      <c r="C679" s="330"/>
      <c r="D679" s="185" t="str">
        <f>IFERROR(VLOOKUP($C679,'Accounts worksheet'!$B:$C,2,0),"")</f>
        <v/>
      </c>
      <c r="E679" s="186" t="str">
        <f>IFERROR(
INDEX('Accounts worksheet'!$A:$A,MATCH('Purchases Input worksheet'!$C679,'Accounts worksheet'!$B:$B,0)),
"")</f>
        <v/>
      </c>
      <c r="F679" s="331"/>
      <c r="G679" s="336"/>
      <c r="H679" s="333"/>
      <c r="I679" s="334"/>
      <c r="J679" s="335"/>
      <c r="K679" s="340"/>
      <c r="L679" s="188" t="str">
        <f t="shared" si="31"/>
        <v/>
      </c>
      <c r="M679" s="188" t="str">
        <f t="shared" si="32"/>
        <v/>
      </c>
      <c r="N679" s="186"/>
      <c r="P679" s="134" t="str">
        <f t="shared" si="33"/>
        <v/>
      </c>
    </row>
    <row r="680" spans="1:16" x14ac:dyDescent="0.35">
      <c r="A680" s="133" t="str">
        <f>IF(B680="","",IFERROR(INDEX('Supplier List'!$A:$A,MATCH('Purchases Input worksheet'!$B680,'Supplier List'!$B:$B,0)),""))</f>
        <v/>
      </c>
      <c r="B680" s="329"/>
      <c r="C680" s="330"/>
      <c r="D680" s="185" t="str">
        <f>IFERROR(VLOOKUP($C680,'Accounts worksheet'!$B:$C,2,0),"")</f>
        <v/>
      </c>
      <c r="E680" s="186" t="str">
        <f>IFERROR(
INDEX('Accounts worksheet'!$A:$A,MATCH('Purchases Input worksheet'!$C680,'Accounts worksheet'!$B:$B,0)),
"")</f>
        <v/>
      </c>
      <c r="F680" s="331"/>
      <c r="G680" s="336"/>
      <c r="H680" s="333"/>
      <c r="I680" s="334"/>
      <c r="J680" s="335"/>
      <c r="K680" s="340"/>
      <c r="L680" s="188" t="str">
        <f t="shared" si="31"/>
        <v/>
      </c>
      <c r="M680" s="188" t="str">
        <f t="shared" si="32"/>
        <v/>
      </c>
      <c r="N680" s="186"/>
      <c r="P680" s="134" t="str">
        <f t="shared" si="33"/>
        <v/>
      </c>
    </row>
    <row r="681" spans="1:16" x14ac:dyDescent="0.35">
      <c r="A681" s="133" t="str">
        <f>IF(B681="","",IFERROR(INDEX('Supplier List'!$A:$A,MATCH('Purchases Input worksheet'!$B681,'Supplier List'!$B:$B,0)),""))</f>
        <v/>
      </c>
      <c r="B681" s="329"/>
      <c r="C681" s="330"/>
      <c r="D681" s="185" t="str">
        <f>IFERROR(VLOOKUP($C681,'Accounts worksheet'!$B:$C,2,0),"")</f>
        <v/>
      </c>
      <c r="E681" s="186" t="str">
        <f>IFERROR(
INDEX('Accounts worksheet'!$A:$A,MATCH('Purchases Input worksheet'!$C681,'Accounts worksheet'!$B:$B,0)),
"")</f>
        <v/>
      </c>
      <c r="F681" s="331"/>
      <c r="G681" s="336"/>
      <c r="H681" s="333"/>
      <c r="I681" s="334"/>
      <c r="J681" s="335"/>
      <c r="K681" s="340"/>
      <c r="L681" s="188" t="str">
        <f t="shared" si="31"/>
        <v/>
      </c>
      <c r="M681" s="188" t="str">
        <f t="shared" si="32"/>
        <v/>
      </c>
      <c r="N681" s="186"/>
      <c r="P681" s="134" t="str">
        <f t="shared" si="33"/>
        <v/>
      </c>
    </row>
    <row r="682" spans="1:16" x14ac:dyDescent="0.35">
      <c r="A682" s="133" t="str">
        <f>IF(B682="","",IFERROR(INDEX('Supplier List'!$A:$A,MATCH('Purchases Input worksheet'!$B682,'Supplier List'!$B:$B,0)),""))</f>
        <v/>
      </c>
      <c r="B682" s="329"/>
      <c r="C682" s="330"/>
      <c r="D682" s="185" t="str">
        <f>IFERROR(VLOOKUP($C682,'Accounts worksheet'!$B:$C,2,0),"")</f>
        <v/>
      </c>
      <c r="E682" s="186" t="str">
        <f>IFERROR(
INDEX('Accounts worksheet'!$A:$A,MATCH('Purchases Input worksheet'!$C682,'Accounts worksheet'!$B:$B,0)),
"")</f>
        <v/>
      </c>
      <c r="F682" s="331"/>
      <c r="G682" s="336"/>
      <c r="H682" s="333"/>
      <c r="I682" s="334"/>
      <c r="J682" s="335"/>
      <c r="K682" s="340"/>
      <c r="L682" s="188" t="str">
        <f t="shared" si="31"/>
        <v/>
      </c>
      <c r="M682" s="188" t="str">
        <f t="shared" si="32"/>
        <v/>
      </c>
      <c r="N682" s="186"/>
      <c r="P682" s="134" t="str">
        <f t="shared" si="33"/>
        <v/>
      </c>
    </row>
    <row r="683" spans="1:16" x14ac:dyDescent="0.35">
      <c r="A683" s="133" t="str">
        <f>IF(B683="","",IFERROR(INDEX('Supplier List'!$A:$A,MATCH('Purchases Input worksheet'!$B683,'Supplier List'!$B:$B,0)),""))</f>
        <v/>
      </c>
      <c r="B683" s="329"/>
      <c r="C683" s="330"/>
      <c r="D683" s="185" t="str">
        <f>IFERROR(VLOOKUP($C683,'Accounts worksheet'!$B:$C,2,0),"")</f>
        <v/>
      </c>
      <c r="E683" s="186" t="str">
        <f>IFERROR(
INDEX('Accounts worksheet'!$A:$A,MATCH('Purchases Input worksheet'!$C683,'Accounts worksheet'!$B:$B,0)),
"")</f>
        <v/>
      </c>
      <c r="F683" s="331"/>
      <c r="G683" s="336"/>
      <c r="H683" s="333"/>
      <c r="I683" s="334"/>
      <c r="J683" s="335"/>
      <c r="K683" s="340"/>
      <c r="L683" s="188" t="str">
        <f t="shared" si="31"/>
        <v/>
      </c>
      <c r="M683" s="188" t="str">
        <f t="shared" si="32"/>
        <v/>
      </c>
      <c r="N683" s="186"/>
      <c r="P683" s="134" t="str">
        <f t="shared" si="33"/>
        <v/>
      </c>
    </row>
    <row r="684" spans="1:16" x14ac:dyDescent="0.35">
      <c r="A684" s="133" t="str">
        <f>IF(B684="","",IFERROR(INDEX('Supplier List'!$A:$A,MATCH('Purchases Input worksheet'!$B684,'Supplier List'!$B:$B,0)),""))</f>
        <v/>
      </c>
      <c r="B684" s="329"/>
      <c r="C684" s="330"/>
      <c r="D684" s="185" t="str">
        <f>IFERROR(VLOOKUP($C684,'Accounts worksheet'!$B:$C,2,0),"")</f>
        <v/>
      </c>
      <c r="E684" s="186" t="str">
        <f>IFERROR(
INDEX('Accounts worksheet'!$A:$A,MATCH('Purchases Input worksheet'!$C684,'Accounts worksheet'!$B:$B,0)),
"")</f>
        <v/>
      </c>
      <c r="F684" s="331"/>
      <c r="G684" s="336"/>
      <c r="H684" s="333"/>
      <c r="I684" s="334"/>
      <c r="J684" s="335"/>
      <c r="K684" s="340"/>
      <c r="L684" s="188" t="str">
        <f t="shared" si="31"/>
        <v/>
      </c>
      <c r="M684" s="188" t="str">
        <f t="shared" si="32"/>
        <v/>
      </c>
      <c r="N684" s="186"/>
      <c r="P684" s="134" t="str">
        <f t="shared" si="33"/>
        <v/>
      </c>
    </row>
    <row r="685" spans="1:16" x14ac:dyDescent="0.35">
      <c r="A685" s="133" t="str">
        <f>IF(B685="","",IFERROR(INDEX('Supplier List'!$A:$A,MATCH('Purchases Input worksheet'!$B685,'Supplier List'!$B:$B,0)),""))</f>
        <v/>
      </c>
      <c r="B685" s="329"/>
      <c r="C685" s="330"/>
      <c r="D685" s="185" t="str">
        <f>IFERROR(VLOOKUP($C685,'Accounts worksheet'!$B:$C,2,0),"")</f>
        <v/>
      </c>
      <c r="E685" s="186" t="str">
        <f>IFERROR(
INDEX('Accounts worksheet'!$A:$A,MATCH('Purchases Input worksheet'!$C685,'Accounts worksheet'!$B:$B,0)),
"")</f>
        <v/>
      </c>
      <c r="F685" s="331"/>
      <c r="G685" s="336"/>
      <c r="H685" s="333"/>
      <c r="I685" s="334"/>
      <c r="J685" s="335"/>
      <c r="K685" s="340"/>
      <c r="L685" s="188" t="str">
        <f t="shared" si="31"/>
        <v/>
      </c>
      <c r="M685" s="188" t="str">
        <f t="shared" si="32"/>
        <v/>
      </c>
      <c r="N685" s="186"/>
      <c r="P685" s="134" t="str">
        <f t="shared" si="33"/>
        <v/>
      </c>
    </row>
    <row r="686" spans="1:16" x14ac:dyDescent="0.35">
      <c r="A686" s="133" t="str">
        <f>IF(B686="","",IFERROR(INDEX('Supplier List'!$A:$A,MATCH('Purchases Input worksheet'!$B686,'Supplier List'!$B:$B,0)),""))</f>
        <v/>
      </c>
      <c r="B686" s="329"/>
      <c r="C686" s="330"/>
      <c r="D686" s="185" t="str">
        <f>IFERROR(VLOOKUP($C686,'Accounts worksheet'!$B:$C,2,0),"")</f>
        <v/>
      </c>
      <c r="E686" s="186" t="str">
        <f>IFERROR(
INDEX('Accounts worksheet'!$A:$A,MATCH('Purchases Input worksheet'!$C686,'Accounts worksheet'!$B:$B,0)),
"")</f>
        <v/>
      </c>
      <c r="F686" s="331"/>
      <c r="G686" s="336"/>
      <c r="H686" s="333"/>
      <c r="I686" s="334"/>
      <c r="J686" s="335"/>
      <c r="K686" s="340"/>
      <c r="L686" s="188" t="str">
        <f t="shared" si="31"/>
        <v/>
      </c>
      <c r="M686" s="188" t="str">
        <f t="shared" si="32"/>
        <v/>
      </c>
      <c r="N686" s="186"/>
      <c r="P686" s="134" t="str">
        <f t="shared" si="33"/>
        <v/>
      </c>
    </row>
    <row r="687" spans="1:16" x14ac:dyDescent="0.35">
      <c r="A687" s="133" t="str">
        <f>IF(B687="","",IFERROR(INDEX('Supplier List'!$A:$A,MATCH('Purchases Input worksheet'!$B687,'Supplier List'!$B:$B,0)),""))</f>
        <v/>
      </c>
      <c r="B687" s="329"/>
      <c r="C687" s="330"/>
      <c r="D687" s="185" t="str">
        <f>IFERROR(VLOOKUP($C687,'Accounts worksheet'!$B:$C,2,0),"")</f>
        <v/>
      </c>
      <c r="E687" s="186" t="str">
        <f>IFERROR(
INDEX('Accounts worksheet'!$A:$A,MATCH('Purchases Input worksheet'!$C687,'Accounts worksheet'!$B:$B,0)),
"")</f>
        <v/>
      </c>
      <c r="F687" s="331"/>
      <c r="G687" s="336"/>
      <c r="H687" s="333"/>
      <c r="I687" s="334"/>
      <c r="J687" s="335"/>
      <c r="K687" s="340"/>
      <c r="L687" s="188" t="str">
        <f t="shared" si="31"/>
        <v/>
      </c>
      <c r="M687" s="188" t="str">
        <f t="shared" si="32"/>
        <v/>
      </c>
      <c r="N687" s="186"/>
      <c r="P687" s="134" t="str">
        <f t="shared" si="33"/>
        <v/>
      </c>
    </row>
    <row r="688" spans="1:16" x14ac:dyDescent="0.35">
      <c r="A688" s="133" t="str">
        <f>IF(B688="","",IFERROR(INDEX('Supplier List'!$A:$A,MATCH('Purchases Input worksheet'!$B688,'Supplier List'!$B:$B,0)),""))</f>
        <v/>
      </c>
      <c r="B688" s="329"/>
      <c r="C688" s="330"/>
      <c r="D688" s="185" t="str">
        <f>IFERROR(VLOOKUP($C688,'Accounts worksheet'!$B:$C,2,0),"")</f>
        <v/>
      </c>
      <c r="E688" s="186" t="str">
        <f>IFERROR(
INDEX('Accounts worksheet'!$A:$A,MATCH('Purchases Input worksheet'!$C688,'Accounts worksheet'!$B:$B,0)),
"")</f>
        <v/>
      </c>
      <c r="F688" s="331"/>
      <c r="G688" s="336"/>
      <c r="H688" s="333"/>
      <c r="I688" s="334"/>
      <c r="J688" s="335"/>
      <c r="K688" s="340"/>
      <c r="L688" s="188" t="str">
        <f t="shared" si="31"/>
        <v/>
      </c>
      <c r="M688" s="188" t="str">
        <f t="shared" si="32"/>
        <v/>
      </c>
      <c r="N688" s="186"/>
      <c r="P688" s="134" t="str">
        <f t="shared" si="33"/>
        <v/>
      </c>
    </row>
    <row r="689" spans="1:16" x14ac:dyDescent="0.35">
      <c r="A689" s="133" t="str">
        <f>IF(B689="","",IFERROR(INDEX('Supplier List'!$A:$A,MATCH('Purchases Input worksheet'!$B689,'Supplier List'!$B:$B,0)),""))</f>
        <v/>
      </c>
      <c r="B689" s="329"/>
      <c r="C689" s="330"/>
      <c r="D689" s="185" t="str">
        <f>IFERROR(VLOOKUP($C689,'Accounts worksheet'!$B:$C,2,0),"")</f>
        <v/>
      </c>
      <c r="E689" s="186" t="str">
        <f>IFERROR(
INDEX('Accounts worksheet'!$A:$A,MATCH('Purchases Input worksheet'!$C689,'Accounts worksheet'!$B:$B,0)),
"")</f>
        <v/>
      </c>
      <c r="F689" s="331"/>
      <c r="G689" s="336"/>
      <c r="H689" s="333"/>
      <c r="I689" s="334"/>
      <c r="J689" s="335"/>
      <c r="K689" s="340"/>
      <c r="L689" s="188" t="str">
        <f t="shared" si="31"/>
        <v/>
      </c>
      <c r="M689" s="188" t="str">
        <f t="shared" si="32"/>
        <v/>
      </c>
      <c r="N689" s="186"/>
      <c r="P689" s="134" t="str">
        <f t="shared" si="33"/>
        <v/>
      </c>
    </row>
    <row r="690" spans="1:16" x14ac:dyDescent="0.35">
      <c r="A690" s="133" t="str">
        <f>IF(B690="","",IFERROR(INDEX('Supplier List'!$A:$A,MATCH('Purchases Input worksheet'!$B690,'Supplier List'!$B:$B,0)),""))</f>
        <v/>
      </c>
      <c r="B690" s="329"/>
      <c r="C690" s="330"/>
      <c r="D690" s="185" t="str">
        <f>IFERROR(VLOOKUP($C690,'Accounts worksheet'!$B:$C,2,0),"")</f>
        <v/>
      </c>
      <c r="E690" s="186" t="str">
        <f>IFERROR(
INDEX('Accounts worksheet'!$A:$A,MATCH('Purchases Input worksheet'!$C690,'Accounts worksheet'!$B:$B,0)),
"")</f>
        <v/>
      </c>
      <c r="F690" s="331"/>
      <c r="G690" s="336"/>
      <c r="H690" s="333"/>
      <c r="I690" s="334"/>
      <c r="J690" s="335"/>
      <c r="K690" s="340"/>
      <c r="L690" s="188" t="str">
        <f t="shared" si="31"/>
        <v/>
      </c>
      <c r="M690" s="188" t="str">
        <f t="shared" si="32"/>
        <v/>
      </c>
      <c r="N690" s="186"/>
      <c r="P690" s="134" t="str">
        <f t="shared" si="33"/>
        <v/>
      </c>
    </row>
    <row r="691" spans="1:16" x14ac:dyDescent="0.35">
      <c r="A691" s="133" t="str">
        <f>IF(B691="","",IFERROR(INDEX('Supplier List'!$A:$A,MATCH('Purchases Input worksheet'!$B691,'Supplier List'!$B:$B,0)),""))</f>
        <v/>
      </c>
      <c r="B691" s="329"/>
      <c r="C691" s="330"/>
      <c r="D691" s="185" t="str">
        <f>IFERROR(VLOOKUP($C691,'Accounts worksheet'!$B:$C,2,0),"")</f>
        <v/>
      </c>
      <c r="E691" s="186" t="str">
        <f>IFERROR(
INDEX('Accounts worksheet'!$A:$A,MATCH('Purchases Input worksheet'!$C691,'Accounts worksheet'!$B:$B,0)),
"")</f>
        <v/>
      </c>
      <c r="F691" s="331"/>
      <c r="G691" s="336"/>
      <c r="H691" s="333"/>
      <c r="I691" s="334"/>
      <c r="J691" s="335"/>
      <c r="K691" s="340"/>
      <c r="L691" s="188" t="str">
        <f t="shared" si="31"/>
        <v/>
      </c>
      <c r="M691" s="188" t="str">
        <f t="shared" si="32"/>
        <v/>
      </c>
      <c r="N691" s="186"/>
      <c r="P691" s="134" t="str">
        <f t="shared" si="33"/>
        <v/>
      </c>
    </row>
    <row r="692" spans="1:16" x14ac:dyDescent="0.35">
      <c r="A692" s="133" t="str">
        <f>IF(B692="","",IFERROR(INDEX('Supplier List'!$A:$A,MATCH('Purchases Input worksheet'!$B692,'Supplier List'!$B:$B,0)),""))</f>
        <v/>
      </c>
      <c r="B692" s="329"/>
      <c r="C692" s="330"/>
      <c r="D692" s="185" t="str">
        <f>IFERROR(VLOOKUP($C692,'Accounts worksheet'!$B:$C,2,0),"")</f>
        <v/>
      </c>
      <c r="E692" s="186" t="str">
        <f>IFERROR(
INDEX('Accounts worksheet'!$A:$A,MATCH('Purchases Input worksheet'!$C692,'Accounts worksheet'!$B:$B,0)),
"")</f>
        <v/>
      </c>
      <c r="F692" s="331"/>
      <c r="G692" s="336"/>
      <c r="H692" s="333"/>
      <c r="I692" s="334"/>
      <c r="J692" s="335"/>
      <c r="K692" s="340"/>
      <c r="L692" s="188" t="str">
        <f t="shared" si="31"/>
        <v/>
      </c>
      <c r="M692" s="188" t="str">
        <f t="shared" si="32"/>
        <v/>
      </c>
      <c r="N692" s="186"/>
      <c r="P692" s="134" t="str">
        <f t="shared" si="33"/>
        <v/>
      </c>
    </row>
    <row r="693" spans="1:16" x14ac:dyDescent="0.35">
      <c r="A693" s="133" t="str">
        <f>IF(B693="","",IFERROR(INDEX('Supplier List'!$A:$A,MATCH('Purchases Input worksheet'!$B693,'Supplier List'!$B:$B,0)),""))</f>
        <v/>
      </c>
      <c r="B693" s="329"/>
      <c r="C693" s="330"/>
      <c r="D693" s="185" t="str">
        <f>IFERROR(VLOOKUP($C693,'Accounts worksheet'!$B:$C,2,0),"")</f>
        <v/>
      </c>
      <c r="E693" s="186" t="str">
        <f>IFERROR(
INDEX('Accounts worksheet'!$A:$A,MATCH('Purchases Input worksheet'!$C693,'Accounts worksheet'!$B:$B,0)),
"")</f>
        <v/>
      </c>
      <c r="F693" s="331"/>
      <c r="G693" s="336"/>
      <c r="H693" s="333"/>
      <c r="I693" s="334"/>
      <c r="J693" s="335"/>
      <c r="K693" s="340"/>
      <c r="L693" s="188" t="str">
        <f t="shared" si="31"/>
        <v/>
      </c>
      <c r="M693" s="188" t="str">
        <f t="shared" si="32"/>
        <v/>
      </c>
      <c r="N693" s="186"/>
      <c r="P693" s="134" t="str">
        <f t="shared" si="33"/>
        <v/>
      </c>
    </row>
    <row r="694" spans="1:16" x14ac:dyDescent="0.35">
      <c r="A694" s="133" t="str">
        <f>IF(B694="","",IFERROR(INDEX('Supplier List'!$A:$A,MATCH('Purchases Input worksheet'!$B694,'Supplier List'!$B:$B,0)),""))</f>
        <v/>
      </c>
      <c r="B694" s="329"/>
      <c r="C694" s="330"/>
      <c r="D694" s="185" t="str">
        <f>IFERROR(VLOOKUP($C694,'Accounts worksheet'!$B:$C,2,0),"")</f>
        <v/>
      </c>
      <c r="E694" s="186" t="str">
        <f>IFERROR(
INDEX('Accounts worksheet'!$A:$A,MATCH('Purchases Input worksheet'!$C694,'Accounts worksheet'!$B:$B,0)),
"")</f>
        <v/>
      </c>
      <c r="F694" s="331"/>
      <c r="G694" s="336"/>
      <c r="H694" s="333"/>
      <c r="I694" s="334"/>
      <c r="J694" s="335"/>
      <c r="K694" s="340"/>
      <c r="L694" s="188" t="str">
        <f t="shared" si="31"/>
        <v/>
      </c>
      <c r="M694" s="188" t="str">
        <f t="shared" si="32"/>
        <v/>
      </c>
      <c r="N694" s="186"/>
      <c r="P694" s="134" t="str">
        <f t="shared" si="33"/>
        <v/>
      </c>
    </row>
    <row r="695" spans="1:16" x14ac:dyDescent="0.35">
      <c r="A695" s="133" t="str">
        <f>IF(B695="","",IFERROR(INDEX('Supplier List'!$A:$A,MATCH('Purchases Input worksheet'!$B695,'Supplier List'!$B:$B,0)),""))</f>
        <v/>
      </c>
      <c r="B695" s="329"/>
      <c r="C695" s="330"/>
      <c r="D695" s="185" t="str">
        <f>IFERROR(VLOOKUP($C695,'Accounts worksheet'!$B:$C,2,0),"")</f>
        <v/>
      </c>
      <c r="E695" s="186" t="str">
        <f>IFERROR(
INDEX('Accounts worksheet'!$A:$A,MATCH('Purchases Input worksheet'!$C695,'Accounts worksheet'!$B:$B,0)),
"")</f>
        <v/>
      </c>
      <c r="F695" s="331"/>
      <c r="G695" s="336"/>
      <c r="H695" s="333"/>
      <c r="I695" s="334"/>
      <c r="J695" s="335"/>
      <c r="K695" s="340"/>
      <c r="L695" s="188" t="str">
        <f t="shared" si="31"/>
        <v/>
      </c>
      <c r="M695" s="188" t="str">
        <f t="shared" si="32"/>
        <v/>
      </c>
      <c r="N695" s="186"/>
      <c r="P695" s="134" t="str">
        <f t="shared" si="33"/>
        <v/>
      </c>
    </row>
    <row r="696" spans="1:16" x14ac:dyDescent="0.35">
      <c r="A696" s="133" t="str">
        <f>IF(B696="","",IFERROR(INDEX('Supplier List'!$A:$A,MATCH('Purchases Input worksheet'!$B696,'Supplier List'!$B:$B,0)),""))</f>
        <v/>
      </c>
      <c r="B696" s="329"/>
      <c r="C696" s="330"/>
      <c r="D696" s="185" t="str">
        <f>IFERROR(VLOOKUP($C696,'Accounts worksheet'!$B:$C,2,0),"")</f>
        <v/>
      </c>
      <c r="E696" s="186" t="str">
        <f>IFERROR(
INDEX('Accounts worksheet'!$A:$A,MATCH('Purchases Input worksheet'!$C696,'Accounts worksheet'!$B:$B,0)),
"")</f>
        <v/>
      </c>
      <c r="F696" s="331"/>
      <c r="G696" s="336"/>
      <c r="H696" s="333"/>
      <c r="I696" s="334"/>
      <c r="J696" s="335"/>
      <c r="K696" s="340"/>
      <c r="L696" s="188" t="str">
        <f t="shared" si="31"/>
        <v/>
      </c>
      <c r="M696" s="188" t="str">
        <f t="shared" si="32"/>
        <v/>
      </c>
      <c r="N696" s="186"/>
      <c r="P696" s="134" t="str">
        <f t="shared" si="33"/>
        <v/>
      </c>
    </row>
    <row r="697" spans="1:16" x14ac:dyDescent="0.35">
      <c r="A697" s="133" t="str">
        <f>IF(B697="","",IFERROR(INDEX('Supplier List'!$A:$A,MATCH('Purchases Input worksheet'!$B697,'Supplier List'!$B:$B,0)),""))</f>
        <v/>
      </c>
      <c r="B697" s="329"/>
      <c r="C697" s="330"/>
      <c r="D697" s="185" t="str">
        <f>IFERROR(VLOOKUP($C697,'Accounts worksheet'!$B:$C,2,0),"")</f>
        <v/>
      </c>
      <c r="E697" s="186" t="str">
        <f>IFERROR(
INDEX('Accounts worksheet'!$A:$A,MATCH('Purchases Input worksheet'!$C697,'Accounts worksheet'!$B:$B,0)),
"")</f>
        <v/>
      </c>
      <c r="F697" s="331"/>
      <c r="G697" s="336"/>
      <c r="H697" s="333"/>
      <c r="I697" s="334"/>
      <c r="J697" s="335"/>
      <c r="K697" s="340"/>
      <c r="L697" s="188" t="str">
        <f t="shared" si="31"/>
        <v/>
      </c>
      <c r="M697" s="188" t="str">
        <f t="shared" si="32"/>
        <v/>
      </c>
      <c r="N697" s="186"/>
      <c r="P697" s="134" t="str">
        <f t="shared" si="33"/>
        <v/>
      </c>
    </row>
    <row r="698" spans="1:16" x14ac:dyDescent="0.35">
      <c r="A698" s="133" t="str">
        <f>IF(B698="","",IFERROR(INDEX('Supplier List'!$A:$A,MATCH('Purchases Input worksheet'!$B698,'Supplier List'!$B:$B,0)),""))</f>
        <v/>
      </c>
      <c r="B698" s="329"/>
      <c r="C698" s="330"/>
      <c r="D698" s="185" t="str">
        <f>IFERROR(VLOOKUP($C698,'Accounts worksheet'!$B:$C,2,0),"")</f>
        <v/>
      </c>
      <c r="E698" s="186" t="str">
        <f>IFERROR(
INDEX('Accounts worksheet'!$A:$A,MATCH('Purchases Input worksheet'!$C698,'Accounts worksheet'!$B:$B,0)),
"")</f>
        <v/>
      </c>
      <c r="F698" s="331"/>
      <c r="G698" s="336"/>
      <c r="H698" s="333"/>
      <c r="I698" s="334"/>
      <c r="J698" s="335"/>
      <c r="K698" s="340"/>
      <c r="L698" s="188" t="str">
        <f t="shared" si="31"/>
        <v/>
      </c>
      <c r="M698" s="188" t="str">
        <f t="shared" si="32"/>
        <v/>
      </c>
      <c r="N698" s="186"/>
      <c r="P698" s="134" t="str">
        <f t="shared" si="33"/>
        <v/>
      </c>
    </row>
    <row r="699" spans="1:16" x14ac:dyDescent="0.35">
      <c r="A699" s="133" t="str">
        <f>IF(B699="","",IFERROR(INDEX('Supplier List'!$A:$A,MATCH('Purchases Input worksheet'!$B699,'Supplier List'!$B:$B,0)),""))</f>
        <v/>
      </c>
      <c r="B699" s="329"/>
      <c r="C699" s="330"/>
      <c r="D699" s="185" t="str">
        <f>IFERROR(VLOOKUP($C699,'Accounts worksheet'!$B:$C,2,0),"")</f>
        <v/>
      </c>
      <c r="E699" s="186" t="str">
        <f>IFERROR(
INDEX('Accounts worksheet'!$A:$A,MATCH('Purchases Input worksheet'!$C699,'Accounts worksheet'!$B:$B,0)),
"")</f>
        <v/>
      </c>
      <c r="F699" s="331"/>
      <c r="G699" s="336"/>
      <c r="H699" s="333"/>
      <c r="I699" s="334"/>
      <c r="J699" s="335"/>
      <c r="K699" s="340"/>
      <c r="L699" s="188" t="str">
        <f t="shared" si="31"/>
        <v/>
      </c>
      <c r="M699" s="188" t="str">
        <f t="shared" si="32"/>
        <v/>
      </c>
      <c r="N699" s="186"/>
      <c r="P699" s="134" t="str">
        <f t="shared" si="33"/>
        <v/>
      </c>
    </row>
    <row r="700" spans="1:16" x14ac:dyDescent="0.35">
      <c r="A700" s="133" t="str">
        <f>IF(B700="","",IFERROR(INDEX('Supplier List'!$A:$A,MATCH('Purchases Input worksheet'!$B700,'Supplier List'!$B:$B,0)),""))</f>
        <v/>
      </c>
      <c r="B700" s="329"/>
      <c r="C700" s="330"/>
      <c r="D700" s="185" t="str">
        <f>IFERROR(VLOOKUP($C700,'Accounts worksheet'!$B:$C,2,0),"")</f>
        <v/>
      </c>
      <c r="E700" s="186" t="str">
        <f>IFERROR(
INDEX('Accounts worksheet'!$A:$A,MATCH('Purchases Input worksheet'!$C700,'Accounts worksheet'!$B:$B,0)),
"")</f>
        <v/>
      </c>
      <c r="F700" s="331"/>
      <c r="G700" s="336"/>
      <c r="H700" s="333"/>
      <c r="I700" s="334"/>
      <c r="J700" s="335"/>
      <c r="K700" s="340"/>
      <c r="L700" s="188" t="str">
        <f t="shared" si="31"/>
        <v/>
      </c>
      <c r="M700" s="188" t="str">
        <f t="shared" si="32"/>
        <v/>
      </c>
      <c r="N700" s="186"/>
      <c r="P700" s="134" t="str">
        <f t="shared" si="33"/>
        <v/>
      </c>
    </row>
    <row r="701" spans="1:16" x14ac:dyDescent="0.35">
      <c r="A701" s="133" t="str">
        <f>IF(B701="","",IFERROR(INDEX('Supplier List'!$A:$A,MATCH('Purchases Input worksheet'!$B701,'Supplier List'!$B:$B,0)),""))</f>
        <v/>
      </c>
      <c r="B701" s="329"/>
      <c r="C701" s="330"/>
      <c r="D701" s="185" t="str">
        <f>IFERROR(VLOOKUP($C701,'Accounts worksheet'!$B:$C,2,0),"")</f>
        <v/>
      </c>
      <c r="E701" s="186" t="str">
        <f>IFERROR(
INDEX('Accounts worksheet'!$A:$A,MATCH('Purchases Input worksheet'!$C701,'Accounts worksheet'!$B:$B,0)),
"")</f>
        <v/>
      </c>
      <c r="F701" s="331"/>
      <c r="G701" s="336"/>
      <c r="H701" s="333"/>
      <c r="I701" s="334"/>
      <c r="J701" s="335"/>
      <c r="K701" s="340"/>
      <c r="L701" s="188" t="str">
        <f t="shared" si="31"/>
        <v/>
      </c>
      <c r="M701" s="188" t="str">
        <f t="shared" si="32"/>
        <v/>
      </c>
      <c r="N701" s="186"/>
      <c r="P701" s="134" t="str">
        <f t="shared" si="33"/>
        <v/>
      </c>
    </row>
    <row r="702" spans="1:16" x14ac:dyDescent="0.35">
      <c r="A702" s="133" t="str">
        <f>IF(B702="","",IFERROR(INDEX('Supplier List'!$A:$A,MATCH('Purchases Input worksheet'!$B702,'Supplier List'!$B:$B,0)),""))</f>
        <v/>
      </c>
      <c r="B702" s="329"/>
      <c r="C702" s="330"/>
      <c r="D702" s="185" t="str">
        <f>IFERROR(VLOOKUP($C702,'Accounts worksheet'!$B:$C,2,0),"")</f>
        <v/>
      </c>
      <c r="E702" s="186" t="str">
        <f>IFERROR(
INDEX('Accounts worksheet'!$A:$A,MATCH('Purchases Input worksheet'!$C702,'Accounts worksheet'!$B:$B,0)),
"")</f>
        <v/>
      </c>
      <c r="F702" s="331"/>
      <c r="G702" s="336"/>
      <c r="H702" s="333"/>
      <c r="I702" s="334"/>
      <c r="J702" s="335"/>
      <c r="K702" s="340"/>
      <c r="L702" s="188" t="str">
        <f t="shared" si="31"/>
        <v/>
      </c>
      <c r="M702" s="188" t="str">
        <f t="shared" si="32"/>
        <v/>
      </c>
      <c r="N702" s="186"/>
      <c r="P702" s="134" t="str">
        <f t="shared" si="33"/>
        <v/>
      </c>
    </row>
    <row r="703" spans="1:16" x14ac:dyDescent="0.35">
      <c r="A703" s="133" t="str">
        <f>IF(B703="","",IFERROR(INDEX('Supplier List'!$A:$A,MATCH('Purchases Input worksheet'!$B703,'Supplier List'!$B:$B,0)),""))</f>
        <v/>
      </c>
      <c r="B703" s="329"/>
      <c r="C703" s="330"/>
      <c r="D703" s="185" t="str">
        <f>IFERROR(VLOOKUP($C703,'Accounts worksheet'!$B:$C,2,0),"")</f>
        <v/>
      </c>
      <c r="E703" s="186" t="str">
        <f>IFERROR(
INDEX('Accounts worksheet'!$A:$A,MATCH('Purchases Input worksheet'!$C703,'Accounts worksheet'!$B:$B,0)),
"")</f>
        <v/>
      </c>
      <c r="F703" s="331"/>
      <c r="G703" s="336"/>
      <c r="H703" s="333"/>
      <c r="I703" s="334"/>
      <c r="J703" s="335"/>
      <c r="K703" s="340"/>
      <c r="L703" s="188" t="str">
        <f t="shared" si="31"/>
        <v/>
      </c>
      <c r="M703" s="188" t="str">
        <f t="shared" si="32"/>
        <v/>
      </c>
      <c r="N703" s="186"/>
      <c r="P703" s="134" t="str">
        <f t="shared" si="33"/>
        <v/>
      </c>
    </row>
    <row r="704" spans="1:16" x14ac:dyDescent="0.35">
      <c r="A704" s="133" t="str">
        <f>IF(B704="","",IFERROR(INDEX('Supplier List'!$A:$A,MATCH('Purchases Input worksheet'!$B704,'Supplier List'!$B:$B,0)),""))</f>
        <v/>
      </c>
      <c r="B704" s="329"/>
      <c r="C704" s="330"/>
      <c r="D704" s="185" t="str">
        <f>IFERROR(VLOOKUP($C704,'Accounts worksheet'!$B:$C,2,0),"")</f>
        <v/>
      </c>
      <c r="E704" s="186" t="str">
        <f>IFERROR(
INDEX('Accounts worksheet'!$A:$A,MATCH('Purchases Input worksheet'!$C704,'Accounts worksheet'!$B:$B,0)),
"")</f>
        <v/>
      </c>
      <c r="F704" s="331"/>
      <c r="G704" s="336"/>
      <c r="H704" s="333"/>
      <c r="I704" s="334"/>
      <c r="J704" s="335"/>
      <c r="K704" s="340"/>
      <c r="L704" s="188" t="str">
        <f t="shared" si="31"/>
        <v/>
      </c>
      <c r="M704" s="188" t="str">
        <f t="shared" si="32"/>
        <v/>
      </c>
      <c r="N704" s="186"/>
      <c r="P704" s="134" t="str">
        <f t="shared" si="33"/>
        <v/>
      </c>
    </row>
    <row r="705" spans="1:16" x14ac:dyDescent="0.35">
      <c r="A705" s="133" t="str">
        <f>IF(B705="","",IFERROR(INDEX('Supplier List'!$A:$A,MATCH('Purchases Input worksheet'!$B705,'Supplier List'!$B:$B,0)),""))</f>
        <v/>
      </c>
      <c r="B705" s="329"/>
      <c r="C705" s="330"/>
      <c r="D705" s="185" t="str">
        <f>IFERROR(VLOOKUP($C705,'Accounts worksheet'!$B:$C,2,0),"")</f>
        <v/>
      </c>
      <c r="E705" s="186" t="str">
        <f>IFERROR(
INDEX('Accounts worksheet'!$A:$A,MATCH('Purchases Input worksheet'!$C705,'Accounts worksheet'!$B:$B,0)),
"")</f>
        <v/>
      </c>
      <c r="F705" s="331"/>
      <c r="G705" s="336"/>
      <c r="H705" s="333"/>
      <c r="I705" s="334"/>
      <c r="J705" s="335"/>
      <c r="K705" s="340"/>
      <c r="L705" s="188" t="str">
        <f t="shared" si="31"/>
        <v/>
      </c>
      <c r="M705" s="188" t="str">
        <f t="shared" si="32"/>
        <v/>
      </c>
      <c r="N705" s="186"/>
      <c r="P705" s="134" t="str">
        <f t="shared" si="33"/>
        <v/>
      </c>
    </row>
    <row r="706" spans="1:16" x14ac:dyDescent="0.35">
      <c r="A706" s="133" t="str">
        <f>IF(B706="","",IFERROR(INDEX('Supplier List'!$A:$A,MATCH('Purchases Input worksheet'!$B706,'Supplier List'!$B:$B,0)),""))</f>
        <v/>
      </c>
      <c r="B706" s="329"/>
      <c r="C706" s="330"/>
      <c r="D706" s="185" t="str">
        <f>IFERROR(VLOOKUP($C706,'Accounts worksheet'!$B:$C,2,0),"")</f>
        <v/>
      </c>
      <c r="E706" s="186" t="str">
        <f>IFERROR(
INDEX('Accounts worksheet'!$A:$A,MATCH('Purchases Input worksheet'!$C706,'Accounts worksheet'!$B:$B,0)),
"")</f>
        <v/>
      </c>
      <c r="F706" s="331"/>
      <c r="G706" s="336"/>
      <c r="H706" s="333"/>
      <c r="I706" s="334"/>
      <c r="J706" s="335"/>
      <c r="K706" s="340"/>
      <c r="L706" s="188" t="str">
        <f t="shared" si="31"/>
        <v/>
      </c>
      <c r="M706" s="188" t="str">
        <f t="shared" si="32"/>
        <v/>
      </c>
      <c r="N706" s="186"/>
      <c r="P706" s="134" t="str">
        <f t="shared" si="33"/>
        <v/>
      </c>
    </row>
    <row r="707" spans="1:16" x14ac:dyDescent="0.35">
      <c r="A707" s="133" t="str">
        <f>IF(B707="","",IFERROR(INDEX('Supplier List'!$A:$A,MATCH('Purchases Input worksheet'!$B707,'Supplier List'!$B:$B,0)),""))</f>
        <v/>
      </c>
      <c r="B707" s="329"/>
      <c r="C707" s="330"/>
      <c r="D707" s="185" t="str">
        <f>IFERROR(VLOOKUP($C707,'Accounts worksheet'!$B:$C,2,0),"")</f>
        <v/>
      </c>
      <c r="E707" s="186" t="str">
        <f>IFERROR(
INDEX('Accounts worksheet'!$A:$A,MATCH('Purchases Input worksheet'!$C707,'Accounts worksheet'!$B:$B,0)),
"")</f>
        <v/>
      </c>
      <c r="F707" s="331"/>
      <c r="G707" s="336"/>
      <c r="H707" s="333"/>
      <c r="I707" s="334"/>
      <c r="J707" s="335"/>
      <c r="K707" s="340"/>
      <c r="L707" s="188" t="str">
        <f t="shared" ref="L707:L770" si="34">IF($K707="","",$K707*($I707))</f>
        <v/>
      </c>
      <c r="M707" s="188" t="str">
        <f t="shared" ref="M707:M770" si="35">IF($K707="","",$K707*(1+$I707))</f>
        <v/>
      </c>
      <c r="N707" s="186"/>
      <c r="P707" s="134" t="str">
        <f t="shared" ref="P707:P770" si="36">IF($G707="","",MONTH($G707))</f>
        <v/>
      </c>
    </row>
    <row r="708" spans="1:16" x14ac:dyDescent="0.35">
      <c r="A708" s="133" t="str">
        <f>IF(B708="","",IFERROR(INDEX('Supplier List'!$A:$A,MATCH('Purchases Input worksheet'!$B708,'Supplier List'!$B:$B,0)),""))</f>
        <v/>
      </c>
      <c r="B708" s="329"/>
      <c r="C708" s="330"/>
      <c r="D708" s="185" t="str">
        <f>IFERROR(VLOOKUP($C708,'Accounts worksheet'!$B:$C,2,0),"")</f>
        <v/>
      </c>
      <c r="E708" s="186" t="str">
        <f>IFERROR(
INDEX('Accounts worksheet'!$A:$A,MATCH('Purchases Input worksheet'!$C708,'Accounts worksheet'!$B:$B,0)),
"")</f>
        <v/>
      </c>
      <c r="F708" s="331"/>
      <c r="G708" s="336"/>
      <c r="H708" s="333"/>
      <c r="I708" s="334"/>
      <c r="J708" s="335"/>
      <c r="K708" s="340"/>
      <c r="L708" s="188" t="str">
        <f t="shared" si="34"/>
        <v/>
      </c>
      <c r="M708" s="188" t="str">
        <f t="shared" si="35"/>
        <v/>
      </c>
      <c r="N708" s="186"/>
      <c r="P708" s="134" t="str">
        <f t="shared" si="36"/>
        <v/>
      </c>
    </row>
    <row r="709" spans="1:16" x14ac:dyDescent="0.35">
      <c r="A709" s="133" t="str">
        <f>IF(B709="","",IFERROR(INDEX('Supplier List'!$A:$A,MATCH('Purchases Input worksheet'!$B709,'Supplier List'!$B:$B,0)),""))</f>
        <v/>
      </c>
      <c r="B709" s="329"/>
      <c r="C709" s="330"/>
      <c r="D709" s="185" t="str">
        <f>IFERROR(VLOOKUP($C709,'Accounts worksheet'!$B:$C,2,0),"")</f>
        <v/>
      </c>
      <c r="E709" s="186" t="str">
        <f>IFERROR(
INDEX('Accounts worksheet'!$A:$A,MATCH('Purchases Input worksheet'!$C709,'Accounts worksheet'!$B:$B,0)),
"")</f>
        <v/>
      </c>
      <c r="F709" s="331"/>
      <c r="G709" s="336"/>
      <c r="H709" s="333"/>
      <c r="I709" s="334"/>
      <c r="J709" s="335"/>
      <c r="K709" s="340"/>
      <c r="L709" s="188" t="str">
        <f t="shared" si="34"/>
        <v/>
      </c>
      <c r="M709" s="188" t="str">
        <f t="shared" si="35"/>
        <v/>
      </c>
      <c r="N709" s="186"/>
      <c r="P709" s="134" t="str">
        <f t="shared" si="36"/>
        <v/>
      </c>
    </row>
    <row r="710" spans="1:16" x14ac:dyDescent="0.35">
      <c r="A710" s="133" t="str">
        <f>IF(B710="","",IFERROR(INDEX('Supplier List'!$A:$A,MATCH('Purchases Input worksheet'!$B710,'Supplier List'!$B:$B,0)),""))</f>
        <v/>
      </c>
      <c r="B710" s="329"/>
      <c r="C710" s="330"/>
      <c r="D710" s="185" t="str">
        <f>IFERROR(VLOOKUP($C710,'Accounts worksheet'!$B:$C,2,0),"")</f>
        <v/>
      </c>
      <c r="E710" s="186" t="str">
        <f>IFERROR(
INDEX('Accounts worksheet'!$A:$A,MATCH('Purchases Input worksheet'!$C710,'Accounts worksheet'!$B:$B,0)),
"")</f>
        <v/>
      </c>
      <c r="F710" s="331"/>
      <c r="G710" s="336"/>
      <c r="H710" s="333"/>
      <c r="I710" s="334"/>
      <c r="J710" s="335"/>
      <c r="K710" s="340"/>
      <c r="L710" s="188" t="str">
        <f t="shared" si="34"/>
        <v/>
      </c>
      <c r="M710" s="188" t="str">
        <f t="shared" si="35"/>
        <v/>
      </c>
      <c r="N710" s="186"/>
      <c r="P710" s="134" t="str">
        <f t="shared" si="36"/>
        <v/>
      </c>
    </row>
    <row r="711" spans="1:16" x14ac:dyDescent="0.35">
      <c r="A711" s="133" t="str">
        <f>IF(B711="","",IFERROR(INDEX('Supplier List'!$A:$A,MATCH('Purchases Input worksheet'!$B711,'Supplier List'!$B:$B,0)),""))</f>
        <v/>
      </c>
      <c r="B711" s="329"/>
      <c r="C711" s="330"/>
      <c r="D711" s="185" t="str">
        <f>IFERROR(VLOOKUP($C711,'Accounts worksheet'!$B:$C,2,0),"")</f>
        <v/>
      </c>
      <c r="E711" s="186" t="str">
        <f>IFERROR(
INDEX('Accounts worksheet'!$A:$A,MATCH('Purchases Input worksheet'!$C711,'Accounts worksheet'!$B:$B,0)),
"")</f>
        <v/>
      </c>
      <c r="F711" s="331"/>
      <c r="G711" s="336"/>
      <c r="H711" s="333"/>
      <c r="I711" s="334"/>
      <c r="J711" s="335"/>
      <c r="K711" s="340"/>
      <c r="L711" s="188" t="str">
        <f t="shared" si="34"/>
        <v/>
      </c>
      <c r="M711" s="188" t="str">
        <f t="shared" si="35"/>
        <v/>
      </c>
      <c r="N711" s="186"/>
      <c r="P711" s="134" t="str">
        <f t="shared" si="36"/>
        <v/>
      </c>
    </row>
    <row r="712" spans="1:16" x14ac:dyDescent="0.35">
      <c r="A712" s="133" t="str">
        <f>IF(B712="","",IFERROR(INDEX('Supplier List'!$A:$A,MATCH('Purchases Input worksheet'!$B712,'Supplier List'!$B:$B,0)),""))</f>
        <v/>
      </c>
      <c r="B712" s="329"/>
      <c r="C712" s="330"/>
      <c r="D712" s="185" t="str">
        <f>IFERROR(VLOOKUP($C712,'Accounts worksheet'!$B:$C,2,0),"")</f>
        <v/>
      </c>
      <c r="E712" s="186" t="str">
        <f>IFERROR(
INDEX('Accounts worksheet'!$A:$A,MATCH('Purchases Input worksheet'!$C712,'Accounts worksheet'!$B:$B,0)),
"")</f>
        <v/>
      </c>
      <c r="F712" s="331"/>
      <c r="G712" s="336"/>
      <c r="H712" s="333"/>
      <c r="I712" s="334"/>
      <c r="J712" s="335"/>
      <c r="K712" s="340"/>
      <c r="L712" s="188" t="str">
        <f t="shared" si="34"/>
        <v/>
      </c>
      <c r="M712" s="188" t="str">
        <f t="shared" si="35"/>
        <v/>
      </c>
      <c r="N712" s="186"/>
      <c r="P712" s="134" t="str">
        <f t="shared" si="36"/>
        <v/>
      </c>
    </row>
    <row r="713" spans="1:16" x14ac:dyDescent="0.35">
      <c r="A713" s="133" t="str">
        <f>IF(B713="","",IFERROR(INDEX('Supplier List'!$A:$A,MATCH('Purchases Input worksheet'!$B713,'Supplier List'!$B:$B,0)),""))</f>
        <v/>
      </c>
      <c r="B713" s="329"/>
      <c r="C713" s="330"/>
      <c r="D713" s="185" t="str">
        <f>IFERROR(VLOOKUP($C713,'Accounts worksheet'!$B:$C,2,0),"")</f>
        <v/>
      </c>
      <c r="E713" s="186" t="str">
        <f>IFERROR(
INDEX('Accounts worksheet'!$A:$A,MATCH('Purchases Input worksheet'!$C713,'Accounts worksheet'!$B:$B,0)),
"")</f>
        <v/>
      </c>
      <c r="F713" s="331"/>
      <c r="G713" s="336"/>
      <c r="H713" s="333"/>
      <c r="I713" s="334"/>
      <c r="J713" s="335"/>
      <c r="K713" s="340"/>
      <c r="L713" s="188" t="str">
        <f t="shared" si="34"/>
        <v/>
      </c>
      <c r="M713" s="188" t="str">
        <f t="shared" si="35"/>
        <v/>
      </c>
      <c r="N713" s="186"/>
      <c r="P713" s="134" t="str">
        <f t="shared" si="36"/>
        <v/>
      </c>
    </row>
    <row r="714" spans="1:16" x14ac:dyDescent="0.35">
      <c r="A714" s="133" t="str">
        <f>IF(B714="","",IFERROR(INDEX('Supplier List'!$A:$A,MATCH('Purchases Input worksheet'!$B714,'Supplier List'!$B:$B,0)),""))</f>
        <v/>
      </c>
      <c r="B714" s="329"/>
      <c r="C714" s="330"/>
      <c r="D714" s="185" t="str">
        <f>IFERROR(VLOOKUP($C714,'Accounts worksheet'!$B:$C,2,0),"")</f>
        <v/>
      </c>
      <c r="E714" s="186" t="str">
        <f>IFERROR(
INDEX('Accounts worksheet'!$A:$A,MATCH('Purchases Input worksheet'!$C714,'Accounts worksheet'!$B:$B,0)),
"")</f>
        <v/>
      </c>
      <c r="F714" s="331"/>
      <c r="G714" s="336"/>
      <c r="H714" s="333"/>
      <c r="I714" s="334"/>
      <c r="J714" s="335"/>
      <c r="K714" s="340"/>
      <c r="L714" s="188" t="str">
        <f t="shared" si="34"/>
        <v/>
      </c>
      <c r="M714" s="188" t="str">
        <f t="shared" si="35"/>
        <v/>
      </c>
      <c r="N714" s="186"/>
      <c r="P714" s="134" t="str">
        <f t="shared" si="36"/>
        <v/>
      </c>
    </row>
    <row r="715" spans="1:16" x14ac:dyDescent="0.35">
      <c r="A715" s="133" t="str">
        <f>IF(B715="","",IFERROR(INDEX('Supplier List'!$A:$A,MATCH('Purchases Input worksheet'!$B715,'Supplier List'!$B:$B,0)),""))</f>
        <v/>
      </c>
      <c r="B715" s="329"/>
      <c r="C715" s="330"/>
      <c r="D715" s="185" t="str">
        <f>IFERROR(VLOOKUP($C715,'Accounts worksheet'!$B:$C,2,0),"")</f>
        <v/>
      </c>
      <c r="E715" s="186" t="str">
        <f>IFERROR(
INDEX('Accounts worksheet'!$A:$A,MATCH('Purchases Input worksheet'!$C715,'Accounts worksheet'!$B:$B,0)),
"")</f>
        <v/>
      </c>
      <c r="F715" s="331"/>
      <c r="G715" s="336"/>
      <c r="H715" s="333"/>
      <c r="I715" s="334"/>
      <c r="J715" s="335"/>
      <c r="K715" s="340"/>
      <c r="L715" s="188" t="str">
        <f t="shared" si="34"/>
        <v/>
      </c>
      <c r="M715" s="188" t="str">
        <f t="shared" si="35"/>
        <v/>
      </c>
      <c r="N715" s="186"/>
      <c r="P715" s="134" t="str">
        <f t="shared" si="36"/>
        <v/>
      </c>
    </row>
    <row r="716" spans="1:16" x14ac:dyDescent="0.35">
      <c r="A716" s="133" t="str">
        <f>IF(B716="","",IFERROR(INDEX('Supplier List'!$A:$A,MATCH('Purchases Input worksheet'!$B716,'Supplier List'!$B:$B,0)),""))</f>
        <v/>
      </c>
      <c r="B716" s="329"/>
      <c r="C716" s="330"/>
      <c r="D716" s="185" t="str">
        <f>IFERROR(VLOOKUP($C716,'Accounts worksheet'!$B:$C,2,0),"")</f>
        <v/>
      </c>
      <c r="E716" s="186" t="str">
        <f>IFERROR(
INDEX('Accounts worksheet'!$A:$A,MATCH('Purchases Input worksheet'!$C716,'Accounts worksheet'!$B:$B,0)),
"")</f>
        <v/>
      </c>
      <c r="F716" s="331"/>
      <c r="G716" s="336"/>
      <c r="H716" s="333"/>
      <c r="I716" s="334"/>
      <c r="J716" s="335"/>
      <c r="K716" s="340"/>
      <c r="L716" s="188" t="str">
        <f t="shared" si="34"/>
        <v/>
      </c>
      <c r="M716" s="188" t="str">
        <f t="shared" si="35"/>
        <v/>
      </c>
      <c r="N716" s="186"/>
      <c r="P716" s="134" t="str">
        <f t="shared" si="36"/>
        <v/>
      </c>
    </row>
    <row r="717" spans="1:16" x14ac:dyDescent="0.35">
      <c r="A717" s="133" t="str">
        <f>IF(B717="","",IFERROR(INDEX('Supplier List'!$A:$A,MATCH('Purchases Input worksheet'!$B717,'Supplier List'!$B:$B,0)),""))</f>
        <v/>
      </c>
      <c r="B717" s="329"/>
      <c r="C717" s="330"/>
      <c r="D717" s="185" t="str">
        <f>IFERROR(VLOOKUP($C717,'Accounts worksheet'!$B:$C,2,0),"")</f>
        <v/>
      </c>
      <c r="E717" s="186" t="str">
        <f>IFERROR(
INDEX('Accounts worksheet'!$A:$A,MATCH('Purchases Input worksheet'!$C717,'Accounts worksheet'!$B:$B,0)),
"")</f>
        <v/>
      </c>
      <c r="F717" s="331"/>
      <c r="G717" s="336"/>
      <c r="H717" s="333"/>
      <c r="I717" s="334"/>
      <c r="J717" s="335"/>
      <c r="K717" s="340"/>
      <c r="L717" s="188" t="str">
        <f t="shared" si="34"/>
        <v/>
      </c>
      <c r="M717" s="188" t="str">
        <f t="shared" si="35"/>
        <v/>
      </c>
      <c r="N717" s="186"/>
      <c r="P717" s="134" t="str">
        <f t="shared" si="36"/>
        <v/>
      </c>
    </row>
    <row r="718" spans="1:16" x14ac:dyDescent="0.35">
      <c r="A718" s="133" t="str">
        <f>IF(B718="","",IFERROR(INDEX('Supplier List'!$A:$A,MATCH('Purchases Input worksheet'!$B718,'Supplier List'!$B:$B,0)),""))</f>
        <v/>
      </c>
      <c r="B718" s="329"/>
      <c r="C718" s="330"/>
      <c r="D718" s="185" t="str">
        <f>IFERROR(VLOOKUP($C718,'Accounts worksheet'!$B:$C,2,0),"")</f>
        <v/>
      </c>
      <c r="E718" s="186" t="str">
        <f>IFERROR(
INDEX('Accounts worksheet'!$A:$A,MATCH('Purchases Input worksheet'!$C718,'Accounts worksheet'!$B:$B,0)),
"")</f>
        <v/>
      </c>
      <c r="F718" s="331"/>
      <c r="G718" s="336"/>
      <c r="H718" s="333"/>
      <c r="I718" s="334"/>
      <c r="J718" s="335"/>
      <c r="K718" s="340"/>
      <c r="L718" s="188" t="str">
        <f t="shared" si="34"/>
        <v/>
      </c>
      <c r="M718" s="188" t="str">
        <f t="shared" si="35"/>
        <v/>
      </c>
      <c r="N718" s="186"/>
      <c r="P718" s="134" t="str">
        <f t="shared" si="36"/>
        <v/>
      </c>
    </row>
    <row r="719" spans="1:16" x14ac:dyDescent="0.35">
      <c r="A719" s="133" t="str">
        <f>IF(B719="","",IFERROR(INDEX('Supplier List'!$A:$A,MATCH('Purchases Input worksheet'!$B719,'Supplier List'!$B:$B,0)),""))</f>
        <v/>
      </c>
      <c r="B719" s="329"/>
      <c r="C719" s="330"/>
      <c r="D719" s="185" t="str">
        <f>IFERROR(VLOOKUP($C719,'Accounts worksheet'!$B:$C,2,0),"")</f>
        <v/>
      </c>
      <c r="E719" s="186" t="str">
        <f>IFERROR(
INDEX('Accounts worksheet'!$A:$A,MATCH('Purchases Input worksheet'!$C719,'Accounts worksheet'!$B:$B,0)),
"")</f>
        <v/>
      </c>
      <c r="F719" s="331"/>
      <c r="G719" s="336"/>
      <c r="H719" s="333"/>
      <c r="I719" s="334"/>
      <c r="J719" s="335"/>
      <c r="K719" s="340"/>
      <c r="L719" s="188" t="str">
        <f t="shared" si="34"/>
        <v/>
      </c>
      <c r="M719" s="188" t="str">
        <f t="shared" si="35"/>
        <v/>
      </c>
      <c r="N719" s="186"/>
      <c r="P719" s="134" t="str">
        <f t="shared" si="36"/>
        <v/>
      </c>
    </row>
    <row r="720" spans="1:16" x14ac:dyDescent="0.35">
      <c r="A720" s="133" t="str">
        <f>IF(B720="","",IFERROR(INDEX('Supplier List'!$A:$A,MATCH('Purchases Input worksheet'!$B720,'Supplier List'!$B:$B,0)),""))</f>
        <v/>
      </c>
      <c r="B720" s="329"/>
      <c r="C720" s="330"/>
      <c r="D720" s="185" t="str">
        <f>IFERROR(VLOOKUP($C720,'Accounts worksheet'!$B:$C,2,0),"")</f>
        <v/>
      </c>
      <c r="E720" s="186" t="str">
        <f>IFERROR(
INDEX('Accounts worksheet'!$A:$A,MATCH('Purchases Input worksheet'!$C720,'Accounts worksheet'!$B:$B,0)),
"")</f>
        <v/>
      </c>
      <c r="F720" s="331"/>
      <c r="G720" s="336"/>
      <c r="H720" s="333"/>
      <c r="I720" s="334"/>
      <c r="J720" s="335"/>
      <c r="K720" s="340"/>
      <c r="L720" s="188" t="str">
        <f t="shared" si="34"/>
        <v/>
      </c>
      <c r="M720" s="188" t="str">
        <f t="shared" si="35"/>
        <v/>
      </c>
      <c r="N720" s="186"/>
      <c r="P720" s="134" t="str">
        <f t="shared" si="36"/>
        <v/>
      </c>
    </row>
    <row r="721" spans="1:16" x14ac:dyDescent="0.35">
      <c r="A721" s="133" t="str">
        <f>IF(B721="","",IFERROR(INDEX('Supplier List'!$A:$A,MATCH('Purchases Input worksheet'!$B721,'Supplier List'!$B:$B,0)),""))</f>
        <v/>
      </c>
      <c r="B721" s="329"/>
      <c r="C721" s="330"/>
      <c r="D721" s="185" t="str">
        <f>IFERROR(VLOOKUP($C721,'Accounts worksheet'!$B:$C,2,0),"")</f>
        <v/>
      </c>
      <c r="E721" s="186" t="str">
        <f>IFERROR(
INDEX('Accounts worksheet'!$A:$A,MATCH('Purchases Input worksheet'!$C721,'Accounts worksheet'!$B:$B,0)),
"")</f>
        <v/>
      </c>
      <c r="F721" s="331"/>
      <c r="G721" s="336"/>
      <c r="H721" s="333"/>
      <c r="I721" s="334"/>
      <c r="J721" s="335"/>
      <c r="K721" s="340"/>
      <c r="L721" s="188" t="str">
        <f t="shared" si="34"/>
        <v/>
      </c>
      <c r="M721" s="188" t="str">
        <f t="shared" si="35"/>
        <v/>
      </c>
      <c r="N721" s="186"/>
      <c r="P721" s="134" t="str">
        <f t="shared" si="36"/>
        <v/>
      </c>
    </row>
    <row r="722" spans="1:16" x14ac:dyDescent="0.35">
      <c r="A722" s="133" t="str">
        <f>IF(B722="","",IFERROR(INDEX('Supplier List'!$A:$A,MATCH('Purchases Input worksheet'!$B722,'Supplier List'!$B:$B,0)),""))</f>
        <v/>
      </c>
      <c r="B722" s="329"/>
      <c r="C722" s="330"/>
      <c r="D722" s="185" t="str">
        <f>IFERROR(VLOOKUP($C722,'Accounts worksheet'!$B:$C,2,0),"")</f>
        <v/>
      </c>
      <c r="E722" s="186" t="str">
        <f>IFERROR(
INDEX('Accounts worksheet'!$A:$A,MATCH('Purchases Input worksheet'!$C722,'Accounts worksheet'!$B:$B,0)),
"")</f>
        <v/>
      </c>
      <c r="F722" s="331"/>
      <c r="G722" s="336"/>
      <c r="H722" s="333"/>
      <c r="I722" s="334"/>
      <c r="J722" s="335"/>
      <c r="K722" s="340"/>
      <c r="L722" s="188" t="str">
        <f t="shared" si="34"/>
        <v/>
      </c>
      <c r="M722" s="188" t="str">
        <f t="shared" si="35"/>
        <v/>
      </c>
      <c r="N722" s="186"/>
      <c r="P722" s="134" t="str">
        <f t="shared" si="36"/>
        <v/>
      </c>
    </row>
    <row r="723" spans="1:16" x14ac:dyDescent="0.35">
      <c r="A723" s="133" t="str">
        <f>IF(B723="","",IFERROR(INDEX('Supplier List'!$A:$A,MATCH('Purchases Input worksheet'!$B723,'Supplier List'!$B:$B,0)),""))</f>
        <v/>
      </c>
      <c r="B723" s="329"/>
      <c r="C723" s="330"/>
      <c r="D723" s="185" t="str">
        <f>IFERROR(VLOOKUP($C723,'Accounts worksheet'!$B:$C,2,0),"")</f>
        <v/>
      </c>
      <c r="E723" s="186" t="str">
        <f>IFERROR(
INDEX('Accounts worksheet'!$A:$A,MATCH('Purchases Input worksheet'!$C723,'Accounts worksheet'!$B:$B,0)),
"")</f>
        <v/>
      </c>
      <c r="F723" s="331"/>
      <c r="G723" s="336"/>
      <c r="H723" s="333"/>
      <c r="I723" s="334"/>
      <c r="J723" s="335"/>
      <c r="K723" s="340"/>
      <c r="L723" s="188" t="str">
        <f t="shared" si="34"/>
        <v/>
      </c>
      <c r="M723" s="188" t="str">
        <f t="shared" si="35"/>
        <v/>
      </c>
      <c r="N723" s="186"/>
      <c r="P723" s="134" t="str">
        <f t="shared" si="36"/>
        <v/>
      </c>
    </row>
    <row r="724" spans="1:16" x14ac:dyDescent="0.35">
      <c r="A724" s="133" t="str">
        <f>IF(B724="","",IFERROR(INDEX('Supplier List'!$A:$A,MATCH('Purchases Input worksheet'!$B724,'Supplier List'!$B:$B,0)),""))</f>
        <v/>
      </c>
      <c r="B724" s="329"/>
      <c r="C724" s="330"/>
      <c r="D724" s="185" t="str">
        <f>IFERROR(VLOOKUP($C724,'Accounts worksheet'!$B:$C,2,0),"")</f>
        <v/>
      </c>
      <c r="E724" s="186" t="str">
        <f>IFERROR(
INDEX('Accounts worksheet'!$A:$A,MATCH('Purchases Input worksheet'!$C724,'Accounts worksheet'!$B:$B,0)),
"")</f>
        <v/>
      </c>
      <c r="F724" s="331"/>
      <c r="G724" s="336"/>
      <c r="H724" s="333"/>
      <c r="I724" s="334"/>
      <c r="J724" s="335"/>
      <c r="K724" s="340"/>
      <c r="L724" s="188" t="str">
        <f t="shared" si="34"/>
        <v/>
      </c>
      <c r="M724" s="188" t="str">
        <f t="shared" si="35"/>
        <v/>
      </c>
      <c r="N724" s="186"/>
      <c r="P724" s="134" t="str">
        <f t="shared" si="36"/>
        <v/>
      </c>
    </row>
    <row r="725" spans="1:16" x14ac:dyDescent="0.35">
      <c r="A725" s="133" t="str">
        <f>IF(B725="","",IFERROR(INDEX('Supplier List'!$A:$A,MATCH('Purchases Input worksheet'!$B725,'Supplier List'!$B:$B,0)),""))</f>
        <v/>
      </c>
      <c r="B725" s="329"/>
      <c r="C725" s="330"/>
      <c r="D725" s="185" t="str">
        <f>IFERROR(VLOOKUP($C725,'Accounts worksheet'!$B:$C,2,0),"")</f>
        <v/>
      </c>
      <c r="E725" s="186" t="str">
        <f>IFERROR(
INDEX('Accounts worksheet'!$A:$A,MATCH('Purchases Input worksheet'!$C725,'Accounts worksheet'!$B:$B,0)),
"")</f>
        <v/>
      </c>
      <c r="F725" s="331"/>
      <c r="G725" s="336"/>
      <c r="H725" s="333"/>
      <c r="I725" s="334"/>
      <c r="J725" s="335"/>
      <c r="K725" s="340"/>
      <c r="L725" s="188" t="str">
        <f t="shared" si="34"/>
        <v/>
      </c>
      <c r="M725" s="188" t="str">
        <f t="shared" si="35"/>
        <v/>
      </c>
      <c r="N725" s="186"/>
      <c r="P725" s="134" t="str">
        <f t="shared" si="36"/>
        <v/>
      </c>
    </row>
    <row r="726" spans="1:16" x14ac:dyDescent="0.35">
      <c r="A726" s="133" t="str">
        <f>IF(B726="","",IFERROR(INDEX('Supplier List'!$A:$A,MATCH('Purchases Input worksheet'!$B726,'Supplier List'!$B:$B,0)),""))</f>
        <v/>
      </c>
      <c r="B726" s="329"/>
      <c r="C726" s="330"/>
      <c r="D726" s="185" t="str">
        <f>IFERROR(VLOOKUP($C726,'Accounts worksheet'!$B:$C,2,0),"")</f>
        <v/>
      </c>
      <c r="E726" s="186" t="str">
        <f>IFERROR(
INDEX('Accounts worksheet'!$A:$A,MATCH('Purchases Input worksheet'!$C726,'Accounts worksheet'!$B:$B,0)),
"")</f>
        <v/>
      </c>
      <c r="F726" s="331"/>
      <c r="G726" s="336"/>
      <c r="H726" s="333"/>
      <c r="I726" s="334"/>
      <c r="J726" s="335"/>
      <c r="K726" s="340"/>
      <c r="L726" s="188" t="str">
        <f t="shared" si="34"/>
        <v/>
      </c>
      <c r="M726" s="188" t="str">
        <f t="shared" si="35"/>
        <v/>
      </c>
      <c r="N726" s="186"/>
      <c r="P726" s="134" t="str">
        <f t="shared" si="36"/>
        <v/>
      </c>
    </row>
    <row r="727" spans="1:16" x14ac:dyDescent="0.35">
      <c r="A727" s="133" t="str">
        <f>IF(B727="","",IFERROR(INDEX('Supplier List'!$A:$A,MATCH('Purchases Input worksheet'!$B727,'Supplier List'!$B:$B,0)),""))</f>
        <v/>
      </c>
      <c r="B727" s="329"/>
      <c r="C727" s="330"/>
      <c r="D727" s="185" t="str">
        <f>IFERROR(VLOOKUP($C727,'Accounts worksheet'!$B:$C,2,0),"")</f>
        <v/>
      </c>
      <c r="E727" s="186" t="str">
        <f>IFERROR(
INDEX('Accounts worksheet'!$A:$A,MATCH('Purchases Input worksheet'!$C727,'Accounts worksheet'!$B:$B,0)),
"")</f>
        <v/>
      </c>
      <c r="F727" s="331"/>
      <c r="G727" s="336"/>
      <c r="H727" s="333"/>
      <c r="I727" s="334"/>
      <c r="J727" s="335"/>
      <c r="K727" s="340"/>
      <c r="L727" s="188" t="str">
        <f t="shared" si="34"/>
        <v/>
      </c>
      <c r="M727" s="188" t="str">
        <f t="shared" si="35"/>
        <v/>
      </c>
      <c r="N727" s="186"/>
      <c r="P727" s="134" t="str">
        <f t="shared" si="36"/>
        <v/>
      </c>
    </row>
    <row r="728" spans="1:16" x14ac:dyDescent="0.35">
      <c r="A728" s="133" t="str">
        <f>IF(B728="","",IFERROR(INDEX('Supplier List'!$A:$A,MATCH('Purchases Input worksheet'!$B728,'Supplier List'!$B:$B,0)),""))</f>
        <v/>
      </c>
      <c r="B728" s="329"/>
      <c r="C728" s="330"/>
      <c r="D728" s="185" t="str">
        <f>IFERROR(VLOOKUP($C728,'Accounts worksheet'!$B:$C,2,0),"")</f>
        <v/>
      </c>
      <c r="E728" s="186" t="str">
        <f>IFERROR(
INDEX('Accounts worksheet'!$A:$A,MATCH('Purchases Input worksheet'!$C728,'Accounts worksheet'!$B:$B,0)),
"")</f>
        <v/>
      </c>
      <c r="F728" s="331"/>
      <c r="G728" s="336"/>
      <c r="H728" s="333"/>
      <c r="I728" s="334"/>
      <c r="J728" s="335"/>
      <c r="K728" s="340"/>
      <c r="L728" s="188" t="str">
        <f t="shared" si="34"/>
        <v/>
      </c>
      <c r="M728" s="188" t="str">
        <f t="shared" si="35"/>
        <v/>
      </c>
      <c r="N728" s="186"/>
      <c r="P728" s="134" t="str">
        <f t="shared" si="36"/>
        <v/>
      </c>
    </row>
    <row r="729" spans="1:16" x14ac:dyDescent="0.35">
      <c r="A729" s="133" t="str">
        <f>IF(B729="","",IFERROR(INDEX('Supplier List'!$A:$A,MATCH('Purchases Input worksheet'!$B729,'Supplier List'!$B:$B,0)),""))</f>
        <v/>
      </c>
      <c r="B729" s="329"/>
      <c r="C729" s="330"/>
      <c r="D729" s="185" t="str">
        <f>IFERROR(VLOOKUP($C729,'Accounts worksheet'!$B:$C,2,0),"")</f>
        <v/>
      </c>
      <c r="E729" s="186" t="str">
        <f>IFERROR(
INDEX('Accounts worksheet'!$A:$A,MATCH('Purchases Input worksheet'!$C729,'Accounts worksheet'!$B:$B,0)),
"")</f>
        <v/>
      </c>
      <c r="F729" s="331"/>
      <c r="G729" s="336"/>
      <c r="H729" s="333"/>
      <c r="I729" s="334"/>
      <c r="J729" s="335"/>
      <c r="K729" s="340"/>
      <c r="L729" s="188" t="str">
        <f t="shared" si="34"/>
        <v/>
      </c>
      <c r="M729" s="188" t="str">
        <f t="shared" si="35"/>
        <v/>
      </c>
      <c r="N729" s="186"/>
      <c r="P729" s="134" t="str">
        <f t="shared" si="36"/>
        <v/>
      </c>
    </row>
    <row r="730" spans="1:16" x14ac:dyDescent="0.35">
      <c r="A730" s="133" t="str">
        <f>IF(B730="","",IFERROR(INDEX('Supplier List'!$A:$A,MATCH('Purchases Input worksheet'!$B730,'Supplier List'!$B:$B,0)),""))</f>
        <v/>
      </c>
      <c r="B730" s="329"/>
      <c r="C730" s="330"/>
      <c r="D730" s="185" t="str">
        <f>IFERROR(VLOOKUP($C730,'Accounts worksheet'!$B:$C,2,0),"")</f>
        <v/>
      </c>
      <c r="E730" s="186" t="str">
        <f>IFERROR(
INDEX('Accounts worksheet'!$A:$A,MATCH('Purchases Input worksheet'!$C730,'Accounts worksheet'!$B:$B,0)),
"")</f>
        <v/>
      </c>
      <c r="F730" s="331"/>
      <c r="G730" s="336"/>
      <c r="H730" s="333"/>
      <c r="I730" s="334"/>
      <c r="J730" s="335"/>
      <c r="K730" s="340"/>
      <c r="L730" s="188" t="str">
        <f t="shared" si="34"/>
        <v/>
      </c>
      <c r="M730" s="188" t="str">
        <f t="shared" si="35"/>
        <v/>
      </c>
      <c r="N730" s="186"/>
      <c r="P730" s="134" t="str">
        <f t="shared" si="36"/>
        <v/>
      </c>
    </row>
    <row r="731" spans="1:16" x14ac:dyDescent="0.35">
      <c r="A731" s="133" t="str">
        <f>IF(B731="","",IFERROR(INDEX('Supplier List'!$A:$A,MATCH('Purchases Input worksheet'!$B731,'Supplier List'!$B:$B,0)),""))</f>
        <v/>
      </c>
      <c r="B731" s="329"/>
      <c r="C731" s="330"/>
      <c r="D731" s="185" t="str">
        <f>IFERROR(VLOOKUP($C731,'Accounts worksheet'!$B:$C,2,0),"")</f>
        <v/>
      </c>
      <c r="E731" s="186" t="str">
        <f>IFERROR(
INDEX('Accounts worksheet'!$A:$A,MATCH('Purchases Input worksheet'!$C731,'Accounts worksheet'!$B:$B,0)),
"")</f>
        <v/>
      </c>
      <c r="F731" s="331"/>
      <c r="G731" s="336"/>
      <c r="H731" s="333"/>
      <c r="I731" s="334"/>
      <c r="J731" s="335"/>
      <c r="K731" s="340"/>
      <c r="L731" s="188" t="str">
        <f t="shared" si="34"/>
        <v/>
      </c>
      <c r="M731" s="188" t="str">
        <f t="shared" si="35"/>
        <v/>
      </c>
      <c r="N731" s="186"/>
      <c r="P731" s="134" t="str">
        <f t="shared" si="36"/>
        <v/>
      </c>
    </row>
    <row r="732" spans="1:16" x14ac:dyDescent="0.35">
      <c r="A732" s="133" t="str">
        <f>IF(B732="","",IFERROR(INDEX('Supplier List'!$A:$A,MATCH('Purchases Input worksheet'!$B732,'Supplier List'!$B:$B,0)),""))</f>
        <v/>
      </c>
      <c r="B732" s="329"/>
      <c r="C732" s="330"/>
      <c r="D732" s="185" t="str">
        <f>IFERROR(VLOOKUP($C732,'Accounts worksheet'!$B:$C,2,0),"")</f>
        <v/>
      </c>
      <c r="E732" s="186" t="str">
        <f>IFERROR(
INDEX('Accounts worksheet'!$A:$A,MATCH('Purchases Input worksheet'!$C732,'Accounts worksheet'!$B:$B,0)),
"")</f>
        <v/>
      </c>
      <c r="F732" s="331"/>
      <c r="G732" s="336"/>
      <c r="H732" s="333"/>
      <c r="I732" s="334"/>
      <c r="J732" s="335"/>
      <c r="K732" s="340"/>
      <c r="L732" s="188" t="str">
        <f t="shared" si="34"/>
        <v/>
      </c>
      <c r="M732" s="188" t="str">
        <f t="shared" si="35"/>
        <v/>
      </c>
      <c r="N732" s="186"/>
      <c r="P732" s="134" t="str">
        <f t="shared" si="36"/>
        <v/>
      </c>
    </row>
    <row r="733" spans="1:16" x14ac:dyDescent="0.35">
      <c r="A733" s="133" t="str">
        <f>IF(B733="","",IFERROR(INDEX('Supplier List'!$A:$A,MATCH('Purchases Input worksheet'!$B733,'Supplier List'!$B:$B,0)),""))</f>
        <v/>
      </c>
      <c r="B733" s="329"/>
      <c r="C733" s="330"/>
      <c r="D733" s="185" t="str">
        <f>IFERROR(VLOOKUP($C733,'Accounts worksheet'!$B:$C,2,0),"")</f>
        <v/>
      </c>
      <c r="E733" s="186" t="str">
        <f>IFERROR(
INDEX('Accounts worksheet'!$A:$A,MATCH('Purchases Input worksheet'!$C733,'Accounts worksheet'!$B:$B,0)),
"")</f>
        <v/>
      </c>
      <c r="F733" s="331"/>
      <c r="G733" s="336"/>
      <c r="H733" s="333"/>
      <c r="I733" s="334"/>
      <c r="J733" s="335"/>
      <c r="K733" s="340"/>
      <c r="L733" s="188" t="str">
        <f t="shared" si="34"/>
        <v/>
      </c>
      <c r="M733" s="188" t="str">
        <f t="shared" si="35"/>
        <v/>
      </c>
      <c r="N733" s="186"/>
      <c r="P733" s="134" t="str">
        <f t="shared" si="36"/>
        <v/>
      </c>
    </row>
    <row r="734" spans="1:16" x14ac:dyDescent="0.35">
      <c r="A734" s="133" t="str">
        <f>IF(B734="","",IFERROR(INDEX('Supplier List'!$A:$A,MATCH('Purchases Input worksheet'!$B734,'Supplier List'!$B:$B,0)),""))</f>
        <v/>
      </c>
      <c r="B734" s="329"/>
      <c r="C734" s="330"/>
      <c r="D734" s="185" t="str">
        <f>IFERROR(VLOOKUP($C734,'Accounts worksheet'!$B:$C,2,0),"")</f>
        <v/>
      </c>
      <c r="E734" s="186" t="str">
        <f>IFERROR(
INDEX('Accounts worksheet'!$A:$A,MATCH('Purchases Input worksheet'!$C734,'Accounts worksheet'!$B:$B,0)),
"")</f>
        <v/>
      </c>
      <c r="F734" s="331"/>
      <c r="G734" s="336"/>
      <c r="H734" s="333"/>
      <c r="I734" s="334"/>
      <c r="J734" s="335"/>
      <c r="K734" s="340"/>
      <c r="L734" s="188" t="str">
        <f t="shared" si="34"/>
        <v/>
      </c>
      <c r="M734" s="188" t="str">
        <f t="shared" si="35"/>
        <v/>
      </c>
      <c r="N734" s="186"/>
      <c r="P734" s="134" t="str">
        <f t="shared" si="36"/>
        <v/>
      </c>
    </row>
    <row r="735" spans="1:16" x14ac:dyDescent="0.35">
      <c r="A735" s="133" t="str">
        <f>IF(B735="","",IFERROR(INDEX('Supplier List'!$A:$A,MATCH('Purchases Input worksheet'!$B735,'Supplier List'!$B:$B,0)),""))</f>
        <v/>
      </c>
      <c r="B735" s="329"/>
      <c r="C735" s="330"/>
      <c r="D735" s="185" t="str">
        <f>IFERROR(VLOOKUP($C735,'Accounts worksheet'!$B:$C,2,0),"")</f>
        <v/>
      </c>
      <c r="E735" s="186" t="str">
        <f>IFERROR(
INDEX('Accounts worksheet'!$A:$A,MATCH('Purchases Input worksheet'!$C735,'Accounts worksheet'!$B:$B,0)),
"")</f>
        <v/>
      </c>
      <c r="F735" s="331"/>
      <c r="G735" s="336"/>
      <c r="H735" s="333"/>
      <c r="I735" s="334"/>
      <c r="J735" s="335"/>
      <c r="K735" s="340"/>
      <c r="L735" s="188" t="str">
        <f t="shared" si="34"/>
        <v/>
      </c>
      <c r="M735" s="188" t="str">
        <f t="shared" si="35"/>
        <v/>
      </c>
      <c r="N735" s="186"/>
      <c r="P735" s="134" t="str">
        <f t="shared" si="36"/>
        <v/>
      </c>
    </row>
    <row r="736" spans="1:16" x14ac:dyDescent="0.35">
      <c r="A736" s="133" t="str">
        <f>IF(B736="","",IFERROR(INDEX('Supplier List'!$A:$A,MATCH('Purchases Input worksheet'!$B736,'Supplier List'!$B:$B,0)),""))</f>
        <v/>
      </c>
      <c r="B736" s="329"/>
      <c r="C736" s="330"/>
      <c r="D736" s="185" t="str">
        <f>IFERROR(VLOOKUP($C736,'Accounts worksheet'!$B:$C,2,0),"")</f>
        <v/>
      </c>
      <c r="E736" s="186" t="str">
        <f>IFERROR(
INDEX('Accounts worksheet'!$A:$A,MATCH('Purchases Input worksheet'!$C736,'Accounts worksheet'!$B:$B,0)),
"")</f>
        <v/>
      </c>
      <c r="F736" s="331"/>
      <c r="G736" s="336"/>
      <c r="H736" s="333"/>
      <c r="I736" s="334"/>
      <c r="J736" s="335"/>
      <c r="K736" s="340"/>
      <c r="L736" s="188" t="str">
        <f t="shared" si="34"/>
        <v/>
      </c>
      <c r="M736" s="188" t="str">
        <f t="shared" si="35"/>
        <v/>
      </c>
      <c r="N736" s="186"/>
      <c r="P736" s="134" t="str">
        <f t="shared" si="36"/>
        <v/>
      </c>
    </row>
    <row r="737" spans="1:16" x14ac:dyDescent="0.35">
      <c r="A737" s="133" t="str">
        <f>IF(B737="","",IFERROR(INDEX('Supplier List'!$A:$A,MATCH('Purchases Input worksheet'!$B737,'Supplier List'!$B:$B,0)),""))</f>
        <v/>
      </c>
      <c r="B737" s="329"/>
      <c r="C737" s="330"/>
      <c r="D737" s="185" t="str">
        <f>IFERROR(VLOOKUP($C737,'Accounts worksheet'!$B:$C,2,0),"")</f>
        <v/>
      </c>
      <c r="E737" s="186" t="str">
        <f>IFERROR(
INDEX('Accounts worksheet'!$A:$A,MATCH('Purchases Input worksheet'!$C737,'Accounts worksheet'!$B:$B,0)),
"")</f>
        <v/>
      </c>
      <c r="F737" s="331"/>
      <c r="G737" s="336"/>
      <c r="H737" s="333"/>
      <c r="I737" s="334"/>
      <c r="J737" s="335"/>
      <c r="K737" s="340"/>
      <c r="L737" s="188" t="str">
        <f t="shared" si="34"/>
        <v/>
      </c>
      <c r="M737" s="188" t="str">
        <f t="shared" si="35"/>
        <v/>
      </c>
      <c r="N737" s="186"/>
      <c r="P737" s="134" t="str">
        <f t="shared" si="36"/>
        <v/>
      </c>
    </row>
    <row r="738" spans="1:16" x14ac:dyDescent="0.35">
      <c r="A738" s="133" t="str">
        <f>IF(B738="","",IFERROR(INDEX('Supplier List'!$A:$A,MATCH('Purchases Input worksheet'!$B738,'Supplier List'!$B:$B,0)),""))</f>
        <v/>
      </c>
      <c r="B738" s="329"/>
      <c r="C738" s="330"/>
      <c r="D738" s="185" t="str">
        <f>IFERROR(VLOOKUP($C738,'Accounts worksheet'!$B:$C,2,0),"")</f>
        <v/>
      </c>
      <c r="E738" s="186" t="str">
        <f>IFERROR(
INDEX('Accounts worksheet'!$A:$A,MATCH('Purchases Input worksheet'!$C738,'Accounts worksheet'!$B:$B,0)),
"")</f>
        <v/>
      </c>
      <c r="F738" s="331"/>
      <c r="G738" s="336"/>
      <c r="H738" s="333"/>
      <c r="I738" s="334"/>
      <c r="J738" s="335"/>
      <c r="K738" s="340"/>
      <c r="L738" s="188" t="str">
        <f t="shared" si="34"/>
        <v/>
      </c>
      <c r="M738" s="188" t="str">
        <f t="shared" si="35"/>
        <v/>
      </c>
      <c r="N738" s="186"/>
      <c r="P738" s="134" t="str">
        <f t="shared" si="36"/>
        <v/>
      </c>
    </row>
    <row r="739" spans="1:16" x14ac:dyDescent="0.35">
      <c r="A739" s="133" t="str">
        <f>IF(B739="","",IFERROR(INDEX('Supplier List'!$A:$A,MATCH('Purchases Input worksheet'!$B739,'Supplier List'!$B:$B,0)),""))</f>
        <v/>
      </c>
      <c r="B739" s="329"/>
      <c r="C739" s="330"/>
      <c r="D739" s="185" t="str">
        <f>IFERROR(VLOOKUP($C739,'Accounts worksheet'!$B:$C,2,0),"")</f>
        <v/>
      </c>
      <c r="E739" s="186" t="str">
        <f>IFERROR(
INDEX('Accounts worksheet'!$A:$A,MATCH('Purchases Input worksheet'!$C739,'Accounts worksheet'!$B:$B,0)),
"")</f>
        <v/>
      </c>
      <c r="F739" s="331"/>
      <c r="G739" s="336"/>
      <c r="H739" s="333"/>
      <c r="I739" s="334"/>
      <c r="J739" s="335"/>
      <c r="K739" s="340"/>
      <c r="L739" s="188" t="str">
        <f t="shared" si="34"/>
        <v/>
      </c>
      <c r="M739" s="188" t="str">
        <f t="shared" si="35"/>
        <v/>
      </c>
      <c r="N739" s="186"/>
      <c r="P739" s="134" t="str">
        <f t="shared" si="36"/>
        <v/>
      </c>
    </row>
    <row r="740" spans="1:16" x14ac:dyDescent="0.35">
      <c r="A740" s="133" t="str">
        <f>IF(B740="","",IFERROR(INDEX('Supplier List'!$A:$A,MATCH('Purchases Input worksheet'!$B740,'Supplier List'!$B:$B,0)),""))</f>
        <v/>
      </c>
      <c r="B740" s="329"/>
      <c r="C740" s="330"/>
      <c r="D740" s="185" t="str">
        <f>IFERROR(VLOOKUP($C740,'Accounts worksheet'!$B:$C,2,0),"")</f>
        <v/>
      </c>
      <c r="E740" s="186" t="str">
        <f>IFERROR(
INDEX('Accounts worksheet'!$A:$A,MATCH('Purchases Input worksheet'!$C740,'Accounts worksheet'!$B:$B,0)),
"")</f>
        <v/>
      </c>
      <c r="F740" s="331"/>
      <c r="G740" s="336"/>
      <c r="H740" s="333"/>
      <c r="I740" s="334"/>
      <c r="J740" s="335"/>
      <c r="K740" s="340"/>
      <c r="L740" s="188" t="str">
        <f t="shared" si="34"/>
        <v/>
      </c>
      <c r="M740" s="188" t="str">
        <f t="shared" si="35"/>
        <v/>
      </c>
      <c r="N740" s="186"/>
      <c r="P740" s="134" t="str">
        <f t="shared" si="36"/>
        <v/>
      </c>
    </row>
    <row r="741" spans="1:16" x14ac:dyDescent="0.35">
      <c r="A741" s="133" t="str">
        <f>IF(B741="","",IFERROR(INDEX('Supplier List'!$A:$A,MATCH('Purchases Input worksheet'!$B741,'Supplier List'!$B:$B,0)),""))</f>
        <v/>
      </c>
      <c r="B741" s="329"/>
      <c r="C741" s="330"/>
      <c r="D741" s="185" t="str">
        <f>IFERROR(VLOOKUP($C741,'Accounts worksheet'!$B:$C,2,0),"")</f>
        <v/>
      </c>
      <c r="E741" s="186" t="str">
        <f>IFERROR(
INDEX('Accounts worksheet'!$A:$A,MATCH('Purchases Input worksheet'!$C741,'Accounts worksheet'!$B:$B,0)),
"")</f>
        <v/>
      </c>
      <c r="F741" s="331"/>
      <c r="G741" s="336"/>
      <c r="H741" s="333"/>
      <c r="I741" s="334"/>
      <c r="J741" s="335"/>
      <c r="K741" s="340"/>
      <c r="L741" s="188" t="str">
        <f t="shared" si="34"/>
        <v/>
      </c>
      <c r="M741" s="188" t="str">
        <f t="shared" si="35"/>
        <v/>
      </c>
      <c r="N741" s="186"/>
      <c r="P741" s="134" t="str">
        <f t="shared" si="36"/>
        <v/>
      </c>
    </row>
    <row r="742" spans="1:16" x14ac:dyDescent="0.35">
      <c r="A742" s="133" t="str">
        <f>IF(B742="","",IFERROR(INDEX('Supplier List'!$A:$A,MATCH('Purchases Input worksheet'!$B742,'Supplier List'!$B:$B,0)),""))</f>
        <v/>
      </c>
      <c r="B742" s="329"/>
      <c r="C742" s="330"/>
      <c r="D742" s="185" t="str">
        <f>IFERROR(VLOOKUP($C742,'Accounts worksheet'!$B:$C,2,0),"")</f>
        <v/>
      </c>
      <c r="E742" s="186" t="str">
        <f>IFERROR(
INDEX('Accounts worksheet'!$A:$A,MATCH('Purchases Input worksheet'!$C742,'Accounts worksheet'!$B:$B,0)),
"")</f>
        <v/>
      </c>
      <c r="F742" s="331"/>
      <c r="G742" s="336"/>
      <c r="H742" s="333"/>
      <c r="I742" s="334"/>
      <c r="J742" s="335"/>
      <c r="K742" s="340"/>
      <c r="L742" s="188" t="str">
        <f t="shared" si="34"/>
        <v/>
      </c>
      <c r="M742" s="188" t="str">
        <f t="shared" si="35"/>
        <v/>
      </c>
      <c r="N742" s="186"/>
      <c r="P742" s="134" t="str">
        <f t="shared" si="36"/>
        <v/>
      </c>
    </row>
    <row r="743" spans="1:16" x14ac:dyDescent="0.35">
      <c r="A743" s="133" t="str">
        <f>IF(B743="","",IFERROR(INDEX('Supplier List'!$A:$A,MATCH('Purchases Input worksheet'!$B743,'Supplier List'!$B:$B,0)),""))</f>
        <v/>
      </c>
      <c r="B743" s="329"/>
      <c r="C743" s="330"/>
      <c r="D743" s="185" t="str">
        <f>IFERROR(VLOOKUP($C743,'Accounts worksheet'!$B:$C,2,0),"")</f>
        <v/>
      </c>
      <c r="E743" s="186" t="str">
        <f>IFERROR(
INDEX('Accounts worksheet'!$A:$A,MATCH('Purchases Input worksheet'!$C743,'Accounts worksheet'!$B:$B,0)),
"")</f>
        <v/>
      </c>
      <c r="F743" s="331"/>
      <c r="G743" s="336"/>
      <c r="H743" s="333"/>
      <c r="I743" s="334"/>
      <c r="J743" s="335"/>
      <c r="K743" s="340"/>
      <c r="L743" s="188" t="str">
        <f t="shared" si="34"/>
        <v/>
      </c>
      <c r="M743" s="188" t="str">
        <f t="shared" si="35"/>
        <v/>
      </c>
      <c r="N743" s="186"/>
      <c r="P743" s="134" t="str">
        <f t="shared" si="36"/>
        <v/>
      </c>
    </row>
    <row r="744" spans="1:16" x14ac:dyDescent="0.35">
      <c r="A744" s="133" t="str">
        <f>IF(B744="","",IFERROR(INDEX('Supplier List'!$A:$A,MATCH('Purchases Input worksheet'!$B744,'Supplier List'!$B:$B,0)),""))</f>
        <v/>
      </c>
      <c r="B744" s="329"/>
      <c r="C744" s="330"/>
      <c r="D744" s="185" t="str">
        <f>IFERROR(VLOOKUP($C744,'Accounts worksheet'!$B:$C,2,0),"")</f>
        <v/>
      </c>
      <c r="E744" s="186" t="str">
        <f>IFERROR(
INDEX('Accounts worksheet'!$A:$A,MATCH('Purchases Input worksheet'!$C744,'Accounts worksheet'!$B:$B,0)),
"")</f>
        <v/>
      </c>
      <c r="F744" s="331"/>
      <c r="G744" s="336"/>
      <c r="H744" s="333"/>
      <c r="I744" s="334"/>
      <c r="J744" s="335"/>
      <c r="K744" s="340"/>
      <c r="L744" s="188" t="str">
        <f t="shared" si="34"/>
        <v/>
      </c>
      <c r="M744" s="188" t="str">
        <f t="shared" si="35"/>
        <v/>
      </c>
      <c r="N744" s="186"/>
      <c r="P744" s="134" t="str">
        <f t="shared" si="36"/>
        <v/>
      </c>
    </row>
    <row r="745" spans="1:16" x14ac:dyDescent="0.35">
      <c r="A745" s="133" t="str">
        <f>IF(B745="","",IFERROR(INDEX('Supplier List'!$A:$A,MATCH('Purchases Input worksheet'!$B745,'Supplier List'!$B:$B,0)),""))</f>
        <v/>
      </c>
      <c r="B745" s="329"/>
      <c r="C745" s="330"/>
      <c r="D745" s="185" t="str">
        <f>IFERROR(VLOOKUP($C745,'Accounts worksheet'!$B:$C,2,0),"")</f>
        <v/>
      </c>
      <c r="E745" s="186" t="str">
        <f>IFERROR(
INDEX('Accounts worksheet'!$A:$A,MATCH('Purchases Input worksheet'!$C745,'Accounts worksheet'!$B:$B,0)),
"")</f>
        <v/>
      </c>
      <c r="F745" s="331"/>
      <c r="G745" s="336"/>
      <c r="H745" s="333"/>
      <c r="I745" s="334"/>
      <c r="J745" s="335"/>
      <c r="K745" s="340"/>
      <c r="L745" s="188" t="str">
        <f t="shared" si="34"/>
        <v/>
      </c>
      <c r="M745" s="188" t="str">
        <f t="shared" si="35"/>
        <v/>
      </c>
      <c r="N745" s="186"/>
      <c r="P745" s="134" t="str">
        <f t="shared" si="36"/>
        <v/>
      </c>
    </row>
    <row r="746" spans="1:16" x14ac:dyDescent="0.35">
      <c r="A746" s="133" t="str">
        <f>IF(B746="","",IFERROR(INDEX('Supplier List'!$A:$A,MATCH('Purchases Input worksheet'!$B746,'Supplier List'!$B:$B,0)),""))</f>
        <v/>
      </c>
      <c r="B746" s="329"/>
      <c r="C746" s="330"/>
      <c r="D746" s="185" t="str">
        <f>IFERROR(VLOOKUP($C746,'Accounts worksheet'!$B:$C,2,0),"")</f>
        <v/>
      </c>
      <c r="E746" s="186" t="str">
        <f>IFERROR(
INDEX('Accounts worksheet'!$A:$A,MATCH('Purchases Input worksheet'!$C746,'Accounts worksheet'!$B:$B,0)),
"")</f>
        <v/>
      </c>
      <c r="F746" s="331"/>
      <c r="G746" s="336"/>
      <c r="H746" s="333"/>
      <c r="I746" s="334"/>
      <c r="J746" s="335"/>
      <c r="K746" s="340"/>
      <c r="L746" s="188" t="str">
        <f t="shared" si="34"/>
        <v/>
      </c>
      <c r="M746" s="188" t="str">
        <f t="shared" si="35"/>
        <v/>
      </c>
      <c r="N746" s="186"/>
      <c r="P746" s="134" t="str">
        <f t="shared" si="36"/>
        <v/>
      </c>
    </row>
    <row r="747" spans="1:16" x14ac:dyDescent="0.35">
      <c r="A747" s="133" t="str">
        <f>IF(B747="","",IFERROR(INDEX('Supplier List'!$A:$A,MATCH('Purchases Input worksheet'!$B747,'Supplier List'!$B:$B,0)),""))</f>
        <v/>
      </c>
      <c r="B747" s="329"/>
      <c r="C747" s="330"/>
      <c r="D747" s="185" t="str">
        <f>IFERROR(VLOOKUP($C747,'Accounts worksheet'!$B:$C,2,0),"")</f>
        <v/>
      </c>
      <c r="E747" s="186" t="str">
        <f>IFERROR(
INDEX('Accounts worksheet'!$A:$A,MATCH('Purchases Input worksheet'!$C747,'Accounts worksheet'!$B:$B,0)),
"")</f>
        <v/>
      </c>
      <c r="F747" s="331"/>
      <c r="G747" s="336"/>
      <c r="H747" s="333"/>
      <c r="I747" s="334"/>
      <c r="J747" s="335"/>
      <c r="K747" s="340"/>
      <c r="L747" s="188" t="str">
        <f t="shared" si="34"/>
        <v/>
      </c>
      <c r="M747" s="188" t="str">
        <f t="shared" si="35"/>
        <v/>
      </c>
      <c r="N747" s="186"/>
      <c r="P747" s="134" t="str">
        <f t="shared" si="36"/>
        <v/>
      </c>
    </row>
    <row r="748" spans="1:16" x14ac:dyDescent="0.35">
      <c r="A748" s="133" t="str">
        <f>IF(B748="","",IFERROR(INDEX('Supplier List'!$A:$A,MATCH('Purchases Input worksheet'!$B748,'Supplier List'!$B:$B,0)),""))</f>
        <v/>
      </c>
      <c r="B748" s="329"/>
      <c r="C748" s="330"/>
      <c r="D748" s="185" t="str">
        <f>IFERROR(VLOOKUP($C748,'Accounts worksheet'!$B:$C,2,0),"")</f>
        <v/>
      </c>
      <c r="E748" s="186" t="str">
        <f>IFERROR(
INDEX('Accounts worksheet'!$A:$A,MATCH('Purchases Input worksheet'!$C748,'Accounts worksheet'!$B:$B,0)),
"")</f>
        <v/>
      </c>
      <c r="F748" s="331"/>
      <c r="G748" s="336"/>
      <c r="H748" s="333"/>
      <c r="I748" s="334"/>
      <c r="J748" s="335"/>
      <c r="K748" s="340"/>
      <c r="L748" s="188" t="str">
        <f t="shared" si="34"/>
        <v/>
      </c>
      <c r="M748" s="188" t="str">
        <f t="shared" si="35"/>
        <v/>
      </c>
      <c r="N748" s="186"/>
      <c r="P748" s="134" t="str">
        <f t="shared" si="36"/>
        <v/>
      </c>
    </row>
    <row r="749" spans="1:16" x14ac:dyDescent="0.35">
      <c r="A749" s="133" t="str">
        <f>IF(B749="","",IFERROR(INDEX('Supplier List'!$A:$A,MATCH('Purchases Input worksheet'!$B749,'Supplier List'!$B:$B,0)),""))</f>
        <v/>
      </c>
      <c r="B749" s="329"/>
      <c r="C749" s="330"/>
      <c r="D749" s="185" t="str">
        <f>IFERROR(VLOOKUP($C749,'Accounts worksheet'!$B:$C,2,0),"")</f>
        <v/>
      </c>
      <c r="E749" s="186" t="str">
        <f>IFERROR(
INDEX('Accounts worksheet'!$A:$A,MATCH('Purchases Input worksheet'!$C749,'Accounts worksheet'!$B:$B,0)),
"")</f>
        <v/>
      </c>
      <c r="F749" s="331"/>
      <c r="G749" s="336"/>
      <c r="H749" s="333"/>
      <c r="I749" s="334"/>
      <c r="J749" s="335"/>
      <c r="K749" s="340"/>
      <c r="L749" s="188" t="str">
        <f t="shared" si="34"/>
        <v/>
      </c>
      <c r="M749" s="188" t="str">
        <f t="shared" si="35"/>
        <v/>
      </c>
      <c r="N749" s="186"/>
      <c r="P749" s="134" t="str">
        <f t="shared" si="36"/>
        <v/>
      </c>
    </row>
    <row r="750" spans="1:16" x14ac:dyDescent="0.35">
      <c r="A750" s="133" t="str">
        <f>IF(B750="","",IFERROR(INDEX('Supplier List'!$A:$A,MATCH('Purchases Input worksheet'!$B750,'Supplier List'!$B:$B,0)),""))</f>
        <v/>
      </c>
      <c r="B750" s="329"/>
      <c r="C750" s="330"/>
      <c r="D750" s="185" t="str">
        <f>IFERROR(VLOOKUP($C750,'Accounts worksheet'!$B:$C,2,0),"")</f>
        <v/>
      </c>
      <c r="E750" s="186" t="str">
        <f>IFERROR(
INDEX('Accounts worksheet'!$A:$A,MATCH('Purchases Input worksheet'!$C750,'Accounts worksheet'!$B:$B,0)),
"")</f>
        <v/>
      </c>
      <c r="F750" s="331"/>
      <c r="G750" s="336"/>
      <c r="H750" s="333"/>
      <c r="I750" s="334"/>
      <c r="J750" s="335"/>
      <c r="K750" s="340"/>
      <c r="L750" s="188" t="str">
        <f t="shared" si="34"/>
        <v/>
      </c>
      <c r="M750" s="188" t="str">
        <f t="shared" si="35"/>
        <v/>
      </c>
      <c r="N750" s="186"/>
      <c r="P750" s="134" t="str">
        <f t="shared" si="36"/>
        <v/>
      </c>
    </row>
    <row r="751" spans="1:16" x14ac:dyDescent="0.35">
      <c r="A751" s="133" t="str">
        <f>IF(B751="","",IFERROR(INDEX('Supplier List'!$A:$A,MATCH('Purchases Input worksheet'!$B751,'Supplier List'!$B:$B,0)),""))</f>
        <v/>
      </c>
      <c r="B751" s="329"/>
      <c r="C751" s="330"/>
      <c r="D751" s="185" t="str">
        <f>IFERROR(VLOOKUP($C751,'Accounts worksheet'!$B:$C,2,0),"")</f>
        <v/>
      </c>
      <c r="E751" s="186" t="str">
        <f>IFERROR(
INDEX('Accounts worksheet'!$A:$A,MATCH('Purchases Input worksheet'!$C751,'Accounts worksheet'!$B:$B,0)),
"")</f>
        <v/>
      </c>
      <c r="F751" s="331"/>
      <c r="G751" s="336"/>
      <c r="H751" s="333"/>
      <c r="I751" s="334"/>
      <c r="J751" s="335"/>
      <c r="K751" s="340"/>
      <c r="L751" s="188" t="str">
        <f t="shared" si="34"/>
        <v/>
      </c>
      <c r="M751" s="188" t="str">
        <f t="shared" si="35"/>
        <v/>
      </c>
      <c r="N751" s="186"/>
      <c r="P751" s="134" t="str">
        <f t="shared" si="36"/>
        <v/>
      </c>
    </row>
    <row r="752" spans="1:16" x14ac:dyDescent="0.35">
      <c r="A752" s="133" t="str">
        <f>IF(B752="","",IFERROR(INDEX('Supplier List'!$A:$A,MATCH('Purchases Input worksheet'!$B752,'Supplier List'!$B:$B,0)),""))</f>
        <v/>
      </c>
      <c r="B752" s="329"/>
      <c r="C752" s="330"/>
      <c r="D752" s="185" t="str">
        <f>IFERROR(VLOOKUP($C752,'Accounts worksheet'!$B:$C,2,0),"")</f>
        <v/>
      </c>
      <c r="E752" s="186" t="str">
        <f>IFERROR(
INDEX('Accounts worksheet'!$A:$A,MATCH('Purchases Input worksheet'!$C752,'Accounts worksheet'!$B:$B,0)),
"")</f>
        <v/>
      </c>
      <c r="F752" s="331"/>
      <c r="G752" s="336"/>
      <c r="H752" s="333"/>
      <c r="I752" s="334"/>
      <c r="J752" s="335"/>
      <c r="K752" s="340"/>
      <c r="L752" s="188" t="str">
        <f t="shared" si="34"/>
        <v/>
      </c>
      <c r="M752" s="188" t="str">
        <f t="shared" si="35"/>
        <v/>
      </c>
      <c r="N752" s="186"/>
      <c r="P752" s="134" t="str">
        <f t="shared" si="36"/>
        <v/>
      </c>
    </row>
    <row r="753" spans="1:16" x14ac:dyDescent="0.35">
      <c r="A753" s="133" t="str">
        <f>IF(B753="","",IFERROR(INDEX('Supplier List'!$A:$A,MATCH('Purchases Input worksheet'!$B753,'Supplier List'!$B:$B,0)),""))</f>
        <v/>
      </c>
      <c r="B753" s="329"/>
      <c r="C753" s="330"/>
      <c r="D753" s="185" t="str">
        <f>IFERROR(VLOOKUP($C753,'Accounts worksheet'!$B:$C,2,0),"")</f>
        <v/>
      </c>
      <c r="E753" s="186" t="str">
        <f>IFERROR(
INDEX('Accounts worksheet'!$A:$A,MATCH('Purchases Input worksheet'!$C753,'Accounts worksheet'!$B:$B,0)),
"")</f>
        <v/>
      </c>
      <c r="F753" s="331"/>
      <c r="G753" s="336"/>
      <c r="H753" s="333"/>
      <c r="I753" s="334"/>
      <c r="J753" s="335"/>
      <c r="K753" s="340"/>
      <c r="L753" s="188" t="str">
        <f t="shared" si="34"/>
        <v/>
      </c>
      <c r="M753" s="188" t="str">
        <f t="shared" si="35"/>
        <v/>
      </c>
      <c r="N753" s="186"/>
      <c r="P753" s="134" t="str">
        <f t="shared" si="36"/>
        <v/>
      </c>
    </row>
    <row r="754" spans="1:16" x14ac:dyDescent="0.35">
      <c r="A754" s="133" t="str">
        <f>IF(B754="","",IFERROR(INDEX('Supplier List'!$A:$A,MATCH('Purchases Input worksheet'!$B754,'Supplier List'!$B:$B,0)),""))</f>
        <v/>
      </c>
      <c r="B754" s="329"/>
      <c r="C754" s="330"/>
      <c r="D754" s="185" t="str">
        <f>IFERROR(VLOOKUP($C754,'Accounts worksheet'!$B:$C,2,0),"")</f>
        <v/>
      </c>
      <c r="E754" s="186" t="str">
        <f>IFERROR(
INDEX('Accounts worksheet'!$A:$A,MATCH('Purchases Input worksheet'!$C754,'Accounts worksheet'!$B:$B,0)),
"")</f>
        <v/>
      </c>
      <c r="F754" s="331"/>
      <c r="G754" s="336"/>
      <c r="H754" s="333"/>
      <c r="I754" s="334"/>
      <c r="J754" s="335"/>
      <c r="K754" s="340"/>
      <c r="L754" s="188" t="str">
        <f t="shared" si="34"/>
        <v/>
      </c>
      <c r="M754" s="188" t="str">
        <f t="shared" si="35"/>
        <v/>
      </c>
      <c r="N754" s="186"/>
      <c r="P754" s="134" t="str">
        <f t="shared" si="36"/>
        <v/>
      </c>
    </row>
    <row r="755" spans="1:16" x14ac:dyDescent="0.35">
      <c r="A755" s="133" t="str">
        <f>IF(B755="","",IFERROR(INDEX('Supplier List'!$A:$A,MATCH('Purchases Input worksheet'!$B755,'Supplier List'!$B:$B,0)),""))</f>
        <v/>
      </c>
      <c r="B755" s="329"/>
      <c r="C755" s="330"/>
      <c r="D755" s="185" t="str">
        <f>IFERROR(VLOOKUP($C755,'Accounts worksheet'!$B:$C,2,0),"")</f>
        <v/>
      </c>
      <c r="E755" s="186" t="str">
        <f>IFERROR(
INDEX('Accounts worksheet'!$A:$A,MATCH('Purchases Input worksheet'!$C755,'Accounts worksheet'!$B:$B,0)),
"")</f>
        <v/>
      </c>
      <c r="F755" s="331"/>
      <c r="G755" s="336"/>
      <c r="H755" s="333"/>
      <c r="I755" s="334"/>
      <c r="J755" s="335"/>
      <c r="K755" s="340"/>
      <c r="L755" s="188" t="str">
        <f t="shared" si="34"/>
        <v/>
      </c>
      <c r="M755" s="188" t="str">
        <f t="shared" si="35"/>
        <v/>
      </c>
      <c r="N755" s="186"/>
      <c r="P755" s="134" t="str">
        <f t="shared" si="36"/>
        <v/>
      </c>
    </row>
    <row r="756" spans="1:16" x14ac:dyDescent="0.35">
      <c r="A756" s="133" t="str">
        <f>IF(B756="","",IFERROR(INDEX('Supplier List'!$A:$A,MATCH('Purchases Input worksheet'!$B756,'Supplier List'!$B:$B,0)),""))</f>
        <v/>
      </c>
      <c r="B756" s="329"/>
      <c r="C756" s="330"/>
      <c r="D756" s="185" t="str">
        <f>IFERROR(VLOOKUP($C756,'Accounts worksheet'!$B:$C,2,0),"")</f>
        <v/>
      </c>
      <c r="E756" s="186" t="str">
        <f>IFERROR(
INDEX('Accounts worksheet'!$A:$A,MATCH('Purchases Input worksheet'!$C756,'Accounts worksheet'!$B:$B,0)),
"")</f>
        <v/>
      </c>
      <c r="F756" s="331"/>
      <c r="G756" s="336"/>
      <c r="H756" s="333"/>
      <c r="I756" s="334"/>
      <c r="J756" s="335"/>
      <c r="K756" s="340"/>
      <c r="L756" s="188" t="str">
        <f t="shared" si="34"/>
        <v/>
      </c>
      <c r="M756" s="188" t="str">
        <f t="shared" si="35"/>
        <v/>
      </c>
      <c r="N756" s="186"/>
      <c r="P756" s="134" t="str">
        <f t="shared" si="36"/>
        <v/>
      </c>
    </row>
    <row r="757" spans="1:16" x14ac:dyDescent="0.35">
      <c r="A757" s="133" t="str">
        <f>IF(B757="","",IFERROR(INDEX('Supplier List'!$A:$A,MATCH('Purchases Input worksheet'!$B757,'Supplier List'!$B:$B,0)),""))</f>
        <v/>
      </c>
      <c r="B757" s="329"/>
      <c r="C757" s="330"/>
      <c r="D757" s="185" t="str">
        <f>IFERROR(VLOOKUP($C757,'Accounts worksheet'!$B:$C,2,0),"")</f>
        <v/>
      </c>
      <c r="E757" s="186" t="str">
        <f>IFERROR(
INDEX('Accounts worksheet'!$A:$A,MATCH('Purchases Input worksheet'!$C757,'Accounts worksheet'!$B:$B,0)),
"")</f>
        <v/>
      </c>
      <c r="F757" s="331"/>
      <c r="G757" s="336"/>
      <c r="H757" s="333"/>
      <c r="I757" s="334"/>
      <c r="J757" s="335"/>
      <c r="K757" s="340"/>
      <c r="L757" s="188" t="str">
        <f t="shared" si="34"/>
        <v/>
      </c>
      <c r="M757" s="188" t="str">
        <f t="shared" si="35"/>
        <v/>
      </c>
      <c r="N757" s="186"/>
      <c r="P757" s="134" t="str">
        <f t="shared" si="36"/>
        <v/>
      </c>
    </row>
    <row r="758" spans="1:16" x14ac:dyDescent="0.35">
      <c r="A758" s="133" t="str">
        <f>IF(B758="","",IFERROR(INDEX('Supplier List'!$A:$A,MATCH('Purchases Input worksheet'!$B758,'Supplier List'!$B:$B,0)),""))</f>
        <v/>
      </c>
      <c r="B758" s="329"/>
      <c r="C758" s="330"/>
      <c r="D758" s="185" t="str">
        <f>IFERROR(VLOOKUP($C758,'Accounts worksheet'!$B:$C,2,0),"")</f>
        <v/>
      </c>
      <c r="E758" s="186" t="str">
        <f>IFERROR(
INDEX('Accounts worksheet'!$A:$A,MATCH('Purchases Input worksheet'!$C758,'Accounts worksheet'!$B:$B,0)),
"")</f>
        <v/>
      </c>
      <c r="F758" s="331"/>
      <c r="G758" s="336"/>
      <c r="H758" s="333"/>
      <c r="I758" s="334"/>
      <c r="J758" s="335"/>
      <c r="K758" s="340"/>
      <c r="L758" s="188" t="str">
        <f t="shared" si="34"/>
        <v/>
      </c>
      <c r="M758" s="188" t="str">
        <f t="shared" si="35"/>
        <v/>
      </c>
      <c r="N758" s="186"/>
      <c r="P758" s="134" t="str">
        <f t="shared" si="36"/>
        <v/>
      </c>
    </row>
    <row r="759" spans="1:16" x14ac:dyDescent="0.35">
      <c r="A759" s="133" t="str">
        <f>IF(B759="","",IFERROR(INDEX('Supplier List'!$A:$A,MATCH('Purchases Input worksheet'!$B759,'Supplier List'!$B:$B,0)),""))</f>
        <v/>
      </c>
      <c r="B759" s="329"/>
      <c r="C759" s="330"/>
      <c r="D759" s="185" t="str">
        <f>IFERROR(VLOOKUP($C759,'Accounts worksheet'!$B:$C,2,0),"")</f>
        <v/>
      </c>
      <c r="E759" s="186" t="str">
        <f>IFERROR(
INDEX('Accounts worksheet'!$A:$A,MATCH('Purchases Input worksheet'!$C759,'Accounts worksheet'!$B:$B,0)),
"")</f>
        <v/>
      </c>
      <c r="F759" s="331"/>
      <c r="G759" s="336"/>
      <c r="H759" s="333"/>
      <c r="I759" s="334"/>
      <c r="J759" s="335"/>
      <c r="K759" s="340"/>
      <c r="L759" s="188" t="str">
        <f t="shared" si="34"/>
        <v/>
      </c>
      <c r="M759" s="188" t="str">
        <f t="shared" si="35"/>
        <v/>
      </c>
      <c r="N759" s="186"/>
      <c r="P759" s="134" t="str">
        <f t="shared" si="36"/>
        <v/>
      </c>
    </row>
    <row r="760" spans="1:16" x14ac:dyDescent="0.35">
      <c r="A760" s="133" t="str">
        <f>IF(B760="","",IFERROR(INDEX('Supplier List'!$A:$A,MATCH('Purchases Input worksheet'!$B760,'Supplier List'!$B:$B,0)),""))</f>
        <v/>
      </c>
      <c r="B760" s="329"/>
      <c r="C760" s="330"/>
      <c r="D760" s="185" t="str">
        <f>IFERROR(VLOOKUP($C760,'Accounts worksheet'!$B:$C,2,0),"")</f>
        <v/>
      </c>
      <c r="E760" s="186" t="str">
        <f>IFERROR(
INDEX('Accounts worksheet'!$A:$A,MATCH('Purchases Input worksheet'!$C760,'Accounts worksheet'!$B:$B,0)),
"")</f>
        <v/>
      </c>
      <c r="F760" s="331"/>
      <c r="G760" s="336"/>
      <c r="H760" s="333"/>
      <c r="I760" s="334"/>
      <c r="J760" s="335"/>
      <c r="K760" s="340"/>
      <c r="L760" s="188" t="str">
        <f t="shared" si="34"/>
        <v/>
      </c>
      <c r="M760" s="188" t="str">
        <f t="shared" si="35"/>
        <v/>
      </c>
      <c r="N760" s="186"/>
      <c r="P760" s="134" t="str">
        <f t="shared" si="36"/>
        <v/>
      </c>
    </row>
    <row r="761" spans="1:16" x14ac:dyDescent="0.35">
      <c r="A761" s="133" t="str">
        <f>IF(B761="","",IFERROR(INDEX('Supplier List'!$A:$A,MATCH('Purchases Input worksheet'!$B761,'Supplier List'!$B:$B,0)),""))</f>
        <v/>
      </c>
      <c r="B761" s="329"/>
      <c r="C761" s="330"/>
      <c r="D761" s="185" t="str">
        <f>IFERROR(VLOOKUP($C761,'Accounts worksheet'!$B:$C,2,0),"")</f>
        <v/>
      </c>
      <c r="E761" s="186" t="str">
        <f>IFERROR(
INDEX('Accounts worksheet'!$A:$A,MATCH('Purchases Input worksheet'!$C761,'Accounts worksheet'!$B:$B,0)),
"")</f>
        <v/>
      </c>
      <c r="F761" s="331"/>
      <c r="G761" s="336"/>
      <c r="H761" s="333"/>
      <c r="I761" s="334"/>
      <c r="J761" s="335"/>
      <c r="K761" s="340"/>
      <c r="L761" s="188" t="str">
        <f t="shared" si="34"/>
        <v/>
      </c>
      <c r="M761" s="188" t="str">
        <f t="shared" si="35"/>
        <v/>
      </c>
      <c r="N761" s="186"/>
      <c r="P761" s="134" t="str">
        <f t="shared" si="36"/>
        <v/>
      </c>
    </row>
    <row r="762" spans="1:16" x14ac:dyDescent="0.35">
      <c r="A762" s="133" t="str">
        <f>IF(B762="","",IFERROR(INDEX('Supplier List'!$A:$A,MATCH('Purchases Input worksheet'!$B762,'Supplier List'!$B:$B,0)),""))</f>
        <v/>
      </c>
      <c r="B762" s="329"/>
      <c r="C762" s="330"/>
      <c r="D762" s="185" t="str">
        <f>IFERROR(VLOOKUP($C762,'Accounts worksheet'!$B:$C,2,0),"")</f>
        <v/>
      </c>
      <c r="E762" s="186" t="str">
        <f>IFERROR(
INDEX('Accounts worksheet'!$A:$A,MATCH('Purchases Input worksheet'!$C762,'Accounts worksheet'!$B:$B,0)),
"")</f>
        <v/>
      </c>
      <c r="F762" s="331"/>
      <c r="G762" s="336"/>
      <c r="H762" s="333"/>
      <c r="I762" s="334"/>
      <c r="J762" s="335"/>
      <c r="K762" s="340"/>
      <c r="L762" s="188" t="str">
        <f t="shared" si="34"/>
        <v/>
      </c>
      <c r="M762" s="188" t="str">
        <f t="shared" si="35"/>
        <v/>
      </c>
      <c r="N762" s="186"/>
      <c r="P762" s="134" t="str">
        <f t="shared" si="36"/>
        <v/>
      </c>
    </row>
    <row r="763" spans="1:16" x14ac:dyDescent="0.35">
      <c r="A763" s="133" t="str">
        <f>IF(B763="","",IFERROR(INDEX('Supplier List'!$A:$A,MATCH('Purchases Input worksheet'!$B763,'Supplier List'!$B:$B,0)),""))</f>
        <v/>
      </c>
      <c r="B763" s="329"/>
      <c r="C763" s="330"/>
      <c r="D763" s="185" t="str">
        <f>IFERROR(VLOOKUP($C763,'Accounts worksheet'!$B:$C,2,0),"")</f>
        <v/>
      </c>
      <c r="E763" s="186" t="str">
        <f>IFERROR(
INDEX('Accounts worksheet'!$A:$A,MATCH('Purchases Input worksheet'!$C763,'Accounts worksheet'!$B:$B,0)),
"")</f>
        <v/>
      </c>
      <c r="F763" s="331"/>
      <c r="G763" s="336"/>
      <c r="H763" s="333"/>
      <c r="I763" s="334"/>
      <c r="J763" s="335"/>
      <c r="K763" s="340"/>
      <c r="L763" s="188" t="str">
        <f t="shared" si="34"/>
        <v/>
      </c>
      <c r="M763" s="188" t="str">
        <f t="shared" si="35"/>
        <v/>
      </c>
      <c r="N763" s="186"/>
      <c r="P763" s="134" t="str">
        <f t="shared" si="36"/>
        <v/>
      </c>
    </row>
    <row r="764" spans="1:16" x14ac:dyDescent="0.35">
      <c r="A764" s="133" t="str">
        <f>IF(B764="","",IFERROR(INDEX('Supplier List'!$A:$A,MATCH('Purchases Input worksheet'!$B764,'Supplier List'!$B:$B,0)),""))</f>
        <v/>
      </c>
      <c r="B764" s="329"/>
      <c r="C764" s="330"/>
      <c r="D764" s="185" t="str">
        <f>IFERROR(VLOOKUP($C764,'Accounts worksheet'!$B:$C,2,0),"")</f>
        <v/>
      </c>
      <c r="E764" s="186" t="str">
        <f>IFERROR(
INDEX('Accounts worksheet'!$A:$A,MATCH('Purchases Input worksheet'!$C764,'Accounts worksheet'!$B:$B,0)),
"")</f>
        <v/>
      </c>
      <c r="F764" s="331"/>
      <c r="G764" s="336"/>
      <c r="H764" s="333"/>
      <c r="I764" s="334"/>
      <c r="J764" s="335"/>
      <c r="K764" s="340"/>
      <c r="L764" s="188" t="str">
        <f t="shared" si="34"/>
        <v/>
      </c>
      <c r="M764" s="188" t="str">
        <f t="shared" si="35"/>
        <v/>
      </c>
      <c r="N764" s="186"/>
      <c r="P764" s="134" t="str">
        <f t="shared" si="36"/>
        <v/>
      </c>
    </row>
    <row r="765" spans="1:16" x14ac:dyDescent="0.35">
      <c r="A765" s="133" t="str">
        <f>IF(B765="","",IFERROR(INDEX('Supplier List'!$A:$A,MATCH('Purchases Input worksheet'!$B765,'Supplier List'!$B:$B,0)),""))</f>
        <v/>
      </c>
      <c r="B765" s="329"/>
      <c r="C765" s="330"/>
      <c r="D765" s="185" t="str">
        <f>IFERROR(VLOOKUP($C765,'Accounts worksheet'!$B:$C,2,0),"")</f>
        <v/>
      </c>
      <c r="E765" s="186" t="str">
        <f>IFERROR(
INDEX('Accounts worksheet'!$A:$A,MATCH('Purchases Input worksheet'!$C765,'Accounts worksheet'!$B:$B,0)),
"")</f>
        <v/>
      </c>
      <c r="F765" s="331"/>
      <c r="G765" s="336"/>
      <c r="H765" s="333"/>
      <c r="I765" s="334"/>
      <c r="J765" s="335"/>
      <c r="K765" s="340"/>
      <c r="L765" s="188" t="str">
        <f t="shared" si="34"/>
        <v/>
      </c>
      <c r="M765" s="188" t="str">
        <f t="shared" si="35"/>
        <v/>
      </c>
      <c r="N765" s="186"/>
      <c r="P765" s="134" t="str">
        <f t="shared" si="36"/>
        <v/>
      </c>
    </row>
    <row r="766" spans="1:16" x14ac:dyDescent="0.35">
      <c r="A766" s="133" t="str">
        <f>IF(B766="","",IFERROR(INDEX('Supplier List'!$A:$A,MATCH('Purchases Input worksheet'!$B766,'Supplier List'!$B:$B,0)),""))</f>
        <v/>
      </c>
      <c r="B766" s="329"/>
      <c r="C766" s="330"/>
      <c r="D766" s="185" t="str">
        <f>IFERROR(VLOOKUP($C766,'Accounts worksheet'!$B:$C,2,0),"")</f>
        <v/>
      </c>
      <c r="E766" s="186" t="str">
        <f>IFERROR(
INDEX('Accounts worksheet'!$A:$A,MATCH('Purchases Input worksheet'!$C766,'Accounts worksheet'!$B:$B,0)),
"")</f>
        <v/>
      </c>
      <c r="F766" s="331"/>
      <c r="G766" s="336"/>
      <c r="H766" s="333"/>
      <c r="I766" s="334"/>
      <c r="J766" s="335"/>
      <c r="K766" s="340"/>
      <c r="L766" s="188" t="str">
        <f t="shared" si="34"/>
        <v/>
      </c>
      <c r="M766" s="188" t="str">
        <f t="shared" si="35"/>
        <v/>
      </c>
      <c r="N766" s="186"/>
      <c r="P766" s="134" t="str">
        <f t="shared" si="36"/>
        <v/>
      </c>
    </row>
    <row r="767" spans="1:16" x14ac:dyDescent="0.35">
      <c r="A767" s="133" t="str">
        <f>IF(B767="","",IFERROR(INDEX('Supplier List'!$A:$A,MATCH('Purchases Input worksheet'!$B767,'Supplier List'!$B:$B,0)),""))</f>
        <v/>
      </c>
      <c r="B767" s="329"/>
      <c r="C767" s="330"/>
      <c r="D767" s="185" t="str">
        <f>IFERROR(VLOOKUP($C767,'Accounts worksheet'!$B:$C,2,0),"")</f>
        <v/>
      </c>
      <c r="E767" s="186" t="str">
        <f>IFERROR(
INDEX('Accounts worksheet'!$A:$A,MATCH('Purchases Input worksheet'!$C767,'Accounts worksheet'!$B:$B,0)),
"")</f>
        <v/>
      </c>
      <c r="F767" s="331"/>
      <c r="G767" s="336"/>
      <c r="H767" s="333"/>
      <c r="I767" s="334"/>
      <c r="J767" s="335"/>
      <c r="K767" s="340"/>
      <c r="L767" s="188" t="str">
        <f t="shared" si="34"/>
        <v/>
      </c>
      <c r="M767" s="188" t="str">
        <f t="shared" si="35"/>
        <v/>
      </c>
      <c r="N767" s="186"/>
      <c r="P767" s="134" t="str">
        <f t="shared" si="36"/>
        <v/>
      </c>
    </row>
    <row r="768" spans="1:16" x14ac:dyDescent="0.35">
      <c r="A768" s="133" t="str">
        <f>IF(B768="","",IFERROR(INDEX('Supplier List'!$A:$A,MATCH('Purchases Input worksheet'!$B768,'Supplier List'!$B:$B,0)),""))</f>
        <v/>
      </c>
      <c r="B768" s="329"/>
      <c r="C768" s="330"/>
      <c r="D768" s="185" t="str">
        <f>IFERROR(VLOOKUP($C768,'Accounts worksheet'!$B:$C,2,0),"")</f>
        <v/>
      </c>
      <c r="E768" s="186" t="str">
        <f>IFERROR(
INDEX('Accounts worksheet'!$A:$A,MATCH('Purchases Input worksheet'!$C768,'Accounts worksheet'!$B:$B,0)),
"")</f>
        <v/>
      </c>
      <c r="F768" s="331"/>
      <c r="G768" s="336"/>
      <c r="H768" s="333"/>
      <c r="I768" s="334"/>
      <c r="J768" s="335"/>
      <c r="K768" s="340"/>
      <c r="L768" s="188" t="str">
        <f t="shared" si="34"/>
        <v/>
      </c>
      <c r="M768" s="188" t="str">
        <f t="shared" si="35"/>
        <v/>
      </c>
      <c r="N768" s="186"/>
      <c r="P768" s="134" t="str">
        <f t="shared" si="36"/>
        <v/>
      </c>
    </row>
    <row r="769" spans="1:16" x14ac:dyDescent="0.35">
      <c r="A769" s="133" t="str">
        <f>IF(B769="","",IFERROR(INDEX('Supplier List'!$A:$A,MATCH('Purchases Input worksheet'!$B769,'Supplier List'!$B:$B,0)),""))</f>
        <v/>
      </c>
      <c r="B769" s="329"/>
      <c r="C769" s="330"/>
      <c r="D769" s="185" t="str">
        <f>IFERROR(VLOOKUP($C769,'Accounts worksheet'!$B:$C,2,0),"")</f>
        <v/>
      </c>
      <c r="E769" s="186" t="str">
        <f>IFERROR(
INDEX('Accounts worksheet'!$A:$A,MATCH('Purchases Input worksheet'!$C769,'Accounts worksheet'!$B:$B,0)),
"")</f>
        <v/>
      </c>
      <c r="F769" s="331"/>
      <c r="G769" s="336"/>
      <c r="H769" s="333"/>
      <c r="I769" s="334"/>
      <c r="J769" s="335"/>
      <c r="K769" s="340"/>
      <c r="L769" s="188" t="str">
        <f t="shared" si="34"/>
        <v/>
      </c>
      <c r="M769" s="188" t="str">
        <f t="shared" si="35"/>
        <v/>
      </c>
      <c r="N769" s="186"/>
      <c r="P769" s="134" t="str">
        <f t="shared" si="36"/>
        <v/>
      </c>
    </row>
    <row r="770" spans="1:16" x14ac:dyDescent="0.35">
      <c r="A770" s="133" t="str">
        <f>IF(B770="","",IFERROR(INDEX('Supplier List'!$A:$A,MATCH('Purchases Input worksheet'!$B770,'Supplier List'!$B:$B,0)),""))</f>
        <v/>
      </c>
      <c r="B770" s="329"/>
      <c r="C770" s="330"/>
      <c r="D770" s="185" t="str">
        <f>IFERROR(VLOOKUP($C770,'Accounts worksheet'!$B:$C,2,0),"")</f>
        <v/>
      </c>
      <c r="E770" s="186" t="str">
        <f>IFERROR(
INDEX('Accounts worksheet'!$A:$A,MATCH('Purchases Input worksheet'!$C770,'Accounts worksheet'!$B:$B,0)),
"")</f>
        <v/>
      </c>
      <c r="F770" s="331"/>
      <c r="G770" s="336"/>
      <c r="H770" s="333"/>
      <c r="I770" s="334"/>
      <c r="J770" s="335"/>
      <c r="K770" s="340"/>
      <c r="L770" s="188" t="str">
        <f t="shared" si="34"/>
        <v/>
      </c>
      <c r="M770" s="188" t="str">
        <f t="shared" si="35"/>
        <v/>
      </c>
      <c r="N770" s="186"/>
      <c r="P770" s="134" t="str">
        <f t="shared" si="36"/>
        <v/>
      </c>
    </row>
    <row r="771" spans="1:16" x14ac:dyDescent="0.35">
      <c r="A771" s="133" t="str">
        <f>IF(B771="","",IFERROR(INDEX('Supplier List'!$A:$A,MATCH('Purchases Input worksheet'!$B771,'Supplier List'!$B:$B,0)),""))</f>
        <v/>
      </c>
      <c r="B771" s="329"/>
      <c r="C771" s="330"/>
      <c r="D771" s="185" t="str">
        <f>IFERROR(VLOOKUP($C771,'Accounts worksheet'!$B:$C,2,0),"")</f>
        <v/>
      </c>
      <c r="E771" s="186" t="str">
        <f>IFERROR(
INDEX('Accounts worksheet'!$A:$A,MATCH('Purchases Input worksheet'!$C771,'Accounts worksheet'!$B:$B,0)),
"")</f>
        <v/>
      </c>
      <c r="F771" s="331"/>
      <c r="G771" s="336"/>
      <c r="H771" s="333"/>
      <c r="I771" s="334"/>
      <c r="J771" s="335"/>
      <c r="K771" s="340"/>
      <c r="L771" s="188" t="str">
        <f t="shared" ref="L771:L834" si="37">IF($K771="","",$K771*($I771))</f>
        <v/>
      </c>
      <c r="M771" s="188" t="str">
        <f t="shared" ref="M771:M834" si="38">IF($K771="","",$K771*(1+$I771))</f>
        <v/>
      </c>
      <c r="N771" s="186"/>
      <c r="P771" s="134" t="str">
        <f t="shared" ref="P771:P834" si="39">IF($G771="","",MONTH($G771))</f>
        <v/>
      </c>
    </row>
    <row r="772" spans="1:16" x14ac:dyDescent="0.35">
      <c r="A772" s="133" t="str">
        <f>IF(B772="","",IFERROR(INDEX('Supplier List'!$A:$A,MATCH('Purchases Input worksheet'!$B772,'Supplier List'!$B:$B,0)),""))</f>
        <v/>
      </c>
      <c r="B772" s="329"/>
      <c r="C772" s="330"/>
      <c r="D772" s="185" t="str">
        <f>IFERROR(VLOOKUP($C772,'Accounts worksheet'!$B:$C,2,0),"")</f>
        <v/>
      </c>
      <c r="E772" s="186" t="str">
        <f>IFERROR(
INDEX('Accounts worksheet'!$A:$A,MATCH('Purchases Input worksheet'!$C772,'Accounts worksheet'!$B:$B,0)),
"")</f>
        <v/>
      </c>
      <c r="F772" s="331"/>
      <c r="G772" s="336"/>
      <c r="H772" s="333"/>
      <c r="I772" s="334"/>
      <c r="J772" s="335"/>
      <c r="K772" s="340"/>
      <c r="L772" s="188" t="str">
        <f t="shared" si="37"/>
        <v/>
      </c>
      <c r="M772" s="188" t="str">
        <f t="shared" si="38"/>
        <v/>
      </c>
      <c r="N772" s="186"/>
      <c r="P772" s="134" t="str">
        <f t="shared" si="39"/>
        <v/>
      </c>
    </row>
    <row r="773" spans="1:16" x14ac:dyDescent="0.35">
      <c r="A773" s="133" t="str">
        <f>IF(B773="","",IFERROR(INDEX('Supplier List'!$A:$A,MATCH('Purchases Input worksheet'!$B773,'Supplier List'!$B:$B,0)),""))</f>
        <v/>
      </c>
      <c r="B773" s="329"/>
      <c r="C773" s="330"/>
      <c r="D773" s="185" t="str">
        <f>IFERROR(VLOOKUP($C773,'Accounts worksheet'!$B:$C,2,0),"")</f>
        <v/>
      </c>
      <c r="E773" s="186" t="str">
        <f>IFERROR(
INDEX('Accounts worksheet'!$A:$A,MATCH('Purchases Input worksheet'!$C773,'Accounts worksheet'!$B:$B,0)),
"")</f>
        <v/>
      </c>
      <c r="F773" s="331"/>
      <c r="G773" s="336"/>
      <c r="H773" s="333"/>
      <c r="I773" s="334"/>
      <c r="J773" s="335"/>
      <c r="K773" s="340"/>
      <c r="L773" s="188" t="str">
        <f t="shared" si="37"/>
        <v/>
      </c>
      <c r="M773" s="188" t="str">
        <f t="shared" si="38"/>
        <v/>
      </c>
      <c r="N773" s="186"/>
      <c r="P773" s="134" t="str">
        <f t="shared" si="39"/>
        <v/>
      </c>
    </row>
    <row r="774" spans="1:16" x14ac:dyDescent="0.35">
      <c r="A774" s="133" t="str">
        <f>IF(B774="","",IFERROR(INDEX('Supplier List'!$A:$A,MATCH('Purchases Input worksheet'!$B774,'Supplier List'!$B:$B,0)),""))</f>
        <v/>
      </c>
      <c r="B774" s="329"/>
      <c r="C774" s="330"/>
      <c r="D774" s="185" t="str">
        <f>IFERROR(VLOOKUP($C774,'Accounts worksheet'!$B:$C,2,0),"")</f>
        <v/>
      </c>
      <c r="E774" s="186" t="str">
        <f>IFERROR(
INDEX('Accounts worksheet'!$A:$A,MATCH('Purchases Input worksheet'!$C774,'Accounts worksheet'!$B:$B,0)),
"")</f>
        <v/>
      </c>
      <c r="F774" s="331"/>
      <c r="G774" s="336"/>
      <c r="H774" s="333"/>
      <c r="I774" s="334"/>
      <c r="J774" s="335"/>
      <c r="K774" s="340"/>
      <c r="L774" s="188" t="str">
        <f t="shared" si="37"/>
        <v/>
      </c>
      <c r="M774" s="188" t="str">
        <f t="shared" si="38"/>
        <v/>
      </c>
      <c r="N774" s="186"/>
      <c r="P774" s="134" t="str">
        <f t="shared" si="39"/>
        <v/>
      </c>
    </row>
    <row r="775" spans="1:16" x14ac:dyDescent="0.35">
      <c r="A775" s="133" t="str">
        <f>IF(B775="","",IFERROR(INDEX('Supplier List'!$A:$A,MATCH('Purchases Input worksheet'!$B775,'Supplier List'!$B:$B,0)),""))</f>
        <v/>
      </c>
      <c r="B775" s="329"/>
      <c r="C775" s="330"/>
      <c r="D775" s="185" t="str">
        <f>IFERROR(VLOOKUP($C775,'Accounts worksheet'!$B:$C,2,0),"")</f>
        <v/>
      </c>
      <c r="E775" s="186" t="str">
        <f>IFERROR(
INDEX('Accounts worksheet'!$A:$A,MATCH('Purchases Input worksheet'!$C775,'Accounts worksheet'!$B:$B,0)),
"")</f>
        <v/>
      </c>
      <c r="F775" s="331"/>
      <c r="G775" s="336"/>
      <c r="H775" s="333"/>
      <c r="I775" s="334"/>
      <c r="J775" s="335"/>
      <c r="K775" s="340"/>
      <c r="L775" s="188" t="str">
        <f t="shared" si="37"/>
        <v/>
      </c>
      <c r="M775" s="188" t="str">
        <f t="shared" si="38"/>
        <v/>
      </c>
      <c r="N775" s="186"/>
      <c r="P775" s="134" t="str">
        <f t="shared" si="39"/>
        <v/>
      </c>
    </row>
    <row r="776" spans="1:16" x14ac:dyDescent="0.35">
      <c r="A776" s="133" t="str">
        <f>IF(B776="","",IFERROR(INDEX('Supplier List'!$A:$A,MATCH('Purchases Input worksheet'!$B776,'Supplier List'!$B:$B,0)),""))</f>
        <v/>
      </c>
      <c r="B776" s="329"/>
      <c r="C776" s="330"/>
      <c r="D776" s="185" t="str">
        <f>IFERROR(VLOOKUP($C776,'Accounts worksheet'!$B:$C,2,0),"")</f>
        <v/>
      </c>
      <c r="E776" s="186" t="str">
        <f>IFERROR(
INDEX('Accounts worksheet'!$A:$A,MATCH('Purchases Input worksheet'!$C776,'Accounts worksheet'!$B:$B,0)),
"")</f>
        <v/>
      </c>
      <c r="F776" s="331"/>
      <c r="G776" s="336"/>
      <c r="H776" s="333"/>
      <c r="I776" s="334"/>
      <c r="J776" s="335"/>
      <c r="K776" s="340"/>
      <c r="L776" s="188" t="str">
        <f t="shared" si="37"/>
        <v/>
      </c>
      <c r="M776" s="188" t="str">
        <f t="shared" si="38"/>
        <v/>
      </c>
      <c r="N776" s="186"/>
      <c r="P776" s="134" t="str">
        <f t="shared" si="39"/>
        <v/>
      </c>
    </row>
    <row r="777" spans="1:16" x14ac:dyDescent="0.35">
      <c r="A777" s="133" t="str">
        <f>IF(B777="","",IFERROR(INDEX('Supplier List'!$A:$A,MATCH('Purchases Input worksheet'!$B777,'Supplier List'!$B:$B,0)),""))</f>
        <v/>
      </c>
      <c r="B777" s="329"/>
      <c r="C777" s="330"/>
      <c r="D777" s="185" t="str">
        <f>IFERROR(VLOOKUP($C777,'Accounts worksheet'!$B:$C,2,0),"")</f>
        <v/>
      </c>
      <c r="E777" s="186" t="str">
        <f>IFERROR(
INDEX('Accounts worksheet'!$A:$A,MATCH('Purchases Input worksheet'!$C777,'Accounts worksheet'!$B:$B,0)),
"")</f>
        <v/>
      </c>
      <c r="F777" s="331"/>
      <c r="G777" s="336"/>
      <c r="H777" s="333"/>
      <c r="I777" s="334"/>
      <c r="J777" s="335"/>
      <c r="K777" s="340"/>
      <c r="L777" s="188" t="str">
        <f t="shared" si="37"/>
        <v/>
      </c>
      <c r="M777" s="188" t="str">
        <f t="shared" si="38"/>
        <v/>
      </c>
      <c r="N777" s="186"/>
      <c r="P777" s="134" t="str">
        <f t="shared" si="39"/>
        <v/>
      </c>
    </row>
    <row r="778" spans="1:16" x14ac:dyDescent="0.35">
      <c r="A778" s="133" t="str">
        <f>IF(B778="","",IFERROR(INDEX('Supplier List'!$A:$A,MATCH('Purchases Input worksheet'!$B778,'Supplier List'!$B:$B,0)),""))</f>
        <v/>
      </c>
      <c r="B778" s="329"/>
      <c r="C778" s="330"/>
      <c r="D778" s="185" t="str">
        <f>IFERROR(VLOOKUP($C778,'Accounts worksheet'!$B:$C,2,0),"")</f>
        <v/>
      </c>
      <c r="E778" s="186" t="str">
        <f>IFERROR(
INDEX('Accounts worksheet'!$A:$A,MATCH('Purchases Input worksheet'!$C778,'Accounts worksheet'!$B:$B,0)),
"")</f>
        <v/>
      </c>
      <c r="F778" s="331"/>
      <c r="G778" s="336"/>
      <c r="H778" s="333"/>
      <c r="I778" s="334"/>
      <c r="J778" s="335"/>
      <c r="K778" s="340"/>
      <c r="L778" s="188" t="str">
        <f t="shared" si="37"/>
        <v/>
      </c>
      <c r="M778" s="188" t="str">
        <f t="shared" si="38"/>
        <v/>
      </c>
      <c r="N778" s="186"/>
      <c r="P778" s="134" t="str">
        <f t="shared" si="39"/>
        <v/>
      </c>
    </row>
    <row r="779" spans="1:16" x14ac:dyDescent="0.35">
      <c r="A779" s="133" t="str">
        <f>IF(B779="","",IFERROR(INDEX('Supplier List'!$A:$A,MATCH('Purchases Input worksheet'!$B779,'Supplier List'!$B:$B,0)),""))</f>
        <v/>
      </c>
      <c r="B779" s="329"/>
      <c r="C779" s="330"/>
      <c r="D779" s="185" t="str">
        <f>IFERROR(VLOOKUP($C779,'Accounts worksheet'!$B:$C,2,0),"")</f>
        <v/>
      </c>
      <c r="E779" s="186" t="str">
        <f>IFERROR(
INDEX('Accounts worksheet'!$A:$A,MATCH('Purchases Input worksheet'!$C779,'Accounts worksheet'!$B:$B,0)),
"")</f>
        <v/>
      </c>
      <c r="F779" s="331"/>
      <c r="G779" s="336"/>
      <c r="H779" s="333"/>
      <c r="I779" s="334"/>
      <c r="J779" s="335"/>
      <c r="K779" s="340"/>
      <c r="L779" s="188" t="str">
        <f t="shared" si="37"/>
        <v/>
      </c>
      <c r="M779" s="188" t="str">
        <f t="shared" si="38"/>
        <v/>
      </c>
      <c r="N779" s="186"/>
      <c r="P779" s="134" t="str">
        <f t="shared" si="39"/>
        <v/>
      </c>
    </row>
    <row r="780" spans="1:16" x14ac:dyDescent="0.35">
      <c r="A780" s="133" t="str">
        <f>IF(B780="","",IFERROR(INDEX('Supplier List'!$A:$A,MATCH('Purchases Input worksheet'!$B780,'Supplier List'!$B:$B,0)),""))</f>
        <v/>
      </c>
      <c r="B780" s="329"/>
      <c r="C780" s="330"/>
      <c r="D780" s="185" t="str">
        <f>IFERROR(VLOOKUP($C780,'Accounts worksheet'!$B:$C,2,0),"")</f>
        <v/>
      </c>
      <c r="E780" s="186" t="str">
        <f>IFERROR(
INDEX('Accounts worksheet'!$A:$A,MATCH('Purchases Input worksheet'!$C780,'Accounts worksheet'!$B:$B,0)),
"")</f>
        <v/>
      </c>
      <c r="F780" s="331"/>
      <c r="G780" s="336"/>
      <c r="H780" s="333"/>
      <c r="I780" s="334"/>
      <c r="J780" s="335"/>
      <c r="K780" s="340"/>
      <c r="L780" s="188" t="str">
        <f t="shared" si="37"/>
        <v/>
      </c>
      <c r="M780" s="188" t="str">
        <f t="shared" si="38"/>
        <v/>
      </c>
      <c r="N780" s="186"/>
      <c r="P780" s="134" t="str">
        <f t="shared" si="39"/>
        <v/>
      </c>
    </row>
    <row r="781" spans="1:16" x14ac:dyDescent="0.35">
      <c r="A781" s="133" t="str">
        <f>IF(B781="","",IFERROR(INDEX('Supplier List'!$A:$A,MATCH('Purchases Input worksheet'!$B781,'Supplier List'!$B:$B,0)),""))</f>
        <v/>
      </c>
      <c r="B781" s="329"/>
      <c r="C781" s="330"/>
      <c r="D781" s="185" t="str">
        <f>IFERROR(VLOOKUP($C781,'Accounts worksheet'!$B:$C,2,0),"")</f>
        <v/>
      </c>
      <c r="E781" s="186" t="str">
        <f>IFERROR(
INDEX('Accounts worksheet'!$A:$A,MATCH('Purchases Input worksheet'!$C781,'Accounts worksheet'!$B:$B,0)),
"")</f>
        <v/>
      </c>
      <c r="F781" s="331"/>
      <c r="G781" s="336"/>
      <c r="H781" s="333"/>
      <c r="I781" s="334"/>
      <c r="J781" s="335"/>
      <c r="K781" s="340"/>
      <c r="L781" s="188" t="str">
        <f t="shared" si="37"/>
        <v/>
      </c>
      <c r="M781" s="188" t="str">
        <f t="shared" si="38"/>
        <v/>
      </c>
      <c r="N781" s="186"/>
      <c r="P781" s="134" t="str">
        <f t="shared" si="39"/>
        <v/>
      </c>
    </row>
    <row r="782" spans="1:16" x14ac:dyDescent="0.35">
      <c r="A782" s="133" t="str">
        <f>IF(B782="","",IFERROR(INDEX('Supplier List'!$A:$A,MATCH('Purchases Input worksheet'!$B782,'Supplier List'!$B:$B,0)),""))</f>
        <v/>
      </c>
      <c r="B782" s="329"/>
      <c r="C782" s="330"/>
      <c r="D782" s="185" t="str">
        <f>IFERROR(VLOOKUP($C782,'Accounts worksheet'!$B:$C,2,0),"")</f>
        <v/>
      </c>
      <c r="E782" s="186" t="str">
        <f>IFERROR(
INDEX('Accounts worksheet'!$A:$A,MATCH('Purchases Input worksheet'!$C782,'Accounts worksheet'!$B:$B,0)),
"")</f>
        <v/>
      </c>
      <c r="F782" s="331"/>
      <c r="G782" s="336"/>
      <c r="H782" s="333"/>
      <c r="I782" s="334"/>
      <c r="J782" s="335"/>
      <c r="K782" s="340"/>
      <c r="L782" s="188" t="str">
        <f t="shared" si="37"/>
        <v/>
      </c>
      <c r="M782" s="188" t="str">
        <f t="shared" si="38"/>
        <v/>
      </c>
      <c r="N782" s="186"/>
      <c r="P782" s="134" t="str">
        <f t="shared" si="39"/>
        <v/>
      </c>
    </row>
    <row r="783" spans="1:16" x14ac:dyDescent="0.35">
      <c r="A783" s="133" t="str">
        <f>IF(B783="","",IFERROR(INDEX('Supplier List'!$A:$A,MATCH('Purchases Input worksheet'!$B783,'Supplier List'!$B:$B,0)),""))</f>
        <v/>
      </c>
      <c r="B783" s="329"/>
      <c r="C783" s="330"/>
      <c r="D783" s="185" t="str">
        <f>IFERROR(VLOOKUP($C783,'Accounts worksheet'!$B:$C,2,0),"")</f>
        <v/>
      </c>
      <c r="E783" s="186" t="str">
        <f>IFERROR(
INDEX('Accounts worksheet'!$A:$A,MATCH('Purchases Input worksheet'!$C783,'Accounts worksheet'!$B:$B,0)),
"")</f>
        <v/>
      </c>
      <c r="F783" s="331"/>
      <c r="G783" s="336"/>
      <c r="H783" s="333"/>
      <c r="I783" s="334"/>
      <c r="J783" s="335"/>
      <c r="K783" s="340"/>
      <c r="L783" s="188" t="str">
        <f t="shared" si="37"/>
        <v/>
      </c>
      <c r="M783" s="188" t="str">
        <f t="shared" si="38"/>
        <v/>
      </c>
      <c r="N783" s="186"/>
      <c r="P783" s="134" t="str">
        <f t="shared" si="39"/>
        <v/>
      </c>
    </row>
    <row r="784" spans="1:16" x14ac:dyDescent="0.35">
      <c r="A784" s="133" t="str">
        <f>IF(B784="","",IFERROR(INDEX('Supplier List'!$A:$A,MATCH('Purchases Input worksheet'!$B784,'Supplier List'!$B:$B,0)),""))</f>
        <v/>
      </c>
      <c r="B784" s="329"/>
      <c r="C784" s="330"/>
      <c r="D784" s="185" t="str">
        <f>IFERROR(VLOOKUP($C784,'Accounts worksheet'!$B:$C,2,0),"")</f>
        <v/>
      </c>
      <c r="E784" s="186" t="str">
        <f>IFERROR(
INDEX('Accounts worksheet'!$A:$A,MATCH('Purchases Input worksheet'!$C784,'Accounts worksheet'!$B:$B,0)),
"")</f>
        <v/>
      </c>
      <c r="F784" s="331"/>
      <c r="G784" s="336"/>
      <c r="H784" s="333"/>
      <c r="I784" s="334"/>
      <c r="J784" s="335"/>
      <c r="K784" s="340"/>
      <c r="L784" s="188" t="str">
        <f t="shared" si="37"/>
        <v/>
      </c>
      <c r="M784" s="188" t="str">
        <f t="shared" si="38"/>
        <v/>
      </c>
      <c r="N784" s="186"/>
      <c r="P784" s="134" t="str">
        <f t="shared" si="39"/>
        <v/>
      </c>
    </row>
    <row r="785" spans="1:16" x14ac:dyDescent="0.35">
      <c r="A785" s="133" t="str">
        <f>IF(B785="","",IFERROR(INDEX('Supplier List'!$A:$A,MATCH('Purchases Input worksheet'!$B785,'Supplier List'!$B:$B,0)),""))</f>
        <v/>
      </c>
      <c r="B785" s="329"/>
      <c r="C785" s="330"/>
      <c r="D785" s="185" t="str">
        <f>IFERROR(VLOOKUP($C785,'Accounts worksheet'!$B:$C,2,0),"")</f>
        <v/>
      </c>
      <c r="E785" s="186" t="str">
        <f>IFERROR(
INDEX('Accounts worksheet'!$A:$A,MATCH('Purchases Input worksheet'!$C785,'Accounts worksheet'!$B:$B,0)),
"")</f>
        <v/>
      </c>
      <c r="F785" s="331"/>
      <c r="G785" s="336"/>
      <c r="H785" s="333"/>
      <c r="I785" s="334"/>
      <c r="J785" s="335"/>
      <c r="K785" s="340"/>
      <c r="L785" s="188" t="str">
        <f t="shared" si="37"/>
        <v/>
      </c>
      <c r="M785" s="188" t="str">
        <f t="shared" si="38"/>
        <v/>
      </c>
      <c r="N785" s="186"/>
      <c r="P785" s="134" t="str">
        <f t="shared" si="39"/>
        <v/>
      </c>
    </row>
    <row r="786" spans="1:16" x14ac:dyDescent="0.35">
      <c r="A786" s="133" t="str">
        <f>IF(B786="","",IFERROR(INDEX('Supplier List'!$A:$A,MATCH('Purchases Input worksheet'!$B786,'Supplier List'!$B:$B,0)),""))</f>
        <v/>
      </c>
      <c r="B786" s="329"/>
      <c r="C786" s="330"/>
      <c r="D786" s="185" t="str">
        <f>IFERROR(VLOOKUP($C786,'Accounts worksheet'!$B:$C,2,0),"")</f>
        <v/>
      </c>
      <c r="E786" s="186" t="str">
        <f>IFERROR(
INDEX('Accounts worksheet'!$A:$A,MATCH('Purchases Input worksheet'!$C786,'Accounts worksheet'!$B:$B,0)),
"")</f>
        <v/>
      </c>
      <c r="F786" s="331"/>
      <c r="G786" s="336"/>
      <c r="H786" s="333"/>
      <c r="I786" s="334"/>
      <c r="J786" s="335"/>
      <c r="K786" s="340"/>
      <c r="L786" s="188" t="str">
        <f t="shared" si="37"/>
        <v/>
      </c>
      <c r="M786" s="188" t="str">
        <f t="shared" si="38"/>
        <v/>
      </c>
      <c r="N786" s="186"/>
      <c r="P786" s="134" t="str">
        <f t="shared" si="39"/>
        <v/>
      </c>
    </row>
    <row r="787" spans="1:16" x14ac:dyDescent="0.35">
      <c r="A787" s="133" t="str">
        <f>IF(B787="","",IFERROR(INDEX('Supplier List'!$A:$A,MATCH('Purchases Input worksheet'!$B787,'Supplier List'!$B:$B,0)),""))</f>
        <v/>
      </c>
      <c r="B787" s="329"/>
      <c r="C787" s="330"/>
      <c r="D787" s="185" t="str">
        <f>IFERROR(VLOOKUP($C787,'Accounts worksheet'!$B:$C,2,0),"")</f>
        <v/>
      </c>
      <c r="E787" s="186" t="str">
        <f>IFERROR(
INDEX('Accounts worksheet'!$A:$A,MATCH('Purchases Input worksheet'!$C787,'Accounts worksheet'!$B:$B,0)),
"")</f>
        <v/>
      </c>
      <c r="F787" s="331"/>
      <c r="G787" s="336"/>
      <c r="H787" s="333"/>
      <c r="I787" s="334"/>
      <c r="J787" s="335"/>
      <c r="K787" s="340"/>
      <c r="L787" s="188" t="str">
        <f t="shared" si="37"/>
        <v/>
      </c>
      <c r="M787" s="188" t="str">
        <f t="shared" si="38"/>
        <v/>
      </c>
      <c r="N787" s="186"/>
      <c r="P787" s="134" t="str">
        <f t="shared" si="39"/>
        <v/>
      </c>
    </row>
    <row r="788" spans="1:16" x14ac:dyDescent="0.35">
      <c r="A788" s="133" t="str">
        <f>IF(B788="","",IFERROR(INDEX('Supplier List'!$A:$A,MATCH('Purchases Input worksheet'!$B788,'Supplier List'!$B:$B,0)),""))</f>
        <v/>
      </c>
      <c r="B788" s="329"/>
      <c r="C788" s="330"/>
      <c r="D788" s="185" t="str">
        <f>IFERROR(VLOOKUP($C788,'Accounts worksheet'!$B:$C,2,0),"")</f>
        <v/>
      </c>
      <c r="E788" s="186" t="str">
        <f>IFERROR(
INDEX('Accounts worksheet'!$A:$A,MATCH('Purchases Input worksheet'!$C788,'Accounts worksheet'!$B:$B,0)),
"")</f>
        <v/>
      </c>
      <c r="F788" s="331"/>
      <c r="G788" s="336"/>
      <c r="H788" s="333"/>
      <c r="I788" s="334"/>
      <c r="J788" s="335"/>
      <c r="K788" s="340"/>
      <c r="L788" s="188" t="str">
        <f t="shared" si="37"/>
        <v/>
      </c>
      <c r="M788" s="188" t="str">
        <f t="shared" si="38"/>
        <v/>
      </c>
      <c r="N788" s="186"/>
      <c r="P788" s="134" t="str">
        <f t="shared" si="39"/>
        <v/>
      </c>
    </row>
    <row r="789" spans="1:16" x14ac:dyDescent="0.35">
      <c r="A789" s="133" t="str">
        <f>IF(B789="","",IFERROR(INDEX('Supplier List'!$A:$A,MATCH('Purchases Input worksheet'!$B789,'Supplier List'!$B:$B,0)),""))</f>
        <v/>
      </c>
      <c r="B789" s="329"/>
      <c r="C789" s="330"/>
      <c r="D789" s="185" t="str">
        <f>IFERROR(VLOOKUP($C789,'Accounts worksheet'!$B:$C,2,0),"")</f>
        <v/>
      </c>
      <c r="E789" s="186" t="str">
        <f>IFERROR(
INDEX('Accounts worksheet'!$A:$A,MATCH('Purchases Input worksheet'!$C789,'Accounts worksheet'!$B:$B,0)),
"")</f>
        <v/>
      </c>
      <c r="F789" s="331"/>
      <c r="G789" s="336"/>
      <c r="H789" s="333"/>
      <c r="I789" s="334"/>
      <c r="J789" s="335"/>
      <c r="K789" s="340"/>
      <c r="L789" s="188" t="str">
        <f t="shared" si="37"/>
        <v/>
      </c>
      <c r="M789" s="188" t="str">
        <f t="shared" si="38"/>
        <v/>
      </c>
      <c r="N789" s="186"/>
      <c r="P789" s="134" t="str">
        <f t="shared" si="39"/>
        <v/>
      </c>
    </row>
    <row r="790" spans="1:16" x14ac:dyDescent="0.35">
      <c r="A790" s="133" t="str">
        <f>IF(B790="","",IFERROR(INDEX('Supplier List'!$A:$A,MATCH('Purchases Input worksheet'!$B790,'Supplier List'!$B:$B,0)),""))</f>
        <v/>
      </c>
      <c r="B790" s="329"/>
      <c r="C790" s="330"/>
      <c r="D790" s="185" t="str">
        <f>IFERROR(VLOOKUP($C790,'Accounts worksheet'!$B:$C,2,0),"")</f>
        <v/>
      </c>
      <c r="E790" s="186" t="str">
        <f>IFERROR(
INDEX('Accounts worksheet'!$A:$A,MATCH('Purchases Input worksheet'!$C790,'Accounts worksheet'!$B:$B,0)),
"")</f>
        <v/>
      </c>
      <c r="F790" s="331"/>
      <c r="G790" s="336"/>
      <c r="H790" s="333"/>
      <c r="I790" s="334"/>
      <c r="J790" s="335"/>
      <c r="K790" s="340"/>
      <c r="L790" s="188" t="str">
        <f t="shared" si="37"/>
        <v/>
      </c>
      <c r="M790" s="188" t="str">
        <f t="shared" si="38"/>
        <v/>
      </c>
      <c r="N790" s="186"/>
      <c r="P790" s="134" t="str">
        <f t="shared" si="39"/>
        <v/>
      </c>
    </row>
    <row r="791" spans="1:16" x14ac:dyDescent="0.35">
      <c r="A791" s="133" t="str">
        <f>IF(B791="","",IFERROR(INDEX('Supplier List'!$A:$A,MATCH('Purchases Input worksheet'!$B791,'Supplier List'!$B:$B,0)),""))</f>
        <v/>
      </c>
      <c r="B791" s="329"/>
      <c r="C791" s="330"/>
      <c r="D791" s="185" t="str">
        <f>IFERROR(VLOOKUP($C791,'Accounts worksheet'!$B:$C,2,0),"")</f>
        <v/>
      </c>
      <c r="E791" s="186" t="str">
        <f>IFERROR(
INDEX('Accounts worksheet'!$A:$A,MATCH('Purchases Input worksheet'!$C791,'Accounts worksheet'!$B:$B,0)),
"")</f>
        <v/>
      </c>
      <c r="F791" s="331"/>
      <c r="G791" s="336"/>
      <c r="H791" s="333"/>
      <c r="I791" s="334"/>
      <c r="J791" s="335"/>
      <c r="K791" s="340"/>
      <c r="L791" s="188" t="str">
        <f t="shared" si="37"/>
        <v/>
      </c>
      <c r="M791" s="188" t="str">
        <f t="shared" si="38"/>
        <v/>
      </c>
      <c r="N791" s="186"/>
      <c r="P791" s="134" t="str">
        <f t="shared" si="39"/>
        <v/>
      </c>
    </row>
    <row r="792" spans="1:16" x14ac:dyDescent="0.35">
      <c r="A792" s="133" t="str">
        <f>IF(B792="","",IFERROR(INDEX('Supplier List'!$A:$A,MATCH('Purchases Input worksheet'!$B792,'Supplier List'!$B:$B,0)),""))</f>
        <v/>
      </c>
      <c r="B792" s="329"/>
      <c r="C792" s="330"/>
      <c r="D792" s="185" t="str">
        <f>IFERROR(VLOOKUP($C792,'Accounts worksheet'!$B:$C,2,0),"")</f>
        <v/>
      </c>
      <c r="E792" s="186" t="str">
        <f>IFERROR(
INDEX('Accounts worksheet'!$A:$A,MATCH('Purchases Input worksheet'!$C792,'Accounts worksheet'!$B:$B,0)),
"")</f>
        <v/>
      </c>
      <c r="F792" s="331"/>
      <c r="G792" s="336"/>
      <c r="H792" s="333"/>
      <c r="I792" s="334"/>
      <c r="J792" s="335"/>
      <c r="K792" s="340"/>
      <c r="L792" s="188" t="str">
        <f t="shared" si="37"/>
        <v/>
      </c>
      <c r="M792" s="188" t="str">
        <f t="shared" si="38"/>
        <v/>
      </c>
      <c r="N792" s="186"/>
      <c r="P792" s="134" t="str">
        <f t="shared" si="39"/>
        <v/>
      </c>
    </row>
    <row r="793" spans="1:16" x14ac:dyDescent="0.35">
      <c r="A793" s="133" t="str">
        <f>IF(B793="","",IFERROR(INDEX('Supplier List'!$A:$A,MATCH('Purchases Input worksheet'!$B793,'Supplier List'!$B:$B,0)),""))</f>
        <v/>
      </c>
      <c r="B793" s="329"/>
      <c r="C793" s="330"/>
      <c r="D793" s="185" t="str">
        <f>IFERROR(VLOOKUP($C793,'Accounts worksheet'!$B:$C,2,0),"")</f>
        <v/>
      </c>
      <c r="E793" s="186" t="str">
        <f>IFERROR(
INDEX('Accounts worksheet'!$A:$A,MATCH('Purchases Input worksheet'!$C793,'Accounts worksheet'!$B:$B,0)),
"")</f>
        <v/>
      </c>
      <c r="F793" s="331"/>
      <c r="G793" s="336"/>
      <c r="H793" s="333"/>
      <c r="I793" s="334"/>
      <c r="J793" s="335"/>
      <c r="K793" s="340"/>
      <c r="L793" s="188" t="str">
        <f t="shared" si="37"/>
        <v/>
      </c>
      <c r="M793" s="188" t="str">
        <f t="shared" si="38"/>
        <v/>
      </c>
      <c r="N793" s="186"/>
      <c r="P793" s="134" t="str">
        <f t="shared" si="39"/>
        <v/>
      </c>
    </row>
    <row r="794" spans="1:16" x14ac:dyDescent="0.35">
      <c r="A794" s="133" t="str">
        <f>IF(B794="","",IFERROR(INDEX('Supplier List'!$A:$A,MATCH('Purchases Input worksheet'!$B794,'Supplier List'!$B:$B,0)),""))</f>
        <v/>
      </c>
      <c r="B794" s="329"/>
      <c r="C794" s="330"/>
      <c r="D794" s="185" t="str">
        <f>IFERROR(VLOOKUP($C794,'Accounts worksheet'!$B:$C,2,0),"")</f>
        <v/>
      </c>
      <c r="E794" s="186" t="str">
        <f>IFERROR(
INDEX('Accounts worksheet'!$A:$A,MATCH('Purchases Input worksheet'!$C794,'Accounts worksheet'!$B:$B,0)),
"")</f>
        <v/>
      </c>
      <c r="F794" s="331"/>
      <c r="G794" s="336"/>
      <c r="H794" s="333"/>
      <c r="I794" s="334"/>
      <c r="J794" s="335"/>
      <c r="K794" s="340"/>
      <c r="L794" s="188" t="str">
        <f t="shared" si="37"/>
        <v/>
      </c>
      <c r="M794" s="188" t="str">
        <f t="shared" si="38"/>
        <v/>
      </c>
      <c r="N794" s="186"/>
      <c r="P794" s="134" t="str">
        <f t="shared" si="39"/>
        <v/>
      </c>
    </row>
    <row r="795" spans="1:16" x14ac:dyDescent="0.35">
      <c r="A795" s="133" t="str">
        <f>IF(B795="","",IFERROR(INDEX('Supplier List'!$A:$A,MATCH('Purchases Input worksheet'!$B795,'Supplier List'!$B:$B,0)),""))</f>
        <v/>
      </c>
      <c r="B795" s="329"/>
      <c r="C795" s="330"/>
      <c r="D795" s="185" t="str">
        <f>IFERROR(VLOOKUP($C795,'Accounts worksheet'!$B:$C,2,0),"")</f>
        <v/>
      </c>
      <c r="E795" s="186" t="str">
        <f>IFERROR(
INDEX('Accounts worksheet'!$A:$A,MATCH('Purchases Input worksheet'!$C795,'Accounts worksheet'!$B:$B,0)),
"")</f>
        <v/>
      </c>
      <c r="F795" s="331"/>
      <c r="G795" s="336"/>
      <c r="H795" s="333"/>
      <c r="I795" s="334"/>
      <c r="J795" s="335"/>
      <c r="K795" s="340"/>
      <c r="L795" s="188" t="str">
        <f t="shared" si="37"/>
        <v/>
      </c>
      <c r="M795" s="188" t="str">
        <f t="shared" si="38"/>
        <v/>
      </c>
      <c r="N795" s="186"/>
      <c r="P795" s="134" t="str">
        <f t="shared" si="39"/>
        <v/>
      </c>
    </row>
    <row r="796" spans="1:16" x14ac:dyDescent="0.35">
      <c r="A796" s="133" t="str">
        <f>IF(B796="","",IFERROR(INDEX('Supplier List'!$A:$A,MATCH('Purchases Input worksheet'!$B796,'Supplier List'!$B:$B,0)),""))</f>
        <v/>
      </c>
      <c r="B796" s="329"/>
      <c r="C796" s="330"/>
      <c r="D796" s="185" t="str">
        <f>IFERROR(VLOOKUP($C796,'Accounts worksheet'!$B:$C,2,0),"")</f>
        <v/>
      </c>
      <c r="E796" s="186" t="str">
        <f>IFERROR(
INDEX('Accounts worksheet'!$A:$A,MATCH('Purchases Input worksheet'!$C796,'Accounts worksheet'!$B:$B,0)),
"")</f>
        <v/>
      </c>
      <c r="F796" s="331"/>
      <c r="G796" s="336"/>
      <c r="H796" s="333"/>
      <c r="I796" s="334"/>
      <c r="J796" s="335"/>
      <c r="K796" s="340"/>
      <c r="L796" s="188" t="str">
        <f t="shared" si="37"/>
        <v/>
      </c>
      <c r="M796" s="188" t="str">
        <f t="shared" si="38"/>
        <v/>
      </c>
      <c r="N796" s="186"/>
      <c r="P796" s="134" t="str">
        <f t="shared" si="39"/>
        <v/>
      </c>
    </row>
    <row r="797" spans="1:16" x14ac:dyDescent="0.35">
      <c r="A797" s="133" t="str">
        <f>IF(B797="","",IFERROR(INDEX('Supplier List'!$A:$A,MATCH('Purchases Input worksheet'!$B797,'Supplier List'!$B:$B,0)),""))</f>
        <v/>
      </c>
      <c r="B797" s="329"/>
      <c r="C797" s="330"/>
      <c r="D797" s="185" t="str">
        <f>IFERROR(VLOOKUP($C797,'Accounts worksheet'!$B:$C,2,0),"")</f>
        <v/>
      </c>
      <c r="E797" s="186" t="str">
        <f>IFERROR(
INDEX('Accounts worksheet'!$A:$A,MATCH('Purchases Input worksheet'!$C797,'Accounts worksheet'!$B:$B,0)),
"")</f>
        <v/>
      </c>
      <c r="F797" s="331"/>
      <c r="G797" s="336"/>
      <c r="H797" s="333"/>
      <c r="I797" s="334"/>
      <c r="J797" s="335"/>
      <c r="K797" s="340"/>
      <c r="L797" s="188" t="str">
        <f t="shared" si="37"/>
        <v/>
      </c>
      <c r="M797" s="188" t="str">
        <f t="shared" si="38"/>
        <v/>
      </c>
      <c r="N797" s="186"/>
      <c r="P797" s="134" t="str">
        <f t="shared" si="39"/>
        <v/>
      </c>
    </row>
    <row r="798" spans="1:16" x14ac:dyDescent="0.35">
      <c r="A798" s="133" t="str">
        <f>IF(B798="","",IFERROR(INDEX('Supplier List'!$A:$A,MATCH('Purchases Input worksheet'!$B798,'Supplier List'!$B:$B,0)),""))</f>
        <v/>
      </c>
      <c r="B798" s="329"/>
      <c r="C798" s="330"/>
      <c r="D798" s="185" t="str">
        <f>IFERROR(VLOOKUP($C798,'Accounts worksheet'!$B:$C,2,0),"")</f>
        <v/>
      </c>
      <c r="E798" s="186" t="str">
        <f>IFERROR(
INDEX('Accounts worksheet'!$A:$A,MATCH('Purchases Input worksheet'!$C798,'Accounts worksheet'!$B:$B,0)),
"")</f>
        <v/>
      </c>
      <c r="F798" s="331"/>
      <c r="G798" s="336"/>
      <c r="H798" s="333"/>
      <c r="I798" s="334"/>
      <c r="J798" s="335"/>
      <c r="K798" s="340"/>
      <c r="L798" s="188" t="str">
        <f t="shared" si="37"/>
        <v/>
      </c>
      <c r="M798" s="188" t="str">
        <f t="shared" si="38"/>
        <v/>
      </c>
      <c r="N798" s="186"/>
      <c r="P798" s="134" t="str">
        <f t="shared" si="39"/>
        <v/>
      </c>
    </row>
    <row r="799" spans="1:16" x14ac:dyDescent="0.35">
      <c r="A799" s="133" t="str">
        <f>IF(B799="","",IFERROR(INDEX('Supplier List'!$A:$A,MATCH('Purchases Input worksheet'!$B799,'Supplier List'!$B:$B,0)),""))</f>
        <v/>
      </c>
      <c r="B799" s="329"/>
      <c r="C799" s="330"/>
      <c r="D799" s="185" t="str">
        <f>IFERROR(VLOOKUP($C799,'Accounts worksheet'!$B:$C,2,0),"")</f>
        <v/>
      </c>
      <c r="E799" s="186" t="str">
        <f>IFERROR(
INDEX('Accounts worksheet'!$A:$A,MATCH('Purchases Input worksheet'!$C799,'Accounts worksheet'!$B:$B,0)),
"")</f>
        <v/>
      </c>
      <c r="F799" s="331"/>
      <c r="G799" s="336"/>
      <c r="H799" s="333"/>
      <c r="I799" s="334"/>
      <c r="J799" s="335"/>
      <c r="K799" s="340"/>
      <c r="L799" s="188" t="str">
        <f t="shared" si="37"/>
        <v/>
      </c>
      <c r="M799" s="188" t="str">
        <f t="shared" si="38"/>
        <v/>
      </c>
      <c r="N799" s="186"/>
      <c r="P799" s="134" t="str">
        <f t="shared" si="39"/>
        <v/>
      </c>
    </row>
    <row r="800" spans="1:16" x14ac:dyDescent="0.35">
      <c r="A800" s="133" t="str">
        <f>IF(B800="","",IFERROR(INDEX('Supplier List'!$A:$A,MATCH('Purchases Input worksheet'!$B800,'Supplier List'!$B:$B,0)),""))</f>
        <v/>
      </c>
      <c r="B800" s="329"/>
      <c r="C800" s="330"/>
      <c r="D800" s="185" t="str">
        <f>IFERROR(VLOOKUP($C800,'Accounts worksheet'!$B:$C,2,0),"")</f>
        <v/>
      </c>
      <c r="E800" s="186" t="str">
        <f>IFERROR(
INDEX('Accounts worksheet'!$A:$A,MATCH('Purchases Input worksheet'!$C800,'Accounts worksheet'!$B:$B,0)),
"")</f>
        <v/>
      </c>
      <c r="F800" s="331"/>
      <c r="G800" s="336"/>
      <c r="H800" s="333"/>
      <c r="I800" s="334"/>
      <c r="J800" s="335"/>
      <c r="K800" s="340"/>
      <c r="L800" s="188" t="str">
        <f t="shared" si="37"/>
        <v/>
      </c>
      <c r="M800" s="188" t="str">
        <f t="shared" si="38"/>
        <v/>
      </c>
      <c r="N800" s="186"/>
      <c r="P800" s="134" t="str">
        <f t="shared" si="39"/>
        <v/>
      </c>
    </row>
    <row r="801" spans="1:16" x14ac:dyDescent="0.35">
      <c r="A801" s="133" t="str">
        <f>IF(B801="","",IFERROR(INDEX('Supplier List'!$A:$A,MATCH('Purchases Input worksheet'!$B801,'Supplier List'!$B:$B,0)),""))</f>
        <v/>
      </c>
      <c r="B801" s="329"/>
      <c r="C801" s="330"/>
      <c r="D801" s="185" t="str">
        <f>IFERROR(VLOOKUP($C801,'Accounts worksheet'!$B:$C,2,0),"")</f>
        <v/>
      </c>
      <c r="E801" s="186" t="str">
        <f>IFERROR(
INDEX('Accounts worksheet'!$A:$A,MATCH('Purchases Input worksheet'!$C801,'Accounts worksheet'!$B:$B,0)),
"")</f>
        <v/>
      </c>
      <c r="F801" s="331"/>
      <c r="G801" s="336"/>
      <c r="H801" s="333"/>
      <c r="I801" s="334"/>
      <c r="J801" s="335"/>
      <c r="K801" s="340"/>
      <c r="L801" s="188" t="str">
        <f t="shared" si="37"/>
        <v/>
      </c>
      <c r="M801" s="188" t="str">
        <f t="shared" si="38"/>
        <v/>
      </c>
      <c r="N801" s="186"/>
      <c r="P801" s="134" t="str">
        <f t="shared" si="39"/>
        <v/>
      </c>
    </row>
    <row r="802" spans="1:16" x14ac:dyDescent="0.35">
      <c r="A802" s="133" t="str">
        <f>IF(B802="","",IFERROR(INDEX('Supplier List'!$A:$A,MATCH('Purchases Input worksheet'!$B802,'Supplier List'!$B:$B,0)),""))</f>
        <v/>
      </c>
      <c r="B802" s="329"/>
      <c r="C802" s="330"/>
      <c r="D802" s="185" t="str">
        <f>IFERROR(VLOOKUP($C802,'Accounts worksheet'!$B:$C,2,0),"")</f>
        <v/>
      </c>
      <c r="E802" s="186" t="str">
        <f>IFERROR(
INDEX('Accounts worksheet'!$A:$A,MATCH('Purchases Input worksheet'!$C802,'Accounts worksheet'!$B:$B,0)),
"")</f>
        <v/>
      </c>
      <c r="F802" s="331"/>
      <c r="G802" s="336"/>
      <c r="H802" s="333"/>
      <c r="I802" s="334"/>
      <c r="J802" s="335"/>
      <c r="K802" s="340"/>
      <c r="L802" s="188" t="str">
        <f t="shared" si="37"/>
        <v/>
      </c>
      <c r="M802" s="188" t="str">
        <f t="shared" si="38"/>
        <v/>
      </c>
      <c r="N802" s="186"/>
      <c r="P802" s="134" t="str">
        <f t="shared" si="39"/>
        <v/>
      </c>
    </row>
    <row r="803" spans="1:16" x14ac:dyDescent="0.35">
      <c r="A803" s="133" t="str">
        <f>IF(B803="","",IFERROR(INDEX('Supplier List'!$A:$A,MATCH('Purchases Input worksheet'!$B803,'Supplier List'!$B:$B,0)),""))</f>
        <v/>
      </c>
      <c r="B803" s="329"/>
      <c r="C803" s="330"/>
      <c r="D803" s="185" t="str">
        <f>IFERROR(VLOOKUP($C803,'Accounts worksheet'!$B:$C,2,0),"")</f>
        <v/>
      </c>
      <c r="E803" s="186" t="str">
        <f>IFERROR(
INDEX('Accounts worksheet'!$A:$A,MATCH('Purchases Input worksheet'!$C803,'Accounts worksheet'!$B:$B,0)),
"")</f>
        <v/>
      </c>
      <c r="F803" s="331"/>
      <c r="G803" s="336"/>
      <c r="H803" s="333"/>
      <c r="I803" s="334"/>
      <c r="J803" s="335"/>
      <c r="K803" s="340"/>
      <c r="L803" s="188" t="str">
        <f t="shared" si="37"/>
        <v/>
      </c>
      <c r="M803" s="188" t="str">
        <f t="shared" si="38"/>
        <v/>
      </c>
      <c r="N803" s="186"/>
      <c r="P803" s="134" t="str">
        <f t="shared" si="39"/>
        <v/>
      </c>
    </row>
    <row r="804" spans="1:16" x14ac:dyDescent="0.35">
      <c r="A804" s="133" t="str">
        <f>IF(B804="","",IFERROR(INDEX('Supplier List'!$A:$A,MATCH('Purchases Input worksheet'!$B804,'Supplier List'!$B:$B,0)),""))</f>
        <v/>
      </c>
      <c r="B804" s="329"/>
      <c r="C804" s="330"/>
      <c r="D804" s="185" t="str">
        <f>IFERROR(VLOOKUP($C804,'Accounts worksheet'!$B:$C,2,0),"")</f>
        <v/>
      </c>
      <c r="E804" s="186" t="str">
        <f>IFERROR(
INDEX('Accounts worksheet'!$A:$A,MATCH('Purchases Input worksheet'!$C804,'Accounts worksheet'!$B:$B,0)),
"")</f>
        <v/>
      </c>
      <c r="F804" s="331"/>
      <c r="G804" s="336"/>
      <c r="H804" s="333"/>
      <c r="I804" s="334"/>
      <c r="J804" s="335"/>
      <c r="K804" s="340"/>
      <c r="L804" s="188" t="str">
        <f t="shared" si="37"/>
        <v/>
      </c>
      <c r="M804" s="188" t="str">
        <f t="shared" si="38"/>
        <v/>
      </c>
      <c r="N804" s="186"/>
      <c r="P804" s="134" t="str">
        <f t="shared" si="39"/>
        <v/>
      </c>
    </row>
    <row r="805" spans="1:16" x14ac:dyDescent="0.35">
      <c r="A805" s="133" t="str">
        <f>IF(B805="","",IFERROR(INDEX('Supplier List'!$A:$A,MATCH('Purchases Input worksheet'!$B805,'Supplier List'!$B:$B,0)),""))</f>
        <v/>
      </c>
      <c r="B805" s="329"/>
      <c r="C805" s="330"/>
      <c r="D805" s="185" t="str">
        <f>IFERROR(VLOOKUP($C805,'Accounts worksheet'!$B:$C,2,0),"")</f>
        <v/>
      </c>
      <c r="E805" s="186" t="str">
        <f>IFERROR(
INDEX('Accounts worksheet'!$A:$A,MATCH('Purchases Input worksheet'!$C805,'Accounts worksheet'!$B:$B,0)),
"")</f>
        <v/>
      </c>
      <c r="F805" s="331"/>
      <c r="G805" s="336"/>
      <c r="H805" s="333"/>
      <c r="I805" s="334"/>
      <c r="J805" s="335"/>
      <c r="K805" s="340"/>
      <c r="L805" s="188" t="str">
        <f t="shared" si="37"/>
        <v/>
      </c>
      <c r="M805" s="188" t="str">
        <f t="shared" si="38"/>
        <v/>
      </c>
      <c r="N805" s="186"/>
      <c r="P805" s="134" t="str">
        <f t="shared" si="39"/>
        <v/>
      </c>
    </row>
    <row r="806" spans="1:16" x14ac:dyDescent="0.35">
      <c r="A806" s="133" t="str">
        <f>IF(B806="","",IFERROR(INDEX('Supplier List'!$A:$A,MATCH('Purchases Input worksheet'!$B806,'Supplier List'!$B:$B,0)),""))</f>
        <v/>
      </c>
      <c r="B806" s="329"/>
      <c r="C806" s="330"/>
      <c r="D806" s="185" t="str">
        <f>IFERROR(VLOOKUP($C806,'Accounts worksheet'!$B:$C,2,0),"")</f>
        <v/>
      </c>
      <c r="E806" s="186" t="str">
        <f>IFERROR(
INDEX('Accounts worksheet'!$A:$A,MATCH('Purchases Input worksheet'!$C806,'Accounts worksheet'!$B:$B,0)),
"")</f>
        <v/>
      </c>
      <c r="F806" s="331"/>
      <c r="G806" s="336"/>
      <c r="H806" s="333"/>
      <c r="I806" s="334"/>
      <c r="J806" s="335"/>
      <c r="K806" s="340"/>
      <c r="L806" s="188" t="str">
        <f t="shared" si="37"/>
        <v/>
      </c>
      <c r="M806" s="188" t="str">
        <f t="shared" si="38"/>
        <v/>
      </c>
      <c r="N806" s="186"/>
      <c r="P806" s="134" t="str">
        <f t="shared" si="39"/>
        <v/>
      </c>
    </row>
    <row r="807" spans="1:16" x14ac:dyDescent="0.35">
      <c r="A807" s="133" t="str">
        <f>IF(B807="","",IFERROR(INDEX('Supplier List'!$A:$A,MATCH('Purchases Input worksheet'!$B807,'Supplier List'!$B:$B,0)),""))</f>
        <v/>
      </c>
      <c r="B807" s="329"/>
      <c r="C807" s="330"/>
      <c r="D807" s="185" t="str">
        <f>IFERROR(VLOOKUP($C807,'Accounts worksheet'!$B:$C,2,0),"")</f>
        <v/>
      </c>
      <c r="E807" s="186" t="str">
        <f>IFERROR(
INDEX('Accounts worksheet'!$A:$A,MATCH('Purchases Input worksheet'!$C807,'Accounts worksheet'!$B:$B,0)),
"")</f>
        <v/>
      </c>
      <c r="F807" s="331"/>
      <c r="G807" s="336"/>
      <c r="H807" s="333"/>
      <c r="I807" s="334"/>
      <c r="J807" s="335"/>
      <c r="K807" s="340"/>
      <c r="L807" s="188" t="str">
        <f t="shared" si="37"/>
        <v/>
      </c>
      <c r="M807" s="188" t="str">
        <f t="shared" si="38"/>
        <v/>
      </c>
      <c r="N807" s="186"/>
      <c r="P807" s="134" t="str">
        <f t="shared" si="39"/>
        <v/>
      </c>
    </row>
    <row r="808" spans="1:16" x14ac:dyDescent="0.35">
      <c r="A808" s="133" t="str">
        <f>IF(B808="","",IFERROR(INDEX('Supplier List'!$A:$A,MATCH('Purchases Input worksheet'!$B808,'Supplier List'!$B:$B,0)),""))</f>
        <v/>
      </c>
      <c r="B808" s="329"/>
      <c r="C808" s="330"/>
      <c r="D808" s="185" t="str">
        <f>IFERROR(VLOOKUP($C808,'Accounts worksheet'!$B:$C,2,0),"")</f>
        <v/>
      </c>
      <c r="E808" s="186" t="str">
        <f>IFERROR(
INDEX('Accounts worksheet'!$A:$A,MATCH('Purchases Input worksheet'!$C808,'Accounts worksheet'!$B:$B,0)),
"")</f>
        <v/>
      </c>
      <c r="F808" s="331"/>
      <c r="G808" s="336"/>
      <c r="H808" s="333"/>
      <c r="I808" s="334"/>
      <c r="J808" s="335"/>
      <c r="K808" s="340"/>
      <c r="L808" s="188" t="str">
        <f t="shared" si="37"/>
        <v/>
      </c>
      <c r="M808" s="188" t="str">
        <f t="shared" si="38"/>
        <v/>
      </c>
      <c r="N808" s="186"/>
      <c r="P808" s="134" t="str">
        <f t="shared" si="39"/>
        <v/>
      </c>
    </row>
    <row r="809" spans="1:16" x14ac:dyDescent="0.35">
      <c r="A809" s="133" t="str">
        <f>IF(B809="","",IFERROR(INDEX('Supplier List'!$A:$A,MATCH('Purchases Input worksheet'!$B809,'Supplier List'!$B:$B,0)),""))</f>
        <v/>
      </c>
      <c r="B809" s="329"/>
      <c r="C809" s="330"/>
      <c r="D809" s="185" t="str">
        <f>IFERROR(VLOOKUP($C809,'Accounts worksheet'!$B:$C,2,0),"")</f>
        <v/>
      </c>
      <c r="E809" s="186" t="str">
        <f>IFERROR(
INDEX('Accounts worksheet'!$A:$A,MATCH('Purchases Input worksheet'!$C809,'Accounts worksheet'!$B:$B,0)),
"")</f>
        <v/>
      </c>
      <c r="F809" s="331"/>
      <c r="G809" s="336"/>
      <c r="H809" s="333"/>
      <c r="I809" s="334"/>
      <c r="J809" s="335"/>
      <c r="K809" s="340"/>
      <c r="L809" s="188" t="str">
        <f t="shared" si="37"/>
        <v/>
      </c>
      <c r="M809" s="188" t="str">
        <f t="shared" si="38"/>
        <v/>
      </c>
      <c r="N809" s="186"/>
      <c r="P809" s="134" t="str">
        <f t="shared" si="39"/>
        <v/>
      </c>
    </row>
    <row r="810" spans="1:16" x14ac:dyDescent="0.35">
      <c r="A810" s="133" t="str">
        <f>IF(B810="","",IFERROR(INDEX('Supplier List'!$A:$A,MATCH('Purchases Input worksheet'!$B810,'Supplier List'!$B:$B,0)),""))</f>
        <v/>
      </c>
      <c r="B810" s="329"/>
      <c r="C810" s="330"/>
      <c r="D810" s="185" t="str">
        <f>IFERROR(VLOOKUP($C810,'Accounts worksheet'!$B:$C,2,0),"")</f>
        <v/>
      </c>
      <c r="E810" s="186" t="str">
        <f>IFERROR(
INDEX('Accounts worksheet'!$A:$A,MATCH('Purchases Input worksheet'!$C810,'Accounts worksheet'!$B:$B,0)),
"")</f>
        <v/>
      </c>
      <c r="F810" s="331"/>
      <c r="G810" s="336"/>
      <c r="H810" s="333"/>
      <c r="I810" s="334"/>
      <c r="J810" s="335"/>
      <c r="K810" s="340"/>
      <c r="L810" s="188" t="str">
        <f t="shared" si="37"/>
        <v/>
      </c>
      <c r="M810" s="188" t="str">
        <f t="shared" si="38"/>
        <v/>
      </c>
      <c r="N810" s="186"/>
      <c r="P810" s="134" t="str">
        <f t="shared" si="39"/>
        <v/>
      </c>
    </row>
    <row r="811" spans="1:16" x14ac:dyDescent="0.35">
      <c r="A811" s="133" t="str">
        <f>IF(B811="","",IFERROR(INDEX('Supplier List'!$A:$A,MATCH('Purchases Input worksheet'!$B811,'Supplier List'!$B:$B,0)),""))</f>
        <v/>
      </c>
      <c r="B811" s="329"/>
      <c r="C811" s="330"/>
      <c r="D811" s="185" t="str">
        <f>IFERROR(VLOOKUP($C811,'Accounts worksheet'!$B:$C,2,0),"")</f>
        <v/>
      </c>
      <c r="E811" s="186" t="str">
        <f>IFERROR(
INDEX('Accounts worksheet'!$A:$A,MATCH('Purchases Input worksheet'!$C811,'Accounts worksheet'!$B:$B,0)),
"")</f>
        <v/>
      </c>
      <c r="F811" s="331"/>
      <c r="G811" s="336"/>
      <c r="H811" s="333"/>
      <c r="I811" s="334"/>
      <c r="J811" s="335"/>
      <c r="K811" s="340"/>
      <c r="L811" s="188" t="str">
        <f t="shared" si="37"/>
        <v/>
      </c>
      <c r="M811" s="188" t="str">
        <f t="shared" si="38"/>
        <v/>
      </c>
      <c r="N811" s="186"/>
      <c r="P811" s="134" t="str">
        <f t="shared" si="39"/>
        <v/>
      </c>
    </row>
    <row r="812" spans="1:16" x14ac:dyDescent="0.35">
      <c r="A812" s="133" t="str">
        <f>IF(B812="","",IFERROR(INDEX('Supplier List'!$A:$A,MATCH('Purchases Input worksheet'!$B812,'Supplier List'!$B:$B,0)),""))</f>
        <v/>
      </c>
      <c r="B812" s="329"/>
      <c r="C812" s="330"/>
      <c r="D812" s="185" t="str">
        <f>IFERROR(VLOOKUP($C812,'Accounts worksheet'!$B:$C,2,0),"")</f>
        <v/>
      </c>
      <c r="E812" s="186" t="str">
        <f>IFERROR(
INDEX('Accounts worksheet'!$A:$A,MATCH('Purchases Input worksheet'!$C812,'Accounts worksheet'!$B:$B,0)),
"")</f>
        <v/>
      </c>
      <c r="F812" s="331"/>
      <c r="G812" s="336"/>
      <c r="H812" s="333"/>
      <c r="I812" s="334"/>
      <c r="J812" s="335"/>
      <c r="K812" s="340"/>
      <c r="L812" s="188" t="str">
        <f t="shared" si="37"/>
        <v/>
      </c>
      <c r="M812" s="188" t="str">
        <f t="shared" si="38"/>
        <v/>
      </c>
      <c r="N812" s="186"/>
      <c r="P812" s="134" t="str">
        <f t="shared" si="39"/>
        <v/>
      </c>
    </row>
    <row r="813" spans="1:16" x14ac:dyDescent="0.35">
      <c r="A813" s="133" t="str">
        <f>IF(B813="","",IFERROR(INDEX('Supplier List'!$A:$A,MATCH('Purchases Input worksheet'!$B813,'Supplier List'!$B:$B,0)),""))</f>
        <v/>
      </c>
      <c r="B813" s="329"/>
      <c r="C813" s="330"/>
      <c r="D813" s="185" t="str">
        <f>IFERROR(VLOOKUP($C813,'Accounts worksheet'!$B:$C,2,0),"")</f>
        <v/>
      </c>
      <c r="E813" s="186" t="str">
        <f>IFERROR(
INDEX('Accounts worksheet'!$A:$A,MATCH('Purchases Input worksheet'!$C813,'Accounts worksheet'!$B:$B,0)),
"")</f>
        <v/>
      </c>
      <c r="F813" s="331"/>
      <c r="G813" s="336"/>
      <c r="H813" s="333"/>
      <c r="I813" s="334"/>
      <c r="J813" s="335"/>
      <c r="K813" s="340"/>
      <c r="L813" s="188" t="str">
        <f t="shared" si="37"/>
        <v/>
      </c>
      <c r="M813" s="188" t="str">
        <f t="shared" si="38"/>
        <v/>
      </c>
      <c r="N813" s="186"/>
      <c r="P813" s="134" t="str">
        <f t="shared" si="39"/>
        <v/>
      </c>
    </row>
    <row r="814" spans="1:16" x14ac:dyDescent="0.35">
      <c r="A814" s="133" t="str">
        <f>IF(B814="","",IFERROR(INDEX('Supplier List'!$A:$A,MATCH('Purchases Input worksheet'!$B814,'Supplier List'!$B:$B,0)),""))</f>
        <v/>
      </c>
      <c r="B814" s="329"/>
      <c r="C814" s="330"/>
      <c r="D814" s="185" t="str">
        <f>IFERROR(VLOOKUP($C814,'Accounts worksheet'!$B:$C,2,0),"")</f>
        <v/>
      </c>
      <c r="E814" s="186" t="str">
        <f>IFERROR(
INDEX('Accounts worksheet'!$A:$A,MATCH('Purchases Input worksheet'!$C814,'Accounts worksheet'!$B:$B,0)),
"")</f>
        <v/>
      </c>
      <c r="F814" s="331"/>
      <c r="G814" s="336"/>
      <c r="H814" s="333"/>
      <c r="I814" s="334"/>
      <c r="J814" s="335"/>
      <c r="K814" s="340"/>
      <c r="L814" s="188" t="str">
        <f t="shared" si="37"/>
        <v/>
      </c>
      <c r="M814" s="188" t="str">
        <f t="shared" si="38"/>
        <v/>
      </c>
      <c r="N814" s="186"/>
      <c r="P814" s="134" t="str">
        <f t="shared" si="39"/>
        <v/>
      </c>
    </row>
    <row r="815" spans="1:16" x14ac:dyDescent="0.35">
      <c r="A815" s="133" t="str">
        <f>IF(B815="","",IFERROR(INDEX('Supplier List'!$A:$A,MATCH('Purchases Input worksheet'!$B815,'Supplier List'!$B:$B,0)),""))</f>
        <v/>
      </c>
      <c r="B815" s="329"/>
      <c r="C815" s="330"/>
      <c r="D815" s="185" t="str">
        <f>IFERROR(VLOOKUP($C815,'Accounts worksheet'!$B:$C,2,0),"")</f>
        <v/>
      </c>
      <c r="E815" s="186" t="str">
        <f>IFERROR(
INDEX('Accounts worksheet'!$A:$A,MATCH('Purchases Input worksheet'!$C815,'Accounts worksheet'!$B:$B,0)),
"")</f>
        <v/>
      </c>
      <c r="F815" s="331"/>
      <c r="G815" s="336"/>
      <c r="H815" s="333"/>
      <c r="I815" s="334"/>
      <c r="J815" s="335"/>
      <c r="K815" s="340"/>
      <c r="L815" s="188" t="str">
        <f t="shared" si="37"/>
        <v/>
      </c>
      <c r="M815" s="188" t="str">
        <f t="shared" si="38"/>
        <v/>
      </c>
      <c r="N815" s="186"/>
      <c r="P815" s="134" t="str">
        <f t="shared" si="39"/>
        <v/>
      </c>
    </row>
    <row r="816" spans="1:16" x14ac:dyDescent="0.35">
      <c r="A816" s="133" t="str">
        <f>IF(B816="","",IFERROR(INDEX('Supplier List'!$A:$A,MATCH('Purchases Input worksheet'!$B816,'Supplier List'!$B:$B,0)),""))</f>
        <v/>
      </c>
      <c r="B816" s="329"/>
      <c r="C816" s="330"/>
      <c r="D816" s="185" t="str">
        <f>IFERROR(VLOOKUP($C816,'Accounts worksheet'!$B:$C,2,0),"")</f>
        <v/>
      </c>
      <c r="E816" s="186" t="str">
        <f>IFERROR(
INDEX('Accounts worksheet'!$A:$A,MATCH('Purchases Input worksheet'!$C816,'Accounts worksheet'!$B:$B,0)),
"")</f>
        <v/>
      </c>
      <c r="F816" s="331"/>
      <c r="G816" s="336"/>
      <c r="H816" s="333"/>
      <c r="I816" s="334"/>
      <c r="J816" s="335"/>
      <c r="K816" s="340"/>
      <c r="L816" s="188" t="str">
        <f t="shared" si="37"/>
        <v/>
      </c>
      <c r="M816" s="188" t="str">
        <f t="shared" si="38"/>
        <v/>
      </c>
      <c r="N816" s="186"/>
      <c r="P816" s="134" t="str">
        <f t="shared" si="39"/>
        <v/>
      </c>
    </row>
    <row r="817" spans="1:16" x14ac:dyDescent="0.35">
      <c r="A817" s="133" t="str">
        <f>IF(B817="","",IFERROR(INDEX('Supplier List'!$A:$A,MATCH('Purchases Input worksheet'!$B817,'Supplier List'!$B:$B,0)),""))</f>
        <v/>
      </c>
      <c r="B817" s="329"/>
      <c r="C817" s="330"/>
      <c r="D817" s="185" t="str">
        <f>IFERROR(VLOOKUP($C817,'Accounts worksheet'!$B:$C,2,0),"")</f>
        <v/>
      </c>
      <c r="E817" s="186" t="str">
        <f>IFERROR(
INDEX('Accounts worksheet'!$A:$A,MATCH('Purchases Input worksheet'!$C817,'Accounts worksheet'!$B:$B,0)),
"")</f>
        <v/>
      </c>
      <c r="F817" s="331"/>
      <c r="G817" s="336"/>
      <c r="H817" s="333"/>
      <c r="I817" s="334"/>
      <c r="J817" s="335"/>
      <c r="K817" s="340"/>
      <c r="L817" s="188" t="str">
        <f t="shared" si="37"/>
        <v/>
      </c>
      <c r="M817" s="188" t="str">
        <f t="shared" si="38"/>
        <v/>
      </c>
      <c r="N817" s="186"/>
      <c r="P817" s="134" t="str">
        <f t="shared" si="39"/>
        <v/>
      </c>
    </row>
    <row r="818" spans="1:16" x14ac:dyDescent="0.35">
      <c r="A818" s="133" t="str">
        <f>IF(B818="","",IFERROR(INDEX('Supplier List'!$A:$A,MATCH('Purchases Input worksheet'!$B818,'Supplier List'!$B:$B,0)),""))</f>
        <v/>
      </c>
      <c r="B818" s="329"/>
      <c r="C818" s="330"/>
      <c r="D818" s="185" t="str">
        <f>IFERROR(VLOOKUP($C818,'Accounts worksheet'!$B:$C,2,0),"")</f>
        <v/>
      </c>
      <c r="E818" s="186" t="str">
        <f>IFERROR(
INDEX('Accounts worksheet'!$A:$A,MATCH('Purchases Input worksheet'!$C818,'Accounts worksheet'!$B:$B,0)),
"")</f>
        <v/>
      </c>
      <c r="F818" s="331"/>
      <c r="G818" s="336"/>
      <c r="H818" s="333"/>
      <c r="I818" s="334"/>
      <c r="J818" s="335"/>
      <c r="K818" s="340"/>
      <c r="L818" s="188" t="str">
        <f t="shared" si="37"/>
        <v/>
      </c>
      <c r="M818" s="188" t="str">
        <f t="shared" si="38"/>
        <v/>
      </c>
      <c r="N818" s="186"/>
      <c r="P818" s="134" t="str">
        <f t="shared" si="39"/>
        <v/>
      </c>
    </row>
    <row r="819" spans="1:16" x14ac:dyDescent="0.35">
      <c r="A819" s="133" t="str">
        <f>IF(B819="","",IFERROR(INDEX('Supplier List'!$A:$A,MATCH('Purchases Input worksheet'!$B819,'Supplier List'!$B:$B,0)),""))</f>
        <v/>
      </c>
      <c r="B819" s="329"/>
      <c r="C819" s="330"/>
      <c r="D819" s="185" t="str">
        <f>IFERROR(VLOOKUP($C819,'Accounts worksheet'!$B:$C,2,0),"")</f>
        <v/>
      </c>
      <c r="E819" s="186" t="str">
        <f>IFERROR(
INDEX('Accounts worksheet'!$A:$A,MATCH('Purchases Input worksheet'!$C819,'Accounts worksheet'!$B:$B,0)),
"")</f>
        <v/>
      </c>
      <c r="F819" s="331"/>
      <c r="G819" s="336"/>
      <c r="H819" s="333"/>
      <c r="I819" s="334"/>
      <c r="J819" s="335"/>
      <c r="K819" s="340"/>
      <c r="L819" s="188" t="str">
        <f t="shared" si="37"/>
        <v/>
      </c>
      <c r="M819" s="188" t="str">
        <f t="shared" si="38"/>
        <v/>
      </c>
      <c r="N819" s="186"/>
      <c r="P819" s="134" t="str">
        <f t="shared" si="39"/>
        <v/>
      </c>
    </row>
    <row r="820" spans="1:16" x14ac:dyDescent="0.35">
      <c r="A820" s="133" t="str">
        <f>IF(B820="","",IFERROR(INDEX('Supplier List'!$A:$A,MATCH('Purchases Input worksheet'!$B820,'Supplier List'!$B:$B,0)),""))</f>
        <v/>
      </c>
      <c r="B820" s="329"/>
      <c r="C820" s="330"/>
      <c r="D820" s="185" t="str">
        <f>IFERROR(VLOOKUP($C820,'Accounts worksheet'!$B:$C,2,0),"")</f>
        <v/>
      </c>
      <c r="E820" s="186" t="str">
        <f>IFERROR(
INDEX('Accounts worksheet'!$A:$A,MATCH('Purchases Input worksheet'!$C820,'Accounts worksheet'!$B:$B,0)),
"")</f>
        <v/>
      </c>
      <c r="F820" s="331"/>
      <c r="G820" s="336"/>
      <c r="H820" s="333"/>
      <c r="I820" s="334"/>
      <c r="J820" s="335"/>
      <c r="K820" s="340"/>
      <c r="L820" s="188" t="str">
        <f t="shared" si="37"/>
        <v/>
      </c>
      <c r="M820" s="188" t="str">
        <f t="shared" si="38"/>
        <v/>
      </c>
      <c r="N820" s="186"/>
      <c r="P820" s="134" t="str">
        <f t="shared" si="39"/>
        <v/>
      </c>
    </row>
    <row r="821" spans="1:16" x14ac:dyDescent="0.35">
      <c r="A821" s="133" t="str">
        <f>IF(B821="","",IFERROR(INDEX('Supplier List'!$A:$A,MATCH('Purchases Input worksheet'!$B821,'Supplier List'!$B:$B,0)),""))</f>
        <v/>
      </c>
      <c r="B821" s="329"/>
      <c r="C821" s="330"/>
      <c r="D821" s="185" t="str">
        <f>IFERROR(VLOOKUP($C821,'Accounts worksheet'!$B:$C,2,0),"")</f>
        <v/>
      </c>
      <c r="E821" s="186" t="str">
        <f>IFERROR(
INDEX('Accounts worksheet'!$A:$A,MATCH('Purchases Input worksheet'!$C821,'Accounts worksheet'!$B:$B,0)),
"")</f>
        <v/>
      </c>
      <c r="F821" s="331"/>
      <c r="G821" s="336"/>
      <c r="H821" s="333"/>
      <c r="I821" s="334"/>
      <c r="J821" s="335"/>
      <c r="K821" s="340"/>
      <c r="L821" s="188" t="str">
        <f t="shared" si="37"/>
        <v/>
      </c>
      <c r="M821" s="188" t="str">
        <f t="shared" si="38"/>
        <v/>
      </c>
      <c r="N821" s="186"/>
      <c r="P821" s="134" t="str">
        <f t="shared" si="39"/>
        <v/>
      </c>
    </row>
    <row r="822" spans="1:16" x14ac:dyDescent="0.35">
      <c r="A822" s="133" t="str">
        <f>IF(B822="","",IFERROR(INDEX('Supplier List'!$A:$A,MATCH('Purchases Input worksheet'!$B822,'Supplier List'!$B:$B,0)),""))</f>
        <v/>
      </c>
      <c r="B822" s="329"/>
      <c r="C822" s="330"/>
      <c r="D822" s="185" t="str">
        <f>IFERROR(VLOOKUP($C822,'Accounts worksheet'!$B:$C,2,0),"")</f>
        <v/>
      </c>
      <c r="E822" s="186" t="str">
        <f>IFERROR(
INDEX('Accounts worksheet'!$A:$A,MATCH('Purchases Input worksheet'!$C822,'Accounts worksheet'!$B:$B,0)),
"")</f>
        <v/>
      </c>
      <c r="F822" s="331"/>
      <c r="G822" s="336"/>
      <c r="H822" s="333"/>
      <c r="I822" s="334"/>
      <c r="J822" s="335"/>
      <c r="K822" s="340"/>
      <c r="L822" s="188" t="str">
        <f t="shared" si="37"/>
        <v/>
      </c>
      <c r="M822" s="188" t="str">
        <f t="shared" si="38"/>
        <v/>
      </c>
      <c r="N822" s="186"/>
      <c r="P822" s="134" t="str">
        <f t="shared" si="39"/>
        <v/>
      </c>
    </row>
    <row r="823" spans="1:16" x14ac:dyDescent="0.35">
      <c r="A823" s="133" t="str">
        <f>IF(B823="","",IFERROR(INDEX('Supplier List'!$A:$A,MATCH('Purchases Input worksheet'!$B823,'Supplier List'!$B:$B,0)),""))</f>
        <v/>
      </c>
      <c r="B823" s="329"/>
      <c r="C823" s="330"/>
      <c r="D823" s="185" t="str">
        <f>IFERROR(VLOOKUP($C823,'Accounts worksheet'!$B:$C,2,0),"")</f>
        <v/>
      </c>
      <c r="E823" s="186" t="str">
        <f>IFERROR(
INDEX('Accounts worksheet'!$A:$A,MATCH('Purchases Input worksheet'!$C823,'Accounts worksheet'!$B:$B,0)),
"")</f>
        <v/>
      </c>
      <c r="F823" s="331"/>
      <c r="G823" s="336"/>
      <c r="H823" s="333"/>
      <c r="I823" s="334"/>
      <c r="J823" s="335"/>
      <c r="K823" s="340"/>
      <c r="L823" s="188" t="str">
        <f t="shared" si="37"/>
        <v/>
      </c>
      <c r="M823" s="188" t="str">
        <f t="shared" si="38"/>
        <v/>
      </c>
      <c r="N823" s="186"/>
      <c r="P823" s="134" t="str">
        <f t="shared" si="39"/>
        <v/>
      </c>
    </row>
    <row r="824" spans="1:16" x14ac:dyDescent="0.35">
      <c r="A824" s="133" t="str">
        <f>IF(B824="","",IFERROR(INDEX('Supplier List'!$A:$A,MATCH('Purchases Input worksheet'!$B824,'Supplier List'!$B:$B,0)),""))</f>
        <v/>
      </c>
      <c r="B824" s="329"/>
      <c r="C824" s="330"/>
      <c r="D824" s="185" t="str">
        <f>IFERROR(VLOOKUP($C824,'Accounts worksheet'!$B:$C,2,0),"")</f>
        <v/>
      </c>
      <c r="E824" s="186" t="str">
        <f>IFERROR(
INDEX('Accounts worksheet'!$A:$A,MATCH('Purchases Input worksheet'!$C824,'Accounts worksheet'!$B:$B,0)),
"")</f>
        <v/>
      </c>
      <c r="F824" s="331"/>
      <c r="G824" s="336"/>
      <c r="H824" s="333"/>
      <c r="I824" s="334"/>
      <c r="J824" s="335"/>
      <c r="K824" s="340"/>
      <c r="L824" s="188" t="str">
        <f t="shared" si="37"/>
        <v/>
      </c>
      <c r="M824" s="188" t="str">
        <f t="shared" si="38"/>
        <v/>
      </c>
      <c r="N824" s="186"/>
      <c r="P824" s="134" t="str">
        <f t="shared" si="39"/>
        <v/>
      </c>
    </row>
    <row r="825" spans="1:16" x14ac:dyDescent="0.35">
      <c r="A825" s="133" t="str">
        <f>IF(B825="","",IFERROR(INDEX('Supplier List'!$A:$A,MATCH('Purchases Input worksheet'!$B825,'Supplier List'!$B:$B,0)),""))</f>
        <v/>
      </c>
      <c r="B825" s="329"/>
      <c r="C825" s="330"/>
      <c r="D825" s="185" t="str">
        <f>IFERROR(VLOOKUP($C825,'Accounts worksheet'!$B:$C,2,0),"")</f>
        <v/>
      </c>
      <c r="E825" s="186" t="str">
        <f>IFERROR(
INDEX('Accounts worksheet'!$A:$A,MATCH('Purchases Input worksheet'!$C825,'Accounts worksheet'!$B:$B,0)),
"")</f>
        <v/>
      </c>
      <c r="F825" s="331"/>
      <c r="G825" s="336"/>
      <c r="H825" s="333"/>
      <c r="I825" s="334"/>
      <c r="J825" s="335"/>
      <c r="K825" s="340"/>
      <c r="L825" s="188" t="str">
        <f t="shared" si="37"/>
        <v/>
      </c>
      <c r="M825" s="188" t="str">
        <f t="shared" si="38"/>
        <v/>
      </c>
      <c r="N825" s="186"/>
      <c r="P825" s="134" t="str">
        <f t="shared" si="39"/>
        <v/>
      </c>
    </row>
    <row r="826" spans="1:16" x14ac:dyDescent="0.35">
      <c r="A826" s="133" t="str">
        <f>IF(B826="","",IFERROR(INDEX('Supplier List'!$A:$A,MATCH('Purchases Input worksheet'!$B826,'Supplier List'!$B:$B,0)),""))</f>
        <v/>
      </c>
      <c r="B826" s="329"/>
      <c r="C826" s="330"/>
      <c r="D826" s="185" t="str">
        <f>IFERROR(VLOOKUP($C826,'Accounts worksheet'!$B:$C,2,0),"")</f>
        <v/>
      </c>
      <c r="E826" s="186" t="str">
        <f>IFERROR(
INDEX('Accounts worksheet'!$A:$A,MATCH('Purchases Input worksheet'!$C826,'Accounts worksheet'!$B:$B,0)),
"")</f>
        <v/>
      </c>
      <c r="F826" s="331"/>
      <c r="G826" s="336"/>
      <c r="H826" s="333"/>
      <c r="I826" s="334"/>
      <c r="J826" s="335"/>
      <c r="K826" s="340"/>
      <c r="L826" s="188" t="str">
        <f t="shared" si="37"/>
        <v/>
      </c>
      <c r="M826" s="188" t="str">
        <f t="shared" si="38"/>
        <v/>
      </c>
      <c r="N826" s="186"/>
      <c r="P826" s="134" t="str">
        <f t="shared" si="39"/>
        <v/>
      </c>
    </row>
    <row r="827" spans="1:16" x14ac:dyDescent="0.35">
      <c r="A827" s="133" t="str">
        <f>IF(B827="","",IFERROR(INDEX('Supplier List'!$A:$A,MATCH('Purchases Input worksheet'!$B827,'Supplier List'!$B:$B,0)),""))</f>
        <v/>
      </c>
      <c r="B827" s="329"/>
      <c r="C827" s="330"/>
      <c r="D827" s="185" t="str">
        <f>IFERROR(VLOOKUP($C827,'Accounts worksheet'!$B:$C,2,0),"")</f>
        <v/>
      </c>
      <c r="E827" s="186" t="str">
        <f>IFERROR(
INDEX('Accounts worksheet'!$A:$A,MATCH('Purchases Input worksheet'!$C827,'Accounts worksheet'!$B:$B,0)),
"")</f>
        <v/>
      </c>
      <c r="F827" s="331"/>
      <c r="G827" s="336"/>
      <c r="H827" s="333"/>
      <c r="I827" s="334"/>
      <c r="J827" s="335"/>
      <c r="K827" s="340"/>
      <c r="L827" s="188" t="str">
        <f t="shared" si="37"/>
        <v/>
      </c>
      <c r="M827" s="188" t="str">
        <f t="shared" si="38"/>
        <v/>
      </c>
      <c r="N827" s="186"/>
      <c r="P827" s="134" t="str">
        <f t="shared" si="39"/>
        <v/>
      </c>
    </row>
    <row r="828" spans="1:16" x14ac:dyDescent="0.35">
      <c r="A828" s="133" t="str">
        <f>IF(B828="","",IFERROR(INDEX('Supplier List'!$A:$A,MATCH('Purchases Input worksheet'!$B828,'Supplier List'!$B:$B,0)),""))</f>
        <v/>
      </c>
      <c r="B828" s="329"/>
      <c r="C828" s="330"/>
      <c r="D828" s="185" t="str">
        <f>IFERROR(VLOOKUP($C828,'Accounts worksheet'!$B:$C,2,0),"")</f>
        <v/>
      </c>
      <c r="E828" s="186" t="str">
        <f>IFERROR(
INDEX('Accounts worksheet'!$A:$A,MATCH('Purchases Input worksheet'!$C828,'Accounts worksheet'!$B:$B,0)),
"")</f>
        <v/>
      </c>
      <c r="F828" s="331"/>
      <c r="G828" s="336"/>
      <c r="H828" s="333"/>
      <c r="I828" s="334"/>
      <c r="J828" s="335"/>
      <c r="K828" s="340"/>
      <c r="L828" s="188" t="str">
        <f t="shared" si="37"/>
        <v/>
      </c>
      <c r="M828" s="188" t="str">
        <f t="shared" si="38"/>
        <v/>
      </c>
      <c r="N828" s="186"/>
      <c r="P828" s="134" t="str">
        <f t="shared" si="39"/>
        <v/>
      </c>
    </row>
    <row r="829" spans="1:16" x14ac:dyDescent="0.35">
      <c r="A829" s="133" t="str">
        <f>IF(B829="","",IFERROR(INDEX('Supplier List'!$A:$A,MATCH('Purchases Input worksheet'!$B829,'Supplier List'!$B:$B,0)),""))</f>
        <v/>
      </c>
      <c r="B829" s="329"/>
      <c r="C829" s="330"/>
      <c r="D829" s="185" t="str">
        <f>IFERROR(VLOOKUP($C829,'Accounts worksheet'!$B:$C,2,0),"")</f>
        <v/>
      </c>
      <c r="E829" s="186" t="str">
        <f>IFERROR(
INDEX('Accounts worksheet'!$A:$A,MATCH('Purchases Input worksheet'!$C829,'Accounts worksheet'!$B:$B,0)),
"")</f>
        <v/>
      </c>
      <c r="F829" s="331"/>
      <c r="G829" s="336"/>
      <c r="H829" s="333"/>
      <c r="I829" s="334"/>
      <c r="J829" s="335"/>
      <c r="K829" s="340"/>
      <c r="L829" s="188" t="str">
        <f t="shared" si="37"/>
        <v/>
      </c>
      <c r="M829" s="188" t="str">
        <f t="shared" si="38"/>
        <v/>
      </c>
      <c r="N829" s="186"/>
      <c r="P829" s="134" t="str">
        <f t="shared" si="39"/>
        <v/>
      </c>
    </row>
    <row r="830" spans="1:16" x14ac:dyDescent="0.35">
      <c r="A830" s="133" t="str">
        <f>IF(B830="","",IFERROR(INDEX('Supplier List'!$A:$A,MATCH('Purchases Input worksheet'!$B830,'Supplier List'!$B:$B,0)),""))</f>
        <v/>
      </c>
      <c r="B830" s="329"/>
      <c r="C830" s="330"/>
      <c r="D830" s="185" t="str">
        <f>IFERROR(VLOOKUP($C830,'Accounts worksheet'!$B:$C,2,0),"")</f>
        <v/>
      </c>
      <c r="E830" s="186" t="str">
        <f>IFERROR(
INDEX('Accounts worksheet'!$A:$A,MATCH('Purchases Input worksheet'!$C830,'Accounts worksheet'!$B:$B,0)),
"")</f>
        <v/>
      </c>
      <c r="F830" s="331"/>
      <c r="G830" s="336"/>
      <c r="H830" s="333"/>
      <c r="I830" s="334"/>
      <c r="J830" s="335"/>
      <c r="K830" s="340"/>
      <c r="L830" s="188" t="str">
        <f t="shared" si="37"/>
        <v/>
      </c>
      <c r="M830" s="188" t="str">
        <f t="shared" si="38"/>
        <v/>
      </c>
      <c r="N830" s="186"/>
      <c r="P830" s="134" t="str">
        <f t="shared" si="39"/>
        <v/>
      </c>
    </row>
    <row r="831" spans="1:16" x14ac:dyDescent="0.35">
      <c r="A831" s="133" t="str">
        <f>IF(B831="","",IFERROR(INDEX('Supplier List'!$A:$A,MATCH('Purchases Input worksheet'!$B831,'Supplier List'!$B:$B,0)),""))</f>
        <v/>
      </c>
      <c r="B831" s="329"/>
      <c r="C831" s="330"/>
      <c r="D831" s="185" t="str">
        <f>IFERROR(VLOOKUP($C831,'Accounts worksheet'!$B:$C,2,0),"")</f>
        <v/>
      </c>
      <c r="E831" s="186" t="str">
        <f>IFERROR(
INDEX('Accounts worksheet'!$A:$A,MATCH('Purchases Input worksheet'!$C831,'Accounts worksheet'!$B:$B,0)),
"")</f>
        <v/>
      </c>
      <c r="F831" s="331"/>
      <c r="G831" s="336"/>
      <c r="H831" s="333"/>
      <c r="I831" s="334"/>
      <c r="J831" s="335"/>
      <c r="K831" s="340"/>
      <c r="L831" s="188" t="str">
        <f t="shared" si="37"/>
        <v/>
      </c>
      <c r="M831" s="188" t="str">
        <f t="shared" si="38"/>
        <v/>
      </c>
      <c r="N831" s="186"/>
      <c r="P831" s="134" t="str">
        <f t="shared" si="39"/>
        <v/>
      </c>
    </row>
    <row r="832" spans="1:16" x14ac:dyDescent="0.35">
      <c r="A832" s="133" t="str">
        <f>IF(B832="","",IFERROR(INDEX('Supplier List'!$A:$A,MATCH('Purchases Input worksheet'!$B832,'Supplier List'!$B:$B,0)),""))</f>
        <v/>
      </c>
      <c r="B832" s="329"/>
      <c r="C832" s="330"/>
      <c r="D832" s="185" t="str">
        <f>IFERROR(VLOOKUP($C832,'Accounts worksheet'!$B:$C,2,0),"")</f>
        <v/>
      </c>
      <c r="E832" s="186" t="str">
        <f>IFERROR(
INDEX('Accounts worksheet'!$A:$A,MATCH('Purchases Input worksheet'!$C832,'Accounts worksheet'!$B:$B,0)),
"")</f>
        <v/>
      </c>
      <c r="F832" s="331"/>
      <c r="G832" s="336"/>
      <c r="H832" s="333"/>
      <c r="I832" s="334"/>
      <c r="J832" s="335"/>
      <c r="K832" s="340"/>
      <c r="L832" s="188" t="str">
        <f t="shared" si="37"/>
        <v/>
      </c>
      <c r="M832" s="188" t="str">
        <f t="shared" si="38"/>
        <v/>
      </c>
      <c r="N832" s="186"/>
      <c r="P832" s="134" t="str">
        <f t="shared" si="39"/>
        <v/>
      </c>
    </row>
    <row r="833" spans="1:16" x14ac:dyDescent="0.35">
      <c r="A833" s="133" t="str">
        <f>IF(B833="","",IFERROR(INDEX('Supplier List'!$A:$A,MATCH('Purchases Input worksheet'!$B833,'Supplier List'!$B:$B,0)),""))</f>
        <v/>
      </c>
      <c r="B833" s="329"/>
      <c r="C833" s="330"/>
      <c r="D833" s="185" t="str">
        <f>IFERROR(VLOOKUP($C833,'Accounts worksheet'!$B:$C,2,0),"")</f>
        <v/>
      </c>
      <c r="E833" s="186" t="str">
        <f>IFERROR(
INDEX('Accounts worksheet'!$A:$A,MATCH('Purchases Input worksheet'!$C833,'Accounts worksheet'!$B:$B,0)),
"")</f>
        <v/>
      </c>
      <c r="F833" s="331"/>
      <c r="G833" s="336"/>
      <c r="H833" s="333"/>
      <c r="I833" s="334"/>
      <c r="J833" s="335"/>
      <c r="K833" s="340"/>
      <c r="L833" s="188" t="str">
        <f t="shared" si="37"/>
        <v/>
      </c>
      <c r="M833" s="188" t="str">
        <f t="shared" si="38"/>
        <v/>
      </c>
      <c r="N833" s="186"/>
      <c r="P833" s="134" t="str">
        <f t="shared" si="39"/>
        <v/>
      </c>
    </row>
    <row r="834" spans="1:16" x14ac:dyDescent="0.35">
      <c r="A834" s="133" t="str">
        <f>IF(B834="","",IFERROR(INDEX('Supplier List'!$A:$A,MATCH('Purchases Input worksheet'!$B834,'Supplier List'!$B:$B,0)),""))</f>
        <v/>
      </c>
      <c r="B834" s="329"/>
      <c r="C834" s="330"/>
      <c r="D834" s="185" t="str">
        <f>IFERROR(VLOOKUP($C834,'Accounts worksheet'!$B:$C,2,0),"")</f>
        <v/>
      </c>
      <c r="E834" s="186" t="str">
        <f>IFERROR(
INDEX('Accounts worksheet'!$A:$A,MATCH('Purchases Input worksheet'!$C834,'Accounts worksheet'!$B:$B,0)),
"")</f>
        <v/>
      </c>
      <c r="F834" s="331"/>
      <c r="G834" s="336"/>
      <c r="H834" s="333"/>
      <c r="I834" s="334"/>
      <c r="J834" s="335"/>
      <c r="K834" s="340"/>
      <c r="L834" s="188" t="str">
        <f t="shared" si="37"/>
        <v/>
      </c>
      <c r="M834" s="188" t="str">
        <f t="shared" si="38"/>
        <v/>
      </c>
      <c r="N834" s="186"/>
      <c r="P834" s="134" t="str">
        <f t="shared" si="39"/>
        <v/>
      </c>
    </row>
    <row r="835" spans="1:16" x14ac:dyDescent="0.35">
      <c r="A835" s="133" t="str">
        <f>IF(B835="","",IFERROR(INDEX('Supplier List'!$A:$A,MATCH('Purchases Input worksheet'!$B835,'Supplier List'!$B:$B,0)),""))</f>
        <v/>
      </c>
      <c r="B835" s="329"/>
      <c r="C835" s="330"/>
      <c r="D835" s="185" t="str">
        <f>IFERROR(VLOOKUP($C835,'Accounts worksheet'!$B:$C,2,0),"")</f>
        <v/>
      </c>
      <c r="E835" s="186" t="str">
        <f>IFERROR(
INDEX('Accounts worksheet'!$A:$A,MATCH('Purchases Input worksheet'!$C835,'Accounts worksheet'!$B:$B,0)),
"")</f>
        <v/>
      </c>
      <c r="F835" s="331"/>
      <c r="G835" s="336"/>
      <c r="H835" s="333"/>
      <c r="I835" s="334"/>
      <c r="J835" s="335"/>
      <c r="K835" s="340"/>
      <c r="L835" s="188" t="str">
        <f t="shared" ref="L835:L898" si="40">IF($K835="","",$K835*($I835))</f>
        <v/>
      </c>
      <c r="M835" s="188" t="str">
        <f t="shared" ref="M835:M898" si="41">IF($K835="","",$K835*(1+$I835))</f>
        <v/>
      </c>
      <c r="N835" s="186"/>
      <c r="P835" s="134" t="str">
        <f t="shared" ref="P835:P898" si="42">IF($G835="","",MONTH($G835))</f>
        <v/>
      </c>
    </row>
    <row r="836" spans="1:16" x14ac:dyDescent="0.35">
      <c r="A836" s="133" t="str">
        <f>IF(B836="","",IFERROR(INDEX('Supplier List'!$A:$A,MATCH('Purchases Input worksheet'!$B836,'Supplier List'!$B:$B,0)),""))</f>
        <v/>
      </c>
      <c r="B836" s="329"/>
      <c r="C836" s="330"/>
      <c r="D836" s="185" t="str">
        <f>IFERROR(VLOOKUP($C836,'Accounts worksheet'!$B:$C,2,0),"")</f>
        <v/>
      </c>
      <c r="E836" s="186" t="str">
        <f>IFERROR(
INDEX('Accounts worksheet'!$A:$A,MATCH('Purchases Input worksheet'!$C836,'Accounts worksheet'!$B:$B,0)),
"")</f>
        <v/>
      </c>
      <c r="F836" s="331"/>
      <c r="G836" s="336"/>
      <c r="H836" s="333"/>
      <c r="I836" s="334"/>
      <c r="J836" s="335"/>
      <c r="K836" s="340"/>
      <c r="L836" s="188" t="str">
        <f t="shared" si="40"/>
        <v/>
      </c>
      <c r="M836" s="188" t="str">
        <f t="shared" si="41"/>
        <v/>
      </c>
      <c r="N836" s="186"/>
      <c r="P836" s="134" t="str">
        <f t="shared" si="42"/>
        <v/>
      </c>
    </row>
    <row r="837" spans="1:16" x14ac:dyDescent="0.35">
      <c r="A837" s="133" t="str">
        <f>IF(B837="","",IFERROR(INDEX('Supplier List'!$A:$A,MATCH('Purchases Input worksheet'!$B837,'Supplier List'!$B:$B,0)),""))</f>
        <v/>
      </c>
      <c r="B837" s="329"/>
      <c r="C837" s="330"/>
      <c r="D837" s="185" t="str">
        <f>IFERROR(VLOOKUP($C837,'Accounts worksheet'!$B:$C,2,0),"")</f>
        <v/>
      </c>
      <c r="E837" s="186" t="str">
        <f>IFERROR(
INDEX('Accounts worksheet'!$A:$A,MATCH('Purchases Input worksheet'!$C837,'Accounts worksheet'!$B:$B,0)),
"")</f>
        <v/>
      </c>
      <c r="F837" s="331"/>
      <c r="G837" s="336"/>
      <c r="H837" s="333"/>
      <c r="I837" s="334"/>
      <c r="J837" s="335"/>
      <c r="K837" s="340"/>
      <c r="L837" s="188" t="str">
        <f t="shared" si="40"/>
        <v/>
      </c>
      <c r="M837" s="188" t="str">
        <f t="shared" si="41"/>
        <v/>
      </c>
      <c r="N837" s="186"/>
      <c r="P837" s="134" t="str">
        <f t="shared" si="42"/>
        <v/>
      </c>
    </row>
    <row r="838" spans="1:16" x14ac:dyDescent="0.35">
      <c r="A838" s="133" t="str">
        <f>IF(B838="","",IFERROR(INDEX('Supplier List'!$A:$A,MATCH('Purchases Input worksheet'!$B838,'Supplier List'!$B:$B,0)),""))</f>
        <v/>
      </c>
      <c r="B838" s="329"/>
      <c r="C838" s="330"/>
      <c r="D838" s="185" t="str">
        <f>IFERROR(VLOOKUP($C838,'Accounts worksheet'!$B:$C,2,0),"")</f>
        <v/>
      </c>
      <c r="E838" s="186" t="str">
        <f>IFERROR(
INDEX('Accounts worksheet'!$A:$A,MATCH('Purchases Input worksheet'!$C838,'Accounts worksheet'!$B:$B,0)),
"")</f>
        <v/>
      </c>
      <c r="F838" s="331"/>
      <c r="G838" s="336"/>
      <c r="H838" s="333"/>
      <c r="I838" s="334"/>
      <c r="J838" s="335"/>
      <c r="K838" s="340"/>
      <c r="L838" s="188" t="str">
        <f t="shared" si="40"/>
        <v/>
      </c>
      <c r="M838" s="188" t="str">
        <f t="shared" si="41"/>
        <v/>
      </c>
      <c r="N838" s="186"/>
      <c r="P838" s="134" t="str">
        <f t="shared" si="42"/>
        <v/>
      </c>
    </row>
    <row r="839" spans="1:16" x14ac:dyDescent="0.35">
      <c r="A839" s="133" t="str">
        <f>IF(B839="","",IFERROR(INDEX('Supplier List'!$A:$A,MATCH('Purchases Input worksheet'!$B839,'Supplier List'!$B:$B,0)),""))</f>
        <v/>
      </c>
      <c r="B839" s="329"/>
      <c r="C839" s="330"/>
      <c r="D839" s="185" t="str">
        <f>IFERROR(VLOOKUP($C839,'Accounts worksheet'!$B:$C,2,0),"")</f>
        <v/>
      </c>
      <c r="E839" s="186" t="str">
        <f>IFERROR(
INDEX('Accounts worksheet'!$A:$A,MATCH('Purchases Input worksheet'!$C839,'Accounts worksheet'!$B:$B,0)),
"")</f>
        <v/>
      </c>
      <c r="F839" s="331"/>
      <c r="G839" s="336"/>
      <c r="H839" s="333"/>
      <c r="I839" s="334"/>
      <c r="J839" s="335"/>
      <c r="K839" s="340"/>
      <c r="L839" s="188" t="str">
        <f t="shared" si="40"/>
        <v/>
      </c>
      <c r="M839" s="188" t="str">
        <f t="shared" si="41"/>
        <v/>
      </c>
      <c r="N839" s="186"/>
      <c r="P839" s="134" t="str">
        <f t="shared" si="42"/>
        <v/>
      </c>
    </row>
    <row r="840" spans="1:16" x14ac:dyDescent="0.35">
      <c r="A840" s="133" t="str">
        <f>IF(B840="","",IFERROR(INDEX('Supplier List'!$A:$A,MATCH('Purchases Input worksheet'!$B840,'Supplier List'!$B:$B,0)),""))</f>
        <v/>
      </c>
      <c r="B840" s="329"/>
      <c r="C840" s="330"/>
      <c r="D840" s="185" t="str">
        <f>IFERROR(VLOOKUP($C840,'Accounts worksheet'!$B:$C,2,0),"")</f>
        <v/>
      </c>
      <c r="E840" s="186" t="str">
        <f>IFERROR(
INDEX('Accounts worksheet'!$A:$A,MATCH('Purchases Input worksheet'!$C840,'Accounts worksheet'!$B:$B,0)),
"")</f>
        <v/>
      </c>
      <c r="F840" s="331"/>
      <c r="G840" s="336"/>
      <c r="H840" s="333"/>
      <c r="I840" s="334"/>
      <c r="J840" s="335"/>
      <c r="K840" s="340"/>
      <c r="L840" s="188" t="str">
        <f t="shared" si="40"/>
        <v/>
      </c>
      <c r="M840" s="188" t="str">
        <f t="shared" si="41"/>
        <v/>
      </c>
      <c r="N840" s="186"/>
      <c r="P840" s="134" t="str">
        <f t="shared" si="42"/>
        <v/>
      </c>
    </row>
    <row r="841" spans="1:16" x14ac:dyDescent="0.35">
      <c r="A841" s="133" t="str">
        <f>IF(B841="","",IFERROR(INDEX('Supplier List'!$A:$A,MATCH('Purchases Input worksheet'!$B841,'Supplier List'!$B:$B,0)),""))</f>
        <v/>
      </c>
      <c r="B841" s="329"/>
      <c r="C841" s="330"/>
      <c r="D841" s="185" t="str">
        <f>IFERROR(VLOOKUP($C841,'Accounts worksheet'!$B:$C,2,0),"")</f>
        <v/>
      </c>
      <c r="E841" s="186" t="str">
        <f>IFERROR(
INDEX('Accounts worksheet'!$A:$A,MATCH('Purchases Input worksheet'!$C841,'Accounts worksheet'!$B:$B,0)),
"")</f>
        <v/>
      </c>
      <c r="F841" s="331"/>
      <c r="G841" s="336"/>
      <c r="H841" s="333"/>
      <c r="I841" s="334"/>
      <c r="J841" s="335"/>
      <c r="K841" s="340"/>
      <c r="L841" s="188" t="str">
        <f t="shared" si="40"/>
        <v/>
      </c>
      <c r="M841" s="188" t="str">
        <f t="shared" si="41"/>
        <v/>
      </c>
      <c r="N841" s="186"/>
      <c r="P841" s="134" t="str">
        <f t="shared" si="42"/>
        <v/>
      </c>
    </row>
    <row r="842" spans="1:16" x14ac:dyDescent="0.35">
      <c r="A842" s="133" t="str">
        <f>IF(B842="","",IFERROR(INDEX('Supplier List'!$A:$A,MATCH('Purchases Input worksheet'!$B842,'Supplier List'!$B:$B,0)),""))</f>
        <v/>
      </c>
      <c r="B842" s="329"/>
      <c r="C842" s="330"/>
      <c r="D842" s="185" t="str">
        <f>IFERROR(VLOOKUP($C842,'Accounts worksheet'!$B:$C,2,0),"")</f>
        <v/>
      </c>
      <c r="E842" s="186" t="str">
        <f>IFERROR(
INDEX('Accounts worksheet'!$A:$A,MATCH('Purchases Input worksheet'!$C842,'Accounts worksheet'!$B:$B,0)),
"")</f>
        <v/>
      </c>
      <c r="F842" s="331"/>
      <c r="G842" s="336"/>
      <c r="H842" s="333"/>
      <c r="I842" s="334"/>
      <c r="J842" s="335"/>
      <c r="K842" s="340"/>
      <c r="L842" s="188" t="str">
        <f t="shared" si="40"/>
        <v/>
      </c>
      <c r="M842" s="188" t="str">
        <f t="shared" si="41"/>
        <v/>
      </c>
      <c r="N842" s="186"/>
      <c r="P842" s="134" t="str">
        <f t="shared" si="42"/>
        <v/>
      </c>
    </row>
    <row r="843" spans="1:16" x14ac:dyDescent="0.35">
      <c r="A843" s="133" t="str">
        <f>IF(B843="","",IFERROR(INDEX('Supplier List'!$A:$A,MATCH('Purchases Input worksheet'!$B843,'Supplier List'!$B:$B,0)),""))</f>
        <v/>
      </c>
      <c r="B843" s="329"/>
      <c r="C843" s="330"/>
      <c r="D843" s="185" t="str">
        <f>IFERROR(VLOOKUP($C843,'Accounts worksheet'!$B:$C,2,0),"")</f>
        <v/>
      </c>
      <c r="E843" s="186" t="str">
        <f>IFERROR(
INDEX('Accounts worksheet'!$A:$A,MATCH('Purchases Input worksheet'!$C843,'Accounts worksheet'!$B:$B,0)),
"")</f>
        <v/>
      </c>
      <c r="F843" s="331"/>
      <c r="G843" s="336"/>
      <c r="H843" s="333"/>
      <c r="I843" s="334"/>
      <c r="J843" s="335"/>
      <c r="K843" s="340"/>
      <c r="L843" s="188" t="str">
        <f t="shared" si="40"/>
        <v/>
      </c>
      <c r="M843" s="188" t="str">
        <f t="shared" si="41"/>
        <v/>
      </c>
      <c r="N843" s="186"/>
      <c r="P843" s="134" t="str">
        <f t="shared" si="42"/>
        <v/>
      </c>
    </row>
    <row r="844" spans="1:16" x14ac:dyDescent="0.35">
      <c r="A844" s="133" t="str">
        <f>IF(B844="","",IFERROR(INDEX('Supplier List'!$A:$A,MATCH('Purchases Input worksheet'!$B844,'Supplier List'!$B:$B,0)),""))</f>
        <v/>
      </c>
      <c r="B844" s="329"/>
      <c r="C844" s="330"/>
      <c r="D844" s="185" t="str">
        <f>IFERROR(VLOOKUP($C844,'Accounts worksheet'!$B:$C,2,0),"")</f>
        <v/>
      </c>
      <c r="E844" s="186" t="str">
        <f>IFERROR(
INDEX('Accounts worksheet'!$A:$A,MATCH('Purchases Input worksheet'!$C844,'Accounts worksheet'!$B:$B,0)),
"")</f>
        <v/>
      </c>
      <c r="F844" s="331"/>
      <c r="G844" s="336"/>
      <c r="H844" s="333"/>
      <c r="I844" s="334"/>
      <c r="J844" s="335"/>
      <c r="K844" s="340"/>
      <c r="L844" s="188" t="str">
        <f t="shared" si="40"/>
        <v/>
      </c>
      <c r="M844" s="188" t="str">
        <f t="shared" si="41"/>
        <v/>
      </c>
      <c r="N844" s="186"/>
      <c r="P844" s="134" t="str">
        <f t="shared" si="42"/>
        <v/>
      </c>
    </row>
    <row r="845" spans="1:16" x14ac:dyDescent="0.35">
      <c r="A845" s="133" t="str">
        <f>IF(B845="","",IFERROR(INDEX('Supplier List'!$A:$A,MATCH('Purchases Input worksheet'!$B845,'Supplier List'!$B:$B,0)),""))</f>
        <v/>
      </c>
      <c r="B845" s="329"/>
      <c r="C845" s="330"/>
      <c r="D845" s="185" t="str">
        <f>IFERROR(VLOOKUP($C845,'Accounts worksheet'!$B:$C,2,0),"")</f>
        <v/>
      </c>
      <c r="E845" s="186" t="str">
        <f>IFERROR(
INDEX('Accounts worksheet'!$A:$A,MATCH('Purchases Input worksheet'!$C845,'Accounts worksheet'!$B:$B,0)),
"")</f>
        <v/>
      </c>
      <c r="F845" s="331"/>
      <c r="G845" s="336"/>
      <c r="H845" s="333"/>
      <c r="I845" s="334"/>
      <c r="J845" s="335"/>
      <c r="K845" s="340"/>
      <c r="L845" s="188" t="str">
        <f t="shared" si="40"/>
        <v/>
      </c>
      <c r="M845" s="188" t="str">
        <f t="shared" si="41"/>
        <v/>
      </c>
      <c r="N845" s="186"/>
      <c r="P845" s="134" t="str">
        <f t="shared" si="42"/>
        <v/>
      </c>
    </row>
    <row r="846" spans="1:16" x14ac:dyDescent="0.35">
      <c r="A846" s="133" t="str">
        <f>IF(B846="","",IFERROR(INDEX('Supplier List'!$A:$A,MATCH('Purchases Input worksheet'!$B846,'Supplier List'!$B:$B,0)),""))</f>
        <v/>
      </c>
      <c r="B846" s="329"/>
      <c r="C846" s="330"/>
      <c r="D846" s="185" t="str">
        <f>IFERROR(VLOOKUP($C846,'Accounts worksheet'!$B:$C,2,0),"")</f>
        <v/>
      </c>
      <c r="E846" s="186" t="str">
        <f>IFERROR(
INDEX('Accounts worksheet'!$A:$A,MATCH('Purchases Input worksheet'!$C846,'Accounts worksheet'!$B:$B,0)),
"")</f>
        <v/>
      </c>
      <c r="F846" s="331"/>
      <c r="G846" s="336"/>
      <c r="H846" s="333"/>
      <c r="I846" s="334"/>
      <c r="J846" s="335"/>
      <c r="K846" s="340"/>
      <c r="L846" s="188" t="str">
        <f t="shared" si="40"/>
        <v/>
      </c>
      <c r="M846" s="188" t="str">
        <f t="shared" si="41"/>
        <v/>
      </c>
      <c r="N846" s="186"/>
      <c r="P846" s="134" t="str">
        <f t="shared" si="42"/>
        <v/>
      </c>
    </row>
    <row r="847" spans="1:16" x14ac:dyDescent="0.35">
      <c r="A847" s="133" t="str">
        <f>IF(B847="","",IFERROR(INDEX('Supplier List'!$A:$A,MATCH('Purchases Input worksheet'!$B847,'Supplier List'!$B:$B,0)),""))</f>
        <v/>
      </c>
      <c r="B847" s="329"/>
      <c r="C847" s="330"/>
      <c r="D847" s="185" t="str">
        <f>IFERROR(VLOOKUP($C847,'Accounts worksheet'!$B:$C,2,0),"")</f>
        <v/>
      </c>
      <c r="E847" s="186" t="str">
        <f>IFERROR(
INDEX('Accounts worksheet'!$A:$A,MATCH('Purchases Input worksheet'!$C847,'Accounts worksheet'!$B:$B,0)),
"")</f>
        <v/>
      </c>
      <c r="F847" s="331"/>
      <c r="G847" s="336"/>
      <c r="H847" s="333"/>
      <c r="I847" s="334"/>
      <c r="J847" s="335"/>
      <c r="K847" s="340"/>
      <c r="L847" s="188" t="str">
        <f t="shared" si="40"/>
        <v/>
      </c>
      <c r="M847" s="188" t="str">
        <f t="shared" si="41"/>
        <v/>
      </c>
      <c r="N847" s="186"/>
      <c r="P847" s="134" t="str">
        <f t="shared" si="42"/>
        <v/>
      </c>
    </row>
    <row r="848" spans="1:16" x14ac:dyDescent="0.35">
      <c r="A848" s="133" t="str">
        <f>IF(B848="","",IFERROR(INDEX('Supplier List'!$A:$A,MATCH('Purchases Input worksheet'!$B848,'Supplier List'!$B:$B,0)),""))</f>
        <v/>
      </c>
      <c r="B848" s="329"/>
      <c r="C848" s="330"/>
      <c r="D848" s="185" t="str">
        <f>IFERROR(VLOOKUP($C848,'Accounts worksheet'!$B:$C,2,0),"")</f>
        <v/>
      </c>
      <c r="E848" s="186" t="str">
        <f>IFERROR(
INDEX('Accounts worksheet'!$A:$A,MATCH('Purchases Input worksheet'!$C848,'Accounts worksheet'!$B:$B,0)),
"")</f>
        <v/>
      </c>
      <c r="F848" s="331"/>
      <c r="G848" s="336"/>
      <c r="H848" s="333"/>
      <c r="I848" s="334"/>
      <c r="J848" s="335"/>
      <c r="K848" s="340"/>
      <c r="L848" s="188" t="str">
        <f t="shared" si="40"/>
        <v/>
      </c>
      <c r="M848" s="188" t="str">
        <f t="shared" si="41"/>
        <v/>
      </c>
      <c r="N848" s="186"/>
      <c r="P848" s="134" t="str">
        <f t="shared" si="42"/>
        <v/>
      </c>
    </row>
    <row r="849" spans="1:16" x14ac:dyDescent="0.35">
      <c r="A849" s="133" t="str">
        <f>IF(B849="","",IFERROR(INDEX('Supplier List'!$A:$A,MATCH('Purchases Input worksheet'!$B849,'Supplier List'!$B:$B,0)),""))</f>
        <v/>
      </c>
      <c r="B849" s="329"/>
      <c r="C849" s="330"/>
      <c r="D849" s="185" t="str">
        <f>IFERROR(VLOOKUP($C849,'Accounts worksheet'!$B:$C,2,0),"")</f>
        <v/>
      </c>
      <c r="E849" s="186" t="str">
        <f>IFERROR(
INDEX('Accounts worksheet'!$A:$A,MATCH('Purchases Input worksheet'!$C849,'Accounts worksheet'!$B:$B,0)),
"")</f>
        <v/>
      </c>
      <c r="F849" s="331"/>
      <c r="G849" s="336"/>
      <c r="H849" s="333"/>
      <c r="I849" s="334"/>
      <c r="J849" s="335"/>
      <c r="K849" s="340"/>
      <c r="L849" s="188" t="str">
        <f t="shared" si="40"/>
        <v/>
      </c>
      <c r="M849" s="188" t="str">
        <f t="shared" si="41"/>
        <v/>
      </c>
      <c r="N849" s="186"/>
      <c r="P849" s="134" t="str">
        <f t="shared" si="42"/>
        <v/>
      </c>
    </row>
    <row r="850" spans="1:16" x14ac:dyDescent="0.35">
      <c r="A850" s="133" t="str">
        <f>IF(B850="","",IFERROR(INDEX('Supplier List'!$A:$A,MATCH('Purchases Input worksheet'!$B850,'Supplier List'!$B:$B,0)),""))</f>
        <v/>
      </c>
      <c r="B850" s="329"/>
      <c r="C850" s="330"/>
      <c r="D850" s="185" t="str">
        <f>IFERROR(VLOOKUP($C850,'Accounts worksheet'!$B:$C,2,0),"")</f>
        <v/>
      </c>
      <c r="E850" s="186" t="str">
        <f>IFERROR(
INDEX('Accounts worksheet'!$A:$A,MATCH('Purchases Input worksheet'!$C850,'Accounts worksheet'!$B:$B,0)),
"")</f>
        <v/>
      </c>
      <c r="F850" s="331"/>
      <c r="G850" s="336"/>
      <c r="H850" s="333"/>
      <c r="I850" s="334"/>
      <c r="J850" s="335"/>
      <c r="K850" s="340"/>
      <c r="L850" s="188" t="str">
        <f t="shared" si="40"/>
        <v/>
      </c>
      <c r="M850" s="188" t="str">
        <f t="shared" si="41"/>
        <v/>
      </c>
      <c r="N850" s="186"/>
      <c r="P850" s="134" t="str">
        <f t="shared" si="42"/>
        <v/>
      </c>
    </row>
    <row r="851" spans="1:16" x14ac:dyDescent="0.35">
      <c r="A851" s="133" t="str">
        <f>IF(B851="","",IFERROR(INDEX('Supplier List'!$A:$A,MATCH('Purchases Input worksheet'!$B851,'Supplier List'!$B:$B,0)),""))</f>
        <v/>
      </c>
      <c r="B851" s="329"/>
      <c r="C851" s="330"/>
      <c r="D851" s="185" t="str">
        <f>IFERROR(VLOOKUP($C851,'Accounts worksheet'!$B:$C,2,0),"")</f>
        <v/>
      </c>
      <c r="E851" s="186" t="str">
        <f>IFERROR(
INDEX('Accounts worksheet'!$A:$A,MATCH('Purchases Input worksheet'!$C851,'Accounts worksheet'!$B:$B,0)),
"")</f>
        <v/>
      </c>
      <c r="F851" s="331"/>
      <c r="G851" s="336"/>
      <c r="H851" s="333"/>
      <c r="I851" s="334"/>
      <c r="J851" s="335"/>
      <c r="K851" s="340"/>
      <c r="L851" s="188" t="str">
        <f t="shared" si="40"/>
        <v/>
      </c>
      <c r="M851" s="188" t="str">
        <f t="shared" si="41"/>
        <v/>
      </c>
      <c r="N851" s="186"/>
      <c r="P851" s="134" t="str">
        <f t="shared" si="42"/>
        <v/>
      </c>
    </row>
    <row r="852" spans="1:16" x14ac:dyDescent="0.35">
      <c r="A852" s="133" t="str">
        <f>IF(B852="","",IFERROR(INDEX('Supplier List'!$A:$A,MATCH('Purchases Input worksheet'!$B852,'Supplier List'!$B:$B,0)),""))</f>
        <v/>
      </c>
      <c r="B852" s="329"/>
      <c r="C852" s="330"/>
      <c r="D852" s="185" t="str">
        <f>IFERROR(VLOOKUP($C852,'Accounts worksheet'!$B:$C,2,0),"")</f>
        <v/>
      </c>
      <c r="E852" s="186" t="str">
        <f>IFERROR(
INDEX('Accounts worksheet'!$A:$A,MATCH('Purchases Input worksheet'!$C852,'Accounts worksheet'!$B:$B,0)),
"")</f>
        <v/>
      </c>
      <c r="F852" s="331"/>
      <c r="G852" s="336"/>
      <c r="H852" s="333"/>
      <c r="I852" s="334"/>
      <c r="J852" s="335"/>
      <c r="K852" s="340"/>
      <c r="L852" s="188" t="str">
        <f t="shared" si="40"/>
        <v/>
      </c>
      <c r="M852" s="188" t="str">
        <f t="shared" si="41"/>
        <v/>
      </c>
      <c r="N852" s="186"/>
      <c r="P852" s="134" t="str">
        <f t="shared" si="42"/>
        <v/>
      </c>
    </row>
    <row r="853" spans="1:16" x14ac:dyDescent="0.35">
      <c r="A853" s="133" t="str">
        <f>IF(B853="","",IFERROR(INDEX('Supplier List'!$A:$A,MATCH('Purchases Input worksheet'!$B853,'Supplier List'!$B:$B,0)),""))</f>
        <v/>
      </c>
      <c r="B853" s="329"/>
      <c r="C853" s="330"/>
      <c r="D853" s="185" t="str">
        <f>IFERROR(VLOOKUP($C853,'Accounts worksheet'!$B:$C,2,0),"")</f>
        <v/>
      </c>
      <c r="E853" s="186" t="str">
        <f>IFERROR(
INDEX('Accounts worksheet'!$A:$A,MATCH('Purchases Input worksheet'!$C853,'Accounts worksheet'!$B:$B,0)),
"")</f>
        <v/>
      </c>
      <c r="F853" s="331"/>
      <c r="G853" s="336"/>
      <c r="H853" s="333"/>
      <c r="I853" s="334"/>
      <c r="J853" s="335"/>
      <c r="K853" s="340"/>
      <c r="L853" s="188" t="str">
        <f t="shared" si="40"/>
        <v/>
      </c>
      <c r="M853" s="188" t="str">
        <f t="shared" si="41"/>
        <v/>
      </c>
      <c r="N853" s="186"/>
      <c r="P853" s="134" t="str">
        <f t="shared" si="42"/>
        <v/>
      </c>
    </row>
    <row r="854" spans="1:16" x14ac:dyDescent="0.35">
      <c r="A854" s="133" t="str">
        <f>IF(B854="","",IFERROR(INDEX('Supplier List'!$A:$A,MATCH('Purchases Input worksheet'!$B854,'Supplier List'!$B:$B,0)),""))</f>
        <v/>
      </c>
      <c r="B854" s="329"/>
      <c r="C854" s="330"/>
      <c r="D854" s="185" t="str">
        <f>IFERROR(VLOOKUP($C854,'Accounts worksheet'!$B:$C,2,0),"")</f>
        <v/>
      </c>
      <c r="E854" s="186" t="str">
        <f>IFERROR(
INDEX('Accounts worksheet'!$A:$A,MATCH('Purchases Input worksheet'!$C854,'Accounts worksheet'!$B:$B,0)),
"")</f>
        <v/>
      </c>
      <c r="F854" s="331"/>
      <c r="G854" s="336"/>
      <c r="H854" s="333"/>
      <c r="I854" s="334"/>
      <c r="J854" s="335"/>
      <c r="K854" s="340"/>
      <c r="L854" s="188" t="str">
        <f t="shared" si="40"/>
        <v/>
      </c>
      <c r="M854" s="188" t="str">
        <f t="shared" si="41"/>
        <v/>
      </c>
      <c r="N854" s="186"/>
      <c r="P854" s="134" t="str">
        <f t="shared" si="42"/>
        <v/>
      </c>
    </row>
    <row r="855" spans="1:16" x14ac:dyDescent="0.35">
      <c r="A855" s="133" t="str">
        <f>IF(B855="","",IFERROR(INDEX('Supplier List'!$A:$A,MATCH('Purchases Input worksheet'!$B855,'Supplier List'!$B:$B,0)),""))</f>
        <v/>
      </c>
      <c r="B855" s="329"/>
      <c r="C855" s="330"/>
      <c r="D855" s="185" t="str">
        <f>IFERROR(VLOOKUP($C855,'Accounts worksheet'!$B:$C,2,0),"")</f>
        <v/>
      </c>
      <c r="E855" s="186" t="str">
        <f>IFERROR(
INDEX('Accounts worksheet'!$A:$A,MATCH('Purchases Input worksheet'!$C855,'Accounts worksheet'!$B:$B,0)),
"")</f>
        <v/>
      </c>
      <c r="F855" s="331"/>
      <c r="G855" s="336"/>
      <c r="H855" s="333"/>
      <c r="I855" s="334"/>
      <c r="J855" s="335"/>
      <c r="K855" s="340"/>
      <c r="L855" s="188" t="str">
        <f t="shared" si="40"/>
        <v/>
      </c>
      <c r="M855" s="188" t="str">
        <f t="shared" si="41"/>
        <v/>
      </c>
      <c r="N855" s="186"/>
      <c r="P855" s="134" t="str">
        <f t="shared" si="42"/>
        <v/>
      </c>
    </row>
    <row r="856" spans="1:16" x14ac:dyDescent="0.35">
      <c r="A856" s="133" t="str">
        <f>IF(B856="","",IFERROR(INDEX('Supplier List'!$A:$A,MATCH('Purchases Input worksheet'!$B856,'Supplier List'!$B:$B,0)),""))</f>
        <v/>
      </c>
      <c r="B856" s="329"/>
      <c r="C856" s="330"/>
      <c r="D856" s="185" t="str">
        <f>IFERROR(VLOOKUP($C856,'Accounts worksheet'!$B:$C,2,0),"")</f>
        <v/>
      </c>
      <c r="E856" s="186" t="str">
        <f>IFERROR(
INDEX('Accounts worksheet'!$A:$A,MATCH('Purchases Input worksheet'!$C856,'Accounts worksheet'!$B:$B,0)),
"")</f>
        <v/>
      </c>
      <c r="F856" s="331"/>
      <c r="G856" s="336"/>
      <c r="H856" s="333"/>
      <c r="I856" s="334"/>
      <c r="J856" s="335"/>
      <c r="K856" s="340"/>
      <c r="L856" s="188" t="str">
        <f t="shared" si="40"/>
        <v/>
      </c>
      <c r="M856" s="188" t="str">
        <f t="shared" si="41"/>
        <v/>
      </c>
      <c r="N856" s="186"/>
      <c r="P856" s="134" t="str">
        <f t="shared" si="42"/>
        <v/>
      </c>
    </row>
    <row r="857" spans="1:16" x14ac:dyDescent="0.35">
      <c r="A857" s="133" t="str">
        <f>IF(B857="","",IFERROR(INDEX('Supplier List'!$A:$A,MATCH('Purchases Input worksheet'!$B857,'Supplier List'!$B:$B,0)),""))</f>
        <v/>
      </c>
      <c r="B857" s="329"/>
      <c r="C857" s="330"/>
      <c r="D857" s="185" t="str">
        <f>IFERROR(VLOOKUP($C857,'Accounts worksheet'!$B:$C,2,0),"")</f>
        <v/>
      </c>
      <c r="E857" s="186" t="str">
        <f>IFERROR(
INDEX('Accounts worksheet'!$A:$A,MATCH('Purchases Input worksheet'!$C857,'Accounts worksheet'!$B:$B,0)),
"")</f>
        <v/>
      </c>
      <c r="F857" s="331"/>
      <c r="G857" s="336"/>
      <c r="H857" s="333"/>
      <c r="I857" s="334"/>
      <c r="J857" s="335"/>
      <c r="K857" s="340"/>
      <c r="L857" s="188" t="str">
        <f t="shared" si="40"/>
        <v/>
      </c>
      <c r="M857" s="188" t="str">
        <f t="shared" si="41"/>
        <v/>
      </c>
      <c r="N857" s="186"/>
      <c r="P857" s="134" t="str">
        <f t="shared" si="42"/>
        <v/>
      </c>
    </row>
    <row r="858" spans="1:16" x14ac:dyDescent="0.35">
      <c r="A858" s="133" t="str">
        <f>IF(B858="","",IFERROR(INDEX('Supplier List'!$A:$A,MATCH('Purchases Input worksheet'!$B858,'Supplier List'!$B:$B,0)),""))</f>
        <v/>
      </c>
      <c r="B858" s="329"/>
      <c r="C858" s="330"/>
      <c r="D858" s="185" t="str">
        <f>IFERROR(VLOOKUP($C858,'Accounts worksheet'!$B:$C,2,0),"")</f>
        <v/>
      </c>
      <c r="E858" s="186" t="str">
        <f>IFERROR(
INDEX('Accounts worksheet'!$A:$A,MATCH('Purchases Input worksheet'!$C858,'Accounts worksheet'!$B:$B,0)),
"")</f>
        <v/>
      </c>
      <c r="F858" s="331"/>
      <c r="G858" s="336"/>
      <c r="H858" s="333"/>
      <c r="I858" s="334"/>
      <c r="J858" s="335"/>
      <c r="K858" s="340"/>
      <c r="L858" s="188" t="str">
        <f t="shared" si="40"/>
        <v/>
      </c>
      <c r="M858" s="188" t="str">
        <f t="shared" si="41"/>
        <v/>
      </c>
      <c r="N858" s="186"/>
      <c r="P858" s="134" t="str">
        <f t="shared" si="42"/>
        <v/>
      </c>
    </row>
    <row r="859" spans="1:16" x14ac:dyDescent="0.35">
      <c r="A859" s="133" t="str">
        <f>IF(B859="","",IFERROR(INDEX('Supplier List'!$A:$A,MATCH('Purchases Input worksheet'!$B859,'Supplier List'!$B:$B,0)),""))</f>
        <v/>
      </c>
      <c r="B859" s="329"/>
      <c r="C859" s="330"/>
      <c r="D859" s="185" t="str">
        <f>IFERROR(VLOOKUP($C859,'Accounts worksheet'!$B:$C,2,0),"")</f>
        <v/>
      </c>
      <c r="E859" s="186" t="str">
        <f>IFERROR(
INDEX('Accounts worksheet'!$A:$A,MATCH('Purchases Input worksheet'!$C859,'Accounts worksheet'!$B:$B,0)),
"")</f>
        <v/>
      </c>
      <c r="F859" s="331"/>
      <c r="G859" s="336"/>
      <c r="H859" s="333"/>
      <c r="I859" s="334"/>
      <c r="J859" s="335"/>
      <c r="K859" s="340"/>
      <c r="L859" s="188" t="str">
        <f t="shared" si="40"/>
        <v/>
      </c>
      <c r="M859" s="188" t="str">
        <f t="shared" si="41"/>
        <v/>
      </c>
      <c r="N859" s="186"/>
      <c r="P859" s="134" t="str">
        <f t="shared" si="42"/>
        <v/>
      </c>
    </row>
    <row r="860" spans="1:16" x14ac:dyDescent="0.35">
      <c r="A860" s="133" t="str">
        <f>IF(B860="","",IFERROR(INDEX('Supplier List'!$A:$A,MATCH('Purchases Input worksheet'!$B860,'Supplier List'!$B:$B,0)),""))</f>
        <v/>
      </c>
      <c r="B860" s="329"/>
      <c r="C860" s="330"/>
      <c r="D860" s="185" t="str">
        <f>IFERROR(VLOOKUP($C860,'Accounts worksheet'!$B:$C,2,0),"")</f>
        <v/>
      </c>
      <c r="E860" s="186" t="str">
        <f>IFERROR(
INDEX('Accounts worksheet'!$A:$A,MATCH('Purchases Input worksheet'!$C860,'Accounts worksheet'!$B:$B,0)),
"")</f>
        <v/>
      </c>
      <c r="F860" s="331"/>
      <c r="G860" s="336"/>
      <c r="H860" s="333"/>
      <c r="I860" s="334"/>
      <c r="J860" s="335"/>
      <c r="K860" s="340"/>
      <c r="L860" s="188" t="str">
        <f t="shared" si="40"/>
        <v/>
      </c>
      <c r="M860" s="188" t="str">
        <f t="shared" si="41"/>
        <v/>
      </c>
      <c r="N860" s="186"/>
      <c r="P860" s="134" t="str">
        <f t="shared" si="42"/>
        <v/>
      </c>
    </row>
    <row r="861" spans="1:16" x14ac:dyDescent="0.35">
      <c r="A861" s="133" t="str">
        <f>IF(B861="","",IFERROR(INDEX('Supplier List'!$A:$A,MATCH('Purchases Input worksheet'!$B861,'Supplier List'!$B:$B,0)),""))</f>
        <v/>
      </c>
      <c r="B861" s="329"/>
      <c r="C861" s="330"/>
      <c r="D861" s="185" t="str">
        <f>IFERROR(VLOOKUP($C861,'Accounts worksheet'!$B:$C,2,0),"")</f>
        <v/>
      </c>
      <c r="E861" s="186" t="str">
        <f>IFERROR(
INDEX('Accounts worksheet'!$A:$A,MATCH('Purchases Input worksheet'!$C861,'Accounts worksheet'!$B:$B,0)),
"")</f>
        <v/>
      </c>
      <c r="F861" s="331"/>
      <c r="G861" s="336"/>
      <c r="H861" s="333"/>
      <c r="I861" s="334"/>
      <c r="J861" s="335"/>
      <c r="K861" s="340"/>
      <c r="L861" s="188" t="str">
        <f t="shared" si="40"/>
        <v/>
      </c>
      <c r="M861" s="188" t="str">
        <f t="shared" si="41"/>
        <v/>
      </c>
      <c r="N861" s="186"/>
      <c r="P861" s="134" t="str">
        <f t="shared" si="42"/>
        <v/>
      </c>
    </row>
    <row r="862" spans="1:16" x14ac:dyDescent="0.35">
      <c r="A862" s="133" t="str">
        <f>IF(B862="","",IFERROR(INDEX('Supplier List'!$A:$A,MATCH('Purchases Input worksheet'!$B862,'Supplier List'!$B:$B,0)),""))</f>
        <v/>
      </c>
      <c r="B862" s="329"/>
      <c r="C862" s="330"/>
      <c r="D862" s="185" t="str">
        <f>IFERROR(VLOOKUP($C862,'Accounts worksheet'!$B:$C,2,0),"")</f>
        <v/>
      </c>
      <c r="E862" s="186" t="str">
        <f>IFERROR(
INDEX('Accounts worksheet'!$A:$A,MATCH('Purchases Input worksheet'!$C862,'Accounts worksheet'!$B:$B,0)),
"")</f>
        <v/>
      </c>
      <c r="F862" s="331"/>
      <c r="G862" s="336"/>
      <c r="H862" s="333"/>
      <c r="I862" s="334"/>
      <c r="J862" s="335"/>
      <c r="K862" s="340"/>
      <c r="L862" s="188" t="str">
        <f t="shared" si="40"/>
        <v/>
      </c>
      <c r="M862" s="188" t="str">
        <f t="shared" si="41"/>
        <v/>
      </c>
      <c r="N862" s="186"/>
      <c r="P862" s="134" t="str">
        <f t="shared" si="42"/>
        <v/>
      </c>
    </row>
    <row r="863" spans="1:16" x14ac:dyDescent="0.35">
      <c r="A863" s="133" t="str">
        <f>IF(B863="","",IFERROR(INDEX('Supplier List'!$A:$A,MATCH('Purchases Input worksheet'!$B863,'Supplier List'!$B:$B,0)),""))</f>
        <v/>
      </c>
      <c r="B863" s="329"/>
      <c r="C863" s="330"/>
      <c r="D863" s="185" t="str">
        <f>IFERROR(VLOOKUP($C863,'Accounts worksheet'!$B:$C,2,0),"")</f>
        <v/>
      </c>
      <c r="E863" s="186" t="str">
        <f>IFERROR(
INDEX('Accounts worksheet'!$A:$A,MATCH('Purchases Input worksheet'!$C863,'Accounts worksheet'!$B:$B,0)),
"")</f>
        <v/>
      </c>
      <c r="F863" s="331"/>
      <c r="G863" s="336"/>
      <c r="H863" s="333"/>
      <c r="I863" s="334"/>
      <c r="J863" s="335"/>
      <c r="K863" s="340"/>
      <c r="L863" s="188" t="str">
        <f t="shared" si="40"/>
        <v/>
      </c>
      <c r="M863" s="188" t="str">
        <f t="shared" si="41"/>
        <v/>
      </c>
      <c r="N863" s="186"/>
      <c r="P863" s="134" t="str">
        <f t="shared" si="42"/>
        <v/>
      </c>
    </row>
    <row r="864" spans="1:16" x14ac:dyDescent="0.35">
      <c r="A864" s="133" t="str">
        <f>IF(B864="","",IFERROR(INDEX('Supplier List'!$A:$A,MATCH('Purchases Input worksheet'!$B864,'Supplier List'!$B:$B,0)),""))</f>
        <v/>
      </c>
      <c r="B864" s="329"/>
      <c r="C864" s="330"/>
      <c r="D864" s="185" t="str">
        <f>IFERROR(VLOOKUP($C864,'Accounts worksheet'!$B:$C,2,0),"")</f>
        <v/>
      </c>
      <c r="E864" s="186" t="str">
        <f>IFERROR(
INDEX('Accounts worksheet'!$A:$A,MATCH('Purchases Input worksheet'!$C864,'Accounts worksheet'!$B:$B,0)),
"")</f>
        <v/>
      </c>
      <c r="F864" s="331"/>
      <c r="G864" s="336"/>
      <c r="H864" s="333"/>
      <c r="I864" s="334"/>
      <c r="J864" s="335"/>
      <c r="K864" s="340"/>
      <c r="L864" s="188" t="str">
        <f t="shared" si="40"/>
        <v/>
      </c>
      <c r="M864" s="188" t="str">
        <f t="shared" si="41"/>
        <v/>
      </c>
      <c r="N864" s="186"/>
      <c r="P864" s="134" t="str">
        <f t="shared" si="42"/>
        <v/>
      </c>
    </row>
    <row r="865" spans="1:16" x14ac:dyDescent="0.35">
      <c r="A865" s="133" t="str">
        <f>IF(B865="","",IFERROR(INDEX('Supplier List'!$A:$A,MATCH('Purchases Input worksheet'!$B865,'Supplier List'!$B:$B,0)),""))</f>
        <v/>
      </c>
      <c r="B865" s="329"/>
      <c r="C865" s="330"/>
      <c r="D865" s="185" t="str">
        <f>IFERROR(VLOOKUP($C865,'Accounts worksheet'!$B:$C,2,0),"")</f>
        <v/>
      </c>
      <c r="E865" s="186" t="str">
        <f>IFERROR(
INDEX('Accounts worksheet'!$A:$A,MATCH('Purchases Input worksheet'!$C865,'Accounts worksheet'!$B:$B,0)),
"")</f>
        <v/>
      </c>
      <c r="F865" s="331"/>
      <c r="G865" s="336"/>
      <c r="H865" s="333"/>
      <c r="I865" s="334"/>
      <c r="J865" s="335"/>
      <c r="K865" s="340"/>
      <c r="L865" s="188" t="str">
        <f t="shared" si="40"/>
        <v/>
      </c>
      <c r="M865" s="188" t="str">
        <f t="shared" si="41"/>
        <v/>
      </c>
      <c r="N865" s="186"/>
      <c r="P865" s="134" t="str">
        <f t="shared" si="42"/>
        <v/>
      </c>
    </row>
    <row r="866" spans="1:16" x14ac:dyDescent="0.35">
      <c r="A866" s="133" t="str">
        <f>IF(B866="","",IFERROR(INDEX('Supplier List'!$A:$A,MATCH('Purchases Input worksheet'!$B866,'Supplier List'!$B:$B,0)),""))</f>
        <v/>
      </c>
      <c r="B866" s="329"/>
      <c r="C866" s="330"/>
      <c r="D866" s="185" t="str">
        <f>IFERROR(VLOOKUP($C866,'Accounts worksheet'!$B:$C,2,0),"")</f>
        <v/>
      </c>
      <c r="E866" s="186" t="str">
        <f>IFERROR(
INDEX('Accounts worksheet'!$A:$A,MATCH('Purchases Input worksheet'!$C866,'Accounts worksheet'!$B:$B,0)),
"")</f>
        <v/>
      </c>
      <c r="F866" s="331"/>
      <c r="G866" s="336"/>
      <c r="H866" s="333"/>
      <c r="I866" s="334"/>
      <c r="J866" s="335"/>
      <c r="K866" s="340"/>
      <c r="L866" s="188" t="str">
        <f t="shared" si="40"/>
        <v/>
      </c>
      <c r="M866" s="188" t="str">
        <f t="shared" si="41"/>
        <v/>
      </c>
      <c r="N866" s="186"/>
      <c r="P866" s="134" t="str">
        <f t="shared" si="42"/>
        <v/>
      </c>
    </row>
    <row r="867" spans="1:16" x14ac:dyDescent="0.35">
      <c r="A867" s="133" t="str">
        <f>IF(B867="","",IFERROR(INDEX('Supplier List'!$A:$A,MATCH('Purchases Input worksheet'!$B867,'Supplier List'!$B:$B,0)),""))</f>
        <v/>
      </c>
      <c r="B867" s="329"/>
      <c r="C867" s="330"/>
      <c r="D867" s="185" t="str">
        <f>IFERROR(VLOOKUP($C867,'Accounts worksheet'!$B:$C,2,0),"")</f>
        <v/>
      </c>
      <c r="E867" s="186" t="str">
        <f>IFERROR(
INDEX('Accounts worksheet'!$A:$A,MATCH('Purchases Input worksheet'!$C867,'Accounts worksheet'!$B:$B,0)),
"")</f>
        <v/>
      </c>
      <c r="F867" s="331"/>
      <c r="G867" s="336"/>
      <c r="H867" s="333"/>
      <c r="I867" s="334"/>
      <c r="J867" s="335"/>
      <c r="K867" s="340"/>
      <c r="L867" s="188" t="str">
        <f t="shared" si="40"/>
        <v/>
      </c>
      <c r="M867" s="188" t="str">
        <f t="shared" si="41"/>
        <v/>
      </c>
      <c r="N867" s="186"/>
      <c r="P867" s="134" t="str">
        <f t="shared" si="42"/>
        <v/>
      </c>
    </row>
    <row r="868" spans="1:16" x14ac:dyDescent="0.35">
      <c r="A868" s="133" t="str">
        <f>IF(B868="","",IFERROR(INDEX('Supplier List'!$A:$A,MATCH('Purchases Input worksheet'!$B868,'Supplier List'!$B:$B,0)),""))</f>
        <v/>
      </c>
      <c r="B868" s="329"/>
      <c r="C868" s="330"/>
      <c r="D868" s="185" t="str">
        <f>IFERROR(VLOOKUP($C868,'Accounts worksheet'!$B:$C,2,0),"")</f>
        <v/>
      </c>
      <c r="E868" s="186" t="str">
        <f>IFERROR(
INDEX('Accounts worksheet'!$A:$A,MATCH('Purchases Input worksheet'!$C868,'Accounts worksheet'!$B:$B,0)),
"")</f>
        <v/>
      </c>
      <c r="F868" s="331"/>
      <c r="G868" s="336"/>
      <c r="H868" s="333"/>
      <c r="I868" s="334"/>
      <c r="J868" s="335"/>
      <c r="K868" s="340"/>
      <c r="L868" s="188" t="str">
        <f t="shared" si="40"/>
        <v/>
      </c>
      <c r="M868" s="188" t="str">
        <f t="shared" si="41"/>
        <v/>
      </c>
      <c r="N868" s="186"/>
      <c r="P868" s="134" t="str">
        <f t="shared" si="42"/>
        <v/>
      </c>
    </row>
    <row r="869" spans="1:16" x14ac:dyDescent="0.35">
      <c r="A869" s="133" t="str">
        <f>IF(B869="","",IFERROR(INDEX('Supplier List'!$A:$A,MATCH('Purchases Input worksheet'!$B869,'Supplier List'!$B:$B,0)),""))</f>
        <v/>
      </c>
      <c r="B869" s="329"/>
      <c r="C869" s="330"/>
      <c r="D869" s="185" t="str">
        <f>IFERROR(VLOOKUP($C869,'Accounts worksheet'!$B:$C,2,0),"")</f>
        <v/>
      </c>
      <c r="E869" s="186" t="str">
        <f>IFERROR(
INDEX('Accounts worksheet'!$A:$A,MATCH('Purchases Input worksheet'!$C869,'Accounts worksheet'!$B:$B,0)),
"")</f>
        <v/>
      </c>
      <c r="F869" s="331"/>
      <c r="G869" s="336"/>
      <c r="H869" s="333"/>
      <c r="I869" s="334"/>
      <c r="J869" s="335"/>
      <c r="K869" s="340"/>
      <c r="L869" s="188" t="str">
        <f t="shared" si="40"/>
        <v/>
      </c>
      <c r="M869" s="188" t="str">
        <f t="shared" si="41"/>
        <v/>
      </c>
      <c r="N869" s="186"/>
      <c r="P869" s="134" t="str">
        <f t="shared" si="42"/>
        <v/>
      </c>
    </row>
    <row r="870" spans="1:16" x14ac:dyDescent="0.35">
      <c r="A870" s="133" t="str">
        <f>IF(B870="","",IFERROR(INDEX('Supplier List'!$A:$A,MATCH('Purchases Input worksheet'!$B870,'Supplier List'!$B:$B,0)),""))</f>
        <v/>
      </c>
      <c r="B870" s="329"/>
      <c r="C870" s="330"/>
      <c r="D870" s="185" t="str">
        <f>IFERROR(VLOOKUP($C870,'Accounts worksheet'!$B:$C,2,0),"")</f>
        <v/>
      </c>
      <c r="E870" s="186" t="str">
        <f>IFERROR(
INDEX('Accounts worksheet'!$A:$A,MATCH('Purchases Input worksheet'!$C870,'Accounts worksheet'!$B:$B,0)),
"")</f>
        <v/>
      </c>
      <c r="F870" s="331"/>
      <c r="G870" s="336"/>
      <c r="H870" s="333"/>
      <c r="I870" s="334"/>
      <c r="J870" s="335"/>
      <c r="K870" s="340"/>
      <c r="L870" s="188" t="str">
        <f t="shared" si="40"/>
        <v/>
      </c>
      <c r="M870" s="188" t="str">
        <f t="shared" si="41"/>
        <v/>
      </c>
      <c r="N870" s="186"/>
      <c r="P870" s="134" t="str">
        <f t="shared" si="42"/>
        <v/>
      </c>
    </row>
    <row r="871" spans="1:16" x14ac:dyDescent="0.35">
      <c r="A871" s="133" t="str">
        <f>IF(B871="","",IFERROR(INDEX('Supplier List'!$A:$A,MATCH('Purchases Input worksheet'!$B871,'Supplier List'!$B:$B,0)),""))</f>
        <v/>
      </c>
      <c r="B871" s="329"/>
      <c r="C871" s="330"/>
      <c r="D871" s="185" t="str">
        <f>IFERROR(VLOOKUP($C871,'Accounts worksheet'!$B:$C,2,0),"")</f>
        <v/>
      </c>
      <c r="E871" s="186" t="str">
        <f>IFERROR(
INDEX('Accounts worksheet'!$A:$A,MATCH('Purchases Input worksheet'!$C871,'Accounts worksheet'!$B:$B,0)),
"")</f>
        <v/>
      </c>
      <c r="F871" s="331"/>
      <c r="G871" s="336"/>
      <c r="H871" s="333"/>
      <c r="I871" s="334"/>
      <c r="J871" s="335"/>
      <c r="K871" s="340"/>
      <c r="L871" s="188" t="str">
        <f t="shared" si="40"/>
        <v/>
      </c>
      <c r="M871" s="188" t="str">
        <f t="shared" si="41"/>
        <v/>
      </c>
      <c r="N871" s="186"/>
      <c r="P871" s="134" t="str">
        <f t="shared" si="42"/>
        <v/>
      </c>
    </row>
    <row r="872" spans="1:16" x14ac:dyDescent="0.35">
      <c r="A872" s="133" t="str">
        <f>IF(B872="","",IFERROR(INDEX('Supplier List'!$A:$A,MATCH('Purchases Input worksheet'!$B872,'Supplier List'!$B:$B,0)),""))</f>
        <v/>
      </c>
      <c r="B872" s="329"/>
      <c r="C872" s="330"/>
      <c r="D872" s="185" t="str">
        <f>IFERROR(VLOOKUP($C872,'Accounts worksheet'!$B:$C,2,0),"")</f>
        <v/>
      </c>
      <c r="E872" s="186" t="str">
        <f>IFERROR(
INDEX('Accounts worksheet'!$A:$A,MATCH('Purchases Input worksheet'!$C872,'Accounts worksheet'!$B:$B,0)),
"")</f>
        <v/>
      </c>
      <c r="F872" s="331"/>
      <c r="G872" s="336"/>
      <c r="H872" s="333"/>
      <c r="I872" s="334"/>
      <c r="J872" s="335"/>
      <c r="K872" s="340"/>
      <c r="L872" s="188" t="str">
        <f t="shared" si="40"/>
        <v/>
      </c>
      <c r="M872" s="188" t="str">
        <f t="shared" si="41"/>
        <v/>
      </c>
      <c r="N872" s="186"/>
      <c r="P872" s="134" t="str">
        <f t="shared" si="42"/>
        <v/>
      </c>
    </row>
    <row r="873" spans="1:16" x14ac:dyDescent="0.35">
      <c r="A873" s="133" t="str">
        <f>IF(B873="","",IFERROR(INDEX('Supplier List'!$A:$A,MATCH('Purchases Input worksheet'!$B873,'Supplier List'!$B:$B,0)),""))</f>
        <v/>
      </c>
      <c r="B873" s="329"/>
      <c r="C873" s="330"/>
      <c r="D873" s="185" t="str">
        <f>IFERROR(VLOOKUP($C873,'Accounts worksheet'!$B:$C,2,0),"")</f>
        <v/>
      </c>
      <c r="E873" s="186" t="str">
        <f>IFERROR(
INDEX('Accounts worksheet'!$A:$A,MATCH('Purchases Input worksheet'!$C873,'Accounts worksheet'!$B:$B,0)),
"")</f>
        <v/>
      </c>
      <c r="F873" s="331"/>
      <c r="G873" s="336"/>
      <c r="H873" s="333"/>
      <c r="I873" s="334"/>
      <c r="J873" s="335"/>
      <c r="K873" s="340"/>
      <c r="L873" s="188" t="str">
        <f t="shared" si="40"/>
        <v/>
      </c>
      <c r="M873" s="188" t="str">
        <f t="shared" si="41"/>
        <v/>
      </c>
      <c r="N873" s="186"/>
      <c r="P873" s="134" t="str">
        <f t="shared" si="42"/>
        <v/>
      </c>
    </row>
    <row r="874" spans="1:16" x14ac:dyDescent="0.35">
      <c r="A874" s="133" t="str">
        <f>IF(B874="","",IFERROR(INDEX('Supplier List'!$A:$A,MATCH('Purchases Input worksheet'!$B874,'Supplier List'!$B:$B,0)),""))</f>
        <v/>
      </c>
      <c r="B874" s="329"/>
      <c r="C874" s="330"/>
      <c r="D874" s="185" t="str">
        <f>IFERROR(VLOOKUP($C874,'Accounts worksheet'!$B:$C,2,0),"")</f>
        <v/>
      </c>
      <c r="E874" s="186" t="str">
        <f>IFERROR(
INDEX('Accounts worksheet'!$A:$A,MATCH('Purchases Input worksheet'!$C874,'Accounts worksheet'!$B:$B,0)),
"")</f>
        <v/>
      </c>
      <c r="F874" s="331"/>
      <c r="G874" s="336"/>
      <c r="H874" s="333"/>
      <c r="I874" s="334"/>
      <c r="J874" s="335"/>
      <c r="K874" s="340"/>
      <c r="L874" s="188" t="str">
        <f t="shared" si="40"/>
        <v/>
      </c>
      <c r="M874" s="188" t="str">
        <f t="shared" si="41"/>
        <v/>
      </c>
      <c r="N874" s="186"/>
      <c r="P874" s="134" t="str">
        <f t="shared" si="42"/>
        <v/>
      </c>
    </row>
    <row r="875" spans="1:16" x14ac:dyDescent="0.35">
      <c r="A875" s="133" t="str">
        <f>IF(B875="","",IFERROR(INDEX('Supplier List'!$A:$A,MATCH('Purchases Input worksheet'!$B875,'Supplier List'!$B:$B,0)),""))</f>
        <v/>
      </c>
      <c r="B875" s="329"/>
      <c r="C875" s="330"/>
      <c r="D875" s="185" t="str">
        <f>IFERROR(VLOOKUP($C875,'Accounts worksheet'!$B:$C,2,0),"")</f>
        <v/>
      </c>
      <c r="E875" s="186" t="str">
        <f>IFERROR(
INDEX('Accounts worksheet'!$A:$A,MATCH('Purchases Input worksheet'!$C875,'Accounts worksheet'!$B:$B,0)),
"")</f>
        <v/>
      </c>
      <c r="F875" s="331"/>
      <c r="G875" s="336"/>
      <c r="H875" s="333"/>
      <c r="I875" s="334"/>
      <c r="J875" s="335"/>
      <c r="K875" s="340"/>
      <c r="L875" s="188" t="str">
        <f t="shared" si="40"/>
        <v/>
      </c>
      <c r="M875" s="188" t="str">
        <f t="shared" si="41"/>
        <v/>
      </c>
      <c r="N875" s="186"/>
      <c r="P875" s="134" t="str">
        <f t="shared" si="42"/>
        <v/>
      </c>
    </row>
    <row r="876" spans="1:16" x14ac:dyDescent="0.35">
      <c r="A876" s="133" t="str">
        <f>IF(B876="","",IFERROR(INDEX('Supplier List'!$A:$A,MATCH('Purchases Input worksheet'!$B876,'Supplier List'!$B:$B,0)),""))</f>
        <v/>
      </c>
      <c r="B876" s="329"/>
      <c r="C876" s="330"/>
      <c r="D876" s="185" t="str">
        <f>IFERROR(VLOOKUP($C876,'Accounts worksheet'!$B:$C,2,0),"")</f>
        <v/>
      </c>
      <c r="E876" s="186" t="str">
        <f>IFERROR(
INDEX('Accounts worksheet'!$A:$A,MATCH('Purchases Input worksheet'!$C876,'Accounts worksheet'!$B:$B,0)),
"")</f>
        <v/>
      </c>
      <c r="F876" s="331"/>
      <c r="G876" s="336"/>
      <c r="H876" s="333"/>
      <c r="I876" s="334"/>
      <c r="J876" s="335"/>
      <c r="K876" s="340"/>
      <c r="L876" s="188" t="str">
        <f t="shared" si="40"/>
        <v/>
      </c>
      <c r="M876" s="188" t="str">
        <f t="shared" si="41"/>
        <v/>
      </c>
      <c r="N876" s="186"/>
      <c r="P876" s="134" t="str">
        <f t="shared" si="42"/>
        <v/>
      </c>
    </row>
    <row r="877" spans="1:16" x14ac:dyDescent="0.35">
      <c r="A877" s="133" t="str">
        <f>IF(B877="","",IFERROR(INDEX('Supplier List'!$A:$A,MATCH('Purchases Input worksheet'!$B877,'Supplier List'!$B:$B,0)),""))</f>
        <v/>
      </c>
      <c r="B877" s="329"/>
      <c r="C877" s="330"/>
      <c r="D877" s="185" t="str">
        <f>IFERROR(VLOOKUP($C877,'Accounts worksheet'!$B:$C,2,0),"")</f>
        <v/>
      </c>
      <c r="E877" s="186" t="str">
        <f>IFERROR(
INDEX('Accounts worksheet'!$A:$A,MATCH('Purchases Input worksheet'!$C877,'Accounts worksheet'!$B:$B,0)),
"")</f>
        <v/>
      </c>
      <c r="F877" s="331"/>
      <c r="G877" s="336"/>
      <c r="H877" s="333"/>
      <c r="I877" s="334"/>
      <c r="J877" s="335"/>
      <c r="K877" s="340"/>
      <c r="L877" s="188" t="str">
        <f t="shared" si="40"/>
        <v/>
      </c>
      <c r="M877" s="188" t="str">
        <f t="shared" si="41"/>
        <v/>
      </c>
      <c r="N877" s="186"/>
      <c r="P877" s="134" t="str">
        <f t="shared" si="42"/>
        <v/>
      </c>
    </row>
    <row r="878" spans="1:16" x14ac:dyDescent="0.35">
      <c r="A878" s="133" t="str">
        <f>IF(B878="","",IFERROR(INDEX('Supplier List'!$A:$A,MATCH('Purchases Input worksheet'!$B878,'Supplier List'!$B:$B,0)),""))</f>
        <v/>
      </c>
      <c r="B878" s="329"/>
      <c r="C878" s="330"/>
      <c r="D878" s="185" t="str">
        <f>IFERROR(VLOOKUP($C878,'Accounts worksheet'!$B:$C,2,0),"")</f>
        <v/>
      </c>
      <c r="E878" s="186" t="str">
        <f>IFERROR(
INDEX('Accounts worksheet'!$A:$A,MATCH('Purchases Input worksheet'!$C878,'Accounts worksheet'!$B:$B,0)),
"")</f>
        <v/>
      </c>
      <c r="F878" s="331"/>
      <c r="G878" s="336"/>
      <c r="H878" s="333"/>
      <c r="I878" s="334"/>
      <c r="J878" s="335"/>
      <c r="K878" s="340"/>
      <c r="L878" s="188" t="str">
        <f t="shared" si="40"/>
        <v/>
      </c>
      <c r="M878" s="188" t="str">
        <f t="shared" si="41"/>
        <v/>
      </c>
      <c r="N878" s="186"/>
      <c r="P878" s="134" t="str">
        <f t="shared" si="42"/>
        <v/>
      </c>
    </row>
    <row r="879" spans="1:16" x14ac:dyDescent="0.35">
      <c r="A879" s="133" t="str">
        <f>IF(B879="","",IFERROR(INDEX('Supplier List'!$A:$A,MATCH('Purchases Input worksheet'!$B879,'Supplier List'!$B:$B,0)),""))</f>
        <v/>
      </c>
      <c r="B879" s="329"/>
      <c r="C879" s="330"/>
      <c r="D879" s="185" t="str">
        <f>IFERROR(VLOOKUP($C879,'Accounts worksheet'!$B:$C,2,0),"")</f>
        <v/>
      </c>
      <c r="E879" s="186" t="str">
        <f>IFERROR(
INDEX('Accounts worksheet'!$A:$A,MATCH('Purchases Input worksheet'!$C879,'Accounts worksheet'!$B:$B,0)),
"")</f>
        <v/>
      </c>
      <c r="F879" s="331"/>
      <c r="G879" s="336"/>
      <c r="H879" s="333"/>
      <c r="I879" s="334"/>
      <c r="J879" s="335"/>
      <c r="K879" s="340"/>
      <c r="L879" s="188" t="str">
        <f t="shared" si="40"/>
        <v/>
      </c>
      <c r="M879" s="188" t="str">
        <f t="shared" si="41"/>
        <v/>
      </c>
      <c r="N879" s="186"/>
      <c r="P879" s="134" t="str">
        <f t="shared" si="42"/>
        <v/>
      </c>
    </row>
    <row r="880" spans="1:16" x14ac:dyDescent="0.35">
      <c r="A880" s="133" t="str">
        <f>IF(B880="","",IFERROR(INDEX('Supplier List'!$A:$A,MATCH('Purchases Input worksheet'!$B880,'Supplier List'!$B:$B,0)),""))</f>
        <v/>
      </c>
      <c r="B880" s="329"/>
      <c r="C880" s="330"/>
      <c r="D880" s="185" t="str">
        <f>IFERROR(VLOOKUP($C880,'Accounts worksheet'!$B:$C,2,0),"")</f>
        <v/>
      </c>
      <c r="E880" s="186" t="str">
        <f>IFERROR(
INDEX('Accounts worksheet'!$A:$A,MATCH('Purchases Input worksheet'!$C880,'Accounts worksheet'!$B:$B,0)),
"")</f>
        <v/>
      </c>
      <c r="F880" s="331"/>
      <c r="G880" s="336"/>
      <c r="H880" s="333"/>
      <c r="I880" s="334"/>
      <c r="J880" s="335"/>
      <c r="K880" s="340"/>
      <c r="L880" s="188" t="str">
        <f t="shared" si="40"/>
        <v/>
      </c>
      <c r="M880" s="188" t="str">
        <f t="shared" si="41"/>
        <v/>
      </c>
      <c r="N880" s="186"/>
      <c r="P880" s="134" t="str">
        <f t="shared" si="42"/>
        <v/>
      </c>
    </row>
    <row r="881" spans="1:16" x14ac:dyDescent="0.35">
      <c r="A881" s="133" t="str">
        <f>IF(B881="","",IFERROR(INDEX('Supplier List'!$A:$A,MATCH('Purchases Input worksheet'!$B881,'Supplier List'!$B:$B,0)),""))</f>
        <v/>
      </c>
      <c r="B881" s="329"/>
      <c r="C881" s="330"/>
      <c r="D881" s="185" t="str">
        <f>IFERROR(VLOOKUP($C881,'Accounts worksheet'!$B:$C,2,0),"")</f>
        <v/>
      </c>
      <c r="E881" s="186" t="str">
        <f>IFERROR(
INDEX('Accounts worksheet'!$A:$A,MATCH('Purchases Input worksheet'!$C881,'Accounts worksheet'!$B:$B,0)),
"")</f>
        <v/>
      </c>
      <c r="F881" s="331"/>
      <c r="G881" s="336"/>
      <c r="H881" s="333"/>
      <c r="I881" s="334"/>
      <c r="J881" s="335"/>
      <c r="K881" s="340"/>
      <c r="L881" s="188" t="str">
        <f t="shared" si="40"/>
        <v/>
      </c>
      <c r="M881" s="188" t="str">
        <f t="shared" si="41"/>
        <v/>
      </c>
      <c r="N881" s="186"/>
      <c r="P881" s="134" t="str">
        <f t="shared" si="42"/>
        <v/>
      </c>
    </row>
    <row r="882" spans="1:16" x14ac:dyDescent="0.35">
      <c r="A882" s="133" t="str">
        <f>IF(B882="","",IFERROR(INDEX('Supplier List'!$A:$A,MATCH('Purchases Input worksheet'!$B882,'Supplier List'!$B:$B,0)),""))</f>
        <v/>
      </c>
      <c r="B882" s="329"/>
      <c r="C882" s="330"/>
      <c r="D882" s="185" t="str">
        <f>IFERROR(VLOOKUP($C882,'Accounts worksheet'!$B:$C,2,0),"")</f>
        <v/>
      </c>
      <c r="E882" s="186" t="str">
        <f>IFERROR(
INDEX('Accounts worksheet'!$A:$A,MATCH('Purchases Input worksheet'!$C882,'Accounts worksheet'!$B:$B,0)),
"")</f>
        <v/>
      </c>
      <c r="F882" s="331"/>
      <c r="G882" s="336"/>
      <c r="H882" s="333"/>
      <c r="I882" s="334"/>
      <c r="J882" s="335"/>
      <c r="K882" s="340"/>
      <c r="L882" s="188" t="str">
        <f t="shared" si="40"/>
        <v/>
      </c>
      <c r="M882" s="188" t="str">
        <f t="shared" si="41"/>
        <v/>
      </c>
      <c r="N882" s="186"/>
      <c r="P882" s="134" t="str">
        <f t="shared" si="42"/>
        <v/>
      </c>
    </row>
    <row r="883" spans="1:16" x14ac:dyDescent="0.35">
      <c r="A883" s="133" t="str">
        <f>IF(B883="","",IFERROR(INDEX('Supplier List'!$A:$A,MATCH('Purchases Input worksheet'!$B883,'Supplier List'!$B:$B,0)),""))</f>
        <v/>
      </c>
      <c r="B883" s="329"/>
      <c r="C883" s="330"/>
      <c r="D883" s="185" t="str">
        <f>IFERROR(VLOOKUP($C883,'Accounts worksheet'!$B:$C,2,0),"")</f>
        <v/>
      </c>
      <c r="E883" s="186" t="str">
        <f>IFERROR(
INDEX('Accounts worksheet'!$A:$A,MATCH('Purchases Input worksheet'!$C883,'Accounts worksheet'!$B:$B,0)),
"")</f>
        <v/>
      </c>
      <c r="F883" s="331"/>
      <c r="G883" s="336"/>
      <c r="H883" s="333"/>
      <c r="I883" s="334"/>
      <c r="J883" s="335"/>
      <c r="K883" s="340"/>
      <c r="L883" s="188" t="str">
        <f t="shared" si="40"/>
        <v/>
      </c>
      <c r="M883" s="188" t="str">
        <f t="shared" si="41"/>
        <v/>
      </c>
      <c r="N883" s="186"/>
      <c r="P883" s="134" t="str">
        <f t="shared" si="42"/>
        <v/>
      </c>
    </row>
    <row r="884" spans="1:16" x14ac:dyDescent="0.35">
      <c r="A884" s="133" t="str">
        <f>IF(B884="","",IFERROR(INDEX('Supplier List'!$A:$A,MATCH('Purchases Input worksheet'!$B884,'Supplier List'!$B:$B,0)),""))</f>
        <v/>
      </c>
      <c r="B884" s="329"/>
      <c r="C884" s="330"/>
      <c r="D884" s="185" t="str">
        <f>IFERROR(VLOOKUP($C884,'Accounts worksheet'!$B:$C,2,0),"")</f>
        <v/>
      </c>
      <c r="E884" s="186" t="str">
        <f>IFERROR(
INDEX('Accounts worksheet'!$A:$A,MATCH('Purchases Input worksheet'!$C884,'Accounts worksheet'!$B:$B,0)),
"")</f>
        <v/>
      </c>
      <c r="F884" s="331"/>
      <c r="G884" s="336"/>
      <c r="H884" s="333"/>
      <c r="I884" s="334"/>
      <c r="J884" s="335"/>
      <c r="K884" s="340"/>
      <c r="L884" s="188" t="str">
        <f t="shared" si="40"/>
        <v/>
      </c>
      <c r="M884" s="188" t="str">
        <f t="shared" si="41"/>
        <v/>
      </c>
      <c r="N884" s="186"/>
      <c r="P884" s="134" t="str">
        <f t="shared" si="42"/>
        <v/>
      </c>
    </row>
    <row r="885" spans="1:16" x14ac:dyDescent="0.35">
      <c r="A885" s="133" t="str">
        <f>IF(B885="","",IFERROR(INDEX('Supplier List'!$A:$A,MATCH('Purchases Input worksheet'!$B885,'Supplier List'!$B:$B,0)),""))</f>
        <v/>
      </c>
      <c r="B885" s="329"/>
      <c r="C885" s="330"/>
      <c r="D885" s="185" t="str">
        <f>IFERROR(VLOOKUP($C885,'Accounts worksheet'!$B:$C,2,0),"")</f>
        <v/>
      </c>
      <c r="E885" s="186" t="str">
        <f>IFERROR(
INDEX('Accounts worksheet'!$A:$A,MATCH('Purchases Input worksheet'!$C885,'Accounts worksheet'!$B:$B,0)),
"")</f>
        <v/>
      </c>
      <c r="F885" s="331"/>
      <c r="G885" s="336"/>
      <c r="H885" s="333"/>
      <c r="I885" s="334"/>
      <c r="J885" s="335"/>
      <c r="K885" s="340"/>
      <c r="L885" s="188" t="str">
        <f t="shared" si="40"/>
        <v/>
      </c>
      <c r="M885" s="188" t="str">
        <f t="shared" si="41"/>
        <v/>
      </c>
      <c r="N885" s="186"/>
      <c r="P885" s="134" t="str">
        <f t="shared" si="42"/>
        <v/>
      </c>
    </row>
    <row r="886" spans="1:16" x14ac:dyDescent="0.35">
      <c r="A886" s="133" t="str">
        <f>IF(B886="","",IFERROR(INDEX('Supplier List'!$A:$A,MATCH('Purchases Input worksheet'!$B886,'Supplier List'!$B:$B,0)),""))</f>
        <v/>
      </c>
      <c r="B886" s="329"/>
      <c r="C886" s="330"/>
      <c r="D886" s="185" t="str">
        <f>IFERROR(VLOOKUP($C886,'Accounts worksheet'!$B:$C,2,0),"")</f>
        <v/>
      </c>
      <c r="E886" s="186" t="str">
        <f>IFERROR(
INDEX('Accounts worksheet'!$A:$A,MATCH('Purchases Input worksheet'!$C886,'Accounts worksheet'!$B:$B,0)),
"")</f>
        <v/>
      </c>
      <c r="F886" s="331"/>
      <c r="G886" s="336"/>
      <c r="H886" s="333"/>
      <c r="I886" s="334"/>
      <c r="J886" s="335"/>
      <c r="K886" s="340"/>
      <c r="L886" s="188" t="str">
        <f t="shared" si="40"/>
        <v/>
      </c>
      <c r="M886" s="188" t="str">
        <f t="shared" si="41"/>
        <v/>
      </c>
      <c r="N886" s="186"/>
      <c r="P886" s="134" t="str">
        <f t="shared" si="42"/>
        <v/>
      </c>
    </row>
    <row r="887" spans="1:16" x14ac:dyDescent="0.35">
      <c r="A887" s="133" t="str">
        <f>IF(B887="","",IFERROR(INDEX('Supplier List'!$A:$A,MATCH('Purchases Input worksheet'!$B887,'Supplier List'!$B:$B,0)),""))</f>
        <v/>
      </c>
      <c r="B887" s="329"/>
      <c r="C887" s="330"/>
      <c r="D887" s="185" t="str">
        <f>IFERROR(VLOOKUP($C887,'Accounts worksheet'!$B:$C,2,0),"")</f>
        <v/>
      </c>
      <c r="E887" s="186" t="str">
        <f>IFERROR(
INDEX('Accounts worksheet'!$A:$A,MATCH('Purchases Input worksheet'!$C887,'Accounts worksheet'!$B:$B,0)),
"")</f>
        <v/>
      </c>
      <c r="F887" s="331"/>
      <c r="G887" s="336"/>
      <c r="H887" s="333"/>
      <c r="I887" s="334"/>
      <c r="J887" s="335"/>
      <c r="K887" s="340"/>
      <c r="L887" s="188" t="str">
        <f t="shared" si="40"/>
        <v/>
      </c>
      <c r="M887" s="188" t="str">
        <f t="shared" si="41"/>
        <v/>
      </c>
      <c r="N887" s="186"/>
      <c r="P887" s="134" t="str">
        <f t="shared" si="42"/>
        <v/>
      </c>
    </row>
    <row r="888" spans="1:16" x14ac:dyDescent="0.35">
      <c r="A888" s="133" t="str">
        <f>IF(B888="","",IFERROR(INDEX('Supplier List'!$A:$A,MATCH('Purchases Input worksheet'!$B888,'Supplier List'!$B:$B,0)),""))</f>
        <v/>
      </c>
      <c r="B888" s="329"/>
      <c r="C888" s="330"/>
      <c r="D888" s="185" t="str">
        <f>IFERROR(VLOOKUP($C888,'Accounts worksheet'!$B:$C,2,0),"")</f>
        <v/>
      </c>
      <c r="E888" s="186" t="str">
        <f>IFERROR(
INDEX('Accounts worksheet'!$A:$A,MATCH('Purchases Input worksheet'!$C888,'Accounts worksheet'!$B:$B,0)),
"")</f>
        <v/>
      </c>
      <c r="F888" s="331"/>
      <c r="G888" s="336"/>
      <c r="H888" s="333"/>
      <c r="I888" s="334"/>
      <c r="J888" s="335"/>
      <c r="K888" s="340"/>
      <c r="L888" s="188" t="str">
        <f t="shared" si="40"/>
        <v/>
      </c>
      <c r="M888" s="188" t="str">
        <f t="shared" si="41"/>
        <v/>
      </c>
      <c r="N888" s="186"/>
      <c r="P888" s="134" t="str">
        <f t="shared" si="42"/>
        <v/>
      </c>
    </row>
    <row r="889" spans="1:16" x14ac:dyDescent="0.35">
      <c r="A889" s="133" t="str">
        <f>IF(B889="","",IFERROR(INDEX('Supplier List'!$A:$A,MATCH('Purchases Input worksheet'!$B889,'Supplier List'!$B:$B,0)),""))</f>
        <v/>
      </c>
      <c r="B889" s="329"/>
      <c r="C889" s="330"/>
      <c r="D889" s="185" t="str">
        <f>IFERROR(VLOOKUP($C889,'Accounts worksheet'!$B:$C,2,0),"")</f>
        <v/>
      </c>
      <c r="E889" s="186" t="str">
        <f>IFERROR(
INDEX('Accounts worksheet'!$A:$A,MATCH('Purchases Input worksheet'!$C889,'Accounts worksheet'!$B:$B,0)),
"")</f>
        <v/>
      </c>
      <c r="F889" s="331"/>
      <c r="G889" s="336"/>
      <c r="H889" s="333"/>
      <c r="I889" s="334"/>
      <c r="J889" s="335"/>
      <c r="K889" s="340"/>
      <c r="L889" s="188" t="str">
        <f t="shared" si="40"/>
        <v/>
      </c>
      <c r="M889" s="188" t="str">
        <f t="shared" si="41"/>
        <v/>
      </c>
      <c r="N889" s="186"/>
      <c r="P889" s="134" t="str">
        <f t="shared" si="42"/>
        <v/>
      </c>
    </row>
    <row r="890" spans="1:16" x14ac:dyDescent="0.35">
      <c r="A890" s="133" t="str">
        <f>IF(B890="","",IFERROR(INDEX('Supplier List'!$A:$A,MATCH('Purchases Input worksheet'!$B890,'Supplier List'!$B:$B,0)),""))</f>
        <v/>
      </c>
      <c r="B890" s="329"/>
      <c r="C890" s="330"/>
      <c r="D890" s="185" t="str">
        <f>IFERROR(VLOOKUP($C890,'Accounts worksheet'!$B:$C,2,0),"")</f>
        <v/>
      </c>
      <c r="E890" s="186" t="str">
        <f>IFERROR(
INDEX('Accounts worksheet'!$A:$A,MATCH('Purchases Input worksheet'!$C890,'Accounts worksheet'!$B:$B,0)),
"")</f>
        <v/>
      </c>
      <c r="F890" s="331"/>
      <c r="G890" s="336"/>
      <c r="H890" s="333"/>
      <c r="I890" s="334"/>
      <c r="J890" s="335"/>
      <c r="K890" s="340"/>
      <c r="L890" s="188" t="str">
        <f t="shared" si="40"/>
        <v/>
      </c>
      <c r="M890" s="188" t="str">
        <f t="shared" si="41"/>
        <v/>
      </c>
      <c r="N890" s="186"/>
      <c r="P890" s="134" t="str">
        <f t="shared" si="42"/>
        <v/>
      </c>
    </row>
    <row r="891" spans="1:16" x14ac:dyDescent="0.35">
      <c r="A891" s="133" t="str">
        <f>IF(B891="","",IFERROR(INDEX('Supplier List'!$A:$A,MATCH('Purchases Input worksheet'!$B891,'Supplier List'!$B:$B,0)),""))</f>
        <v/>
      </c>
      <c r="B891" s="329"/>
      <c r="C891" s="330"/>
      <c r="D891" s="185" t="str">
        <f>IFERROR(VLOOKUP($C891,'Accounts worksheet'!$B:$C,2,0),"")</f>
        <v/>
      </c>
      <c r="E891" s="186" t="str">
        <f>IFERROR(
INDEX('Accounts worksheet'!$A:$A,MATCH('Purchases Input worksheet'!$C891,'Accounts worksheet'!$B:$B,0)),
"")</f>
        <v/>
      </c>
      <c r="F891" s="331"/>
      <c r="G891" s="336"/>
      <c r="H891" s="333"/>
      <c r="I891" s="334"/>
      <c r="J891" s="335"/>
      <c r="K891" s="340"/>
      <c r="L891" s="188" t="str">
        <f t="shared" si="40"/>
        <v/>
      </c>
      <c r="M891" s="188" t="str">
        <f t="shared" si="41"/>
        <v/>
      </c>
      <c r="N891" s="186"/>
      <c r="P891" s="134" t="str">
        <f t="shared" si="42"/>
        <v/>
      </c>
    </row>
    <row r="892" spans="1:16" x14ac:dyDescent="0.35">
      <c r="A892" s="133" t="str">
        <f>IF(B892="","",IFERROR(INDEX('Supplier List'!$A:$A,MATCH('Purchases Input worksheet'!$B892,'Supplier List'!$B:$B,0)),""))</f>
        <v/>
      </c>
      <c r="B892" s="329"/>
      <c r="C892" s="330"/>
      <c r="D892" s="185" t="str">
        <f>IFERROR(VLOOKUP($C892,'Accounts worksheet'!$B:$C,2,0),"")</f>
        <v/>
      </c>
      <c r="E892" s="186" t="str">
        <f>IFERROR(
INDEX('Accounts worksheet'!$A:$A,MATCH('Purchases Input worksheet'!$C892,'Accounts worksheet'!$B:$B,0)),
"")</f>
        <v/>
      </c>
      <c r="F892" s="331"/>
      <c r="G892" s="336"/>
      <c r="H892" s="333"/>
      <c r="I892" s="334"/>
      <c r="J892" s="335"/>
      <c r="K892" s="340"/>
      <c r="L892" s="188" t="str">
        <f t="shared" si="40"/>
        <v/>
      </c>
      <c r="M892" s="188" t="str">
        <f t="shared" si="41"/>
        <v/>
      </c>
      <c r="N892" s="186"/>
      <c r="P892" s="134" t="str">
        <f t="shared" si="42"/>
        <v/>
      </c>
    </row>
    <row r="893" spans="1:16" x14ac:dyDescent="0.35">
      <c r="A893" s="133" t="str">
        <f>IF(B893="","",IFERROR(INDEX('Supplier List'!$A:$A,MATCH('Purchases Input worksheet'!$B893,'Supplier List'!$B:$B,0)),""))</f>
        <v/>
      </c>
      <c r="B893" s="329"/>
      <c r="C893" s="330"/>
      <c r="D893" s="185" t="str">
        <f>IFERROR(VLOOKUP($C893,'Accounts worksheet'!$B:$C,2,0),"")</f>
        <v/>
      </c>
      <c r="E893" s="186" t="str">
        <f>IFERROR(
INDEX('Accounts worksheet'!$A:$A,MATCH('Purchases Input worksheet'!$C893,'Accounts worksheet'!$B:$B,0)),
"")</f>
        <v/>
      </c>
      <c r="F893" s="331"/>
      <c r="G893" s="336"/>
      <c r="H893" s="333"/>
      <c r="I893" s="334"/>
      <c r="J893" s="335"/>
      <c r="K893" s="340"/>
      <c r="L893" s="188" t="str">
        <f t="shared" si="40"/>
        <v/>
      </c>
      <c r="M893" s="188" t="str">
        <f t="shared" si="41"/>
        <v/>
      </c>
      <c r="N893" s="186"/>
      <c r="P893" s="134" t="str">
        <f t="shared" si="42"/>
        <v/>
      </c>
    </row>
    <row r="894" spans="1:16" x14ac:dyDescent="0.35">
      <c r="A894" s="133" t="str">
        <f>IF(B894="","",IFERROR(INDEX('Supplier List'!$A:$A,MATCH('Purchases Input worksheet'!$B894,'Supplier List'!$B:$B,0)),""))</f>
        <v/>
      </c>
      <c r="B894" s="329"/>
      <c r="C894" s="330"/>
      <c r="D894" s="185" t="str">
        <f>IFERROR(VLOOKUP($C894,'Accounts worksheet'!$B:$C,2,0),"")</f>
        <v/>
      </c>
      <c r="E894" s="186" t="str">
        <f>IFERROR(
INDEX('Accounts worksheet'!$A:$A,MATCH('Purchases Input worksheet'!$C894,'Accounts worksheet'!$B:$B,0)),
"")</f>
        <v/>
      </c>
      <c r="F894" s="331"/>
      <c r="G894" s="336"/>
      <c r="H894" s="333"/>
      <c r="I894" s="334"/>
      <c r="J894" s="335"/>
      <c r="K894" s="340"/>
      <c r="L894" s="188" t="str">
        <f t="shared" si="40"/>
        <v/>
      </c>
      <c r="M894" s="188" t="str">
        <f t="shared" si="41"/>
        <v/>
      </c>
      <c r="N894" s="186"/>
      <c r="P894" s="134" t="str">
        <f t="shared" si="42"/>
        <v/>
      </c>
    </row>
    <row r="895" spans="1:16" x14ac:dyDescent="0.35">
      <c r="A895" s="133" t="str">
        <f>IF(B895="","",IFERROR(INDEX('Supplier List'!$A:$A,MATCH('Purchases Input worksheet'!$B895,'Supplier List'!$B:$B,0)),""))</f>
        <v/>
      </c>
      <c r="B895" s="329"/>
      <c r="C895" s="330"/>
      <c r="D895" s="185" t="str">
        <f>IFERROR(VLOOKUP($C895,'Accounts worksheet'!$B:$C,2,0),"")</f>
        <v/>
      </c>
      <c r="E895" s="186" t="str">
        <f>IFERROR(
INDEX('Accounts worksheet'!$A:$A,MATCH('Purchases Input worksheet'!$C895,'Accounts worksheet'!$B:$B,0)),
"")</f>
        <v/>
      </c>
      <c r="F895" s="331"/>
      <c r="G895" s="336"/>
      <c r="H895" s="333"/>
      <c r="I895" s="334"/>
      <c r="J895" s="335"/>
      <c r="K895" s="340"/>
      <c r="L895" s="188" t="str">
        <f t="shared" si="40"/>
        <v/>
      </c>
      <c r="M895" s="188" t="str">
        <f t="shared" si="41"/>
        <v/>
      </c>
      <c r="N895" s="186"/>
      <c r="P895" s="134" t="str">
        <f t="shared" si="42"/>
        <v/>
      </c>
    </row>
    <row r="896" spans="1:16" x14ac:dyDescent="0.35">
      <c r="A896" s="133" t="str">
        <f>IF(B896="","",IFERROR(INDEX('Supplier List'!$A:$A,MATCH('Purchases Input worksheet'!$B896,'Supplier List'!$B:$B,0)),""))</f>
        <v/>
      </c>
      <c r="B896" s="329"/>
      <c r="C896" s="330"/>
      <c r="D896" s="185" t="str">
        <f>IFERROR(VLOOKUP($C896,'Accounts worksheet'!$B:$C,2,0),"")</f>
        <v/>
      </c>
      <c r="E896" s="186" t="str">
        <f>IFERROR(
INDEX('Accounts worksheet'!$A:$A,MATCH('Purchases Input worksheet'!$C896,'Accounts worksheet'!$B:$B,0)),
"")</f>
        <v/>
      </c>
      <c r="F896" s="331"/>
      <c r="G896" s="336"/>
      <c r="H896" s="333"/>
      <c r="I896" s="334"/>
      <c r="J896" s="335"/>
      <c r="K896" s="340"/>
      <c r="L896" s="188" t="str">
        <f t="shared" si="40"/>
        <v/>
      </c>
      <c r="M896" s="188" t="str">
        <f t="shared" si="41"/>
        <v/>
      </c>
      <c r="N896" s="186"/>
      <c r="P896" s="134" t="str">
        <f t="shared" si="42"/>
        <v/>
      </c>
    </row>
    <row r="897" spans="1:16" x14ac:dyDescent="0.35">
      <c r="A897" s="133" t="str">
        <f>IF(B897="","",IFERROR(INDEX('Supplier List'!$A:$A,MATCH('Purchases Input worksheet'!$B897,'Supplier List'!$B:$B,0)),""))</f>
        <v/>
      </c>
      <c r="B897" s="329"/>
      <c r="C897" s="330"/>
      <c r="D897" s="185" t="str">
        <f>IFERROR(VLOOKUP($C897,'Accounts worksheet'!$B:$C,2,0),"")</f>
        <v/>
      </c>
      <c r="E897" s="186" t="str">
        <f>IFERROR(
INDEX('Accounts worksheet'!$A:$A,MATCH('Purchases Input worksheet'!$C897,'Accounts worksheet'!$B:$B,0)),
"")</f>
        <v/>
      </c>
      <c r="F897" s="331"/>
      <c r="G897" s="336"/>
      <c r="H897" s="333"/>
      <c r="I897" s="334"/>
      <c r="J897" s="335"/>
      <c r="K897" s="340"/>
      <c r="L897" s="188" t="str">
        <f t="shared" si="40"/>
        <v/>
      </c>
      <c r="M897" s="188" t="str">
        <f t="shared" si="41"/>
        <v/>
      </c>
      <c r="N897" s="186"/>
      <c r="P897" s="134" t="str">
        <f t="shared" si="42"/>
        <v/>
      </c>
    </row>
    <row r="898" spans="1:16" x14ac:dyDescent="0.35">
      <c r="A898" s="133" t="str">
        <f>IF(B898="","",IFERROR(INDEX('Supplier List'!$A:$A,MATCH('Purchases Input worksheet'!$B898,'Supplier List'!$B:$B,0)),""))</f>
        <v/>
      </c>
      <c r="B898" s="329"/>
      <c r="C898" s="330"/>
      <c r="D898" s="185" t="str">
        <f>IFERROR(VLOOKUP($C898,'Accounts worksheet'!$B:$C,2,0),"")</f>
        <v/>
      </c>
      <c r="E898" s="186" t="str">
        <f>IFERROR(
INDEX('Accounts worksheet'!$A:$A,MATCH('Purchases Input worksheet'!$C898,'Accounts worksheet'!$B:$B,0)),
"")</f>
        <v/>
      </c>
      <c r="F898" s="331"/>
      <c r="G898" s="336"/>
      <c r="H898" s="333"/>
      <c r="I898" s="334"/>
      <c r="J898" s="335"/>
      <c r="K898" s="340"/>
      <c r="L898" s="188" t="str">
        <f t="shared" si="40"/>
        <v/>
      </c>
      <c r="M898" s="188" t="str">
        <f t="shared" si="41"/>
        <v/>
      </c>
      <c r="N898" s="186"/>
      <c r="P898" s="134" t="str">
        <f t="shared" si="42"/>
        <v/>
      </c>
    </row>
    <row r="899" spans="1:16" x14ac:dyDescent="0.35">
      <c r="A899" s="133" t="str">
        <f>IF(B899="","",IFERROR(INDEX('Supplier List'!$A:$A,MATCH('Purchases Input worksheet'!$B899,'Supplier List'!$B:$B,0)),""))</f>
        <v/>
      </c>
      <c r="B899" s="329"/>
      <c r="C899" s="330"/>
      <c r="D899" s="185" t="str">
        <f>IFERROR(VLOOKUP($C899,'Accounts worksheet'!$B:$C,2,0),"")</f>
        <v/>
      </c>
      <c r="E899" s="186" t="str">
        <f>IFERROR(
INDEX('Accounts worksheet'!$A:$A,MATCH('Purchases Input worksheet'!$C899,'Accounts worksheet'!$B:$B,0)),
"")</f>
        <v/>
      </c>
      <c r="F899" s="331"/>
      <c r="G899" s="336"/>
      <c r="H899" s="333"/>
      <c r="I899" s="334"/>
      <c r="J899" s="335"/>
      <c r="K899" s="340"/>
      <c r="L899" s="188" t="str">
        <f t="shared" ref="L899:L962" si="43">IF($K899="","",$K899*($I899))</f>
        <v/>
      </c>
      <c r="M899" s="188" t="str">
        <f t="shared" ref="M899:M962" si="44">IF($K899="","",$K899*(1+$I899))</f>
        <v/>
      </c>
      <c r="N899" s="186"/>
      <c r="P899" s="134" t="str">
        <f t="shared" ref="P899:P962" si="45">IF($G899="","",MONTH($G899))</f>
        <v/>
      </c>
    </row>
    <row r="900" spans="1:16" x14ac:dyDescent="0.35">
      <c r="A900" s="133" t="str">
        <f>IF(B900="","",IFERROR(INDEX('Supplier List'!$A:$A,MATCH('Purchases Input worksheet'!$B900,'Supplier List'!$B:$B,0)),""))</f>
        <v/>
      </c>
      <c r="B900" s="329"/>
      <c r="C900" s="330"/>
      <c r="D900" s="185" t="str">
        <f>IFERROR(VLOOKUP($C900,'Accounts worksheet'!$B:$C,2,0),"")</f>
        <v/>
      </c>
      <c r="E900" s="186" t="str">
        <f>IFERROR(
INDEX('Accounts worksheet'!$A:$A,MATCH('Purchases Input worksheet'!$C900,'Accounts worksheet'!$B:$B,0)),
"")</f>
        <v/>
      </c>
      <c r="F900" s="331"/>
      <c r="G900" s="336"/>
      <c r="H900" s="333"/>
      <c r="I900" s="334"/>
      <c r="J900" s="335"/>
      <c r="K900" s="340"/>
      <c r="L900" s="188" t="str">
        <f t="shared" si="43"/>
        <v/>
      </c>
      <c r="M900" s="188" t="str">
        <f t="shared" si="44"/>
        <v/>
      </c>
      <c r="N900" s="186"/>
      <c r="P900" s="134" t="str">
        <f t="shared" si="45"/>
        <v/>
      </c>
    </row>
    <row r="901" spans="1:16" x14ac:dyDescent="0.35">
      <c r="A901" s="133" t="str">
        <f>IF(B901="","",IFERROR(INDEX('Supplier List'!$A:$A,MATCH('Purchases Input worksheet'!$B901,'Supplier List'!$B:$B,0)),""))</f>
        <v/>
      </c>
      <c r="B901" s="329"/>
      <c r="C901" s="330"/>
      <c r="D901" s="185" t="str">
        <f>IFERROR(VLOOKUP($C901,'Accounts worksheet'!$B:$C,2,0),"")</f>
        <v/>
      </c>
      <c r="E901" s="186" t="str">
        <f>IFERROR(
INDEX('Accounts worksheet'!$A:$A,MATCH('Purchases Input worksheet'!$C901,'Accounts worksheet'!$B:$B,0)),
"")</f>
        <v/>
      </c>
      <c r="F901" s="331"/>
      <c r="G901" s="336"/>
      <c r="H901" s="333"/>
      <c r="I901" s="334"/>
      <c r="J901" s="335"/>
      <c r="K901" s="340"/>
      <c r="L901" s="188" t="str">
        <f t="shared" si="43"/>
        <v/>
      </c>
      <c r="M901" s="188" t="str">
        <f t="shared" si="44"/>
        <v/>
      </c>
      <c r="N901" s="186"/>
      <c r="P901" s="134" t="str">
        <f t="shared" si="45"/>
        <v/>
      </c>
    </row>
    <row r="902" spans="1:16" x14ac:dyDescent="0.35">
      <c r="A902" s="133" t="str">
        <f>IF(B902="","",IFERROR(INDEX('Supplier List'!$A:$A,MATCH('Purchases Input worksheet'!$B902,'Supplier List'!$B:$B,0)),""))</f>
        <v/>
      </c>
      <c r="B902" s="329"/>
      <c r="C902" s="330"/>
      <c r="D902" s="185" t="str">
        <f>IFERROR(VLOOKUP($C902,'Accounts worksheet'!$B:$C,2,0),"")</f>
        <v/>
      </c>
      <c r="E902" s="186" t="str">
        <f>IFERROR(
INDEX('Accounts worksheet'!$A:$A,MATCH('Purchases Input worksheet'!$C902,'Accounts worksheet'!$B:$B,0)),
"")</f>
        <v/>
      </c>
      <c r="F902" s="331"/>
      <c r="G902" s="336"/>
      <c r="H902" s="333"/>
      <c r="I902" s="334"/>
      <c r="J902" s="335"/>
      <c r="K902" s="340"/>
      <c r="L902" s="188" t="str">
        <f t="shared" si="43"/>
        <v/>
      </c>
      <c r="M902" s="188" t="str">
        <f t="shared" si="44"/>
        <v/>
      </c>
      <c r="N902" s="186"/>
      <c r="P902" s="134" t="str">
        <f t="shared" si="45"/>
        <v/>
      </c>
    </row>
    <row r="903" spans="1:16" x14ac:dyDescent="0.35">
      <c r="A903" s="133" t="str">
        <f>IF(B903="","",IFERROR(INDEX('Supplier List'!$A:$A,MATCH('Purchases Input worksheet'!$B903,'Supplier List'!$B:$B,0)),""))</f>
        <v/>
      </c>
      <c r="B903" s="329"/>
      <c r="C903" s="330"/>
      <c r="D903" s="185" t="str">
        <f>IFERROR(VLOOKUP($C903,'Accounts worksheet'!$B:$C,2,0),"")</f>
        <v/>
      </c>
      <c r="E903" s="186" t="str">
        <f>IFERROR(
INDEX('Accounts worksheet'!$A:$A,MATCH('Purchases Input worksheet'!$C903,'Accounts worksheet'!$B:$B,0)),
"")</f>
        <v/>
      </c>
      <c r="F903" s="331"/>
      <c r="G903" s="336"/>
      <c r="H903" s="333"/>
      <c r="I903" s="334"/>
      <c r="J903" s="335"/>
      <c r="K903" s="340"/>
      <c r="L903" s="188" t="str">
        <f t="shared" si="43"/>
        <v/>
      </c>
      <c r="M903" s="188" t="str">
        <f t="shared" si="44"/>
        <v/>
      </c>
      <c r="N903" s="186"/>
      <c r="P903" s="134" t="str">
        <f t="shared" si="45"/>
        <v/>
      </c>
    </row>
    <row r="904" spans="1:16" x14ac:dyDescent="0.35">
      <c r="A904" s="133" t="str">
        <f>IF(B904="","",IFERROR(INDEX('Supplier List'!$A:$A,MATCH('Purchases Input worksheet'!$B904,'Supplier List'!$B:$B,0)),""))</f>
        <v/>
      </c>
      <c r="B904" s="329"/>
      <c r="C904" s="330"/>
      <c r="D904" s="185" t="str">
        <f>IFERROR(VLOOKUP($C904,'Accounts worksheet'!$B:$C,2,0),"")</f>
        <v/>
      </c>
      <c r="E904" s="186" t="str">
        <f>IFERROR(
INDEX('Accounts worksheet'!$A:$A,MATCH('Purchases Input worksheet'!$C904,'Accounts worksheet'!$B:$B,0)),
"")</f>
        <v/>
      </c>
      <c r="F904" s="331"/>
      <c r="G904" s="336"/>
      <c r="H904" s="333"/>
      <c r="I904" s="334"/>
      <c r="J904" s="335"/>
      <c r="K904" s="340"/>
      <c r="L904" s="188" t="str">
        <f t="shared" si="43"/>
        <v/>
      </c>
      <c r="M904" s="188" t="str">
        <f t="shared" si="44"/>
        <v/>
      </c>
      <c r="N904" s="186"/>
      <c r="P904" s="134" t="str">
        <f t="shared" si="45"/>
        <v/>
      </c>
    </row>
    <row r="905" spans="1:16" x14ac:dyDescent="0.35">
      <c r="A905" s="133" t="str">
        <f>IF(B905="","",IFERROR(INDEX('Supplier List'!$A:$A,MATCH('Purchases Input worksheet'!$B905,'Supplier List'!$B:$B,0)),""))</f>
        <v/>
      </c>
      <c r="B905" s="329"/>
      <c r="C905" s="330"/>
      <c r="D905" s="185" t="str">
        <f>IFERROR(VLOOKUP($C905,'Accounts worksheet'!$B:$C,2,0),"")</f>
        <v/>
      </c>
      <c r="E905" s="186" t="str">
        <f>IFERROR(
INDEX('Accounts worksheet'!$A:$A,MATCH('Purchases Input worksheet'!$C905,'Accounts worksheet'!$B:$B,0)),
"")</f>
        <v/>
      </c>
      <c r="F905" s="331"/>
      <c r="G905" s="336"/>
      <c r="H905" s="333"/>
      <c r="I905" s="334"/>
      <c r="J905" s="335"/>
      <c r="K905" s="340"/>
      <c r="L905" s="188" t="str">
        <f t="shared" si="43"/>
        <v/>
      </c>
      <c r="M905" s="188" t="str">
        <f t="shared" si="44"/>
        <v/>
      </c>
      <c r="N905" s="186"/>
      <c r="P905" s="134" t="str">
        <f t="shared" si="45"/>
        <v/>
      </c>
    </row>
    <row r="906" spans="1:16" x14ac:dyDescent="0.35">
      <c r="A906" s="133" t="str">
        <f>IF(B906="","",IFERROR(INDEX('Supplier List'!$A:$A,MATCH('Purchases Input worksheet'!$B906,'Supplier List'!$B:$B,0)),""))</f>
        <v/>
      </c>
      <c r="B906" s="329"/>
      <c r="C906" s="330"/>
      <c r="D906" s="185" t="str">
        <f>IFERROR(VLOOKUP($C906,'Accounts worksheet'!$B:$C,2,0),"")</f>
        <v/>
      </c>
      <c r="E906" s="186" t="str">
        <f>IFERROR(
INDEX('Accounts worksheet'!$A:$A,MATCH('Purchases Input worksheet'!$C906,'Accounts worksheet'!$B:$B,0)),
"")</f>
        <v/>
      </c>
      <c r="F906" s="331"/>
      <c r="G906" s="336"/>
      <c r="H906" s="333"/>
      <c r="I906" s="334"/>
      <c r="J906" s="335"/>
      <c r="K906" s="340"/>
      <c r="L906" s="188" t="str">
        <f t="shared" si="43"/>
        <v/>
      </c>
      <c r="M906" s="188" t="str">
        <f t="shared" si="44"/>
        <v/>
      </c>
      <c r="N906" s="186"/>
      <c r="P906" s="134" t="str">
        <f t="shared" si="45"/>
        <v/>
      </c>
    </row>
    <row r="907" spans="1:16" x14ac:dyDescent="0.35">
      <c r="A907" s="133" t="str">
        <f>IF(B907="","",IFERROR(INDEX('Supplier List'!$A:$A,MATCH('Purchases Input worksheet'!$B907,'Supplier List'!$B:$B,0)),""))</f>
        <v/>
      </c>
      <c r="B907" s="329"/>
      <c r="C907" s="330"/>
      <c r="D907" s="185" t="str">
        <f>IFERROR(VLOOKUP($C907,'Accounts worksheet'!$B:$C,2,0),"")</f>
        <v/>
      </c>
      <c r="E907" s="186" t="str">
        <f>IFERROR(
INDEX('Accounts worksheet'!$A:$A,MATCH('Purchases Input worksheet'!$C907,'Accounts worksheet'!$B:$B,0)),
"")</f>
        <v/>
      </c>
      <c r="F907" s="331"/>
      <c r="G907" s="336"/>
      <c r="H907" s="333"/>
      <c r="I907" s="334"/>
      <c r="J907" s="335"/>
      <c r="K907" s="340"/>
      <c r="L907" s="188" t="str">
        <f t="shared" si="43"/>
        <v/>
      </c>
      <c r="M907" s="188" t="str">
        <f t="shared" si="44"/>
        <v/>
      </c>
      <c r="N907" s="186"/>
      <c r="P907" s="134" t="str">
        <f t="shared" si="45"/>
        <v/>
      </c>
    </row>
    <row r="908" spans="1:16" x14ac:dyDescent="0.35">
      <c r="A908" s="133" t="str">
        <f>IF(B908="","",IFERROR(INDEX('Supplier List'!$A:$A,MATCH('Purchases Input worksheet'!$B908,'Supplier List'!$B:$B,0)),""))</f>
        <v/>
      </c>
      <c r="B908" s="329"/>
      <c r="C908" s="330"/>
      <c r="D908" s="185" t="str">
        <f>IFERROR(VLOOKUP($C908,'Accounts worksheet'!$B:$C,2,0),"")</f>
        <v/>
      </c>
      <c r="E908" s="186" t="str">
        <f>IFERROR(
INDEX('Accounts worksheet'!$A:$A,MATCH('Purchases Input worksheet'!$C908,'Accounts worksheet'!$B:$B,0)),
"")</f>
        <v/>
      </c>
      <c r="F908" s="331"/>
      <c r="G908" s="336"/>
      <c r="H908" s="333"/>
      <c r="I908" s="334"/>
      <c r="J908" s="335"/>
      <c r="K908" s="340"/>
      <c r="L908" s="188" t="str">
        <f t="shared" si="43"/>
        <v/>
      </c>
      <c r="M908" s="188" t="str">
        <f t="shared" si="44"/>
        <v/>
      </c>
      <c r="N908" s="186"/>
      <c r="P908" s="134" t="str">
        <f t="shared" si="45"/>
        <v/>
      </c>
    </row>
    <row r="909" spans="1:16" x14ac:dyDescent="0.35">
      <c r="A909" s="133" t="str">
        <f>IF(B909="","",IFERROR(INDEX('Supplier List'!$A:$A,MATCH('Purchases Input worksheet'!$B909,'Supplier List'!$B:$B,0)),""))</f>
        <v/>
      </c>
      <c r="B909" s="329"/>
      <c r="C909" s="330"/>
      <c r="D909" s="185" t="str">
        <f>IFERROR(VLOOKUP($C909,'Accounts worksheet'!$B:$C,2,0),"")</f>
        <v/>
      </c>
      <c r="E909" s="186" t="str">
        <f>IFERROR(
INDEX('Accounts worksheet'!$A:$A,MATCH('Purchases Input worksheet'!$C909,'Accounts worksheet'!$B:$B,0)),
"")</f>
        <v/>
      </c>
      <c r="F909" s="331"/>
      <c r="G909" s="336"/>
      <c r="H909" s="333"/>
      <c r="I909" s="334"/>
      <c r="J909" s="335"/>
      <c r="K909" s="340"/>
      <c r="L909" s="188" t="str">
        <f t="shared" si="43"/>
        <v/>
      </c>
      <c r="M909" s="188" t="str">
        <f t="shared" si="44"/>
        <v/>
      </c>
      <c r="N909" s="186"/>
      <c r="P909" s="134" t="str">
        <f t="shared" si="45"/>
        <v/>
      </c>
    </row>
    <row r="910" spans="1:16" x14ac:dyDescent="0.35">
      <c r="A910" s="133" t="str">
        <f>IF(B910="","",IFERROR(INDEX('Supplier List'!$A:$A,MATCH('Purchases Input worksheet'!$B910,'Supplier List'!$B:$B,0)),""))</f>
        <v/>
      </c>
      <c r="B910" s="329"/>
      <c r="C910" s="330"/>
      <c r="D910" s="185" t="str">
        <f>IFERROR(VLOOKUP($C910,'Accounts worksheet'!$B:$C,2,0),"")</f>
        <v/>
      </c>
      <c r="E910" s="186" t="str">
        <f>IFERROR(
INDEX('Accounts worksheet'!$A:$A,MATCH('Purchases Input worksheet'!$C910,'Accounts worksheet'!$B:$B,0)),
"")</f>
        <v/>
      </c>
      <c r="F910" s="331"/>
      <c r="G910" s="336"/>
      <c r="H910" s="333"/>
      <c r="I910" s="334"/>
      <c r="J910" s="335"/>
      <c r="K910" s="340"/>
      <c r="L910" s="188" t="str">
        <f t="shared" si="43"/>
        <v/>
      </c>
      <c r="M910" s="188" t="str">
        <f t="shared" si="44"/>
        <v/>
      </c>
      <c r="N910" s="186"/>
      <c r="P910" s="134" t="str">
        <f t="shared" si="45"/>
        <v/>
      </c>
    </row>
    <row r="911" spans="1:16" x14ac:dyDescent="0.35">
      <c r="A911" s="133" t="str">
        <f>IF(B911="","",IFERROR(INDEX('Supplier List'!$A:$A,MATCH('Purchases Input worksheet'!$B911,'Supplier List'!$B:$B,0)),""))</f>
        <v/>
      </c>
      <c r="B911" s="329"/>
      <c r="C911" s="330"/>
      <c r="D911" s="185" t="str">
        <f>IFERROR(VLOOKUP($C911,'Accounts worksheet'!$B:$C,2,0),"")</f>
        <v/>
      </c>
      <c r="E911" s="186" t="str">
        <f>IFERROR(
INDEX('Accounts worksheet'!$A:$A,MATCH('Purchases Input worksheet'!$C911,'Accounts worksheet'!$B:$B,0)),
"")</f>
        <v/>
      </c>
      <c r="F911" s="331"/>
      <c r="G911" s="336"/>
      <c r="H911" s="333"/>
      <c r="I911" s="334"/>
      <c r="J911" s="335"/>
      <c r="K911" s="340"/>
      <c r="L911" s="188" t="str">
        <f t="shared" si="43"/>
        <v/>
      </c>
      <c r="M911" s="188" t="str">
        <f t="shared" si="44"/>
        <v/>
      </c>
      <c r="N911" s="186"/>
      <c r="P911" s="134" t="str">
        <f t="shared" si="45"/>
        <v/>
      </c>
    </row>
    <row r="912" spans="1:16" x14ac:dyDescent="0.35">
      <c r="A912" s="133" t="str">
        <f>IF(B912="","",IFERROR(INDEX('Supplier List'!$A:$A,MATCH('Purchases Input worksheet'!$B912,'Supplier List'!$B:$B,0)),""))</f>
        <v/>
      </c>
      <c r="B912" s="329"/>
      <c r="C912" s="330"/>
      <c r="D912" s="185" t="str">
        <f>IFERROR(VLOOKUP($C912,'Accounts worksheet'!$B:$C,2,0),"")</f>
        <v/>
      </c>
      <c r="E912" s="186" t="str">
        <f>IFERROR(
INDEX('Accounts worksheet'!$A:$A,MATCH('Purchases Input worksheet'!$C912,'Accounts worksheet'!$B:$B,0)),
"")</f>
        <v/>
      </c>
      <c r="F912" s="331"/>
      <c r="G912" s="336"/>
      <c r="H912" s="333"/>
      <c r="I912" s="334"/>
      <c r="J912" s="335"/>
      <c r="K912" s="340"/>
      <c r="L912" s="188" t="str">
        <f t="shared" si="43"/>
        <v/>
      </c>
      <c r="M912" s="188" t="str">
        <f t="shared" si="44"/>
        <v/>
      </c>
      <c r="N912" s="186"/>
      <c r="P912" s="134" t="str">
        <f t="shared" si="45"/>
        <v/>
      </c>
    </row>
    <row r="913" spans="1:16" x14ac:dyDescent="0.35">
      <c r="A913" s="133" t="str">
        <f>IF(B913="","",IFERROR(INDEX('Supplier List'!$A:$A,MATCH('Purchases Input worksheet'!$B913,'Supplier List'!$B:$B,0)),""))</f>
        <v/>
      </c>
      <c r="B913" s="329"/>
      <c r="C913" s="330"/>
      <c r="D913" s="185" t="str">
        <f>IFERROR(VLOOKUP($C913,'Accounts worksheet'!$B:$C,2,0),"")</f>
        <v/>
      </c>
      <c r="E913" s="186" t="str">
        <f>IFERROR(
INDEX('Accounts worksheet'!$A:$A,MATCH('Purchases Input worksheet'!$C913,'Accounts worksheet'!$B:$B,0)),
"")</f>
        <v/>
      </c>
      <c r="F913" s="331"/>
      <c r="G913" s="336"/>
      <c r="H913" s="333"/>
      <c r="I913" s="334"/>
      <c r="J913" s="335"/>
      <c r="K913" s="340"/>
      <c r="L913" s="188" t="str">
        <f t="shared" si="43"/>
        <v/>
      </c>
      <c r="M913" s="188" t="str">
        <f t="shared" si="44"/>
        <v/>
      </c>
      <c r="N913" s="186"/>
      <c r="P913" s="134" t="str">
        <f t="shared" si="45"/>
        <v/>
      </c>
    </row>
    <row r="914" spans="1:16" x14ac:dyDescent="0.35">
      <c r="A914" s="133" t="str">
        <f>IF(B914="","",IFERROR(INDEX('Supplier List'!$A:$A,MATCH('Purchases Input worksheet'!$B914,'Supplier List'!$B:$B,0)),""))</f>
        <v/>
      </c>
      <c r="B914" s="329"/>
      <c r="C914" s="330"/>
      <c r="D914" s="185" t="str">
        <f>IFERROR(VLOOKUP($C914,'Accounts worksheet'!$B:$C,2,0),"")</f>
        <v/>
      </c>
      <c r="E914" s="186" t="str">
        <f>IFERROR(
INDEX('Accounts worksheet'!$A:$A,MATCH('Purchases Input worksheet'!$C914,'Accounts worksheet'!$B:$B,0)),
"")</f>
        <v/>
      </c>
      <c r="F914" s="331"/>
      <c r="G914" s="336"/>
      <c r="H914" s="333"/>
      <c r="I914" s="334"/>
      <c r="J914" s="335"/>
      <c r="K914" s="340"/>
      <c r="L914" s="188" t="str">
        <f t="shared" si="43"/>
        <v/>
      </c>
      <c r="M914" s="188" t="str">
        <f t="shared" si="44"/>
        <v/>
      </c>
      <c r="N914" s="186"/>
      <c r="P914" s="134" t="str">
        <f t="shared" si="45"/>
        <v/>
      </c>
    </row>
    <row r="915" spans="1:16" x14ac:dyDescent="0.35">
      <c r="A915" s="133" t="str">
        <f>IF(B915="","",IFERROR(INDEX('Supplier List'!$A:$A,MATCH('Purchases Input worksheet'!$B915,'Supplier List'!$B:$B,0)),""))</f>
        <v/>
      </c>
      <c r="B915" s="329"/>
      <c r="C915" s="330"/>
      <c r="D915" s="185" t="str">
        <f>IFERROR(VLOOKUP($C915,'Accounts worksheet'!$B:$C,2,0),"")</f>
        <v/>
      </c>
      <c r="E915" s="186" t="str">
        <f>IFERROR(
INDEX('Accounts worksheet'!$A:$A,MATCH('Purchases Input worksheet'!$C915,'Accounts worksheet'!$B:$B,0)),
"")</f>
        <v/>
      </c>
      <c r="F915" s="331"/>
      <c r="G915" s="336"/>
      <c r="H915" s="333"/>
      <c r="I915" s="334"/>
      <c r="J915" s="335"/>
      <c r="K915" s="340"/>
      <c r="L915" s="188" t="str">
        <f t="shared" si="43"/>
        <v/>
      </c>
      <c r="M915" s="188" t="str">
        <f t="shared" si="44"/>
        <v/>
      </c>
      <c r="N915" s="186"/>
      <c r="P915" s="134" t="str">
        <f t="shared" si="45"/>
        <v/>
      </c>
    </row>
    <row r="916" spans="1:16" x14ac:dyDescent="0.35">
      <c r="A916" s="133" t="str">
        <f>IF(B916="","",IFERROR(INDEX('Supplier List'!$A:$A,MATCH('Purchases Input worksheet'!$B916,'Supplier List'!$B:$B,0)),""))</f>
        <v/>
      </c>
      <c r="B916" s="329"/>
      <c r="C916" s="330"/>
      <c r="D916" s="185" t="str">
        <f>IFERROR(VLOOKUP($C916,'Accounts worksheet'!$B:$C,2,0),"")</f>
        <v/>
      </c>
      <c r="E916" s="186" t="str">
        <f>IFERROR(
INDEX('Accounts worksheet'!$A:$A,MATCH('Purchases Input worksheet'!$C916,'Accounts worksheet'!$B:$B,0)),
"")</f>
        <v/>
      </c>
      <c r="F916" s="331"/>
      <c r="G916" s="336"/>
      <c r="H916" s="333"/>
      <c r="I916" s="334"/>
      <c r="J916" s="335"/>
      <c r="K916" s="340"/>
      <c r="L916" s="188" t="str">
        <f t="shared" si="43"/>
        <v/>
      </c>
      <c r="M916" s="188" t="str">
        <f t="shared" si="44"/>
        <v/>
      </c>
      <c r="N916" s="186"/>
      <c r="P916" s="134" t="str">
        <f t="shared" si="45"/>
        <v/>
      </c>
    </row>
    <row r="917" spans="1:16" x14ac:dyDescent="0.35">
      <c r="A917" s="133" t="str">
        <f>IF(B917="","",IFERROR(INDEX('Supplier List'!$A:$A,MATCH('Purchases Input worksheet'!$B917,'Supplier List'!$B:$B,0)),""))</f>
        <v/>
      </c>
      <c r="B917" s="329"/>
      <c r="C917" s="330"/>
      <c r="D917" s="185" t="str">
        <f>IFERROR(VLOOKUP($C917,'Accounts worksheet'!$B:$C,2,0),"")</f>
        <v/>
      </c>
      <c r="E917" s="186" t="str">
        <f>IFERROR(
INDEX('Accounts worksheet'!$A:$A,MATCH('Purchases Input worksheet'!$C917,'Accounts worksheet'!$B:$B,0)),
"")</f>
        <v/>
      </c>
      <c r="F917" s="331"/>
      <c r="G917" s="336"/>
      <c r="H917" s="333"/>
      <c r="I917" s="334"/>
      <c r="J917" s="335"/>
      <c r="K917" s="340"/>
      <c r="L917" s="188" t="str">
        <f t="shared" si="43"/>
        <v/>
      </c>
      <c r="M917" s="188" t="str">
        <f t="shared" si="44"/>
        <v/>
      </c>
      <c r="N917" s="186"/>
      <c r="P917" s="134" t="str">
        <f t="shared" si="45"/>
        <v/>
      </c>
    </row>
    <row r="918" spans="1:16" x14ac:dyDescent="0.35">
      <c r="A918" s="133" t="str">
        <f>IF(B918="","",IFERROR(INDEX('Supplier List'!$A:$A,MATCH('Purchases Input worksheet'!$B918,'Supplier List'!$B:$B,0)),""))</f>
        <v/>
      </c>
      <c r="B918" s="329"/>
      <c r="C918" s="330"/>
      <c r="D918" s="185" t="str">
        <f>IFERROR(VLOOKUP($C918,'Accounts worksheet'!$B:$C,2,0),"")</f>
        <v/>
      </c>
      <c r="E918" s="186" t="str">
        <f>IFERROR(
INDEX('Accounts worksheet'!$A:$A,MATCH('Purchases Input worksheet'!$C918,'Accounts worksheet'!$B:$B,0)),
"")</f>
        <v/>
      </c>
      <c r="F918" s="331"/>
      <c r="G918" s="336"/>
      <c r="H918" s="333"/>
      <c r="I918" s="334"/>
      <c r="J918" s="335"/>
      <c r="K918" s="340"/>
      <c r="L918" s="188" t="str">
        <f t="shared" si="43"/>
        <v/>
      </c>
      <c r="M918" s="188" t="str">
        <f t="shared" si="44"/>
        <v/>
      </c>
      <c r="N918" s="186"/>
      <c r="P918" s="134" t="str">
        <f t="shared" si="45"/>
        <v/>
      </c>
    </row>
    <row r="919" spans="1:16" x14ac:dyDescent="0.35">
      <c r="A919" s="133" t="str">
        <f>IF(B919="","",IFERROR(INDEX('Supplier List'!$A:$A,MATCH('Purchases Input worksheet'!$B919,'Supplier List'!$B:$B,0)),""))</f>
        <v/>
      </c>
      <c r="B919" s="329"/>
      <c r="C919" s="330"/>
      <c r="D919" s="185" t="str">
        <f>IFERROR(VLOOKUP($C919,'Accounts worksheet'!$B:$C,2,0),"")</f>
        <v/>
      </c>
      <c r="E919" s="186" t="str">
        <f>IFERROR(
INDEX('Accounts worksheet'!$A:$A,MATCH('Purchases Input worksheet'!$C919,'Accounts worksheet'!$B:$B,0)),
"")</f>
        <v/>
      </c>
      <c r="F919" s="331"/>
      <c r="G919" s="336"/>
      <c r="H919" s="333"/>
      <c r="I919" s="334"/>
      <c r="J919" s="335"/>
      <c r="K919" s="340"/>
      <c r="L919" s="188" t="str">
        <f t="shared" si="43"/>
        <v/>
      </c>
      <c r="M919" s="188" t="str">
        <f t="shared" si="44"/>
        <v/>
      </c>
      <c r="N919" s="186"/>
      <c r="P919" s="134" t="str">
        <f t="shared" si="45"/>
        <v/>
      </c>
    </row>
    <row r="920" spans="1:16" x14ac:dyDescent="0.35">
      <c r="A920" s="133" t="str">
        <f>IF(B920="","",IFERROR(INDEX('Supplier List'!$A:$A,MATCH('Purchases Input worksheet'!$B920,'Supplier List'!$B:$B,0)),""))</f>
        <v/>
      </c>
      <c r="B920" s="329"/>
      <c r="C920" s="330"/>
      <c r="D920" s="185" t="str">
        <f>IFERROR(VLOOKUP($C920,'Accounts worksheet'!$B:$C,2,0),"")</f>
        <v/>
      </c>
      <c r="E920" s="186" t="str">
        <f>IFERROR(
INDEX('Accounts worksheet'!$A:$A,MATCH('Purchases Input worksheet'!$C920,'Accounts worksheet'!$B:$B,0)),
"")</f>
        <v/>
      </c>
      <c r="F920" s="331"/>
      <c r="G920" s="336"/>
      <c r="H920" s="333"/>
      <c r="I920" s="334"/>
      <c r="J920" s="335"/>
      <c r="K920" s="340"/>
      <c r="L920" s="188" t="str">
        <f t="shared" si="43"/>
        <v/>
      </c>
      <c r="M920" s="188" t="str">
        <f t="shared" si="44"/>
        <v/>
      </c>
      <c r="N920" s="186"/>
      <c r="P920" s="134" t="str">
        <f t="shared" si="45"/>
        <v/>
      </c>
    </row>
    <row r="921" spans="1:16" x14ac:dyDescent="0.35">
      <c r="A921" s="133" t="str">
        <f>IF(B921="","",IFERROR(INDEX('Supplier List'!$A:$A,MATCH('Purchases Input worksheet'!$B921,'Supplier List'!$B:$B,0)),""))</f>
        <v/>
      </c>
      <c r="B921" s="329"/>
      <c r="C921" s="330"/>
      <c r="D921" s="185" t="str">
        <f>IFERROR(VLOOKUP($C921,'Accounts worksheet'!$B:$C,2,0),"")</f>
        <v/>
      </c>
      <c r="E921" s="186" t="str">
        <f>IFERROR(
INDEX('Accounts worksheet'!$A:$A,MATCH('Purchases Input worksheet'!$C921,'Accounts worksheet'!$B:$B,0)),
"")</f>
        <v/>
      </c>
      <c r="F921" s="331"/>
      <c r="G921" s="336"/>
      <c r="H921" s="333"/>
      <c r="I921" s="334"/>
      <c r="J921" s="335"/>
      <c r="K921" s="340"/>
      <c r="L921" s="188" t="str">
        <f t="shared" si="43"/>
        <v/>
      </c>
      <c r="M921" s="188" t="str">
        <f t="shared" si="44"/>
        <v/>
      </c>
      <c r="N921" s="186"/>
      <c r="P921" s="134" t="str">
        <f t="shared" si="45"/>
        <v/>
      </c>
    </row>
    <row r="922" spans="1:16" x14ac:dyDescent="0.35">
      <c r="A922" s="133" t="str">
        <f>IF(B922="","",IFERROR(INDEX('Supplier List'!$A:$A,MATCH('Purchases Input worksheet'!$B922,'Supplier List'!$B:$B,0)),""))</f>
        <v/>
      </c>
      <c r="B922" s="329"/>
      <c r="C922" s="330"/>
      <c r="D922" s="185" t="str">
        <f>IFERROR(VLOOKUP($C922,'Accounts worksheet'!$B:$C,2,0),"")</f>
        <v/>
      </c>
      <c r="E922" s="186" t="str">
        <f>IFERROR(
INDEX('Accounts worksheet'!$A:$A,MATCH('Purchases Input worksheet'!$C922,'Accounts worksheet'!$B:$B,0)),
"")</f>
        <v/>
      </c>
      <c r="F922" s="331"/>
      <c r="G922" s="336"/>
      <c r="H922" s="333"/>
      <c r="I922" s="334"/>
      <c r="J922" s="335"/>
      <c r="K922" s="340"/>
      <c r="L922" s="188" t="str">
        <f t="shared" si="43"/>
        <v/>
      </c>
      <c r="M922" s="188" t="str">
        <f t="shared" si="44"/>
        <v/>
      </c>
      <c r="N922" s="186"/>
      <c r="P922" s="134" t="str">
        <f t="shared" si="45"/>
        <v/>
      </c>
    </row>
    <row r="923" spans="1:16" x14ac:dyDescent="0.35">
      <c r="A923" s="133" t="str">
        <f>IF(B923="","",IFERROR(INDEX('Supplier List'!$A:$A,MATCH('Purchases Input worksheet'!$B923,'Supplier List'!$B:$B,0)),""))</f>
        <v/>
      </c>
      <c r="B923" s="329"/>
      <c r="C923" s="330"/>
      <c r="D923" s="185" t="str">
        <f>IFERROR(VLOOKUP($C923,'Accounts worksheet'!$B:$C,2,0),"")</f>
        <v/>
      </c>
      <c r="E923" s="186" t="str">
        <f>IFERROR(
INDEX('Accounts worksheet'!$A:$A,MATCH('Purchases Input worksheet'!$C923,'Accounts worksheet'!$B:$B,0)),
"")</f>
        <v/>
      </c>
      <c r="F923" s="331"/>
      <c r="G923" s="336"/>
      <c r="H923" s="333"/>
      <c r="I923" s="334"/>
      <c r="J923" s="335"/>
      <c r="K923" s="340"/>
      <c r="L923" s="188" t="str">
        <f t="shared" si="43"/>
        <v/>
      </c>
      <c r="M923" s="188" t="str">
        <f t="shared" si="44"/>
        <v/>
      </c>
      <c r="N923" s="186"/>
      <c r="P923" s="134" t="str">
        <f t="shared" si="45"/>
        <v/>
      </c>
    </row>
    <row r="924" spans="1:16" x14ac:dyDescent="0.35">
      <c r="A924" s="133" t="str">
        <f>IF(B924="","",IFERROR(INDEX('Supplier List'!$A:$A,MATCH('Purchases Input worksheet'!$B924,'Supplier List'!$B:$B,0)),""))</f>
        <v/>
      </c>
      <c r="B924" s="329"/>
      <c r="C924" s="330"/>
      <c r="D924" s="185" t="str">
        <f>IFERROR(VLOOKUP($C924,'Accounts worksheet'!$B:$C,2,0),"")</f>
        <v/>
      </c>
      <c r="E924" s="186" t="str">
        <f>IFERROR(
INDEX('Accounts worksheet'!$A:$A,MATCH('Purchases Input worksheet'!$C924,'Accounts worksheet'!$B:$B,0)),
"")</f>
        <v/>
      </c>
      <c r="F924" s="331"/>
      <c r="G924" s="336"/>
      <c r="H924" s="333"/>
      <c r="I924" s="334"/>
      <c r="J924" s="335"/>
      <c r="K924" s="340"/>
      <c r="L924" s="188" t="str">
        <f t="shared" si="43"/>
        <v/>
      </c>
      <c r="M924" s="188" t="str">
        <f t="shared" si="44"/>
        <v/>
      </c>
      <c r="N924" s="186"/>
      <c r="P924" s="134" t="str">
        <f t="shared" si="45"/>
        <v/>
      </c>
    </row>
    <row r="925" spans="1:16" x14ac:dyDescent="0.35">
      <c r="A925" s="133" t="str">
        <f>IF(B925="","",IFERROR(INDEX('Supplier List'!$A:$A,MATCH('Purchases Input worksheet'!$B925,'Supplier List'!$B:$B,0)),""))</f>
        <v/>
      </c>
      <c r="B925" s="329"/>
      <c r="C925" s="330"/>
      <c r="D925" s="185" t="str">
        <f>IFERROR(VLOOKUP($C925,'Accounts worksheet'!$B:$C,2,0),"")</f>
        <v/>
      </c>
      <c r="E925" s="186" t="str">
        <f>IFERROR(
INDEX('Accounts worksheet'!$A:$A,MATCH('Purchases Input worksheet'!$C925,'Accounts worksheet'!$B:$B,0)),
"")</f>
        <v/>
      </c>
      <c r="F925" s="331"/>
      <c r="G925" s="336"/>
      <c r="H925" s="333"/>
      <c r="I925" s="334"/>
      <c r="J925" s="335"/>
      <c r="K925" s="340"/>
      <c r="L925" s="188" t="str">
        <f t="shared" si="43"/>
        <v/>
      </c>
      <c r="M925" s="188" t="str">
        <f t="shared" si="44"/>
        <v/>
      </c>
      <c r="N925" s="186"/>
      <c r="P925" s="134" t="str">
        <f t="shared" si="45"/>
        <v/>
      </c>
    </row>
    <row r="926" spans="1:16" x14ac:dyDescent="0.35">
      <c r="A926" s="133" t="str">
        <f>IF(B926="","",IFERROR(INDEX('Supplier List'!$A:$A,MATCH('Purchases Input worksheet'!$B926,'Supplier List'!$B:$B,0)),""))</f>
        <v/>
      </c>
      <c r="B926" s="329"/>
      <c r="C926" s="330"/>
      <c r="D926" s="185" t="str">
        <f>IFERROR(VLOOKUP($C926,'Accounts worksheet'!$B:$C,2,0),"")</f>
        <v/>
      </c>
      <c r="E926" s="186" t="str">
        <f>IFERROR(
INDEX('Accounts worksheet'!$A:$A,MATCH('Purchases Input worksheet'!$C926,'Accounts worksheet'!$B:$B,0)),
"")</f>
        <v/>
      </c>
      <c r="F926" s="331"/>
      <c r="G926" s="336"/>
      <c r="H926" s="333"/>
      <c r="I926" s="334"/>
      <c r="J926" s="335"/>
      <c r="K926" s="340"/>
      <c r="L926" s="188" t="str">
        <f t="shared" si="43"/>
        <v/>
      </c>
      <c r="M926" s="188" t="str">
        <f t="shared" si="44"/>
        <v/>
      </c>
      <c r="N926" s="186"/>
      <c r="P926" s="134" t="str">
        <f t="shared" si="45"/>
        <v/>
      </c>
    </row>
    <row r="927" spans="1:16" x14ac:dyDescent="0.35">
      <c r="A927" s="133" t="str">
        <f>IF(B927="","",IFERROR(INDEX('Supplier List'!$A:$A,MATCH('Purchases Input worksheet'!$B927,'Supplier List'!$B:$B,0)),""))</f>
        <v/>
      </c>
      <c r="B927" s="329"/>
      <c r="C927" s="330"/>
      <c r="D927" s="185" t="str">
        <f>IFERROR(VLOOKUP($C927,'Accounts worksheet'!$B:$C,2,0),"")</f>
        <v/>
      </c>
      <c r="E927" s="186" t="str">
        <f>IFERROR(
INDEX('Accounts worksheet'!$A:$A,MATCH('Purchases Input worksheet'!$C927,'Accounts worksheet'!$B:$B,0)),
"")</f>
        <v/>
      </c>
      <c r="F927" s="331"/>
      <c r="G927" s="336"/>
      <c r="H927" s="333"/>
      <c r="I927" s="334"/>
      <c r="J927" s="335"/>
      <c r="K927" s="340"/>
      <c r="L927" s="188" t="str">
        <f t="shared" si="43"/>
        <v/>
      </c>
      <c r="M927" s="188" t="str">
        <f t="shared" si="44"/>
        <v/>
      </c>
      <c r="N927" s="186"/>
      <c r="P927" s="134" t="str">
        <f t="shared" si="45"/>
        <v/>
      </c>
    </row>
    <row r="928" spans="1:16" x14ac:dyDescent="0.35">
      <c r="A928" s="133" t="str">
        <f>IF(B928="","",IFERROR(INDEX('Supplier List'!$A:$A,MATCH('Purchases Input worksheet'!$B928,'Supplier List'!$B:$B,0)),""))</f>
        <v/>
      </c>
      <c r="B928" s="329"/>
      <c r="C928" s="330"/>
      <c r="D928" s="185" t="str">
        <f>IFERROR(VLOOKUP($C928,'Accounts worksheet'!$B:$C,2,0),"")</f>
        <v/>
      </c>
      <c r="E928" s="186" t="str">
        <f>IFERROR(
INDEX('Accounts worksheet'!$A:$A,MATCH('Purchases Input worksheet'!$C928,'Accounts worksheet'!$B:$B,0)),
"")</f>
        <v/>
      </c>
      <c r="F928" s="331"/>
      <c r="G928" s="336"/>
      <c r="H928" s="333"/>
      <c r="I928" s="334"/>
      <c r="J928" s="335"/>
      <c r="K928" s="340"/>
      <c r="L928" s="188" t="str">
        <f t="shared" si="43"/>
        <v/>
      </c>
      <c r="M928" s="188" t="str">
        <f t="shared" si="44"/>
        <v/>
      </c>
      <c r="N928" s="186"/>
      <c r="P928" s="134" t="str">
        <f t="shared" si="45"/>
        <v/>
      </c>
    </row>
    <row r="929" spans="1:16" x14ac:dyDescent="0.35">
      <c r="A929" s="133" t="str">
        <f>IF(B929="","",IFERROR(INDEX('Supplier List'!$A:$A,MATCH('Purchases Input worksheet'!$B929,'Supplier List'!$B:$B,0)),""))</f>
        <v/>
      </c>
      <c r="B929" s="329"/>
      <c r="C929" s="330"/>
      <c r="D929" s="185" t="str">
        <f>IFERROR(VLOOKUP($C929,'Accounts worksheet'!$B:$C,2,0),"")</f>
        <v/>
      </c>
      <c r="E929" s="186" t="str">
        <f>IFERROR(
INDEX('Accounts worksheet'!$A:$A,MATCH('Purchases Input worksheet'!$C929,'Accounts worksheet'!$B:$B,0)),
"")</f>
        <v/>
      </c>
      <c r="F929" s="331"/>
      <c r="G929" s="336"/>
      <c r="H929" s="333"/>
      <c r="I929" s="334"/>
      <c r="J929" s="335"/>
      <c r="K929" s="340"/>
      <c r="L929" s="188" t="str">
        <f t="shared" si="43"/>
        <v/>
      </c>
      <c r="M929" s="188" t="str">
        <f t="shared" si="44"/>
        <v/>
      </c>
      <c r="N929" s="186"/>
      <c r="P929" s="134" t="str">
        <f t="shared" si="45"/>
        <v/>
      </c>
    </row>
    <row r="930" spans="1:16" x14ac:dyDescent="0.35">
      <c r="A930" s="133" t="str">
        <f>IF(B930="","",IFERROR(INDEX('Supplier List'!$A:$A,MATCH('Purchases Input worksheet'!$B930,'Supplier List'!$B:$B,0)),""))</f>
        <v/>
      </c>
      <c r="B930" s="329"/>
      <c r="C930" s="330"/>
      <c r="D930" s="185" t="str">
        <f>IFERROR(VLOOKUP($C930,'Accounts worksheet'!$B:$C,2,0),"")</f>
        <v/>
      </c>
      <c r="E930" s="186" t="str">
        <f>IFERROR(
INDEX('Accounts worksheet'!$A:$A,MATCH('Purchases Input worksheet'!$C930,'Accounts worksheet'!$B:$B,0)),
"")</f>
        <v/>
      </c>
      <c r="F930" s="331"/>
      <c r="G930" s="336"/>
      <c r="H930" s="333"/>
      <c r="I930" s="334"/>
      <c r="J930" s="335"/>
      <c r="K930" s="340"/>
      <c r="L930" s="188" t="str">
        <f t="shared" si="43"/>
        <v/>
      </c>
      <c r="M930" s="188" t="str">
        <f t="shared" si="44"/>
        <v/>
      </c>
      <c r="N930" s="186"/>
      <c r="P930" s="134" t="str">
        <f t="shared" si="45"/>
        <v/>
      </c>
    </row>
    <row r="931" spans="1:16" x14ac:dyDescent="0.35">
      <c r="A931" s="133" t="str">
        <f>IF(B931="","",IFERROR(INDEX('Supplier List'!$A:$A,MATCH('Purchases Input worksheet'!$B931,'Supplier List'!$B:$B,0)),""))</f>
        <v/>
      </c>
      <c r="B931" s="329"/>
      <c r="C931" s="330"/>
      <c r="D931" s="185" t="str">
        <f>IFERROR(VLOOKUP($C931,'Accounts worksheet'!$B:$C,2,0),"")</f>
        <v/>
      </c>
      <c r="E931" s="186" t="str">
        <f>IFERROR(
INDEX('Accounts worksheet'!$A:$A,MATCH('Purchases Input worksheet'!$C931,'Accounts worksheet'!$B:$B,0)),
"")</f>
        <v/>
      </c>
      <c r="F931" s="331"/>
      <c r="G931" s="336"/>
      <c r="H931" s="333"/>
      <c r="I931" s="334"/>
      <c r="J931" s="335"/>
      <c r="K931" s="340"/>
      <c r="L931" s="188" t="str">
        <f t="shared" si="43"/>
        <v/>
      </c>
      <c r="M931" s="188" t="str">
        <f t="shared" si="44"/>
        <v/>
      </c>
      <c r="N931" s="186"/>
      <c r="P931" s="134" t="str">
        <f t="shared" si="45"/>
        <v/>
      </c>
    </row>
    <row r="932" spans="1:16" x14ac:dyDescent="0.35">
      <c r="A932" s="133" t="str">
        <f>IF(B932="","",IFERROR(INDEX('Supplier List'!$A:$A,MATCH('Purchases Input worksheet'!$B932,'Supplier List'!$B:$B,0)),""))</f>
        <v/>
      </c>
      <c r="B932" s="329"/>
      <c r="C932" s="330"/>
      <c r="D932" s="185" t="str">
        <f>IFERROR(VLOOKUP($C932,'Accounts worksheet'!$B:$C,2,0),"")</f>
        <v/>
      </c>
      <c r="E932" s="186" t="str">
        <f>IFERROR(
INDEX('Accounts worksheet'!$A:$A,MATCH('Purchases Input worksheet'!$C932,'Accounts worksheet'!$B:$B,0)),
"")</f>
        <v/>
      </c>
      <c r="F932" s="331"/>
      <c r="G932" s="336"/>
      <c r="H932" s="333"/>
      <c r="I932" s="334"/>
      <c r="J932" s="335"/>
      <c r="K932" s="340"/>
      <c r="L932" s="188" t="str">
        <f t="shared" si="43"/>
        <v/>
      </c>
      <c r="M932" s="188" t="str">
        <f t="shared" si="44"/>
        <v/>
      </c>
      <c r="N932" s="186"/>
      <c r="P932" s="134" t="str">
        <f t="shared" si="45"/>
        <v/>
      </c>
    </row>
    <row r="933" spans="1:16" x14ac:dyDescent="0.35">
      <c r="A933" s="133" t="str">
        <f>IF(B933="","",IFERROR(INDEX('Supplier List'!$A:$A,MATCH('Purchases Input worksheet'!$B933,'Supplier List'!$B:$B,0)),""))</f>
        <v/>
      </c>
      <c r="B933" s="329"/>
      <c r="C933" s="330"/>
      <c r="D933" s="185" t="str">
        <f>IFERROR(VLOOKUP($C933,'Accounts worksheet'!$B:$C,2,0),"")</f>
        <v/>
      </c>
      <c r="E933" s="186" t="str">
        <f>IFERROR(
INDEX('Accounts worksheet'!$A:$A,MATCH('Purchases Input worksheet'!$C933,'Accounts worksheet'!$B:$B,0)),
"")</f>
        <v/>
      </c>
      <c r="F933" s="331"/>
      <c r="G933" s="336"/>
      <c r="H933" s="333"/>
      <c r="I933" s="334"/>
      <c r="J933" s="335"/>
      <c r="K933" s="340"/>
      <c r="L933" s="188" t="str">
        <f t="shared" si="43"/>
        <v/>
      </c>
      <c r="M933" s="188" t="str">
        <f t="shared" si="44"/>
        <v/>
      </c>
      <c r="N933" s="186"/>
      <c r="P933" s="134" t="str">
        <f t="shared" si="45"/>
        <v/>
      </c>
    </row>
    <row r="934" spans="1:16" x14ac:dyDescent="0.35">
      <c r="A934" s="133" t="str">
        <f>IF(B934="","",IFERROR(INDEX('Supplier List'!$A:$A,MATCH('Purchases Input worksheet'!$B934,'Supplier List'!$B:$B,0)),""))</f>
        <v/>
      </c>
      <c r="B934" s="329"/>
      <c r="C934" s="330"/>
      <c r="D934" s="185" t="str">
        <f>IFERROR(VLOOKUP($C934,'Accounts worksheet'!$B:$C,2,0),"")</f>
        <v/>
      </c>
      <c r="E934" s="186" t="str">
        <f>IFERROR(
INDEX('Accounts worksheet'!$A:$A,MATCH('Purchases Input worksheet'!$C934,'Accounts worksheet'!$B:$B,0)),
"")</f>
        <v/>
      </c>
      <c r="F934" s="331"/>
      <c r="G934" s="336"/>
      <c r="H934" s="333"/>
      <c r="I934" s="334"/>
      <c r="J934" s="335"/>
      <c r="K934" s="340"/>
      <c r="L934" s="188" t="str">
        <f t="shared" si="43"/>
        <v/>
      </c>
      <c r="M934" s="188" t="str">
        <f t="shared" si="44"/>
        <v/>
      </c>
      <c r="N934" s="186"/>
      <c r="P934" s="134" t="str">
        <f t="shared" si="45"/>
        <v/>
      </c>
    </row>
    <row r="935" spans="1:16" x14ac:dyDescent="0.35">
      <c r="A935" s="133" t="str">
        <f>IF(B935="","",IFERROR(INDEX('Supplier List'!$A:$A,MATCH('Purchases Input worksheet'!$B935,'Supplier List'!$B:$B,0)),""))</f>
        <v/>
      </c>
      <c r="B935" s="329"/>
      <c r="C935" s="330"/>
      <c r="D935" s="185" t="str">
        <f>IFERROR(VLOOKUP($C935,'Accounts worksheet'!$B:$C,2,0),"")</f>
        <v/>
      </c>
      <c r="E935" s="186" t="str">
        <f>IFERROR(
INDEX('Accounts worksheet'!$A:$A,MATCH('Purchases Input worksheet'!$C935,'Accounts worksheet'!$B:$B,0)),
"")</f>
        <v/>
      </c>
      <c r="F935" s="331"/>
      <c r="G935" s="336"/>
      <c r="H935" s="333"/>
      <c r="I935" s="334"/>
      <c r="J935" s="335"/>
      <c r="K935" s="340"/>
      <c r="L935" s="188" t="str">
        <f t="shared" si="43"/>
        <v/>
      </c>
      <c r="M935" s="188" t="str">
        <f t="shared" si="44"/>
        <v/>
      </c>
      <c r="N935" s="186"/>
      <c r="P935" s="134" t="str">
        <f t="shared" si="45"/>
        <v/>
      </c>
    </row>
    <row r="936" spans="1:16" x14ac:dyDescent="0.35">
      <c r="A936" s="133" t="str">
        <f>IF(B936="","",IFERROR(INDEX('Supplier List'!$A:$A,MATCH('Purchases Input worksheet'!$B936,'Supplier List'!$B:$B,0)),""))</f>
        <v/>
      </c>
      <c r="B936" s="329"/>
      <c r="C936" s="330"/>
      <c r="D936" s="185" t="str">
        <f>IFERROR(VLOOKUP($C936,'Accounts worksheet'!$B:$C,2,0),"")</f>
        <v/>
      </c>
      <c r="E936" s="186" t="str">
        <f>IFERROR(
INDEX('Accounts worksheet'!$A:$A,MATCH('Purchases Input worksheet'!$C936,'Accounts worksheet'!$B:$B,0)),
"")</f>
        <v/>
      </c>
      <c r="F936" s="331"/>
      <c r="G936" s="336"/>
      <c r="H936" s="333"/>
      <c r="I936" s="334"/>
      <c r="J936" s="335"/>
      <c r="K936" s="340"/>
      <c r="L936" s="188" t="str">
        <f t="shared" si="43"/>
        <v/>
      </c>
      <c r="M936" s="188" t="str">
        <f t="shared" si="44"/>
        <v/>
      </c>
      <c r="N936" s="186"/>
      <c r="P936" s="134" t="str">
        <f t="shared" si="45"/>
        <v/>
      </c>
    </row>
    <row r="937" spans="1:16" x14ac:dyDescent="0.35">
      <c r="A937" s="133" t="str">
        <f>IF(B937="","",IFERROR(INDEX('Supplier List'!$A:$A,MATCH('Purchases Input worksheet'!$B937,'Supplier List'!$B:$B,0)),""))</f>
        <v/>
      </c>
      <c r="B937" s="329"/>
      <c r="C937" s="330"/>
      <c r="D937" s="185" t="str">
        <f>IFERROR(VLOOKUP($C937,'Accounts worksheet'!$B:$C,2,0),"")</f>
        <v/>
      </c>
      <c r="E937" s="186" t="str">
        <f>IFERROR(
INDEX('Accounts worksheet'!$A:$A,MATCH('Purchases Input worksheet'!$C937,'Accounts worksheet'!$B:$B,0)),
"")</f>
        <v/>
      </c>
      <c r="F937" s="331"/>
      <c r="G937" s="336"/>
      <c r="H937" s="333"/>
      <c r="I937" s="334"/>
      <c r="J937" s="335"/>
      <c r="K937" s="340"/>
      <c r="L937" s="188" t="str">
        <f t="shared" si="43"/>
        <v/>
      </c>
      <c r="M937" s="188" t="str">
        <f t="shared" si="44"/>
        <v/>
      </c>
      <c r="N937" s="186"/>
      <c r="P937" s="134" t="str">
        <f t="shared" si="45"/>
        <v/>
      </c>
    </row>
    <row r="938" spans="1:16" x14ac:dyDescent="0.35">
      <c r="A938" s="133" t="str">
        <f>IF(B938="","",IFERROR(INDEX('Supplier List'!$A:$A,MATCH('Purchases Input worksheet'!$B938,'Supplier List'!$B:$B,0)),""))</f>
        <v/>
      </c>
      <c r="B938" s="329"/>
      <c r="C938" s="330"/>
      <c r="D938" s="185" t="str">
        <f>IFERROR(VLOOKUP($C938,'Accounts worksheet'!$B:$C,2,0),"")</f>
        <v/>
      </c>
      <c r="E938" s="186" t="str">
        <f>IFERROR(
INDEX('Accounts worksheet'!$A:$A,MATCH('Purchases Input worksheet'!$C938,'Accounts worksheet'!$B:$B,0)),
"")</f>
        <v/>
      </c>
      <c r="F938" s="331"/>
      <c r="G938" s="336"/>
      <c r="H938" s="333"/>
      <c r="I938" s="334"/>
      <c r="J938" s="335"/>
      <c r="K938" s="340"/>
      <c r="L938" s="188" t="str">
        <f t="shared" si="43"/>
        <v/>
      </c>
      <c r="M938" s="188" t="str">
        <f t="shared" si="44"/>
        <v/>
      </c>
      <c r="N938" s="186"/>
      <c r="P938" s="134" t="str">
        <f t="shared" si="45"/>
        <v/>
      </c>
    </row>
    <row r="939" spans="1:16" x14ac:dyDescent="0.35">
      <c r="A939" s="133" t="str">
        <f>IF(B939="","",IFERROR(INDEX('Supplier List'!$A:$A,MATCH('Purchases Input worksheet'!$B939,'Supplier List'!$B:$B,0)),""))</f>
        <v/>
      </c>
      <c r="B939" s="329"/>
      <c r="C939" s="330"/>
      <c r="D939" s="185" t="str">
        <f>IFERROR(VLOOKUP($C939,'Accounts worksheet'!$B:$C,2,0),"")</f>
        <v/>
      </c>
      <c r="E939" s="186" t="str">
        <f>IFERROR(
INDEX('Accounts worksheet'!$A:$A,MATCH('Purchases Input worksheet'!$C939,'Accounts worksheet'!$B:$B,0)),
"")</f>
        <v/>
      </c>
      <c r="F939" s="331"/>
      <c r="G939" s="336"/>
      <c r="H939" s="333"/>
      <c r="I939" s="334"/>
      <c r="J939" s="335"/>
      <c r="K939" s="340"/>
      <c r="L939" s="188" t="str">
        <f t="shared" si="43"/>
        <v/>
      </c>
      <c r="M939" s="188" t="str">
        <f t="shared" si="44"/>
        <v/>
      </c>
      <c r="N939" s="186"/>
      <c r="P939" s="134" t="str">
        <f t="shared" si="45"/>
        <v/>
      </c>
    </row>
    <row r="940" spans="1:16" x14ac:dyDescent="0.35">
      <c r="A940" s="133" t="str">
        <f>IF(B940="","",IFERROR(INDEX('Supplier List'!$A:$A,MATCH('Purchases Input worksheet'!$B940,'Supplier List'!$B:$B,0)),""))</f>
        <v/>
      </c>
      <c r="B940" s="329"/>
      <c r="C940" s="330"/>
      <c r="D940" s="185" t="str">
        <f>IFERROR(VLOOKUP($C940,'Accounts worksheet'!$B:$C,2,0),"")</f>
        <v/>
      </c>
      <c r="E940" s="186" t="str">
        <f>IFERROR(
INDEX('Accounts worksheet'!$A:$A,MATCH('Purchases Input worksheet'!$C940,'Accounts worksheet'!$B:$B,0)),
"")</f>
        <v/>
      </c>
      <c r="F940" s="331"/>
      <c r="G940" s="336"/>
      <c r="H940" s="333"/>
      <c r="I940" s="334"/>
      <c r="J940" s="335"/>
      <c r="K940" s="340"/>
      <c r="L940" s="188" t="str">
        <f t="shared" si="43"/>
        <v/>
      </c>
      <c r="M940" s="188" t="str">
        <f t="shared" si="44"/>
        <v/>
      </c>
      <c r="N940" s="186"/>
      <c r="P940" s="134" t="str">
        <f t="shared" si="45"/>
        <v/>
      </c>
    </row>
    <row r="941" spans="1:16" x14ac:dyDescent="0.35">
      <c r="A941" s="133" t="str">
        <f>IF(B941="","",IFERROR(INDEX('Supplier List'!$A:$A,MATCH('Purchases Input worksheet'!$B941,'Supplier List'!$B:$B,0)),""))</f>
        <v/>
      </c>
      <c r="B941" s="329"/>
      <c r="C941" s="330"/>
      <c r="D941" s="185" t="str">
        <f>IFERROR(VLOOKUP($C941,'Accounts worksheet'!$B:$C,2,0),"")</f>
        <v/>
      </c>
      <c r="E941" s="186" t="str">
        <f>IFERROR(
INDEX('Accounts worksheet'!$A:$A,MATCH('Purchases Input worksheet'!$C941,'Accounts worksheet'!$B:$B,0)),
"")</f>
        <v/>
      </c>
      <c r="F941" s="331"/>
      <c r="G941" s="336"/>
      <c r="H941" s="333"/>
      <c r="I941" s="334"/>
      <c r="J941" s="335"/>
      <c r="K941" s="340"/>
      <c r="L941" s="188" t="str">
        <f t="shared" si="43"/>
        <v/>
      </c>
      <c r="M941" s="188" t="str">
        <f t="shared" si="44"/>
        <v/>
      </c>
      <c r="N941" s="186"/>
      <c r="P941" s="134" t="str">
        <f t="shared" si="45"/>
        <v/>
      </c>
    </row>
    <row r="942" spans="1:16" x14ac:dyDescent="0.35">
      <c r="A942" s="133" t="str">
        <f>IF(B942="","",IFERROR(INDEX('Supplier List'!$A:$A,MATCH('Purchases Input worksheet'!$B942,'Supplier List'!$B:$B,0)),""))</f>
        <v/>
      </c>
      <c r="B942" s="329"/>
      <c r="C942" s="330"/>
      <c r="D942" s="185" t="str">
        <f>IFERROR(VLOOKUP($C942,'Accounts worksheet'!$B:$C,2,0),"")</f>
        <v/>
      </c>
      <c r="E942" s="186" t="str">
        <f>IFERROR(
INDEX('Accounts worksheet'!$A:$A,MATCH('Purchases Input worksheet'!$C942,'Accounts worksheet'!$B:$B,0)),
"")</f>
        <v/>
      </c>
      <c r="F942" s="331"/>
      <c r="G942" s="336"/>
      <c r="H942" s="333"/>
      <c r="I942" s="334"/>
      <c r="J942" s="335"/>
      <c r="K942" s="340"/>
      <c r="L942" s="188" t="str">
        <f t="shared" si="43"/>
        <v/>
      </c>
      <c r="M942" s="188" t="str">
        <f t="shared" si="44"/>
        <v/>
      </c>
      <c r="N942" s="186"/>
      <c r="P942" s="134" t="str">
        <f t="shared" si="45"/>
        <v/>
      </c>
    </row>
    <row r="943" spans="1:16" x14ac:dyDescent="0.35">
      <c r="A943" s="133" t="str">
        <f>IF(B943="","",IFERROR(INDEX('Supplier List'!$A:$A,MATCH('Purchases Input worksheet'!$B943,'Supplier List'!$B:$B,0)),""))</f>
        <v/>
      </c>
      <c r="B943" s="329"/>
      <c r="C943" s="330"/>
      <c r="D943" s="185" t="str">
        <f>IFERROR(VLOOKUP($C943,'Accounts worksheet'!$B:$C,2,0),"")</f>
        <v/>
      </c>
      <c r="E943" s="186" t="str">
        <f>IFERROR(
INDEX('Accounts worksheet'!$A:$A,MATCH('Purchases Input worksheet'!$C943,'Accounts worksheet'!$B:$B,0)),
"")</f>
        <v/>
      </c>
      <c r="F943" s="331"/>
      <c r="G943" s="336"/>
      <c r="H943" s="333"/>
      <c r="I943" s="334"/>
      <c r="J943" s="335"/>
      <c r="K943" s="340"/>
      <c r="L943" s="188" t="str">
        <f t="shared" si="43"/>
        <v/>
      </c>
      <c r="M943" s="188" t="str">
        <f t="shared" si="44"/>
        <v/>
      </c>
      <c r="N943" s="186"/>
      <c r="P943" s="134" t="str">
        <f t="shared" si="45"/>
        <v/>
      </c>
    </row>
    <row r="944" spans="1:16" x14ac:dyDescent="0.35">
      <c r="A944" s="133" t="str">
        <f>IF(B944="","",IFERROR(INDEX('Supplier List'!$A:$A,MATCH('Purchases Input worksheet'!$B944,'Supplier List'!$B:$B,0)),""))</f>
        <v/>
      </c>
      <c r="B944" s="329"/>
      <c r="C944" s="330"/>
      <c r="D944" s="185" t="str">
        <f>IFERROR(VLOOKUP($C944,'Accounts worksheet'!$B:$C,2,0),"")</f>
        <v/>
      </c>
      <c r="E944" s="186" t="str">
        <f>IFERROR(
INDEX('Accounts worksheet'!$A:$A,MATCH('Purchases Input worksheet'!$C944,'Accounts worksheet'!$B:$B,0)),
"")</f>
        <v/>
      </c>
      <c r="F944" s="331"/>
      <c r="G944" s="336"/>
      <c r="H944" s="333"/>
      <c r="I944" s="334"/>
      <c r="J944" s="335"/>
      <c r="K944" s="340"/>
      <c r="L944" s="188" t="str">
        <f t="shared" si="43"/>
        <v/>
      </c>
      <c r="M944" s="188" t="str">
        <f t="shared" si="44"/>
        <v/>
      </c>
      <c r="N944" s="186"/>
      <c r="P944" s="134" t="str">
        <f t="shared" si="45"/>
        <v/>
      </c>
    </row>
    <row r="945" spans="1:16" x14ac:dyDescent="0.35">
      <c r="A945" s="133" t="str">
        <f>IF(B945="","",IFERROR(INDEX('Supplier List'!$A:$A,MATCH('Purchases Input worksheet'!$B945,'Supplier List'!$B:$B,0)),""))</f>
        <v/>
      </c>
      <c r="B945" s="329"/>
      <c r="C945" s="330"/>
      <c r="D945" s="185" t="str">
        <f>IFERROR(VLOOKUP($C945,'Accounts worksheet'!$B:$C,2,0),"")</f>
        <v/>
      </c>
      <c r="E945" s="186" t="str">
        <f>IFERROR(
INDEX('Accounts worksheet'!$A:$A,MATCH('Purchases Input worksheet'!$C945,'Accounts worksheet'!$B:$B,0)),
"")</f>
        <v/>
      </c>
      <c r="F945" s="331"/>
      <c r="G945" s="336"/>
      <c r="H945" s="333"/>
      <c r="I945" s="334"/>
      <c r="J945" s="335"/>
      <c r="K945" s="340"/>
      <c r="L945" s="188" t="str">
        <f t="shared" si="43"/>
        <v/>
      </c>
      <c r="M945" s="188" t="str">
        <f t="shared" si="44"/>
        <v/>
      </c>
      <c r="N945" s="186"/>
      <c r="P945" s="134" t="str">
        <f t="shared" si="45"/>
        <v/>
      </c>
    </row>
    <row r="946" spans="1:16" x14ac:dyDescent="0.35">
      <c r="A946" s="133" t="str">
        <f>IF(B946="","",IFERROR(INDEX('Supplier List'!$A:$A,MATCH('Purchases Input worksheet'!$B946,'Supplier List'!$B:$B,0)),""))</f>
        <v/>
      </c>
      <c r="B946" s="329"/>
      <c r="C946" s="330"/>
      <c r="D946" s="185" t="str">
        <f>IFERROR(VLOOKUP($C946,'Accounts worksheet'!$B:$C,2,0),"")</f>
        <v/>
      </c>
      <c r="E946" s="186" t="str">
        <f>IFERROR(
INDEX('Accounts worksheet'!$A:$A,MATCH('Purchases Input worksheet'!$C946,'Accounts worksheet'!$B:$B,0)),
"")</f>
        <v/>
      </c>
      <c r="F946" s="331"/>
      <c r="G946" s="336"/>
      <c r="H946" s="333"/>
      <c r="I946" s="334"/>
      <c r="J946" s="335"/>
      <c r="K946" s="340"/>
      <c r="L946" s="188" t="str">
        <f t="shared" si="43"/>
        <v/>
      </c>
      <c r="M946" s="188" t="str">
        <f t="shared" si="44"/>
        <v/>
      </c>
      <c r="N946" s="186"/>
      <c r="P946" s="134" t="str">
        <f t="shared" si="45"/>
        <v/>
      </c>
    </row>
    <row r="947" spans="1:16" x14ac:dyDescent="0.35">
      <c r="A947" s="133" t="str">
        <f>IF(B947="","",IFERROR(INDEX('Supplier List'!$A:$A,MATCH('Purchases Input worksheet'!$B947,'Supplier List'!$B:$B,0)),""))</f>
        <v/>
      </c>
      <c r="B947" s="329"/>
      <c r="C947" s="330"/>
      <c r="D947" s="185" t="str">
        <f>IFERROR(VLOOKUP($C947,'Accounts worksheet'!$B:$C,2,0),"")</f>
        <v/>
      </c>
      <c r="E947" s="186" t="str">
        <f>IFERROR(
INDEX('Accounts worksheet'!$A:$A,MATCH('Purchases Input worksheet'!$C947,'Accounts worksheet'!$B:$B,0)),
"")</f>
        <v/>
      </c>
      <c r="F947" s="331"/>
      <c r="G947" s="336"/>
      <c r="H947" s="333"/>
      <c r="I947" s="334"/>
      <c r="J947" s="335"/>
      <c r="K947" s="340"/>
      <c r="L947" s="188" t="str">
        <f t="shared" si="43"/>
        <v/>
      </c>
      <c r="M947" s="188" t="str">
        <f t="shared" si="44"/>
        <v/>
      </c>
      <c r="N947" s="186"/>
      <c r="P947" s="134" t="str">
        <f t="shared" si="45"/>
        <v/>
      </c>
    </row>
    <row r="948" spans="1:16" x14ac:dyDescent="0.35">
      <c r="A948" s="133" t="str">
        <f>IF(B948="","",IFERROR(INDEX('Supplier List'!$A:$A,MATCH('Purchases Input worksheet'!$B948,'Supplier List'!$B:$B,0)),""))</f>
        <v/>
      </c>
      <c r="B948" s="329"/>
      <c r="C948" s="330"/>
      <c r="D948" s="185" t="str">
        <f>IFERROR(VLOOKUP($C948,'Accounts worksheet'!$B:$C,2,0),"")</f>
        <v/>
      </c>
      <c r="E948" s="186" t="str">
        <f>IFERROR(
INDEX('Accounts worksheet'!$A:$A,MATCH('Purchases Input worksheet'!$C948,'Accounts worksheet'!$B:$B,0)),
"")</f>
        <v/>
      </c>
      <c r="F948" s="331"/>
      <c r="G948" s="336"/>
      <c r="H948" s="333"/>
      <c r="I948" s="334"/>
      <c r="J948" s="335"/>
      <c r="K948" s="340"/>
      <c r="L948" s="188" t="str">
        <f t="shared" si="43"/>
        <v/>
      </c>
      <c r="M948" s="188" t="str">
        <f t="shared" si="44"/>
        <v/>
      </c>
      <c r="N948" s="186"/>
      <c r="P948" s="134" t="str">
        <f t="shared" si="45"/>
        <v/>
      </c>
    </row>
    <row r="949" spans="1:16" x14ac:dyDescent="0.35">
      <c r="A949" s="133" t="str">
        <f>IF(B949="","",IFERROR(INDEX('Supplier List'!$A:$A,MATCH('Purchases Input worksheet'!$B949,'Supplier List'!$B:$B,0)),""))</f>
        <v/>
      </c>
      <c r="B949" s="329"/>
      <c r="C949" s="330"/>
      <c r="D949" s="185" t="str">
        <f>IFERROR(VLOOKUP($C949,'Accounts worksheet'!$B:$C,2,0),"")</f>
        <v/>
      </c>
      <c r="E949" s="186" t="str">
        <f>IFERROR(
INDEX('Accounts worksheet'!$A:$A,MATCH('Purchases Input worksheet'!$C949,'Accounts worksheet'!$B:$B,0)),
"")</f>
        <v/>
      </c>
      <c r="F949" s="331"/>
      <c r="G949" s="336"/>
      <c r="H949" s="333"/>
      <c r="I949" s="334"/>
      <c r="J949" s="335"/>
      <c r="K949" s="340"/>
      <c r="L949" s="188" t="str">
        <f t="shared" si="43"/>
        <v/>
      </c>
      <c r="M949" s="188" t="str">
        <f t="shared" si="44"/>
        <v/>
      </c>
      <c r="N949" s="186"/>
      <c r="P949" s="134" t="str">
        <f t="shared" si="45"/>
        <v/>
      </c>
    </row>
    <row r="950" spans="1:16" x14ac:dyDescent="0.35">
      <c r="A950" s="133" t="str">
        <f>IF(B950="","",IFERROR(INDEX('Supplier List'!$A:$A,MATCH('Purchases Input worksheet'!$B950,'Supplier List'!$B:$B,0)),""))</f>
        <v/>
      </c>
      <c r="B950" s="329"/>
      <c r="C950" s="330"/>
      <c r="D950" s="185" t="str">
        <f>IFERROR(VLOOKUP($C950,'Accounts worksheet'!$B:$C,2,0),"")</f>
        <v/>
      </c>
      <c r="E950" s="186" t="str">
        <f>IFERROR(
INDEX('Accounts worksheet'!$A:$A,MATCH('Purchases Input worksheet'!$C950,'Accounts worksheet'!$B:$B,0)),
"")</f>
        <v/>
      </c>
      <c r="F950" s="331"/>
      <c r="G950" s="336"/>
      <c r="H950" s="333"/>
      <c r="I950" s="334"/>
      <c r="J950" s="335"/>
      <c r="K950" s="340"/>
      <c r="L950" s="188" t="str">
        <f t="shared" si="43"/>
        <v/>
      </c>
      <c r="M950" s="188" t="str">
        <f t="shared" si="44"/>
        <v/>
      </c>
      <c r="N950" s="186"/>
      <c r="P950" s="134" t="str">
        <f t="shared" si="45"/>
        <v/>
      </c>
    </row>
    <row r="951" spans="1:16" x14ac:dyDescent="0.35">
      <c r="A951" s="133" t="str">
        <f>IF(B951="","",IFERROR(INDEX('Supplier List'!$A:$A,MATCH('Purchases Input worksheet'!$B951,'Supplier List'!$B:$B,0)),""))</f>
        <v/>
      </c>
      <c r="B951" s="329"/>
      <c r="C951" s="330"/>
      <c r="D951" s="185" t="str">
        <f>IFERROR(VLOOKUP($C951,'Accounts worksheet'!$B:$C,2,0),"")</f>
        <v/>
      </c>
      <c r="E951" s="186" t="str">
        <f>IFERROR(
INDEX('Accounts worksheet'!$A:$A,MATCH('Purchases Input worksheet'!$C951,'Accounts worksheet'!$B:$B,0)),
"")</f>
        <v/>
      </c>
      <c r="F951" s="331"/>
      <c r="G951" s="336"/>
      <c r="H951" s="333"/>
      <c r="I951" s="334"/>
      <c r="J951" s="335"/>
      <c r="K951" s="340"/>
      <c r="L951" s="188" t="str">
        <f t="shared" si="43"/>
        <v/>
      </c>
      <c r="M951" s="188" t="str">
        <f t="shared" si="44"/>
        <v/>
      </c>
      <c r="N951" s="186"/>
      <c r="P951" s="134" t="str">
        <f t="shared" si="45"/>
        <v/>
      </c>
    </row>
    <row r="952" spans="1:16" x14ac:dyDescent="0.35">
      <c r="A952" s="133" t="str">
        <f>IF(B952="","",IFERROR(INDEX('Supplier List'!$A:$A,MATCH('Purchases Input worksheet'!$B952,'Supplier List'!$B:$B,0)),""))</f>
        <v/>
      </c>
      <c r="B952" s="329"/>
      <c r="C952" s="330"/>
      <c r="D952" s="185" t="str">
        <f>IFERROR(VLOOKUP($C952,'Accounts worksheet'!$B:$C,2,0),"")</f>
        <v/>
      </c>
      <c r="E952" s="186" t="str">
        <f>IFERROR(
INDEX('Accounts worksheet'!$A:$A,MATCH('Purchases Input worksheet'!$C952,'Accounts worksheet'!$B:$B,0)),
"")</f>
        <v/>
      </c>
      <c r="F952" s="331"/>
      <c r="G952" s="336"/>
      <c r="H952" s="333"/>
      <c r="I952" s="334"/>
      <c r="J952" s="335"/>
      <c r="K952" s="340"/>
      <c r="L952" s="188" t="str">
        <f t="shared" si="43"/>
        <v/>
      </c>
      <c r="M952" s="188" t="str">
        <f t="shared" si="44"/>
        <v/>
      </c>
      <c r="N952" s="186"/>
      <c r="P952" s="134" t="str">
        <f t="shared" si="45"/>
        <v/>
      </c>
    </row>
    <row r="953" spans="1:16" x14ac:dyDescent="0.35">
      <c r="A953" s="133" t="str">
        <f>IF(B953="","",IFERROR(INDEX('Supplier List'!$A:$A,MATCH('Purchases Input worksheet'!$B953,'Supplier List'!$B:$B,0)),""))</f>
        <v/>
      </c>
      <c r="B953" s="329"/>
      <c r="C953" s="330"/>
      <c r="D953" s="185" t="str">
        <f>IFERROR(VLOOKUP($C953,'Accounts worksheet'!$B:$C,2,0),"")</f>
        <v/>
      </c>
      <c r="E953" s="186" t="str">
        <f>IFERROR(
INDEX('Accounts worksheet'!$A:$A,MATCH('Purchases Input worksheet'!$C953,'Accounts worksheet'!$B:$B,0)),
"")</f>
        <v/>
      </c>
      <c r="F953" s="331"/>
      <c r="G953" s="336"/>
      <c r="H953" s="333"/>
      <c r="I953" s="334"/>
      <c r="J953" s="335"/>
      <c r="K953" s="340"/>
      <c r="L953" s="188" t="str">
        <f t="shared" si="43"/>
        <v/>
      </c>
      <c r="M953" s="188" t="str">
        <f t="shared" si="44"/>
        <v/>
      </c>
      <c r="N953" s="186"/>
      <c r="P953" s="134" t="str">
        <f t="shared" si="45"/>
        <v/>
      </c>
    </row>
    <row r="954" spans="1:16" x14ac:dyDescent="0.35">
      <c r="A954" s="133" t="str">
        <f>IF(B954="","",IFERROR(INDEX('Supplier List'!$A:$A,MATCH('Purchases Input worksheet'!$B954,'Supplier List'!$B:$B,0)),""))</f>
        <v/>
      </c>
      <c r="B954" s="329"/>
      <c r="C954" s="330"/>
      <c r="D954" s="185" t="str">
        <f>IFERROR(VLOOKUP($C954,'Accounts worksheet'!$B:$C,2,0),"")</f>
        <v/>
      </c>
      <c r="E954" s="186" t="str">
        <f>IFERROR(
INDEX('Accounts worksheet'!$A:$A,MATCH('Purchases Input worksheet'!$C954,'Accounts worksheet'!$B:$B,0)),
"")</f>
        <v/>
      </c>
      <c r="F954" s="331"/>
      <c r="G954" s="336"/>
      <c r="H954" s="333"/>
      <c r="I954" s="334"/>
      <c r="J954" s="335"/>
      <c r="K954" s="340"/>
      <c r="L954" s="188" t="str">
        <f t="shared" si="43"/>
        <v/>
      </c>
      <c r="M954" s="188" t="str">
        <f t="shared" si="44"/>
        <v/>
      </c>
      <c r="N954" s="186"/>
      <c r="P954" s="134" t="str">
        <f t="shared" si="45"/>
        <v/>
      </c>
    </row>
    <row r="955" spans="1:16" x14ac:dyDescent="0.35">
      <c r="A955" s="133" t="str">
        <f>IF(B955="","",IFERROR(INDEX('Supplier List'!$A:$A,MATCH('Purchases Input worksheet'!$B955,'Supplier List'!$B:$B,0)),""))</f>
        <v/>
      </c>
      <c r="B955" s="329"/>
      <c r="C955" s="330"/>
      <c r="D955" s="185" t="str">
        <f>IFERROR(VLOOKUP($C955,'Accounts worksheet'!$B:$C,2,0),"")</f>
        <v/>
      </c>
      <c r="E955" s="186" t="str">
        <f>IFERROR(
INDEX('Accounts worksheet'!$A:$A,MATCH('Purchases Input worksheet'!$C955,'Accounts worksheet'!$B:$B,0)),
"")</f>
        <v/>
      </c>
      <c r="F955" s="331"/>
      <c r="G955" s="336"/>
      <c r="H955" s="333"/>
      <c r="I955" s="334"/>
      <c r="J955" s="335"/>
      <c r="K955" s="340"/>
      <c r="L955" s="188" t="str">
        <f t="shared" si="43"/>
        <v/>
      </c>
      <c r="M955" s="188" t="str">
        <f t="shared" si="44"/>
        <v/>
      </c>
      <c r="N955" s="186"/>
      <c r="P955" s="134" t="str">
        <f t="shared" si="45"/>
        <v/>
      </c>
    </row>
    <row r="956" spans="1:16" x14ac:dyDescent="0.35">
      <c r="A956" s="133" t="str">
        <f>IF(B956="","",IFERROR(INDEX('Supplier List'!$A:$A,MATCH('Purchases Input worksheet'!$B956,'Supplier List'!$B:$B,0)),""))</f>
        <v/>
      </c>
      <c r="B956" s="329"/>
      <c r="C956" s="330"/>
      <c r="D956" s="185" t="str">
        <f>IFERROR(VLOOKUP($C956,'Accounts worksheet'!$B:$C,2,0),"")</f>
        <v/>
      </c>
      <c r="E956" s="186" t="str">
        <f>IFERROR(
INDEX('Accounts worksheet'!$A:$A,MATCH('Purchases Input worksheet'!$C956,'Accounts worksheet'!$B:$B,0)),
"")</f>
        <v/>
      </c>
      <c r="F956" s="331"/>
      <c r="G956" s="336"/>
      <c r="H956" s="333"/>
      <c r="I956" s="334"/>
      <c r="J956" s="335"/>
      <c r="K956" s="340"/>
      <c r="L956" s="188" t="str">
        <f t="shared" si="43"/>
        <v/>
      </c>
      <c r="M956" s="188" t="str">
        <f t="shared" si="44"/>
        <v/>
      </c>
      <c r="N956" s="186"/>
      <c r="P956" s="134" t="str">
        <f t="shared" si="45"/>
        <v/>
      </c>
    </row>
    <row r="957" spans="1:16" x14ac:dyDescent="0.35">
      <c r="A957" s="133" t="str">
        <f>IF(B957="","",IFERROR(INDEX('Supplier List'!$A:$A,MATCH('Purchases Input worksheet'!$B957,'Supplier List'!$B:$B,0)),""))</f>
        <v/>
      </c>
      <c r="B957" s="329"/>
      <c r="C957" s="330"/>
      <c r="D957" s="185" t="str">
        <f>IFERROR(VLOOKUP($C957,'Accounts worksheet'!$B:$C,2,0),"")</f>
        <v/>
      </c>
      <c r="E957" s="186" t="str">
        <f>IFERROR(
INDEX('Accounts worksheet'!$A:$A,MATCH('Purchases Input worksheet'!$C957,'Accounts worksheet'!$B:$B,0)),
"")</f>
        <v/>
      </c>
      <c r="F957" s="331"/>
      <c r="G957" s="336"/>
      <c r="H957" s="333"/>
      <c r="I957" s="334"/>
      <c r="J957" s="335"/>
      <c r="K957" s="340"/>
      <c r="L957" s="188" t="str">
        <f t="shared" si="43"/>
        <v/>
      </c>
      <c r="M957" s="188" t="str">
        <f t="shared" si="44"/>
        <v/>
      </c>
      <c r="N957" s="186"/>
      <c r="P957" s="134" t="str">
        <f t="shared" si="45"/>
        <v/>
      </c>
    </row>
    <row r="958" spans="1:16" x14ac:dyDescent="0.35">
      <c r="A958" s="133" t="str">
        <f>IF(B958="","",IFERROR(INDEX('Supplier List'!$A:$A,MATCH('Purchases Input worksheet'!$B958,'Supplier List'!$B:$B,0)),""))</f>
        <v/>
      </c>
      <c r="B958" s="329"/>
      <c r="C958" s="330"/>
      <c r="D958" s="185" t="str">
        <f>IFERROR(VLOOKUP($C958,'Accounts worksheet'!$B:$C,2,0),"")</f>
        <v/>
      </c>
      <c r="E958" s="186" t="str">
        <f>IFERROR(
INDEX('Accounts worksheet'!$A:$A,MATCH('Purchases Input worksheet'!$C958,'Accounts worksheet'!$B:$B,0)),
"")</f>
        <v/>
      </c>
      <c r="F958" s="331"/>
      <c r="G958" s="336"/>
      <c r="H958" s="333"/>
      <c r="I958" s="334"/>
      <c r="J958" s="335"/>
      <c r="K958" s="340"/>
      <c r="L958" s="188" t="str">
        <f t="shared" si="43"/>
        <v/>
      </c>
      <c r="M958" s="188" t="str">
        <f t="shared" si="44"/>
        <v/>
      </c>
      <c r="N958" s="186"/>
      <c r="P958" s="134" t="str">
        <f t="shared" si="45"/>
        <v/>
      </c>
    </row>
    <row r="959" spans="1:16" x14ac:dyDescent="0.35">
      <c r="A959" s="133" t="str">
        <f>IF(B959="","",IFERROR(INDEX('Supplier List'!$A:$A,MATCH('Purchases Input worksheet'!$B959,'Supplier List'!$B:$B,0)),""))</f>
        <v/>
      </c>
      <c r="B959" s="329"/>
      <c r="C959" s="330"/>
      <c r="D959" s="185" t="str">
        <f>IFERROR(VLOOKUP($C959,'Accounts worksheet'!$B:$C,2,0),"")</f>
        <v/>
      </c>
      <c r="E959" s="186" t="str">
        <f>IFERROR(
INDEX('Accounts worksheet'!$A:$A,MATCH('Purchases Input worksheet'!$C959,'Accounts worksheet'!$B:$B,0)),
"")</f>
        <v/>
      </c>
      <c r="F959" s="331"/>
      <c r="G959" s="336"/>
      <c r="H959" s="333"/>
      <c r="I959" s="334"/>
      <c r="J959" s="335"/>
      <c r="K959" s="340"/>
      <c r="L959" s="188" t="str">
        <f t="shared" si="43"/>
        <v/>
      </c>
      <c r="M959" s="188" t="str">
        <f t="shared" si="44"/>
        <v/>
      </c>
      <c r="N959" s="186"/>
      <c r="P959" s="134" t="str">
        <f t="shared" si="45"/>
        <v/>
      </c>
    </row>
    <row r="960" spans="1:16" x14ac:dyDescent="0.35">
      <c r="A960" s="133" t="str">
        <f>IF(B960="","",IFERROR(INDEX('Supplier List'!$A:$A,MATCH('Purchases Input worksheet'!$B960,'Supplier List'!$B:$B,0)),""))</f>
        <v/>
      </c>
      <c r="B960" s="329"/>
      <c r="C960" s="330"/>
      <c r="D960" s="185" t="str">
        <f>IFERROR(VLOOKUP($C960,'Accounts worksheet'!$B:$C,2,0),"")</f>
        <v/>
      </c>
      <c r="E960" s="186" t="str">
        <f>IFERROR(
INDEX('Accounts worksheet'!$A:$A,MATCH('Purchases Input worksheet'!$C960,'Accounts worksheet'!$B:$B,0)),
"")</f>
        <v/>
      </c>
      <c r="F960" s="331"/>
      <c r="G960" s="336"/>
      <c r="H960" s="333"/>
      <c r="I960" s="334"/>
      <c r="J960" s="335"/>
      <c r="K960" s="340"/>
      <c r="L960" s="188" t="str">
        <f t="shared" si="43"/>
        <v/>
      </c>
      <c r="M960" s="188" t="str">
        <f t="shared" si="44"/>
        <v/>
      </c>
      <c r="N960" s="186"/>
      <c r="P960" s="134" t="str">
        <f t="shared" si="45"/>
        <v/>
      </c>
    </row>
    <row r="961" spans="1:16" x14ac:dyDescent="0.35">
      <c r="A961" s="133" t="str">
        <f>IF(B961="","",IFERROR(INDEX('Supplier List'!$A:$A,MATCH('Purchases Input worksheet'!$B961,'Supplier List'!$B:$B,0)),""))</f>
        <v/>
      </c>
      <c r="B961" s="329"/>
      <c r="C961" s="330"/>
      <c r="D961" s="185" t="str">
        <f>IFERROR(VLOOKUP($C961,'Accounts worksheet'!$B:$C,2,0),"")</f>
        <v/>
      </c>
      <c r="E961" s="186" t="str">
        <f>IFERROR(
INDEX('Accounts worksheet'!$A:$A,MATCH('Purchases Input worksheet'!$C961,'Accounts worksheet'!$B:$B,0)),
"")</f>
        <v/>
      </c>
      <c r="F961" s="331"/>
      <c r="G961" s="336"/>
      <c r="H961" s="333"/>
      <c r="I961" s="334"/>
      <c r="J961" s="335"/>
      <c r="K961" s="340"/>
      <c r="L961" s="188" t="str">
        <f t="shared" si="43"/>
        <v/>
      </c>
      <c r="M961" s="188" t="str">
        <f t="shared" si="44"/>
        <v/>
      </c>
      <c r="N961" s="186"/>
      <c r="P961" s="134" t="str">
        <f t="shared" si="45"/>
        <v/>
      </c>
    </row>
    <row r="962" spans="1:16" x14ac:dyDescent="0.35">
      <c r="A962" s="133" t="str">
        <f>IF(B962="","",IFERROR(INDEX('Supplier List'!$A:$A,MATCH('Purchases Input worksheet'!$B962,'Supplier List'!$B:$B,0)),""))</f>
        <v/>
      </c>
      <c r="B962" s="329"/>
      <c r="C962" s="330"/>
      <c r="D962" s="185" t="str">
        <f>IFERROR(VLOOKUP($C962,'Accounts worksheet'!$B:$C,2,0),"")</f>
        <v/>
      </c>
      <c r="E962" s="186" t="str">
        <f>IFERROR(
INDEX('Accounts worksheet'!$A:$A,MATCH('Purchases Input worksheet'!$C962,'Accounts worksheet'!$B:$B,0)),
"")</f>
        <v/>
      </c>
      <c r="F962" s="331"/>
      <c r="G962" s="336"/>
      <c r="H962" s="333"/>
      <c r="I962" s="334"/>
      <c r="J962" s="335"/>
      <c r="K962" s="340"/>
      <c r="L962" s="188" t="str">
        <f t="shared" si="43"/>
        <v/>
      </c>
      <c r="M962" s="188" t="str">
        <f t="shared" si="44"/>
        <v/>
      </c>
      <c r="N962" s="186"/>
      <c r="P962" s="134" t="str">
        <f t="shared" si="45"/>
        <v/>
      </c>
    </row>
    <row r="963" spans="1:16" x14ac:dyDescent="0.35">
      <c r="A963" s="133" t="str">
        <f>IF(B963="","",IFERROR(INDEX('Supplier List'!$A:$A,MATCH('Purchases Input worksheet'!$B963,'Supplier List'!$B:$B,0)),""))</f>
        <v/>
      </c>
      <c r="B963" s="329"/>
      <c r="C963" s="330"/>
      <c r="D963" s="185" t="str">
        <f>IFERROR(VLOOKUP($C963,'Accounts worksheet'!$B:$C,2,0),"")</f>
        <v/>
      </c>
      <c r="E963" s="186" t="str">
        <f>IFERROR(
INDEX('Accounts worksheet'!$A:$A,MATCH('Purchases Input worksheet'!$C963,'Accounts worksheet'!$B:$B,0)),
"")</f>
        <v/>
      </c>
      <c r="F963" s="331"/>
      <c r="G963" s="336"/>
      <c r="H963" s="333"/>
      <c r="I963" s="334"/>
      <c r="J963" s="335"/>
      <c r="K963" s="340"/>
      <c r="L963" s="188" t="str">
        <f t="shared" ref="L963:L1001" si="46">IF($K963="","",$K963*($I963))</f>
        <v/>
      </c>
      <c r="M963" s="188" t="str">
        <f t="shared" ref="M963:M1001" si="47">IF($K963="","",$K963*(1+$I963))</f>
        <v/>
      </c>
      <c r="N963" s="186"/>
      <c r="P963" s="134" t="str">
        <f t="shared" ref="P963:P1001" si="48">IF($G963="","",MONTH($G963))</f>
        <v/>
      </c>
    </row>
    <row r="964" spans="1:16" x14ac:dyDescent="0.35">
      <c r="A964" s="133" t="str">
        <f>IF(B964="","",IFERROR(INDEX('Supplier List'!$A:$A,MATCH('Purchases Input worksheet'!$B964,'Supplier List'!$B:$B,0)),""))</f>
        <v/>
      </c>
      <c r="B964" s="329"/>
      <c r="C964" s="330"/>
      <c r="D964" s="185" t="str">
        <f>IFERROR(VLOOKUP($C964,'Accounts worksheet'!$B:$C,2,0),"")</f>
        <v/>
      </c>
      <c r="E964" s="186" t="str">
        <f>IFERROR(
INDEX('Accounts worksheet'!$A:$A,MATCH('Purchases Input worksheet'!$C964,'Accounts worksheet'!$B:$B,0)),
"")</f>
        <v/>
      </c>
      <c r="F964" s="331"/>
      <c r="G964" s="336"/>
      <c r="H964" s="333"/>
      <c r="I964" s="334"/>
      <c r="J964" s="335"/>
      <c r="K964" s="340"/>
      <c r="L964" s="188" t="str">
        <f t="shared" si="46"/>
        <v/>
      </c>
      <c r="M964" s="188" t="str">
        <f t="shared" si="47"/>
        <v/>
      </c>
      <c r="N964" s="186"/>
      <c r="P964" s="134" t="str">
        <f t="shared" si="48"/>
        <v/>
      </c>
    </row>
    <row r="965" spans="1:16" x14ac:dyDescent="0.35">
      <c r="A965" s="133" t="str">
        <f>IF(B965="","",IFERROR(INDEX('Supplier List'!$A:$A,MATCH('Purchases Input worksheet'!$B965,'Supplier List'!$B:$B,0)),""))</f>
        <v/>
      </c>
      <c r="B965" s="329"/>
      <c r="C965" s="330"/>
      <c r="D965" s="185" t="str">
        <f>IFERROR(VLOOKUP($C965,'Accounts worksheet'!$B:$C,2,0),"")</f>
        <v/>
      </c>
      <c r="E965" s="186" t="str">
        <f>IFERROR(
INDEX('Accounts worksheet'!$A:$A,MATCH('Purchases Input worksheet'!$C965,'Accounts worksheet'!$B:$B,0)),
"")</f>
        <v/>
      </c>
      <c r="F965" s="331"/>
      <c r="G965" s="336"/>
      <c r="H965" s="333"/>
      <c r="I965" s="334"/>
      <c r="J965" s="335"/>
      <c r="K965" s="340"/>
      <c r="L965" s="188" t="str">
        <f t="shared" si="46"/>
        <v/>
      </c>
      <c r="M965" s="188" t="str">
        <f t="shared" si="47"/>
        <v/>
      </c>
      <c r="N965" s="186"/>
      <c r="P965" s="134" t="str">
        <f t="shared" si="48"/>
        <v/>
      </c>
    </row>
    <row r="966" spans="1:16" x14ac:dyDescent="0.35">
      <c r="A966" s="133" t="str">
        <f>IF(B966="","",IFERROR(INDEX('Supplier List'!$A:$A,MATCH('Purchases Input worksheet'!$B966,'Supplier List'!$B:$B,0)),""))</f>
        <v/>
      </c>
      <c r="B966" s="329"/>
      <c r="C966" s="330"/>
      <c r="D966" s="185" t="str">
        <f>IFERROR(VLOOKUP($C966,'Accounts worksheet'!$B:$C,2,0),"")</f>
        <v/>
      </c>
      <c r="E966" s="186" t="str">
        <f>IFERROR(
INDEX('Accounts worksheet'!$A:$A,MATCH('Purchases Input worksheet'!$C966,'Accounts worksheet'!$B:$B,0)),
"")</f>
        <v/>
      </c>
      <c r="F966" s="331"/>
      <c r="G966" s="336"/>
      <c r="H966" s="333"/>
      <c r="I966" s="334"/>
      <c r="J966" s="335"/>
      <c r="K966" s="340"/>
      <c r="L966" s="188" t="str">
        <f t="shared" si="46"/>
        <v/>
      </c>
      <c r="M966" s="188" t="str">
        <f t="shared" si="47"/>
        <v/>
      </c>
      <c r="N966" s="186"/>
      <c r="P966" s="134" t="str">
        <f t="shared" si="48"/>
        <v/>
      </c>
    </row>
    <row r="967" spans="1:16" x14ac:dyDescent="0.35">
      <c r="A967" s="133" t="str">
        <f>IF(B967="","",IFERROR(INDEX('Supplier List'!$A:$A,MATCH('Purchases Input worksheet'!$B967,'Supplier List'!$B:$B,0)),""))</f>
        <v/>
      </c>
      <c r="B967" s="329"/>
      <c r="C967" s="330"/>
      <c r="D967" s="185" t="str">
        <f>IFERROR(VLOOKUP($C967,'Accounts worksheet'!$B:$C,2,0),"")</f>
        <v/>
      </c>
      <c r="E967" s="186" t="str">
        <f>IFERROR(
INDEX('Accounts worksheet'!$A:$A,MATCH('Purchases Input worksheet'!$C967,'Accounts worksheet'!$B:$B,0)),
"")</f>
        <v/>
      </c>
      <c r="F967" s="331"/>
      <c r="G967" s="336"/>
      <c r="H967" s="333"/>
      <c r="I967" s="334"/>
      <c r="J967" s="335"/>
      <c r="K967" s="340"/>
      <c r="L967" s="188" t="str">
        <f t="shared" si="46"/>
        <v/>
      </c>
      <c r="M967" s="188" t="str">
        <f t="shared" si="47"/>
        <v/>
      </c>
      <c r="N967" s="186"/>
      <c r="P967" s="134" t="str">
        <f t="shared" si="48"/>
        <v/>
      </c>
    </row>
    <row r="968" spans="1:16" x14ac:dyDescent="0.35">
      <c r="A968" s="133" t="str">
        <f>IF(B968="","",IFERROR(INDEX('Supplier List'!$A:$A,MATCH('Purchases Input worksheet'!$B968,'Supplier List'!$B:$B,0)),""))</f>
        <v/>
      </c>
      <c r="B968" s="329"/>
      <c r="C968" s="330"/>
      <c r="D968" s="185" t="str">
        <f>IFERROR(VLOOKUP($C968,'Accounts worksheet'!$B:$C,2,0),"")</f>
        <v/>
      </c>
      <c r="E968" s="186" t="str">
        <f>IFERROR(
INDEX('Accounts worksheet'!$A:$A,MATCH('Purchases Input worksheet'!$C968,'Accounts worksheet'!$B:$B,0)),
"")</f>
        <v/>
      </c>
      <c r="F968" s="331"/>
      <c r="G968" s="336"/>
      <c r="H968" s="333"/>
      <c r="I968" s="334"/>
      <c r="J968" s="335"/>
      <c r="K968" s="340"/>
      <c r="L968" s="188" t="str">
        <f t="shared" si="46"/>
        <v/>
      </c>
      <c r="M968" s="188" t="str">
        <f t="shared" si="47"/>
        <v/>
      </c>
      <c r="N968" s="186"/>
      <c r="P968" s="134" t="str">
        <f t="shared" si="48"/>
        <v/>
      </c>
    </row>
    <row r="969" spans="1:16" x14ac:dyDescent="0.35">
      <c r="A969" s="133" t="str">
        <f>IF(B969="","",IFERROR(INDEX('Supplier List'!$A:$A,MATCH('Purchases Input worksheet'!$B969,'Supplier List'!$B:$B,0)),""))</f>
        <v/>
      </c>
      <c r="B969" s="329"/>
      <c r="C969" s="330"/>
      <c r="D969" s="185" t="str">
        <f>IFERROR(VLOOKUP($C969,'Accounts worksheet'!$B:$C,2,0),"")</f>
        <v/>
      </c>
      <c r="E969" s="186" t="str">
        <f>IFERROR(
INDEX('Accounts worksheet'!$A:$A,MATCH('Purchases Input worksheet'!$C969,'Accounts worksheet'!$B:$B,0)),
"")</f>
        <v/>
      </c>
      <c r="F969" s="331"/>
      <c r="G969" s="336"/>
      <c r="H969" s="333"/>
      <c r="I969" s="334"/>
      <c r="J969" s="335"/>
      <c r="K969" s="340"/>
      <c r="L969" s="188" t="str">
        <f t="shared" si="46"/>
        <v/>
      </c>
      <c r="M969" s="188" t="str">
        <f t="shared" si="47"/>
        <v/>
      </c>
      <c r="N969" s="186"/>
      <c r="P969" s="134" t="str">
        <f t="shared" si="48"/>
        <v/>
      </c>
    </row>
    <row r="970" spans="1:16" x14ac:dyDescent="0.35">
      <c r="A970" s="133" t="str">
        <f>IF(B970="","",IFERROR(INDEX('Supplier List'!$A:$A,MATCH('Purchases Input worksheet'!$B970,'Supplier List'!$B:$B,0)),""))</f>
        <v/>
      </c>
      <c r="B970" s="329"/>
      <c r="C970" s="330"/>
      <c r="D970" s="185" t="str">
        <f>IFERROR(VLOOKUP($C970,'Accounts worksheet'!$B:$C,2,0),"")</f>
        <v/>
      </c>
      <c r="E970" s="186" t="str">
        <f>IFERROR(
INDEX('Accounts worksheet'!$A:$A,MATCH('Purchases Input worksheet'!$C970,'Accounts worksheet'!$B:$B,0)),
"")</f>
        <v/>
      </c>
      <c r="F970" s="331"/>
      <c r="G970" s="336"/>
      <c r="H970" s="333"/>
      <c r="I970" s="334"/>
      <c r="J970" s="335"/>
      <c r="K970" s="340"/>
      <c r="L970" s="188" t="str">
        <f t="shared" si="46"/>
        <v/>
      </c>
      <c r="M970" s="188" t="str">
        <f t="shared" si="47"/>
        <v/>
      </c>
      <c r="N970" s="186"/>
      <c r="P970" s="134" t="str">
        <f t="shared" si="48"/>
        <v/>
      </c>
    </row>
    <row r="971" spans="1:16" x14ac:dyDescent="0.35">
      <c r="A971" s="133" t="str">
        <f>IF(B971="","",IFERROR(INDEX('Supplier List'!$A:$A,MATCH('Purchases Input worksheet'!$B971,'Supplier List'!$B:$B,0)),""))</f>
        <v/>
      </c>
      <c r="B971" s="329"/>
      <c r="C971" s="330"/>
      <c r="D971" s="185" t="str">
        <f>IFERROR(VLOOKUP($C971,'Accounts worksheet'!$B:$C,2,0),"")</f>
        <v/>
      </c>
      <c r="E971" s="186" t="str">
        <f>IFERROR(
INDEX('Accounts worksheet'!$A:$A,MATCH('Purchases Input worksheet'!$C971,'Accounts worksheet'!$B:$B,0)),
"")</f>
        <v/>
      </c>
      <c r="F971" s="331"/>
      <c r="G971" s="336"/>
      <c r="H971" s="333"/>
      <c r="I971" s="334"/>
      <c r="J971" s="335"/>
      <c r="K971" s="340"/>
      <c r="L971" s="188" t="str">
        <f t="shared" si="46"/>
        <v/>
      </c>
      <c r="M971" s="188" t="str">
        <f t="shared" si="47"/>
        <v/>
      </c>
      <c r="N971" s="186"/>
      <c r="P971" s="134" t="str">
        <f t="shared" si="48"/>
        <v/>
      </c>
    </row>
    <row r="972" spans="1:16" x14ac:dyDescent="0.35">
      <c r="A972" s="133" t="str">
        <f>IF(B972="","",IFERROR(INDEX('Supplier List'!$A:$A,MATCH('Purchases Input worksheet'!$B972,'Supplier List'!$B:$B,0)),""))</f>
        <v/>
      </c>
      <c r="B972" s="329"/>
      <c r="C972" s="330"/>
      <c r="D972" s="185" t="str">
        <f>IFERROR(VLOOKUP($C972,'Accounts worksheet'!$B:$C,2,0),"")</f>
        <v/>
      </c>
      <c r="E972" s="186" t="str">
        <f>IFERROR(
INDEX('Accounts worksheet'!$A:$A,MATCH('Purchases Input worksheet'!$C972,'Accounts worksheet'!$B:$B,0)),
"")</f>
        <v/>
      </c>
      <c r="F972" s="331"/>
      <c r="G972" s="336"/>
      <c r="H972" s="333"/>
      <c r="I972" s="334"/>
      <c r="J972" s="335"/>
      <c r="K972" s="340"/>
      <c r="L972" s="188" t="str">
        <f t="shared" si="46"/>
        <v/>
      </c>
      <c r="M972" s="188" t="str">
        <f t="shared" si="47"/>
        <v/>
      </c>
      <c r="N972" s="186"/>
      <c r="P972" s="134" t="str">
        <f t="shared" si="48"/>
        <v/>
      </c>
    </row>
    <row r="973" spans="1:16" x14ac:dyDescent="0.35">
      <c r="A973" s="133" t="str">
        <f>IF(B973="","",IFERROR(INDEX('Supplier List'!$A:$A,MATCH('Purchases Input worksheet'!$B973,'Supplier List'!$B:$B,0)),""))</f>
        <v/>
      </c>
      <c r="B973" s="329"/>
      <c r="C973" s="330"/>
      <c r="D973" s="185" t="str">
        <f>IFERROR(VLOOKUP($C973,'Accounts worksheet'!$B:$C,2,0),"")</f>
        <v/>
      </c>
      <c r="E973" s="186" t="str">
        <f>IFERROR(
INDEX('Accounts worksheet'!$A:$A,MATCH('Purchases Input worksheet'!$C973,'Accounts worksheet'!$B:$B,0)),
"")</f>
        <v/>
      </c>
      <c r="F973" s="331"/>
      <c r="G973" s="336"/>
      <c r="H973" s="333"/>
      <c r="I973" s="334"/>
      <c r="J973" s="335"/>
      <c r="K973" s="340"/>
      <c r="L973" s="188" t="str">
        <f t="shared" si="46"/>
        <v/>
      </c>
      <c r="M973" s="188" t="str">
        <f t="shared" si="47"/>
        <v/>
      </c>
      <c r="N973" s="186"/>
      <c r="P973" s="134" t="str">
        <f t="shared" si="48"/>
        <v/>
      </c>
    </row>
    <row r="974" spans="1:16" x14ac:dyDescent="0.35">
      <c r="A974" s="133" t="str">
        <f>IF(B974="","",IFERROR(INDEX('Supplier List'!$A:$A,MATCH('Purchases Input worksheet'!$B974,'Supplier List'!$B:$B,0)),""))</f>
        <v/>
      </c>
      <c r="B974" s="329"/>
      <c r="C974" s="330"/>
      <c r="D974" s="185" t="str">
        <f>IFERROR(VLOOKUP($C974,'Accounts worksheet'!$B:$C,2,0),"")</f>
        <v/>
      </c>
      <c r="E974" s="186" t="str">
        <f>IFERROR(
INDEX('Accounts worksheet'!$A:$A,MATCH('Purchases Input worksheet'!$C974,'Accounts worksheet'!$B:$B,0)),
"")</f>
        <v/>
      </c>
      <c r="F974" s="331"/>
      <c r="G974" s="336"/>
      <c r="H974" s="333"/>
      <c r="I974" s="334"/>
      <c r="J974" s="335"/>
      <c r="K974" s="340"/>
      <c r="L974" s="188" t="str">
        <f t="shared" si="46"/>
        <v/>
      </c>
      <c r="M974" s="188" t="str">
        <f t="shared" si="47"/>
        <v/>
      </c>
      <c r="N974" s="186"/>
      <c r="P974" s="134" t="str">
        <f t="shared" si="48"/>
        <v/>
      </c>
    </row>
    <row r="975" spans="1:16" x14ac:dyDescent="0.35">
      <c r="A975" s="133" t="str">
        <f>IF(B975="","",IFERROR(INDEX('Supplier List'!$A:$A,MATCH('Purchases Input worksheet'!$B975,'Supplier List'!$B:$B,0)),""))</f>
        <v/>
      </c>
      <c r="B975" s="329"/>
      <c r="C975" s="330"/>
      <c r="D975" s="185" t="str">
        <f>IFERROR(VLOOKUP($C975,'Accounts worksheet'!$B:$C,2,0),"")</f>
        <v/>
      </c>
      <c r="E975" s="186" t="str">
        <f>IFERROR(
INDEX('Accounts worksheet'!$A:$A,MATCH('Purchases Input worksheet'!$C975,'Accounts worksheet'!$B:$B,0)),
"")</f>
        <v/>
      </c>
      <c r="F975" s="331"/>
      <c r="G975" s="336"/>
      <c r="H975" s="333"/>
      <c r="I975" s="334"/>
      <c r="J975" s="335"/>
      <c r="K975" s="340"/>
      <c r="L975" s="188" t="str">
        <f t="shared" si="46"/>
        <v/>
      </c>
      <c r="M975" s="188" t="str">
        <f t="shared" si="47"/>
        <v/>
      </c>
      <c r="N975" s="186"/>
      <c r="P975" s="134" t="str">
        <f t="shared" si="48"/>
        <v/>
      </c>
    </row>
    <row r="976" spans="1:16" x14ac:dyDescent="0.35">
      <c r="A976" s="133" t="str">
        <f>IF(B976="","",IFERROR(INDEX('Supplier List'!$A:$A,MATCH('Purchases Input worksheet'!$B976,'Supplier List'!$B:$B,0)),""))</f>
        <v/>
      </c>
      <c r="B976" s="329"/>
      <c r="C976" s="330"/>
      <c r="D976" s="185" t="str">
        <f>IFERROR(VLOOKUP($C976,'Accounts worksheet'!$B:$C,2,0),"")</f>
        <v/>
      </c>
      <c r="E976" s="186" t="str">
        <f>IFERROR(
INDEX('Accounts worksheet'!$A:$A,MATCH('Purchases Input worksheet'!$C976,'Accounts worksheet'!$B:$B,0)),
"")</f>
        <v/>
      </c>
      <c r="F976" s="331"/>
      <c r="G976" s="336"/>
      <c r="H976" s="333"/>
      <c r="I976" s="334"/>
      <c r="J976" s="335"/>
      <c r="K976" s="340"/>
      <c r="L976" s="188" t="str">
        <f t="shared" si="46"/>
        <v/>
      </c>
      <c r="M976" s="188" t="str">
        <f t="shared" si="47"/>
        <v/>
      </c>
      <c r="N976" s="186"/>
      <c r="P976" s="134" t="str">
        <f t="shared" si="48"/>
        <v/>
      </c>
    </row>
    <row r="977" spans="1:16" x14ac:dyDescent="0.35">
      <c r="A977" s="133" t="str">
        <f>IF(B977="","",IFERROR(INDEX('Supplier List'!$A:$A,MATCH('Purchases Input worksheet'!$B977,'Supplier List'!$B:$B,0)),""))</f>
        <v/>
      </c>
      <c r="B977" s="329"/>
      <c r="C977" s="330"/>
      <c r="D977" s="185" t="str">
        <f>IFERROR(VLOOKUP($C977,'Accounts worksheet'!$B:$C,2,0),"")</f>
        <v/>
      </c>
      <c r="E977" s="186" t="str">
        <f>IFERROR(
INDEX('Accounts worksheet'!$A:$A,MATCH('Purchases Input worksheet'!$C977,'Accounts worksheet'!$B:$B,0)),
"")</f>
        <v/>
      </c>
      <c r="F977" s="331"/>
      <c r="G977" s="336"/>
      <c r="H977" s="333"/>
      <c r="I977" s="334"/>
      <c r="J977" s="335"/>
      <c r="K977" s="340"/>
      <c r="L977" s="188" t="str">
        <f t="shared" si="46"/>
        <v/>
      </c>
      <c r="M977" s="188" t="str">
        <f t="shared" si="47"/>
        <v/>
      </c>
      <c r="N977" s="186"/>
      <c r="P977" s="134" t="str">
        <f t="shared" si="48"/>
        <v/>
      </c>
    </row>
    <row r="978" spans="1:16" x14ac:dyDescent="0.35">
      <c r="A978" s="133" t="str">
        <f>IF(B978="","",IFERROR(INDEX('Supplier List'!$A:$A,MATCH('Purchases Input worksheet'!$B978,'Supplier List'!$B:$B,0)),""))</f>
        <v/>
      </c>
      <c r="B978" s="329"/>
      <c r="C978" s="330"/>
      <c r="D978" s="185" t="str">
        <f>IFERROR(VLOOKUP($C978,'Accounts worksheet'!$B:$C,2,0),"")</f>
        <v/>
      </c>
      <c r="E978" s="186" t="str">
        <f>IFERROR(
INDEX('Accounts worksheet'!$A:$A,MATCH('Purchases Input worksheet'!$C978,'Accounts worksheet'!$B:$B,0)),
"")</f>
        <v/>
      </c>
      <c r="F978" s="331"/>
      <c r="G978" s="336"/>
      <c r="H978" s="333"/>
      <c r="I978" s="334"/>
      <c r="J978" s="335"/>
      <c r="K978" s="340"/>
      <c r="L978" s="188" t="str">
        <f t="shared" si="46"/>
        <v/>
      </c>
      <c r="M978" s="188" t="str">
        <f t="shared" si="47"/>
        <v/>
      </c>
      <c r="N978" s="186"/>
      <c r="P978" s="134" t="str">
        <f t="shared" si="48"/>
        <v/>
      </c>
    </row>
    <row r="979" spans="1:16" x14ac:dyDescent="0.35">
      <c r="A979" s="133" t="str">
        <f>IF(B979="","",IFERROR(INDEX('Supplier List'!$A:$A,MATCH('Purchases Input worksheet'!$B979,'Supplier List'!$B:$B,0)),""))</f>
        <v/>
      </c>
      <c r="B979" s="329"/>
      <c r="C979" s="330"/>
      <c r="D979" s="185" t="str">
        <f>IFERROR(VLOOKUP($C979,'Accounts worksheet'!$B:$C,2,0),"")</f>
        <v/>
      </c>
      <c r="E979" s="186" t="str">
        <f>IFERROR(
INDEX('Accounts worksheet'!$A:$A,MATCH('Purchases Input worksheet'!$C979,'Accounts worksheet'!$B:$B,0)),
"")</f>
        <v/>
      </c>
      <c r="F979" s="331"/>
      <c r="G979" s="336"/>
      <c r="H979" s="333"/>
      <c r="I979" s="334"/>
      <c r="J979" s="335"/>
      <c r="K979" s="340"/>
      <c r="L979" s="188" t="str">
        <f t="shared" si="46"/>
        <v/>
      </c>
      <c r="M979" s="188" t="str">
        <f t="shared" si="47"/>
        <v/>
      </c>
      <c r="N979" s="186"/>
      <c r="P979" s="134" t="str">
        <f t="shared" si="48"/>
        <v/>
      </c>
    </row>
    <row r="980" spans="1:16" x14ac:dyDescent="0.35">
      <c r="A980" s="133" t="str">
        <f>IF(B980="","",IFERROR(INDEX('Supplier List'!$A:$A,MATCH('Purchases Input worksheet'!$B980,'Supplier List'!$B:$B,0)),""))</f>
        <v/>
      </c>
      <c r="B980" s="329"/>
      <c r="C980" s="330"/>
      <c r="D980" s="185" t="str">
        <f>IFERROR(VLOOKUP($C980,'Accounts worksheet'!$B:$C,2,0),"")</f>
        <v/>
      </c>
      <c r="E980" s="186" t="str">
        <f>IFERROR(
INDEX('Accounts worksheet'!$A:$A,MATCH('Purchases Input worksheet'!$C980,'Accounts worksheet'!$B:$B,0)),
"")</f>
        <v/>
      </c>
      <c r="F980" s="331"/>
      <c r="G980" s="336"/>
      <c r="H980" s="333"/>
      <c r="I980" s="334"/>
      <c r="J980" s="335"/>
      <c r="K980" s="340"/>
      <c r="L980" s="188" t="str">
        <f t="shared" si="46"/>
        <v/>
      </c>
      <c r="M980" s="188" t="str">
        <f t="shared" si="47"/>
        <v/>
      </c>
      <c r="N980" s="186"/>
      <c r="P980" s="134" t="str">
        <f t="shared" si="48"/>
        <v/>
      </c>
    </row>
    <row r="981" spans="1:16" x14ac:dyDescent="0.35">
      <c r="A981" s="133" t="str">
        <f>IF(B981="","",IFERROR(INDEX('Supplier List'!$A:$A,MATCH('Purchases Input worksheet'!$B981,'Supplier List'!$B:$B,0)),""))</f>
        <v/>
      </c>
      <c r="B981" s="329"/>
      <c r="C981" s="330"/>
      <c r="D981" s="185" t="str">
        <f>IFERROR(VLOOKUP($C981,'Accounts worksheet'!$B:$C,2,0),"")</f>
        <v/>
      </c>
      <c r="E981" s="186" t="str">
        <f>IFERROR(
INDEX('Accounts worksheet'!$A:$A,MATCH('Purchases Input worksheet'!$C981,'Accounts worksheet'!$B:$B,0)),
"")</f>
        <v/>
      </c>
      <c r="F981" s="331"/>
      <c r="G981" s="336"/>
      <c r="H981" s="333"/>
      <c r="I981" s="334"/>
      <c r="J981" s="335"/>
      <c r="K981" s="340"/>
      <c r="L981" s="188" t="str">
        <f t="shared" si="46"/>
        <v/>
      </c>
      <c r="M981" s="188" t="str">
        <f t="shared" si="47"/>
        <v/>
      </c>
      <c r="N981" s="186"/>
      <c r="P981" s="134" t="str">
        <f t="shared" si="48"/>
        <v/>
      </c>
    </row>
    <row r="982" spans="1:16" x14ac:dyDescent="0.35">
      <c r="A982" s="133" t="str">
        <f>IF(B982="","",IFERROR(INDEX('Supplier List'!$A:$A,MATCH('Purchases Input worksheet'!$B982,'Supplier List'!$B:$B,0)),""))</f>
        <v/>
      </c>
      <c r="B982" s="329"/>
      <c r="C982" s="330"/>
      <c r="D982" s="185" t="str">
        <f>IFERROR(VLOOKUP($C982,'Accounts worksheet'!$B:$C,2,0),"")</f>
        <v/>
      </c>
      <c r="E982" s="186" t="str">
        <f>IFERROR(
INDEX('Accounts worksheet'!$A:$A,MATCH('Purchases Input worksheet'!$C982,'Accounts worksheet'!$B:$B,0)),
"")</f>
        <v/>
      </c>
      <c r="F982" s="331"/>
      <c r="G982" s="336"/>
      <c r="H982" s="333"/>
      <c r="I982" s="334"/>
      <c r="J982" s="335"/>
      <c r="K982" s="340"/>
      <c r="L982" s="188" t="str">
        <f t="shared" si="46"/>
        <v/>
      </c>
      <c r="M982" s="188" t="str">
        <f t="shared" si="47"/>
        <v/>
      </c>
      <c r="N982" s="186"/>
      <c r="P982" s="134" t="str">
        <f t="shared" si="48"/>
        <v/>
      </c>
    </row>
    <row r="983" spans="1:16" x14ac:dyDescent="0.35">
      <c r="A983" s="133" t="str">
        <f>IF(B983="","",IFERROR(INDEX('Supplier List'!$A:$A,MATCH('Purchases Input worksheet'!$B983,'Supplier List'!$B:$B,0)),""))</f>
        <v/>
      </c>
      <c r="B983" s="329"/>
      <c r="C983" s="330"/>
      <c r="D983" s="185" t="str">
        <f>IFERROR(VLOOKUP($C983,'Accounts worksheet'!$B:$C,2,0),"")</f>
        <v/>
      </c>
      <c r="E983" s="186" t="str">
        <f>IFERROR(
INDEX('Accounts worksheet'!$A:$A,MATCH('Purchases Input worksheet'!$C983,'Accounts worksheet'!$B:$B,0)),
"")</f>
        <v/>
      </c>
      <c r="F983" s="331"/>
      <c r="G983" s="336"/>
      <c r="H983" s="333"/>
      <c r="I983" s="334"/>
      <c r="J983" s="335"/>
      <c r="K983" s="340"/>
      <c r="L983" s="188" t="str">
        <f t="shared" si="46"/>
        <v/>
      </c>
      <c r="M983" s="188" t="str">
        <f t="shared" si="47"/>
        <v/>
      </c>
      <c r="N983" s="186"/>
      <c r="P983" s="134" t="str">
        <f t="shared" si="48"/>
        <v/>
      </c>
    </row>
    <row r="984" spans="1:16" x14ac:dyDescent="0.35">
      <c r="A984" s="133" t="str">
        <f>IF(B984="","",IFERROR(INDEX('Supplier List'!$A:$A,MATCH('Purchases Input worksheet'!$B984,'Supplier List'!$B:$B,0)),""))</f>
        <v/>
      </c>
      <c r="B984" s="329"/>
      <c r="C984" s="330"/>
      <c r="D984" s="185" t="str">
        <f>IFERROR(VLOOKUP($C984,'Accounts worksheet'!$B:$C,2,0),"")</f>
        <v/>
      </c>
      <c r="E984" s="186" t="str">
        <f>IFERROR(
INDEX('Accounts worksheet'!$A:$A,MATCH('Purchases Input worksheet'!$C984,'Accounts worksheet'!$B:$B,0)),
"")</f>
        <v/>
      </c>
      <c r="F984" s="331"/>
      <c r="G984" s="336"/>
      <c r="H984" s="333"/>
      <c r="I984" s="334"/>
      <c r="J984" s="335"/>
      <c r="K984" s="340"/>
      <c r="L984" s="188" t="str">
        <f t="shared" si="46"/>
        <v/>
      </c>
      <c r="M984" s="188" t="str">
        <f t="shared" si="47"/>
        <v/>
      </c>
      <c r="N984" s="186"/>
      <c r="P984" s="134" t="str">
        <f t="shared" si="48"/>
        <v/>
      </c>
    </row>
    <row r="985" spans="1:16" x14ac:dyDescent="0.35">
      <c r="A985" s="133" t="str">
        <f>IF(B985="","",IFERROR(INDEX('Supplier List'!$A:$A,MATCH('Purchases Input worksheet'!$B985,'Supplier List'!$B:$B,0)),""))</f>
        <v/>
      </c>
      <c r="B985" s="329"/>
      <c r="C985" s="330"/>
      <c r="D985" s="185" t="str">
        <f>IFERROR(VLOOKUP($C985,'Accounts worksheet'!$B:$C,2,0),"")</f>
        <v/>
      </c>
      <c r="E985" s="186" t="str">
        <f>IFERROR(
INDEX('Accounts worksheet'!$A:$A,MATCH('Purchases Input worksheet'!$C985,'Accounts worksheet'!$B:$B,0)),
"")</f>
        <v/>
      </c>
      <c r="F985" s="331"/>
      <c r="G985" s="336"/>
      <c r="H985" s="333"/>
      <c r="I985" s="334"/>
      <c r="J985" s="335"/>
      <c r="K985" s="340"/>
      <c r="L985" s="188" t="str">
        <f t="shared" si="46"/>
        <v/>
      </c>
      <c r="M985" s="188" t="str">
        <f t="shared" si="47"/>
        <v/>
      </c>
      <c r="N985" s="186"/>
      <c r="P985" s="134" t="str">
        <f t="shared" si="48"/>
        <v/>
      </c>
    </row>
    <row r="986" spans="1:16" x14ac:dyDescent="0.35">
      <c r="A986" s="133" t="str">
        <f>IF(B986="","",IFERROR(INDEX('Supplier List'!$A:$A,MATCH('Purchases Input worksheet'!$B986,'Supplier List'!$B:$B,0)),""))</f>
        <v/>
      </c>
      <c r="B986" s="329"/>
      <c r="C986" s="330"/>
      <c r="D986" s="185" t="str">
        <f>IFERROR(VLOOKUP($C986,'Accounts worksheet'!$B:$C,2,0),"")</f>
        <v/>
      </c>
      <c r="E986" s="186" t="str">
        <f>IFERROR(
INDEX('Accounts worksheet'!$A:$A,MATCH('Purchases Input worksheet'!$C986,'Accounts worksheet'!$B:$B,0)),
"")</f>
        <v/>
      </c>
      <c r="F986" s="331"/>
      <c r="G986" s="336"/>
      <c r="H986" s="333"/>
      <c r="I986" s="334"/>
      <c r="J986" s="335"/>
      <c r="K986" s="340"/>
      <c r="L986" s="188" t="str">
        <f t="shared" si="46"/>
        <v/>
      </c>
      <c r="M986" s="188" t="str">
        <f t="shared" si="47"/>
        <v/>
      </c>
      <c r="N986" s="186"/>
      <c r="P986" s="134" t="str">
        <f t="shared" si="48"/>
        <v/>
      </c>
    </row>
    <row r="987" spans="1:16" x14ac:dyDescent="0.35">
      <c r="A987" s="133" t="str">
        <f>IF(B987="","",IFERROR(INDEX('Supplier List'!$A:$A,MATCH('Purchases Input worksheet'!$B987,'Supplier List'!$B:$B,0)),""))</f>
        <v/>
      </c>
      <c r="B987" s="329"/>
      <c r="C987" s="330"/>
      <c r="D987" s="185" t="str">
        <f>IFERROR(VLOOKUP($C987,'Accounts worksheet'!$B:$C,2,0),"")</f>
        <v/>
      </c>
      <c r="E987" s="186" t="str">
        <f>IFERROR(
INDEX('Accounts worksheet'!$A:$A,MATCH('Purchases Input worksheet'!$C987,'Accounts worksheet'!$B:$B,0)),
"")</f>
        <v/>
      </c>
      <c r="F987" s="331"/>
      <c r="G987" s="336"/>
      <c r="H987" s="333"/>
      <c r="I987" s="334"/>
      <c r="J987" s="335"/>
      <c r="K987" s="340"/>
      <c r="L987" s="188" t="str">
        <f t="shared" si="46"/>
        <v/>
      </c>
      <c r="M987" s="188" t="str">
        <f t="shared" si="47"/>
        <v/>
      </c>
      <c r="N987" s="186"/>
      <c r="P987" s="134" t="str">
        <f t="shared" si="48"/>
        <v/>
      </c>
    </row>
    <row r="988" spans="1:16" x14ac:dyDescent="0.35">
      <c r="A988" s="133" t="str">
        <f>IF(B988="","",IFERROR(INDEX('Supplier List'!$A:$A,MATCH('Purchases Input worksheet'!$B988,'Supplier List'!$B:$B,0)),""))</f>
        <v/>
      </c>
      <c r="B988" s="329"/>
      <c r="C988" s="330"/>
      <c r="D988" s="185" t="str">
        <f>IFERROR(VLOOKUP($C988,'Accounts worksheet'!$B:$C,2,0),"")</f>
        <v/>
      </c>
      <c r="E988" s="186" t="str">
        <f>IFERROR(
INDEX('Accounts worksheet'!$A:$A,MATCH('Purchases Input worksheet'!$C988,'Accounts worksheet'!$B:$B,0)),
"")</f>
        <v/>
      </c>
      <c r="F988" s="331"/>
      <c r="G988" s="336"/>
      <c r="H988" s="333"/>
      <c r="I988" s="334"/>
      <c r="J988" s="335"/>
      <c r="K988" s="340"/>
      <c r="L988" s="188" t="str">
        <f t="shared" si="46"/>
        <v/>
      </c>
      <c r="M988" s="188" t="str">
        <f t="shared" si="47"/>
        <v/>
      </c>
      <c r="N988" s="186"/>
      <c r="P988" s="134" t="str">
        <f t="shared" si="48"/>
        <v/>
      </c>
    </row>
    <row r="989" spans="1:16" x14ac:dyDescent="0.35">
      <c r="A989" s="133" t="str">
        <f>IF(B989="","",IFERROR(INDEX('Supplier List'!$A:$A,MATCH('Purchases Input worksheet'!$B989,'Supplier List'!$B:$B,0)),""))</f>
        <v/>
      </c>
      <c r="B989" s="329"/>
      <c r="C989" s="330"/>
      <c r="D989" s="185" t="str">
        <f>IFERROR(VLOOKUP($C989,'Accounts worksheet'!$B:$C,2,0),"")</f>
        <v/>
      </c>
      <c r="E989" s="186" t="str">
        <f>IFERROR(
INDEX('Accounts worksheet'!$A:$A,MATCH('Purchases Input worksheet'!$C989,'Accounts worksheet'!$B:$B,0)),
"")</f>
        <v/>
      </c>
      <c r="F989" s="331"/>
      <c r="G989" s="336"/>
      <c r="H989" s="333"/>
      <c r="I989" s="334"/>
      <c r="J989" s="335"/>
      <c r="K989" s="340"/>
      <c r="L989" s="188" t="str">
        <f t="shared" si="46"/>
        <v/>
      </c>
      <c r="M989" s="188" t="str">
        <f t="shared" si="47"/>
        <v/>
      </c>
      <c r="N989" s="186"/>
      <c r="P989" s="134" t="str">
        <f t="shared" si="48"/>
        <v/>
      </c>
    </row>
    <row r="990" spans="1:16" x14ac:dyDescent="0.35">
      <c r="A990" s="133" t="str">
        <f>IF(B990="","",IFERROR(INDEX('Supplier List'!$A:$A,MATCH('Purchases Input worksheet'!$B990,'Supplier List'!$B:$B,0)),""))</f>
        <v/>
      </c>
      <c r="B990" s="329"/>
      <c r="C990" s="330"/>
      <c r="D990" s="185" t="str">
        <f>IFERROR(VLOOKUP($C990,'Accounts worksheet'!$B:$C,2,0),"")</f>
        <v/>
      </c>
      <c r="E990" s="186" t="str">
        <f>IFERROR(
INDEX('Accounts worksheet'!$A:$A,MATCH('Purchases Input worksheet'!$C990,'Accounts worksheet'!$B:$B,0)),
"")</f>
        <v/>
      </c>
      <c r="F990" s="331"/>
      <c r="G990" s="336"/>
      <c r="H990" s="333"/>
      <c r="I990" s="334"/>
      <c r="J990" s="335"/>
      <c r="K990" s="340"/>
      <c r="L990" s="188" t="str">
        <f t="shared" si="46"/>
        <v/>
      </c>
      <c r="M990" s="188" t="str">
        <f t="shared" si="47"/>
        <v/>
      </c>
      <c r="N990" s="186"/>
      <c r="P990" s="134" t="str">
        <f t="shared" si="48"/>
        <v/>
      </c>
    </row>
    <row r="991" spans="1:16" x14ac:dyDescent="0.35">
      <c r="A991" s="133" t="str">
        <f>IF(B991="","",IFERROR(INDEX('Supplier List'!$A:$A,MATCH('Purchases Input worksheet'!$B991,'Supplier List'!$B:$B,0)),""))</f>
        <v/>
      </c>
      <c r="B991" s="329"/>
      <c r="C991" s="330"/>
      <c r="D991" s="185" t="str">
        <f>IFERROR(VLOOKUP($C991,'Accounts worksheet'!$B:$C,2,0),"")</f>
        <v/>
      </c>
      <c r="E991" s="186" t="str">
        <f>IFERROR(
INDEX('Accounts worksheet'!$A:$A,MATCH('Purchases Input worksheet'!$C991,'Accounts worksheet'!$B:$B,0)),
"")</f>
        <v/>
      </c>
      <c r="F991" s="331"/>
      <c r="G991" s="336"/>
      <c r="H991" s="333"/>
      <c r="I991" s="334"/>
      <c r="J991" s="335"/>
      <c r="K991" s="340"/>
      <c r="L991" s="188" t="str">
        <f t="shared" si="46"/>
        <v/>
      </c>
      <c r="M991" s="188" t="str">
        <f t="shared" si="47"/>
        <v/>
      </c>
      <c r="N991" s="186"/>
      <c r="P991" s="134" t="str">
        <f t="shared" si="48"/>
        <v/>
      </c>
    </row>
    <row r="992" spans="1:16" x14ac:dyDescent="0.35">
      <c r="A992" s="133" t="str">
        <f>IF(B992="","",IFERROR(INDEX('Supplier List'!$A:$A,MATCH('Purchases Input worksheet'!$B992,'Supplier List'!$B:$B,0)),""))</f>
        <v/>
      </c>
      <c r="B992" s="329"/>
      <c r="C992" s="330"/>
      <c r="D992" s="185" t="str">
        <f>IFERROR(VLOOKUP($C992,'Accounts worksheet'!$B:$C,2,0),"")</f>
        <v/>
      </c>
      <c r="E992" s="186" t="str">
        <f>IFERROR(
INDEX('Accounts worksheet'!$A:$A,MATCH('Purchases Input worksheet'!$C992,'Accounts worksheet'!$B:$B,0)),
"")</f>
        <v/>
      </c>
      <c r="F992" s="331"/>
      <c r="G992" s="336"/>
      <c r="H992" s="333"/>
      <c r="I992" s="334"/>
      <c r="J992" s="335"/>
      <c r="K992" s="340"/>
      <c r="L992" s="188" t="str">
        <f t="shared" si="46"/>
        <v/>
      </c>
      <c r="M992" s="188" t="str">
        <f t="shared" si="47"/>
        <v/>
      </c>
      <c r="N992" s="186"/>
      <c r="P992" s="134" t="str">
        <f t="shared" si="48"/>
        <v/>
      </c>
    </row>
    <row r="993" spans="1:16" x14ac:dyDescent="0.35">
      <c r="A993" s="133" t="str">
        <f>IF(B993="","",IFERROR(INDEX('Supplier List'!$A:$A,MATCH('Purchases Input worksheet'!$B993,'Supplier List'!$B:$B,0)),""))</f>
        <v/>
      </c>
      <c r="B993" s="329"/>
      <c r="C993" s="330"/>
      <c r="D993" s="185" t="str">
        <f>IFERROR(VLOOKUP($C993,'Accounts worksheet'!$B:$C,2,0),"")</f>
        <v/>
      </c>
      <c r="E993" s="186" t="str">
        <f>IFERROR(
INDEX('Accounts worksheet'!$A:$A,MATCH('Purchases Input worksheet'!$C993,'Accounts worksheet'!$B:$B,0)),
"")</f>
        <v/>
      </c>
      <c r="F993" s="331"/>
      <c r="G993" s="336"/>
      <c r="H993" s="333"/>
      <c r="I993" s="334"/>
      <c r="J993" s="335"/>
      <c r="K993" s="340"/>
      <c r="L993" s="188" t="str">
        <f t="shared" si="46"/>
        <v/>
      </c>
      <c r="M993" s="188" t="str">
        <f t="shared" si="47"/>
        <v/>
      </c>
      <c r="N993" s="186"/>
      <c r="P993" s="134" t="str">
        <f t="shared" si="48"/>
        <v/>
      </c>
    </row>
    <row r="994" spans="1:16" x14ac:dyDescent="0.35">
      <c r="A994" s="133" t="str">
        <f>IF(B994="","",IFERROR(INDEX('Supplier List'!$A:$A,MATCH('Purchases Input worksheet'!$B994,'Supplier List'!$B:$B,0)),""))</f>
        <v/>
      </c>
      <c r="B994" s="329"/>
      <c r="C994" s="330"/>
      <c r="D994" s="185" t="str">
        <f>IFERROR(VLOOKUP($C994,'Accounts worksheet'!$B:$C,2,0),"")</f>
        <v/>
      </c>
      <c r="E994" s="186" t="str">
        <f>IFERROR(
INDEX('Accounts worksheet'!$A:$A,MATCH('Purchases Input worksheet'!$C994,'Accounts worksheet'!$B:$B,0)),
"")</f>
        <v/>
      </c>
      <c r="F994" s="331"/>
      <c r="G994" s="336"/>
      <c r="H994" s="333"/>
      <c r="I994" s="334"/>
      <c r="J994" s="335"/>
      <c r="K994" s="340"/>
      <c r="L994" s="188" t="str">
        <f t="shared" si="46"/>
        <v/>
      </c>
      <c r="M994" s="188" t="str">
        <f t="shared" si="47"/>
        <v/>
      </c>
      <c r="N994" s="186"/>
      <c r="P994" s="134" t="str">
        <f t="shared" si="48"/>
        <v/>
      </c>
    </row>
    <row r="995" spans="1:16" x14ac:dyDescent="0.35">
      <c r="A995" s="133" t="str">
        <f>IF(B995="","",IFERROR(INDEX('Supplier List'!$A:$A,MATCH('Purchases Input worksheet'!$B995,'Supplier List'!$B:$B,0)),""))</f>
        <v/>
      </c>
      <c r="B995" s="329"/>
      <c r="C995" s="330"/>
      <c r="D995" s="185" t="str">
        <f>IFERROR(VLOOKUP($C995,'Accounts worksheet'!$B:$C,2,0),"")</f>
        <v/>
      </c>
      <c r="E995" s="186" t="str">
        <f>IFERROR(
INDEX('Accounts worksheet'!$A:$A,MATCH('Purchases Input worksheet'!$C995,'Accounts worksheet'!$B:$B,0)),
"")</f>
        <v/>
      </c>
      <c r="F995" s="331"/>
      <c r="G995" s="336"/>
      <c r="H995" s="333"/>
      <c r="I995" s="334"/>
      <c r="J995" s="335"/>
      <c r="K995" s="340"/>
      <c r="L995" s="188" t="str">
        <f t="shared" si="46"/>
        <v/>
      </c>
      <c r="M995" s="188" t="str">
        <f t="shared" si="47"/>
        <v/>
      </c>
      <c r="N995" s="186"/>
      <c r="P995" s="134" t="str">
        <f t="shared" si="48"/>
        <v/>
      </c>
    </row>
    <row r="996" spans="1:16" x14ac:dyDescent="0.35">
      <c r="A996" s="133" t="str">
        <f>IF(B996="","",IFERROR(INDEX('Supplier List'!$A:$A,MATCH('Purchases Input worksheet'!$B996,'Supplier List'!$B:$B,0)),""))</f>
        <v/>
      </c>
      <c r="B996" s="329"/>
      <c r="C996" s="330"/>
      <c r="D996" s="185" t="str">
        <f>IFERROR(VLOOKUP($C996,'Accounts worksheet'!$B:$C,2,0),"")</f>
        <v/>
      </c>
      <c r="E996" s="186" t="str">
        <f>IFERROR(
INDEX('Accounts worksheet'!$A:$A,MATCH('Purchases Input worksheet'!$C996,'Accounts worksheet'!$B:$B,0)),
"")</f>
        <v/>
      </c>
      <c r="F996" s="331"/>
      <c r="G996" s="336"/>
      <c r="H996" s="333"/>
      <c r="I996" s="334"/>
      <c r="J996" s="335"/>
      <c r="K996" s="340"/>
      <c r="L996" s="188" t="str">
        <f t="shared" si="46"/>
        <v/>
      </c>
      <c r="M996" s="188" t="str">
        <f t="shared" si="47"/>
        <v/>
      </c>
      <c r="N996" s="186"/>
      <c r="P996" s="134" t="str">
        <f t="shared" si="48"/>
        <v/>
      </c>
    </row>
    <row r="997" spans="1:16" x14ac:dyDescent="0.35">
      <c r="A997" s="133" t="str">
        <f>IF(B997="","",IFERROR(INDEX('Supplier List'!$A:$A,MATCH('Purchases Input worksheet'!$B997,'Supplier List'!$B:$B,0)),""))</f>
        <v/>
      </c>
      <c r="B997" s="329"/>
      <c r="C997" s="330"/>
      <c r="D997" s="185" t="str">
        <f>IFERROR(VLOOKUP($C997,'Accounts worksheet'!$B:$C,2,0),"")</f>
        <v/>
      </c>
      <c r="E997" s="186" t="str">
        <f>IFERROR(
INDEX('Accounts worksheet'!$A:$A,MATCH('Purchases Input worksheet'!$C997,'Accounts worksheet'!$B:$B,0)),
"")</f>
        <v/>
      </c>
      <c r="F997" s="331"/>
      <c r="G997" s="336"/>
      <c r="H997" s="333"/>
      <c r="I997" s="334"/>
      <c r="J997" s="335"/>
      <c r="K997" s="340"/>
      <c r="L997" s="188" t="str">
        <f t="shared" si="46"/>
        <v/>
      </c>
      <c r="M997" s="188" t="str">
        <f t="shared" si="47"/>
        <v/>
      </c>
      <c r="N997" s="186"/>
      <c r="P997" s="134" t="str">
        <f t="shared" si="48"/>
        <v/>
      </c>
    </row>
    <row r="998" spans="1:16" x14ac:dyDescent="0.35">
      <c r="A998" s="133" t="str">
        <f>IF(B998="","",IFERROR(INDEX('Supplier List'!$A:$A,MATCH('Purchases Input worksheet'!$B998,'Supplier List'!$B:$B,0)),""))</f>
        <v/>
      </c>
      <c r="B998" s="329"/>
      <c r="C998" s="330"/>
      <c r="D998" s="185" t="str">
        <f>IFERROR(VLOOKUP($C998,'Accounts worksheet'!$B:$C,2,0),"")</f>
        <v/>
      </c>
      <c r="E998" s="186" t="str">
        <f>IFERROR(
INDEX('Accounts worksheet'!$A:$A,MATCH('Purchases Input worksheet'!$C998,'Accounts worksheet'!$B:$B,0)),
"")</f>
        <v/>
      </c>
      <c r="F998" s="331"/>
      <c r="G998" s="336"/>
      <c r="H998" s="333"/>
      <c r="I998" s="334"/>
      <c r="J998" s="335"/>
      <c r="K998" s="340"/>
      <c r="L998" s="188" t="str">
        <f t="shared" si="46"/>
        <v/>
      </c>
      <c r="M998" s="188" t="str">
        <f t="shared" si="47"/>
        <v/>
      </c>
      <c r="N998" s="186"/>
      <c r="P998" s="134" t="str">
        <f t="shared" si="48"/>
        <v/>
      </c>
    </row>
    <row r="999" spans="1:16" x14ac:dyDescent="0.35">
      <c r="A999" s="133" t="str">
        <f>IF(B999="","",IFERROR(INDEX('Supplier List'!$A:$A,MATCH('Purchases Input worksheet'!$B999,'Supplier List'!$B:$B,0)),""))</f>
        <v/>
      </c>
      <c r="B999" s="329"/>
      <c r="C999" s="330"/>
      <c r="D999" s="185" t="str">
        <f>IFERROR(VLOOKUP($C999,'Accounts worksheet'!$B:$C,2,0),"")</f>
        <v/>
      </c>
      <c r="E999" s="186" t="str">
        <f>IFERROR(
INDEX('Accounts worksheet'!$A:$A,MATCH('Purchases Input worksheet'!$C999,'Accounts worksheet'!$B:$B,0)),
"")</f>
        <v/>
      </c>
      <c r="F999" s="331"/>
      <c r="G999" s="336"/>
      <c r="H999" s="333"/>
      <c r="I999" s="334"/>
      <c r="J999" s="335"/>
      <c r="K999" s="340"/>
      <c r="L999" s="188" t="str">
        <f t="shared" si="46"/>
        <v/>
      </c>
      <c r="M999" s="188" t="str">
        <f t="shared" si="47"/>
        <v/>
      </c>
      <c r="N999" s="186"/>
      <c r="P999" s="134" t="str">
        <f t="shared" si="48"/>
        <v/>
      </c>
    </row>
    <row r="1000" spans="1:16" x14ac:dyDescent="0.35">
      <c r="A1000" s="133" t="str">
        <f>IF(B1000="","",IFERROR(INDEX('Supplier List'!$A:$A,MATCH('Purchases Input worksheet'!$B1000,'Supplier List'!$B:$B,0)),""))</f>
        <v/>
      </c>
      <c r="B1000" s="329"/>
      <c r="C1000" s="330"/>
      <c r="D1000" s="185" t="str">
        <f>IFERROR(VLOOKUP($C1000,'Accounts worksheet'!$B:$C,2,0),"")</f>
        <v/>
      </c>
      <c r="E1000" s="186" t="str">
        <f>IFERROR(
INDEX('Accounts worksheet'!$A:$A,MATCH('Purchases Input worksheet'!$C1000,'Accounts worksheet'!$B:$B,0)),
"")</f>
        <v/>
      </c>
      <c r="F1000" s="331"/>
      <c r="G1000" s="336"/>
      <c r="H1000" s="333"/>
      <c r="I1000" s="334"/>
      <c r="J1000" s="335"/>
      <c r="K1000" s="340"/>
      <c r="L1000" s="188" t="str">
        <f t="shared" si="46"/>
        <v/>
      </c>
      <c r="M1000" s="188" t="str">
        <f t="shared" si="47"/>
        <v/>
      </c>
      <c r="N1000" s="186"/>
      <c r="P1000" s="134" t="str">
        <f t="shared" si="48"/>
        <v/>
      </c>
    </row>
    <row r="1001" spans="1:16" x14ac:dyDescent="0.35">
      <c r="A1001" s="133" t="str">
        <f>IF(B1001="","",IFERROR(INDEX('Supplier List'!$A:$A,MATCH('Purchases Input worksheet'!$B1001,'Supplier List'!$B:$B,0)),""))</f>
        <v/>
      </c>
      <c r="B1001" s="329"/>
      <c r="C1001" s="330"/>
      <c r="D1001" s="185" t="str">
        <f>IFERROR(VLOOKUP($C1001,'Accounts worksheet'!$B:$C,2,0),"")</f>
        <v/>
      </c>
      <c r="E1001" s="186" t="str">
        <f>IFERROR(
INDEX('Accounts worksheet'!$A:$A,MATCH('Purchases Input worksheet'!$C1001,'Accounts worksheet'!$B:$B,0)),
"")</f>
        <v/>
      </c>
      <c r="F1001" s="331"/>
      <c r="G1001" s="336"/>
      <c r="H1001" s="333"/>
      <c r="I1001" s="334"/>
      <c r="J1001" s="335"/>
      <c r="K1001" s="340"/>
      <c r="L1001" s="188" t="str">
        <f t="shared" si="46"/>
        <v/>
      </c>
      <c r="M1001" s="188" t="str">
        <f t="shared" si="47"/>
        <v/>
      </c>
      <c r="N1001" s="186"/>
      <c r="P1001" s="134" t="str">
        <f t="shared" si="48"/>
        <v/>
      </c>
    </row>
  </sheetData>
  <sheetProtection algorithmName="SHA-512" hashValue="1pDsOUnnDew4jljIvRZWXh18fvX+tfy04IMlPFyc4SE75K2DH6/CbYaglLdsEaRzLp6AW2/EE2CD4Wdp2GrHsw==" saltValue="+rEu8x8awpN8uL8BQNJVdw==" spinCount="100000" sheet="1" objects="1" scenarios="1"/>
  <phoneticPr fontId="17" type="noConversion"/>
  <conditionalFormatting sqref="A1:A1048576">
    <cfRule type="containsText" dxfId="43" priority="3" operator="containsText" text="check input">
      <formula>NOT(ISERROR(SEARCH("check input",A1)))</formula>
    </cfRule>
  </conditionalFormatting>
  <conditionalFormatting sqref="A1 C1:E1 T1:XFD1048576 A1002:O1048576 F1:O1001 A2:E1001">
    <cfRule type="expression" dxfId="42" priority="2">
      <formula>_xlfn.ISFORMULA(A1)</formula>
    </cfRule>
  </conditionalFormatting>
  <conditionalFormatting sqref="Q1:S1 P1:P1048576">
    <cfRule type="expression" dxfId="41" priority="1">
      <formula>_xlfn.ISFORMULA(P1)</formula>
    </cfRule>
  </conditionalFormatting>
  <dataValidations count="3">
    <dataValidation allowBlank="1" sqref="C1" xr:uid="{09872FAE-874E-4A29-8ACA-55601117FB85}"/>
    <dataValidation allowBlank="1" showErrorMessage="1" errorTitle="Dropdown" error="Select option from dropdown menu" promptTitle="Dropdown" prompt="Select option" sqref="J1" xr:uid="{63EF5550-7BD6-4BD4-9630-38155C32DFD3}"/>
    <dataValidation allowBlank="1" showErrorMessage="1" errorTitle="Dropdown" error="Select option from dropdown" promptTitle="Dropdown" prompt="Select option" sqref="J1" xr:uid="{1D619D09-8DEB-45E9-AAC8-F845A4A76406}"/>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7">
        <x14:dataValidation type="list" allowBlank="1" showDropDown="1" showInputMessage="1" showErrorMessage="1" error="This entry does not match the Customer List." xr:uid="{28AF3723-D01C-4612-9E8A-DABB189630C3}">
          <x14:formula1>
            <xm:f>'Customer List'!$B$3:$B$502</xm:f>
          </x14:formula1>
          <xm:sqref>B1002:C1048576</xm:sqref>
        </x14:dataValidation>
        <x14:dataValidation type="list" allowBlank="1" showErrorMessage="1" errorTitle="Dropdown" error="Select option from dropdown menu" promptTitle="Dropdown" prompt="Select option" xr:uid="{A15E5010-4168-48A2-BD95-9EB168D041B0}">
          <x14:formula1>
            <xm:f>'Ref tables'!$B$2:$B$4</xm:f>
          </x14:formula1>
          <xm:sqref>I1:I1048576</xm:sqref>
        </x14:dataValidation>
        <x14:dataValidation type="list" allowBlank="1" showErrorMessage="1" errorTitle="Dropdown" error="Select option from dropdown" promptTitle="Dropdown" prompt="Select option" xr:uid="{D0AE889E-4100-4B51-AF57-BFC31FA9B4B5}">
          <x14:formula1>
            <xm:f>'Ref tables'!$A$2:$A$4</xm:f>
          </x14:formula1>
          <xm:sqref>I1 I1002:I1048576</xm:sqref>
        </x14:dataValidation>
        <x14:dataValidation type="list" allowBlank="1" showErrorMessage="1" errorTitle="Dropdown" error="Select option from dropdown" promptTitle="Dropdown" prompt="Select option" xr:uid="{4CD6C010-E9FE-4C5E-B1A1-1A4FE74BCF3D}">
          <x14:formula1>
            <xm:f>'Ref tables'!$A$5:$A$7</xm:f>
          </x14:formula1>
          <xm:sqref>I2:I1001</xm:sqref>
        </x14:dataValidation>
        <x14:dataValidation type="list" allowBlank="1" showInputMessage="1" showErrorMessage="1" xr:uid="{1726B16E-9CE0-43B7-A392-B2C4B95E1F0C}">
          <x14:formula1>
            <xm:f>'Ref tables'!$M$2:$M$4</xm:f>
          </x14:formula1>
          <xm:sqref>H2:H1001</xm:sqref>
        </x14:dataValidation>
        <x14:dataValidation type="list" allowBlank="1" showInputMessage="1" showErrorMessage="1" error="Please select a GL account from the dropdown menu." xr:uid="{D0AC8387-5B24-4A61-83D7-7CB91C4F9A3E}">
          <x14:formula1>
            <xm:f>'Ref tables'!$L$2:$L$76</xm:f>
          </x14:formula1>
          <xm:sqref>C2:C1001</xm:sqref>
        </x14:dataValidation>
        <x14:dataValidation type="list" allowBlank="1" showInputMessage="1" xr:uid="{FDEB9732-AC81-4DDC-911B-76A5C387B786}">
          <x14:formula1>
            <xm:f>'Supplier List'!$B$2:$B$503</xm:f>
          </x14:formula1>
          <xm:sqref>B2:B1001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1FAF9-ABF3-4E25-B3FE-6B12885C2CF5}">
  <dimension ref="A1:P87"/>
  <sheetViews>
    <sheetView showGridLines="0" zoomScaleNormal="100" workbookViewId="0">
      <selection activeCell="N50" sqref="N50"/>
    </sheetView>
  </sheetViews>
  <sheetFormatPr defaultColWidth="9.1796875" defaultRowHeight="15.5" x14ac:dyDescent="0.35"/>
  <cols>
    <col min="1" max="1" width="6.26953125" style="31" customWidth="1"/>
    <col min="3" max="16384" width="9.1796875" style="31"/>
  </cols>
  <sheetData>
    <row r="1" spans="1:16" ht="18.5" x14ac:dyDescent="0.45">
      <c r="A1" s="67" t="s">
        <v>462</v>
      </c>
    </row>
    <row r="2" spans="1:16" ht="18.75" customHeight="1" x14ac:dyDescent="0.45">
      <c r="A2" s="67"/>
      <c r="B2" s="84"/>
      <c r="C2" s="84"/>
      <c r="D2" s="84"/>
      <c r="E2" s="84"/>
      <c r="F2" s="84"/>
      <c r="G2" s="84"/>
      <c r="H2" s="84"/>
      <c r="I2" s="84"/>
      <c r="J2" s="84"/>
      <c r="K2" s="84"/>
      <c r="L2" s="84"/>
      <c r="M2" s="84"/>
      <c r="N2" s="84"/>
      <c r="O2" s="84"/>
      <c r="P2" s="84"/>
    </row>
    <row r="3" spans="1:16" ht="18.5" x14ac:dyDescent="0.45">
      <c r="A3" s="67"/>
      <c r="B3" s="84"/>
      <c r="C3" s="84"/>
      <c r="D3" s="84"/>
      <c r="E3" s="84"/>
      <c r="F3" s="84"/>
      <c r="G3" s="84"/>
      <c r="H3" s="84"/>
      <c r="I3" s="84"/>
      <c r="J3" s="84"/>
      <c r="K3" s="84"/>
      <c r="L3" s="84"/>
      <c r="M3" s="84"/>
      <c r="N3" s="84"/>
      <c r="O3" s="84"/>
      <c r="P3" s="84"/>
    </row>
    <row r="4" spans="1:16" ht="18.5" x14ac:dyDescent="0.45">
      <c r="A4" s="67"/>
      <c r="B4" s="84"/>
      <c r="C4" s="84"/>
      <c r="D4" s="84"/>
      <c r="E4" s="84"/>
      <c r="F4" s="84"/>
      <c r="G4" s="84"/>
      <c r="H4" s="84"/>
      <c r="I4" s="84"/>
      <c r="J4" s="84"/>
      <c r="K4" s="84"/>
      <c r="L4" s="84"/>
      <c r="M4" s="84"/>
      <c r="N4" s="84"/>
      <c r="O4" s="84"/>
      <c r="P4" s="84"/>
    </row>
    <row r="5" spans="1:16" ht="18.5" x14ac:dyDescent="0.45">
      <c r="A5" s="67"/>
      <c r="B5" s="84"/>
      <c r="C5" s="84"/>
      <c r="D5" s="84"/>
      <c r="E5" s="84"/>
      <c r="F5" s="84"/>
      <c r="G5" s="84"/>
      <c r="H5" s="84"/>
      <c r="I5" s="84"/>
      <c r="J5" s="84"/>
      <c r="K5" s="84"/>
      <c r="L5" s="84"/>
      <c r="M5" s="84"/>
      <c r="N5" s="84"/>
      <c r="O5" s="84"/>
      <c r="P5" s="84"/>
    </row>
    <row r="6" spans="1:16" ht="18.5" x14ac:dyDescent="0.45">
      <c r="A6" s="67"/>
      <c r="B6" s="84"/>
      <c r="C6" s="84"/>
      <c r="D6" s="84"/>
      <c r="E6" s="84"/>
      <c r="F6" s="84"/>
      <c r="G6" s="84"/>
      <c r="H6" s="84"/>
      <c r="I6" s="84"/>
      <c r="J6" s="84"/>
      <c r="K6" s="84"/>
      <c r="L6" s="84"/>
      <c r="M6" s="84"/>
      <c r="N6" s="84"/>
      <c r="O6" s="84"/>
      <c r="P6" s="84"/>
    </row>
    <row r="7" spans="1:16" ht="18.5" x14ac:dyDescent="0.45">
      <c r="A7" s="67"/>
      <c r="B7" s="84"/>
      <c r="C7" s="84"/>
      <c r="D7" s="84"/>
      <c r="E7" s="84"/>
      <c r="F7" s="84"/>
      <c r="G7" s="84"/>
      <c r="H7" s="84"/>
      <c r="I7" s="84"/>
      <c r="J7" s="84"/>
      <c r="K7" s="84"/>
      <c r="L7" s="84"/>
      <c r="M7" s="84"/>
      <c r="N7" s="84"/>
      <c r="O7" s="84"/>
      <c r="P7" s="84"/>
    </row>
    <row r="8" spans="1:16" ht="18.5" x14ac:dyDescent="0.45">
      <c r="A8" s="67"/>
      <c r="B8" s="84"/>
      <c r="C8" s="84"/>
      <c r="D8" s="84"/>
      <c r="E8" s="84"/>
      <c r="F8" s="84"/>
      <c r="G8" s="84"/>
      <c r="H8" s="84"/>
      <c r="I8" s="84"/>
      <c r="J8" s="84"/>
      <c r="K8" s="84"/>
      <c r="L8" s="84"/>
      <c r="M8" s="84"/>
      <c r="N8" s="84"/>
      <c r="O8" s="84"/>
      <c r="P8" s="84"/>
    </row>
    <row r="9" spans="1:16" ht="18.5" x14ac:dyDescent="0.45">
      <c r="A9" s="67"/>
      <c r="B9" s="84"/>
      <c r="C9" s="84"/>
      <c r="D9" s="84"/>
      <c r="E9" s="84"/>
      <c r="F9" s="84"/>
      <c r="G9" s="84"/>
      <c r="H9" s="84"/>
      <c r="I9" s="84"/>
      <c r="J9" s="84"/>
      <c r="K9" s="84"/>
      <c r="L9" s="84"/>
      <c r="M9" s="84"/>
      <c r="N9" s="84"/>
      <c r="O9" s="84"/>
      <c r="P9" s="84"/>
    </row>
    <row r="10" spans="1:16" ht="18.5" x14ac:dyDescent="0.45">
      <c r="A10" s="67"/>
      <c r="B10" s="84"/>
      <c r="C10" s="84"/>
      <c r="D10" s="84"/>
      <c r="E10" s="84"/>
      <c r="F10" s="84"/>
      <c r="G10" s="84"/>
      <c r="H10" s="84"/>
      <c r="I10" s="84"/>
      <c r="J10" s="84"/>
      <c r="K10" s="84"/>
      <c r="L10" s="84"/>
      <c r="M10" s="84"/>
      <c r="N10" s="84"/>
      <c r="O10" s="84"/>
      <c r="P10" s="84"/>
    </row>
    <row r="11" spans="1:16" ht="18.5" x14ac:dyDescent="0.45">
      <c r="A11" s="67"/>
      <c r="B11" s="84"/>
      <c r="C11" s="84"/>
      <c r="D11" s="84"/>
      <c r="E11" s="84"/>
      <c r="F11" s="84"/>
      <c r="G11" s="84"/>
      <c r="H11" s="84"/>
      <c r="I11" s="84"/>
      <c r="J11" s="84"/>
      <c r="K11" s="84"/>
      <c r="L11" s="84"/>
      <c r="M11" s="84"/>
      <c r="N11" s="84"/>
      <c r="O11" s="84"/>
      <c r="P11" s="84"/>
    </row>
    <row r="12" spans="1:16" ht="18.5" x14ac:dyDescent="0.45">
      <c r="A12" s="67"/>
      <c r="B12" s="84"/>
      <c r="C12" s="84"/>
      <c r="D12" s="84"/>
      <c r="E12" s="84"/>
      <c r="F12" s="84"/>
      <c r="G12" s="84"/>
      <c r="H12" s="84"/>
      <c r="I12" s="84"/>
      <c r="J12" s="84"/>
      <c r="K12" s="84"/>
      <c r="L12" s="84"/>
      <c r="M12" s="84"/>
      <c r="N12" s="84"/>
      <c r="O12" s="84"/>
      <c r="P12" s="84"/>
    </row>
    <row r="13" spans="1:16" ht="18.5" x14ac:dyDescent="0.45">
      <c r="A13" s="67"/>
      <c r="B13" s="84"/>
      <c r="C13" s="84"/>
      <c r="D13" s="84"/>
      <c r="E13" s="84"/>
      <c r="F13" s="84"/>
      <c r="G13" s="84"/>
      <c r="H13" s="84"/>
      <c r="I13" s="84"/>
      <c r="J13" s="84"/>
      <c r="K13" s="84"/>
      <c r="L13" s="84"/>
      <c r="M13" s="84"/>
      <c r="N13" s="84"/>
      <c r="O13" s="84"/>
      <c r="P13" s="84"/>
    </row>
    <row r="14" spans="1:16" ht="18.5" x14ac:dyDescent="0.45">
      <c r="A14" s="67"/>
      <c r="B14" s="84"/>
      <c r="C14" s="84"/>
      <c r="D14" s="84"/>
      <c r="E14" s="84"/>
      <c r="F14" s="84"/>
      <c r="G14" s="84"/>
      <c r="H14" s="84"/>
      <c r="I14" s="84"/>
      <c r="J14" s="84"/>
      <c r="K14" s="84"/>
      <c r="L14" s="84"/>
      <c r="M14" s="84"/>
      <c r="N14" s="84"/>
      <c r="O14" s="84"/>
      <c r="P14" s="84"/>
    </row>
    <row r="15" spans="1:16" ht="18.5" x14ac:dyDescent="0.45">
      <c r="A15" s="67"/>
      <c r="B15" s="84"/>
      <c r="C15" s="84"/>
      <c r="D15" s="84"/>
      <c r="E15" s="84"/>
      <c r="F15" s="84"/>
      <c r="G15" s="84"/>
      <c r="H15" s="84"/>
      <c r="I15" s="84"/>
      <c r="J15" s="84"/>
      <c r="K15" s="84"/>
      <c r="L15" s="84"/>
      <c r="M15" s="84"/>
      <c r="N15" s="84"/>
      <c r="O15" s="84"/>
      <c r="P15" s="84"/>
    </row>
    <row r="16" spans="1:16" ht="18.5" x14ac:dyDescent="0.45">
      <c r="A16" s="67"/>
      <c r="B16" s="84"/>
      <c r="C16" s="84"/>
      <c r="D16" s="84"/>
      <c r="E16" s="84"/>
      <c r="F16" s="84"/>
      <c r="G16" s="84"/>
      <c r="H16" s="84"/>
      <c r="I16" s="84"/>
      <c r="J16" s="84"/>
      <c r="K16" s="84"/>
      <c r="L16" s="84"/>
      <c r="M16" s="84"/>
      <c r="N16" s="84"/>
      <c r="O16" s="84"/>
      <c r="P16" s="84"/>
    </row>
    <row r="17" spans="1:16" ht="18.5" x14ac:dyDescent="0.45">
      <c r="A17" s="67"/>
      <c r="B17" s="84"/>
      <c r="C17" s="84"/>
      <c r="D17" s="84"/>
      <c r="E17" s="84"/>
      <c r="F17" s="84"/>
      <c r="G17" s="84"/>
      <c r="H17" s="84"/>
      <c r="I17" s="84"/>
      <c r="J17" s="84"/>
      <c r="K17" s="84"/>
      <c r="L17" s="84"/>
      <c r="M17" s="84"/>
      <c r="N17" s="84"/>
      <c r="O17" s="84"/>
      <c r="P17" s="84"/>
    </row>
    <row r="18" spans="1:16" ht="18.5" x14ac:dyDescent="0.45">
      <c r="A18" s="67"/>
      <c r="B18" s="84"/>
      <c r="C18" s="84"/>
      <c r="D18" s="84"/>
      <c r="E18" s="84"/>
      <c r="F18" s="84"/>
      <c r="G18" s="84"/>
      <c r="H18" s="84"/>
      <c r="I18" s="84"/>
      <c r="J18" s="84"/>
      <c r="K18" s="84"/>
      <c r="L18" s="84"/>
      <c r="M18" s="84"/>
      <c r="N18" s="84"/>
      <c r="O18" s="84"/>
      <c r="P18" s="84"/>
    </row>
    <row r="19" spans="1:16" ht="18.5" x14ac:dyDescent="0.45">
      <c r="A19" s="67"/>
      <c r="B19" s="84"/>
      <c r="C19" s="84"/>
      <c r="D19" s="84"/>
      <c r="E19" s="84"/>
      <c r="F19" s="84"/>
      <c r="G19" s="84"/>
      <c r="H19" s="84"/>
      <c r="I19" s="84"/>
      <c r="J19" s="84"/>
      <c r="K19" s="84"/>
      <c r="L19" s="84"/>
      <c r="M19" s="84"/>
      <c r="N19" s="84"/>
      <c r="O19" s="84"/>
      <c r="P19" s="84"/>
    </row>
    <row r="20" spans="1:16" ht="18.5" x14ac:dyDescent="0.45">
      <c r="A20" s="67"/>
      <c r="B20" s="84"/>
      <c r="C20" s="84"/>
      <c r="D20" s="84"/>
      <c r="E20" s="84"/>
      <c r="F20" s="84"/>
      <c r="G20" s="84"/>
      <c r="H20" s="84"/>
      <c r="I20" s="84"/>
      <c r="J20" s="84"/>
      <c r="K20" s="84"/>
      <c r="L20" s="84"/>
      <c r="M20" s="84"/>
      <c r="N20" s="84"/>
      <c r="O20" s="84"/>
      <c r="P20" s="84"/>
    </row>
    <row r="21" spans="1:16" ht="18.5" x14ac:dyDescent="0.45">
      <c r="A21" s="67"/>
      <c r="B21" s="84"/>
      <c r="C21" s="84"/>
      <c r="D21" s="84"/>
      <c r="E21" s="84"/>
      <c r="F21" s="84"/>
      <c r="G21" s="84"/>
      <c r="H21" s="84"/>
      <c r="I21" s="84"/>
      <c r="J21" s="84"/>
      <c r="K21" s="84"/>
      <c r="L21" s="84"/>
      <c r="M21" s="84"/>
      <c r="N21" s="84"/>
      <c r="O21" s="84"/>
      <c r="P21" s="84"/>
    </row>
    <row r="22" spans="1:16" ht="18.5" x14ac:dyDescent="0.45">
      <c r="A22" s="67"/>
      <c r="B22" s="84"/>
      <c r="C22" s="84"/>
      <c r="D22" s="84"/>
      <c r="E22" s="84"/>
      <c r="F22" s="84"/>
      <c r="G22" s="84"/>
      <c r="H22" s="84"/>
      <c r="I22" s="84"/>
      <c r="J22" s="84"/>
      <c r="K22" s="84"/>
      <c r="L22" s="84"/>
      <c r="M22" s="84"/>
      <c r="N22" s="84"/>
      <c r="O22" s="84"/>
      <c r="P22" s="84"/>
    </row>
    <row r="23" spans="1:16" ht="18.5" x14ac:dyDescent="0.45">
      <c r="A23" s="67"/>
      <c r="B23" s="84"/>
      <c r="C23" s="84"/>
      <c r="D23" s="84"/>
      <c r="E23" s="84"/>
      <c r="F23" s="84"/>
      <c r="G23" s="84"/>
      <c r="H23" s="84"/>
      <c r="I23" s="84"/>
      <c r="J23" s="84"/>
      <c r="K23" s="84"/>
      <c r="L23" s="84"/>
      <c r="M23" s="84"/>
      <c r="N23" s="84"/>
      <c r="O23" s="84"/>
      <c r="P23" s="84"/>
    </row>
    <row r="24" spans="1:16" ht="18.5" x14ac:dyDescent="0.45">
      <c r="A24" s="67"/>
      <c r="B24" s="84"/>
      <c r="C24" s="84"/>
      <c r="D24" s="84"/>
      <c r="E24" s="84"/>
      <c r="F24" s="84"/>
      <c r="G24" s="84"/>
      <c r="H24" s="84"/>
      <c r="I24" s="84"/>
      <c r="J24" s="84"/>
      <c r="K24" s="84"/>
      <c r="L24" s="84"/>
      <c r="M24" s="84"/>
      <c r="N24" s="84"/>
      <c r="O24" s="84"/>
      <c r="P24" s="84"/>
    </row>
    <row r="25" spans="1:16" ht="18.5" x14ac:dyDescent="0.45">
      <c r="A25" s="67"/>
      <c r="B25" s="84"/>
      <c r="C25" s="84"/>
      <c r="D25" s="84"/>
      <c r="E25" s="84"/>
      <c r="F25" s="84"/>
      <c r="G25" s="84"/>
      <c r="H25" s="84"/>
      <c r="I25" s="84"/>
      <c r="J25" s="84"/>
      <c r="K25" s="84"/>
      <c r="L25" s="84"/>
      <c r="M25" s="84"/>
      <c r="N25" s="84"/>
      <c r="O25" s="84"/>
      <c r="P25" s="84"/>
    </row>
    <row r="26" spans="1:16" ht="18.5" x14ac:dyDescent="0.45">
      <c r="A26" s="67"/>
      <c r="B26" s="84"/>
      <c r="C26" s="84"/>
      <c r="D26" s="84"/>
      <c r="E26" s="84"/>
      <c r="F26" s="84"/>
      <c r="G26" s="84"/>
      <c r="H26" s="84"/>
      <c r="I26" s="84"/>
      <c r="J26" s="84"/>
      <c r="K26" s="84"/>
      <c r="L26" s="84"/>
      <c r="M26" s="84"/>
      <c r="N26" s="84"/>
      <c r="O26" s="84"/>
      <c r="P26" s="84"/>
    </row>
    <row r="27" spans="1:16" ht="18.5" x14ac:dyDescent="0.45">
      <c r="A27" s="67"/>
      <c r="B27" s="84"/>
      <c r="C27" s="84"/>
      <c r="D27" s="84"/>
      <c r="E27" s="84"/>
      <c r="F27" s="84"/>
      <c r="G27" s="84"/>
      <c r="H27" s="84"/>
      <c r="I27" s="84"/>
      <c r="J27" s="84"/>
      <c r="K27" s="84"/>
      <c r="L27" s="84"/>
      <c r="M27" s="84"/>
      <c r="N27" s="84"/>
      <c r="O27" s="84"/>
      <c r="P27" s="84"/>
    </row>
    <row r="28" spans="1:16" ht="18.5" x14ac:dyDescent="0.45">
      <c r="A28" s="67"/>
      <c r="B28" s="84"/>
      <c r="C28" s="84"/>
      <c r="D28" s="84"/>
      <c r="E28" s="84"/>
      <c r="F28" s="84"/>
      <c r="G28" s="84"/>
      <c r="H28" s="84"/>
      <c r="I28" s="84"/>
      <c r="J28" s="84"/>
      <c r="K28" s="84"/>
      <c r="L28" s="84"/>
      <c r="M28" s="84"/>
      <c r="N28" s="84"/>
      <c r="O28" s="84"/>
      <c r="P28" s="84"/>
    </row>
    <row r="29" spans="1:16" ht="18.5" x14ac:dyDescent="0.45">
      <c r="A29" s="67"/>
      <c r="B29" s="84"/>
      <c r="C29" s="84"/>
      <c r="D29" s="84"/>
      <c r="E29" s="84"/>
      <c r="F29" s="84"/>
      <c r="G29" s="84"/>
      <c r="H29" s="84"/>
      <c r="I29" s="84"/>
      <c r="J29" s="84"/>
      <c r="K29" s="84"/>
      <c r="L29" s="84"/>
      <c r="M29" s="84"/>
      <c r="N29" s="84"/>
      <c r="O29" s="84"/>
      <c r="P29" s="84"/>
    </row>
    <row r="30" spans="1:16" ht="18.5" x14ac:dyDescent="0.45">
      <c r="A30" s="67"/>
      <c r="B30" s="84"/>
      <c r="C30" s="84"/>
      <c r="D30" s="84"/>
      <c r="E30" s="84"/>
      <c r="F30" s="84"/>
      <c r="G30" s="84"/>
      <c r="H30" s="84"/>
      <c r="I30" s="84"/>
      <c r="J30" s="84"/>
      <c r="K30" s="84"/>
      <c r="L30" s="84"/>
      <c r="M30" s="84"/>
      <c r="N30" s="84"/>
      <c r="O30" s="84"/>
      <c r="P30" s="84"/>
    </row>
    <row r="31" spans="1:16" ht="18.5" x14ac:dyDescent="0.45">
      <c r="A31" s="67"/>
      <c r="B31" s="84"/>
      <c r="C31" s="84"/>
      <c r="D31" s="84"/>
      <c r="E31" s="84"/>
      <c r="F31" s="84"/>
      <c r="G31" s="84"/>
      <c r="H31" s="84"/>
      <c r="I31" s="84"/>
      <c r="J31" s="84"/>
      <c r="K31" s="84"/>
      <c r="L31" s="84"/>
      <c r="M31" s="84"/>
      <c r="N31" s="84"/>
      <c r="O31" s="84"/>
      <c r="P31" s="84"/>
    </row>
    <row r="32" spans="1:16" ht="18.5" x14ac:dyDescent="0.45">
      <c r="A32" s="67"/>
      <c r="B32" s="84"/>
      <c r="C32" s="84"/>
      <c r="D32" s="84"/>
      <c r="E32" s="84"/>
      <c r="F32" s="84"/>
      <c r="G32" s="84"/>
      <c r="H32" s="84"/>
      <c r="I32" s="84"/>
      <c r="J32" s="84"/>
      <c r="K32" s="84"/>
      <c r="L32" s="84"/>
      <c r="M32" s="84"/>
      <c r="N32" s="84"/>
      <c r="O32" s="84"/>
      <c r="P32" s="84"/>
    </row>
    <row r="33" spans="1:16" ht="18.5" x14ac:dyDescent="0.45">
      <c r="A33" s="67"/>
      <c r="B33" s="84"/>
      <c r="C33" s="84"/>
      <c r="D33" s="84"/>
      <c r="E33" s="84"/>
      <c r="F33" s="84"/>
      <c r="G33" s="84"/>
      <c r="H33" s="84"/>
      <c r="I33" s="84"/>
      <c r="J33" s="84"/>
      <c r="K33" s="84"/>
      <c r="L33" s="84"/>
      <c r="M33" s="84"/>
      <c r="N33" s="84"/>
      <c r="O33" s="84"/>
      <c r="P33" s="84"/>
    </row>
    <row r="34" spans="1:16" ht="18.5" x14ac:dyDescent="0.45">
      <c r="A34" s="67"/>
      <c r="B34" s="84"/>
      <c r="C34" s="84"/>
      <c r="D34" s="84"/>
      <c r="E34" s="84"/>
      <c r="F34" s="84"/>
      <c r="G34" s="84"/>
      <c r="H34" s="84"/>
      <c r="I34" s="84"/>
      <c r="J34" s="84"/>
      <c r="K34" s="84"/>
      <c r="L34" s="84"/>
      <c r="M34" s="84"/>
      <c r="N34" s="84"/>
      <c r="O34" s="84"/>
      <c r="P34" s="84"/>
    </row>
    <row r="35" spans="1:16" ht="18.5" x14ac:dyDescent="0.45">
      <c r="A35" s="67"/>
      <c r="B35" s="84"/>
      <c r="C35" s="84"/>
      <c r="D35" s="84"/>
      <c r="E35" s="84"/>
      <c r="F35" s="84"/>
      <c r="G35" s="84"/>
      <c r="H35" s="84"/>
      <c r="I35" s="84"/>
      <c r="J35" s="84"/>
      <c r="K35" s="84"/>
      <c r="L35" s="84"/>
      <c r="M35" s="84"/>
      <c r="N35" s="84"/>
      <c r="O35" s="84"/>
      <c r="P35" s="84"/>
    </row>
    <row r="36" spans="1:16" ht="18.5" x14ac:dyDescent="0.45">
      <c r="A36" s="67"/>
      <c r="B36" s="84"/>
      <c r="C36" s="84"/>
      <c r="D36" s="84"/>
      <c r="E36" s="84"/>
      <c r="F36" s="84"/>
      <c r="G36" s="84"/>
      <c r="H36" s="84"/>
      <c r="I36" s="84"/>
      <c r="J36" s="84"/>
      <c r="K36" s="84"/>
      <c r="L36" s="84"/>
      <c r="M36" s="84"/>
      <c r="N36" s="84"/>
      <c r="O36" s="84"/>
      <c r="P36" s="84"/>
    </row>
    <row r="37" spans="1:16" ht="18.5" x14ac:dyDescent="0.45">
      <c r="A37" s="67"/>
      <c r="B37" s="84"/>
      <c r="C37" s="84"/>
      <c r="D37" s="84"/>
      <c r="E37" s="84"/>
      <c r="F37" s="84"/>
      <c r="G37" s="84"/>
      <c r="H37" s="84"/>
      <c r="I37" s="84"/>
      <c r="J37" s="84"/>
      <c r="K37" s="84"/>
      <c r="L37" s="84"/>
      <c r="M37" s="84"/>
      <c r="N37" s="84"/>
      <c r="O37" s="84"/>
      <c r="P37" s="84"/>
    </row>
    <row r="38" spans="1:16" ht="18.5" x14ac:dyDescent="0.45">
      <c r="A38" s="67"/>
      <c r="B38" s="84"/>
      <c r="C38" s="84"/>
      <c r="D38" s="84"/>
      <c r="E38" s="84"/>
      <c r="F38" s="84"/>
      <c r="G38" s="84"/>
      <c r="H38" s="84"/>
      <c r="I38" s="84"/>
      <c r="J38" s="84"/>
      <c r="K38" s="84"/>
      <c r="L38" s="84"/>
      <c r="M38" s="84"/>
      <c r="N38" s="84"/>
      <c r="O38" s="84"/>
      <c r="P38" s="84"/>
    </row>
    <row r="39" spans="1:16" ht="18.5" x14ac:dyDescent="0.45">
      <c r="A39" s="67"/>
      <c r="B39" s="84"/>
      <c r="C39" s="84"/>
      <c r="D39" s="84"/>
      <c r="E39" s="84"/>
      <c r="F39" s="84"/>
      <c r="G39" s="84"/>
      <c r="H39" s="84"/>
      <c r="I39" s="84"/>
      <c r="J39" s="84"/>
      <c r="K39" s="84"/>
      <c r="L39" s="84"/>
      <c r="M39" s="84"/>
      <c r="N39" s="84"/>
      <c r="O39" s="84"/>
      <c r="P39" s="84"/>
    </row>
    <row r="40" spans="1:16" ht="18.5" x14ac:dyDescent="0.45">
      <c r="A40" s="67"/>
      <c r="B40" s="84"/>
      <c r="C40" s="84"/>
      <c r="D40" s="84"/>
      <c r="E40" s="84"/>
      <c r="F40" s="84"/>
      <c r="G40" s="84"/>
      <c r="H40" s="84"/>
      <c r="I40" s="84"/>
      <c r="J40" s="84"/>
      <c r="K40" s="84"/>
      <c r="L40" s="84"/>
      <c r="M40" s="84"/>
      <c r="N40" s="84"/>
      <c r="O40" s="84"/>
      <c r="P40" s="84"/>
    </row>
    <row r="41" spans="1:16" ht="18.5" x14ac:dyDescent="0.45">
      <c r="A41" s="67"/>
      <c r="B41" s="84"/>
      <c r="C41" s="84"/>
      <c r="D41" s="84"/>
      <c r="E41" s="84"/>
      <c r="F41" s="84"/>
      <c r="G41" s="84"/>
      <c r="H41" s="84"/>
      <c r="I41" s="84"/>
      <c r="J41" s="84"/>
      <c r="K41" s="84"/>
      <c r="L41" s="84"/>
      <c r="M41" s="84"/>
      <c r="N41" s="84"/>
      <c r="O41" s="84"/>
      <c r="P41" s="84"/>
    </row>
    <row r="42" spans="1:16" ht="18.5" x14ac:dyDescent="0.45">
      <c r="A42" s="67"/>
      <c r="B42" s="84"/>
      <c r="C42" s="84"/>
      <c r="D42" s="84"/>
      <c r="E42" s="84"/>
      <c r="F42" s="84"/>
      <c r="G42" s="84"/>
      <c r="H42" s="84"/>
      <c r="I42" s="84"/>
      <c r="J42" s="84"/>
      <c r="K42" s="84"/>
      <c r="L42" s="84"/>
      <c r="M42" s="84"/>
      <c r="N42" s="84"/>
      <c r="O42" s="84"/>
      <c r="P42" s="84"/>
    </row>
    <row r="43" spans="1:16" ht="18.5" x14ac:dyDescent="0.45">
      <c r="A43" s="67"/>
      <c r="B43" s="84"/>
      <c r="C43" s="84"/>
      <c r="D43" s="84"/>
      <c r="E43" s="84"/>
      <c r="F43" s="84"/>
      <c r="G43" s="84"/>
      <c r="H43" s="84"/>
      <c r="I43" s="84"/>
      <c r="J43" s="84"/>
      <c r="K43" s="84"/>
      <c r="L43" s="84"/>
      <c r="M43" s="84"/>
      <c r="N43" s="84"/>
      <c r="O43" s="84"/>
      <c r="P43" s="84"/>
    </row>
    <row r="44" spans="1:16" ht="18.5" x14ac:dyDescent="0.45">
      <c r="A44" s="67"/>
      <c r="B44" s="84"/>
      <c r="C44" s="84"/>
      <c r="D44" s="84"/>
      <c r="E44" s="84"/>
      <c r="F44" s="84"/>
      <c r="G44" s="84"/>
      <c r="H44" s="84"/>
      <c r="I44" s="84"/>
      <c r="J44" s="84"/>
      <c r="K44" s="84"/>
      <c r="L44" s="84"/>
      <c r="M44" s="84"/>
      <c r="N44" s="84"/>
      <c r="O44" s="84"/>
      <c r="P44" s="84"/>
    </row>
    <row r="45" spans="1:16" ht="18.5" x14ac:dyDescent="0.45">
      <c r="A45" s="67"/>
      <c r="B45" s="84"/>
      <c r="C45" s="84"/>
      <c r="D45" s="84"/>
      <c r="E45" s="84"/>
      <c r="F45" s="84"/>
      <c r="G45" s="84"/>
      <c r="H45" s="84"/>
      <c r="I45" s="84"/>
      <c r="J45" s="84"/>
      <c r="K45" s="84"/>
      <c r="L45" s="84"/>
      <c r="M45" s="84"/>
      <c r="N45" s="84"/>
      <c r="O45" s="84"/>
      <c r="P45" s="84"/>
    </row>
    <row r="46" spans="1:16" ht="18.5" x14ac:dyDescent="0.45">
      <c r="A46" s="67"/>
      <c r="B46" s="84"/>
      <c r="C46" s="84"/>
      <c r="D46" s="84"/>
      <c r="E46" s="84"/>
      <c r="F46" s="84"/>
      <c r="G46" s="84"/>
      <c r="H46" s="84"/>
      <c r="I46" s="84"/>
      <c r="J46" s="84"/>
      <c r="K46" s="84"/>
      <c r="L46" s="84"/>
      <c r="M46" s="84"/>
      <c r="N46" s="84"/>
      <c r="O46" s="84"/>
      <c r="P46" s="84"/>
    </row>
    <row r="47" spans="1:16" ht="18.5" x14ac:dyDescent="0.45">
      <c r="A47" s="67"/>
      <c r="B47" s="84"/>
      <c r="C47" s="84"/>
      <c r="D47" s="84"/>
      <c r="E47" s="84"/>
      <c r="F47" s="84"/>
      <c r="G47" s="84"/>
      <c r="H47" s="84"/>
      <c r="I47" s="84"/>
      <c r="J47" s="84"/>
      <c r="K47" s="84"/>
      <c r="L47" s="84"/>
      <c r="M47" s="84"/>
      <c r="N47" s="84"/>
      <c r="O47" s="84"/>
      <c r="P47" s="84"/>
    </row>
    <row r="48" spans="1:16" ht="18.5" x14ac:dyDescent="0.45">
      <c r="A48" s="67"/>
      <c r="B48" s="84"/>
      <c r="C48" s="84"/>
      <c r="D48" s="84"/>
      <c r="E48" s="84"/>
      <c r="F48" s="84"/>
      <c r="G48" s="84"/>
      <c r="H48" s="84"/>
      <c r="I48" s="84"/>
      <c r="J48" s="84"/>
      <c r="K48" s="84"/>
      <c r="L48" s="84"/>
      <c r="M48" s="84"/>
      <c r="N48" s="84"/>
      <c r="O48" s="84"/>
      <c r="P48" s="84"/>
    </row>
    <row r="49" spans="1:16" ht="18.5" x14ac:dyDescent="0.45">
      <c r="A49" s="67"/>
      <c r="B49" s="84"/>
      <c r="C49" s="84"/>
      <c r="D49" s="84"/>
      <c r="E49" s="84"/>
      <c r="F49" s="84"/>
      <c r="G49" s="84"/>
      <c r="H49" s="84"/>
      <c r="I49" s="84"/>
      <c r="J49" s="84"/>
      <c r="K49" s="84"/>
      <c r="L49" s="84"/>
      <c r="M49" s="84"/>
      <c r="N49" s="84"/>
      <c r="O49" s="84"/>
      <c r="P49" s="84"/>
    </row>
    <row r="50" spans="1:16" ht="18.5" x14ac:dyDescent="0.45">
      <c r="A50" s="67"/>
      <c r="B50" s="84"/>
      <c r="C50" s="84"/>
      <c r="D50" s="84"/>
      <c r="E50" s="84"/>
      <c r="F50" s="84"/>
      <c r="G50" s="84"/>
      <c r="H50" s="84"/>
      <c r="I50" s="84"/>
      <c r="J50" s="84"/>
      <c r="K50" s="84"/>
      <c r="L50" s="84"/>
      <c r="M50" s="84"/>
      <c r="N50" s="84"/>
      <c r="O50" s="84"/>
      <c r="P50" s="84"/>
    </row>
    <row r="51" spans="1:16" ht="18.5" x14ac:dyDescent="0.45">
      <c r="A51" s="67"/>
      <c r="B51" s="84"/>
      <c r="C51" s="84"/>
      <c r="D51" s="84"/>
      <c r="E51" s="84"/>
      <c r="F51" s="84"/>
      <c r="G51" s="84"/>
      <c r="H51" s="84"/>
      <c r="I51" s="84"/>
      <c r="J51" s="84"/>
      <c r="K51" s="84"/>
      <c r="L51" s="84"/>
      <c r="M51" s="84"/>
      <c r="N51" s="84"/>
      <c r="O51" s="84"/>
      <c r="P51" s="84"/>
    </row>
    <row r="52" spans="1:16" ht="18.5" x14ac:dyDescent="0.45">
      <c r="A52" s="67"/>
      <c r="B52" s="84"/>
      <c r="C52" s="84"/>
      <c r="D52" s="84"/>
      <c r="E52" s="84"/>
      <c r="F52" s="84"/>
      <c r="G52" s="84"/>
      <c r="H52" s="84"/>
      <c r="I52" s="84"/>
      <c r="J52" s="84"/>
      <c r="K52" s="84"/>
      <c r="L52" s="84"/>
      <c r="M52" s="84"/>
      <c r="N52" s="84"/>
      <c r="O52" s="84"/>
      <c r="P52" s="84"/>
    </row>
    <row r="53" spans="1:16" ht="18.5" x14ac:dyDescent="0.45">
      <c r="A53" s="67"/>
      <c r="B53" s="84"/>
      <c r="C53" s="84"/>
      <c r="D53" s="84"/>
      <c r="E53" s="84"/>
      <c r="F53" s="84"/>
      <c r="G53" s="84"/>
      <c r="H53" s="84"/>
      <c r="I53" s="84"/>
      <c r="J53" s="84"/>
      <c r="K53" s="84"/>
      <c r="L53" s="84"/>
      <c r="M53" s="84"/>
      <c r="N53" s="84"/>
      <c r="O53" s="84"/>
      <c r="P53" s="84"/>
    </row>
    <row r="54" spans="1:16" ht="18.5" x14ac:dyDescent="0.45">
      <c r="A54" s="67"/>
      <c r="B54" s="84"/>
      <c r="C54" s="84"/>
      <c r="D54" s="84"/>
      <c r="E54" s="84"/>
      <c r="F54" s="84"/>
      <c r="G54" s="84"/>
      <c r="H54" s="84"/>
      <c r="I54" s="84"/>
      <c r="J54" s="84"/>
      <c r="K54" s="84"/>
      <c r="L54" s="84"/>
      <c r="M54" s="84"/>
      <c r="N54" s="84"/>
      <c r="O54" s="84"/>
      <c r="P54" s="84"/>
    </row>
    <row r="55" spans="1:16" ht="18.5" x14ac:dyDescent="0.45">
      <c r="A55" s="67"/>
      <c r="B55" s="84"/>
      <c r="C55" s="84"/>
      <c r="D55" s="84"/>
      <c r="E55" s="84"/>
      <c r="F55" s="84"/>
      <c r="G55" s="84"/>
      <c r="H55" s="84"/>
      <c r="I55" s="84"/>
      <c r="J55" s="84"/>
      <c r="K55" s="84"/>
      <c r="L55" s="84"/>
      <c r="M55" s="84"/>
      <c r="N55" s="84"/>
      <c r="O55" s="84"/>
      <c r="P55" s="84"/>
    </row>
    <row r="56" spans="1:16" ht="18.5" x14ac:dyDescent="0.45">
      <c r="A56" s="67"/>
      <c r="B56" s="84"/>
      <c r="C56" s="84"/>
      <c r="D56" s="84"/>
      <c r="E56" s="84"/>
      <c r="F56" s="84"/>
      <c r="G56" s="84"/>
      <c r="H56" s="84"/>
      <c r="I56" s="84"/>
      <c r="J56" s="84"/>
      <c r="K56" s="84"/>
      <c r="L56" s="84"/>
      <c r="M56" s="84"/>
      <c r="N56" s="84"/>
      <c r="O56" s="84"/>
      <c r="P56" s="84"/>
    </row>
    <row r="57" spans="1:16" ht="18.5" x14ac:dyDescent="0.45">
      <c r="A57" s="67"/>
      <c r="B57" s="84"/>
      <c r="C57" s="84"/>
      <c r="D57" s="84"/>
      <c r="E57" s="84"/>
      <c r="F57" s="84"/>
      <c r="G57" s="84"/>
      <c r="H57" s="84"/>
      <c r="I57" s="84"/>
      <c r="J57" s="84"/>
      <c r="K57" s="84"/>
      <c r="L57" s="84"/>
      <c r="M57" s="84"/>
      <c r="N57" s="84"/>
      <c r="O57" s="84"/>
      <c r="P57" s="84"/>
    </row>
    <row r="58" spans="1:16" ht="18.5" x14ac:dyDescent="0.45">
      <c r="A58" s="67"/>
      <c r="B58" s="84"/>
      <c r="C58" s="84"/>
      <c r="D58" s="84"/>
      <c r="E58" s="84"/>
      <c r="F58" s="84"/>
      <c r="G58" s="84"/>
      <c r="H58" s="84"/>
      <c r="I58" s="84"/>
      <c r="J58" s="84"/>
      <c r="K58" s="84"/>
      <c r="L58" s="84"/>
      <c r="M58" s="84"/>
      <c r="N58" s="84"/>
      <c r="O58" s="84"/>
      <c r="P58" s="84"/>
    </row>
    <row r="59" spans="1:16" ht="18.5" x14ac:dyDescent="0.45">
      <c r="A59" s="67"/>
      <c r="B59" s="84"/>
      <c r="C59" s="84"/>
      <c r="D59" s="84"/>
      <c r="E59" s="84"/>
      <c r="F59" s="84"/>
      <c r="G59" s="84"/>
      <c r="H59" s="84"/>
      <c r="I59" s="84"/>
      <c r="J59" s="84"/>
      <c r="K59" s="84"/>
      <c r="L59" s="84"/>
      <c r="M59" s="84"/>
      <c r="N59" s="84"/>
      <c r="O59" s="84"/>
      <c r="P59" s="84"/>
    </row>
    <row r="60" spans="1:16" ht="18.5" x14ac:dyDescent="0.45">
      <c r="A60" s="67"/>
      <c r="B60" s="84"/>
      <c r="C60" s="84"/>
      <c r="D60" s="84"/>
      <c r="E60" s="84"/>
      <c r="F60" s="84"/>
      <c r="G60" s="84"/>
      <c r="H60" s="84"/>
      <c r="I60" s="84"/>
      <c r="J60" s="84"/>
      <c r="K60" s="84"/>
      <c r="L60" s="84"/>
      <c r="M60" s="84"/>
      <c r="N60" s="84"/>
      <c r="O60" s="84"/>
      <c r="P60" s="84"/>
    </row>
    <row r="61" spans="1:16" ht="18.5" x14ac:dyDescent="0.45">
      <c r="A61" s="67"/>
      <c r="B61" s="84"/>
      <c r="C61" s="84"/>
      <c r="D61" s="84"/>
      <c r="E61" s="84"/>
      <c r="F61" s="84"/>
      <c r="G61" s="84"/>
      <c r="H61" s="84"/>
      <c r="I61" s="84"/>
      <c r="J61" s="84"/>
      <c r="K61" s="84"/>
      <c r="L61" s="84"/>
      <c r="M61" s="84"/>
      <c r="N61" s="84"/>
      <c r="O61" s="84"/>
      <c r="P61" s="84"/>
    </row>
    <row r="62" spans="1:16" ht="18.5" x14ac:dyDescent="0.45">
      <c r="A62" s="67"/>
      <c r="B62" s="84"/>
      <c r="C62" s="84"/>
      <c r="D62" s="84"/>
      <c r="E62" s="84"/>
      <c r="F62" s="84"/>
      <c r="G62" s="84"/>
      <c r="H62" s="84"/>
      <c r="I62" s="84"/>
      <c r="J62" s="84"/>
      <c r="K62" s="84"/>
      <c r="L62" s="84"/>
      <c r="M62" s="84"/>
      <c r="N62" s="84"/>
      <c r="O62" s="84"/>
      <c r="P62" s="84"/>
    </row>
    <row r="63" spans="1:16" ht="18.5" x14ac:dyDescent="0.45">
      <c r="A63" s="67"/>
      <c r="B63" s="84"/>
      <c r="C63" s="84"/>
      <c r="D63" s="84"/>
      <c r="E63" s="84"/>
      <c r="F63" s="84"/>
      <c r="G63" s="84"/>
      <c r="H63" s="84"/>
      <c r="I63" s="84"/>
      <c r="J63" s="84"/>
      <c r="K63" s="84"/>
      <c r="L63" s="84"/>
      <c r="M63" s="84"/>
      <c r="N63" s="84"/>
      <c r="O63" s="84"/>
      <c r="P63" s="84"/>
    </row>
    <row r="64" spans="1:16" ht="18.5" x14ac:dyDescent="0.45">
      <c r="A64" s="67"/>
      <c r="B64" s="84"/>
      <c r="C64" s="84"/>
      <c r="D64" s="84"/>
      <c r="E64" s="84"/>
      <c r="F64" s="84"/>
      <c r="G64" s="84"/>
      <c r="H64" s="84"/>
      <c r="I64" s="84"/>
      <c r="J64" s="84"/>
      <c r="K64" s="84"/>
      <c r="L64" s="84"/>
      <c r="M64" s="84"/>
      <c r="N64" s="84"/>
      <c r="O64" s="84"/>
      <c r="P64" s="84"/>
    </row>
    <row r="65" spans="1:16" ht="18.5" x14ac:dyDescent="0.45">
      <c r="A65" s="67"/>
      <c r="B65" s="84"/>
      <c r="C65" s="84"/>
      <c r="D65" s="84"/>
      <c r="E65" s="84"/>
      <c r="F65" s="84"/>
      <c r="G65" s="84"/>
      <c r="H65" s="84"/>
      <c r="I65" s="84"/>
      <c r="J65" s="84"/>
      <c r="K65" s="84"/>
      <c r="L65" s="84"/>
      <c r="M65" s="84"/>
      <c r="N65" s="84"/>
      <c r="O65" s="84"/>
      <c r="P65" s="84"/>
    </row>
    <row r="66" spans="1:16" ht="18.5" x14ac:dyDescent="0.45">
      <c r="A66" s="67"/>
    </row>
    <row r="67" spans="1:16" ht="18.5" x14ac:dyDescent="0.45">
      <c r="A67" s="67"/>
    </row>
    <row r="69" spans="1:16" ht="15" customHeight="1" x14ac:dyDescent="0.35"/>
    <row r="70" spans="1:16" ht="15" customHeight="1" x14ac:dyDescent="0.35"/>
    <row r="71" spans="1:16" ht="15" customHeight="1" x14ac:dyDescent="0.35"/>
    <row r="72" spans="1:16" ht="15" customHeight="1" x14ac:dyDescent="0.35"/>
    <row r="73" spans="1:16" ht="15" customHeight="1" x14ac:dyDescent="0.35"/>
    <row r="74" spans="1:16" ht="15" customHeight="1" x14ac:dyDescent="0.35"/>
    <row r="75" spans="1:16" ht="15" customHeight="1" x14ac:dyDescent="0.35"/>
    <row r="76" spans="1:16" ht="15" customHeight="1" x14ac:dyDescent="0.35"/>
    <row r="77" spans="1:16" ht="15" customHeight="1" x14ac:dyDescent="0.35"/>
    <row r="78" spans="1:16" ht="15" customHeight="1" x14ac:dyDescent="0.35"/>
    <row r="79" spans="1:16" customFormat="1" ht="15" customHeight="1" x14ac:dyDescent="0.35"/>
    <row r="80" spans="1:16" customFormat="1" ht="14.5" x14ac:dyDescent="0.35"/>
    <row r="81" customFormat="1" ht="14.5" x14ac:dyDescent="0.35"/>
    <row r="82" customFormat="1" ht="14.5" x14ac:dyDescent="0.35"/>
    <row r="83" customFormat="1" ht="14.5" x14ac:dyDescent="0.35"/>
    <row r="84" customFormat="1" ht="14.5" x14ac:dyDescent="0.35"/>
    <row r="85" customFormat="1" ht="14.5" x14ac:dyDescent="0.35"/>
    <row r="86" customFormat="1" ht="14.5" x14ac:dyDescent="0.35"/>
    <row r="87" customFormat="1" ht="14.5" x14ac:dyDescent="0.35"/>
  </sheetData>
  <sheetProtection algorithmName="SHA-512" hashValue="SpgwVEKbbOHuixDuAQyT/aeAC0ZfpleDpS2nWZ2H2YiKS/cduK3lSaZH7FaBWjWD1y0p8AeAu+ggt39HG8/JUw==" saltValue="vdQAuH3mQ9joh3fTPo92FQ==" spinCount="100000" sheet="1" objects="1" scenarios="1"/>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8537C-E8CE-457F-B5FF-BBD78A4F22C6}">
  <sheetPr>
    <tabColor theme="7" tint="0.59999389629810485"/>
  </sheetPr>
  <dimension ref="A1:O1002"/>
  <sheetViews>
    <sheetView showGridLines="0" zoomScale="90" zoomScaleNormal="90" workbookViewId="0">
      <pane xSplit="2" ySplit="1" topLeftCell="C2" activePane="bottomRight" state="frozen"/>
      <selection activeCell="M12" sqref="M12"/>
      <selection pane="topRight" activeCell="M12" sqref="M12"/>
      <selection pane="bottomLeft" activeCell="M12" sqref="M12"/>
      <selection pane="bottomRight" activeCell="I6" sqref="I6"/>
    </sheetView>
  </sheetViews>
  <sheetFormatPr defaultColWidth="9.1796875" defaultRowHeight="14.5" x14ac:dyDescent="0.35"/>
  <cols>
    <col min="1" max="1" width="16.1796875" style="126" hidden="1" customWidth="1"/>
    <col min="2" max="2" width="9.81640625" style="134" bestFit="1" customWidth="1"/>
    <col min="3" max="3" width="32.1796875" style="126" customWidth="1"/>
    <col min="4" max="4" width="27" style="207" bestFit="1" customWidth="1"/>
    <col min="5" max="5" width="13.81640625" style="173" customWidth="1"/>
    <col min="6" max="6" width="13.81640625" style="126" customWidth="1"/>
    <col min="7" max="8" width="14.453125" style="208" customWidth="1"/>
    <col min="9" max="9" width="15.54296875" style="208" customWidth="1"/>
    <col min="10" max="10" width="14.453125" style="208" customWidth="1"/>
    <col min="11" max="11" width="14.54296875" style="208" customWidth="1"/>
    <col min="12" max="12" width="14.453125" style="126" customWidth="1"/>
    <col min="13" max="13" width="12.54296875" style="134" customWidth="1"/>
    <col min="14" max="16384" width="9.1796875" style="126"/>
  </cols>
  <sheetData>
    <row r="1" spans="1:15" s="189" customFormat="1" ht="37.5" customHeight="1" x14ac:dyDescent="0.35">
      <c r="A1" s="345" t="s">
        <v>167</v>
      </c>
      <c r="B1" s="189" t="s">
        <v>79</v>
      </c>
      <c r="C1" s="190" t="s">
        <v>80</v>
      </c>
      <c r="D1" s="191" t="s">
        <v>111</v>
      </c>
      <c r="E1" s="192" t="s">
        <v>0</v>
      </c>
      <c r="F1" s="190" t="s">
        <v>1</v>
      </c>
      <c r="G1" s="193" t="s">
        <v>12</v>
      </c>
      <c r="H1" s="193" t="s">
        <v>7</v>
      </c>
      <c r="I1" s="193" t="s">
        <v>360</v>
      </c>
      <c r="J1" s="193"/>
      <c r="K1" s="209" t="s">
        <v>165</v>
      </c>
    </row>
    <row r="2" spans="1:15" s="159" customFormat="1" x14ac:dyDescent="0.35">
      <c r="B2" s="194"/>
      <c r="C2" s="195" t="s">
        <v>182</v>
      </c>
      <c r="D2" s="196"/>
      <c r="E2" s="197"/>
      <c r="F2" s="198"/>
      <c r="G2" s="199"/>
      <c r="H2" s="200"/>
      <c r="I2" s="346"/>
      <c r="J2" s="210"/>
      <c r="K2" s="346">
        <v>1500</v>
      </c>
    </row>
    <row r="3" spans="1:15" x14ac:dyDescent="0.35">
      <c r="A3" s="318" t="str">
        <f ca="1">IF($B3='Creditor balance enquiry'!$C$2,1+COUNT($A$1:A2),"")</f>
        <v/>
      </c>
      <c r="B3" s="133">
        <f ca="1">OFFSET('Purchases Input worksheet'!$A$1,ROW()-2,0)</f>
        <v>4</v>
      </c>
      <c r="C3" s="201" t="str">
        <f ca="1">IF($C2="Total","",
IF($C2="","",
IF(OFFSET('Purchases Input worksheet'!$B$1,ROW()-2,0)="","TOTAL",
OFFSET('Purchases Input worksheet'!$B$1,ROW()-2,0))))</f>
        <v>XYZ Stationary</v>
      </c>
      <c r="D3" s="201" t="str">
        <f ca="1">IF(OFFSET('Purchases Input worksheet'!$C$1,ROW()-2,0)="","",OFFSET('Purchases Input worksheet'!$C$1,ROW()-2,0))</f>
        <v>Stationary</v>
      </c>
      <c r="E3" s="170" t="str">
        <f ca="1">IF(OFFSET('Purchases Input worksheet'!$F$1,ROW()-2,0)="","",OFFSET('Purchases Input worksheet'!$F$1,ROW()-2,0))</f>
        <v>XYZ127</v>
      </c>
      <c r="F3" s="202">
        <f ca="1">IF(OFFSET('Purchases Input worksheet'!$G$1,ROW()-2,0)="","",OFFSET('Purchases Input worksheet'!$G$1,ROW()-2,0))</f>
        <v>43641</v>
      </c>
      <c r="G3" s="203" t="str">
        <f ca="1">IF($C3="Total",SUM(G$1:G1),IF(OR('Purchases Input worksheet'!$M2&gt;0,'Purchases Input worksheet'!$M2=0),"",'Purchases Input worksheet'!$M2))</f>
        <v/>
      </c>
      <c r="H3" s="204">
        <f ca="1">IF($C3="Total",SUM(H$1:H1),IF(OR('Purchases Input worksheet'!$M2&lt;0,'Purchases Input worksheet'!$M2=0),"",'Purchases Input worksheet'!$M2))</f>
        <v>27.500000000000004</v>
      </c>
      <c r="I3" s="347"/>
      <c r="J3" s="211" t="str">
        <f ca="1">IF($C3="Total",SUM($I$1:I1),"")</f>
        <v/>
      </c>
      <c r="K3" s="212">
        <f ca="1">IFERROR(IF($C3="Total",$K$2+SUM($G3:$H3)-$J3,
IF(AND(G3="",H3=""),"",
$K$2+SUM(H$3:$H3)+SUM(G$3:$G3)-SUM(I$2:$I3))),"")</f>
        <v>1527.5</v>
      </c>
      <c r="L3" s="208"/>
      <c r="M3" s="249"/>
    </row>
    <row r="4" spans="1:15" x14ac:dyDescent="0.35">
      <c r="A4" s="318">
        <f ca="1">IF($B4='Creditor balance enquiry'!$C$2,1+COUNT($A$1:A3),"")</f>
        <v>1</v>
      </c>
      <c r="B4" s="133">
        <f ca="1">OFFSET('Purchases Input worksheet'!$A$1,ROW()-2,0)</f>
        <v>5</v>
      </c>
      <c r="C4" s="201" t="str">
        <f ca="1">IF($C3="Total","",
IF($C3="","",
IF(OFFSET('Purchases Input worksheet'!$B$1,ROW()-2,0)="","TOTAL",
OFFSET('Purchases Input worksheet'!$B$1,ROW()-2,0))))</f>
        <v>Wood Supply Ltd</v>
      </c>
      <c r="D4" s="201" t="str">
        <f ca="1">IF(OFFSET('Purchases Input worksheet'!$C$1,ROW()-2,0)="","",OFFSET('Purchases Input worksheet'!$C$1,ROW()-2,0))</f>
        <v>Materials - custom table</v>
      </c>
      <c r="E4" s="170" t="str">
        <f ca="1">IF(OFFSET('Purchases Input worksheet'!$F$1,ROW()-2,0)="","",OFFSET('Purchases Input worksheet'!$F$1,ROW()-2,0))</f>
        <v>Wood33</v>
      </c>
      <c r="F4" s="202">
        <f ca="1">IF(OFFSET('Purchases Input worksheet'!$G$1,ROW()-2,0)="","",OFFSET('Purchases Input worksheet'!$G$1,ROW()-2,0))</f>
        <v>43937</v>
      </c>
      <c r="G4" s="205" t="str">
        <f ca="1">IF($C4="Total",SUM(G$1:G3),IF(OR('Purchases Input worksheet'!$M3&gt;0,'Purchases Input worksheet'!$M3=0),"",'Purchases Input worksheet'!$M3))</f>
        <v/>
      </c>
      <c r="H4" s="206">
        <f ca="1">IF($C4="Total",SUM(H$1:H3),IF(OR('Purchases Input worksheet'!$M3&lt;0,'Purchases Input worksheet'!$M3=0),"",'Purchases Input worksheet'!$M3))</f>
        <v>220.00000000000003</v>
      </c>
      <c r="I4" s="347">
        <v>220</v>
      </c>
      <c r="J4" s="211" t="str">
        <f ca="1">IF($C4="Total",SUM($I$1:I3),"")</f>
        <v/>
      </c>
      <c r="K4" s="212">
        <f ca="1">IFERROR(IF($C4="Total",$K$2+SUM($G4:$H4)-$J4,
IF(AND(G4="",H4=""),"",
$K$2+SUM(H$3:$H4)+SUM(G$3:$G4)-SUM(I$2:$I4))),"")</f>
        <v>1527.5</v>
      </c>
      <c r="L4" s="208"/>
      <c r="M4" s="249"/>
    </row>
    <row r="5" spans="1:15" x14ac:dyDescent="0.35">
      <c r="A5" s="318" t="str">
        <f ca="1">IF($B5='Creditor balance enquiry'!$C$2,1+COUNT($A$1:A4),"")</f>
        <v/>
      </c>
      <c r="B5" s="133">
        <f ca="1">OFFSET('Purchases Input worksheet'!$A$1,ROW()-2,0)</f>
        <v>6</v>
      </c>
      <c r="C5" s="201" t="str">
        <f ca="1">IF($C4="Total","",
IF($C4="","",
IF(OFFSET('Purchases Input worksheet'!$B$1,ROW()-2,0)="","TOTAL",
OFFSET('Purchases Input worksheet'!$B$1,ROW()-2,0))))</f>
        <v>Terry's Tools</v>
      </c>
      <c r="D5" s="201" t="str">
        <f ca="1">IF(OFFSET('Purchases Input worksheet'!$C$1,ROW()-2,0)="","",OFFSET('Purchases Input worksheet'!$C$1,ROW()-2,0))</f>
        <v>Property, plant &amp; equipment</v>
      </c>
      <c r="E5" s="170" t="str">
        <f ca="1">IF(OFFSET('Purchases Input worksheet'!$F$1,ROW()-2,0)="","",OFFSET('Purchases Input worksheet'!$F$1,ROW()-2,0))</f>
        <v>TTMar301</v>
      </c>
      <c r="F5" s="202">
        <f ca="1">IF(OFFSET('Purchases Input worksheet'!$G$1,ROW()-2,0)="","",OFFSET('Purchases Input worksheet'!$G$1,ROW()-2,0))</f>
        <v>44066</v>
      </c>
      <c r="G5" s="205" t="str">
        <f ca="1">IF($C5="Total",SUM(G$1:G4),IF(OR('Purchases Input worksheet'!$M4&gt;0,'Purchases Input worksheet'!$M4=0),"",'Purchases Input worksheet'!$M4))</f>
        <v/>
      </c>
      <c r="H5" s="206" t="str">
        <f ca="1">IF($C5="Total",SUM(H$1:H4),IF(OR('Purchases Input worksheet'!$M4&lt;0,'Purchases Input worksheet'!$M4=0),"",'Purchases Input worksheet'!$M4))</f>
        <v/>
      </c>
      <c r="I5" s="347"/>
      <c r="J5" s="211" t="str">
        <f ca="1">IF($C5="Total",SUM($I$1:I4),"")</f>
        <v/>
      </c>
      <c r="K5" s="212" t="str">
        <f ca="1">IFERROR(IF($C5="Total",$K$2+SUM($G5:$H5)-$J5,
IF(AND(G5="",H5=""),"",
$K$2+SUM(H$3:$H5)+SUM(G$3:$G5)-SUM(I$2:$I5))),"")</f>
        <v/>
      </c>
      <c r="L5" s="208"/>
      <c r="M5" s="249"/>
    </row>
    <row r="6" spans="1:15" x14ac:dyDescent="0.35">
      <c r="A6" s="318" t="str">
        <f ca="1">IF($B6='Creditor balance enquiry'!$C$2,1+COUNT($A$1:A5),"")</f>
        <v/>
      </c>
      <c r="B6" s="133">
        <f ca="1">OFFSET('Purchases Input worksheet'!$A$1,ROW()-2,0)</f>
        <v>7</v>
      </c>
      <c r="C6" s="201" t="str">
        <f ca="1">IF($C5="Total","",
IF($C5="","",
IF(OFFSET('Purchases Input worksheet'!$B$1,ROW()-2,0)="","TOTAL",
OFFSET('Purchases Input worksheet'!$B$1,ROW()-2,0))))</f>
        <v>Maker's Auto Repair</v>
      </c>
      <c r="D6" s="201" t="str">
        <f ca="1">IF(OFFSET('Purchases Input worksheet'!$C$1,ROW()-2,0)="","",OFFSET('Purchases Input worksheet'!$C$1,ROW()-2,0))</f>
        <v>Motor vehicle expenses</v>
      </c>
      <c r="E6" s="170" t="str">
        <f ca="1">IF(OFFSET('Purchases Input worksheet'!$F$1,ROW()-2,0)="","",OFFSET('Purchases Input worksheet'!$F$1,ROW()-2,0))</f>
        <v>Maker54</v>
      </c>
      <c r="F6" s="202">
        <f ca="1">IF(OFFSET('Purchases Input worksheet'!$G$1,ROW()-2,0)="","",OFFSET('Purchases Input worksheet'!$G$1,ROW()-2,0))</f>
        <v>44110</v>
      </c>
      <c r="G6" s="205" t="str">
        <f ca="1">IF($C6="Total",SUM(G$1:G5),IF(OR('Purchases Input worksheet'!$M5&gt;0,'Purchases Input worksheet'!$M5=0),"",'Purchases Input worksheet'!$M5))</f>
        <v/>
      </c>
      <c r="H6" s="206">
        <f ca="1">IF($C6="Total",SUM(H$1:H5),IF(OR('Purchases Input worksheet'!$M5&lt;0,'Purchases Input worksheet'!$M5=0),"",'Purchases Input worksheet'!$M5))</f>
        <v>979.00000000000011</v>
      </c>
      <c r="I6" s="347"/>
      <c r="J6" s="211" t="str">
        <f ca="1">IF($C6="Total",SUM($I$1:I5),"")</f>
        <v/>
      </c>
      <c r="K6" s="212">
        <f ca="1">IFERROR(IF($C6="Total",$K$2+SUM($G6:$H6)-$J6,
IF(AND(G6="",H6=""),"",
$K$2+SUM(H$3:$H6)+SUM(G$3:$G6)-SUM(I$2:$I6))),"")</f>
        <v>2506.5</v>
      </c>
      <c r="L6" s="208"/>
      <c r="M6" s="249"/>
    </row>
    <row r="7" spans="1:15" x14ac:dyDescent="0.35">
      <c r="A7" s="318" t="str">
        <f ca="1">IF($B7='Creditor balance enquiry'!$C$2,1+COUNT($A$1:A6),"")</f>
        <v/>
      </c>
      <c r="B7" s="133">
        <f ca="1">OFFSET('Purchases Input worksheet'!$A$1,ROW()-2,0)</f>
        <v>8</v>
      </c>
      <c r="C7" s="201" t="str">
        <f ca="1">IF($C6="Total","",
IF($C6="","",
IF(OFFSET('Purchases Input worksheet'!$B$1,ROW()-2,0)="","TOTAL",
OFFSET('Purchases Input worksheet'!$B$1,ROW()-2,0))))</f>
        <v>Carpentry Machines Co.</v>
      </c>
      <c r="D7" s="201" t="str">
        <f ca="1">IF(OFFSET('Purchases Input worksheet'!$C$1,ROW()-2,0)="","",OFFSET('Purchases Input worksheet'!$C$1,ROW()-2,0))</f>
        <v>Property, plant &amp; equipment</v>
      </c>
      <c r="E7" s="170">
        <f ca="1">IF(OFFSET('Purchases Input worksheet'!$F$1,ROW()-2,0)="","",OFFSET('Purchases Input worksheet'!$F$1,ROW()-2,0))</f>
        <v>182736</v>
      </c>
      <c r="F7" s="202">
        <f ca="1">IF(OFFSET('Purchases Input worksheet'!$G$1,ROW()-2,0)="","",OFFSET('Purchases Input worksheet'!$G$1,ROW()-2,0))</f>
        <v>44179</v>
      </c>
      <c r="G7" s="205" t="str">
        <f ca="1">IF($C7="Total",SUM(G$1:G6),IF(OR('Purchases Input worksheet'!$M6&gt;0,'Purchases Input worksheet'!$M6=0),"",'Purchases Input worksheet'!$M6))</f>
        <v/>
      </c>
      <c r="H7" s="206" t="str">
        <f ca="1">IF($C7="Total",SUM(H$1:H6),IF(OR('Purchases Input worksheet'!$M6&lt;0,'Purchases Input worksheet'!$M6=0),"",'Purchases Input worksheet'!$M6))</f>
        <v/>
      </c>
      <c r="I7" s="347"/>
      <c r="J7" s="211" t="str">
        <f ca="1">IF($C7="Total",SUM($I$1:I6),"")</f>
        <v/>
      </c>
      <c r="K7" s="212" t="str">
        <f ca="1">IFERROR(IF($C7="Total",$K$2+SUM($G7:$H7)-$J7,
IF(AND(G7="",H7=""),"",
$K$2+SUM(H$3:$H7)+SUM(G$3:$G7)-SUM(I$2:$I7))),"")</f>
        <v/>
      </c>
      <c r="L7" s="208"/>
      <c r="M7" s="249"/>
    </row>
    <row r="8" spans="1:15" x14ac:dyDescent="0.35">
      <c r="A8" s="318" t="str">
        <f ca="1">IF($B8='Creditor balance enquiry'!$C$2,1+COUNT($A$1:A7),"")</f>
        <v/>
      </c>
      <c r="B8" s="133">
        <f ca="1">OFFSET('Purchases Input worksheet'!$A$1,ROW()-2,0)</f>
        <v>8</v>
      </c>
      <c r="C8" s="201" t="str">
        <f ca="1">IF($C7="Total","",
IF($C7="","",
IF(OFFSET('Purchases Input worksheet'!$B$1,ROW()-2,0)="","TOTAL",
OFFSET('Purchases Input worksheet'!$B$1,ROW()-2,0))))</f>
        <v>Carpentry Machines Co.</v>
      </c>
      <c r="D8" s="201" t="str">
        <f ca="1">IF(OFFSET('Purchases Input worksheet'!$C$1,ROW()-2,0)="","",OFFSET('Purchases Input worksheet'!$C$1,ROW()-2,0))</f>
        <v>Accounting</v>
      </c>
      <c r="E8" s="170">
        <f ca="1">IF(OFFSET('Purchases Input worksheet'!$F$1,ROW()-2,0)="","",OFFSET('Purchases Input worksheet'!$F$1,ROW()-2,0))</f>
        <v>182843</v>
      </c>
      <c r="F8" s="202">
        <f ca="1">IF(OFFSET('Purchases Input worksheet'!$G$1,ROW()-2,0)="","",OFFSET('Purchases Input worksheet'!$G$1,ROW()-2,0))</f>
        <v>44185</v>
      </c>
      <c r="G8" s="205" t="str">
        <f ca="1">IF($C8="Total",SUM(G$1:G7),IF(OR('Purchases Input worksheet'!$M7&gt;0,'Purchases Input worksheet'!$M7=0),"",'Purchases Input worksheet'!$M7))</f>
        <v/>
      </c>
      <c r="H8" s="206">
        <f ca="1">IF($C8="Total",SUM(H$1:H7),IF(OR('Purchases Input worksheet'!$M7&lt;0,'Purchases Input worksheet'!$M7=0),"",'Purchases Input worksheet'!$M7))</f>
        <v>330</v>
      </c>
      <c r="I8" s="347"/>
      <c r="J8" s="211" t="str">
        <f ca="1">IF($C8="Total",SUM($I$1:I7),"")</f>
        <v/>
      </c>
      <c r="K8" s="212">
        <f ca="1">IFERROR(IF($C8="Total",$K$2+SUM($G8:$H8)-$J8,
IF(AND(G8="",H8=""),"",
$K$2+SUM(H$3:$H8)+SUM(G$3:$G8)-SUM(I$2:$I8))),"")</f>
        <v>2836.5</v>
      </c>
      <c r="L8" s="208"/>
      <c r="M8" s="249"/>
      <c r="O8" s="126" t="s">
        <v>4</v>
      </c>
    </row>
    <row r="9" spans="1:15" x14ac:dyDescent="0.35">
      <c r="A9" s="318">
        <f ca="1">IF($B9='Creditor balance enquiry'!$C$2,1+COUNT($A$1:A8),"")</f>
        <v>2</v>
      </c>
      <c r="B9" s="133">
        <f ca="1">OFFSET('Purchases Input worksheet'!$A$1,ROW()-2,0)</f>
        <v>5</v>
      </c>
      <c r="C9" s="201" t="str">
        <f ca="1">IF($C8="Total","",
IF($C8="","",
IF(OFFSET('Purchases Input worksheet'!$B$1,ROW()-2,0)="","TOTAL",
OFFSET('Purchases Input worksheet'!$B$1,ROW()-2,0))))</f>
        <v>Wood Supply Ltd</v>
      </c>
      <c r="D9" s="201" t="str">
        <f ca="1">IF(OFFSET('Purchases Input worksheet'!$C$1,ROW()-2,0)="","",OFFSET('Purchases Input worksheet'!$C$1,ROW()-2,0))</f>
        <v>Inventory - Dining chair</v>
      </c>
      <c r="E9" s="170" t="str">
        <f ca="1">IF(OFFSET('Purchases Input worksheet'!$F$1,ROW()-2,0)="","",OFFSET('Purchases Input worksheet'!$F$1,ROW()-2,0))</f>
        <v>Wood35</v>
      </c>
      <c r="F9" s="202">
        <f ca="1">IF(OFFSET('Purchases Input worksheet'!$G$1,ROW()-2,0)="","",OFFSET('Purchases Input worksheet'!$G$1,ROW()-2,0))</f>
        <v>44186</v>
      </c>
      <c r="G9" s="205" t="str">
        <f ca="1">IF($C9="Total",SUM(G$1:G8),IF(OR('Purchases Input worksheet'!$M8&gt;0,'Purchases Input worksheet'!$M8=0),"",'Purchases Input worksheet'!$M8))</f>
        <v/>
      </c>
      <c r="H9" s="206">
        <f ca="1">IF($C9="Total",SUM(H$1:H8),IF(OR('Purchases Input worksheet'!$M8&lt;0,'Purchases Input worksheet'!$M8=0),"",'Purchases Input worksheet'!$M8))</f>
        <v>165</v>
      </c>
      <c r="I9" s="347"/>
      <c r="J9" s="211" t="str">
        <f ca="1">IF($C9="Total",SUM($I$1:I8),"")</f>
        <v/>
      </c>
      <c r="K9" s="212">
        <f ca="1">IFERROR(IF($C9="Total",$K$2+SUM($G9:$H9)-$J9,
IF(AND(G9="",H9=""),"",
$K$2+SUM(H$3:$H9)+SUM(G$3:$G9)-SUM(I$2:$I9))),"")</f>
        <v>3001.5</v>
      </c>
      <c r="L9" s="208"/>
      <c r="M9" s="249"/>
    </row>
    <row r="10" spans="1:15" x14ac:dyDescent="0.35">
      <c r="A10" s="318">
        <f ca="1">IF($B10='Creditor balance enquiry'!$C$2,1+COUNT($A$1:A9),"")</f>
        <v>3</v>
      </c>
      <c r="B10" s="133">
        <f ca="1">OFFSET('Purchases Input worksheet'!$A$1,ROW()-2,0)</f>
        <v>5</v>
      </c>
      <c r="C10" s="201" t="str">
        <f ca="1">IF($C9="Total","",
IF($C9="","",
IF(OFFSET('Purchases Input worksheet'!$B$1,ROW()-2,0)="","TOTAL",
OFFSET('Purchases Input worksheet'!$B$1,ROW()-2,0))))</f>
        <v>Wood Supply Ltd</v>
      </c>
      <c r="D10" s="201" t="str">
        <f ca="1">IF(OFFSET('Purchases Input worksheet'!$C$1,ROW()-2,0)="","",OFFSET('Purchases Input worksheet'!$C$1,ROW()-2,0))</f>
        <v>Inventory - Bedside table</v>
      </c>
      <c r="E10" s="170" t="str">
        <f ca="1">IF(OFFSET('Purchases Input worksheet'!$F$1,ROW()-2,0)="","",OFFSET('Purchases Input worksheet'!$F$1,ROW()-2,0))</f>
        <v>Wood36</v>
      </c>
      <c r="F10" s="202">
        <f ca="1">IF(OFFSET('Purchases Input worksheet'!$G$1,ROW()-2,0)="","",OFFSET('Purchases Input worksheet'!$G$1,ROW()-2,0))</f>
        <v>44188</v>
      </c>
      <c r="G10" s="205" t="str">
        <f ca="1">IF($C10="Total",SUM(G$1:G9),IF(OR('Purchases Input worksheet'!$M9&gt;0,'Purchases Input worksheet'!$M9=0),"",'Purchases Input worksheet'!$M9))</f>
        <v/>
      </c>
      <c r="H10" s="206">
        <f ca="1">IF($C10="Total",SUM(H$1:H9),IF(OR('Purchases Input worksheet'!$M9&lt;0,'Purchases Input worksheet'!$M9=0),"",'Purchases Input worksheet'!$M9))</f>
        <v>220.00000000000003</v>
      </c>
      <c r="I10" s="347"/>
      <c r="J10" s="211" t="str">
        <f ca="1">IF($C10="Total",SUM($I$1:I9),"")</f>
        <v/>
      </c>
      <c r="K10" s="212">
        <f ca="1">IFERROR(IF($C10="Total",$K$2+SUM($G10:$H10)-$J10,
IF(AND(G10="",H10=""),"",
$K$2+SUM(H$3:$H10)+SUM(G$3:$G10)-SUM(I$2:$I10))),"")</f>
        <v>3221.5</v>
      </c>
      <c r="L10" s="208"/>
      <c r="M10" s="249"/>
    </row>
    <row r="11" spans="1:15" x14ac:dyDescent="0.35">
      <c r="A11" s="318">
        <f ca="1">IF($B11='Creditor balance enquiry'!$C$2,1+COUNT($A$1:A10),"")</f>
        <v>4</v>
      </c>
      <c r="B11" s="133">
        <f ca="1">OFFSET('Purchases Input worksheet'!$A$1,ROW()-2,0)</f>
        <v>5</v>
      </c>
      <c r="C11" s="201" t="str">
        <f ca="1">IF($C10="Total","",
IF($C10="","",
IF(OFFSET('Purchases Input worksheet'!$B$1,ROW()-2,0)="","TOTAL",
OFFSET('Purchases Input worksheet'!$B$1,ROW()-2,0))))</f>
        <v>Wood Supply Ltd</v>
      </c>
      <c r="D11" s="201" t="str">
        <f ca="1">IF(OFFSET('Purchases Input worksheet'!$C$1,ROW()-2,0)="","",OFFSET('Purchases Input worksheet'!$C$1,ROW()-2,0))</f>
        <v>Inventory - Bed frame</v>
      </c>
      <c r="E11" s="170" t="str">
        <f ca="1">IF(OFFSET('Purchases Input worksheet'!$F$1,ROW()-2,0)="","",OFFSET('Purchases Input worksheet'!$F$1,ROW()-2,0))</f>
        <v>Wood37</v>
      </c>
      <c r="F11" s="202">
        <f ca="1">IF(OFFSET('Purchases Input worksheet'!$G$1,ROW()-2,0)="","",OFFSET('Purchases Input worksheet'!$G$1,ROW()-2,0))</f>
        <v>44189</v>
      </c>
      <c r="G11" s="205" t="str">
        <f ca="1">IF($C11="Total",SUM(G$1:G10),IF(OR('Purchases Input worksheet'!$M10&gt;0,'Purchases Input worksheet'!$M10=0),"",'Purchases Input worksheet'!$M10))</f>
        <v/>
      </c>
      <c r="H11" s="206">
        <f ca="1">IF($C11="Total",SUM(H$1:H10),IF(OR('Purchases Input worksheet'!$M10&lt;0,'Purchases Input worksheet'!$M10=0),"",'Purchases Input worksheet'!$M10))</f>
        <v>110.00000000000001</v>
      </c>
      <c r="I11" s="347"/>
      <c r="J11" s="211" t="str">
        <f ca="1">IF($C11="Total",SUM($I$1:I10),"")</f>
        <v/>
      </c>
      <c r="K11" s="212">
        <f ca="1">IFERROR(IF($C11="Total",$K$2+SUM($G11:$H11)-$J11,
IF(AND(G11="",H11=""),"",
$K$2+SUM(H$3:$H11)+SUM(G$3:$G11)-SUM(I$2:$I11))),"")</f>
        <v>3331.5000000000005</v>
      </c>
      <c r="L11" s="208"/>
      <c r="M11" s="249"/>
    </row>
    <row r="12" spans="1:15" x14ac:dyDescent="0.35">
      <c r="A12" s="318">
        <f ca="1">IF($B12='Creditor balance enquiry'!$C$2,1+COUNT($A$1:A11),"")</f>
        <v>5</v>
      </c>
      <c r="B12" s="133">
        <f ca="1">OFFSET('Purchases Input worksheet'!$A$1,ROW()-2,0)</f>
        <v>5</v>
      </c>
      <c r="C12" s="201" t="str">
        <f ca="1">IF($C11="Total","",
IF($C11="","",
IF(OFFSET('Purchases Input worksheet'!$B$1,ROW()-2,0)="","TOTAL",
OFFSET('Purchases Input worksheet'!$B$1,ROW()-2,0))))</f>
        <v>Wood Supply Ltd</v>
      </c>
      <c r="D12" s="201" t="str">
        <f ca="1">IF(OFFSET('Purchases Input worksheet'!$C$1,ROW()-2,0)="","",OFFSET('Purchases Input worksheet'!$C$1,ROW()-2,0))</f>
        <v>Inventory - Desk</v>
      </c>
      <c r="E12" s="170" t="str">
        <f ca="1">IF(OFFSET('Purchases Input worksheet'!$F$1,ROW()-2,0)="","",OFFSET('Purchases Input worksheet'!$F$1,ROW()-2,0))</f>
        <v>Wood38</v>
      </c>
      <c r="F12" s="202">
        <f ca="1">IF(OFFSET('Purchases Input worksheet'!$G$1,ROW()-2,0)="","",OFFSET('Purchases Input worksheet'!$G$1,ROW()-2,0))</f>
        <v>44256</v>
      </c>
      <c r="G12" s="205" t="str">
        <f ca="1">IF($C12="Total",SUM(G$1:G11),IF(OR('Purchases Input worksheet'!$M11&gt;0,'Purchases Input worksheet'!$M11=0),"",'Purchases Input worksheet'!$M11))</f>
        <v/>
      </c>
      <c r="H12" s="206">
        <f ca="1">IF($C12="Total",SUM(H$1:H11),IF(OR('Purchases Input worksheet'!$M11&lt;0,'Purchases Input worksheet'!$M11=0),"",'Purchases Input worksheet'!$M11))</f>
        <v>110.00000000000001</v>
      </c>
      <c r="I12" s="347"/>
      <c r="J12" s="211" t="str">
        <f ca="1">IF($C12="Total",SUM($I$1:I11),"")</f>
        <v/>
      </c>
      <c r="K12" s="212">
        <f ca="1">IFERROR(IF($C12="Total",$K$2+SUM($G12:$H12)-$J12,
IF(AND(G12="",H12=""),"",
$K$2+SUM(H$3:$H12)+SUM(G$3:$G12)-SUM(I$2:$I12))),"")</f>
        <v>3441.5000000000005</v>
      </c>
      <c r="L12" s="208"/>
      <c r="M12" s="249"/>
    </row>
    <row r="13" spans="1:15" x14ac:dyDescent="0.35">
      <c r="A13" s="318">
        <f ca="1">IF($B13='Creditor balance enquiry'!$C$2,1+COUNT($A$1:A12),"")</f>
        <v>6</v>
      </c>
      <c r="B13" s="133">
        <f ca="1">OFFSET('Purchases Input worksheet'!$A$1,ROW()-2,0)</f>
        <v>5</v>
      </c>
      <c r="C13" s="201" t="str">
        <f ca="1">IF($C12="Total","",
IF($C12="","",
IF(OFFSET('Purchases Input worksheet'!$B$1,ROW()-2,0)="","TOTAL",
OFFSET('Purchases Input worksheet'!$B$1,ROW()-2,0))))</f>
        <v>Wood Supply Ltd</v>
      </c>
      <c r="D13" s="201" t="str">
        <f ca="1">IF(OFFSET('Purchases Input worksheet'!$C$1,ROW()-2,0)="","",OFFSET('Purchases Input worksheet'!$C$1,ROW()-2,0))</f>
        <v>Materials - custom chair</v>
      </c>
      <c r="E13" s="170" t="str">
        <f ca="1">IF(OFFSET('Purchases Input worksheet'!$F$1,ROW()-2,0)="","",OFFSET('Purchases Input worksheet'!$F$1,ROW()-2,0))</f>
        <v>Wood39</v>
      </c>
      <c r="F13" s="202">
        <f ca="1">IF(OFFSET('Purchases Input worksheet'!$G$1,ROW()-2,0)="","",OFFSET('Purchases Input worksheet'!$G$1,ROW()-2,0))</f>
        <v>44287</v>
      </c>
      <c r="G13" s="205" t="str">
        <f ca="1">IF($C13="Total",SUM(G$1:G12),IF(OR('Purchases Input worksheet'!$M12&gt;0,'Purchases Input worksheet'!$M12=0),"",'Purchases Input worksheet'!$M12))</f>
        <v/>
      </c>
      <c r="H13" s="206">
        <f ca="1">IF($C13="Total",SUM(H$1:H12),IF(OR('Purchases Input worksheet'!$M12&lt;0,'Purchases Input worksheet'!$M12=0),"",'Purchases Input worksheet'!$M12))</f>
        <v>220.00000000000003</v>
      </c>
      <c r="I13" s="347"/>
      <c r="J13" s="211" t="str">
        <f ca="1">IF($C13="Total",SUM($I$1:I12),"")</f>
        <v/>
      </c>
      <c r="K13" s="212">
        <f ca="1">IFERROR(IF($C13="Total",$K$2+SUM($G13:$H13)-$J13,
IF(AND(G13="",H13=""),"",
$K$2+SUM(H$3:$H13)+SUM(G$3:$G13)-SUM(I$2:$I13))),"")</f>
        <v>3661.5000000000005</v>
      </c>
      <c r="L13" s="208"/>
      <c r="M13" s="249"/>
    </row>
    <row r="14" spans="1:15" x14ac:dyDescent="0.35">
      <c r="A14" s="318" t="str">
        <f ca="1">IF($B14='Creditor balance enquiry'!$C$2,1+COUNT($A$1:A13),"")</f>
        <v/>
      </c>
      <c r="B14" s="133">
        <f ca="1">OFFSET('Purchases Input worksheet'!$A$1,ROW()-2,0)</f>
        <v>4</v>
      </c>
      <c r="C14" s="201" t="str">
        <f ca="1">IF($C13="Total","",
IF($C13="","",
IF(OFFSET('Purchases Input worksheet'!$B$1,ROW()-2,0)="","TOTAL",
OFFSET('Purchases Input worksheet'!$B$1,ROW()-2,0))))</f>
        <v>XYZ Stationary</v>
      </c>
      <c r="D14" s="201" t="str">
        <f ca="1">IF(OFFSET('Purchases Input worksheet'!$C$1,ROW()-2,0)="","",OFFSET('Purchases Input worksheet'!$C$1,ROW()-2,0))</f>
        <v>Stationary</v>
      </c>
      <c r="E14" s="170" t="str">
        <f ca="1">IF(OFFSET('Purchases Input worksheet'!$F$1,ROW()-2,0)="","",OFFSET('Purchases Input worksheet'!$F$1,ROW()-2,0))</f>
        <v>XYZ127a</v>
      </c>
      <c r="F14" s="202">
        <f ca="1">IF(OFFSET('Purchases Input worksheet'!$G$1,ROW()-2,0)="","",OFFSET('Purchases Input worksheet'!$G$1,ROW()-2,0))</f>
        <v>43641</v>
      </c>
      <c r="G14" s="205">
        <f ca="1">IF($C14="Total",SUM(G$1:G13),IF(OR('Purchases Input worksheet'!$M13&gt;0,'Purchases Input worksheet'!$M13=0),"",'Purchases Input worksheet'!$M13))</f>
        <v>-27.500000000000004</v>
      </c>
      <c r="H14" s="206" t="str">
        <f ca="1">IF($C14="Total",SUM(H$1:H13),IF(OR('Purchases Input worksheet'!$M13&lt;0,'Purchases Input worksheet'!$M13=0),"",'Purchases Input worksheet'!$M13))</f>
        <v/>
      </c>
      <c r="I14" s="347"/>
      <c r="J14" s="211" t="str">
        <f ca="1">IF($C14="Total",SUM($I$1:I13),"")</f>
        <v/>
      </c>
      <c r="K14" s="212">
        <f ca="1">IFERROR(IF($C14="Total",$K$2+SUM($G14:$H14)-$J14,
IF(AND(G14="",H14=""),"",
$K$2+SUM(H$3:$H14)+SUM(G$3:$G14)-SUM(I$2:$I14))),"")</f>
        <v>3634.0000000000005</v>
      </c>
      <c r="L14" s="208"/>
      <c r="M14" s="249"/>
    </row>
    <row r="15" spans="1:15" x14ac:dyDescent="0.35">
      <c r="A15" s="318" t="str">
        <f ca="1">IF($B15='Creditor balance enquiry'!$C$2,1+COUNT($A$1:A14),"")</f>
        <v/>
      </c>
      <c r="B15" s="133">
        <f ca="1">OFFSET('Purchases Input worksheet'!$A$1,ROW()-2,0)</f>
        <v>4</v>
      </c>
      <c r="C15" s="201" t="str">
        <f ca="1">IF($C14="Total","",
IF($C14="","",
IF(OFFSET('Purchases Input worksheet'!$B$1,ROW()-2,0)="","TOTAL",
OFFSET('Purchases Input worksheet'!$B$1,ROW()-2,0))))</f>
        <v>XYZ Stationary</v>
      </c>
      <c r="D15" s="201" t="str">
        <f ca="1">IF(OFFSET('Purchases Input worksheet'!$C$1,ROW()-2,0)="","",OFFSET('Purchases Input worksheet'!$C$1,ROW()-2,0))</f>
        <v>Stationary</v>
      </c>
      <c r="E15" s="170" t="str">
        <f ca="1">IF(OFFSET('Purchases Input worksheet'!$F$1,ROW()-2,0)="","",OFFSET('Purchases Input worksheet'!$F$1,ROW()-2,0))</f>
        <v>XYZ312</v>
      </c>
      <c r="F15" s="202">
        <f ca="1">IF(OFFSET('Purchases Input worksheet'!$G$1,ROW()-2,0)="","",OFFSET('Purchases Input worksheet'!$G$1,ROW()-2,0))</f>
        <v>45839</v>
      </c>
      <c r="G15" s="205" t="str">
        <f ca="1">IF($C15="Total",SUM(G$1:G14),IF(OR('Purchases Input worksheet'!$M14&gt;0,'Purchases Input worksheet'!$M14=0),"",'Purchases Input worksheet'!$M14))</f>
        <v/>
      </c>
      <c r="H15" s="206">
        <f ca="1">IF($C15="Total",SUM(H$1:H14),IF(OR('Purchases Input worksheet'!$M14&lt;0,'Purchases Input worksheet'!$M14=0),"",'Purchases Input worksheet'!$M14))</f>
        <v>1100</v>
      </c>
      <c r="I15" s="347"/>
      <c r="J15" s="211" t="str">
        <f ca="1">IF($C15="Total",SUM($I$1:I14),"")</f>
        <v/>
      </c>
      <c r="K15" s="212">
        <f ca="1">IFERROR(IF($C15="Total",$K$2+SUM($G15:$H15)-$J15,
IF(AND(G15="",H15=""),"",
$K$2+SUM(H$3:$H15)+SUM(G$3:$G15)-SUM(I$2:$I15))),"")</f>
        <v>4734</v>
      </c>
      <c r="L15" s="208"/>
      <c r="M15" s="249"/>
    </row>
    <row r="16" spans="1:15" x14ac:dyDescent="0.35">
      <c r="A16" s="318" t="str">
        <f ca="1">IF($B16='Creditor balance enquiry'!$C$2,1+COUNT($A$1:A15),"")</f>
        <v/>
      </c>
      <c r="B16" s="133">
        <f ca="1">OFFSET('Purchases Input worksheet'!$A$1,ROW()-2,0)</f>
        <v>1</v>
      </c>
      <c r="C16" s="201" t="str">
        <f ca="1">IF($C15="Total","",
IF($C15="","",
IF(OFFSET('Purchases Input worksheet'!$B$1,ROW()-2,0)="","TOTAL",
OFFSET('Purchases Input worksheet'!$B$1,ROW()-2,0))))</f>
        <v>Salaries &amp; wages</v>
      </c>
      <c r="D16" s="201" t="str">
        <f ca="1">IF(OFFSET('Purchases Input worksheet'!$C$1,ROW()-2,0)="","",OFFSET('Purchases Input worksheet'!$C$1,ROW()-2,0))</f>
        <v>Salaries and wages</v>
      </c>
      <c r="E16" s="170" t="str">
        <f ca="1">IF(OFFSET('Purchases Input worksheet'!$F$1,ROW()-2,0)="","",OFFSET('Purchases Input worksheet'!$F$1,ROW()-2,0))</f>
        <v>PR1</v>
      </c>
      <c r="F16" s="202">
        <f ca="1">IF(OFFSET('Purchases Input worksheet'!$G$1,ROW()-2,0)="","",OFFSET('Purchases Input worksheet'!$G$1,ROW()-2,0))</f>
        <v>44026</v>
      </c>
      <c r="G16" s="205" t="str">
        <f ca="1">IF($C16="Total",SUM(G$1:G15),IF(OR('Purchases Input worksheet'!$M15&gt;0,'Purchases Input worksheet'!$M15=0),"",'Purchases Input worksheet'!$M15))</f>
        <v/>
      </c>
      <c r="H16" s="206">
        <f ca="1">IF($C16="Total",SUM(H$1:H15),IF(OR('Purchases Input worksheet'!$M15&lt;0,'Purchases Input worksheet'!$M15=0),"",'Purchases Input worksheet'!$M15))</f>
        <v>19362.576396206536</v>
      </c>
      <c r="I16" s="347">
        <v>19362.580000000002</v>
      </c>
      <c r="J16" s="211" t="str">
        <f ca="1">IF($C16="Total",SUM($I$1:I15),"")</f>
        <v/>
      </c>
      <c r="K16" s="212">
        <f ca="1">IFERROR(IF($C16="Total",$K$2+SUM($G16:$H16)-$J16,
IF(AND(G16="",H16=""),"",
$K$2+SUM(H$3:$H16)+SUM(G$3:$G16)-SUM(I$2:$I16))),"")</f>
        <v>4733.996396206534</v>
      </c>
      <c r="L16" s="208"/>
      <c r="M16" s="249"/>
    </row>
    <row r="17" spans="1:13" x14ac:dyDescent="0.35">
      <c r="A17" s="318" t="str">
        <f ca="1">IF($B17='Creditor balance enquiry'!$C$2,1+COUNT($A$1:A16),"")</f>
        <v/>
      </c>
      <c r="B17" s="133">
        <f ca="1">OFFSET('Purchases Input worksheet'!$A$1,ROW()-2,0)</f>
        <v>2</v>
      </c>
      <c r="C17" s="201" t="str">
        <f ca="1">IF($C16="Total","",
IF($C16="","",
IF(OFFSET('Purchases Input worksheet'!$B$1,ROW()-2,0)="","TOTAL",
OFFSET('Purchases Input worksheet'!$B$1,ROW()-2,0))))</f>
        <v>Superannuation</v>
      </c>
      <c r="D17" s="201" t="str">
        <f ca="1">IF(OFFSET('Purchases Input worksheet'!$C$1,ROW()-2,0)="","",OFFSET('Purchases Input worksheet'!$C$1,ROW()-2,0))</f>
        <v>Superannuation</v>
      </c>
      <c r="E17" s="170" t="str">
        <f ca="1">IF(OFFSET('Purchases Input worksheet'!$F$1,ROW()-2,0)="","",OFFSET('Purchases Input worksheet'!$F$1,ROW()-2,0))</f>
        <v>PR1</v>
      </c>
      <c r="F17" s="202">
        <f ca="1">IF(OFFSET('Purchases Input worksheet'!$G$1,ROW()-2,0)="","",OFFSET('Purchases Input worksheet'!$G$1,ROW()-2,0))</f>
        <v>44026</v>
      </c>
      <c r="G17" s="205" t="str">
        <f ca="1">IF($C17="Total",SUM(G$1:G16),IF(OR('Purchases Input worksheet'!$M16&gt;0,'Purchases Input worksheet'!$M16=0),"",'Purchases Input worksheet'!$M16))</f>
        <v/>
      </c>
      <c r="H17" s="206">
        <f ca="1">IF($C17="Total",SUM(H$1:H16),IF(OR('Purchases Input worksheet'!$M16&lt;0,'Purchases Input worksheet'!$M16=0),"",'Purchases Input worksheet'!$M16))</f>
        <v>1826.1447576396208</v>
      </c>
      <c r="I17" s="347">
        <v>1826.14</v>
      </c>
      <c r="J17" s="211" t="str">
        <f ca="1">IF($C17="Total",SUM($I$1:I16),"")</f>
        <v/>
      </c>
      <c r="K17" s="212">
        <f ca="1">IFERROR(IF($C17="Total",$K$2+SUM($G17:$H17)-$J17,
IF(AND(G17="",H17=""),"",
$K$2+SUM(H$3:$H17)+SUM(G$3:$G17)-SUM(I$2:$I17))),"")</f>
        <v>4734.0011538461549</v>
      </c>
      <c r="L17" s="208"/>
      <c r="M17" s="249"/>
    </row>
    <row r="18" spans="1:13" x14ac:dyDescent="0.35">
      <c r="A18" s="318" t="str">
        <f ca="1">IF($B18='Creditor balance enquiry'!$C$2,1+COUNT($A$1:A17),"")</f>
        <v/>
      </c>
      <c r="B18" s="133">
        <f ca="1">OFFSET('Purchases Input worksheet'!$A$1,ROW()-2,0)</f>
        <v>3</v>
      </c>
      <c r="C18" s="201" t="str">
        <f ca="1">IF($C17="Total","",
IF($C17="","",
IF(OFFSET('Purchases Input worksheet'!$B$1,ROW()-2,0)="","TOTAL",
OFFSET('Purchases Input worksheet'!$B$1,ROW()-2,0))))</f>
        <v>PAYG withholding</v>
      </c>
      <c r="D18" s="201" t="str">
        <f ca="1">IF(OFFSET('Purchases Input worksheet'!$C$1,ROW()-2,0)="","",OFFSET('Purchases Input worksheet'!$C$1,ROW()-2,0))</f>
        <v>PAYG withholding</v>
      </c>
      <c r="E18" s="170" t="str">
        <f ca="1">IF(OFFSET('Purchases Input worksheet'!$F$1,ROW()-2,0)="","",OFFSET('Purchases Input worksheet'!$F$1,ROW()-2,0))</f>
        <v>PR1</v>
      </c>
      <c r="F18" s="202">
        <f ca="1">IF(OFFSET('Purchases Input worksheet'!$G$1,ROW()-2,0)="","",OFFSET('Purchases Input worksheet'!$G$1,ROW()-2,0))</f>
        <v>44026</v>
      </c>
      <c r="G18" s="205" t="str">
        <f ca="1">IF($C18="Total",SUM(G$1:G17),IF(OR('Purchases Input worksheet'!$M17&gt;0,'Purchases Input worksheet'!$M17=0),"",'Purchases Input worksheet'!$M17))</f>
        <v/>
      </c>
      <c r="H18" s="206">
        <f ca="1">IF($C18="Total",SUM(H$1:H17),IF(OR('Purchases Input worksheet'!$M17&lt;0,'Purchases Input worksheet'!$M17=0),"",'Purchases Input worksheet'!$M17))</f>
        <v>7233</v>
      </c>
      <c r="I18" s="347">
        <v>7233</v>
      </c>
      <c r="J18" s="211" t="str">
        <f ca="1">IF($C18="Total",SUM($I$1:I17),"")</f>
        <v/>
      </c>
      <c r="K18" s="212">
        <f ca="1">IFERROR(IF($C18="Total",$K$2+SUM($G18:$H18)-$J18,
IF(AND(G18="",H18=""),"",
$K$2+SUM(H$3:$H18)+SUM(G$3:$G18)-SUM(I$2:$I18))),"")</f>
        <v>4734.0011538461549</v>
      </c>
      <c r="L18" s="208"/>
      <c r="M18" s="249"/>
    </row>
    <row r="19" spans="1:13" x14ac:dyDescent="0.35">
      <c r="A19" s="318">
        <f ca="1">IF($B19='Creditor balance enquiry'!$C$2,1+COUNT($A$1:A18),"")</f>
        <v>7</v>
      </c>
      <c r="B19" s="133">
        <f ca="1">OFFSET('Purchases Input worksheet'!$A$1,ROW()-2,0)</f>
        <v>5</v>
      </c>
      <c r="C19" s="201" t="str">
        <f ca="1">IF($C18="Total","",
IF($C18="","",
IF(OFFSET('Purchases Input worksheet'!$B$1,ROW()-2,0)="","TOTAL",
OFFSET('Purchases Input worksheet'!$B$1,ROW()-2,0))))</f>
        <v>Wood Supply Ltd</v>
      </c>
      <c r="D19" s="201" t="str">
        <f ca="1">IF(OFFSET('Purchases Input worksheet'!$C$1,ROW()-2,0)="","",OFFSET('Purchases Input worksheet'!$C$1,ROW()-2,0))</f>
        <v>Inventory - Dining chair</v>
      </c>
      <c r="E19" s="170" t="str">
        <f ca="1">IF(OFFSET('Purchases Input worksheet'!$F$1,ROW()-2,0)="","",OFFSET('Purchases Input worksheet'!$F$1,ROW()-2,0))</f>
        <v>Wood40</v>
      </c>
      <c r="F19" s="202">
        <f ca="1">IF(OFFSET('Purchases Input worksheet'!$G$1,ROW()-2,0)="","",OFFSET('Purchases Input worksheet'!$G$1,ROW()-2,0))</f>
        <v>44128</v>
      </c>
      <c r="G19" s="205" t="str">
        <f ca="1">IF($C19="Total",SUM(G$1:G18),IF(OR('Purchases Input worksheet'!$M18&gt;0,'Purchases Input worksheet'!$M18=0),"",'Purchases Input worksheet'!$M18))</f>
        <v/>
      </c>
      <c r="H19" s="206">
        <f ca="1">IF($C19="Total",SUM(H$1:H18),IF(OR('Purchases Input worksheet'!$M18&lt;0,'Purchases Input worksheet'!$M18=0),"",'Purchases Input worksheet'!$M18))</f>
        <v>440.00000000000006</v>
      </c>
      <c r="I19" s="347"/>
      <c r="J19" s="211" t="str">
        <f ca="1">IF($C19="Total",SUM($I$1:I18),"")</f>
        <v/>
      </c>
      <c r="K19" s="212">
        <f ca="1">IFERROR(IF($C19="Total",$K$2+SUM($G19:$H19)-$J19,
IF(AND(G19="",H19=""),"",
$K$2+SUM(H$3:$H19)+SUM(G$3:$G19)-SUM(I$2:$I19))),"")</f>
        <v>5174.0011538461549</v>
      </c>
      <c r="L19" s="208"/>
      <c r="M19" s="249"/>
    </row>
    <row r="20" spans="1:13" x14ac:dyDescent="0.35">
      <c r="A20" s="318">
        <f ca="1">IF($B20='Creditor balance enquiry'!$C$2,1+COUNT($A$1:A19),"")</f>
        <v>8</v>
      </c>
      <c r="B20" s="133">
        <f ca="1">OFFSET('Purchases Input worksheet'!$A$1,ROW()-2,0)</f>
        <v>5</v>
      </c>
      <c r="C20" s="201" t="str">
        <f ca="1">IF($C19="Total","",
IF($C19="","",
IF(OFFSET('Purchases Input worksheet'!$B$1,ROW()-2,0)="","TOTAL",
OFFSET('Purchases Input worksheet'!$B$1,ROW()-2,0))))</f>
        <v>Wood Supply Ltd</v>
      </c>
      <c r="D20" s="201" t="str">
        <f ca="1">IF(OFFSET('Purchases Input worksheet'!$C$1,ROW()-2,0)="","",OFFSET('Purchases Input worksheet'!$C$1,ROW()-2,0))</f>
        <v>Materials - custom chair</v>
      </c>
      <c r="E20" s="170" t="str">
        <f ca="1">IF(OFFSET('Purchases Input worksheet'!$F$1,ROW()-2,0)="","",OFFSET('Purchases Input worksheet'!$F$1,ROW()-2,0))</f>
        <v>Wood41</v>
      </c>
      <c r="F20" s="202">
        <f ca="1">IF(OFFSET('Purchases Input worksheet'!$G$1,ROW()-2,0)="","",OFFSET('Purchases Input worksheet'!$G$1,ROW()-2,0))</f>
        <v>44129</v>
      </c>
      <c r="G20" s="205" t="str">
        <f ca="1">IF($C20="Total",SUM(G$1:G19),IF(OR('Purchases Input worksheet'!$M19&gt;0,'Purchases Input worksheet'!$M19=0),"",'Purchases Input worksheet'!$M19))</f>
        <v/>
      </c>
      <c r="H20" s="206">
        <f ca="1">IF($C20="Total",SUM(H$1:H19),IF(OR('Purchases Input worksheet'!$M19&lt;0,'Purchases Input worksheet'!$M19=0),"",'Purchases Input worksheet'!$M19))</f>
        <v>1100</v>
      </c>
      <c r="I20" s="347"/>
      <c r="J20" s="211" t="str">
        <f ca="1">IF($C20="Total",SUM($I$1:I19),"")</f>
        <v/>
      </c>
      <c r="K20" s="212">
        <f ca="1">IFERROR(IF($C20="Total",$K$2+SUM($G20:$H20)-$J20,
IF(AND(G20="",H20=""),"",
$K$2+SUM(H$3:$H20)+SUM(G$3:$G20)-SUM(I$2:$I20))),"")</f>
        <v>6274.0011538461549</v>
      </c>
      <c r="L20" s="208"/>
      <c r="M20" s="249"/>
    </row>
    <row r="21" spans="1:13" x14ac:dyDescent="0.35">
      <c r="A21" s="318" t="str">
        <f ca="1">IF($B21='Creditor balance enquiry'!$C$2,1+COUNT($A$1:A20),"")</f>
        <v/>
      </c>
      <c r="B21" s="133">
        <f ca="1">OFFSET('Purchases Input worksheet'!$A$1,ROW()-2,0)</f>
        <v>6</v>
      </c>
      <c r="C21" s="201" t="str">
        <f ca="1">IF($C20="Total","",
IF($C20="","",
IF(OFFSET('Purchases Input worksheet'!$B$1,ROW()-2,0)="","TOTAL",
OFFSET('Purchases Input worksheet'!$B$1,ROW()-2,0))))</f>
        <v>Terry's Tools</v>
      </c>
      <c r="D21" s="201" t="str">
        <f ca="1">IF(OFFSET('Purchases Input worksheet'!$C$1,ROW()-2,0)="","",OFFSET('Purchases Input worksheet'!$C$1,ROW()-2,0))</f>
        <v>Property, plant &amp; equipment</v>
      </c>
      <c r="E21" s="170" t="str">
        <f ca="1">IF(OFFSET('Purchases Input worksheet'!$F$1,ROW()-2,0)="","",OFFSET('Purchases Input worksheet'!$F$1,ROW()-2,0))</f>
        <v>TTOct302</v>
      </c>
      <c r="F21" s="202">
        <f ca="1">IF(OFFSET('Purchases Input worksheet'!$G$1,ROW()-2,0)="","",OFFSET('Purchases Input worksheet'!$G$1,ROW()-2,0))</f>
        <v>46237</v>
      </c>
      <c r="G21" s="205" t="str">
        <f ca="1">IF($C21="Total",SUM(G$1:G20),IF(OR('Purchases Input worksheet'!$M20&gt;0,'Purchases Input worksheet'!$M20=0),"",'Purchases Input worksheet'!$M20))</f>
        <v/>
      </c>
      <c r="H21" s="206">
        <f ca="1">IF($C21="Total",SUM(H$1:H20),IF(OR('Purchases Input worksheet'!$M20&lt;0,'Purchases Input worksheet'!$M20=0),"",'Purchases Input worksheet'!$M20))</f>
        <v>110000.00000000001</v>
      </c>
      <c r="I21" s="347"/>
      <c r="J21" s="211" t="str">
        <f ca="1">IF($C21="Total",SUM($I$1:I20),"")</f>
        <v/>
      </c>
      <c r="K21" s="212">
        <f ca="1">IFERROR(IF($C21="Total",$K$2+SUM($G21:$H21)-$J21,
IF(AND(G21="",H21=""),"",
$K$2+SUM(H$3:$H21)+SUM(G$3:$G21)-SUM(I$2:$I21))),"")</f>
        <v>116274.00115384618</v>
      </c>
      <c r="L21" s="208"/>
      <c r="M21" s="249"/>
    </row>
    <row r="22" spans="1:13" x14ac:dyDescent="0.35">
      <c r="A22" s="318" t="str">
        <f ca="1">IF($B22='Creditor balance enquiry'!$C$2,1+COUNT($A$1:A21),"")</f>
        <v/>
      </c>
      <c r="B22" s="133">
        <f ca="1">OFFSET('Purchases Input worksheet'!$A$1,ROW()-2,0)</f>
        <v>6</v>
      </c>
      <c r="C22" s="201" t="str">
        <f ca="1">IF($C21="Total","",
IF($C21="","",
IF(OFFSET('Purchases Input worksheet'!$B$1,ROW()-2,0)="","TOTAL",
OFFSET('Purchases Input worksheet'!$B$1,ROW()-2,0))))</f>
        <v>Terry's Tools</v>
      </c>
      <c r="D22" s="201" t="str">
        <f ca="1">IF(OFFSET('Purchases Input worksheet'!$C$1,ROW()-2,0)="","",OFFSET('Purchases Input worksheet'!$C$1,ROW()-2,0))</f>
        <v>Office equipment</v>
      </c>
      <c r="E22" s="170" t="str">
        <f ca="1">IF(OFFSET('Purchases Input worksheet'!$F$1,ROW()-2,0)="","",OFFSET('Purchases Input worksheet'!$F$1,ROW()-2,0))</f>
        <v>TTOct303</v>
      </c>
      <c r="F22" s="202">
        <f ca="1">IF(OFFSET('Purchases Input worksheet'!$G$1,ROW()-2,0)="","",OFFSET('Purchases Input worksheet'!$G$1,ROW()-2,0))</f>
        <v>46536</v>
      </c>
      <c r="G22" s="205" t="str">
        <f ca="1">IF($C22="Total",SUM(G$1:G21),IF(OR('Purchases Input worksheet'!$M21&gt;0,'Purchases Input worksheet'!$M21=0),"",'Purchases Input worksheet'!$M21))</f>
        <v/>
      </c>
      <c r="H22" s="206">
        <f ca="1">IF($C22="Total",SUM(H$1:H21),IF(OR('Purchases Input worksheet'!$M21&lt;0,'Purchases Input worksheet'!$M21=0),"",'Purchases Input worksheet'!$M21))</f>
        <v>6050.0000000000009</v>
      </c>
      <c r="I22" s="347"/>
      <c r="J22" s="211" t="str">
        <f ca="1">IF($C22="Total",SUM($I$1:I21),"")</f>
        <v/>
      </c>
      <c r="K22" s="212">
        <f ca="1">IFERROR(IF($C22="Total",$K$2+SUM($G22:$H22)-$J22,
IF(AND(G22="",H22=""),"",
$K$2+SUM(H$3:$H22)+SUM(G$3:$G22)-SUM(I$2:$I22))),"")</f>
        <v>122324.00115384618</v>
      </c>
      <c r="L22" s="208"/>
      <c r="M22" s="249"/>
    </row>
    <row r="23" spans="1:13" x14ac:dyDescent="0.35">
      <c r="A23" s="318" t="str">
        <f ca="1">IF($B23='Creditor balance enquiry'!$C$2,1+COUNT($A$1:A22),"")</f>
        <v/>
      </c>
      <c r="B23" s="133" t="str">
        <f ca="1">OFFSET('Purchases Input worksheet'!$A$1,ROW()-2,0)</f>
        <v/>
      </c>
      <c r="C23" s="201" t="str">
        <f ca="1">IF($C22="Total","",
IF($C22="","",
IF(OFFSET('Purchases Input worksheet'!$B$1,ROW()-2,0)="","TOTAL",
OFFSET('Purchases Input worksheet'!$B$1,ROW()-2,0))))</f>
        <v>TOTAL</v>
      </c>
      <c r="D23" s="201" t="str">
        <f ca="1">IF(OFFSET('Purchases Input worksheet'!$C$1,ROW()-2,0)="","",OFFSET('Purchases Input worksheet'!$C$1,ROW()-2,0))</f>
        <v/>
      </c>
      <c r="E23" s="170" t="str">
        <f ca="1">IF(OFFSET('Purchases Input worksheet'!$F$1,ROW()-2,0)="","",OFFSET('Purchases Input worksheet'!$F$1,ROW()-2,0))</f>
        <v/>
      </c>
      <c r="F23" s="202" t="str">
        <f ca="1">IF(OFFSET('Purchases Input worksheet'!$G$1,ROW()-2,0)="","",OFFSET('Purchases Input worksheet'!$G$1,ROW()-2,0))</f>
        <v/>
      </c>
      <c r="G23" s="205">
        <f ca="1">IF($C23="Total",SUM(G$1:G22),IF(OR('Purchases Input worksheet'!$M22&gt;0,'Purchases Input worksheet'!$M22=0),"",'Purchases Input worksheet'!$M22))</f>
        <v>-27.500000000000004</v>
      </c>
      <c r="H23" s="206">
        <f ca="1">IF($C23="Total",SUM(H$1:H22),IF(OR('Purchases Input worksheet'!$M22&lt;0,'Purchases Input worksheet'!$M22=0),"",'Purchases Input worksheet'!$M22))</f>
        <v>149493.22115384619</v>
      </c>
      <c r="I23" s="347"/>
      <c r="J23" s="211">
        <f ca="1">IF($C23="Total",SUM($I$1:I22),"")</f>
        <v>28641.72</v>
      </c>
      <c r="K23" s="212">
        <f ca="1">IFERROR(IF($C23="Total",$K$2+SUM($G23:$H23)-$J23,
IF(AND(G23="",H23=""),"",
$K$2+SUM(H$3:$H23)+SUM(G$3:$G23)-SUM(I$2:$I23))),"")</f>
        <v>122324.00115384618</v>
      </c>
    </row>
    <row r="24" spans="1:13" x14ac:dyDescent="0.35">
      <c r="A24" s="318" t="str">
        <f ca="1">IF($B24='Creditor balance enquiry'!$C$2,1+COUNT($A$1:A23),"")</f>
        <v/>
      </c>
      <c r="B24" s="133" t="str">
        <f ca="1">OFFSET('Purchases Input worksheet'!$A$1,ROW()-2,0)</f>
        <v/>
      </c>
      <c r="C24" s="201" t="str">
        <f ca="1">IF($C23="Total","",
IF($C23="","",
IF(OFFSET('Purchases Input worksheet'!$B$1,ROW()-2,0)="","TOTAL",
OFFSET('Purchases Input worksheet'!$B$1,ROW()-2,0))))</f>
        <v/>
      </c>
      <c r="D24" s="201" t="str">
        <f ca="1">IF(OFFSET('Purchases Input worksheet'!$C$1,ROW()-2,0)="","",OFFSET('Purchases Input worksheet'!$C$1,ROW()-2,0))</f>
        <v/>
      </c>
      <c r="E24" s="170" t="str">
        <f ca="1">IF(OFFSET('Purchases Input worksheet'!$F$1,ROW()-2,0)="","",OFFSET('Purchases Input worksheet'!$F$1,ROW()-2,0))</f>
        <v/>
      </c>
      <c r="F24" s="202" t="str">
        <f ca="1">IF(OFFSET('Purchases Input worksheet'!$G$1,ROW()-2,0)="","",OFFSET('Purchases Input worksheet'!$G$1,ROW()-2,0))</f>
        <v/>
      </c>
      <c r="G24" s="205" t="str">
        <f ca="1">IF($C24="Total",SUM(G$1:G23),IF(OR('Purchases Input worksheet'!$M23&gt;0,'Purchases Input worksheet'!$M23=0),"",'Purchases Input worksheet'!$M23))</f>
        <v/>
      </c>
      <c r="H24" s="206" t="str">
        <f ca="1">IF($C24="Total",SUM(H$1:H23),IF(OR('Purchases Input worksheet'!$M23&lt;0,'Purchases Input worksheet'!$M23=0),"",'Purchases Input worksheet'!$M23))</f>
        <v/>
      </c>
      <c r="I24" s="347"/>
      <c r="J24" s="211" t="str">
        <f ca="1">IF($C24="Total",SUM($I$1:I23),"")</f>
        <v/>
      </c>
      <c r="K24" s="212" t="str">
        <f ca="1">IFERROR(IF($C24="Total",$K$2+SUM($G24:$H24)-$J24,
IF(AND(G24="",H24=""),"",
$K$2+SUM(H$3:$H24)+SUM(G$3:$G24)-SUM(I$2:$I24))),"")</f>
        <v/>
      </c>
    </row>
    <row r="25" spans="1:13" x14ac:dyDescent="0.35">
      <c r="A25" s="318" t="str">
        <f ca="1">IF($B25='Creditor balance enquiry'!$C$2,1+COUNT($A$1:A24),"")</f>
        <v/>
      </c>
      <c r="B25" s="133" t="str">
        <f ca="1">OFFSET('Purchases Input worksheet'!$A$1,ROW()-2,0)</f>
        <v/>
      </c>
      <c r="C25" s="201" t="str">
        <f ca="1">IF($C24="Total","",
IF($C24="","",
IF(OFFSET('Purchases Input worksheet'!$B$1,ROW()-2,0)="","TOTAL",
OFFSET('Purchases Input worksheet'!$B$1,ROW()-2,0))))</f>
        <v/>
      </c>
      <c r="D25" s="201" t="str">
        <f ca="1">IF(OFFSET('Purchases Input worksheet'!$C$1,ROW()-2,0)="","",OFFSET('Purchases Input worksheet'!$C$1,ROW()-2,0))</f>
        <v/>
      </c>
      <c r="E25" s="170" t="str">
        <f ca="1">IF(OFFSET('Purchases Input worksheet'!$F$1,ROW()-2,0)="","",OFFSET('Purchases Input worksheet'!$F$1,ROW()-2,0))</f>
        <v/>
      </c>
      <c r="F25" s="202" t="str">
        <f ca="1">IF(OFFSET('Purchases Input worksheet'!$G$1,ROW()-2,0)="","",OFFSET('Purchases Input worksheet'!$G$1,ROW()-2,0))</f>
        <v/>
      </c>
      <c r="G25" s="205" t="str">
        <f ca="1">IF($C25="Total",SUM(G$1:G24),IF(OR('Purchases Input worksheet'!$M24&gt;0,'Purchases Input worksheet'!$M24=0),"",'Purchases Input worksheet'!$M24))</f>
        <v/>
      </c>
      <c r="H25" s="206" t="str">
        <f ca="1">IF($C25="Total",SUM(H$1:H24),IF(OR('Purchases Input worksheet'!$M24&lt;0,'Purchases Input worksheet'!$M24=0),"",'Purchases Input worksheet'!$M24))</f>
        <v/>
      </c>
      <c r="I25" s="347"/>
      <c r="J25" s="211" t="str">
        <f ca="1">IF($C25="Total",SUM($I$1:I24),"")</f>
        <v/>
      </c>
      <c r="K25" s="212" t="str">
        <f ca="1">IFERROR(IF($C25="Total",$K$2+SUM($G25:$H25)-$J25,
IF(AND(G25="",H25=""),"",
$K$2+SUM(H$3:$H25)+SUM(G$3:$G25)-SUM(I$2:$I25))),"")</f>
        <v/>
      </c>
    </row>
    <row r="26" spans="1:13" x14ac:dyDescent="0.35">
      <c r="A26" s="318" t="str">
        <f ca="1">IF($B26='Creditor balance enquiry'!$C$2,1+COUNT($A$1:A25),"")</f>
        <v/>
      </c>
      <c r="B26" s="133" t="str">
        <f ca="1">OFFSET('Purchases Input worksheet'!$A$1,ROW()-2,0)</f>
        <v/>
      </c>
      <c r="C26" s="201" t="str">
        <f ca="1">IF($C25="Total","",
IF($C25="","",
IF(OFFSET('Purchases Input worksheet'!$B$1,ROW()-2,0)="","TOTAL",
OFFSET('Purchases Input worksheet'!$B$1,ROW()-2,0))))</f>
        <v/>
      </c>
      <c r="D26" s="201" t="str">
        <f ca="1">IF(OFFSET('Purchases Input worksheet'!$C$1,ROW()-2,0)="","",OFFSET('Purchases Input worksheet'!$C$1,ROW()-2,0))</f>
        <v/>
      </c>
      <c r="E26" s="170" t="str">
        <f ca="1">IF(OFFSET('Purchases Input worksheet'!$F$1,ROW()-2,0)="","",OFFSET('Purchases Input worksheet'!$F$1,ROW()-2,0))</f>
        <v/>
      </c>
      <c r="F26" s="202" t="str">
        <f ca="1">IF(OFFSET('Purchases Input worksheet'!$G$1,ROW()-2,0)="","",OFFSET('Purchases Input worksheet'!$G$1,ROW()-2,0))</f>
        <v/>
      </c>
      <c r="G26" s="205" t="str">
        <f ca="1">IF($C26="Total",SUM(G$1:G25),IF(OR('Purchases Input worksheet'!$M25&gt;0,'Purchases Input worksheet'!$M25=0),"",'Purchases Input worksheet'!$M25))</f>
        <v/>
      </c>
      <c r="H26" s="206" t="str">
        <f ca="1">IF($C26="Total",SUM(H$1:H25),IF(OR('Purchases Input worksheet'!$M25&lt;0,'Purchases Input worksheet'!$M25=0),"",'Purchases Input worksheet'!$M25))</f>
        <v/>
      </c>
      <c r="I26" s="347"/>
      <c r="J26" s="211" t="str">
        <f ca="1">IF($C26="Total",SUM($I$1:I25),"")</f>
        <v/>
      </c>
      <c r="K26" s="212" t="str">
        <f ca="1">IFERROR(IF($C26="Total",$K$2+SUM($G26:$H26)-$J26,
IF(AND(G26="",H26=""),"",
$K$2+SUM(H$3:$H26)+SUM(G$3:$G26)-SUM(I$2:$I26))),"")</f>
        <v/>
      </c>
    </row>
    <row r="27" spans="1:13" x14ac:dyDescent="0.35">
      <c r="A27" s="318" t="str">
        <f ca="1">IF($B27='Creditor balance enquiry'!$C$2,1+COUNT($A$1:A26),"")</f>
        <v/>
      </c>
      <c r="B27" s="133" t="str">
        <f ca="1">OFFSET('Purchases Input worksheet'!$A$1,ROW()-2,0)</f>
        <v/>
      </c>
      <c r="C27" s="201" t="str">
        <f ca="1">IF($C26="Total","",
IF($C26="","",
IF(OFFSET('Purchases Input worksheet'!$B$1,ROW()-2,0)="","TOTAL",
OFFSET('Purchases Input worksheet'!$B$1,ROW()-2,0))))</f>
        <v/>
      </c>
      <c r="D27" s="201" t="str">
        <f ca="1">IF(OFFSET('Purchases Input worksheet'!$C$1,ROW()-2,0)="","",OFFSET('Purchases Input worksheet'!$C$1,ROW()-2,0))</f>
        <v/>
      </c>
      <c r="E27" s="170" t="str">
        <f ca="1">IF(OFFSET('Purchases Input worksheet'!$F$1,ROW()-2,0)="","",OFFSET('Purchases Input worksheet'!$F$1,ROW()-2,0))</f>
        <v/>
      </c>
      <c r="F27" s="202" t="str">
        <f ca="1">IF(OFFSET('Purchases Input worksheet'!$G$1,ROW()-2,0)="","",OFFSET('Purchases Input worksheet'!$G$1,ROW()-2,0))</f>
        <v/>
      </c>
      <c r="G27" s="205" t="str">
        <f ca="1">IF($C27="Total",SUM(G$1:G26),IF(OR('Purchases Input worksheet'!$M26&gt;0,'Purchases Input worksheet'!$M26=0),"",'Purchases Input worksheet'!$M26))</f>
        <v/>
      </c>
      <c r="H27" s="206" t="str">
        <f ca="1">IF($C27="Total",SUM(H$1:H26),IF(OR('Purchases Input worksheet'!$M26&lt;0,'Purchases Input worksheet'!$M26=0),"",'Purchases Input worksheet'!$M26))</f>
        <v/>
      </c>
      <c r="I27" s="347"/>
      <c r="J27" s="211" t="str">
        <f ca="1">IF($C27="Total",SUM($I$1:I26),"")</f>
        <v/>
      </c>
      <c r="K27" s="212" t="str">
        <f ca="1">IFERROR(IF($C27="Total",$K$2+SUM($G27:$H27)-$J27,
IF(AND(G27="",H27=""),"",
$K$2+SUM(H$3:$H27)+SUM(G$3:$G27)-SUM(I$2:$I27))),"")</f>
        <v/>
      </c>
    </row>
    <row r="28" spans="1:13" x14ac:dyDescent="0.35">
      <c r="A28" s="318" t="str">
        <f ca="1">IF($B28='Creditor balance enquiry'!$C$2,1+COUNT($A$1:A27),"")</f>
        <v/>
      </c>
      <c r="B28" s="133" t="str">
        <f ca="1">OFFSET('Purchases Input worksheet'!$A$1,ROW()-2,0)</f>
        <v/>
      </c>
      <c r="C28" s="201" t="str">
        <f ca="1">IF($C27="Total","",
IF($C27="","",
IF(OFFSET('Purchases Input worksheet'!$B$1,ROW()-2,0)="","TOTAL",
OFFSET('Purchases Input worksheet'!$B$1,ROW()-2,0))))</f>
        <v/>
      </c>
      <c r="D28" s="201" t="str">
        <f ca="1">IF(OFFSET('Purchases Input worksheet'!$C$1,ROW()-2,0)="","",OFFSET('Purchases Input worksheet'!$C$1,ROW()-2,0))</f>
        <v/>
      </c>
      <c r="E28" s="170" t="str">
        <f ca="1">IF(OFFSET('Purchases Input worksheet'!$F$1,ROW()-2,0)="","",OFFSET('Purchases Input worksheet'!$F$1,ROW()-2,0))</f>
        <v/>
      </c>
      <c r="F28" s="202" t="str">
        <f ca="1">IF(OFFSET('Purchases Input worksheet'!$G$1,ROW()-2,0)="","",OFFSET('Purchases Input worksheet'!$G$1,ROW()-2,0))</f>
        <v/>
      </c>
      <c r="G28" s="205" t="str">
        <f ca="1">IF($C28="Total",SUM(G$1:G27),IF(OR('Purchases Input worksheet'!$M27&gt;0,'Purchases Input worksheet'!$M27=0),"",'Purchases Input worksheet'!$M27))</f>
        <v/>
      </c>
      <c r="H28" s="206" t="str">
        <f ca="1">IF($C28="Total",SUM(H$1:H27),IF(OR('Purchases Input worksheet'!$M27&lt;0,'Purchases Input worksheet'!$M27=0),"",'Purchases Input worksheet'!$M27))</f>
        <v/>
      </c>
      <c r="I28" s="347"/>
      <c r="J28" s="211" t="str">
        <f ca="1">IF($C28="Total",SUM($I$1:I27),"")</f>
        <v/>
      </c>
      <c r="K28" s="212" t="str">
        <f ca="1">IFERROR(IF($C28="Total",$K$2+SUM($G28:$H28)-$J28,
IF(AND(G28="",H28=""),"",
$K$2+SUM(H$3:$H28)+SUM(G$3:$G28)-SUM(I$2:$I28))),"")</f>
        <v/>
      </c>
    </row>
    <row r="29" spans="1:13" x14ac:dyDescent="0.35">
      <c r="A29" s="318" t="str">
        <f ca="1">IF($B29='Creditor balance enquiry'!$C$2,1+COUNT($A$1:A28),"")</f>
        <v/>
      </c>
      <c r="B29" s="133" t="str">
        <f ca="1">OFFSET('Purchases Input worksheet'!$A$1,ROW()-2,0)</f>
        <v/>
      </c>
      <c r="C29" s="201" t="str">
        <f ca="1">IF($C28="Total","",
IF($C28="","",
IF(OFFSET('Purchases Input worksheet'!$B$1,ROW()-2,0)="","TOTAL",
OFFSET('Purchases Input worksheet'!$B$1,ROW()-2,0))))</f>
        <v/>
      </c>
      <c r="D29" s="201" t="str">
        <f ca="1">IF(OFFSET('Purchases Input worksheet'!$C$1,ROW()-2,0)="","",OFFSET('Purchases Input worksheet'!$C$1,ROW()-2,0))</f>
        <v/>
      </c>
      <c r="E29" s="170" t="str">
        <f ca="1">IF(OFFSET('Purchases Input worksheet'!$F$1,ROW()-2,0)="","",OFFSET('Purchases Input worksheet'!$F$1,ROW()-2,0))</f>
        <v/>
      </c>
      <c r="F29" s="202" t="str">
        <f ca="1">IF(OFFSET('Purchases Input worksheet'!$G$1,ROW()-2,0)="","",OFFSET('Purchases Input worksheet'!$G$1,ROW()-2,0))</f>
        <v/>
      </c>
      <c r="G29" s="205" t="str">
        <f ca="1">IF($C29="Total",SUM(G$1:G28),IF(OR('Purchases Input worksheet'!$M28&gt;0,'Purchases Input worksheet'!$M28=0),"",'Purchases Input worksheet'!$M28))</f>
        <v/>
      </c>
      <c r="H29" s="206" t="str">
        <f ca="1">IF($C29="Total",SUM(H$1:H28),IF(OR('Purchases Input worksheet'!$M28&lt;0,'Purchases Input worksheet'!$M28=0),"",'Purchases Input worksheet'!$M28))</f>
        <v/>
      </c>
      <c r="I29" s="347"/>
      <c r="J29" s="211" t="str">
        <f ca="1">IF($C29="Total",SUM($I$1:I28),"")</f>
        <v/>
      </c>
      <c r="K29" s="212" t="str">
        <f ca="1">IFERROR(IF($C29="Total",$K$2+SUM($G29:$H29)-$J29,
IF(AND(G29="",H29=""),"",
$K$2+SUM(H$3:$H29)+SUM(G$3:$G29)-SUM(I$2:$I29))),"")</f>
        <v/>
      </c>
    </row>
    <row r="30" spans="1:13" x14ac:dyDescent="0.35">
      <c r="A30" s="318" t="str">
        <f ca="1">IF($B30='Creditor balance enquiry'!$C$2,1+COUNT($A$1:A29),"")</f>
        <v/>
      </c>
      <c r="B30" s="133" t="str">
        <f ca="1">OFFSET('Purchases Input worksheet'!$A$1,ROW()-2,0)</f>
        <v/>
      </c>
      <c r="C30" s="201" t="str">
        <f ca="1">IF($C29="Total","",
IF($C29="","",
IF(OFFSET('Purchases Input worksheet'!$B$1,ROW()-2,0)="","TOTAL",
OFFSET('Purchases Input worksheet'!$B$1,ROW()-2,0))))</f>
        <v/>
      </c>
      <c r="D30" s="201" t="str">
        <f ca="1">IF(OFFSET('Purchases Input worksheet'!$C$1,ROW()-2,0)="","",OFFSET('Purchases Input worksheet'!$C$1,ROW()-2,0))</f>
        <v/>
      </c>
      <c r="E30" s="170" t="str">
        <f ca="1">IF(OFFSET('Purchases Input worksheet'!$F$1,ROW()-2,0)="","",OFFSET('Purchases Input worksheet'!$F$1,ROW()-2,0))</f>
        <v/>
      </c>
      <c r="F30" s="202" t="str">
        <f ca="1">IF(OFFSET('Purchases Input worksheet'!$G$1,ROW()-2,0)="","",OFFSET('Purchases Input worksheet'!$G$1,ROW()-2,0))</f>
        <v/>
      </c>
      <c r="G30" s="205" t="str">
        <f ca="1">IF($C30="Total",SUM(G$1:G29),IF(OR('Purchases Input worksheet'!$M29&gt;0,'Purchases Input worksheet'!$M29=0),"",'Purchases Input worksheet'!$M29))</f>
        <v/>
      </c>
      <c r="H30" s="206" t="str">
        <f ca="1">IF($C30="Total",SUM(H$1:H29),IF(OR('Purchases Input worksheet'!$M29&lt;0,'Purchases Input worksheet'!$M29=0),"",'Purchases Input worksheet'!$M29))</f>
        <v/>
      </c>
      <c r="I30" s="347"/>
      <c r="J30" s="211" t="str">
        <f ca="1">IF($C30="Total",SUM($I$1:I29),"")</f>
        <v/>
      </c>
      <c r="K30" s="212" t="str">
        <f ca="1">IFERROR(IF($C30="Total",$K$2+SUM($G30:$H30)-$J30,
IF(AND(G30="",H30=""),"",
$K$2+SUM(H$3:$H30)+SUM(G$3:$G30)-SUM(I$2:$I30))),"")</f>
        <v/>
      </c>
    </row>
    <row r="31" spans="1:13" x14ac:dyDescent="0.35">
      <c r="A31" s="318" t="str">
        <f ca="1">IF($B31='Creditor balance enquiry'!$C$2,1+COUNT($A$1:A30),"")</f>
        <v/>
      </c>
      <c r="B31" s="133" t="str">
        <f ca="1">OFFSET('Purchases Input worksheet'!$A$1,ROW()-2,0)</f>
        <v/>
      </c>
      <c r="C31" s="201" t="str">
        <f ca="1">IF($C30="Total","",
IF($C30="","",
IF(OFFSET('Purchases Input worksheet'!$B$1,ROW()-2,0)="","TOTAL",
OFFSET('Purchases Input worksheet'!$B$1,ROW()-2,0))))</f>
        <v/>
      </c>
      <c r="D31" s="201" t="str">
        <f ca="1">IF(OFFSET('Purchases Input worksheet'!$C$1,ROW()-2,0)="","",OFFSET('Purchases Input worksheet'!$C$1,ROW()-2,0))</f>
        <v/>
      </c>
      <c r="E31" s="170" t="str">
        <f ca="1">IF(OFFSET('Purchases Input worksheet'!$F$1,ROW()-2,0)="","",OFFSET('Purchases Input worksheet'!$F$1,ROW()-2,0))</f>
        <v/>
      </c>
      <c r="F31" s="202" t="str">
        <f ca="1">IF(OFFSET('Purchases Input worksheet'!$G$1,ROW()-2,0)="","",OFFSET('Purchases Input worksheet'!$G$1,ROW()-2,0))</f>
        <v/>
      </c>
      <c r="G31" s="205" t="str">
        <f ca="1">IF($C31="Total",SUM(G$1:G30),IF(OR('Purchases Input worksheet'!$M30&gt;0,'Purchases Input worksheet'!$M30=0),"",'Purchases Input worksheet'!$M30))</f>
        <v/>
      </c>
      <c r="H31" s="206" t="str">
        <f ca="1">IF($C31="Total",SUM(H$1:H30),IF(OR('Purchases Input worksheet'!$M30&lt;0,'Purchases Input worksheet'!$M30=0),"",'Purchases Input worksheet'!$M30))</f>
        <v/>
      </c>
      <c r="I31" s="347"/>
      <c r="J31" s="211" t="str">
        <f ca="1">IF($C31="Total",SUM($I$1:I30),"")</f>
        <v/>
      </c>
      <c r="K31" s="212" t="str">
        <f ca="1">IFERROR(IF($C31="Total",$K$2+SUM($G31:$H31)-$J31,
IF(AND(G31="",H31=""),"",
$K$2+SUM(H$3:$H31)+SUM(G$3:$G31)-SUM(I$2:$I31))),"")</f>
        <v/>
      </c>
    </row>
    <row r="32" spans="1:13" x14ac:dyDescent="0.35">
      <c r="A32" s="318" t="str">
        <f ca="1">IF($B32='Creditor balance enquiry'!$C$2,1+COUNT($A$1:A31),"")</f>
        <v/>
      </c>
      <c r="B32" s="133" t="str">
        <f ca="1">OFFSET('Purchases Input worksheet'!$A$1,ROW()-2,0)</f>
        <v/>
      </c>
      <c r="C32" s="201" t="str">
        <f ca="1">IF($C31="Total","",
IF($C31="","",
IF(OFFSET('Purchases Input worksheet'!$B$1,ROW()-2,0)="","TOTAL",
OFFSET('Purchases Input worksheet'!$B$1,ROW()-2,0))))</f>
        <v/>
      </c>
      <c r="D32" s="201" t="str">
        <f ca="1">IF(OFFSET('Purchases Input worksheet'!$C$1,ROW()-2,0)="","",OFFSET('Purchases Input worksheet'!$C$1,ROW()-2,0))</f>
        <v/>
      </c>
      <c r="E32" s="170" t="str">
        <f ca="1">IF(OFFSET('Purchases Input worksheet'!$F$1,ROW()-2,0)="","",OFFSET('Purchases Input worksheet'!$F$1,ROW()-2,0))</f>
        <v/>
      </c>
      <c r="F32" s="202" t="str">
        <f ca="1">IF(OFFSET('Purchases Input worksheet'!$G$1,ROW()-2,0)="","",OFFSET('Purchases Input worksheet'!$G$1,ROW()-2,0))</f>
        <v/>
      </c>
      <c r="G32" s="205" t="str">
        <f ca="1">IF($C32="Total",SUM(G$1:G31),IF(OR('Purchases Input worksheet'!$M31&gt;0,'Purchases Input worksheet'!$M31=0),"",'Purchases Input worksheet'!$M31))</f>
        <v/>
      </c>
      <c r="H32" s="206" t="str">
        <f ca="1">IF($C32="Total",SUM(H$1:H31),IF(OR('Purchases Input worksheet'!$M31&lt;0,'Purchases Input worksheet'!$M31=0),"",'Purchases Input worksheet'!$M31))</f>
        <v/>
      </c>
      <c r="I32" s="347"/>
      <c r="J32" s="211" t="str">
        <f ca="1">IF($C32="Total",SUM($I$1:I31),"")</f>
        <v/>
      </c>
      <c r="K32" s="212" t="str">
        <f ca="1">IFERROR(IF($C32="Total",$K$2+SUM($G32:$H32)-$J32,
IF(AND(G32="",H32=""),"",
$K$2+SUM(H$3:$H32)+SUM(G$3:$G32)-SUM(I$2:$I32))),"")</f>
        <v/>
      </c>
    </row>
    <row r="33" spans="1:11" x14ac:dyDescent="0.35">
      <c r="A33" s="318" t="str">
        <f ca="1">IF($B33='Creditor balance enquiry'!$C$2,1+COUNT($A$1:A32),"")</f>
        <v/>
      </c>
      <c r="B33" s="133" t="str">
        <f ca="1">OFFSET('Purchases Input worksheet'!$A$1,ROW()-2,0)</f>
        <v/>
      </c>
      <c r="C33" s="201" t="str">
        <f ca="1">IF($C32="Total","",
IF($C32="","",
IF(OFFSET('Purchases Input worksheet'!$B$1,ROW()-2,0)="","TOTAL",
OFFSET('Purchases Input worksheet'!$B$1,ROW()-2,0))))</f>
        <v/>
      </c>
      <c r="D33" s="201" t="str">
        <f ca="1">IF(OFFSET('Purchases Input worksheet'!$C$1,ROW()-2,0)="","",OFFSET('Purchases Input worksheet'!$C$1,ROW()-2,0))</f>
        <v/>
      </c>
      <c r="E33" s="170" t="str">
        <f ca="1">IF(OFFSET('Purchases Input worksheet'!$F$1,ROW()-2,0)="","",OFFSET('Purchases Input worksheet'!$F$1,ROW()-2,0))</f>
        <v/>
      </c>
      <c r="F33" s="202" t="str">
        <f ca="1">IF(OFFSET('Purchases Input worksheet'!$G$1,ROW()-2,0)="","",OFFSET('Purchases Input worksheet'!$G$1,ROW()-2,0))</f>
        <v/>
      </c>
      <c r="G33" s="205" t="str">
        <f ca="1">IF($C33="Total",SUM(G$1:G32),IF(OR('Purchases Input worksheet'!$M32&gt;0,'Purchases Input worksheet'!$M32=0),"",'Purchases Input worksheet'!$M32))</f>
        <v/>
      </c>
      <c r="H33" s="206" t="str">
        <f ca="1">IF($C33="Total",SUM(H$1:H32),IF(OR('Purchases Input worksheet'!$M32&lt;0,'Purchases Input worksheet'!$M32=0),"",'Purchases Input worksheet'!$M32))</f>
        <v/>
      </c>
      <c r="I33" s="347"/>
      <c r="J33" s="211" t="str">
        <f ca="1">IF($C33="Total",SUM($I$1:I32),"")</f>
        <v/>
      </c>
      <c r="K33" s="212" t="str">
        <f ca="1">IFERROR(IF($C33="Total",$K$2+SUM($G33:$H33)-$J33,
IF(AND(G33="",H33=""),"",
$K$2+SUM(H$3:$H33)+SUM(G$3:$G33)-SUM(I$2:$I33))),"")</f>
        <v/>
      </c>
    </row>
    <row r="34" spans="1:11" x14ac:dyDescent="0.35">
      <c r="A34" s="318" t="str">
        <f ca="1">IF($B34='Creditor balance enquiry'!$C$2,1+COUNT($A$1:A33),"")</f>
        <v/>
      </c>
      <c r="B34" s="133" t="str">
        <f ca="1">OFFSET('Purchases Input worksheet'!$A$1,ROW()-2,0)</f>
        <v/>
      </c>
      <c r="C34" s="201" t="str">
        <f ca="1">IF($C33="Total","",
IF($C33="","",
IF(OFFSET('Purchases Input worksheet'!$B$1,ROW()-2,0)="","TOTAL",
OFFSET('Purchases Input worksheet'!$B$1,ROW()-2,0))))</f>
        <v/>
      </c>
      <c r="D34" s="201" t="str">
        <f ca="1">IF(OFFSET('Purchases Input worksheet'!$C$1,ROW()-2,0)="","",OFFSET('Purchases Input worksheet'!$C$1,ROW()-2,0))</f>
        <v/>
      </c>
      <c r="E34" s="170" t="str">
        <f ca="1">IF(OFFSET('Purchases Input worksheet'!$F$1,ROW()-2,0)="","",OFFSET('Purchases Input worksheet'!$F$1,ROW()-2,0))</f>
        <v/>
      </c>
      <c r="F34" s="202" t="str">
        <f ca="1">IF(OFFSET('Purchases Input worksheet'!$G$1,ROW()-2,0)="","",OFFSET('Purchases Input worksheet'!$G$1,ROW()-2,0))</f>
        <v/>
      </c>
      <c r="G34" s="205" t="str">
        <f ca="1">IF($C34="Total",SUM(G$1:G33),IF(OR('Purchases Input worksheet'!$M33&gt;0,'Purchases Input worksheet'!$M33=0),"",'Purchases Input worksheet'!$M33))</f>
        <v/>
      </c>
      <c r="H34" s="206" t="str">
        <f ca="1">IF($C34="Total",SUM(H$1:H33),IF(OR('Purchases Input worksheet'!$M33&lt;0,'Purchases Input worksheet'!$M33=0),"",'Purchases Input worksheet'!$M33))</f>
        <v/>
      </c>
      <c r="I34" s="347"/>
      <c r="J34" s="211" t="str">
        <f ca="1">IF($C34="Total",SUM($I$1:I33),"")</f>
        <v/>
      </c>
      <c r="K34" s="212" t="str">
        <f ca="1">IFERROR(IF($C34="Total",$K$2+SUM($G34:$H34)-$J34,
IF(AND(G34="",H34=""),"",
$K$2+SUM(H$3:$H34)+SUM(G$3:$G34)-SUM(I$2:$I34))),"")</f>
        <v/>
      </c>
    </row>
    <row r="35" spans="1:11" x14ac:dyDescent="0.35">
      <c r="A35" s="318" t="str">
        <f ca="1">IF($B35='Creditor balance enquiry'!$C$2,1+COUNT($A$1:A34),"")</f>
        <v/>
      </c>
      <c r="B35" s="133" t="str">
        <f ca="1">OFFSET('Purchases Input worksheet'!$A$1,ROW()-2,0)</f>
        <v/>
      </c>
      <c r="C35" s="201" t="str">
        <f ca="1">IF($C34="Total","",
IF($C34="","",
IF(OFFSET('Purchases Input worksheet'!$B$1,ROW()-2,0)="","TOTAL",
OFFSET('Purchases Input worksheet'!$B$1,ROW()-2,0))))</f>
        <v/>
      </c>
      <c r="D35" s="201" t="str">
        <f ca="1">IF(OFFSET('Purchases Input worksheet'!$C$1,ROW()-2,0)="","",OFFSET('Purchases Input worksheet'!$C$1,ROW()-2,0))</f>
        <v/>
      </c>
      <c r="E35" s="170" t="str">
        <f ca="1">IF(OFFSET('Purchases Input worksheet'!$F$1,ROW()-2,0)="","",OFFSET('Purchases Input worksheet'!$F$1,ROW()-2,0))</f>
        <v/>
      </c>
      <c r="F35" s="202" t="str">
        <f ca="1">IF(OFFSET('Purchases Input worksheet'!$G$1,ROW()-2,0)="","",OFFSET('Purchases Input worksheet'!$G$1,ROW()-2,0))</f>
        <v/>
      </c>
      <c r="G35" s="205" t="str">
        <f ca="1">IF($C35="Total",SUM(G$1:G34),IF(OR('Purchases Input worksheet'!$M34&gt;0,'Purchases Input worksheet'!$M34=0),"",'Purchases Input worksheet'!$M34))</f>
        <v/>
      </c>
      <c r="H35" s="206" t="str">
        <f ca="1">IF($C35="Total",SUM(H$1:H34),IF(OR('Purchases Input worksheet'!$M34&lt;0,'Purchases Input worksheet'!$M34=0),"",'Purchases Input worksheet'!$M34))</f>
        <v/>
      </c>
      <c r="I35" s="347"/>
      <c r="J35" s="211" t="str">
        <f ca="1">IF($C35="Total",SUM($I$1:I34),"")</f>
        <v/>
      </c>
      <c r="K35" s="212" t="str">
        <f ca="1">IFERROR(IF($C35="Total",$K$2+SUM($G35:$H35)-$J35,
IF(AND(G35="",H35=""),"",
$K$2+SUM(H$3:$H35)+SUM(G$3:$G35)-SUM(I$2:$I35))),"")</f>
        <v/>
      </c>
    </row>
    <row r="36" spans="1:11" x14ac:dyDescent="0.35">
      <c r="A36" s="318" t="str">
        <f ca="1">IF($B36='Creditor balance enquiry'!$C$2,1+COUNT($A$1:A35),"")</f>
        <v/>
      </c>
      <c r="B36" s="133" t="str">
        <f ca="1">OFFSET('Purchases Input worksheet'!$A$1,ROW()-2,0)</f>
        <v/>
      </c>
      <c r="C36" s="201" t="str">
        <f ca="1">IF($C35="Total","",
IF($C35="","",
IF(OFFSET('Purchases Input worksheet'!$B$1,ROW()-2,0)="","TOTAL",
OFFSET('Purchases Input worksheet'!$B$1,ROW()-2,0))))</f>
        <v/>
      </c>
      <c r="D36" s="201" t="str">
        <f ca="1">IF(OFFSET('Purchases Input worksheet'!$C$1,ROW()-2,0)="","",OFFSET('Purchases Input worksheet'!$C$1,ROW()-2,0))</f>
        <v/>
      </c>
      <c r="E36" s="170" t="str">
        <f ca="1">IF(OFFSET('Purchases Input worksheet'!$F$1,ROW()-2,0)="","",OFFSET('Purchases Input worksheet'!$F$1,ROW()-2,0))</f>
        <v/>
      </c>
      <c r="F36" s="202" t="str">
        <f ca="1">IF(OFFSET('Purchases Input worksheet'!$G$1,ROW()-2,0)="","",OFFSET('Purchases Input worksheet'!$G$1,ROW()-2,0))</f>
        <v/>
      </c>
      <c r="G36" s="205" t="str">
        <f ca="1">IF($C36="Total",SUM(G$1:G35),IF(OR('Purchases Input worksheet'!$M35&gt;0,'Purchases Input worksheet'!$M35=0),"",'Purchases Input worksheet'!$M35))</f>
        <v/>
      </c>
      <c r="H36" s="206" t="str">
        <f ca="1">IF($C36="Total",SUM(H$1:H35),IF(OR('Purchases Input worksheet'!$M35&lt;0,'Purchases Input worksheet'!$M35=0),"",'Purchases Input worksheet'!$M35))</f>
        <v/>
      </c>
      <c r="I36" s="347"/>
      <c r="J36" s="211" t="str">
        <f ca="1">IF($C36="Total",SUM($I$1:I35),"")</f>
        <v/>
      </c>
      <c r="K36" s="212" t="str">
        <f ca="1">IFERROR(IF($C36="Total",$K$2+SUM($G36:$H36)-$J36,
IF(AND(G36="",H36=""),"",
$K$2+SUM(H$3:$H36)+SUM(G$3:$G36)-SUM(I$2:$I36))),"")</f>
        <v/>
      </c>
    </row>
    <row r="37" spans="1:11" x14ac:dyDescent="0.35">
      <c r="A37" s="318" t="str">
        <f ca="1">IF($B37='Creditor balance enquiry'!$C$2,1+COUNT($A$1:A36),"")</f>
        <v/>
      </c>
      <c r="B37" s="133" t="str">
        <f ca="1">OFFSET('Purchases Input worksheet'!$A$1,ROW()-2,0)</f>
        <v/>
      </c>
      <c r="C37" s="201" t="str">
        <f ca="1">IF($C36="Total","",
IF($C36="","",
IF(OFFSET('Purchases Input worksheet'!$B$1,ROW()-2,0)="","TOTAL",
OFFSET('Purchases Input worksheet'!$B$1,ROW()-2,0))))</f>
        <v/>
      </c>
      <c r="D37" s="201" t="str">
        <f ca="1">IF(OFFSET('Purchases Input worksheet'!$C$1,ROW()-2,0)="","",OFFSET('Purchases Input worksheet'!$C$1,ROW()-2,0))</f>
        <v/>
      </c>
      <c r="E37" s="170" t="str">
        <f ca="1">IF(OFFSET('Purchases Input worksheet'!$F$1,ROW()-2,0)="","",OFFSET('Purchases Input worksheet'!$F$1,ROW()-2,0))</f>
        <v/>
      </c>
      <c r="F37" s="202" t="str">
        <f ca="1">IF(OFFSET('Purchases Input worksheet'!$G$1,ROW()-2,0)="","",OFFSET('Purchases Input worksheet'!$G$1,ROW()-2,0))</f>
        <v/>
      </c>
      <c r="G37" s="205" t="str">
        <f ca="1">IF($C37="Total",SUM(G$1:G36),IF(OR('Purchases Input worksheet'!$M36&gt;0,'Purchases Input worksheet'!$M36=0),"",'Purchases Input worksheet'!$M36))</f>
        <v/>
      </c>
      <c r="H37" s="206" t="str">
        <f ca="1">IF($C37="Total",SUM(H$1:H36),IF(OR('Purchases Input worksheet'!$M36&lt;0,'Purchases Input worksheet'!$M36=0),"",'Purchases Input worksheet'!$M36))</f>
        <v/>
      </c>
      <c r="I37" s="347"/>
      <c r="J37" s="211" t="str">
        <f ca="1">IF($C37="Total",SUM($I$1:I36),"")</f>
        <v/>
      </c>
      <c r="K37" s="212" t="str">
        <f ca="1">IFERROR(IF($C37="Total",$K$2+SUM($G37:$H37)-$J37,
IF(AND(G37="",H37=""),"",
$K$2+SUM(H$3:$H37)+SUM(G$3:$G37)-SUM(I$2:$I37))),"")</f>
        <v/>
      </c>
    </row>
    <row r="38" spans="1:11" x14ac:dyDescent="0.35">
      <c r="A38" s="318" t="str">
        <f ca="1">IF($B38='Creditor balance enquiry'!$C$2,1+COUNT($A$1:A37),"")</f>
        <v/>
      </c>
      <c r="B38" s="133" t="str">
        <f ca="1">OFFSET('Purchases Input worksheet'!$A$1,ROW()-2,0)</f>
        <v/>
      </c>
      <c r="C38" s="201" t="str">
        <f ca="1">IF($C37="Total","",
IF($C37="","",
IF(OFFSET('Purchases Input worksheet'!$B$1,ROW()-2,0)="","TOTAL",
OFFSET('Purchases Input worksheet'!$B$1,ROW()-2,0))))</f>
        <v/>
      </c>
      <c r="D38" s="201" t="str">
        <f ca="1">IF(OFFSET('Purchases Input worksheet'!$C$1,ROW()-2,0)="","",OFFSET('Purchases Input worksheet'!$C$1,ROW()-2,0))</f>
        <v/>
      </c>
      <c r="E38" s="170" t="str">
        <f ca="1">IF(OFFSET('Purchases Input worksheet'!$F$1,ROW()-2,0)="","",OFFSET('Purchases Input worksheet'!$F$1,ROW()-2,0))</f>
        <v/>
      </c>
      <c r="F38" s="202" t="str">
        <f ca="1">IF(OFFSET('Purchases Input worksheet'!$G$1,ROW()-2,0)="","",OFFSET('Purchases Input worksheet'!$G$1,ROW()-2,0))</f>
        <v/>
      </c>
      <c r="G38" s="205" t="str">
        <f ca="1">IF($C38="Total",SUM(G$1:G37),IF(OR('Purchases Input worksheet'!$M37&gt;0,'Purchases Input worksheet'!$M37=0),"",'Purchases Input worksheet'!$M37))</f>
        <v/>
      </c>
      <c r="H38" s="206" t="str">
        <f ca="1">IF($C38="Total",SUM(H$1:H37),IF(OR('Purchases Input worksheet'!$M37&lt;0,'Purchases Input worksheet'!$M37=0),"",'Purchases Input worksheet'!$M37))</f>
        <v/>
      </c>
      <c r="I38" s="347"/>
      <c r="J38" s="211" t="str">
        <f ca="1">IF($C38="Total",SUM($I$1:I37),"")</f>
        <v/>
      </c>
      <c r="K38" s="212" t="str">
        <f ca="1">IFERROR(IF($C38="Total",$K$2+SUM($G38:$H38)-$J38,
IF(AND(G38="",H38=""),"",
$K$2+SUM(H$3:$H38)+SUM(G$3:$G38)-SUM(I$2:$I38))),"")</f>
        <v/>
      </c>
    </row>
    <row r="39" spans="1:11" x14ac:dyDescent="0.35">
      <c r="A39" s="318" t="str">
        <f ca="1">IF($B39='Creditor balance enquiry'!$C$2,1+COUNT($A$1:A38),"")</f>
        <v/>
      </c>
      <c r="B39" s="133" t="str">
        <f ca="1">OFFSET('Purchases Input worksheet'!$A$1,ROW()-2,0)</f>
        <v/>
      </c>
      <c r="C39" s="201" t="str">
        <f ca="1">IF($C38="Total","",
IF($C38="","",
IF(OFFSET('Purchases Input worksheet'!$B$1,ROW()-2,0)="","TOTAL",
OFFSET('Purchases Input worksheet'!$B$1,ROW()-2,0))))</f>
        <v/>
      </c>
      <c r="D39" s="201" t="str">
        <f ca="1">IF(OFFSET('Purchases Input worksheet'!$C$1,ROW()-2,0)="","",OFFSET('Purchases Input worksheet'!$C$1,ROW()-2,0))</f>
        <v/>
      </c>
      <c r="E39" s="170" t="str">
        <f ca="1">IF(OFFSET('Purchases Input worksheet'!$F$1,ROW()-2,0)="","",OFFSET('Purchases Input worksheet'!$F$1,ROW()-2,0))</f>
        <v/>
      </c>
      <c r="F39" s="202" t="str">
        <f ca="1">IF(OFFSET('Purchases Input worksheet'!$G$1,ROW()-2,0)="","",OFFSET('Purchases Input worksheet'!$G$1,ROW()-2,0))</f>
        <v/>
      </c>
      <c r="G39" s="205" t="str">
        <f ca="1">IF($C39="Total",SUM(G$1:G38),IF(OR('Purchases Input worksheet'!$M38&gt;0,'Purchases Input worksheet'!$M38=0),"",'Purchases Input worksheet'!$M38))</f>
        <v/>
      </c>
      <c r="H39" s="206" t="str">
        <f ca="1">IF($C39="Total",SUM(H$1:H38),IF(OR('Purchases Input worksheet'!$M38&lt;0,'Purchases Input worksheet'!$M38=0),"",'Purchases Input worksheet'!$M38))</f>
        <v/>
      </c>
      <c r="I39" s="347"/>
      <c r="J39" s="211" t="str">
        <f ca="1">IF($C39="Total",SUM($I$1:I38),"")</f>
        <v/>
      </c>
      <c r="K39" s="212" t="str">
        <f ca="1">IFERROR(IF($C39="Total",$K$2+SUM($G39:$H39)-$J39,
IF(AND(G39="",H39=""),"",
$K$2+SUM(H$3:$H39)+SUM(G$3:$G39)-SUM(I$2:$I39))),"")</f>
        <v/>
      </c>
    </row>
    <row r="40" spans="1:11" x14ac:dyDescent="0.35">
      <c r="A40" s="318" t="str">
        <f ca="1">IF($B40='Creditor balance enquiry'!$C$2,1+COUNT($A$1:A39),"")</f>
        <v/>
      </c>
      <c r="B40" s="133" t="str">
        <f ca="1">OFFSET('Purchases Input worksheet'!$A$1,ROW()-2,0)</f>
        <v/>
      </c>
      <c r="C40" s="201" t="str">
        <f ca="1">IF($C39="Total","",
IF($C39="","",
IF(OFFSET('Purchases Input worksheet'!$B$1,ROW()-2,0)="","TOTAL",
OFFSET('Purchases Input worksheet'!$B$1,ROW()-2,0))))</f>
        <v/>
      </c>
      <c r="D40" s="201" t="str">
        <f ca="1">IF(OFFSET('Purchases Input worksheet'!$C$1,ROW()-2,0)="","",OFFSET('Purchases Input worksheet'!$C$1,ROW()-2,0))</f>
        <v/>
      </c>
      <c r="E40" s="170" t="str">
        <f ca="1">IF(OFFSET('Purchases Input worksheet'!$F$1,ROW()-2,0)="","",OFFSET('Purchases Input worksheet'!$F$1,ROW()-2,0))</f>
        <v/>
      </c>
      <c r="F40" s="202" t="str">
        <f ca="1">IF(OFFSET('Purchases Input worksheet'!$G$1,ROW()-2,0)="","",OFFSET('Purchases Input worksheet'!$G$1,ROW()-2,0))</f>
        <v/>
      </c>
      <c r="G40" s="205" t="str">
        <f ca="1">IF($C40="Total",SUM(G$1:G39),IF(OR('Purchases Input worksheet'!$M39&gt;0,'Purchases Input worksheet'!$M39=0),"",'Purchases Input worksheet'!$M39))</f>
        <v/>
      </c>
      <c r="H40" s="206" t="str">
        <f ca="1">IF($C40="Total",SUM(H$1:H39),IF(OR('Purchases Input worksheet'!$M39&lt;0,'Purchases Input worksheet'!$M39=0),"",'Purchases Input worksheet'!$M39))</f>
        <v/>
      </c>
      <c r="I40" s="347"/>
      <c r="J40" s="211" t="str">
        <f ca="1">IF($C40="Total",SUM($I$1:I39),"")</f>
        <v/>
      </c>
      <c r="K40" s="212" t="str">
        <f ca="1">IFERROR(IF($C40="Total",$K$2+SUM($G40:$H40)-$J40,
IF(AND(G40="",H40=""),"",
$K$2+SUM(H$3:$H40)+SUM(G$3:$G40)-SUM(I$2:$I40))),"")</f>
        <v/>
      </c>
    </row>
    <row r="41" spans="1:11" x14ac:dyDescent="0.35">
      <c r="A41" s="318" t="str">
        <f ca="1">IF($B41='Creditor balance enquiry'!$C$2,1+COUNT($A$1:A40),"")</f>
        <v/>
      </c>
      <c r="B41" s="133" t="str">
        <f ca="1">OFFSET('Purchases Input worksheet'!$A$1,ROW()-2,0)</f>
        <v/>
      </c>
      <c r="C41" s="201" t="str">
        <f ca="1">IF($C40="Total","",
IF($C40="","",
IF(OFFSET('Purchases Input worksheet'!$B$1,ROW()-2,0)="","TOTAL",
OFFSET('Purchases Input worksheet'!$B$1,ROW()-2,0))))</f>
        <v/>
      </c>
      <c r="D41" s="201" t="str">
        <f ca="1">IF(OFFSET('Purchases Input worksheet'!$C$1,ROW()-2,0)="","",OFFSET('Purchases Input worksheet'!$C$1,ROW()-2,0))</f>
        <v/>
      </c>
      <c r="E41" s="170" t="str">
        <f ca="1">IF(OFFSET('Purchases Input worksheet'!$F$1,ROW()-2,0)="","",OFFSET('Purchases Input worksheet'!$F$1,ROW()-2,0))</f>
        <v/>
      </c>
      <c r="F41" s="202" t="str">
        <f ca="1">IF(OFFSET('Purchases Input worksheet'!$G$1,ROW()-2,0)="","",OFFSET('Purchases Input worksheet'!$G$1,ROW()-2,0))</f>
        <v/>
      </c>
      <c r="G41" s="205" t="str">
        <f ca="1">IF($C41="Total",SUM(G$1:G40),IF(OR('Purchases Input worksheet'!$M40&gt;0,'Purchases Input worksheet'!$M40=0),"",'Purchases Input worksheet'!$M40))</f>
        <v/>
      </c>
      <c r="H41" s="206" t="str">
        <f ca="1">IF($C41="Total",SUM(H$1:H40),IF(OR('Purchases Input worksheet'!$M40&lt;0,'Purchases Input worksheet'!$M40=0),"",'Purchases Input worksheet'!$M40))</f>
        <v/>
      </c>
      <c r="I41" s="347"/>
      <c r="J41" s="211" t="str">
        <f ca="1">IF($C41="Total",SUM($I$1:I40),"")</f>
        <v/>
      </c>
      <c r="K41" s="212" t="str">
        <f ca="1">IFERROR(IF($C41="Total",$K$2+SUM($G41:$H41)-$J41,
IF(AND(G41="",H41=""),"",
$K$2+SUM(H$3:$H41)+SUM(G$3:$G41)-SUM(I$2:$I41))),"")</f>
        <v/>
      </c>
    </row>
    <row r="42" spans="1:11" x14ac:dyDescent="0.35">
      <c r="A42" s="318" t="str">
        <f ca="1">IF($B42='Creditor balance enquiry'!$C$2,1+COUNT($A$1:A41),"")</f>
        <v/>
      </c>
      <c r="B42" s="133" t="str">
        <f ca="1">OFFSET('Purchases Input worksheet'!$A$1,ROW()-2,0)</f>
        <v/>
      </c>
      <c r="C42" s="201" t="str">
        <f ca="1">IF($C41="Total","",
IF($C41="","",
IF(OFFSET('Purchases Input worksheet'!$B$1,ROW()-2,0)="","TOTAL",
OFFSET('Purchases Input worksheet'!$B$1,ROW()-2,0))))</f>
        <v/>
      </c>
      <c r="D42" s="201" t="str">
        <f ca="1">IF(OFFSET('Purchases Input worksheet'!$C$1,ROW()-2,0)="","",OFFSET('Purchases Input worksheet'!$C$1,ROW()-2,0))</f>
        <v/>
      </c>
      <c r="E42" s="170" t="str">
        <f ca="1">IF(OFFSET('Purchases Input worksheet'!$F$1,ROW()-2,0)="","",OFFSET('Purchases Input worksheet'!$F$1,ROW()-2,0))</f>
        <v/>
      </c>
      <c r="F42" s="202" t="str">
        <f ca="1">IF(OFFSET('Purchases Input worksheet'!$G$1,ROW()-2,0)="","",OFFSET('Purchases Input worksheet'!$G$1,ROW()-2,0))</f>
        <v/>
      </c>
      <c r="G42" s="205" t="str">
        <f ca="1">IF($C42="Total",SUM(G$1:G41),IF(OR('Purchases Input worksheet'!$M41&gt;0,'Purchases Input worksheet'!$M41=0),"",'Purchases Input worksheet'!$M41))</f>
        <v/>
      </c>
      <c r="H42" s="206" t="str">
        <f ca="1">IF($C42="Total",SUM(H$1:H41),IF(OR('Purchases Input worksheet'!$M41&lt;0,'Purchases Input worksheet'!$M41=0),"",'Purchases Input worksheet'!$M41))</f>
        <v/>
      </c>
      <c r="I42" s="347"/>
      <c r="J42" s="211" t="str">
        <f ca="1">IF($C42="Total",SUM($I$1:I41),"")</f>
        <v/>
      </c>
      <c r="K42" s="212" t="str">
        <f ca="1">IFERROR(IF($C42="Total",$K$2+SUM($G42:$H42)-$J42,
IF(AND(G42="",H42=""),"",
$K$2+SUM(H$3:$H42)+SUM(G$3:$G42)-SUM(I$2:$I42))),"")</f>
        <v/>
      </c>
    </row>
    <row r="43" spans="1:11" x14ac:dyDescent="0.35">
      <c r="A43" s="318" t="str">
        <f ca="1">IF($B43='Creditor balance enquiry'!$C$2,1+COUNT($A$1:A42),"")</f>
        <v/>
      </c>
      <c r="B43" s="133" t="str">
        <f ca="1">OFFSET('Purchases Input worksheet'!$A$1,ROW()-2,0)</f>
        <v/>
      </c>
      <c r="C43" s="201" t="str">
        <f ca="1">IF($C42="Total","",
IF($C42="","",
IF(OFFSET('Purchases Input worksheet'!$B$1,ROW()-2,0)="","TOTAL",
OFFSET('Purchases Input worksheet'!$B$1,ROW()-2,0))))</f>
        <v/>
      </c>
      <c r="D43" s="201" t="str">
        <f ca="1">IF(OFFSET('Purchases Input worksheet'!$C$1,ROW()-2,0)="","",OFFSET('Purchases Input worksheet'!$C$1,ROW()-2,0))</f>
        <v/>
      </c>
      <c r="E43" s="170" t="str">
        <f ca="1">IF(OFFSET('Purchases Input worksheet'!$F$1,ROW()-2,0)="","",OFFSET('Purchases Input worksheet'!$F$1,ROW()-2,0))</f>
        <v/>
      </c>
      <c r="F43" s="202" t="str">
        <f ca="1">IF(OFFSET('Purchases Input worksheet'!$G$1,ROW()-2,0)="","",OFFSET('Purchases Input worksheet'!$G$1,ROW()-2,0))</f>
        <v/>
      </c>
      <c r="G43" s="205" t="str">
        <f ca="1">IF($C43="Total",SUM(G$1:G42),IF(OR('Purchases Input worksheet'!$M42&gt;0,'Purchases Input worksheet'!$M42=0),"",'Purchases Input worksheet'!$M42))</f>
        <v/>
      </c>
      <c r="H43" s="206" t="str">
        <f ca="1">IF($C43="Total",SUM(H$1:H42),IF(OR('Purchases Input worksheet'!$M42&lt;0,'Purchases Input worksheet'!$M42=0),"",'Purchases Input worksheet'!$M42))</f>
        <v/>
      </c>
      <c r="I43" s="347"/>
      <c r="J43" s="211" t="str">
        <f ca="1">IF($C43="Total",SUM($I$1:I42),"")</f>
        <v/>
      </c>
      <c r="K43" s="212" t="str">
        <f ca="1">IFERROR(IF($C43="Total",$K$2+SUM($G43:$H43)-$J43,
IF(AND(G43="",H43=""),"",
$K$2+SUM(H$3:$H43)+SUM(G$3:$G43)-SUM(I$2:$I43))),"")</f>
        <v/>
      </c>
    </row>
    <row r="44" spans="1:11" x14ac:dyDescent="0.35">
      <c r="A44" s="318" t="str">
        <f ca="1">IF($B44='Creditor balance enquiry'!$C$2,1+COUNT($A$1:A43),"")</f>
        <v/>
      </c>
      <c r="B44" s="133" t="str">
        <f ca="1">OFFSET('Purchases Input worksheet'!$A$1,ROW()-2,0)</f>
        <v/>
      </c>
      <c r="C44" s="201" t="str">
        <f ca="1">IF($C43="Total","",
IF($C43="","",
IF(OFFSET('Purchases Input worksheet'!$B$1,ROW()-2,0)="","TOTAL",
OFFSET('Purchases Input worksheet'!$B$1,ROW()-2,0))))</f>
        <v/>
      </c>
      <c r="D44" s="201" t="str">
        <f ca="1">IF(OFFSET('Purchases Input worksheet'!$C$1,ROW()-2,0)="","",OFFSET('Purchases Input worksheet'!$C$1,ROW()-2,0))</f>
        <v/>
      </c>
      <c r="E44" s="170" t="str">
        <f ca="1">IF(OFFSET('Purchases Input worksheet'!$F$1,ROW()-2,0)="","",OFFSET('Purchases Input worksheet'!$F$1,ROW()-2,0))</f>
        <v/>
      </c>
      <c r="F44" s="202" t="str">
        <f ca="1">IF(OFFSET('Purchases Input worksheet'!$G$1,ROW()-2,0)="","",OFFSET('Purchases Input worksheet'!$G$1,ROW()-2,0))</f>
        <v/>
      </c>
      <c r="G44" s="205" t="str">
        <f ca="1">IF($C44="Total",SUM(G$1:G43),IF(OR('Purchases Input worksheet'!$M43&gt;0,'Purchases Input worksheet'!$M43=0),"",'Purchases Input worksheet'!$M43))</f>
        <v/>
      </c>
      <c r="H44" s="206" t="str">
        <f ca="1">IF($C44="Total",SUM(H$1:H43),IF(OR('Purchases Input worksheet'!$M43&lt;0,'Purchases Input worksheet'!$M43=0),"",'Purchases Input worksheet'!$M43))</f>
        <v/>
      </c>
      <c r="I44" s="347"/>
      <c r="J44" s="211" t="str">
        <f ca="1">IF($C44="Total",SUM($I$1:I43),"")</f>
        <v/>
      </c>
      <c r="K44" s="212" t="str">
        <f ca="1">IFERROR(IF($C44="Total",$K$2+SUM($G44:$H44)-$J44,
IF(AND(G44="",H44=""),"",
$K$2+SUM(H$3:$H44)+SUM(G$3:$G44)-SUM(I$2:$I44))),"")</f>
        <v/>
      </c>
    </row>
    <row r="45" spans="1:11" x14ac:dyDescent="0.35">
      <c r="A45" s="318" t="str">
        <f ca="1">IF($B45='Creditor balance enquiry'!$C$2,1+COUNT($A$1:A44),"")</f>
        <v/>
      </c>
      <c r="B45" s="133" t="str">
        <f ca="1">OFFSET('Purchases Input worksheet'!$A$1,ROW()-2,0)</f>
        <v/>
      </c>
      <c r="C45" s="201" t="str">
        <f ca="1">IF($C44="Total","",
IF($C44="","",
IF(OFFSET('Purchases Input worksheet'!$B$1,ROW()-2,0)="","TOTAL",
OFFSET('Purchases Input worksheet'!$B$1,ROW()-2,0))))</f>
        <v/>
      </c>
      <c r="D45" s="201" t="str">
        <f ca="1">IF(OFFSET('Purchases Input worksheet'!$C$1,ROW()-2,0)="","",OFFSET('Purchases Input worksheet'!$C$1,ROW()-2,0))</f>
        <v/>
      </c>
      <c r="E45" s="170" t="str">
        <f ca="1">IF(OFFSET('Purchases Input worksheet'!$F$1,ROW()-2,0)="","",OFFSET('Purchases Input worksheet'!$F$1,ROW()-2,0))</f>
        <v/>
      </c>
      <c r="F45" s="202" t="str">
        <f ca="1">IF(OFFSET('Purchases Input worksheet'!$G$1,ROW()-2,0)="","",OFFSET('Purchases Input worksheet'!$G$1,ROW()-2,0))</f>
        <v/>
      </c>
      <c r="G45" s="205" t="str">
        <f ca="1">IF($C45="Total",SUM(G$1:G44),IF(OR('Purchases Input worksheet'!$M44&gt;0,'Purchases Input worksheet'!$M44=0),"",'Purchases Input worksheet'!$M44))</f>
        <v/>
      </c>
      <c r="H45" s="206" t="str">
        <f ca="1">IF($C45="Total",SUM(H$1:H44),IF(OR('Purchases Input worksheet'!$M44&lt;0,'Purchases Input worksheet'!$M44=0),"",'Purchases Input worksheet'!$M44))</f>
        <v/>
      </c>
      <c r="I45" s="347"/>
      <c r="J45" s="211" t="str">
        <f ca="1">IF($C45="Total",SUM($I$1:I44),"")</f>
        <v/>
      </c>
      <c r="K45" s="212" t="str">
        <f ca="1">IFERROR(IF($C45="Total",$K$2+SUM($G45:$H45)-$J45,
IF(AND(G45="",H45=""),"",
$K$2+SUM(H$3:$H45)+SUM(G$3:$G45)-SUM(I$2:$I45))),"")</f>
        <v/>
      </c>
    </row>
    <row r="46" spans="1:11" x14ac:dyDescent="0.35">
      <c r="A46" s="318" t="str">
        <f ca="1">IF($B46='Creditor balance enquiry'!$C$2,1+COUNT($A$1:A45),"")</f>
        <v/>
      </c>
      <c r="B46" s="133" t="str">
        <f ca="1">OFFSET('Purchases Input worksheet'!$A$1,ROW()-2,0)</f>
        <v/>
      </c>
      <c r="C46" s="201" t="str">
        <f ca="1">IF($C45="Total","",
IF($C45="","",
IF(OFFSET('Purchases Input worksheet'!$B$1,ROW()-2,0)="","TOTAL",
OFFSET('Purchases Input worksheet'!$B$1,ROW()-2,0))))</f>
        <v/>
      </c>
      <c r="D46" s="201" t="str">
        <f ca="1">IF(OFFSET('Purchases Input worksheet'!$C$1,ROW()-2,0)="","",OFFSET('Purchases Input worksheet'!$C$1,ROW()-2,0))</f>
        <v/>
      </c>
      <c r="E46" s="170" t="str">
        <f ca="1">IF(OFFSET('Purchases Input worksheet'!$F$1,ROW()-2,0)="","",OFFSET('Purchases Input worksheet'!$F$1,ROW()-2,0))</f>
        <v/>
      </c>
      <c r="F46" s="202" t="str">
        <f ca="1">IF(OFFSET('Purchases Input worksheet'!$G$1,ROW()-2,0)="","",OFFSET('Purchases Input worksheet'!$G$1,ROW()-2,0))</f>
        <v/>
      </c>
      <c r="G46" s="205" t="str">
        <f ca="1">IF($C46="Total",SUM(G$1:G45),IF(OR('Purchases Input worksheet'!$M45&gt;0,'Purchases Input worksheet'!$M45=0),"",'Purchases Input worksheet'!$M45))</f>
        <v/>
      </c>
      <c r="H46" s="206" t="str">
        <f ca="1">IF($C46="Total",SUM(H$1:H45),IF(OR('Purchases Input worksheet'!$M45&lt;0,'Purchases Input worksheet'!$M45=0),"",'Purchases Input worksheet'!$M45))</f>
        <v/>
      </c>
      <c r="I46" s="347"/>
      <c r="J46" s="211" t="str">
        <f ca="1">IF($C46="Total",SUM($I$1:I45),"")</f>
        <v/>
      </c>
      <c r="K46" s="212" t="str">
        <f ca="1">IFERROR(IF($C46="Total",$K$2+SUM($G46:$H46)-$J46,
IF(AND(G46="",H46=""),"",
$K$2+SUM(H$3:$H46)+SUM(G$3:$G46)-SUM(I$2:$I46))),"")</f>
        <v/>
      </c>
    </row>
    <row r="47" spans="1:11" x14ac:dyDescent="0.35">
      <c r="A47" s="318" t="str">
        <f ca="1">IF($B47='Creditor balance enquiry'!$C$2,1+COUNT($A$1:A46),"")</f>
        <v/>
      </c>
      <c r="B47" s="133" t="str">
        <f ca="1">OFFSET('Purchases Input worksheet'!$A$1,ROW()-2,0)</f>
        <v/>
      </c>
      <c r="C47" s="201" t="str">
        <f ca="1">IF($C46="Total","",
IF($C46="","",
IF(OFFSET('Purchases Input worksheet'!$B$1,ROW()-2,0)="","TOTAL",
OFFSET('Purchases Input worksheet'!$B$1,ROW()-2,0))))</f>
        <v/>
      </c>
      <c r="D47" s="201" t="str">
        <f ca="1">IF(OFFSET('Purchases Input worksheet'!$C$1,ROW()-2,0)="","",OFFSET('Purchases Input worksheet'!$C$1,ROW()-2,0))</f>
        <v/>
      </c>
      <c r="E47" s="170" t="str">
        <f ca="1">IF(OFFSET('Purchases Input worksheet'!$F$1,ROW()-2,0)="","",OFFSET('Purchases Input worksheet'!$F$1,ROW()-2,0))</f>
        <v/>
      </c>
      <c r="F47" s="202" t="str">
        <f ca="1">IF(OFFSET('Purchases Input worksheet'!$G$1,ROW()-2,0)="","",OFFSET('Purchases Input worksheet'!$G$1,ROW()-2,0))</f>
        <v/>
      </c>
      <c r="G47" s="205" t="str">
        <f ca="1">IF($C47="Total",SUM(G$1:G46),IF(OR('Purchases Input worksheet'!$M46&gt;0,'Purchases Input worksheet'!$M46=0),"",'Purchases Input worksheet'!$M46))</f>
        <v/>
      </c>
      <c r="H47" s="206" t="str">
        <f ca="1">IF($C47="Total",SUM(H$1:H46),IF(OR('Purchases Input worksheet'!$M46&lt;0,'Purchases Input worksheet'!$M46=0),"",'Purchases Input worksheet'!$M46))</f>
        <v/>
      </c>
      <c r="I47" s="347"/>
      <c r="J47" s="211" t="str">
        <f ca="1">IF($C47="Total",SUM($I$1:I46),"")</f>
        <v/>
      </c>
      <c r="K47" s="212" t="str">
        <f ca="1">IFERROR(IF($C47="Total",$K$2+SUM($G47:$H47)-$J47,
IF(AND(G47="",H47=""),"",
$K$2+SUM(H$3:$H47)+SUM(G$3:$G47)-SUM(I$2:$I47))),"")</f>
        <v/>
      </c>
    </row>
    <row r="48" spans="1:11" x14ac:dyDescent="0.35">
      <c r="A48" s="318" t="str">
        <f ca="1">IF($B48='Creditor balance enquiry'!$C$2,1+COUNT($A$1:A47),"")</f>
        <v/>
      </c>
      <c r="B48" s="133" t="str">
        <f ca="1">OFFSET('Purchases Input worksheet'!$A$1,ROW()-2,0)</f>
        <v/>
      </c>
      <c r="C48" s="201" t="str">
        <f ca="1">IF($C47="Total","",
IF($C47="","",
IF(OFFSET('Purchases Input worksheet'!$B$1,ROW()-2,0)="","TOTAL",
OFFSET('Purchases Input worksheet'!$B$1,ROW()-2,0))))</f>
        <v/>
      </c>
      <c r="D48" s="201" t="str">
        <f ca="1">IF(OFFSET('Purchases Input worksheet'!$C$1,ROW()-2,0)="","",OFFSET('Purchases Input worksheet'!$C$1,ROW()-2,0))</f>
        <v/>
      </c>
      <c r="E48" s="170" t="str">
        <f ca="1">IF(OFFSET('Purchases Input worksheet'!$F$1,ROW()-2,0)="","",OFFSET('Purchases Input worksheet'!$F$1,ROW()-2,0))</f>
        <v/>
      </c>
      <c r="F48" s="202" t="str">
        <f ca="1">IF(OFFSET('Purchases Input worksheet'!$G$1,ROW()-2,0)="","",OFFSET('Purchases Input worksheet'!$G$1,ROW()-2,0))</f>
        <v/>
      </c>
      <c r="G48" s="205" t="str">
        <f ca="1">IF($C48="Total",SUM(G$1:G47),IF(OR('Purchases Input worksheet'!$M47&gt;0,'Purchases Input worksheet'!$M47=0),"",'Purchases Input worksheet'!$M47))</f>
        <v/>
      </c>
      <c r="H48" s="206" t="str">
        <f ca="1">IF($C48="Total",SUM(H$1:H47),IF(OR('Purchases Input worksheet'!$M47&lt;0,'Purchases Input worksheet'!$M47=0),"",'Purchases Input worksheet'!$M47))</f>
        <v/>
      </c>
      <c r="I48" s="347"/>
      <c r="J48" s="211" t="str">
        <f ca="1">IF($C48="Total",SUM($I$1:I47),"")</f>
        <v/>
      </c>
      <c r="K48" s="212" t="str">
        <f ca="1">IFERROR(IF($C48="Total",$K$2+SUM($G48:$H48)-$J48,
IF(AND(G48="",H48=""),"",
$K$2+SUM(H$3:$H48)+SUM(G$3:$G48)-SUM(I$2:$I48))),"")</f>
        <v/>
      </c>
    </row>
    <row r="49" spans="1:11" x14ac:dyDescent="0.35">
      <c r="A49" s="318" t="str">
        <f ca="1">IF($B49='Creditor balance enquiry'!$C$2,1+COUNT($A$1:A48),"")</f>
        <v/>
      </c>
      <c r="B49" s="133" t="str">
        <f ca="1">OFFSET('Purchases Input worksheet'!$A$1,ROW()-2,0)</f>
        <v/>
      </c>
      <c r="C49" s="201" t="str">
        <f ca="1">IF($C48="Total","",
IF($C48="","",
IF(OFFSET('Purchases Input worksheet'!$B$1,ROW()-2,0)="","TOTAL",
OFFSET('Purchases Input worksheet'!$B$1,ROW()-2,0))))</f>
        <v/>
      </c>
      <c r="D49" s="201" t="str">
        <f ca="1">IF(OFFSET('Purchases Input worksheet'!$C$1,ROW()-2,0)="","",OFFSET('Purchases Input worksheet'!$C$1,ROW()-2,0))</f>
        <v/>
      </c>
      <c r="E49" s="170" t="str">
        <f ca="1">IF(OFFSET('Purchases Input worksheet'!$F$1,ROW()-2,0)="","",OFFSET('Purchases Input worksheet'!$F$1,ROW()-2,0))</f>
        <v/>
      </c>
      <c r="F49" s="202" t="str">
        <f ca="1">IF(OFFSET('Purchases Input worksheet'!$G$1,ROW()-2,0)="","",OFFSET('Purchases Input worksheet'!$G$1,ROW()-2,0))</f>
        <v/>
      </c>
      <c r="G49" s="205" t="str">
        <f ca="1">IF($C49="Total",SUM(G$1:G48),IF(OR('Purchases Input worksheet'!$M48&gt;0,'Purchases Input worksheet'!$M48=0),"",'Purchases Input worksheet'!$M48))</f>
        <v/>
      </c>
      <c r="H49" s="206" t="str">
        <f ca="1">IF($C49="Total",SUM(H$1:H48),IF(OR('Purchases Input worksheet'!$M48&lt;0,'Purchases Input worksheet'!$M48=0),"",'Purchases Input worksheet'!$M48))</f>
        <v/>
      </c>
      <c r="I49" s="347"/>
      <c r="J49" s="211" t="str">
        <f ca="1">IF($C49="Total",SUM($I$1:I48),"")</f>
        <v/>
      </c>
      <c r="K49" s="212" t="str">
        <f ca="1">IFERROR(IF($C49="Total",$K$2+SUM($G49:$H49)-$J49,
IF(AND(G49="",H49=""),"",
$K$2+SUM(H$3:$H49)+SUM(G$3:$G49)-SUM(I$2:$I49))),"")</f>
        <v/>
      </c>
    </row>
    <row r="50" spans="1:11" x14ac:dyDescent="0.35">
      <c r="A50" s="318" t="str">
        <f ca="1">IF($B50='Creditor balance enquiry'!$C$2,1+COUNT($A$1:A49),"")</f>
        <v/>
      </c>
      <c r="B50" s="133" t="str">
        <f ca="1">OFFSET('Purchases Input worksheet'!$A$1,ROW()-2,0)</f>
        <v/>
      </c>
      <c r="C50" s="201" t="str">
        <f ca="1">IF($C49="Total","",
IF($C49="","",
IF(OFFSET('Purchases Input worksheet'!$B$1,ROW()-2,0)="","TOTAL",
OFFSET('Purchases Input worksheet'!$B$1,ROW()-2,0))))</f>
        <v/>
      </c>
      <c r="D50" s="201" t="str">
        <f ca="1">IF(OFFSET('Purchases Input worksheet'!$C$1,ROW()-2,0)="","",OFFSET('Purchases Input worksheet'!$C$1,ROW()-2,0))</f>
        <v/>
      </c>
      <c r="E50" s="170" t="str">
        <f ca="1">IF(OFFSET('Purchases Input worksheet'!$F$1,ROW()-2,0)="","",OFFSET('Purchases Input worksheet'!$F$1,ROW()-2,0))</f>
        <v/>
      </c>
      <c r="F50" s="202" t="str">
        <f ca="1">IF(OFFSET('Purchases Input worksheet'!$G$1,ROW()-2,0)="","",OFFSET('Purchases Input worksheet'!$G$1,ROW()-2,0))</f>
        <v/>
      </c>
      <c r="G50" s="205" t="str">
        <f ca="1">IF($C50="Total",SUM(G$1:G49),IF(OR('Purchases Input worksheet'!$M49&gt;0,'Purchases Input worksheet'!$M49=0),"",'Purchases Input worksheet'!$M49))</f>
        <v/>
      </c>
      <c r="H50" s="206" t="str">
        <f ca="1">IF($C50="Total",SUM(H$1:H49),IF(OR('Purchases Input worksheet'!$M49&lt;0,'Purchases Input worksheet'!$M49=0),"",'Purchases Input worksheet'!$M49))</f>
        <v/>
      </c>
      <c r="I50" s="347"/>
      <c r="J50" s="211" t="str">
        <f ca="1">IF($C50="Total",SUM($I$1:I49),"")</f>
        <v/>
      </c>
      <c r="K50" s="212" t="str">
        <f ca="1">IFERROR(IF($C50="Total",$K$2+SUM($G50:$H50)-$J50,
IF(AND(G50="",H50=""),"",
$K$2+SUM(H$3:$H50)+SUM(G$3:$G50)-SUM(I$2:$I50))),"")</f>
        <v/>
      </c>
    </row>
    <row r="51" spans="1:11" x14ac:dyDescent="0.35">
      <c r="A51" s="318" t="str">
        <f ca="1">IF($B51='Creditor balance enquiry'!$C$2,1+COUNT($A$1:A50),"")</f>
        <v/>
      </c>
      <c r="B51" s="133" t="str">
        <f ca="1">OFFSET('Purchases Input worksheet'!$A$1,ROW()-2,0)</f>
        <v/>
      </c>
      <c r="C51" s="201" t="str">
        <f ca="1">IF($C50="Total","",
IF($C50="","",
IF(OFFSET('Purchases Input worksheet'!$B$1,ROW()-2,0)="","TOTAL",
OFFSET('Purchases Input worksheet'!$B$1,ROW()-2,0))))</f>
        <v/>
      </c>
      <c r="D51" s="201" t="str">
        <f ca="1">IF(OFFSET('Purchases Input worksheet'!$C$1,ROW()-2,0)="","",OFFSET('Purchases Input worksheet'!$C$1,ROW()-2,0))</f>
        <v/>
      </c>
      <c r="E51" s="170" t="str">
        <f ca="1">IF(OFFSET('Purchases Input worksheet'!$F$1,ROW()-2,0)="","",OFFSET('Purchases Input worksheet'!$F$1,ROW()-2,0))</f>
        <v/>
      </c>
      <c r="F51" s="202" t="str">
        <f ca="1">IF(OFFSET('Purchases Input worksheet'!$G$1,ROW()-2,0)="","",OFFSET('Purchases Input worksheet'!$G$1,ROW()-2,0))</f>
        <v/>
      </c>
      <c r="G51" s="205" t="str">
        <f ca="1">IF($C51="Total",SUM(G$1:G50),IF(OR('Purchases Input worksheet'!$M50&gt;0,'Purchases Input worksheet'!$M50=0),"",'Purchases Input worksheet'!$M50))</f>
        <v/>
      </c>
      <c r="H51" s="206" t="str">
        <f ca="1">IF($C51="Total",SUM(H$1:H50),IF(OR('Purchases Input worksheet'!$M50&lt;0,'Purchases Input worksheet'!$M50=0),"",'Purchases Input worksheet'!$M50))</f>
        <v/>
      </c>
      <c r="I51" s="347"/>
      <c r="J51" s="211" t="str">
        <f ca="1">IF($C51="Total",SUM($I$1:I50),"")</f>
        <v/>
      </c>
      <c r="K51" s="212" t="str">
        <f ca="1">IFERROR(IF($C51="Total",$K$2+SUM($G51:$H51)-$J51,
IF(AND(G51="",H51=""),"",
$K$2+SUM(H$3:$H51)+SUM(G$3:$G51)-SUM(I$2:$I51))),"")</f>
        <v/>
      </c>
    </row>
    <row r="52" spans="1:11" x14ac:dyDescent="0.35">
      <c r="A52" s="318" t="str">
        <f ca="1">IF($B52='Creditor balance enquiry'!$C$2,1+COUNT($A$1:A51),"")</f>
        <v/>
      </c>
      <c r="B52" s="133" t="str">
        <f ca="1">OFFSET('Purchases Input worksheet'!$A$1,ROW()-2,0)</f>
        <v/>
      </c>
      <c r="C52" s="201" t="str">
        <f ca="1">IF($C51="Total","",
IF($C51="","",
IF(OFFSET('Purchases Input worksheet'!$B$1,ROW()-2,0)="","TOTAL",
OFFSET('Purchases Input worksheet'!$B$1,ROW()-2,0))))</f>
        <v/>
      </c>
      <c r="D52" s="201" t="str">
        <f ca="1">IF(OFFSET('Purchases Input worksheet'!$C$1,ROW()-2,0)="","",OFFSET('Purchases Input worksheet'!$C$1,ROW()-2,0))</f>
        <v/>
      </c>
      <c r="E52" s="170" t="str">
        <f ca="1">IF(OFFSET('Purchases Input worksheet'!$F$1,ROW()-2,0)="","",OFFSET('Purchases Input worksheet'!$F$1,ROW()-2,0))</f>
        <v/>
      </c>
      <c r="F52" s="202" t="str">
        <f ca="1">IF(OFFSET('Purchases Input worksheet'!$G$1,ROW()-2,0)="","",OFFSET('Purchases Input worksheet'!$G$1,ROW()-2,0))</f>
        <v/>
      </c>
      <c r="G52" s="205" t="str">
        <f ca="1">IF($C52="Total",SUM(G$1:G51),IF(OR('Purchases Input worksheet'!$M51&gt;0,'Purchases Input worksheet'!$M51=0),"",'Purchases Input worksheet'!$M51))</f>
        <v/>
      </c>
      <c r="H52" s="206" t="str">
        <f ca="1">IF($C52="Total",SUM(H$1:H51),IF(OR('Purchases Input worksheet'!$M51&lt;0,'Purchases Input worksheet'!$M51=0),"",'Purchases Input worksheet'!$M51))</f>
        <v/>
      </c>
      <c r="I52" s="347"/>
      <c r="J52" s="211" t="str">
        <f ca="1">IF($C52="Total",SUM($I$1:I51),"")</f>
        <v/>
      </c>
      <c r="K52" s="212" t="str">
        <f ca="1">IFERROR(IF($C52="Total",$K$2+SUM($G52:$H52)-$J52,
IF(AND(G52="",H52=""),"",
$K$2+SUM(H$3:$H52)+SUM(G$3:$G52)-SUM(I$2:$I52))),"")</f>
        <v/>
      </c>
    </row>
    <row r="53" spans="1:11" x14ac:dyDescent="0.35">
      <c r="A53" s="318" t="str">
        <f ca="1">IF($B53='Creditor balance enquiry'!$C$2,1+COUNT($A$1:A52),"")</f>
        <v/>
      </c>
      <c r="B53" s="133" t="str">
        <f ca="1">OFFSET('Purchases Input worksheet'!$A$1,ROW()-2,0)</f>
        <v/>
      </c>
      <c r="C53" s="201" t="str">
        <f ca="1">IF($C52="Total","",
IF($C52="","",
IF(OFFSET('Purchases Input worksheet'!$B$1,ROW()-2,0)="","TOTAL",
OFFSET('Purchases Input worksheet'!$B$1,ROW()-2,0))))</f>
        <v/>
      </c>
      <c r="D53" s="201" t="str">
        <f ca="1">IF(OFFSET('Purchases Input worksheet'!$C$1,ROW()-2,0)="","",OFFSET('Purchases Input worksheet'!$C$1,ROW()-2,0))</f>
        <v/>
      </c>
      <c r="E53" s="170" t="str">
        <f ca="1">IF(OFFSET('Purchases Input worksheet'!$F$1,ROW()-2,0)="","",OFFSET('Purchases Input worksheet'!$F$1,ROW()-2,0))</f>
        <v/>
      </c>
      <c r="F53" s="202" t="str">
        <f ca="1">IF(OFFSET('Purchases Input worksheet'!$G$1,ROW()-2,0)="","",OFFSET('Purchases Input worksheet'!$G$1,ROW()-2,0))</f>
        <v/>
      </c>
      <c r="G53" s="205" t="str">
        <f ca="1">IF($C53="Total",SUM(G$1:G52),IF(OR('Purchases Input worksheet'!$M52&gt;0,'Purchases Input worksheet'!$M52=0),"",'Purchases Input worksheet'!$M52))</f>
        <v/>
      </c>
      <c r="H53" s="206" t="str">
        <f ca="1">IF($C53="Total",SUM(H$1:H52),IF(OR('Purchases Input worksheet'!$M52&lt;0,'Purchases Input worksheet'!$M52=0),"",'Purchases Input worksheet'!$M52))</f>
        <v/>
      </c>
      <c r="I53" s="347"/>
      <c r="J53" s="211" t="str">
        <f ca="1">IF($C53="Total",SUM($I$1:I52),"")</f>
        <v/>
      </c>
      <c r="K53" s="212" t="str">
        <f ca="1">IFERROR(IF($C53="Total",$K$2+SUM($G53:$H53)-$J53,
IF(AND(G53="",H53=""),"",
$K$2+SUM(H$3:$H53)+SUM(G$3:$G53)-SUM(I$2:$I53))),"")</f>
        <v/>
      </c>
    </row>
    <row r="54" spans="1:11" x14ac:dyDescent="0.35">
      <c r="A54" s="318" t="str">
        <f ca="1">IF($B54='Creditor balance enquiry'!$C$2,1+COUNT($A$1:A53),"")</f>
        <v/>
      </c>
      <c r="B54" s="133" t="str">
        <f ca="1">OFFSET('Purchases Input worksheet'!$A$1,ROW()-2,0)</f>
        <v/>
      </c>
      <c r="C54" s="201" t="str">
        <f ca="1">IF($C53="Total","",
IF($C53="","",
IF(OFFSET('Purchases Input worksheet'!$B$1,ROW()-2,0)="","TOTAL",
OFFSET('Purchases Input worksheet'!$B$1,ROW()-2,0))))</f>
        <v/>
      </c>
      <c r="D54" s="201" t="str">
        <f ca="1">IF(OFFSET('Purchases Input worksheet'!$C$1,ROW()-2,0)="","",OFFSET('Purchases Input worksheet'!$C$1,ROW()-2,0))</f>
        <v/>
      </c>
      <c r="E54" s="170" t="str">
        <f ca="1">IF(OFFSET('Purchases Input worksheet'!$F$1,ROW()-2,0)="","",OFFSET('Purchases Input worksheet'!$F$1,ROW()-2,0))</f>
        <v/>
      </c>
      <c r="F54" s="202" t="str">
        <f ca="1">IF(OFFSET('Purchases Input worksheet'!$G$1,ROW()-2,0)="","",OFFSET('Purchases Input worksheet'!$G$1,ROW()-2,0))</f>
        <v/>
      </c>
      <c r="G54" s="205" t="str">
        <f ca="1">IF($C54="Total",SUM(G$1:G53),IF(OR('Purchases Input worksheet'!$M53&gt;0,'Purchases Input worksheet'!$M53=0),"",'Purchases Input worksheet'!$M53))</f>
        <v/>
      </c>
      <c r="H54" s="206" t="str">
        <f ca="1">IF($C54="Total",SUM(H$1:H53),IF(OR('Purchases Input worksheet'!$M53&lt;0,'Purchases Input worksheet'!$M53=0),"",'Purchases Input worksheet'!$M53))</f>
        <v/>
      </c>
      <c r="I54" s="347"/>
      <c r="J54" s="211" t="str">
        <f ca="1">IF($C54="Total",SUM($I$1:I53),"")</f>
        <v/>
      </c>
      <c r="K54" s="212" t="str">
        <f ca="1">IFERROR(IF($C54="Total",$K$2+SUM($G54:$H54)-$J54,
IF(AND(G54="",H54=""),"",
$K$2+SUM(H$3:$H54)+SUM(G$3:$G54)-SUM(I$2:$I54))),"")</f>
        <v/>
      </c>
    </row>
    <row r="55" spans="1:11" x14ac:dyDescent="0.35">
      <c r="A55" s="318" t="str">
        <f ca="1">IF($B55='Creditor balance enquiry'!$C$2,1+COUNT($A$1:A54),"")</f>
        <v/>
      </c>
      <c r="B55" s="133" t="str">
        <f ca="1">OFFSET('Purchases Input worksheet'!$A$1,ROW()-2,0)</f>
        <v/>
      </c>
      <c r="C55" s="201" t="str">
        <f ca="1">IF($C54="Total","",
IF($C54="","",
IF(OFFSET('Purchases Input worksheet'!$B$1,ROW()-2,0)="","TOTAL",
OFFSET('Purchases Input worksheet'!$B$1,ROW()-2,0))))</f>
        <v/>
      </c>
      <c r="D55" s="201" t="str">
        <f ca="1">IF(OFFSET('Purchases Input worksheet'!$C$1,ROW()-2,0)="","",OFFSET('Purchases Input worksheet'!$C$1,ROW()-2,0))</f>
        <v/>
      </c>
      <c r="E55" s="170" t="str">
        <f ca="1">IF(OFFSET('Purchases Input worksheet'!$F$1,ROW()-2,0)="","",OFFSET('Purchases Input worksheet'!$F$1,ROW()-2,0))</f>
        <v/>
      </c>
      <c r="F55" s="202" t="str">
        <f ca="1">IF(OFFSET('Purchases Input worksheet'!$G$1,ROW()-2,0)="","",OFFSET('Purchases Input worksheet'!$G$1,ROW()-2,0))</f>
        <v/>
      </c>
      <c r="G55" s="205" t="str">
        <f ca="1">IF($C55="Total",SUM(G$1:G54),IF(OR('Purchases Input worksheet'!$M54&gt;0,'Purchases Input worksheet'!$M54=0),"",'Purchases Input worksheet'!$M54))</f>
        <v/>
      </c>
      <c r="H55" s="206" t="str">
        <f ca="1">IF($C55="Total",SUM(H$1:H54),IF(OR('Purchases Input worksheet'!$M54&lt;0,'Purchases Input worksheet'!$M54=0),"",'Purchases Input worksheet'!$M54))</f>
        <v/>
      </c>
      <c r="I55" s="347"/>
      <c r="J55" s="211" t="str">
        <f ca="1">IF($C55="Total",SUM($I$1:I54),"")</f>
        <v/>
      </c>
      <c r="K55" s="212" t="str">
        <f ca="1">IFERROR(IF($C55="Total",$K$2+SUM($G55:$H55)-$J55,
IF(AND(G55="",H55=""),"",
$K$2+SUM(H$3:$H55)+SUM(G$3:$G55)-SUM(I$2:$I55))),"")</f>
        <v/>
      </c>
    </row>
    <row r="56" spans="1:11" x14ac:dyDescent="0.35">
      <c r="A56" s="318" t="str">
        <f ca="1">IF($B56='Creditor balance enquiry'!$C$2,1+COUNT($A$1:A55),"")</f>
        <v/>
      </c>
      <c r="B56" s="133" t="str">
        <f ca="1">OFFSET('Purchases Input worksheet'!$A$1,ROW()-2,0)</f>
        <v/>
      </c>
      <c r="C56" s="201" t="str">
        <f ca="1">IF($C55="Total","",
IF($C55="","",
IF(OFFSET('Purchases Input worksheet'!$B$1,ROW()-2,0)="","TOTAL",
OFFSET('Purchases Input worksheet'!$B$1,ROW()-2,0))))</f>
        <v/>
      </c>
      <c r="D56" s="201" t="str">
        <f ca="1">IF(OFFSET('Purchases Input worksheet'!$C$1,ROW()-2,0)="","",OFFSET('Purchases Input worksheet'!$C$1,ROW()-2,0))</f>
        <v/>
      </c>
      <c r="E56" s="170" t="str">
        <f ca="1">IF(OFFSET('Purchases Input worksheet'!$F$1,ROW()-2,0)="","",OFFSET('Purchases Input worksheet'!$F$1,ROW()-2,0))</f>
        <v/>
      </c>
      <c r="F56" s="202" t="str">
        <f ca="1">IF(OFFSET('Purchases Input worksheet'!$G$1,ROW()-2,0)="","",OFFSET('Purchases Input worksheet'!$G$1,ROW()-2,0))</f>
        <v/>
      </c>
      <c r="G56" s="205" t="str">
        <f ca="1">IF($C56="Total",SUM(G$1:G55),IF(OR('Purchases Input worksheet'!$M55&gt;0,'Purchases Input worksheet'!$M55=0),"",'Purchases Input worksheet'!$M55))</f>
        <v/>
      </c>
      <c r="H56" s="206" t="str">
        <f ca="1">IF($C56="Total",SUM(H$1:H55),IF(OR('Purchases Input worksheet'!$M55&lt;0,'Purchases Input worksheet'!$M55=0),"",'Purchases Input worksheet'!$M55))</f>
        <v/>
      </c>
      <c r="I56" s="347"/>
      <c r="J56" s="211" t="str">
        <f ca="1">IF($C56="Total",SUM($I$1:I55),"")</f>
        <v/>
      </c>
      <c r="K56" s="212" t="str">
        <f ca="1">IFERROR(IF($C56="Total",$K$2+SUM($G56:$H56)-$J56,
IF(AND(G56="",H56=""),"",
$K$2+SUM(H$3:$H56)+SUM(G$3:$G56)-SUM(I$2:$I56))),"")</f>
        <v/>
      </c>
    </row>
    <row r="57" spans="1:11" x14ac:dyDescent="0.35">
      <c r="A57" s="318" t="str">
        <f ca="1">IF($B57='Creditor balance enquiry'!$C$2,1+COUNT($A$1:A56),"")</f>
        <v/>
      </c>
      <c r="B57" s="133" t="str">
        <f ca="1">OFFSET('Purchases Input worksheet'!$A$1,ROW()-2,0)</f>
        <v/>
      </c>
      <c r="C57" s="201" t="str">
        <f ca="1">IF($C56="Total","",
IF($C56="","",
IF(OFFSET('Purchases Input worksheet'!$B$1,ROW()-2,0)="","TOTAL",
OFFSET('Purchases Input worksheet'!$B$1,ROW()-2,0))))</f>
        <v/>
      </c>
      <c r="D57" s="201" t="str">
        <f ca="1">IF(OFFSET('Purchases Input worksheet'!$C$1,ROW()-2,0)="","",OFFSET('Purchases Input worksheet'!$C$1,ROW()-2,0))</f>
        <v/>
      </c>
      <c r="E57" s="170" t="str">
        <f ca="1">IF(OFFSET('Purchases Input worksheet'!$F$1,ROW()-2,0)="","",OFFSET('Purchases Input worksheet'!$F$1,ROW()-2,0))</f>
        <v/>
      </c>
      <c r="F57" s="202" t="str">
        <f ca="1">IF(OFFSET('Purchases Input worksheet'!$G$1,ROW()-2,0)="","",OFFSET('Purchases Input worksheet'!$G$1,ROW()-2,0))</f>
        <v/>
      </c>
      <c r="G57" s="205" t="str">
        <f ca="1">IF($C57="Total",SUM(G$1:G56),IF(OR('Purchases Input worksheet'!$M56&gt;0,'Purchases Input worksheet'!$M56=0),"",'Purchases Input worksheet'!$M56))</f>
        <v/>
      </c>
      <c r="H57" s="206" t="str">
        <f ca="1">IF($C57="Total",SUM(H$1:H56),IF(OR('Purchases Input worksheet'!$M56&lt;0,'Purchases Input worksheet'!$M56=0),"",'Purchases Input worksheet'!$M56))</f>
        <v/>
      </c>
      <c r="I57" s="347"/>
      <c r="J57" s="211" t="str">
        <f ca="1">IF($C57="Total",SUM($I$1:I56),"")</f>
        <v/>
      </c>
      <c r="K57" s="212" t="str">
        <f ca="1">IFERROR(IF($C57="Total",$K$2+SUM($G57:$H57)-$J57,
IF(AND(G57="",H57=""),"",
$K$2+SUM(H$3:$H57)+SUM(G$3:$G57)-SUM(I$2:$I57))),"")</f>
        <v/>
      </c>
    </row>
    <row r="58" spans="1:11" x14ac:dyDescent="0.35">
      <c r="A58" s="318" t="str">
        <f ca="1">IF($B58='Creditor balance enquiry'!$C$2,1+COUNT($A$1:A57),"")</f>
        <v/>
      </c>
      <c r="B58" s="133" t="str">
        <f ca="1">OFFSET('Purchases Input worksheet'!$A$1,ROW()-2,0)</f>
        <v/>
      </c>
      <c r="C58" s="201" t="str">
        <f ca="1">IF($C57="Total","",
IF($C57="","",
IF(OFFSET('Purchases Input worksheet'!$B$1,ROW()-2,0)="","TOTAL",
OFFSET('Purchases Input worksheet'!$B$1,ROW()-2,0))))</f>
        <v/>
      </c>
      <c r="D58" s="201" t="str">
        <f ca="1">IF(OFFSET('Purchases Input worksheet'!$C$1,ROW()-2,0)="","",OFFSET('Purchases Input worksheet'!$C$1,ROW()-2,0))</f>
        <v/>
      </c>
      <c r="E58" s="170" t="str">
        <f ca="1">IF(OFFSET('Purchases Input worksheet'!$F$1,ROW()-2,0)="","",OFFSET('Purchases Input worksheet'!$F$1,ROW()-2,0))</f>
        <v/>
      </c>
      <c r="F58" s="202" t="str">
        <f ca="1">IF(OFFSET('Purchases Input worksheet'!$G$1,ROW()-2,0)="","",OFFSET('Purchases Input worksheet'!$G$1,ROW()-2,0))</f>
        <v/>
      </c>
      <c r="G58" s="205" t="str">
        <f ca="1">IF($C58="Total",SUM(G$1:G57),IF(OR('Purchases Input worksheet'!$M57&gt;0,'Purchases Input worksheet'!$M57=0),"",'Purchases Input worksheet'!$M57))</f>
        <v/>
      </c>
      <c r="H58" s="206" t="str">
        <f ca="1">IF($C58="Total",SUM(H$1:H57),IF(OR('Purchases Input worksheet'!$M57&lt;0,'Purchases Input worksheet'!$M57=0),"",'Purchases Input worksheet'!$M57))</f>
        <v/>
      </c>
      <c r="I58" s="347"/>
      <c r="J58" s="211" t="str">
        <f ca="1">IF($C58="Total",SUM($I$1:I57),"")</f>
        <v/>
      </c>
      <c r="K58" s="212" t="str">
        <f ca="1">IFERROR(IF($C58="Total",$K$2+SUM($G58:$H58)-$J58,
IF(AND(G58="",H58=""),"",
$K$2+SUM(H$3:$H58)+SUM(G$3:$G58)-SUM(I$2:$I58))),"")</f>
        <v/>
      </c>
    </row>
    <row r="59" spans="1:11" x14ac:dyDescent="0.35">
      <c r="A59" s="318" t="str">
        <f ca="1">IF($B59='Creditor balance enquiry'!$C$2,1+COUNT($A$1:A58),"")</f>
        <v/>
      </c>
      <c r="B59" s="133" t="str">
        <f ca="1">OFFSET('Purchases Input worksheet'!$A$1,ROW()-2,0)</f>
        <v/>
      </c>
      <c r="C59" s="201" t="str">
        <f ca="1">IF($C58="Total","",
IF($C58="","",
IF(OFFSET('Purchases Input worksheet'!$B$1,ROW()-2,0)="","TOTAL",
OFFSET('Purchases Input worksheet'!$B$1,ROW()-2,0))))</f>
        <v/>
      </c>
      <c r="D59" s="201" t="str">
        <f ca="1">IF(OFFSET('Purchases Input worksheet'!$C$1,ROW()-2,0)="","",OFFSET('Purchases Input worksheet'!$C$1,ROW()-2,0))</f>
        <v/>
      </c>
      <c r="E59" s="170" t="str">
        <f ca="1">IF(OFFSET('Purchases Input worksheet'!$F$1,ROW()-2,0)="","",OFFSET('Purchases Input worksheet'!$F$1,ROW()-2,0))</f>
        <v/>
      </c>
      <c r="F59" s="202" t="str">
        <f ca="1">IF(OFFSET('Purchases Input worksheet'!$G$1,ROW()-2,0)="","",OFFSET('Purchases Input worksheet'!$G$1,ROW()-2,0))</f>
        <v/>
      </c>
      <c r="G59" s="205" t="str">
        <f ca="1">IF($C59="Total",SUM(G$1:G58),IF(OR('Purchases Input worksheet'!$M58&gt;0,'Purchases Input worksheet'!$M58=0),"",'Purchases Input worksheet'!$M58))</f>
        <v/>
      </c>
      <c r="H59" s="206" t="str">
        <f ca="1">IF($C59="Total",SUM(H$1:H58),IF(OR('Purchases Input worksheet'!$M58&lt;0,'Purchases Input worksheet'!$M58=0),"",'Purchases Input worksheet'!$M58))</f>
        <v/>
      </c>
      <c r="I59" s="347"/>
      <c r="J59" s="211" t="str">
        <f ca="1">IF($C59="Total",SUM($I$1:I58),"")</f>
        <v/>
      </c>
      <c r="K59" s="212" t="str">
        <f ca="1">IFERROR(IF($C59="Total",$K$2+SUM($G59:$H59)-$J59,
IF(AND(G59="",H59=""),"",
$K$2+SUM(H$3:$H59)+SUM(G$3:$G59)-SUM(I$2:$I59))),"")</f>
        <v/>
      </c>
    </row>
    <row r="60" spans="1:11" x14ac:dyDescent="0.35">
      <c r="A60" s="318" t="str">
        <f ca="1">IF($B60='Creditor balance enquiry'!$C$2,1+COUNT($A$1:A59),"")</f>
        <v/>
      </c>
      <c r="B60" s="133" t="str">
        <f ca="1">OFFSET('Purchases Input worksheet'!$A$1,ROW()-2,0)</f>
        <v/>
      </c>
      <c r="C60" s="201" t="str">
        <f ca="1">IF($C59="Total","",
IF($C59="","",
IF(OFFSET('Purchases Input worksheet'!$B$1,ROW()-2,0)="","TOTAL",
OFFSET('Purchases Input worksheet'!$B$1,ROW()-2,0))))</f>
        <v/>
      </c>
      <c r="D60" s="201" t="str">
        <f ca="1">IF(OFFSET('Purchases Input worksheet'!$C$1,ROW()-2,0)="","",OFFSET('Purchases Input worksheet'!$C$1,ROW()-2,0))</f>
        <v/>
      </c>
      <c r="E60" s="170" t="str">
        <f ca="1">IF(OFFSET('Purchases Input worksheet'!$F$1,ROW()-2,0)="","",OFFSET('Purchases Input worksheet'!$F$1,ROW()-2,0))</f>
        <v/>
      </c>
      <c r="F60" s="202" t="str">
        <f ca="1">IF(OFFSET('Purchases Input worksheet'!$G$1,ROW()-2,0)="","",OFFSET('Purchases Input worksheet'!$G$1,ROW()-2,0))</f>
        <v/>
      </c>
      <c r="G60" s="205" t="str">
        <f ca="1">IF($C60="Total",SUM(G$1:G59),IF(OR('Purchases Input worksheet'!$M59&gt;0,'Purchases Input worksheet'!$M59=0),"",'Purchases Input worksheet'!$M59))</f>
        <v/>
      </c>
      <c r="H60" s="206" t="str">
        <f ca="1">IF($C60="Total",SUM(H$1:H59),IF(OR('Purchases Input worksheet'!$M59&lt;0,'Purchases Input worksheet'!$M59=0),"",'Purchases Input worksheet'!$M59))</f>
        <v/>
      </c>
      <c r="I60" s="347"/>
      <c r="J60" s="211" t="str">
        <f ca="1">IF($C60="Total",SUM($I$1:I59),"")</f>
        <v/>
      </c>
      <c r="K60" s="212" t="str">
        <f ca="1">IFERROR(IF($C60="Total",$K$2+SUM($G60:$H60)-$J60,
IF(AND(G60="",H60=""),"",
$K$2+SUM(H$3:$H60)+SUM(G$3:$G60)-SUM(I$2:$I60))),"")</f>
        <v/>
      </c>
    </row>
    <row r="61" spans="1:11" x14ac:dyDescent="0.35">
      <c r="A61" s="318" t="str">
        <f ca="1">IF($B61='Creditor balance enquiry'!$C$2,1+COUNT($A$1:A60),"")</f>
        <v/>
      </c>
      <c r="B61" s="133" t="str">
        <f ca="1">OFFSET('Purchases Input worksheet'!$A$1,ROW()-2,0)</f>
        <v/>
      </c>
      <c r="C61" s="201" t="str">
        <f ca="1">IF($C60="Total","",
IF($C60="","",
IF(OFFSET('Purchases Input worksheet'!$B$1,ROW()-2,0)="","TOTAL",
OFFSET('Purchases Input worksheet'!$B$1,ROW()-2,0))))</f>
        <v/>
      </c>
      <c r="D61" s="201" t="str">
        <f ca="1">IF(OFFSET('Purchases Input worksheet'!$C$1,ROW()-2,0)="","",OFFSET('Purchases Input worksheet'!$C$1,ROW()-2,0))</f>
        <v/>
      </c>
      <c r="E61" s="170" t="str">
        <f ca="1">IF(OFFSET('Purchases Input worksheet'!$F$1,ROW()-2,0)="","",OFFSET('Purchases Input worksheet'!$F$1,ROW()-2,0))</f>
        <v/>
      </c>
      <c r="F61" s="202" t="str">
        <f ca="1">IF(OFFSET('Purchases Input worksheet'!$G$1,ROW()-2,0)="","",OFFSET('Purchases Input worksheet'!$G$1,ROW()-2,0))</f>
        <v/>
      </c>
      <c r="G61" s="205" t="str">
        <f ca="1">IF($C61="Total",SUM(G$1:G60),IF(OR('Purchases Input worksheet'!$M60&gt;0,'Purchases Input worksheet'!$M60=0),"",'Purchases Input worksheet'!$M60))</f>
        <v/>
      </c>
      <c r="H61" s="206" t="str">
        <f ca="1">IF($C61="Total",SUM(H$1:H60),IF(OR('Purchases Input worksheet'!$M60&lt;0,'Purchases Input worksheet'!$M60=0),"",'Purchases Input worksheet'!$M60))</f>
        <v/>
      </c>
      <c r="I61" s="347"/>
      <c r="J61" s="211" t="str">
        <f ca="1">IF($C61="Total",SUM($I$1:I60),"")</f>
        <v/>
      </c>
      <c r="K61" s="212" t="str">
        <f ca="1">IFERROR(IF($C61="Total",$K$2+SUM($G61:$H61)-$J61,
IF(AND(G61="",H61=""),"",
$K$2+SUM(H$3:$H61)+SUM(G$3:$G61)-SUM(I$2:$I61))),"")</f>
        <v/>
      </c>
    </row>
    <row r="62" spans="1:11" x14ac:dyDescent="0.35">
      <c r="A62" s="318" t="str">
        <f ca="1">IF($B62='Creditor balance enquiry'!$C$2,1+COUNT($A$1:A61),"")</f>
        <v/>
      </c>
      <c r="B62" s="133" t="str">
        <f ca="1">OFFSET('Purchases Input worksheet'!$A$1,ROW()-2,0)</f>
        <v/>
      </c>
      <c r="C62" s="201" t="str">
        <f ca="1">IF($C61="Total","",
IF($C61="","",
IF(OFFSET('Purchases Input worksheet'!$B$1,ROW()-2,0)="","TOTAL",
OFFSET('Purchases Input worksheet'!$B$1,ROW()-2,0))))</f>
        <v/>
      </c>
      <c r="D62" s="201" t="str">
        <f ca="1">IF(OFFSET('Purchases Input worksheet'!$C$1,ROW()-2,0)="","",OFFSET('Purchases Input worksheet'!$C$1,ROW()-2,0))</f>
        <v/>
      </c>
      <c r="E62" s="170" t="str">
        <f ca="1">IF(OFFSET('Purchases Input worksheet'!$F$1,ROW()-2,0)="","",OFFSET('Purchases Input worksheet'!$F$1,ROW()-2,0))</f>
        <v/>
      </c>
      <c r="F62" s="202" t="str">
        <f ca="1">IF(OFFSET('Purchases Input worksheet'!$G$1,ROW()-2,0)="","",OFFSET('Purchases Input worksheet'!$G$1,ROW()-2,0))</f>
        <v/>
      </c>
      <c r="G62" s="205" t="str">
        <f ca="1">IF($C62="Total",SUM(G$1:G61),IF(OR('Purchases Input worksheet'!$M61&gt;0,'Purchases Input worksheet'!$M61=0),"",'Purchases Input worksheet'!$M61))</f>
        <v/>
      </c>
      <c r="H62" s="206" t="str">
        <f ca="1">IF($C62="Total",SUM(H$1:H61),IF(OR('Purchases Input worksheet'!$M61&lt;0,'Purchases Input worksheet'!$M61=0),"",'Purchases Input worksheet'!$M61))</f>
        <v/>
      </c>
      <c r="I62" s="347"/>
      <c r="J62" s="211" t="str">
        <f ca="1">IF($C62="Total",SUM($I$1:I61),"")</f>
        <v/>
      </c>
      <c r="K62" s="212" t="str">
        <f ca="1">IFERROR(IF($C62="Total",$K$2+SUM($G62:$H62)-$J62,
IF(AND(G62="",H62=""),"",
$K$2+SUM(H$3:$H62)+SUM(G$3:$G62)-SUM(I$2:$I62))),"")</f>
        <v/>
      </c>
    </row>
    <row r="63" spans="1:11" x14ac:dyDescent="0.35">
      <c r="A63" s="318" t="str">
        <f ca="1">IF($B63='Creditor balance enquiry'!$C$2,1+COUNT($A$1:A62),"")</f>
        <v/>
      </c>
      <c r="B63" s="133" t="str">
        <f ca="1">OFFSET('Purchases Input worksheet'!$A$1,ROW()-2,0)</f>
        <v/>
      </c>
      <c r="C63" s="201" t="str">
        <f ca="1">IF($C62="Total","",
IF($C62="","",
IF(OFFSET('Purchases Input worksheet'!$B$1,ROW()-2,0)="","TOTAL",
OFFSET('Purchases Input worksheet'!$B$1,ROW()-2,0))))</f>
        <v/>
      </c>
      <c r="D63" s="201" t="str">
        <f ca="1">IF(OFFSET('Purchases Input worksheet'!$C$1,ROW()-2,0)="","",OFFSET('Purchases Input worksheet'!$C$1,ROW()-2,0))</f>
        <v/>
      </c>
      <c r="E63" s="170" t="str">
        <f ca="1">IF(OFFSET('Purchases Input worksheet'!$F$1,ROW()-2,0)="","",OFFSET('Purchases Input worksheet'!$F$1,ROW()-2,0))</f>
        <v/>
      </c>
      <c r="F63" s="202" t="str">
        <f ca="1">IF(OFFSET('Purchases Input worksheet'!$G$1,ROW()-2,0)="","",OFFSET('Purchases Input worksheet'!$G$1,ROW()-2,0))</f>
        <v/>
      </c>
      <c r="G63" s="205" t="str">
        <f ca="1">IF($C63="Total",SUM(G$1:G62),IF(OR('Purchases Input worksheet'!$M62&gt;0,'Purchases Input worksheet'!$M62=0),"",'Purchases Input worksheet'!$M62))</f>
        <v/>
      </c>
      <c r="H63" s="206" t="str">
        <f ca="1">IF($C63="Total",SUM(H$1:H62),IF(OR('Purchases Input worksheet'!$M62&lt;0,'Purchases Input worksheet'!$M62=0),"",'Purchases Input worksheet'!$M62))</f>
        <v/>
      </c>
      <c r="I63" s="347"/>
      <c r="J63" s="211" t="str">
        <f ca="1">IF($C63="Total",SUM($I$1:I62),"")</f>
        <v/>
      </c>
      <c r="K63" s="212" t="str">
        <f ca="1">IFERROR(IF($C63="Total",$K$2+SUM($G63:$H63)-$J63,
IF(AND(G63="",H63=""),"",
$K$2+SUM(H$3:$H63)+SUM(G$3:$G63)-SUM(I$2:$I63))),"")</f>
        <v/>
      </c>
    </row>
    <row r="64" spans="1:11" x14ac:dyDescent="0.35">
      <c r="A64" s="318" t="str">
        <f ca="1">IF($B64='Creditor balance enquiry'!$C$2,1+COUNT($A$1:A63),"")</f>
        <v/>
      </c>
      <c r="B64" s="133" t="str">
        <f ca="1">OFFSET('Purchases Input worksheet'!$A$1,ROW()-2,0)</f>
        <v/>
      </c>
      <c r="C64" s="201" t="str">
        <f ca="1">IF($C63="Total","",
IF($C63="","",
IF(OFFSET('Purchases Input worksheet'!$B$1,ROW()-2,0)="","TOTAL",
OFFSET('Purchases Input worksheet'!$B$1,ROW()-2,0))))</f>
        <v/>
      </c>
      <c r="D64" s="201" t="str">
        <f ca="1">IF(OFFSET('Purchases Input worksheet'!$C$1,ROW()-2,0)="","",OFFSET('Purchases Input worksheet'!$C$1,ROW()-2,0))</f>
        <v/>
      </c>
      <c r="E64" s="170" t="str">
        <f ca="1">IF(OFFSET('Purchases Input worksheet'!$F$1,ROW()-2,0)="","",OFFSET('Purchases Input worksheet'!$F$1,ROW()-2,0))</f>
        <v/>
      </c>
      <c r="F64" s="202" t="str">
        <f ca="1">IF(OFFSET('Purchases Input worksheet'!$G$1,ROW()-2,0)="","",OFFSET('Purchases Input worksheet'!$G$1,ROW()-2,0))</f>
        <v/>
      </c>
      <c r="G64" s="205" t="str">
        <f ca="1">IF($C64="Total",SUM(G$1:G63),IF(OR('Purchases Input worksheet'!$M63&gt;0,'Purchases Input worksheet'!$M63=0),"",'Purchases Input worksheet'!$M63))</f>
        <v/>
      </c>
      <c r="H64" s="206" t="str">
        <f ca="1">IF($C64="Total",SUM(H$1:H63),IF(OR('Purchases Input worksheet'!$M63&lt;0,'Purchases Input worksheet'!$M63=0),"",'Purchases Input worksheet'!$M63))</f>
        <v/>
      </c>
      <c r="I64" s="347"/>
      <c r="J64" s="211" t="str">
        <f ca="1">IF($C64="Total",SUM($I$1:I63),"")</f>
        <v/>
      </c>
      <c r="K64" s="212" t="str">
        <f ca="1">IFERROR(IF($C64="Total",$K$2+SUM($G64:$H64)-$J64,
IF(AND(G64="",H64=""),"",
$K$2+SUM(H$3:$H64)+SUM(G$3:$G64)-SUM(I$2:$I64))),"")</f>
        <v/>
      </c>
    </row>
    <row r="65" spans="1:11" x14ac:dyDescent="0.35">
      <c r="A65" s="318" t="str">
        <f ca="1">IF($B65='Creditor balance enquiry'!$C$2,1+COUNT($A$1:A64),"")</f>
        <v/>
      </c>
      <c r="B65" s="133" t="str">
        <f ca="1">OFFSET('Purchases Input worksheet'!$A$1,ROW()-2,0)</f>
        <v/>
      </c>
      <c r="C65" s="201" t="str">
        <f ca="1">IF($C64="Total","",
IF($C64="","",
IF(OFFSET('Purchases Input worksheet'!$B$1,ROW()-2,0)="","TOTAL",
OFFSET('Purchases Input worksheet'!$B$1,ROW()-2,0))))</f>
        <v/>
      </c>
      <c r="D65" s="201" t="str">
        <f ca="1">IF(OFFSET('Purchases Input worksheet'!$C$1,ROW()-2,0)="","",OFFSET('Purchases Input worksheet'!$C$1,ROW()-2,0))</f>
        <v/>
      </c>
      <c r="E65" s="170" t="str">
        <f ca="1">IF(OFFSET('Purchases Input worksheet'!$F$1,ROW()-2,0)="","",OFFSET('Purchases Input worksheet'!$F$1,ROW()-2,0))</f>
        <v/>
      </c>
      <c r="F65" s="202" t="str">
        <f ca="1">IF(OFFSET('Purchases Input worksheet'!$G$1,ROW()-2,0)="","",OFFSET('Purchases Input worksheet'!$G$1,ROW()-2,0))</f>
        <v/>
      </c>
      <c r="G65" s="205" t="str">
        <f ca="1">IF($C65="Total",SUM(G$1:G64),IF(OR('Purchases Input worksheet'!$M64&gt;0,'Purchases Input worksheet'!$M64=0),"",'Purchases Input worksheet'!$M64))</f>
        <v/>
      </c>
      <c r="H65" s="206" t="str">
        <f ca="1">IF($C65="Total",SUM(H$1:H64),IF(OR('Purchases Input worksheet'!$M64&lt;0,'Purchases Input worksheet'!$M64=0),"",'Purchases Input worksheet'!$M64))</f>
        <v/>
      </c>
      <c r="I65" s="347"/>
      <c r="J65" s="211" t="str">
        <f ca="1">IF($C65="Total",SUM($I$1:I64),"")</f>
        <v/>
      </c>
      <c r="K65" s="212" t="str">
        <f ca="1">IFERROR(IF($C65="Total",$K$2+SUM($G65:$H65)-$J65,
IF(AND(G65="",H65=""),"",
$K$2+SUM(H$3:$H65)+SUM(G$3:$G65)-SUM(I$2:$I65))),"")</f>
        <v/>
      </c>
    </row>
    <row r="66" spans="1:11" x14ac:dyDescent="0.35">
      <c r="A66" s="318" t="str">
        <f ca="1">IF($B66='Creditor balance enquiry'!$C$2,1+COUNT($A$1:A65),"")</f>
        <v/>
      </c>
      <c r="B66" s="133" t="str">
        <f ca="1">OFFSET('Purchases Input worksheet'!$A$1,ROW()-2,0)</f>
        <v/>
      </c>
      <c r="C66" s="201" t="str">
        <f ca="1">IF($C65="Total","",
IF($C65="","",
IF(OFFSET('Purchases Input worksheet'!$B$1,ROW()-2,0)="","TOTAL",
OFFSET('Purchases Input worksheet'!$B$1,ROW()-2,0))))</f>
        <v/>
      </c>
      <c r="D66" s="201" t="str">
        <f ca="1">IF(OFFSET('Purchases Input worksheet'!$C$1,ROW()-2,0)="","",OFFSET('Purchases Input worksheet'!$C$1,ROW()-2,0))</f>
        <v/>
      </c>
      <c r="E66" s="170" t="str">
        <f ca="1">IF(OFFSET('Purchases Input worksheet'!$F$1,ROW()-2,0)="","",OFFSET('Purchases Input worksheet'!$F$1,ROW()-2,0))</f>
        <v/>
      </c>
      <c r="F66" s="202" t="str">
        <f ca="1">IF(OFFSET('Purchases Input worksheet'!$G$1,ROW()-2,0)="","",OFFSET('Purchases Input worksheet'!$G$1,ROW()-2,0))</f>
        <v/>
      </c>
      <c r="G66" s="205" t="str">
        <f ca="1">IF($C66="Total",SUM(G$1:G65),IF(OR('Purchases Input worksheet'!$M65&gt;0,'Purchases Input worksheet'!$M65=0),"",'Purchases Input worksheet'!$M65))</f>
        <v/>
      </c>
      <c r="H66" s="206" t="str">
        <f ca="1">IF($C66="Total",SUM(H$1:H65),IF(OR('Purchases Input worksheet'!$M65&lt;0,'Purchases Input worksheet'!$M65=0),"",'Purchases Input worksheet'!$M65))</f>
        <v/>
      </c>
      <c r="I66" s="347"/>
      <c r="J66" s="211" t="str">
        <f ca="1">IF($C66="Total",SUM($I$1:I65),"")</f>
        <v/>
      </c>
      <c r="K66" s="212" t="str">
        <f ca="1">IFERROR(IF($C66="Total",$K$2+SUM($G66:$H66)-$J66,
IF(AND(G66="",H66=""),"",
$K$2+SUM(H$3:$H66)+SUM(G$3:$G66)-SUM(I$2:$I66))),"")</f>
        <v/>
      </c>
    </row>
    <row r="67" spans="1:11" x14ac:dyDescent="0.35">
      <c r="A67" s="318" t="str">
        <f ca="1">IF($B67='Creditor balance enquiry'!$C$2,1+COUNT($A$1:A66),"")</f>
        <v/>
      </c>
      <c r="B67" s="133" t="str">
        <f ca="1">OFFSET('Purchases Input worksheet'!$A$1,ROW()-2,0)</f>
        <v/>
      </c>
      <c r="C67" s="201" t="str">
        <f ca="1">IF($C66="Total","",
IF($C66="","",
IF(OFFSET('Purchases Input worksheet'!$B$1,ROW()-2,0)="","TOTAL",
OFFSET('Purchases Input worksheet'!$B$1,ROW()-2,0))))</f>
        <v/>
      </c>
      <c r="D67" s="201" t="str">
        <f ca="1">IF(OFFSET('Purchases Input worksheet'!$C$1,ROW()-2,0)="","",OFFSET('Purchases Input worksheet'!$C$1,ROW()-2,0))</f>
        <v/>
      </c>
      <c r="E67" s="170" t="str">
        <f ca="1">IF(OFFSET('Purchases Input worksheet'!$F$1,ROW()-2,0)="","",OFFSET('Purchases Input worksheet'!$F$1,ROW()-2,0))</f>
        <v/>
      </c>
      <c r="F67" s="202" t="str">
        <f ca="1">IF(OFFSET('Purchases Input worksheet'!$G$1,ROW()-2,0)="","",OFFSET('Purchases Input worksheet'!$G$1,ROW()-2,0))</f>
        <v/>
      </c>
      <c r="G67" s="205" t="str">
        <f ca="1">IF($C67="Total",SUM(G$1:G66),IF(OR('Purchases Input worksheet'!$M66&gt;0,'Purchases Input worksheet'!$M66=0),"",'Purchases Input worksheet'!$M66))</f>
        <v/>
      </c>
      <c r="H67" s="206" t="str">
        <f ca="1">IF($C67="Total",SUM(H$1:H66),IF(OR('Purchases Input worksheet'!$M66&lt;0,'Purchases Input worksheet'!$M66=0),"",'Purchases Input worksheet'!$M66))</f>
        <v/>
      </c>
      <c r="I67" s="347"/>
      <c r="J67" s="211" t="str">
        <f ca="1">IF($C67="Total",SUM($I$1:I66),"")</f>
        <v/>
      </c>
      <c r="K67" s="212" t="str">
        <f ca="1">IFERROR(IF($C67="Total",$K$2+SUM($G67:$H67)-$J67,
IF(AND(G67="",H67=""),"",
$K$2+SUM(H$3:$H67)+SUM(G$3:$G67)-SUM(I$2:$I67))),"")</f>
        <v/>
      </c>
    </row>
    <row r="68" spans="1:11" x14ac:dyDescent="0.35">
      <c r="A68" s="318" t="str">
        <f ca="1">IF($B68='Creditor balance enquiry'!$C$2,1+COUNT($A$1:A67),"")</f>
        <v/>
      </c>
      <c r="B68" s="133" t="str">
        <f ca="1">OFFSET('Purchases Input worksheet'!$A$1,ROW()-2,0)</f>
        <v/>
      </c>
      <c r="C68" s="201" t="str">
        <f ca="1">IF($C67="Total","",
IF($C67="","",
IF(OFFSET('Purchases Input worksheet'!$B$1,ROW()-2,0)="","TOTAL",
OFFSET('Purchases Input worksheet'!$B$1,ROW()-2,0))))</f>
        <v/>
      </c>
      <c r="D68" s="201" t="str">
        <f ca="1">IF(OFFSET('Purchases Input worksheet'!$C$1,ROW()-2,0)="","",OFFSET('Purchases Input worksheet'!$C$1,ROW()-2,0))</f>
        <v/>
      </c>
      <c r="E68" s="170" t="str">
        <f ca="1">IF(OFFSET('Purchases Input worksheet'!$F$1,ROW()-2,0)="","",OFFSET('Purchases Input worksheet'!$F$1,ROW()-2,0))</f>
        <v/>
      </c>
      <c r="F68" s="202" t="str">
        <f ca="1">IF(OFFSET('Purchases Input worksheet'!$G$1,ROW()-2,0)="","",OFFSET('Purchases Input worksheet'!$G$1,ROW()-2,0))</f>
        <v/>
      </c>
      <c r="G68" s="205" t="str">
        <f ca="1">IF($C68="Total",SUM(G$1:G67),IF(OR('Purchases Input worksheet'!$M67&gt;0,'Purchases Input worksheet'!$M67=0),"",'Purchases Input worksheet'!$M67))</f>
        <v/>
      </c>
      <c r="H68" s="206" t="str">
        <f ca="1">IF($C68="Total",SUM(H$1:H67),IF(OR('Purchases Input worksheet'!$M67&lt;0,'Purchases Input worksheet'!$M67=0),"",'Purchases Input worksheet'!$M67))</f>
        <v/>
      </c>
      <c r="I68" s="347"/>
      <c r="J68" s="211" t="str">
        <f ca="1">IF($C68="Total",SUM($I$1:I67),"")</f>
        <v/>
      </c>
      <c r="K68" s="212" t="str">
        <f ca="1">IFERROR(IF($C68="Total",$K$2+SUM($G68:$H68)-$J68,
IF(AND(G68="",H68=""),"",
$K$2+SUM(H$3:$H68)+SUM(G$3:$G68)-SUM(I$2:$I68))),"")</f>
        <v/>
      </c>
    </row>
    <row r="69" spans="1:11" x14ac:dyDescent="0.35">
      <c r="A69" s="318" t="str">
        <f ca="1">IF($B69='Creditor balance enquiry'!$C$2,1+COUNT($A$1:A68),"")</f>
        <v/>
      </c>
      <c r="B69" s="133" t="str">
        <f ca="1">OFFSET('Purchases Input worksheet'!$A$1,ROW()-2,0)</f>
        <v/>
      </c>
      <c r="C69" s="201" t="str">
        <f ca="1">IF($C68="Total","",
IF($C68="","",
IF(OFFSET('Purchases Input worksheet'!$B$1,ROW()-2,0)="","TOTAL",
OFFSET('Purchases Input worksheet'!$B$1,ROW()-2,0))))</f>
        <v/>
      </c>
      <c r="D69" s="201" t="str">
        <f ca="1">IF(OFFSET('Purchases Input worksheet'!$C$1,ROW()-2,0)="","",OFFSET('Purchases Input worksheet'!$C$1,ROW()-2,0))</f>
        <v/>
      </c>
      <c r="E69" s="170" t="str">
        <f ca="1">IF(OFFSET('Purchases Input worksheet'!$F$1,ROW()-2,0)="","",OFFSET('Purchases Input worksheet'!$F$1,ROW()-2,0))</f>
        <v/>
      </c>
      <c r="F69" s="202" t="str">
        <f ca="1">IF(OFFSET('Purchases Input worksheet'!$G$1,ROW()-2,0)="","",OFFSET('Purchases Input worksheet'!$G$1,ROW()-2,0))</f>
        <v/>
      </c>
      <c r="G69" s="205" t="str">
        <f ca="1">IF($C69="Total",SUM(G$1:G68),IF(OR('Purchases Input worksheet'!$M68&gt;0,'Purchases Input worksheet'!$M68=0),"",'Purchases Input worksheet'!$M68))</f>
        <v/>
      </c>
      <c r="H69" s="206" t="str">
        <f ca="1">IF($C69="Total",SUM(H$1:H68),IF(OR('Purchases Input worksheet'!$M68&lt;0,'Purchases Input worksheet'!$M68=0),"",'Purchases Input worksheet'!$M68))</f>
        <v/>
      </c>
      <c r="I69" s="347"/>
      <c r="J69" s="211" t="str">
        <f ca="1">IF($C69="Total",SUM($I$1:I68),"")</f>
        <v/>
      </c>
      <c r="K69" s="212" t="str">
        <f ca="1">IFERROR(IF($C69="Total",$K$2+SUM($G69:$H69)-$J69,
IF(AND(G69="",H69=""),"",
$K$2+SUM(H$3:$H69)+SUM(G$3:$G69)-SUM(I$2:$I69))),"")</f>
        <v/>
      </c>
    </row>
    <row r="70" spans="1:11" x14ac:dyDescent="0.35">
      <c r="A70" s="318" t="str">
        <f ca="1">IF($B70='Creditor balance enquiry'!$C$2,1+COUNT($A$1:A69),"")</f>
        <v/>
      </c>
      <c r="B70" s="133" t="str">
        <f ca="1">OFFSET('Purchases Input worksheet'!$A$1,ROW()-2,0)</f>
        <v/>
      </c>
      <c r="C70" s="201" t="str">
        <f ca="1">IF($C69="Total","",
IF($C69="","",
IF(OFFSET('Purchases Input worksheet'!$B$1,ROW()-2,0)="","TOTAL",
OFFSET('Purchases Input worksheet'!$B$1,ROW()-2,0))))</f>
        <v/>
      </c>
      <c r="D70" s="201" t="str">
        <f ca="1">IF(OFFSET('Purchases Input worksheet'!$C$1,ROW()-2,0)="","",OFFSET('Purchases Input worksheet'!$C$1,ROW()-2,0))</f>
        <v/>
      </c>
      <c r="E70" s="170" t="str">
        <f ca="1">IF(OFFSET('Purchases Input worksheet'!$F$1,ROW()-2,0)="","",OFFSET('Purchases Input worksheet'!$F$1,ROW()-2,0))</f>
        <v/>
      </c>
      <c r="F70" s="202" t="str">
        <f ca="1">IF(OFFSET('Purchases Input worksheet'!$G$1,ROW()-2,0)="","",OFFSET('Purchases Input worksheet'!$G$1,ROW()-2,0))</f>
        <v/>
      </c>
      <c r="G70" s="205" t="str">
        <f ca="1">IF($C70="Total",SUM(G$1:G69),IF(OR('Purchases Input worksheet'!$M69&gt;0,'Purchases Input worksheet'!$M69=0),"",'Purchases Input worksheet'!$M69))</f>
        <v/>
      </c>
      <c r="H70" s="206" t="str">
        <f ca="1">IF($C70="Total",SUM(H$1:H69),IF(OR('Purchases Input worksheet'!$M69&lt;0,'Purchases Input worksheet'!$M69=0),"",'Purchases Input worksheet'!$M69))</f>
        <v/>
      </c>
      <c r="I70" s="347"/>
      <c r="J70" s="211" t="str">
        <f ca="1">IF($C70="Total",SUM($I$1:I69),"")</f>
        <v/>
      </c>
      <c r="K70" s="212" t="str">
        <f ca="1">IFERROR(IF($C70="Total",$K$2+SUM($G70:$H70)-$J70,
IF(AND(G70="",H70=""),"",
$K$2+SUM(H$3:$H70)+SUM(G$3:$G70)-SUM(I$2:$I70))),"")</f>
        <v/>
      </c>
    </row>
    <row r="71" spans="1:11" x14ac:dyDescent="0.35">
      <c r="A71" s="318" t="str">
        <f ca="1">IF($B71='Creditor balance enquiry'!$C$2,1+COUNT($A$1:A70),"")</f>
        <v/>
      </c>
      <c r="B71" s="133" t="str">
        <f ca="1">OFFSET('Purchases Input worksheet'!$A$1,ROW()-2,0)</f>
        <v/>
      </c>
      <c r="C71" s="201" t="str">
        <f ca="1">IF($C70="Total","",
IF($C70="","",
IF(OFFSET('Purchases Input worksheet'!$B$1,ROW()-2,0)="","TOTAL",
OFFSET('Purchases Input worksheet'!$B$1,ROW()-2,0))))</f>
        <v/>
      </c>
      <c r="D71" s="201" t="str">
        <f ca="1">IF(OFFSET('Purchases Input worksheet'!$C$1,ROW()-2,0)="","",OFFSET('Purchases Input worksheet'!$C$1,ROW()-2,0))</f>
        <v/>
      </c>
      <c r="E71" s="170" t="str">
        <f ca="1">IF(OFFSET('Purchases Input worksheet'!$F$1,ROW()-2,0)="","",OFFSET('Purchases Input worksheet'!$F$1,ROW()-2,0))</f>
        <v/>
      </c>
      <c r="F71" s="202" t="str">
        <f ca="1">IF(OFFSET('Purchases Input worksheet'!$G$1,ROW()-2,0)="","",OFFSET('Purchases Input worksheet'!$G$1,ROW()-2,0))</f>
        <v/>
      </c>
      <c r="G71" s="205" t="str">
        <f ca="1">IF($C71="Total",SUM(G$1:G70),IF(OR('Purchases Input worksheet'!$M70&gt;0,'Purchases Input worksheet'!$M70=0),"",'Purchases Input worksheet'!$M70))</f>
        <v/>
      </c>
      <c r="H71" s="206" t="str">
        <f ca="1">IF($C71="Total",SUM(H$1:H70),IF(OR('Purchases Input worksheet'!$M70&lt;0,'Purchases Input worksheet'!$M70=0),"",'Purchases Input worksheet'!$M70))</f>
        <v/>
      </c>
      <c r="I71" s="347"/>
      <c r="J71" s="211" t="str">
        <f ca="1">IF($C71="Total",SUM($I$1:I70),"")</f>
        <v/>
      </c>
      <c r="K71" s="212" t="str">
        <f ca="1">IFERROR(IF($C71="Total",$K$2+SUM($G71:$H71)-$J71,
IF(AND(G71="",H71=""),"",
$K$2+SUM(H$3:$H71)+SUM(G$3:$G71)-SUM(I$2:$I71))),"")</f>
        <v/>
      </c>
    </row>
    <row r="72" spans="1:11" x14ac:dyDescent="0.35">
      <c r="A72" s="318" t="str">
        <f ca="1">IF($B72='Creditor balance enquiry'!$C$2,1+COUNT($A$1:A71),"")</f>
        <v/>
      </c>
      <c r="B72" s="133" t="str">
        <f ca="1">OFFSET('Purchases Input worksheet'!$A$1,ROW()-2,0)</f>
        <v/>
      </c>
      <c r="C72" s="201" t="str">
        <f ca="1">IF($C71="Total","",
IF($C71="","",
IF(OFFSET('Purchases Input worksheet'!$B$1,ROW()-2,0)="","TOTAL",
OFFSET('Purchases Input worksheet'!$B$1,ROW()-2,0))))</f>
        <v/>
      </c>
      <c r="D72" s="201" t="str">
        <f ca="1">IF(OFFSET('Purchases Input worksheet'!$C$1,ROW()-2,0)="","",OFFSET('Purchases Input worksheet'!$C$1,ROW()-2,0))</f>
        <v/>
      </c>
      <c r="E72" s="170" t="str">
        <f ca="1">IF(OFFSET('Purchases Input worksheet'!$F$1,ROW()-2,0)="","",OFFSET('Purchases Input worksheet'!$F$1,ROW()-2,0))</f>
        <v/>
      </c>
      <c r="F72" s="202" t="str">
        <f ca="1">IF(OFFSET('Purchases Input worksheet'!$G$1,ROW()-2,0)="","",OFFSET('Purchases Input worksheet'!$G$1,ROW()-2,0))</f>
        <v/>
      </c>
      <c r="G72" s="205" t="str">
        <f ca="1">IF($C72="Total",SUM(G$1:G71),IF(OR('Purchases Input worksheet'!$M71&gt;0,'Purchases Input worksheet'!$M71=0),"",'Purchases Input worksheet'!$M71))</f>
        <v/>
      </c>
      <c r="H72" s="206" t="str">
        <f ca="1">IF($C72="Total",SUM(H$1:H71),IF(OR('Purchases Input worksheet'!$M71&lt;0,'Purchases Input worksheet'!$M71=0),"",'Purchases Input worksheet'!$M71))</f>
        <v/>
      </c>
      <c r="I72" s="347"/>
      <c r="J72" s="211" t="str">
        <f ca="1">IF($C72="Total",SUM($I$1:I71),"")</f>
        <v/>
      </c>
      <c r="K72" s="212" t="str">
        <f ca="1">IFERROR(IF($C72="Total",$K$2+SUM($G72:$H72)-$J72,
IF(AND(G72="",H72=""),"",
$K$2+SUM(H$3:$H72)+SUM(G$3:$G72)-SUM(I$2:$I72))),"")</f>
        <v/>
      </c>
    </row>
    <row r="73" spans="1:11" x14ac:dyDescent="0.35">
      <c r="A73" s="318" t="str">
        <f ca="1">IF($B73='Creditor balance enquiry'!$C$2,1+COUNT($A$1:A72),"")</f>
        <v/>
      </c>
      <c r="B73" s="133" t="str">
        <f ca="1">OFFSET('Purchases Input worksheet'!$A$1,ROW()-2,0)</f>
        <v/>
      </c>
      <c r="C73" s="201" t="str">
        <f ca="1">IF($C72="Total","",
IF($C72="","",
IF(OFFSET('Purchases Input worksheet'!$B$1,ROW()-2,0)="","TOTAL",
OFFSET('Purchases Input worksheet'!$B$1,ROW()-2,0))))</f>
        <v/>
      </c>
      <c r="D73" s="201" t="str">
        <f ca="1">IF(OFFSET('Purchases Input worksheet'!$C$1,ROW()-2,0)="","",OFFSET('Purchases Input worksheet'!$C$1,ROW()-2,0))</f>
        <v/>
      </c>
      <c r="E73" s="170" t="str">
        <f ca="1">IF(OFFSET('Purchases Input worksheet'!$F$1,ROW()-2,0)="","",OFFSET('Purchases Input worksheet'!$F$1,ROW()-2,0))</f>
        <v/>
      </c>
      <c r="F73" s="202" t="str">
        <f ca="1">IF(OFFSET('Purchases Input worksheet'!$G$1,ROW()-2,0)="","",OFFSET('Purchases Input worksheet'!$G$1,ROW()-2,0))</f>
        <v/>
      </c>
      <c r="G73" s="205" t="str">
        <f ca="1">IF($C73="Total",SUM(G$1:G72),IF(OR('Purchases Input worksheet'!$M72&gt;0,'Purchases Input worksheet'!$M72=0),"",'Purchases Input worksheet'!$M72))</f>
        <v/>
      </c>
      <c r="H73" s="206" t="str">
        <f ca="1">IF($C73="Total",SUM(H$1:H72),IF(OR('Purchases Input worksheet'!$M72&lt;0,'Purchases Input worksheet'!$M72=0),"",'Purchases Input worksheet'!$M72))</f>
        <v/>
      </c>
      <c r="I73" s="347"/>
      <c r="J73" s="211" t="str">
        <f ca="1">IF($C73="Total",SUM($I$1:I72),"")</f>
        <v/>
      </c>
      <c r="K73" s="212" t="str">
        <f ca="1">IFERROR(IF($C73="Total",$K$2+SUM($G73:$H73)-$J73,
IF(AND(G73="",H73=""),"",
$K$2+SUM(H$3:$H73)+SUM(G$3:$G73)-SUM(I$2:$I73))),"")</f>
        <v/>
      </c>
    </row>
    <row r="74" spans="1:11" x14ac:dyDescent="0.35">
      <c r="A74" s="318" t="str">
        <f ca="1">IF($B74='Creditor balance enquiry'!$C$2,1+COUNT($A$1:A73),"")</f>
        <v/>
      </c>
      <c r="B74" s="133" t="str">
        <f ca="1">OFFSET('Purchases Input worksheet'!$A$1,ROW()-2,0)</f>
        <v/>
      </c>
      <c r="C74" s="201" t="str">
        <f ca="1">IF($C73="Total","",
IF($C73="","",
IF(OFFSET('Purchases Input worksheet'!$B$1,ROW()-2,0)="","TOTAL",
OFFSET('Purchases Input worksheet'!$B$1,ROW()-2,0))))</f>
        <v/>
      </c>
      <c r="D74" s="201" t="str">
        <f ca="1">IF(OFFSET('Purchases Input worksheet'!$C$1,ROW()-2,0)="","",OFFSET('Purchases Input worksheet'!$C$1,ROW()-2,0))</f>
        <v/>
      </c>
      <c r="E74" s="170" t="str">
        <f ca="1">IF(OFFSET('Purchases Input worksheet'!$F$1,ROW()-2,0)="","",OFFSET('Purchases Input worksheet'!$F$1,ROW()-2,0))</f>
        <v/>
      </c>
      <c r="F74" s="202" t="str">
        <f ca="1">IF(OFFSET('Purchases Input worksheet'!$G$1,ROW()-2,0)="","",OFFSET('Purchases Input worksheet'!$G$1,ROW()-2,0))</f>
        <v/>
      </c>
      <c r="G74" s="205" t="str">
        <f ca="1">IF($C74="Total",SUM(G$1:G73),IF(OR('Purchases Input worksheet'!$M73&gt;0,'Purchases Input worksheet'!$M73=0),"",'Purchases Input worksheet'!$M73))</f>
        <v/>
      </c>
      <c r="H74" s="206" t="str">
        <f ca="1">IF($C74="Total",SUM(H$1:H73),IF(OR('Purchases Input worksheet'!$M73&lt;0,'Purchases Input worksheet'!$M73=0),"",'Purchases Input worksheet'!$M73))</f>
        <v/>
      </c>
      <c r="I74" s="347"/>
      <c r="J74" s="211" t="str">
        <f ca="1">IF($C74="Total",SUM($I$1:I73),"")</f>
        <v/>
      </c>
      <c r="K74" s="212" t="str">
        <f ca="1">IFERROR(IF($C74="Total",$K$2+SUM($G74:$H74)-$J74,
IF(AND(G74="",H74=""),"",
$K$2+SUM(H$3:$H74)+SUM(G$3:$G74)-SUM(I$2:$I74))),"")</f>
        <v/>
      </c>
    </row>
    <row r="75" spans="1:11" x14ac:dyDescent="0.35">
      <c r="A75" s="318" t="str">
        <f ca="1">IF($B75='Creditor balance enquiry'!$C$2,1+COUNT($A$1:A74),"")</f>
        <v/>
      </c>
      <c r="B75" s="133" t="str">
        <f ca="1">OFFSET('Purchases Input worksheet'!$A$1,ROW()-2,0)</f>
        <v/>
      </c>
      <c r="C75" s="201" t="str">
        <f ca="1">IF($C74="Total","",
IF($C74="","",
IF(OFFSET('Purchases Input worksheet'!$B$1,ROW()-2,0)="","TOTAL",
OFFSET('Purchases Input worksheet'!$B$1,ROW()-2,0))))</f>
        <v/>
      </c>
      <c r="D75" s="201" t="str">
        <f ca="1">IF(OFFSET('Purchases Input worksheet'!$C$1,ROW()-2,0)="","",OFFSET('Purchases Input worksheet'!$C$1,ROW()-2,0))</f>
        <v/>
      </c>
      <c r="E75" s="170" t="str">
        <f ca="1">IF(OFFSET('Purchases Input worksheet'!$F$1,ROW()-2,0)="","",OFFSET('Purchases Input worksheet'!$F$1,ROW()-2,0))</f>
        <v/>
      </c>
      <c r="F75" s="202" t="str">
        <f ca="1">IF(OFFSET('Purchases Input worksheet'!$G$1,ROW()-2,0)="","",OFFSET('Purchases Input worksheet'!$G$1,ROW()-2,0))</f>
        <v/>
      </c>
      <c r="G75" s="205" t="str">
        <f ca="1">IF($C75="Total",SUM(G$1:G74),IF(OR('Purchases Input worksheet'!$M74&gt;0,'Purchases Input worksheet'!$M74=0),"",'Purchases Input worksheet'!$M74))</f>
        <v/>
      </c>
      <c r="H75" s="206" t="str">
        <f ca="1">IF($C75="Total",SUM(H$1:H74),IF(OR('Purchases Input worksheet'!$M74&lt;0,'Purchases Input worksheet'!$M74=0),"",'Purchases Input worksheet'!$M74))</f>
        <v/>
      </c>
      <c r="I75" s="347"/>
      <c r="J75" s="211" t="str">
        <f ca="1">IF($C75="Total",SUM($I$1:I74),"")</f>
        <v/>
      </c>
      <c r="K75" s="212" t="str">
        <f ca="1">IFERROR(IF($C75="Total",$K$2+SUM($G75:$H75)-$J75,
IF(AND(G75="",H75=""),"",
$K$2+SUM(H$3:$H75)+SUM(G$3:$G75)-SUM(I$2:$I75))),"")</f>
        <v/>
      </c>
    </row>
    <row r="76" spans="1:11" x14ac:dyDescent="0.35">
      <c r="A76" s="318" t="str">
        <f ca="1">IF($B76='Creditor balance enquiry'!$C$2,1+COUNT($A$1:A75),"")</f>
        <v/>
      </c>
      <c r="B76" s="133" t="str">
        <f ca="1">OFFSET('Purchases Input worksheet'!$A$1,ROW()-2,0)</f>
        <v/>
      </c>
      <c r="C76" s="201" t="str">
        <f ca="1">IF($C75="Total","",
IF($C75="","",
IF(OFFSET('Purchases Input worksheet'!$B$1,ROW()-2,0)="","TOTAL",
OFFSET('Purchases Input worksheet'!$B$1,ROW()-2,0))))</f>
        <v/>
      </c>
      <c r="D76" s="201" t="str">
        <f ca="1">IF(OFFSET('Purchases Input worksheet'!$C$1,ROW()-2,0)="","",OFFSET('Purchases Input worksheet'!$C$1,ROW()-2,0))</f>
        <v/>
      </c>
      <c r="E76" s="170" t="str">
        <f ca="1">IF(OFFSET('Purchases Input worksheet'!$F$1,ROW()-2,0)="","",OFFSET('Purchases Input worksheet'!$F$1,ROW()-2,0))</f>
        <v/>
      </c>
      <c r="F76" s="202" t="str">
        <f ca="1">IF(OFFSET('Purchases Input worksheet'!$G$1,ROW()-2,0)="","",OFFSET('Purchases Input worksheet'!$G$1,ROW()-2,0))</f>
        <v/>
      </c>
      <c r="G76" s="205" t="str">
        <f ca="1">IF($C76="Total",SUM(G$1:G75),IF(OR('Purchases Input worksheet'!$M75&gt;0,'Purchases Input worksheet'!$M75=0),"",'Purchases Input worksheet'!$M75))</f>
        <v/>
      </c>
      <c r="H76" s="206" t="str">
        <f ca="1">IF($C76="Total",SUM(H$1:H75),IF(OR('Purchases Input worksheet'!$M75&lt;0,'Purchases Input worksheet'!$M75=0),"",'Purchases Input worksheet'!$M75))</f>
        <v/>
      </c>
      <c r="I76" s="347"/>
      <c r="J76" s="211" t="str">
        <f ca="1">IF($C76="Total",SUM($I$1:I75),"")</f>
        <v/>
      </c>
      <c r="K76" s="212" t="str">
        <f ca="1">IFERROR(IF($C76="Total",$K$2+SUM($G76:$H76)-$J76,
IF(AND(G76="",H76=""),"",
$K$2+SUM(H$3:$H76)+SUM(G$3:$G76)-SUM(I$2:$I76))),"")</f>
        <v/>
      </c>
    </row>
    <row r="77" spans="1:11" x14ac:dyDescent="0.35">
      <c r="A77" s="318" t="str">
        <f ca="1">IF($B77='Creditor balance enquiry'!$C$2,1+COUNT($A$1:A76),"")</f>
        <v/>
      </c>
      <c r="B77" s="133" t="str">
        <f ca="1">OFFSET('Purchases Input worksheet'!$A$1,ROW()-2,0)</f>
        <v/>
      </c>
      <c r="C77" s="201" t="str">
        <f ca="1">IF($C76="Total","",
IF($C76="","",
IF(OFFSET('Purchases Input worksheet'!$B$1,ROW()-2,0)="","TOTAL",
OFFSET('Purchases Input worksheet'!$B$1,ROW()-2,0))))</f>
        <v/>
      </c>
      <c r="D77" s="201" t="str">
        <f ca="1">IF(OFFSET('Purchases Input worksheet'!$C$1,ROW()-2,0)="","",OFFSET('Purchases Input worksheet'!$C$1,ROW()-2,0))</f>
        <v/>
      </c>
      <c r="E77" s="170" t="str">
        <f ca="1">IF(OFFSET('Purchases Input worksheet'!$F$1,ROW()-2,0)="","",OFFSET('Purchases Input worksheet'!$F$1,ROW()-2,0))</f>
        <v/>
      </c>
      <c r="F77" s="202" t="str">
        <f ca="1">IF(OFFSET('Purchases Input worksheet'!$G$1,ROW()-2,0)="","",OFFSET('Purchases Input worksheet'!$G$1,ROW()-2,0))</f>
        <v/>
      </c>
      <c r="G77" s="205" t="str">
        <f ca="1">IF($C77="Total",SUM(G$1:G76),IF(OR('Purchases Input worksheet'!$M76&gt;0,'Purchases Input worksheet'!$M76=0),"",'Purchases Input worksheet'!$M76))</f>
        <v/>
      </c>
      <c r="H77" s="206" t="str">
        <f ca="1">IF($C77="Total",SUM(H$1:H76),IF(OR('Purchases Input worksheet'!$M76&lt;0,'Purchases Input worksheet'!$M76=0),"",'Purchases Input worksheet'!$M76))</f>
        <v/>
      </c>
      <c r="I77" s="347"/>
      <c r="J77" s="211" t="str">
        <f ca="1">IF($C77="Total",SUM($I$1:I76),"")</f>
        <v/>
      </c>
      <c r="K77" s="212" t="str">
        <f ca="1">IFERROR(IF($C77="Total",$K$2+SUM($G77:$H77)-$J77,
IF(AND(G77="",H77=""),"",
$K$2+SUM(H$3:$H77)+SUM(G$3:$G77)-SUM(I$2:$I77))),"")</f>
        <v/>
      </c>
    </row>
    <row r="78" spans="1:11" x14ac:dyDescent="0.35">
      <c r="A78" s="318" t="str">
        <f ca="1">IF($B78='Creditor balance enquiry'!$C$2,1+COUNT($A$1:A77),"")</f>
        <v/>
      </c>
      <c r="B78" s="133" t="str">
        <f ca="1">OFFSET('Purchases Input worksheet'!$A$1,ROW()-2,0)</f>
        <v/>
      </c>
      <c r="C78" s="201" t="str">
        <f ca="1">IF($C77="Total","",
IF($C77="","",
IF(OFFSET('Purchases Input worksheet'!$B$1,ROW()-2,0)="","TOTAL",
OFFSET('Purchases Input worksheet'!$B$1,ROW()-2,0))))</f>
        <v/>
      </c>
      <c r="D78" s="201" t="str">
        <f ca="1">IF(OFFSET('Purchases Input worksheet'!$C$1,ROW()-2,0)="","",OFFSET('Purchases Input worksheet'!$C$1,ROW()-2,0))</f>
        <v/>
      </c>
      <c r="E78" s="170" t="str">
        <f ca="1">IF(OFFSET('Purchases Input worksheet'!$F$1,ROW()-2,0)="","",OFFSET('Purchases Input worksheet'!$F$1,ROW()-2,0))</f>
        <v/>
      </c>
      <c r="F78" s="202" t="str">
        <f ca="1">IF(OFFSET('Purchases Input worksheet'!$G$1,ROW()-2,0)="","",OFFSET('Purchases Input worksheet'!$G$1,ROW()-2,0))</f>
        <v/>
      </c>
      <c r="G78" s="205" t="str">
        <f ca="1">IF($C78="Total",SUM(G$1:G77),IF(OR('Purchases Input worksheet'!$M77&gt;0,'Purchases Input worksheet'!$M77=0),"",'Purchases Input worksheet'!$M77))</f>
        <v/>
      </c>
      <c r="H78" s="206" t="str">
        <f ca="1">IF($C78="Total",SUM(H$1:H77),IF(OR('Purchases Input worksheet'!$M77&lt;0,'Purchases Input worksheet'!$M77=0),"",'Purchases Input worksheet'!$M77))</f>
        <v/>
      </c>
      <c r="I78" s="347"/>
      <c r="J78" s="211" t="str">
        <f ca="1">IF($C78="Total",SUM($I$1:I77),"")</f>
        <v/>
      </c>
      <c r="K78" s="212" t="str">
        <f ca="1">IFERROR(IF($C78="Total",$K$2+SUM($G78:$H78)-$J78,
IF(AND(G78="",H78=""),"",
$K$2+SUM(H$3:$H78)+SUM(G$3:$G78)-SUM(I$2:$I78))),"")</f>
        <v/>
      </c>
    </row>
    <row r="79" spans="1:11" x14ac:dyDescent="0.35">
      <c r="A79" s="318" t="str">
        <f ca="1">IF($B79='Creditor balance enquiry'!$C$2,1+COUNT($A$1:A78),"")</f>
        <v/>
      </c>
      <c r="B79" s="133" t="str">
        <f ca="1">OFFSET('Purchases Input worksheet'!$A$1,ROW()-2,0)</f>
        <v/>
      </c>
      <c r="C79" s="201" t="str">
        <f ca="1">IF($C78="Total","",
IF($C78="","",
IF(OFFSET('Purchases Input worksheet'!$B$1,ROW()-2,0)="","TOTAL",
OFFSET('Purchases Input worksheet'!$B$1,ROW()-2,0))))</f>
        <v/>
      </c>
      <c r="D79" s="201" t="str">
        <f ca="1">IF(OFFSET('Purchases Input worksheet'!$C$1,ROW()-2,0)="","",OFFSET('Purchases Input worksheet'!$C$1,ROW()-2,0))</f>
        <v/>
      </c>
      <c r="E79" s="170" t="str">
        <f ca="1">IF(OFFSET('Purchases Input worksheet'!$F$1,ROW()-2,0)="","",OFFSET('Purchases Input worksheet'!$F$1,ROW()-2,0))</f>
        <v/>
      </c>
      <c r="F79" s="202" t="str">
        <f ca="1">IF(OFFSET('Purchases Input worksheet'!$G$1,ROW()-2,0)="","",OFFSET('Purchases Input worksheet'!$G$1,ROW()-2,0))</f>
        <v/>
      </c>
      <c r="G79" s="205" t="str">
        <f ca="1">IF($C79="Total",SUM(G$1:G78),IF(OR('Purchases Input worksheet'!$M78&gt;0,'Purchases Input worksheet'!$M78=0),"",'Purchases Input worksheet'!$M78))</f>
        <v/>
      </c>
      <c r="H79" s="206" t="str">
        <f ca="1">IF($C79="Total",SUM(H$1:H78),IF(OR('Purchases Input worksheet'!$M78&lt;0,'Purchases Input worksheet'!$M78=0),"",'Purchases Input worksheet'!$M78))</f>
        <v/>
      </c>
      <c r="I79" s="347"/>
      <c r="J79" s="211" t="str">
        <f ca="1">IF($C79="Total",SUM($I$1:I78),"")</f>
        <v/>
      </c>
      <c r="K79" s="212" t="str">
        <f ca="1">IFERROR(IF($C79="Total",$K$2+SUM($G79:$H79)-$J79,
IF(AND(G79="",H79=""),"",
$K$2+SUM(H$3:$H79)+SUM(G$3:$G79)-SUM(I$2:$I79))),"")</f>
        <v/>
      </c>
    </row>
    <row r="80" spans="1:11" x14ac:dyDescent="0.35">
      <c r="A80" s="318" t="str">
        <f ca="1">IF($B80='Creditor balance enquiry'!$C$2,1+COUNT($A$1:A79),"")</f>
        <v/>
      </c>
      <c r="B80" s="133" t="str">
        <f ca="1">OFFSET('Purchases Input worksheet'!$A$1,ROW()-2,0)</f>
        <v/>
      </c>
      <c r="C80" s="201" t="str">
        <f ca="1">IF($C79="Total","",
IF($C79="","",
IF(OFFSET('Purchases Input worksheet'!$B$1,ROW()-2,0)="","TOTAL",
OFFSET('Purchases Input worksheet'!$B$1,ROW()-2,0))))</f>
        <v/>
      </c>
      <c r="D80" s="201" t="str">
        <f ca="1">IF(OFFSET('Purchases Input worksheet'!$C$1,ROW()-2,0)="","",OFFSET('Purchases Input worksheet'!$C$1,ROW()-2,0))</f>
        <v/>
      </c>
      <c r="E80" s="170" t="str">
        <f ca="1">IF(OFFSET('Purchases Input worksheet'!$F$1,ROW()-2,0)="","",OFFSET('Purchases Input worksheet'!$F$1,ROW()-2,0))</f>
        <v/>
      </c>
      <c r="F80" s="202" t="str">
        <f ca="1">IF(OFFSET('Purchases Input worksheet'!$G$1,ROW()-2,0)="","",OFFSET('Purchases Input worksheet'!$G$1,ROW()-2,0))</f>
        <v/>
      </c>
      <c r="G80" s="205" t="str">
        <f ca="1">IF($C80="Total",SUM(G$1:G79),IF(OR('Purchases Input worksheet'!$M79&gt;0,'Purchases Input worksheet'!$M79=0),"",'Purchases Input worksheet'!$M79))</f>
        <v/>
      </c>
      <c r="H80" s="206" t="str">
        <f ca="1">IF($C80="Total",SUM(H$1:H79),IF(OR('Purchases Input worksheet'!$M79&lt;0,'Purchases Input worksheet'!$M79=0),"",'Purchases Input worksheet'!$M79))</f>
        <v/>
      </c>
      <c r="I80" s="347"/>
      <c r="J80" s="211" t="str">
        <f ca="1">IF($C80="Total",SUM($I$1:I79),"")</f>
        <v/>
      </c>
      <c r="K80" s="212" t="str">
        <f ca="1">IFERROR(IF($C80="Total",$K$2+SUM($G80:$H80)-$J80,
IF(AND(G80="",H80=""),"",
$K$2+SUM(H$3:$H80)+SUM(G$3:$G80)-SUM(I$2:$I80))),"")</f>
        <v/>
      </c>
    </row>
    <row r="81" spans="1:11" x14ac:dyDescent="0.35">
      <c r="A81" s="318" t="str">
        <f ca="1">IF($B81='Creditor balance enquiry'!$C$2,1+COUNT($A$1:A80),"")</f>
        <v/>
      </c>
      <c r="B81" s="133" t="str">
        <f ca="1">OFFSET('Purchases Input worksheet'!$A$1,ROW()-2,0)</f>
        <v/>
      </c>
      <c r="C81" s="201" t="str">
        <f ca="1">IF($C80="Total","",
IF($C80="","",
IF(OFFSET('Purchases Input worksheet'!$B$1,ROW()-2,0)="","TOTAL",
OFFSET('Purchases Input worksheet'!$B$1,ROW()-2,0))))</f>
        <v/>
      </c>
      <c r="D81" s="201" t="str">
        <f ca="1">IF(OFFSET('Purchases Input worksheet'!$C$1,ROW()-2,0)="","",OFFSET('Purchases Input worksheet'!$C$1,ROW()-2,0))</f>
        <v/>
      </c>
      <c r="E81" s="170" t="str">
        <f ca="1">IF(OFFSET('Purchases Input worksheet'!$F$1,ROW()-2,0)="","",OFFSET('Purchases Input worksheet'!$F$1,ROW()-2,0))</f>
        <v/>
      </c>
      <c r="F81" s="202" t="str">
        <f ca="1">IF(OFFSET('Purchases Input worksheet'!$G$1,ROW()-2,0)="","",OFFSET('Purchases Input worksheet'!$G$1,ROW()-2,0))</f>
        <v/>
      </c>
      <c r="G81" s="205" t="str">
        <f ca="1">IF($C81="Total",SUM(G$1:G80),IF(OR('Purchases Input worksheet'!$M80&gt;0,'Purchases Input worksheet'!$M80=0),"",'Purchases Input worksheet'!$M80))</f>
        <v/>
      </c>
      <c r="H81" s="206" t="str">
        <f ca="1">IF($C81="Total",SUM(H$1:H80),IF(OR('Purchases Input worksheet'!$M80&lt;0,'Purchases Input worksheet'!$M80=0),"",'Purchases Input worksheet'!$M80))</f>
        <v/>
      </c>
      <c r="I81" s="347"/>
      <c r="J81" s="211" t="str">
        <f ca="1">IF($C81="Total",SUM($I$1:I80),"")</f>
        <v/>
      </c>
      <c r="K81" s="212" t="str">
        <f ca="1">IFERROR(IF($C81="Total",$K$2+SUM($G81:$H81)-$J81,
IF(AND(G81="",H81=""),"",
$K$2+SUM(H$3:$H81)+SUM(G$3:$G81)-SUM(I$2:$I81))),"")</f>
        <v/>
      </c>
    </row>
    <row r="82" spans="1:11" x14ac:dyDescent="0.35">
      <c r="A82" s="318" t="str">
        <f ca="1">IF($B82='Creditor balance enquiry'!$C$2,1+COUNT($A$1:A81),"")</f>
        <v/>
      </c>
      <c r="B82" s="133" t="str">
        <f ca="1">OFFSET('Purchases Input worksheet'!$A$1,ROW()-2,0)</f>
        <v/>
      </c>
      <c r="C82" s="201" t="str">
        <f ca="1">IF($C81="Total","",
IF($C81="","",
IF(OFFSET('Purchases Input worksheet'!$B$1,ROW()-2,0)="","TOTAL",
OFFSET('Purchases Input worksheet'!$B$1,ROW()-2,0))))</f>
        <v/>
      </c>
      <c r="D82" s="201" t="str">
        <f ca="1">IF(OFFSET('Purchases Input worksheet'!$C$1,ROW()-2,0)="","",OFFSET('Purchases Input worksheet'!$C$1,ROW()-2,0))</f>
        <v/>
      </c>
      <c r="E82" s="170" t="str">
        <f ca="1">IF(OFFSET('Purchases Input worksheet'!$F$1,ROW()-2,0)="","",OFFSET('Purchases Input worksheet'!$F$1,ROW()-2,0))</f>
        <v/>
      </c>
      <c r="F82" s="202" t="str">
        <f ca="1">IF(OFFSET('Purchases Input worksheet'!$G$1,ROW()-2,0)="","",OFFSET('Purchases Input worksheet'!$G$1,ROW()-2,0))</f>
        <v/>
      </c>
      <c r="G82" s="205" t="str">
        <f ca="1">IF($C82="Total",SUM(G$1:G81),IF(OR('Purchases Input worksheet'!$M81&gt;0,'Purchases Input worksheet'!$M81=0),"",'Purchases Input worksheet'!$M81))</f>
        <v/>
      </c>
      <c r="H82" s="206" t="str">
        <f ca="1">IF($C82="Total",SUM(H$1:H81),IF(OR('Purchases Input worksheet'!$M81&lt;0,'Purchases Input worksheet'!$M81=0),"",'Purchases Input worksheet'!$M81))</f>
        <v/>
      </c>
      <c r="I82" s="347"/>
      <c r="J82" s="211" t="str">
        <f ca="1">IF($C82="Total",SUM($I$1:I81),"")</f>
        <v/>
      </c>
      <c r="K82" s="212" t="str">
        <f ca="1">IFERROR(IF($C82="Total",$K$2+SUM($G82:$H82)-$J82,
IF(AND(G82="",H82=""),"",
$K$2+SUM(H$3:$H82)+SUM(G$3:$G82)-SUM(I$2:$I82))),"")</f>
        <v/>
      </c>
    </row>
    <row r="83" spans="1:11" x14ac:dyDescent="0.35">
      <c r="A83" s="318" t="str">
        <f ca="1">IF($B83='Creditor balance enquiry'!$C$2,1+COUNT($A$1:A82),"")</f>
        <v/>
      </c>
      <c r="B83" s="133" t="str">
        <f ca="1">OFFSET('Purchases Input worksheet'!$A$1,ROW()-2,0)</f>
        <v/>
      </c>
      <c r="C83" s="201" t="str">
        <f ca="1">IF($C82="Total","",
IF($C82="","",
IF(OFFSET('Purchases Input worksheet'!$B$1,ROW()-2,0)="","TOTAL",
OFFSET('Purchases Input worksheet'!$B$1,ROW()-2,0))))</f>
        <v/>
      </c>
      <c r="D83" s="201" t="str">
        <f ca="1">IF(OFFSET('Purchases Input worksheet'!$C$1,ROW()-2,0)="","",OFFSET('Purchases Input worksheet'!$C$1,ROW()-2,0))</f>
        <v/>
      </c>
      <c r="E83" s="170" t="str">
        <f ca="1">IF(OFFSET('Purchases Input worksheet'!$F$1,ROW()-2,0)="","",OFFSET('Purchases Input worksheet'!$F$1,ROW()-2,0))</f>
        <v/>
      </c>
      <c r="F83" s="202" t="str">
        <f ca="1">IF(OFFSET('Purchases Input worksheet'!$G$1,ROW()-2,0)="","",OFFSET('Purchases Input worksheet'!$G$1,ROW()-2,0))</f>
        <v/>
      </c>
      <c r="G83" s="205" t="str">
        <f ca="1">IF($C83="Total",SUM(G$1:G82),IF(OR('Purchases Input worksheet'!$M82&gt;0,'Purchases Input worksheet'!$M82=0),"",'Purchases Input worksheet'!$M82))</f>
        <v/>
      </c>
      <c r="H83" s="206" t="str">
        <f ca="1">IF($C83="Total",SUM(H$1:H82),IF(OR('Purchases Input worksheet'!$M82&lt;0,'Purchases Input worksheet'!$M82=0),"",'Purchases Input worksheet'!$M82))</f>
        <v/>
      </c>
      <c r="I83" s="347"/>
      <c r="J83" s="211" t="str">
        <f ca="1">IF($C83="Total",SUM($I$1:I82),"")</f>
        <v/>
      </c>
      <c r="K83" s="212" t="str">
        <f ca="1">IFERROR(IF($C83="Total",$K$2+SUM($G83:$H83)-$J83,
IF(AND(G83="",H83=""),"",
$K$2+SUM(H$3:$H83)+SUM(G$3:$G83)-SUM(I$2:$I83))),"")</f>
        <v/>
      </c>
    </row>
    <row r="84" spans="1:11" x14ac:dyDescent="0.35">
      <c r="A84" s="318" t="str">
        <f ca="1">IF($B84='Creditor balance enquiry'!$C$2,1+COUNT($A$1:A83),"")</f>
        <v/>
      </c>
      <c r="B84" s="133" t="str">
        <f ca="1">OFFSET('Purchases Input worksheet'!$A$1,ROW()-2,0)</f>
        <v/>
      </c>
      <c r="C84" s="201" t="str">
        <f ca="1">IF($C83="Total","",
IF($C83="","",
IF(OFFSET('Purchases Input worksheet'!$B$1,ROW()-2,0)="","TOTAL",
OFFSET('Purchases Input worksheet'!$B$1,ROW()-2,0))))</f>
        <v/>
      </c>
      <c r="D84" s="201" t="str">
        <f ca="1">IF(OFFSET('Purchases Input worksheet'!$C$1,ROW()-2,0)="","",OFFSET('Purchases Input worksheet'!$C$1,ROW()-2,0))</f>
        <v/>
      </c>
      <c r="E84" s="170" t="str">
        <f ca="1">IF(OFFSET('Purchases Input worksheet'!$F$1,ROW()-2,0)="","",OFFSET('Purchases Input worksheet'!$F$1,ROW()-2,0))</f>
        <v/>
      </c>
      <c r="F84" s="202" t="str">
        <f ca="1">IF(OFFSET('Purchases Input worksheet'!$G$1,ROW()-2,0)="","",OFFSET('Purchases Input worksheet'!$G$1,ROW()-2,0))</f>
        <v/>
      </c>
      <c r="G84" s="205" t="str">
        <f ca="1">IF($C84="Total",SUM(G$1:G83),IF(OR('Purchases Input worksheet'!$M83&gt;0,'Purchases Input worksheet'!$M83=0),"",'Purchases Input worksheet'!$M83))</f>
        <v/>
      </c>
      <c r="H84" s="206" t="str">
        <f ca="1">IF($C84="Total",SUM(H$1:H83),IF(OR('Purchases Input worksheet'!$M83&lt;0,'Purchases Input worksheet'!$M83=0),"",'Purchases Input worksheet'!$M83))</f>
        <v/>
      </c>
      <c r="I84" s="347"/>
      <c r="J84" s="211" t="str">
        <f ca="1">IF($C84="Total",SUM($I$1:I83),"")</f>
        <v/>
      </c>
      <c r="K84" s="212" t="str">
        <f ca="1">IFERROR(IF($C84="Total",$K$2+SUM($G84:$H84)-$J84,
IF(AND(G84="",H84=""),"",
$K$2+SUM(H$3:$H84)+SUM(G$3:$G84)-SUM(I$2:$I84))),"")</f>
        <v/>
      </c>
    </row>
    <row r="85" spans="1:11" x14ac:dyDescent="0.35">
      <c r="A85" s="318" t="str">
        <f ca="1">IF($B85='Creditor balance enquiry'!$C$2,1+COUNT($A$1:A84),"")</f>
        <v/>
      </c>
      <c r="B85" s="133" t="str">
        <f ca="1">OFFSET('Purchases Input worksheet'!$A$1,ROW()-2,0)</f>
        <v/>
      </c>
      <c r="C85" s="201" t="str">
        <f ca="1">IF($C84="Total","",
IF($C84="","",
IF(OFFSET('Purchases Input worksheet'!$B$1,ROW()-2,0)="","TOTAL",
OFFSET('Purchases Input worksheet'!$B$1,ROW()-2,0))))</f>
        <v/>
      </c>
      <c r="D85" s="201" t="str">
        <f ca="1">IF(OFFSET('Purchases Input worksheet'!$C$1,ROW()-2,0)="","",OFFSET('Purchases Input worksheet'!$C$1,ROW()-2,0))</f>
        <v/>
      </c>
      <c r="E85" s="170" t="str">
        <f ca="1">IF(OFFSET('Purchases Input worksheet'!$F$1,ROW()-2,0)="","",OFFSET('Purchases Input worksheet'!$F$1,ROW()-2,0))</f>
        <v/>
      </c>
      <c r="F85" s="202" t="str">
        <f ca="1">IF(OFFSET('Purchases Input worksheet'!$G$1,ROW()-2,0)="","",OFFSET('Purchases Input worksheet'!$G$1,ROW()-2,0))</f>
        <v/>
      </c>
      <c r="G85" s="205" t="str">
        <f ca="1">IF($C85="Total",SUM(G$1:G84),IF(OR('Purchases Input worksheet'!$M84&gt;0,'Purchases Input worksheet'!$M84=0),"",'Purchases Input worksheet'!$M84))</f>
        <v/>
      </c>
      <c r="H85" s="206" t="str">
        <f ca="1">IF($C85="Total",SUM(H$1:H84),IF(OR('Purchases Input worksheet'!$M84&lt;0,'Purchases Input worksheet'!$M84=0),"",'Purchases Input worksheet'!$M84))</f>
        <v/>
      </c>
      <c r="I85" s="347"/>
      <c r="J85" s="211" t="str">
        <f ca="1">IF($C85="Total",SUM($I$1:I84),"")</f>
        <v/>
      </c>
      <c r="K85" s="212" t="str">
        <f ca="1">IFERROR(IF($C85="Total",$K$2+SUM($G85:$H85)-$J85,
IF(AND(G85="",H85=""),"",
$K$2+SUM(H$3:$H85)+SUM(G$3:$G85)-SUM(I$2:$I85))),"")</f>
        <v/>
      </c>
    </row>
    <row r="86" spans="1:11" x14ac:dyDescent="0.35">
      <c r="A86" s="318" t="str">
        <f ca="1">IF($B86='Creditor balance enquiry'!$C$2,1+COUNT($A$1:A85),"")</f>
        <v/>
      </c>
      <c r="B86" s="133" t="str">
        <f ca="1">OFFSET('Purchases Input worksheet'!$A$1,ROW()-2,0)</f>
        <v/>
      </c>
      <c r="C86" s="201" t="str">
        <f ca="1">IF($C85="Total","",
IF($C85="","",
IF(OFFSET('Purchases Input worksheet'!$B$1,ROW()-2,0)="","TOTAL",
OFFSET('Purchases Input worksheet'!$B$1,ROW()-2,0))))</f>
        <v/>
      </c>
      <c r="D86" s="201" t="str">
        <f ca="1">IF(OFFSET('Purchases Input worksheet'!$C$1,ROW()-2,0)="","",OFFSET('Purchases Input worksheet'!$C$1,ROW()-2,0))</f>
        <v/>
      </c>
      <c r="E86" s="170" t="str">
        <f ca="1">IF(OFFSET('Purchases Input worksheet'!$F$1,ROW()-2,0)="","",OFFSET('Purchases Input worksheet'!$F$1,ROW()-2,0))</f>
        <v/>
      </c>
      <c r="F86" s="202" t="str">
        <f ca="1">IF(OFFSET('Purchases Input worksheet'!$G$1,ROW()-2,0)="","",OFFSET('Purchases Input worksheet'!$G$1,ROW()-2,0))</f>
        <v/>
      </c>
      <c r="G86" s="205" t="str">
        <f ca="1">IF($C86="Total",SUM(G$1:G85),IF(OR('Purchases Input worksheet'!$M85&gt;0,'Purchases Input worksheet'!$M85=0),"",'Purchases Input worksheet'!$M85))</f>
        <v/>
      </c>
      <c r="H86" s="206" t="str">
        <f ca="1">IF($C86="Total",SUM(H$1:H85),IF(OR('Purchases Input worksheet'!$M85&lt;0,'Purchases Input worksheet'!$M85=0),"",'Purchases Input worksheet'!$M85))</f>
        <v/>
      </c>
      <c r="I86" s="347"/>
      <c r="J86" s="211" t="str">
        <f ca="1">IF($C86="Total",SUM($I$1:I85),"")</f>
        <v/>
      </c>
      <c r="K86" s="212" t="str">
        <f ca="1">IFERROR(IF($C86="Total",$K$2+SUM($G86:$H86)-$J86,
IF(AND(G86="",H86=""),"",
$K$2+SUM(H$3:$H86)+SUM(G$3:$G86)-SUM(I$2:$I86))),"")</f>
        <v/>
      </c>
    </row>
    <row r="87" spans="1:11" x14ac:dyDescent="0.35">
      <c r="A87" s="318" t="str">
        <f ca="1">IF($B87='Creditor balance enquiry'!$C$2,1+COUNT($A$1:A86),"")</f>
        <v/>
      </c>
      <c r="B87" s="133" t="str">
        <f ca="1">OFFSET('Purchases Input worksheet'!$A$1,ROW()-2,0)</f>
        <v/>
      </c>
      <c r="C87" s="201" t="str">
        <f ca="1">IF($C86="Total","",
IF($C86="","",
IF(OFFSET('Purchases Input worksheet'!$B$1,ROW()-2,0)="","TOTAL",
OFFSET('Purchases Input worksheet'!$B$1,ROW()-2,0))))</f>
        <v/>
      </c>
      <c r="D87" s="201" t="str">
        <f ca="1">IF(OFFSET('Purchases Input worksheet'!$C$1,ROW()-2,0)="","",OFFSET('Purchases Input worksheet'!$C$1,ROW()-2,0))</f>
        <v/>
      </c>
      <c r="E87" s="170" t="str">
        <f ca="1">IF(OFFSET('Purchases Input worksheet'!$F$1,ROW()-2,0)="","",OFFSET('Purchases Input worksheet'!$F$1,ROW()-2,0))</f>
        <v/>
      </c>
      <c r="F87" s="202" t="str">
        <f ca="1">IF(OFFSET('Purchases Input worksheet'!$G$1,ROW()-2,0)="","",OFFSET('Purchases Input worksheet'!$G$1,ROW()-2,0))</f>
        <v/>
      </c>
      <c r="G87" s="205" t="str">
        <f ca="1">IF($C87="Total",SUM(G$1:G86),IF(OR('Purchases Input worksheet'!$M86&gt;0,'Purchases Input worksheet'!$M86=0),"",'Purchases Input worksheet'!$M86))</f>
        <v/>
      </c>
      <c r="H87" s="206" t="str">
        <f ca="1">IF($C87="Total",SUM(H$1:H86),IF(OR('Purchases Input worksheet'!$M86&lt;0,'Purchases Input worksheet'!$M86=0),"",'Purchases Input worksheet'!$M86))</f>
        <v/>
      </c>
      <c r="I87" s="347"/>
      <c r="J87" s="211" t="str">
        <f ca="1">IF($C87="Total",SUM($I$1:I86),"")</f>
        <v/>
      </c>
      <c r="K87" s="212" t="str">
        <f ca="1">IFERROR(IF($C87="Total",$K$2+SUM($G87:$H87)-$J87,
IF(AND(G87="",H87=""),"",
$K$2+SUM(H$3:$H87)+SUM(G$3:$G87)-SUM(I$2:$I87))),"")</f>
        <v/>
      </c>
    </row>
    <row r="88" spans="1:11" x14ac:dyDescent="0.35">
      <c r="A88" s="318" t="str">
        <f ca="1">IF($B88='Creditor balance enquiry'!$C$2,1+COUNT($A$1:A87),"")</f>
        <v/>
      </c>
      <c r="B88" s="133" t="str">
        <f ca="1">OFFSET('Purchases Input worksheet'!$A$1,ROW()-2,0)</f>
        <v/>
      </c>
      <c r="C88" s="201" t="str">
        <f ca="1">IF($C87="Total","",
IF($C87="","",
IF(OFFSET('Purchases Input worksheet'!$B$1,ROW()-2,0)="","TOTAL",
OFFSET('Purchases Input worksheet'!$B$1,ROW()-2,0))))</f>
        <v/>
      </c>
      <c r="D88" s="201" t="str">
        <f ca="1">IF(OFFSET('Purchases Input worksheet'!$C$1,ROW()-2,0)="","",OFFSET('Purchases Input worksheet'!$C$1,ROW()-2,0))</f>
        <v/>
      </c>
      <c r="E88" s="170" t="str">
        <f ca="1">IF(OFFSET('Purchases Input worksheet'!$F$1,ROW()-2,0)="","",OFFSET('Purchases Input worksheet'!$F$1,ROW()-2,0))</f>
        <v/>
      </c>
      <c r="F88" s="202" t="str">
        <f ca="1">IF(OFFSET('Purchases Input worksheet'!$G$1,ROW()-2,0)="","",OFFSET('Purchases Input worksheet'!$G$1,ROW()-2,0))</f>
        <v/>
      </c>
      <c r="G88" s="205" t="str">
        <f ca="1">IF($C88="Total",SUM(G$1:G87),IF(OR('Purchases Input worksheet'!$M87&gt;0,'Purchases Input worksheet'!$M87=0),"",'Purchases Input worksheet'!$M87))</f>
        <v/>
      </c>
      <c r="H88" s="206" t="str">
        <f ca="1">IF($C88="Total",SUM(H$1:H87),IF(OR('Purchases Input worksheet'!$M87&lt;0,'Purchases Input worksheet'!$M87=0),"",'Purchases Input worksheet'!$M87))</f>
        <v/>
      </c>
      <c r="I88" s="347"/>
      <c r="J88" s="211" t="str">
        <f ca="1">IF($C88="Total",SUM($I$1:I87),"")</f>
        <v/>
      </c>
      <c r="K88" s="212" t="str">
        <f ca="1">IFERROR(IF($C88="Total",$K$2+SUM($G88:$H88)-$J88,
IF(AND(G88="",H88=""),"",
$K$2+SUM(H$3:$H88)+SUM(G$3:$G88)-SUM(I$2:$I88))),"")</f>
        <v/>
      </c>
    </row>
    <row r="89" spans="1:11" x14ac:dyDescent="0.35">
      <c r="A89" s="318" t="str">
        <f ca="1">IF($B89='Creditor balance enquiry'!$C$2,1+COUNT($A$1:A88),"")</f>
        <v/>
      </c>
      <c r="B89" s="133" t="str">
        <f ca="1">OFFSET('Purchases Input worksheet'!$A$1,ROW()-2,0)</f>
        <v/>
      </c>
      <c r="C89" s="201" t="str">
        <f ca="1">IF($C88="Total","",
IF($C88="","",
IF(OFFSET('Purchases Input worksheet'!$B$1,ROW()-2,0)="","TOTAL",
OFFSET('Purchases Input worksheet'!$B$1,ROW()-2,0))))</f>
        <v/>
      </c>
      <c r="D89" s="201" t="str">
        <f ca="1">IF(OFFSET('Purchases Input worksheet'!$C$1,ROW()-2,0)="","",OFFSET('Purchases Input worksheet'!$C$1,ROW()-2,0))</f>
        <v/>
      </c>
      <c r="E89" s="170" t="str">
        <f ca="1">IF(OFFSET('Purchases Input worksheet'!$F$1,ROW()-2,0)="","",OFFSET('Purchases Input worksheet'!$F$1,ROW()-2,0))</f>
        <v/>
      </c>
      <c r="F89" s="202" t="str">
        <f ca="1">IF(OFFSET('Purchases Input worksheet'!$G$1,ROW()-2,0)="","",OFFSET('Purchases Input worksheet'!$G$1,ROW()-2,0))</f>
        <v/>
      </c>
      <c r="G89" s="205" t="str">
        <f ca="1">IF($C89="Total",SUM(G$1:G88),IF(OR('Purchases Input worksheet'!$M88&gt;0,'Purchases Input worksheet'!$M88=0),"",'Purchases Input worksheet'!$M88))</f>
        <v/>
      </c>
      <c r="H89" s="206" t="str">
        <f ca="1">IF($C89="Total",SUM(H$1:H88),IF(OR('Purchases Input worksheet'!$M88&lt;0,'Purchases Input worksheet'!$M88=0),"",'Purchases Input worksheet'!$M88))</f>
        <v/>
      </c>
      <c r="I89" s="347"/>
      <c r="J89" s="211" t="str">
        <f ca="1">IF($C89="Total",SUM($I$1:I88),"")</f>
        <v/>
      </c>
      <c r="K89" s="212" t="str">
        <f ca="1">IFERROR(IF($C89="Total",$K$2+SUM($G89:$H89)-$J89,
IF(AND(G89="",H89=""),"",
$K$2+SUM(H$3:$H89)+SUM(G$3:$G89)-SUM(I$2:$I89))),"")</f>
        <v/>
      </c>
    </row>
    <row r="90" spans="1:11" x14ac:dyDescent="0.35">
      <c r="A90" s="318" t="str">
        <f ca="1">IF($B90='Creditor balance enquiry'!$C$2,1+COUNT($A$1:A89),"")</f>
        <v/>
      </c>
      <c r="B90" s="133" t="str">
        <f ca="1">OFFSET('Purchases Input worksheet'!$A$1,ROW()-2,0)</f>
        <v/>
      </c>
      <c r="C90" s="201" t="str">
        <f ca="1">IF($C89="Total","",
IF($C89="","",
IF(OFFSET('Purchases Input worksheet'!$B$1,ROW()-2,0)="","TOTAL",
OFFSET('Purchases Input worksheet'!$B$1,ROW()-2,0))))</f>
        <v/>
      </c>
      <c r="D90" s="201" t="str">
        <f ca="1">IF(OFFSET('Purchases Input worksheet'!$C$1,ROW()-2,0)="","",OFFSET('Purchases Input worksheet'!$C$1,ROW()-2,0))</f>
        <v/>
      </c>
      <c r="E90" s="170" t="str">
        <f ca="1">IF(OFFSET('Purchases Input worksheet'!$F$1,ROW()-2,0)="","",OFFSET('Purchases Input worksheet'!$F$1,ROW()-2,0))</f>
        <v/>
      </c>
      <c r="F90" s="202" t="str">
        <f ca="1">IF(OFFSET('Purchases Input worksheet'!$G$1,ROW()-2,0)="","",OFFSET('Purchases Input worksheet'!$G$1,ROW()-2,0))</f>
        <v/>
      </c>
      <c r="G90" s="205" t="str">
        <f ca="1">IF($C90="Total",SUM(G$1:G89),IF(OR('Purchases Input worksheet'!$M89&gt;0,'Purchases Input worksheet'!$M89=0),"",'Purchases Input worksheet'!$M89))</f>
        <v/>
      </c>
      <c r="H90" s="206" t="str">
        <f ca="1">IF($C90="Total",SUM(H$1:H89),IF(OR('Purchases Input worksheet'!$M89&lt;0,'Purchases Input worksheet'!$M89=0),"",'Purchases Input worksheet'!$M89))</f>
        <v/>
      </c>
      <c r="I90" s="347"/>
      <c r="J90" s="211" t="str">
        <f ca="1">IF($C90="Total",SUM($I$1:I89),"")</f>
        <v/>
      </c>
      <c r="K90" s="212" t="str">
        <f ca="1">IFERROR(IF($C90="Total",$K$2+SUM($G90:$H90)-$J90,
IF(AND(G90="",H90=""),"",
$K$2+SUM(H$3:$H90)+SUM(G$3:$G90)-SUM(I$2:$I90))),"")</f>
        <v/>
      </c>
    </row>
    <row r="91" spans="1:11" x14ac:dyDescent="0.35">
      <c r="A91" s="318" t="str">
        <f ca="1">IF($B91='Creditor balance enquiry'!$C$2,1+COUNT($A$1:A90),"")</f>
        <v/>
      </c>
      <c r="B91" s="133" t="str">
        <f ca="1">OFFSET('Purchases Input worksheet'!$A$1,ROW()-2,0)</f>
        <v/>
      </c>
      <c r="C91" s="201" t="str">
        <f ca="1">IF($C90="Total","",
IF($C90="","",
IF(OFFSET('Purchases Input worksheet'!$B$1,ROW()-2,0)="","TOTAL",
OFFSET('Purchases Input worksheet'!$B$1,ROW()-2,0))))</f>
        <v/>
      </c>
      <c r="D91" s="201" t="str">
        <f ca="1">IF(OFFSET('Purchases Input worksheet'!$C$1,ROW()-2,0)="","",OFFSET('Purchases Input worksheet'!$C$1,ROW()-2,0))</f>
        <v/>
      </c>
      <c r="E91" s="170" t="str">
        <f ca="1">IF(OFFSET('Purchases Input worksheet'!$F$1,ROW()-2,0)="","",OFFSET('Purchases Input worksheet'!$F$1,ROW()-2,0))</f>
        <v/>
      </c>
      <c r="F91" s="202" t="str">
        <f ca="1">IF(OFFSET('Purchases Input worksheet'!$G$1,ROW()-2,0)="","",OFFSET('Purchases Input worksheet'!$G$1,ROW()-2,0))</f>
        <v/>
      </c>
      <c r="G91" s="205" t="str">
        <f ca="1">IF($C91="Total",SUM(G$1:G90),IF(OR('Purchases Input worksheet'!$M90&gt;0,'Purchases Input worksheet'!$M90=0),"",'Purchases Input worksheet'!$M90))</f>
        <v/>
      </c>
      <c r="H91" s="206" t="str">
        <f ca="1">IF($C91="Total",SUM(H$1:H90),IF(OR('Purchases Input worksheet'!$M90&lt;0,'Purchases Input worksheet'!$M90=0),"",'Purchases Input worksheet'!$M90))</f>
        <v/>
      </c>
      <c r="I91" s="347"/>
      <c r="J91" s="211" t="str">
        <f ca="1">IF($C91="Total",SUM($I$1:I90),"")</f>
        <v/>
      </c>
      <c r="K91" s="212" t="str">
        <f ca="1">IFERROR(IF($C91="Total",$K$2+SUM($G91:$H91)-$J91,
IF(AND(G91="",H91=""),"",
$K$2+SUM(H$3:$H91)+SUM(G$3:$G91)-SUM(I$2:$I91))),"")</f>
        <v/>
      </c>
    </row>
    <row r="92" spans="1:11" x14ac:dyDescent="0.35">
      <c r="A92" s="318" t="str">
        <f ca="1">IF($B92='Creditor balance enquiry'!$C$2,1+COUNT($A$1:A91),"")</f>
        <v/>
      </c>
      <c r="B92" s="133" t="str">
        <f ca="1">OFFSET('Purchases Input worksheet'!$A$1,ROW()-2,0)</f>
        <v/>
      </c>
      <c r="C92" s="201" t="str">
        <f ca="1">IF($C91="Total","",
IF($C91="","",
IF(OFFSET('Purchases Input worksheet'!$B$1,ROW()-2,0)="","TOTAL",
OFFSET('Purchases Input worksheet'!$B$1,ROW()-2,0))))</f>
        <v/>
      </c>
      <c r="D92" s="201" t="str">
        <f ca="1">IF(OFFSET('Purchases Input worksheet'!$C$1,ROW()-2,0)="","",OFFSET('Purchases Input worksheet'!$C$1,ROW()-2,0))</f>
        <v/>
      </c>
      <c r="E92" s="170" t="str">
        <f ca="1">IF(OFFSET('Purchases Input worksheet'!$F$1,ROW()-2,0)="","",OFFSET('Purchases Input worksheet'!$F$1,ROW()-2,0))</f>
        <v/>
      </c>
      <c r="F92" s="202" t="str">
        <f ca="1">IF(OFFSET('Purchases Input worksheet'!$G$1,ROW()-2,0)="","",OFFSET('Purchases Input worksheet'!$G$1,ROW()-2,0))</f>
        <v/>
      </c>
      <c r="G92" s="205" t="str">
        <f ca="1">IF($C92="Total",SUM(G$1:G91),IF(OR('Purchases Input worksheet'!$M91&gt;0,'Purchases Input worksheet'!$M91=0),"",'Purchases Input worksheet'!$M91))</f>
        <v/>
      </c>
      <c r="H92" s="206" t="str">
        <f ca="1">IF($C92="Total",SUM(H$1:H91),IF(OR('Purchases Input worksheet'!$M91&lt;0,'Purchases Input worksheet'!$M91=0),"",'Purchases Input worksheet'!$M91))</f>
        <v/>
      </c>
      <c r="I92" s="347"/>
      <c r="J92" s="211" t="str">
        <f ca="1">IF($C92="Total",SUM($I$1:I91),"")</f>
        <v/>
      </c>
      <c r="K92" s="212" t="str">
        <f ca="1">IFERROR(IF($C92="Total",$K$2+SUM($G92:$H92)-$J92,
IF(AND(G92="",H92=""),"",
$K$2+SUM(H$3:$H92)+SUM(G$3:$G92)-SUM(I$2:$I92))),"")</f>
        <v/>
      </c>
    </row>
    <row r="93" spans="1:11" x14ac:dyDescent="0.35">
      <c r="A93" s="318" t="str">
        <f ca="1">IF($B93='Creditor balance enquiry'!$C$2,1+COUNT($A$1:A92),"")</f>
        <v/>
      </c>
      <c r="B93" s="133" t="str">
        <f ca="1">OFFSET('Purchases Input worksheet'!$A$1,ROW()-2,0)</f>
        <v/>
      </c>
      <c r="C93" s="201" t="str">
        <f ca="1">IF($C92="Total","",
IF($C92="","",
IF(OFFSET('Purchases Input worksheet'!$B$1,ROW()-2,0)="","TOTAL",
OFFSET('Purchases Input worksheet'!$B$1,ROW()-2,0))))</f>
        <v/>
      </c>
      <c r="D93" s="201" t="str">
        <f ca="1">IF(OFFSET('Purchases Input worksheet'!$C$1,ROW()-2,0)="","",OFFSET('Purchases Input worksheet'!$C$1,ROW()-2,0))</f>
        <v/>
      </c>
      <c r="E93" s="170" t="str">
        <f ca="1">IF(OFFSET('Purchases Input worksheet'!$F$1,ROW()-2,0)="","",OFFSET('Purchases Input worksheet'!$F$1,ROW()-2,0))</f>
        <v/>
      </c>
      <c r="F93" s="202" t="str">
        <f ca="1">IF(OFFSET('Purchases Input worksheet'!$G$1,ROW()-2,0)="","",OFFSET('Purchases Input worksheet'!$G$1,ROW()-2,0))</f>
        <v/>
      </c>
      <c r="G93" s="205" t="str">
        <f ca="1">IF($C93="Total",SUM(G$1:G92),IF(OR('Purchases Input worksheet'!$M92&gt;0,'Purchases Input worksheet'!$M92=0),"",'Purchases Input worksheet'!$M92))</f>
        <v/>
      </c>
      <c r="H93" s="206" t="str">
        <f ca="1">IF($C93="Total",SUM(H$1:H92),IF(OR('Purchases Input worksheet'!$M92&lt;0,'Purchases Input worksheet'!$M92=0),"",'Purchases Input worksheet'!$M92))</f>
        <v/>
      </c>
      <c r="I93" s="347"/>
      <c r="J93" s="211" t="str">
        <f ca="1">IF($C93="Total",SUM($I$1:I92),"")</f>
        <v/>
      </c>
      <c r="K93" s="212" t="str">
        <f ca="1">IFERROR(IF($C93="Total",$K$2+SUM($G93:$H93)-$J93,
IF(AND(G93="",H93=""),"",
$K$2+SUM(H$3:$H93)+SUM(G$3:$G93)-SUM(I$2:$I93))),"")</f>
        <v/>
      </c>
    </row>
    <row r="94" spans="1:11" x14ac:dyDescent="0.35">
      <c r="A94" s="318" t="str">
        <f ca="1">IF($B94='Creditor balance enquiry'!$C$2,1+COUNT($A$1:A93),"")</f>
        <v/>
      </c>
      <c r="B94" s="133" t="str">
        <f ca="1">OFFSET('Purchases Input worksheet'!$A$1,ROW()-2,0)</f>
        <v/>
      </c>
      <c r="C94" s="201" t="str">
        <f ca="1">IF($C93="Total","",
IF($C93="","",
IF(OFFSET('Purchases Input worksheet'!$B$1,ROW()-2,0)="","TOTAL",
OFFSET('Purchases Input worksheet'!$B$1,ROW()-2,0))))</f>
        <v/>
      </c>
      <c r="D94" s="201" t="str">
        <f ca="1">IF(OFFSET('Purchases Input worksheet'!$C$1,ROW()-2,0)="","",OFFSET('Purchases Input worksheet'!$C$1,ROW()-2,0))</f>
        <v/>
      </c>
      <c r="E94" s="170" t="str">
        <f ca="1">IF(OFFSET('Purchases Input worksheet'!$F$1,ROW()-2,0)="","",OFFSET('Purchases Input worksheet'!$F$1,ROW()-2,0))</f>
        <v/>
      </c>
      <c r="F94" s="202" t="str">
        <f ca="1">IF(OFFSET('Purchases Input worksheet'!$G$1,ROW()-2,0)="","",OFFSET('Purchases Input worksheet'!$G$1,ROW()-2,0))</f>
        <v/>
      </c>
      <c r="G94" s="205" t="str">
        <f ca="1">IF($C94="Total",SUM(G$1:G93),IF(OR('Purchases Input worksheet'!$M93&gt;0,'Purchases Input worksheet'!$M93=0),"",'Purchases Input worksheet'!$M93))</f>
        <v/>
      </c>
      <c r="H94" s="206" t="str">
        <f ca="1">IF($C94="Total",SUM(H$1:H93),IF(OR('Purchases Input worksheet'!$M93&lt;0,'Purchases Input worksheet'!$M93=0),"",'Purchases Input worksheet'!$M93))</f>
        <v/>
      </c>
      <c r="I94" s="347"/>
      <c r="J94" s="211" t="str">
        <f ca="1">IF($C94="Total",SUM($I$1:I93),"")</f>
        <v/>
      </c>
      <c r="K94" s="212" t="str">
        <f ca="1">IFERROR(IF($C94="Total",$K$2+SUM($G94:$H94)-$J94,
IF(AND(G94="",H94=""),"",
$K$2+SUM(H$3:$H94)+SUM(G$3:$G94)-SUM(I$2:$I94))),"")</f>
        <v/>
      </c>
    </row>
    <row r="95" spans="1:11" x14ac:dyDescent="0.35">
      <c r="A95" s="318" t="str">
        <f ca="1">IF($B95='Creditor balance enquiry'!$C$2,1+COUNT($A$1:A94),"")</f>
        <v/>
      </c>
      <c r="B95" s="133" t="str">
        <f ca="1">OFFSET('Purchases Input worksheet'!$A$1,ROW()-2,0)</f>
        <v/>
      </c>
      <c r="C95" s="201" t="str">
        <f ca="1">IF($C94="Total","",
IF($C94="","",
IF(OFFSET('Purchases Input worksheet'!$B$1,ROW()-2,0)="","TOTAL",
OFFSET('Purchases Input worksheet'!$B$1,ROW()-2,0))))</f>
        <v/>
      </c>
      <c r="D95" s="201" t="str">
        <f ca="1">IF(OFFSET('Purchases Input worksheet'!$C$1,ROW()-2,0)="","",OFFSET('Purchases Input worksheet'!$C$1,ROW()-2,0))</f>
        <v/>
      </c>
      <c r="E95" s="170" t="str">
        <f ca="1">IF(OFFSET('Purchases Input worksheet'!$F$1,ROW()-2,0)="","",OFFSET('Purchases Input worksheet'!$F$1,ROW()-2,0))</f>
        <v/>
      </c>
      <c r="F95" s="202" t="str">
        <f ca="1">IF(OFFSET('Purchases Input worksheet'!$G$1,ROW()-2,0)="","",OFFSET('Purchases Input worksheet'!$G$1,ROW()-2,0))</f>
        <v/>
      </c>
      <c r="G95" s="205" t="str">
        <f ca="1">IF($C95="Total",SUM(G$1:G94),IF(OR('Purchases Input worksheet'!$M94&gt;0,'Purchases Input worksheet'!$M94=0),"",'Purchases Input worksheet'!$M94))</f>
        <v/>
      </c>
      <c r="H95" s="206" t="str">
        <f ca="1">IF($C95="Total",SUM(H$1:H94),IF(OR('Purchases Input worksheet'!$M94&lt;0,'Purchases Input worksheet'!$M94=0),"",'Purchases Input worksheet'!$M94))</f>
        <v/>
      </c>
      <c r="I95" s="347"/>
      <c r="J95" s="211" t="str">
        <f ca="1">IF($C95="Total",SUM($I$1:I94),"")</f>
        <v/>
      </c>
      <c r="K95" s="212" t="str">
        <f ca="1">IFERROR(IF($C95="Total",$K$2+SUM($G95:$H95)-$J95,
IF(AND(G95="",H95=""),"",
$K$2+SUM(H$3:$H95)+SUM(G$3:$G95)-SUM(I$2:$I95))),"")</f>
        <v/>
      </c>
    </row>
    <row r="96" spans="1:11" x14ac:dyDescent="0.35">
      <c r="A96" s="318" t="str">
        <f ca="1">IF($B96='Creditor balance enquiry'!$C$2,1+COUNT($A$1:A95),"")</f>
        <v/>
      </c>
      <c r="B96" s="133" t="str">
        <f ca="1">OFFSET('Purchases Input worksheet'!$A$1,ROW()-2,0)</f>
        <v/>
      </c>
      <c r="C96" s="201" t="str">
        <f ca="1">IF($C95="Total","",
IF($C95="","",
IF(OFFSET('Purchases Input worksheet'!$B$1,ROW()-2,0)="","TOTAL",
OFFSET('Purchases Input worksheet'!$B$1,ROW()-2,0))))</f>
        <v/>
      </c>
      <c r="D96" s="201" t="str">
        <f ca="1">IF(OFFSET('Purchases Input worksheet'!$C$1,ROW()-2,0)="","",OFFSET('Purchases Input worksheet'!$C$1,ROW()-2,0))</f>
        <v/>
      </c>
      <c r="E96" s="170" t="str">
        <f ca="1">IF(OFFSET('Purchases Input worksheet'!$F$1,ROW()-2,0)="","",OFFSET('Purchases Input worksheet'!$F$1,ROW()-2,0))</f>
        <v/>
      </c>
      <c r="F96" s="202" t="str">
        <f ca="1">IF(OFFSET('Purchases Input worksheet'!$G$1,ROW()-2,0)="","",OFFSET('Purchases Input worksheet'!$G$1,ROW()-2,0))</f>
        <v/>
      </c>
      <c r="G96" s="205" t="str">
        <f ca="1">IF($C96="Total",SUM(G$1:G95),IF(OR('Purchases Input worksheet'!$M95&gt;0,'Purchases Input worksheet'!$M95=0),"",'Purchases Input worksheet'!$M95))</f>
        <v/>
      </c>
      <c r="H96" s="206" t="str">
        <f ca="1">IF($C96="Total",SUM(H$1:H95),IF(OR('Purchases Input worksheet'!$M95&lt;0,'Purchases Input worksheet'!$M95=0),"",'Purchases Input worksheet'!$M95))</f>
        <v/>
      </c>
      <c r="I96" s="347"/>
      <c r="J96" s="211" t="str">
        <f ca="1">IF($C96="Total",SUM($I$1:I95),"")</f>
        <v/>
      </c>
      <c r="K96" s="212" t="str">
        <f ca="1">IFERROR(IF($C96="Total",$K$2+SUM($G96:$H96)-$J96,
IF(AND(G96="",H96=""),"",
$K$2+SUM(H$3:$H96)+SUM(G$3:$G96)-SUM(I$2:$I96))),"")</f>
        <v/>
      </c>
    </row>
    <row r="97" spans="1:11" x14ac:dyDescent="0.35">
      <c r="A97" s="318" t="str">
        <f ca="1">IF($B97='Creditor balance enquiry'!$C$2,1+COUNT($A$1:A96),"")</f>
        <v/>
      </c>
      <c r="B97" s="133" t="str">
        <f ca="1">OFFSET('Purchases Input worksheet'!$A$1,ROW()-2,0)</f>
        <v/>
      </c>
      <c r="C97" s="201" t="str">
        <f ca="1">IF($C96="Total","",
IF($C96="","",
IF(OFFSET('Purchases Input worksheet'!$B$1,ROW()-2,0)="","TOTAL",
OFFSET('Purchases Input worksheet'!$B$1,ROW()-2,0))))</f>
        <v/>
      </c>
      <c r="D97" s="201" t="str">
        <f ca="1">IF(OFFSET('Purchases Input worksheet'!$C$1,ROW()-2,0)="","",OFFSET('Purchases Input worksheet'!$C$1,ROW()-2,0))</f>
        <v/>
      </c>
      <c r="E97" s="170" t="str">
        <f ca="1">IF(OFFSET('Purchases Input worksheet'!$F$1,ROW()-2,0)="","",OFFSET('Purchases Input worksheet'!$F$1,ROW()-2,0))</f>
        <v/>
      </c>
      <c r="F97" s="202" t="str">
        <f ca="1">IF(OFFSET('Purchases Input worksheet'!$G$1,ROW()-2,0)="","",OFFSET('Purchases Input worksheet'!$G$1,ROW()-2,0))</f>
        <v/>
      </c>
      <c r="G97" s="205" t="str">
        <f ca="1">IF($C97="Total",SUM(G$1:G96),IF(OR('Purchases Input worksheet'!$M96&gt;0,'Purchases Input worksheet'!$M96=0),"",'Purchases Input worksheet'!$M96))</f>
        <v/>
      </c>
      <c r="H97" s="206" t="str">
        <f ca="1">IF($C97="Total",SUM(H$1:H96),IF(OR('Purchases Input worksheet'!$M96&lt;0,'Purchases Input worksheet'!$M96=0),"",'Purchases Input worksheet'!$M96))</f>
        <v/>
      </c>
      <c r="I97" s="347"/>
      <c r="J97" s="211" t="str">
        <f ca="1">IF($C97="Total",SUM($I$1:I96),"")</f>
        <v/>
      </c>
      <c r="K97" s="212" t="str">
        <f ca="1">IFERROR(IF($C97="Total",$K$2+SUM($G97:$H97)-$J97,
IF(AND(G97="",H97=""),"",
$K$2+SUM(H$3:$H97)+SUM(G$3:$G97)-SUM(I$2:$I97))),"")</f>
        <v/>
      </c>
    </row>
    <row r="98" spans="1:11" x14ac:dyDescent="0.35">
      <c r="A98" s="318" t="str">
        <f ca="1">IF($B98='Creditor balance enquiry'!$C$2,1+COUNT($A$1:A97),"")</f>
        <v/>
      </c>
      <c r="B98" s="133" t="str">
        <f ca="1">OFFSET('Purchases Input worksheet'!$A$1,ROW()-2,0)</f>
        <v/>
      </c>
      <c r="C98" s="201" t="str">
        <f ca="1">IF($C97="Total","",
IF($C97="","",
IF(OFFSET('Purchases Input worksheet'!$B$1,ROW()-2,0)="","TOTAL",
OFFSET('Purchases Input worksheet'!$B$1,ROW()-2,0))))</f>
        <v/>
      </c>
      <c r="D98" s="201" t="str">
        <f ca="1">IF(OFFSET('Purchases Input worksheet'!$C$1,ROW()-2,0)="","",OFFSET('Purchases Input worksheet'!$C$1,ROW()-2,0))</f>
        <v/>
      </c>
      <c r="E98" s="170" t="str">
        <f ca="1">IF(OFFSET('Purchases Input worksheet'!$F$1,ROW()-2,0)="","",OFFSET('Purchases Input worksheet'!$F$1,ROW()-2,0))</f>
        <v/>
      </c>
      <c r="F98" s="202" t="str">
        <f ca="1">IF(OFFSET('Purchases Input worksheet'!$G$1,ROW()-2,0)="","",OFFSET('Purchases Input worksheet'!$G$1,ROW()-2,0))</f>
        <v/>
      </c>
      <c r="G98" s="205" t="str">
        <f ca="1">IF($C98="Total",SUM(G$1:G97),IF(OR('Purchases Input worksheet'!$M97&gt;0,'Purchases Input worksheet'!$M97=0),"",'Purchases Input worksheet'!$M97))</f>
        <v/>
      </c>
      <c r="H98" s="206" t="str">
        <f ca="1">IF($C98="Total",SUM(H$1:H97),IF(OR('Purchases Input worksheet'!$M97&lt;0,'Purchases Input worksheet'!$M97=0),"",'Purchases Input worksheet'!$M97))</f>
        <v/>
      </c>
      <c r="I98" s="347"/>
      <c r="J98" s="211" t="str">
        <f ca="1">IF($C98="Total",SUM($I$1:I97),"")</f>
        <v/>
      </c>
      <c r="K98" s="212" t="str">
        <f ca="1">IFERROR(IF($C98="Total",$K$2+SUM($G98:$H98)-$J98,
IF(AND(G98="",H98=""),"",
$K$2+SUM(H$3:$H98)+SUM(G$3:$G98)-SUM(I$2:$I98))),"")</f>
        <v/>
      </c>
    </row>
    <row r="99" spans="1:11" x14ac:dyDescent="0.35">
      <c r="A99" s="318" t="str">
        <f ca="1">IF($B99='Creditor balance enquiry'!$C$2,1+COUNT($A$1:A98),"")</f>
        <v/>
      </c>
      <c r="B99" s="133" t="str">
        <f ca="1">OFFSET('Purchases Input worksheet'!$A$1,ROW()-2,0)</f>
        <v/>
      </c>
      <c r="C99" s="201" t="str">
        <f ca="1">IF($C98="Total","",
IF($C98="","",
IF(OFFSET('Purchases Input worksheet'!$B$1,ROW()-2,0)="","TOTAL",
OFFSET('Purchases Input worksheet'!$B$1,ROW()-2,0))))</f>
        <v/>
      </c>
      <c r="D99" s="201" t="str">
        <f ca="1">IF(OFFSET('Purchases Input worksheet'!$C$1,ROW()-2,0)="","",OFFSET('Purchases Input worksheet'!$C$1,ROW()-2,0))</f>
        <v/>
      </c>
      <c r="E99" s="170" t="str">
        <f ca="1">IF(OFFSET('Purchases Input worksheet'!$F$1,ROW()-2,0)="","",OFFSET('Purchases Input worksheet'!$F$1,ROW()-2,0))</f>
        <v/>
      </c>
      <c r="F99" s="202" t="str">
        <f ca="1">IF(OFFSET('Purchases Input worksheet'!$G$1,ROW()-2,0)="","",OFFSET('Purchases Input worksheet'!$G$1,ROW()-2,0))</f>
        <v/>
      </c>
      <c r="G99" s="205" t="str">
        <f ca="1">IF($C99="Total",SUM(G$1:G98),IF(OR('Purchases Input worksheet'!$M98&gt;0,'Purchases Input worksheet'!$M98=0),"",'Purchases Input worksheet'!$M98))</f>
        <v/>
      </c>
      <c r="H99" s="206" t="str">
        <f ca="1">IF($C99="Total",SUM(H$1:H98),IF(OR('Purchases Input worksheet'!$M98&lt;0,'Purchases Input worksheet'!$M98=0),"",'Purchases Input worksheet'!$M98))</f>
        <v/>
      </c>
      <c r="I99" s="347"/>
      <c r="J99" s="211" t="str">
        <f ca="1">IF($C99="Total",SUM($I$1:I98),"")</f>
        <v/>
      </c>
      <c r="K99" s="212" t="str">
        <f ca="1">IFERROR(IF($C99="Total",$K$2+SUM($G99:$H99)-$J99,
IF(AND(G99="",H99=""),"",
$K$2+SUM(H$3:$H99)+SUM(G$3:$G99)-SUM(I$2:$I99))),"")</f>
        <v/>
      </c>
    </row>
    <row r="100" spans="1:11" x14ac:dyDescent="0.35">
      <c r="A100" s="318" t="str">
        <f ca="1">IF($B100='Creditor balance enquiry'!$C$2,1+COUNT($A$1:A99),"")</f>
        <v/>
      </c>
      <c r="B100" s="133" t="str">
        <f ca="1">OFFSET('Purchases Input worksheet'!$A$1,ROW()-2,0)</f>
        <v/>
      </c>
      <c r="C100" s="201" t="str">
        <f ca="1">IF($C99="Total","",
IF($C99="","",
IF(OFFSET('Purchases Input worksheet'!$B$1,ROW()-2,0)="","TOTAL",
OFFSET('Purchases Input worksheet'!$B$1,ROW()-2,0))))</f>
        <v/>
      </c>
      <c r="D100" s="201" t="str">
        <f ca="1">IF(OFFSET('Purchases Input worksheet'!$C$1,ROW()-2,0)="","",OFFSET('Purchases Input worksheet'!$C$1,ROW()-2,0))</f>
        <v/>
      </c>
      <c r="E100" s="170" t="str">
        <f ca="1">IF(OFFSET('Purchases Input worksheet'!$F$1,ROW()-2,0)="","",OFFSET('Purchases Input worksheet'!$F$1,ROW()-2,0))</f>
        <v/>
      </c>
      <c r="F100" s="202" t="str">
        <f ca="1">IF(OFFSET('Purchases Input worksheet'!$G$1,ROW()-2,0)="","",OFFSET('Purchases Input worksheet'!$G$1,ROW()-2,0))</f>
        <v/>
      </c>
      <c r="G100" s="205" t="str">
        <f ca="1">IF($C100="Total",SUM(G$1:G99),IF(OR('Purchases Input worksheet'!$M99&gt;0,'Purchases Input worksheet'!$M99=0),"",'Purchases Input worksheet'!$M99))</f>
        <v/>
      </c>
      <c r="H100" s="206" t="str">
        <f ca="1">IF($C100="Total",SUM(H$1:H99),IF(OR('Purchases Input worksheet'!$M99&lt;0,'Purchases Input worksheet'!$M99=0),"",'Purchases Input worksheet'!$M99))</f>
        <v/>
      </c>
      <c r="I100" s="347"/>
      <c r="J100" s="211" t="str">
        <f ca="1">IF($C100="Total",SUM($I$1:I99),"")</f>
        <v/>
      </c>
      <c r="K100" s="212" t="str">
        <f ca="1">IFERROR(IF($C100="Total",$K$2+SUM($G100:$H100)-$J100,
IF(AND(G100="",H100=""),"",
$K$2+SUM(H$3:$H100)+SUM(G$3:$G100)-SUM(I$2:$I100))),"")</f>
        <v/>
      </c>
    </row>
    <row r="101" spans="1:11" x14ac:dyDescent="0.35">
      <c r="A101" s="318" t="str">
        <f ca="1">IF($B101='Creditor balance enquiry'!$C$2,1+COUNT($A$1:A100),"")</f>
        <v/>
      </c>
      <c r="B101" s="133" t="str">
        <f ca="1">OFFSET('Purchases Input worksheet'!$A$1,ROW()-2,0)</f>
        <v/>
      </c>
      <c r="C101" s="201" t="str">
        <f ca="1">IF($C100="Total","",
IF($C100="","",
IF(OFFSET('Purchases Input worksheet'!$B$1,ROW()-2,0)="","TOTAL",
OFFSET('Purchases Input worksheet'!$B$1,ROW()-2,0))))</f>
        <v/>
      </c>
      <c r="D101" s="201" t="str">
        <f ca="1">IF(OFFSET('Purchases Input worksheet'!$C$1,ROW()-2,0)="","",OFFSET('Purchases Input worksheet'!$C$1,ROW()-2,0))</f>
        <v/>
      </c>
      <c r="E101" s="170" t="str">
        <f ca="1">IF(OFFSET('Purchases Input worksheet'!$F$1,ROW()-2,0)="","",OFFSET('Purchases Input worksheet'!$F$1,ROW()-2,0))</f>
        <v/>
      </c>
      <c r="F101" s="202" t="str">
        <f ca="1">IF(OFFSET('Purchases Input worksheet'!$G$1,ROW()-2,0)="","",OFFSET('Purchases Input worksheet'!$G$1,ROW()-2,0))</f>
        <v/>
      </c>
      <c r="G101" s="205" t="str">
        <f ca="1">IF($C101="Total",SUM(G$1:G100),IF(OR('Purchases Input worksheet'!$M100&gt;0,'Purchases Input worksheet'!$M100=0),"",'Purchases Input worksheet'!$M100))</f>
        <v/>
      </c>
      <c r="H101" s="206" t="str">
        <f ca="1">IF($C101="Total",SUM(H$1:H100),IF(OR('Purchases Input worksheet'!$M100&lt;0,'Purchases Input worksheet'!$M100=0),"",'Purchases Input worksheet'!$M100))</f>
        <v/>
      </c>
      <c r="I101" s="347"/>
      <c r="J101" s="211" t="str">
        <f ca="1">IF($C101="Total",SUM($I$1:I100),"")</f>
        <v/>
      </c>
      <c r="K101" s="212" t="str">
        <f ca="1">IFERROR(IF($C101="Total",$K$2+SUM($G101:$H101)-$J101,
IF(AND(G101="",H101=""),"",
$K$2+SUM(H$3:$H101)+SUM(G$3:$G101)-SUM(I$2:$I101))),"")</f>
        <v/>
      </c>
    </row>
    <row r="102" spans="1:11" x14ac:dyDescent="0.35">
      <c r="A102" s="318" t="str">
        <f ca="1">IF($B102='Creditor balance enquiry'!$C$2,1+COUNT($A$1:A101),"")</f>
        <v/>
      </c>
      <c r="B102" s="133" t="str">
        <f ca="1">OFFSET('Purchases Input worksheet'!$A$1,ROW()-2,0)</f>
        <v/>
      </c>
      <c r="C102" s="201" t="str">
        <f ca="1">IF($C101="Total","",
IF($C101="","",
IF(OFFSET('Purchases Input worksheet'!$B$1,ROW()-2,0)="","TOTAL",
OFFSET('Purchases Input worksheet'!$B$1,ROW()-2,0))))</f>
        <v/>
      </c>
      <c r="D102" s="201" t="str">
        <f ca="1">IF(OFFSET('Purchases Input worksheet'!$C$1,ROW()-2,0)="","",OFFSET('Purchases Input worksheet'!$C$1,ROW()-2,0))</f>
        <v/>
      </c>
      <c r="E102" s="170" t="str">
        <f ca="1">IF(OFFSET('Purchases Input worksheet'!$F$1,ROW()-2,0)="","",OFFSET('Purchases Input worksheet'!$F$1,ROW()-2,0))</f>
        <v/>
      </c>
      <c r="F102" s="202" t="str">
        <f ca="1">IF(OFFSET('Purchases Input worksheet'!$G$1,ROW()-2,0)="","",OFFSET('Purchases Input worksheet'!$G$1,ROW()-2,0))</f>
        <v/>
      </c>
      <c r="G102" s="205" t="str">
        <f ca="1">IF($C102="Total",SUM(G$1:G101),IF(OR('Purchases Input worksheet'!$M101&gt;0,'Purchases Input worksheet'!$M101=0),"",'Purchases Input worksheet'!$M101))</f>
        <v/>
      </c>
      <c r="H102" s="206" t="str">
        <f ca="1">IF($C102="Total",SUM(H$1:H101),IF(OR('Purchases Input worksheet'!$M101&lt;0,'Purchases Input worksheet'!$M101=0),"",'Purchases Input worksheet'!$M101))</f>
        <v/>
      </c>
      <c r="I102" s="347"/>
      <c r="J102" s="211" t="str">
        <f ca="1">IF($C102="Total",SUM($I$1:I101),"")</f>
        <v/>
      </c>
      <c r="K102" s="212" t="str">
        <f ca="1">IFERROR(IF($C102="Total",$K$2+SUM($G102:$H102)-$J102,
IF(AND(G102="",H102=""),"",
$K$2+SUM(H$3:$H102)+SUM(G$3:$G102)-SUM(I$2:$I102))),"")</f>
        <v/>
      </c>
    </row>
    <row r="103" spans="1:11" x14ac:dyDescent="0.35">
      <c r="A103" s="318" t="str">
        <f ca="1">IF($B103='Creditor balance enquiry'!$C$2,1+COUNT($A$1:A102),"")</f>
        <v/>
      </c>
      <c r="B103" s="133" t="str">
        <f ca="1">OFFSET('Purchases Input worksheet'!$A$1,ROW()-2,0)</f>
        <v/>
      </c>
      <c r="C103" s="201" t="str">
        <f ca="1">IF($C102="Total","",
IF($C102="","",
IF(OFFSET('Purchases Input worksheet'!$B$1,ROW()-2,0)="","TOTAL",
OFFSET('Purchases Input worksheet'!$B$1,ROW()-2,0))))</f>
        <v/>
      </c>
      <c r="D103" s="201" t="str">
        <f ca="1">IF(OFFSET('Purchases Input worksheet'!$C$1,ROW()-2,0)="","",OFFSET('Purchases Input worksheet'!$C$1,ROW()-2,0))</f>
        <v/>
      </c>
      <c r="E103" s="170" t="str">
        <f ca="1">IF(OFFSET('Purchases Input worksheet'!$F$1,ROW()-2,0)="","",OFFSET('Purchases Input worksheet'!$F$1,ROW()-2,0))</f>
        <v/>
      </c>
      <c r="F103" s="202" t="str">
        <f ca="1">IF(OFFSET('Purchases Input worksheet'!$G$1,ROW()-2,0)="","",OFFSET('Purchases Input worksheet'!$G$1,ROW()-2,0))</f>
        <v/>
      </c>
      <c r="G103" s="205" t="str">
        <f ca="1">IF($C103="Total",SUM(G$1:G102),IF(OR('Purchases Input worksheet'!$M102&gt;0,'Purchases Input worksheet'!$M102=0),"",'Purchases Input worksheet'!$M102))</f>
        <v/>
      </c>
      <c r="H103" s="206" t="str">
        <f ca="1">IF($C103="Total",SUM(H$1:H102),IF(OR('Purchases Input worksheet'!$M102&lt;0,'Purchases Input worksheet'!$M102=0),"",'Purchases Input worksheet'!$M102))</f>
        <v/>
      </c>
      <c r="I103" s="347"/>
      <c r="J103" s="211" t="str">
        <f ca="1">IF($C103="Total",SUM($I$1:I102),"")</f>
        <v/>
      </c>
      <c r="K103" s="212" t="str">
        <f ca="1">IFERROR(IF($C103="Total",$K$2+SUM($G103:$H103)-$J103,
IF(AND(G103="",H103=""),"",
$K$2+SUM(H$3:$H103)+SUM(G$3:$G103)-SUM(I$2:$I103))),"")</f>
        <v/>
      </c>
    </row>
    <row r="104" spans="1:11" x14ac:dyDescent="0.35">
      <c r="A104" s="318" t="str">
        <f ca="1">IF($B104='Creditor balance enquiry'!$C$2,1+COUNT($A$1:A103),"")</f>
        <v/>
      </c>
      <c r="B104" s="133" t="str">
        <f ca="1">OFFSET('Purchases Input worksheet'!$A$1,ROW()-2,0)</f>
        <v/>
      </c>
      <c r="C104" s="201" t="str">
        <f ca="1">IF($C103="Total","",
IF($C103="","",
IF(OFFSET('Purchases Input worksheet'!$B$1,ROW()-2,0)="","TOTAL",
OFFSET('Purchases Input worksheet'!$B$1,ROW()-2,0))))</f>
        <v/>
      </c>
      <c r="D104" s="201" t="str">
        <f ca="1">IF(OFFSET('Purchases Input worksheet'!$C$1,ROW()-2,0)="","",OFFSET('Purchases Input worksheet'!$C$1,ROW()-2,0))</f>
        <v/>
      </c>
      <c r="E104" s="170" t="str">
        <f ca="1">IF(OFFSET('Purchases Input worksheet'!$F$1,ROW()-2,0)="","",OFFSET('Purchases Input worksheet'!$F$1,ROW()-2,0))</f>
        <v/>
      </c>
      <c r="F104" s="202" t="str">
        <f ca="1">IF(OFFSET('Purchases Input worksheet'!$G$1,ROW()-2,0)="","",OFFSET('Purchases Input worksheet'!$G$1,ROW()-2,0))</f>
        <v/>
      </c>
      <c r="G104" s="205" t="str">
        <f ca="1">IF($C104="Total",SUM(G$1:G103),IF(OR('Purchases Input worksheet'!$M103&gt;0,'Purchases Input worksheet'!$M103=0),"",'Purchases Input worksheet'!$M103))</f>
        <v/>
      </c>
      <c r="H104" s="206" t="str">
        <f ca="1">IF($C104="Total",SUM(H$1:H103),IF(OR('Purchases Input worksheet'!$M103&lt;0,'Purchases Input worksheet'!$M103=0),"",'Purchases Input worksheet'!$M103))</f>
        <v/>
      </c>
      <c r="I104" s="347"/>
      <c r="J104" s="211" t="str">
        <f ca="1">IF($C104="Total",SUM($I$1:I103),"")</f>
        <v/>
      </c>
      <c r="K104" s="212" t="str">
        <f ca="1">IFERROR(IF($C104="Total",$K$2+SUM($G104:$H104)-$J104,
IF(AND(G104="",H104=""),"",
$K$2+SUM(H$3:$H104)+SUM(G$3:$G104)-SUM(I$2:$I104))),"")</f>
        <v/>
      </c>
    </row>
    <row r="105" spans="1:11" x14ac:dyDescent="0.35">
      <c r="A105" s="318" t="str">
        <f ca="1">IF($B105='Creditor balance enquiry'!$C$2,1+COUNT($A$1:A104),"")</f>
        <v/>
      </c>
      <c r="B105" s="133" t="str">
        <f ca="1">OFFSET('Purchases Input worksheet'!$A$1,ROW()-2,0)</f>
        <v/>
      </c>
      <c r="C105" s="201" t="str">
        <f ca="1">IF($C104="Total","",
IF($C104="","",
IF(OFFSET('Purchases Input worksheet'!$B$1,ROW()-2,0)="","TOTAL",
OFFSET('Purchases Input worksheet'!$B$1,ROW()-2,0))))</f>
        <v/>
      </c>
      <c r="D105" s="201" t="str">
        <f ca="1">IF(OFFSET('Purchases Input worksheet'!$C$1,ROW()-2,0)="","",OFFSET('Purchases Input worksheet'!$C$1,ROW()-2,0))</f>
        <v/>
      </c>
      <c r="E105" s="170" t="str">
        <f ca="1">IF(OFFSET('Purchases Input worksheet'!$F$1,ROW()-2,0)="","",OFFSET('Purchases Input worksheet'!$F$1,ROW()-2,0))</f>
        <v/>
      </c>
      <c r="F105" s="202" t="str">
        <f ca="1">IF(OFFSET('Purchases Input worksheet'!$G$1,ROW()-2,0)="","",OFFSET('Purchases Input worksheet'!$G$1,ROW()-2,0))</f>
        <v/>
      </c>
      <c r="G105" s="205" t="str">
        <f ca="1">IF($C105="Total",SUM(G$1:G104),IF(OR('Purchases Input worksheet'!$M104&gt;0,'Purchases Input worksheet'!$M104=0),"",'Purchases Input worksheet'!$M104))</f>
        <v/>
      </c>
      <c r="H105" s="206" t="str">
        <f ca="1">IF($C105="Total",SUM(H$1:H104),IF(OR('Purchases Input worksheet'!$M104&lt;0,'Purchases Input worksheet'!$M104=0),"",'Purchases Input worksheet'!$M104))</f>
        <v/>
      </c>
      <c r="I105" s="347"/>
      <c r="J105" s="211" t="str">
        <f ca="1">IF($C105="Total",SUM($I$1:I104),"")</f>
        <v/>
      </c>
      <c r="K105" s="212" t="str">
        <f ca="1">IFERROR(IF($C105="Total",$K$2+SUM($G105:$H105)-$J105,
IF(AND(G105="",H105=""),"",
$K$2+SUM(H$3:$H105)+SUM(G$3:$G105)-SUM(I$2:$I105))),"")</f>
        <v/>
      </c>
    </row>
    <row r="106" spans="1:11" x14ac:dyDescent="0.35">
      <c r="A106" s="318" t="str">
        <f ca="1">IF($B106='Creditor balance enquiry'!$C$2,1+COUNT($A$1:A105),"")</f>
        <v/>
      </c>
      <c r="B106" s="133" t="str">
        <f ca="1">OFFSET('Purchases Input worksheet'!$A$1,ROW()-2,0)</f>
        <v/>
      </c>
      <c r="C106" s="201" t="str">
        <f ca="1">IF($C105="Total","",
IF($C105="","",
IF(OFFSET('Purchases Input worksheet'!$B$1,ROW()-2,0)="","TOTAL",
OFFSET('Purchases Input worksheet'!$B$1,ROW()-2,0))))</f>
        <v/>
      </c>
      <c r="D106" s="201" t="str">
        <f ca="1">IF(OFFSET('Purchases Input worksheet'!$C$1,ROW()-2,0)="","",OFFSET('Purchases Input worksheet'!$C$1,ROW()-2,0))</f>
        <v/>
      </c>
      <c r="E106" s="170" t="str">
        <f ca="1">IF(OFFSET('Purchases Input worksheet'!$F$1,ROW()-2,0)="","",OFFSET('Purchases Input worksheet'!$F$1,ROW()-2,0))</f>
        <v/>
      </c>
      <c r="F106" s="202" t="str">
        <f ca="1">IF(OFFSET('Purchases Input worksheet'!$G$1,ROW()-2,0)="","",OFFSET('Purchases Input worksheet'!$G$1,ROW()-2,0))</f>
        <v/>
      </c>
      <c r="G106" s="205" t="str">
        <f ca="1">IF($C106="Total",SUM(G$1:G105),IF(OR('Purchases Input worksheet'!$M105&gt;0,'Purchases Input worksheet'!$M105=0),"",'Purchases Input worksheet'!$M105))</f>
        <v/>
      </c>
      <c r="H106" s="206" t="str">
        <f ca="1">IF($C106="Total",SUM(H$1:H105),IF(OR('Purchases Input worksheet'!$M105&lt;0,'Purchases Input worksheet'!$M105=0),"",'Purchases Input worksheet'!$M105))</f>
        <v/>
      </c>
      <c r="I106" s="347"/>
      <c r="J106" s="211" t="str">
        <f ca="1">IF($C106="Total",SUM($I$1:I105),"")</f>
        <v/>
      </c>
      <c r="K106" s="212" t="str">
        <f ca="1">IFERROR(IF($C106="Total",$K$2+SUM($G106:$H106)-$J106,
IF(AND(G106="",H106=""),"",
$K$2+SUM(H$3:$H106)+SUM(G$3:$G106)-SUM(I$2:$I106))),"")</f>
        <v/>
      </c>
    </row>
    <row r="107" spans="1:11" x14ac:dyDescent="0.35">
      <c r="A107" s="318" t="str">
        <f ca="1">IF($B107='Creditor balance enquiry'!$C$2,1+COUNT($A$1:A106),"")</f>
        <v/>
      </c>
      <c r="B107" s="133" t="str">
        <f ca="1">OFFSET('Purchases Input worksheet'!$A$1,ROW()-2,0)</f>
        <v/>
      </c>
      <c r="C107" s="201" t="str">
        <f ca="1">IF($C106="Total","",
IF($C106="","",
IF(OFFSET('Purchases Input worksheet'!$B$1,ROW()-2,0)="","TOTAL",
OFFSET('Purchases Input worksheet'!$B$1,ROW()-2,0))))</f>
        <v/>
      </c>
      <c r="D107" s="201" t="str">
        <f ca="1">IF(OFFSET('Purchases Input worksheet'!$C$1,ROW()-2,0)="","",OFFSET('Purchases Input worksheet'!$C$1,ROW()-2,0))</f>
        <v/>
      </c>
      <c r="E107" s="170" t="str">
        <f ca="1">IF(OFFSET('Purchases Input worksheet'!$F$1,ROW()-2,0)="","",OFFSET('Purchases Input worksheet'!$F$1,ROW()-2,0))</f>
        <v/>
      </c>
      <c r="F107" s="202" t="str">
        <f ca="1">IF(OFFSET('Purchases Input worksheet'!$G$1,ROW()-2,0)="","",OFFSET('Purchases Input worksheet'!$G$1,ROW()-2,0))</f>
        <v/>
      </c>
      <c r="G107" s="205" t="str">
        <f ca="1">IF($C107="Total",SUM(G$1:G106),IF(OR('Purchases Input worksheet'!$M106&gt;0,'Purchases Input worksheet'!$M106=0),"",'Purchases Input worksheet'!$M106))</f>
        <v/>
      </c>
      <c r="H107" s="206" t="str">
        <f ca="1">IF($C107="Total",SUM(H$1:H106),IF(OR('Purchases Input worksheet'!$M106&lt;0,'Purchases Input worksheet'!$M106=0),"",'Purchases Input worksheet'!$M106))</f>
        <v/>
      </c>
      <c r="I107" s="347"/>
      <c r="J107" s="211" t="str">
        <f ca="1">IF($C107="Total",SUM($I$1:I106),"")</f>
        <v/>
      </c>
      <c r="K107" s="212" t="str">
        <f ca="1">IFERROR(IF($C107="Total",$K$2+SUM($G107:$H107)-$J107,
IF(AND(G107="",H107=""),"",
$K$2+SUM(H$3:$H107)+SUM(G$3:$G107)-SUM(I$2:$I107))),"")</f>
        <v/>
      </c>
    </row>
    <row r="108" spans="1:11" x14ac:dyDescent="0.35">
      <c r="A108" s="318" t="str">
        <f ca="1">IF($B108='Creditor balance enquiry'!$C$2,1+COUNT($A$1:A107),"")</f>
        <v/>
      </c>
      <c r="B108" s="133" t="str">
        <f ca="1">OFFSET('Purchases Input worksheet'!$A$1,ROW()-2,0)</f>
        <v/>
      </c>
      <c r="C108" s="201" t="str">
        <f ca="1">IF($C107="Total","",
IF($C107="","",
IF(OFFSET('Purchases Input worksheet'!$B$1,ROW()-2,0)="","TOTAL",
OFFSET('Purchases Input worksheet'!$B$1,ROW()-2,0))))</f>
        <v/>
      </c>
      <c r="D108" s="201" t="str">
        <f ca="1">IF(OFFSET('Purchases Input worksheet'!$C$1,ROW()-2,0)="","",OFFSET('Purchases Input worksheet'!$C$1,ROW()-2,0))</f>
        <v/>
      </c>
      <c r="E108" s="170" t="str">
        <f ca="1">IF(OFFSET('Purchases Input worksheet'!$F$1,ROW()-2,0)="","",OFFSET('Purchases Input worksheet'!$F$1,ROW()-2,0))</f>
        <v/>
      </c>
      <c r="F108" s="202" t="str">
        <f ca="1">IF(OFFSET('Purchases Input worksheet'!$G$1,ROW()-2,0)="","",OFFSET('Purchases Input worksheet'!$G$1,ROW()-2,0))</f>
        <v/>
      </c>
      <c r="G108" s="205" t="str">
        <f ca="1">IF($C108="Total",SUM(G$1:G107),IF(OR('Purchases Input worksheet'!$M107&gt;0,'Purchases Input worksheet'!$M107=0),"",'Purchases Input worksheet'!$M107))</f>
        <v/>
      </c>
      <c r="H108" s="206" t="str">
        <f ca="1">IF($C108="Total",SUM(H$1:H107),IF(OR('Purchases Input worksheet'!$M107&lt;0,'Purchases Input worksheet'!$M107=0),"",'Purchases Input worksheet'!$M107))</f>
        <v/>
      </c>
      <c r="I108" s="347"/>
      <c r="J108" s="211" t="str">
        <f ca="1">IF($C108="Total",SUM($I$1:I107),"")</f>
        <v/>
      </c>
      <c r="K108" s="212" t="str">
        <f ca="1">IFERROR(IF($C108="Total",$K$2+SUM($G108:$H108)-$J108,
IF(AND(G108="",H108=""),"",
$K$2+SUM(H$3:$H108)+SUM(G$3:$G108)-SUM(I$2:$I108))),"")</f>
        <v/>
      </c>
    </row>
    <row r="109" spans="1:11" x14ac:dyDescent="0.35">
      <c r="A109" s="318" t="str">
        <f ca="1">IF($B109='Creditor balance enquiry'!$C$2,1+COUNT($A$1:A108),"")</f>
        <v/>
      </c>
      <c r="B109" s="133" t="str">
        <f ca="1">OFFSET('Purchases Input worksheet'!$A$1,ROW()-2,0)</f>
        <v/>
      </c>
      <c r="C109" s="201" t="str">
        <f ca="1">IF($C108="Total","",
IF($C108="","",
IF(OFFSET('Purchases Input worksheet'!$B$1,ROW()-2,0)="","TOTAL",
OFFSET('Purchases Input worksheet'!$B$1,ROW()-2,0))))</f>
        <v/>
      </c>
      <c r="D109" s="201" t="str">
        <f ca="1">IF(OFFSET('Purchases Input worksheet'!$C$1,ROW()-2,0)="","",OFFSET('Purchases Input worksheet'!$C$1,ROW()-2,0))</f>
        <v/>
      </c>
      <c r="E109" s="170" t="str">
        <f ca="1">IF(OFFSET('Purchases Input worksheet'!$F$1,ROW()-2,0)="","",OFFSET('Purchases Input worksheet'!$F$1,ROW()-2,0))</f>
        <v/>
      </c>
      <c r="F109" s="202" t="str">
        <f ca="1">IF(OFFSET('Purchases Input worksheet'!$G$1,ROW()-2,0)="","",OFFSET('Purchases Input worksheet'!$G$1,ROW()-2,0))</f>
        <v/>
      </c>
      <c r="G109" s="205" t="str">
        <f ca="1">IF($C109="Total",SUM(G$1:G108),IF(OR('Purchases Input worksheet'!$M108&gt;0,'Purchases Input worksheet'!$M108=0),"",'Purchases Input worksheet'!$M108))</f>
        <v/>
      </c>
      <c r="H109" s="206" t="str">
        <f ca="1">IF($C109="Total",SUM(H$1:H108),IF(OR('Purchases Input worksheet'!$M108&lt;0,'Purchases Input worksheet'!$M108=0),"",'Purchases Input worksheet'!$M108))</f>
        <v/>
      </c>
      <c r="I109" s="347"/>
      <c r="J109" s="211" t="str">
        <f ca="1">IF($C109="Total",SUM($I$1:I108),"")</f>
        <v/>
      </c>
      <c r="K109" s="212" t="str">
        <f ca="1">IFERROR(IF($C109="Total",$K$2+SUM($G109:$H109)-$J109,
IF(AND(G109="",H109=""),"",
$K$2+SUM(H$3:$H109)+SUM(G$3:$G109)-SUM(I$2:$I109))),"")</f>
        <v/>
      </c>
    </row>
    <row r="110" spans="1:11" x14ac:dyDescent="0.35">
      <c r="A110" s="318" t="str">
        <f ca="1">IF($B110='Creditor balance enquiry'!$C$2,1+COUNT($A$1:A109),"")</f>
        <v/>
      </c>
      <c r="B110" s="133" t="str">
        <f ca="1">OFFSET('Purchases Input worksheet'!$A$1,ROW()-2,0)</f>
        <v/>
      </c>
      <c r="C110" s="201" t="str">
        <f ca="1">IF($C109="Total","",
IF($C109="","",
IF(OFFSET('Purchases Input worksheet'!$B$1,ROW()-2,0)="","TOTAL",
OFFSET('Purchases Input worksheet'!$B$1,ROW()-2,0))))</f>
        <v/>
      </c>
      <c r="D110" s="201" t="str">
        <f ca="1">IF(OFFSET('Purchases Input worksheet'!$C$1,ROW()-2,0)="","",OFFSET('Purchases Input worksheet'!$C$1,ROW()-2,0))</f>
        <v/>
      </c>
      <c r="E110" s="170" t="str">
        <f ca="1">IF(OFFSET('Purchases Input worksheet'!$F$1,ROW()-2,0)="","",OFFSET('Purchases Input worksheet'!$F$1,ROW()-2,0))</f>
        <v/>
      </c>
      <c r="F110" s="202" t="str">
        <f ca="1">IF(OFFSET('Purchases Input worksheet'!$G$1,ROW()-2,0)="","",OFFSET('Purchases Input worksheet'!$G$1,ROW()-2,0))</f>
        <v/>
      </c>
      <c r="G110" s="205" t="str">
        <f ca="1">IF($C110="Total",SUM(G$1:G109),IF(OR('Purchases Input worksheet'!$M109&gt;0,'Purchases Input worksheet'!$M109=0),"",'Purchases Input worksheet'!$M109))</f>
        <v/>
      </c>
      <c r="H110" s="206" t="str">
        <f ca="1">IF($C110="Total",SUM(H$1:H109),IF(OR('Purchases Input worksheet'!$M109&lt;0,'Purchases Input worksheet'!$M109=0),"",'Purchases Input worksheet'!$M109))</f>
        <v/>
      </c>
      <c r="I110" s="347"/>
      <c r="J110" s="211" t="str">
        <f ca="1">IF($C110="Total",SUM($I$1:I109),"")</f>
        <v/>
      </c>
      <c r="K110" s="212" t="str">
        <f ca="1">IFERROR(IF($C110="Total",$K$2+SUM($G110:$H110)-$J110,
IF(AND(G110="",H110=""),"",
$K$2+SUM(H$3:$H110)+SUM(G$3:$G110)-SUM(I$2:$I110))),"")</f>
        <v/>
      </c>
    </row>
    <row r="111" spans="1:11" x14ac:dyDescent="0.35">
      <c r="A111" s="318" t="str">
        <f ca="1">IF($B111='Creditor balance enquiry'!$C$2,1+COUNT($A$1:A110),"")</f>
        <v/>
      </c>
      <c r="B111" s="133" t="str">
        <f ca="1">OFFSET('Purchases Input worksheet'!$A$1,ROW()-2,0)</f>
        <v/>
      </c>
      <c r="C111" s="201" t="str">
        <f ca="1">IF($C110="Total","",
IF($C110="","",
IF(OFFSET('Purchases Input worksheet'!$B$1,ROW()-2,0)="","TOTAL",
OFFSET('Purchases Input worksheet'!$B$1,ROW()-2,0))))</f>
        <v/>
      </c>
      <c r="D111" s="201" t="str">
        <f ca="1">IF(OFFSET('Purchases Input worksheet'!$C$1,ROW()-2,0)="","",OFFSET('Purchases Input worksheet'!$C$1,ROW()-2,0))</f>
        <v/>
      </c>
      <c r="E111" s="170" t="str">
        <f ca="1">IF(OFFSET('Purchases Input worksheet'!$F$1,ROW()-2,0)="","",OFFSET('Purchases Input worksheet'!$F$1,ROW()-2,0))</f>
        <v/>
      </c>
      <c r="F111" s="202" t="str">
        <f ca="1">IF(OFFSET('Purchases Input worksheet'!$G$1,ROW()-2,0)="","",OFFSET('Purchases Input worksheet'!$G$1,ROW()-2,0))</f>
        <v/>
      </c>
      <c r="G111" s="205" t="str">
        <f ca="1">IF($C111="Total",SUM(G$1:G110),IF(OR('Purchases Input worksheet'!$M110&gt;0,'Purchases Input worksheet'!$M110=0),"",'Purchases Input worksheet'!$M110))</f>
        <v/>
      </c>
      <c r="H111" s="206" t="str">
        <f ca="1">IF($C111="Total",SUM(H$1:H110),IF(OR('Purchases Input worksheet'!$M110&lt;0,'Purchases Input worksheet'!$M110=0),"",'Purchases Input worksheet'!$M110))</f>
        <v/>
      </c>
      <c r="I111" s="347"/>
      <c r="J111" s="211" t="str">
        <f ca="1">IF($C111="Total",SUM($I$1:I110),"")</f>
        <v/>
      </c>
      <c r="K111" s="212" t="str">
        <f ca="1">IFERROR(IF($C111="Total",$K$2+SUM($G111:$H111)-$J111,
IF(AND(G111="",H111=""),"",
$K$2+SUM(H$3:$H111)+SUM(G$3:$G111)-SUM(I$2:$I111))),"")</f>
        <v/>
      </c>
    </row>
    <row r="112" spans="1:11" x14ac:dyDescent="0.35">
      <c r="A112" s="318" t="str">
        <f ca="1">IF($B112='Creditor balance enquiry'!$C$2,1+COUNT($A$1:A111),"")</f>
        <v/>
      </c>
      <c r="B112" s="133" t="str">
        <f ca="1">OFFSET('Purchases Input worksheet'!$A$1,ROW()-2,0)</f>
        <v/>
      </c>
      <c r="C112" s="201" t="str">
        <f ca="1">IF($C111="Total","",
IF($C111="","",
IF(OFFSET('Purchases Input worksheet'!$B$1,ROW()-2,0)="","TOTAL",
OFFSET('Purchases Input worksheet'!$B$1,ROW()-2,0))))</f>
        <v/>
      </c>
      <c r="D112" s="201" t="str">
        <f ca="1">IF(OFFSET('Purchases Input worksheet'!$C$1,ROW()-2,0)="","",OFFSET('Purchases Input worksheet'!$C$1,ROW()-2,0))</f>
        <v/>
      </c>
      <c r="E112" s="170" t="str">
        <f ca="1">IF(OFFSET('Purchases Input worksheet'!$F$1,ROW()-2,0)="","",OFFSET('Purchases Input worksheet'!$F$1,ROW()-2,0))</f>
        <v/>
      </c>
      <c r="F112" s="202" t="str">
        <f ca="1">IF(OFFSET('Purchases Input worksheet'!$G$1,ROW()-2,0)="","",OFFSET('Purchases Input worksheet'!$G$1,ROW()-2,0))</f>
        <v/>
      </c>
      <c r="G112" s="205" t="str">
        <f ca="1">IF($C112="Total",SUM(G$1:G111),IF(OR('Purchases Input worksheet'!$M111&gt;0,'Purchases Input worksheet'!$M111=0),"",'Purchases Input worksheet'!$M111))</f>
        <v/>
      </c>
      <c r="H112" s="206" t="str">
        <f ca="1">IF($C112="Total",SUM(H$1:H111),IF(OR('Purchases Input worksheet'!$M111&lt;0,'Purchases Input worksheet'!$M111=0),"",'Purchases Input worksheet'!$M111))</f>
        <v/>
      </c>
      <c r="I112" s="347"/>
      <c r="J112" s="211" t="str">
        <f ca="1">IF($C112="Total",SUM($I$1:I111),"")</f>
        <v/>
      </c>
      <c r="K112" s="212" t="str">
        <f ca="1">IFERROR(IF($C112="Total",$K$2+SUM($G112:$H112)-$J112,
IF(AND(G112="",H112=""),"",
$K$2+SUM(H$3:$H112)+SUM(G$3:$G112)-SUM(I$2:$I112))),"")</f>
        <v/>
      </c>
    </row>
    <row r="113" spans="1:11" x14ac:dyDescent="0.35">
      <c r="A113" s="318" t="str">
        <f ca="1">IF($B113='Creditor balance enquiry'!$C$2,1+COUNT($A$1:A112),"")</f>
        <v/>
      </c>
      <c r="B113" s="133" t="str">
        <f ca="1">OFFSET('Purchases Input worksheet'!$A$1,ROW()-2,0)</f>
        <v/>
      </c>
      <c r="C113" s="201" t="str">
        <f ca="1">IF($C112="Total","",
IF($C112="","",
IF(OFFSET('Purchases Input worksheet'!$B$1,ROW()-2,0)="","TOTAL",
OFFSET('Purchases Input worksheet'!$B$1,ROW()-2,0))))</f>
        <v/>
      </c>
      <c r="D113" s="201" t="str">
        <f ca="1">IF(OFFSET('Purchases Input worksheet'!$C$1,ROW()-2,0)="","",OFFSET('Purchases Input worksheet'!$C$1,ROW()-2,0))</f>
        <v/>
      </c>
      <c r="E113" s="170" t="str">
        <f ca="1">IF(OFFSET('Purchases Input worksheet'!$F$1,ROW()-2,0)="","",OFFSET('Purchases Input worksheet'!$F$1,ROW()-2,0))</f>
        <v/>
      </c>
      <c r="F113" s="202" t="str">
        <f ca="1">IF(OFFSET('Purchases Input worksheet'!$G$1,ROW()-2,0)="","",OFFSET('Purchases Input worksheet'!$G$1,ROW()-2,0))</f>
        <v/>
      </c>
      <c r="G113" s="205" t="str">
        <f ca="1">IF($C113="Total",SUM(G$1:G112),IF(OR('Purchases Input worksheet'!$M112&gt;0,'Purchases Input worksheet'!$M112=0),"",'Purchases Input worksheet'!$M112))</f>
        <v/>
      </c>
      <c r="H113" s="206" t="str">
        <f ca="1">IF($C113="Total",SUM(H$1:H112),IF(OR('Purchases Input worksheet'!$M112&lt;0,'Purchases Input worksheet'!$M112=0),"",'Purchases Input worksheet'!$M112))</f>
        <v/>
      </c>
      <c r="I113" s="347"/>
      <c r="J113" s="211" t="str">
        <f ca="1">IF($C113="Total",SUM($I$1:I112),"")</f>
        <v/>
      </c>
      <c r="K113" s="212" t="str">
        <f ca="1">IFERROR(IF($C113="Total",$K$2+SUM($G113:$H113)-$J113,
IF(AND(G113="",H113=""),"",
$K$2+SUM(H$3:$H113)+SUM(G$3:$G113)-SUM(I$2:$I113))),"")</f>
        <v/>
      </c>
    </row>
    <row r="114" spans="1:11" x14ac:dyDescent="0.35">
      <c r="A114" s="318" t="str">
        <f ca="1">IF($B114='Creditor balance enquiry'!$C$2,1+COUNT($A$1:A113),"")</f>
        <v/>
      </c>
      <c r="B114" s="133" t="str">
        <f ca="1">OFFSET('Purchases Input worksheet'!$A$1,ROW()-2,0)</f>
        <v/>
      </c>
      <c r="C114" s="201" t="str">
        <f ca="1">IF($C113="Total","",
IF($C113="","",
IF(OFFSET('Purchases Input worksheet'!$B$1,ROW()-2,0)="","TOTAL",
OFFSET('Purchases Input worksheet'!$B$1,ROW()-2,0))))</f>
        <v/>
      </c>
      <c r="D114" s="201" t="str">
        <f ca="1">IF(OFFSET('Purchases Input worksheet'!$C$1,ROW()-2,0)="","",OFFSET('Purchases Input worksheet'!$C$1,ROW()-2,0))</f>
        <v/>
      </c>
      <c r="E114" s="170" t="str">
        <f ca="1">IF(OFFSET('Purchases Input worksheet'!$F$1,ROW()-2,0)="","",OFFSET('Purchases Input worksheet'!$F$1,ROW()-2,0))</f>
        <v/>
      </c>
      <c r="F114" s="202" t="str">
        <f ca="1">IF(OFFSET('Purchases Input worksheet'!$G$1,ROW()-2,0)="","",OFFSET('Purchases Input worksheet'!$G$1,ROW()-2,0))</f>
        <v/>
      </c>
      <c r="G114" s="205" t="str">
        <f ca="1">IF($C114="Total",SUM(G$1:G113),IF(OR('Purchases Input worksheet'!$M113&gt;0,'Purchases Input worksheet'!$M113=0),"",'Purchases Input worksheet'!$M113))</f>
        <v/>
      </c>
      <c r="H114" s="206" t="str">
        <f ca="1">IF($C114="Total",SUM(H$1:H113),IF(OR('Purchases Input worksheet'!$M113&lt;0,'Purchases Input worksheet'!$M113=0),"",'Purchases Input worksheet'!$M113))</f>
        <v/>
      </c>
      <c r="I114" s="347"/>
      <c r="J114" s="211" t="str">
        <f ca="1">IF($C114="Total",SUM($I$1:I113),"")</f>
        <v/>
      </c>
      <c r="K114" s="212" t="str">
        <f ca="1">IFERROR(IF($C114="Total",$K$2+SUM($G114:$H114)-$J114,
IF(AND(G114="",H114=""),"",
$K$2+SUM(H$3:$H114)+SUM(G$3:$G114)-SUM(I$2:$I114))),"")</f>
        <v/>
      </c>
    </row>
    <row r="115" spans="1:11" x14ac:dyDescent="0.35">
      <c r="A115" s="318" t="str">
        <f ca="1">IF($B115='Creditor balance enquiry'!$C$2,1+COUNT($A$1:A114),"")</f>
        <v/>
      </c>
      <c r="B115" s="133" t="str">
        <f ca="1">OFFSET('Purchases Input worksheet'!$A$1,ROW()-2,0)</f>
        <v/>
      </c>
      <c r="C115" s="201" t="str">
        <f ca="1">IF($C114="Total","",
IF($C114="","",
IF(OFFSET('Purchases Input worksheet'!$B$1,ROW()-2,0)="","TOTAL",
OFFSET('Purchases Input worksheet'!$B$1,ROW()-2,0))))</f>
        <v/>
      </c>
      <c r="D115" s="201" t="str">
        <f ca="1">IF(OFFSET('Purchases Input worksheet'!$C$1,ROW()-2,0)="","",OFFSET('Purchases Input worksheet'!$C$1,ROW()-2,0))</f>
        <v/>
      </c>
      <c r="E115" s="170" t="str">
        <f ca="1">IF(OFFSET('Purchases Input worksheet'!$F$1,ROW()-2,0)="","",OFFSET('Purchases Input worksheet'!$F$1,ROW()-2,0))</f>
        <v/>
      </c>
      <c r="F115" s="202" t="str">
        <f ca="1">IF(OFFSET('Purchases Input worksheet'!$G$1,ROW()-2,0)="","",OFFSET('Purchases Input worksheet'!$G$1,ROW()-2,0))</f>
        <v/>
      </c>
      <c r="G115" s="205" t="str">
        <f ca="1">IF($C115="Total",SUM(G$1:G114),IF(OR('Purchases Input worksheet'!$M114&gt;0,'Purchases Input worksheet'!$M114=0),"",'Purchases Input worksheet'!$M114))</f>
        <v/>
      </c>
      <c r="H115" s="206" t="str">
        <f ca="1">IF($C115="Total",SUM(H$1:H114),IF(OR('Purchases Input worksheet'!$M114&lt;0,'Purchases Input worksheet'!$M114=0),"",'Purchases Input worksheet'!$M114))</f>
        <v/>
      </c>
      <c r="I115" s="347"/>
      <c r="J115" s="211" t="str">
        <f ca="1">IF($C115="Total",SUM($I$1:I114),"")</f>
        <v/>
      </c>
      <c r="K115" s="212" t="str">
        <f ca="1">IFERROR(IF($C115="Total",$K$2+SUM($G115:$H115)-$J115,
IF(AND(G115="",H115=""),"",
$K$2+SUM(H$3:$H115)+SUM(G$3:$G115)-SUM(I$2:$I115))),"")</f>
        <v/>
      </c>
    </row>
    <row r="116" spans="1:11" x14ac:dyDescent="0.35">
      <c r="A116" s="318" t="str">
        <f ca="1">IF($B116='Creditor balance enquiry'!$C$2,1+COUNT($A$1:A115),"")</f>
        <v/>
      </c>
      <c r="B116" s="133" t="str">
        <f ca="1">OFFSET('Purchases Input worksheet'!$A$1,ROW()-2,0)</f>
        <v/>
      </c>
      <c r="C116" s="201" t="str">
        <f ca="1">IF($C115="Total","",
IF($C115="","",
IF(OFFSET('Purchases Input worksheet'!$B$1,ROW()-2,0)="","TOTAL",
OFFSET('Purchases Input worksheet'!$B$1,ROW()-2,0))))</f>
        <v/>
      </c>
      <c r="D116" s="201" t="str">
        <f ca="1">IF(OFFSET('Purchases Input worksheet'!$C$1,ROW()-2,0)="","",OFFSET('Purchases Input worksheet'!$C$1,ROW()-2,0))</f>
        <v/>
      </c>
      <c r="E116" s="170" t="str">
        <f ca="1">IF(OFFSET('Purchases Input worksheet'!$F$1,ROW()-2,0)="","",OFFSET('Purchases Input worksheet'!$F$1,ROW()-2,0))</f>
        <v/>
      </c>
      <c r="F116" s="202" t="str">
        <f ca="1">IF(OFFSET('Purchases Input worksheet'!$G$1,ROW()-2,0)="","",OFFSET('Purchases Input worksheet'!$G$1,ROW()-2,0))</f>
        <v/>
      </c>
      <c r="G116" s="205" t="str">
        <f ca="1">IF($C116="Total",SUM(G$1:G115),IF(OR('Purchases Input worksheet'!$M115&gt;0,'Purchases Input worksheet'!$M115=0),"",'Purchases Input worksheet'!$M115))</f>
        <v/>
      </c>
      <c r="H116" s="206" t="str">
        <f ca="1">IF($C116="Total",SUM(H$1:H115),IF(OR('Purchases Input worksheet'!$M115&lt;0,'Purchases Input worksheet'!$M115=0),"",'Purchases Input worksheet'!$M115))</f>
        <v/>
      </c>
      <c r="I116" s="347"/>
      <c r="J116" s="211" t="str">
        <f ca="1">IF($C116="Total",SUM($I$1:I115),"")</f>
        <v/>
      </c>
      <c r="K116" s="212" t="str">
        <f ca="1">IFERROR(IF($C116="Total",$K$2+SUM($G116:$H116)-$J116,
IF(AND(G116="",H116=""),"",
$K$2+SUM(H$3:$H116)+SUM(G$3:$G116)-SUM(I$2:$I116))),"")</f>
        <v/>
      </c>
    </row>
    <row r="117" spans="1:11" x14ac:dyDescent="0.35">
      <c r="A117" s="318" t="str">
        <f ca="1">IF($B117='Creditor balance enquiry'!$C$2,1+COUNT($A$1:A116),"")</f>
        <v/>
      </c>
      <c r="B117" s="133" t="str">
        <f ca="1">OFFSET('Purchases Input worksheet'!$A$1,ROW()-2,0)</f>
        <v/>
      </c>
      <c r="C117" s="201" t="str">
        <f ca="1">IF($C116="Total","",
IF($C116="","",
IF(OFFSET('Purchases Input worksheet'!$B$1,ROW()-2,0)="","TOTAL",
OFFSET('Purchases Input worksheet'!$B$1,ROW()-2,0))))</f>
        <v/>
      </c>
      <c r="D117" s="201" t="str">
        <f ca="1">IF(OFFSET('Purchases Input worksheet'!$C$1,ROW()-2,0)="","",OFFSET('Purchases Input worksheet'!$C$1,ROW()-2,0))</f>
        <v/>
      </c>
      <c r="E117" s="170" t="str">
        <f ca="1">IF(OFFSET('Purchases Input worksheet'!$F$1,ROW()-2,0)="","",OFFSET('Purchases Input worksheet'!$F$1,ROW()-2,0))</f>
        <v/>
      </c>
      <c r="F117" s="202" t="str">
        <f ca="1">IF(OFFSET('Purchases Input worksheet'!$G$1,ROW()-2,0)="","",OFFSET('Purchases Input worksheet'!$G$1,ROW()-2,0))</f>
        <v/>
      </c>
      <c r="G117" s="205" t="str">
        <f ca="1">IF($C117="Total",SUM(G$1:G116),IF(OR('Purchases Input worksheet'!$M116&gt;0,'Purchases Input worksheet'!$M116=0),"",'Purchases Input worksheet'!$M116))</f>
        <v/>
      </c>
      <c r="H117" s="206" t="str">
        <f ca="1">IF($C117="Total",SUM(H$1:H116),IF(OR('Purchases Input worksheet'!$M116&lt;0,'Purchases Input worksheet'!$M116=0),"",'Purchases Input worksheet'!$M116))</f>
        <v/>
      </c>
      <c r="I117" s="347"/>
      <c r="J117" s="211" t="str">
        <f ca="1">IF($C117="Total",SUM($I$1:I116),"")</f>
        <v/>
      </c>
      <c r="K117" s="212" t="str">
        <f ca="1">IFERROR(IF($C117="Total",$K$2+SUM($G117:$H117)-$J117,
IF(AND(G117="",H117=""),"",
$K$2+SUM(H$3:$H117)+SUM(G$3:$G117)-SUM(I$2:$I117))),"")</f>
        <v/>
      </c>
    </row>
    <row r="118" spans="1:11" x14ac:dyDescent="0.35">
      <c r="A118" s="318" t="str">
        <f ca="1">IF($B118='Creditor balance enquiry'!$C$2,1+COUNT($A$1:A117),"")</f>
        <v/>
      </c>
      <c r="B118" s="133" t="str">
        <f ca="1">OFFSET('Purchases Input worksheet'!$A$1,ROW()-2,0)</f>
        <v/>
      </c>
      <c r="C118" s="201" t="str">
        <f ca="1">IF($C117="Total","",
IF($C117="","",
IF(OFFSET('Purchases Input worksheet'!$B$1,ROW()-2,0)="","TOTAL",
OFFSET('Purchases Input worksheet'!$B$1,ROW()-2,0))))</f>
        <v/>
      </c>
      <c r="D118" s="201" t="str">
        <f ca="1">IF(OFFSET('Purchases Input worksheet'!$C$1,ROW()-2,0)="","",OFFSET('Purchases Input worksheet'!$C$1,ROW()-2,0))</f>
        <v/>
      </c>
      <c r="E118" s="170" t="str">
        <f ca="1">IF(OFFSET('Purchases Input worksheet'!$F$1,ROW()-2,0)="","",OFFSET('Purchases Input worksheet'!$F$1,ROW()-2,0))</f>
        <v/>
      </c>
      <c r="F118" s="202" t="str">
        <f ca="1">IF(OFFSET('Purchases Input worksheet'!$G$1,ROW()-2,0)="","",OFFSET('Purchases Input worksheet'!$G$1,ROW()-2,0))</f>
        <v/>
      </c>
      <c r="G118" s="205" t="str">
        <f ca="1">IF($C118="Total",SUM(G$1:G117),IF(OR('Purchases Input worksheet'!$M117&gt;0,'Purchases Input worksheet'!$M117=0),"",'Purchases Input worksheet'!$M117))</f>
        <v/>
      </c>
      <c r="H118" s="206" t="str">
        <f ca="1">IF($C118="Total",SUM(H$1:H117),IF(OR('Purchases Input worksheet'!$M117&lt;0,'Purchases Input worksheet'!$M117=0),"",'Purchases Input worksheet'!$M117))</f>
        <v/>
      </c>
      <c r="I118" s="347"/>
      <c r="J118" s="211" t="str">
        <f ca="1">IF($C118="Total",SUM($I$1:I117),"")</f>
        <v/>
      </c>
      <c r="K118" s="212" t="str">
        <f ca="1">IFERROR(IF($C118="Total",$K$2+SUM($G118:$H118)-$J118,
IF(AND(G118="",H118=""),"",
$K$2+SUM(H$3:$H118)+SUM(G$3:$G118)-SUM(I$2:$I118))),"")</f>
        <v/>
      </c>
    </row>
    <row r="119" spans="1:11" x14ac:dyDescent="0.35">
      <c r="A119" s="318" t="str">
        <f ca="1">IF($B119='Creditor balance enquiry'!$C$2,1+COUNT($A$1:A118),"")</f>
        <v/>
      </c>
      <c r="B119" s="133" t="str">
        <f ca="1">OFFSET('Purchases Input worksheet'!$A$1,ROW()-2,0)</f>
        <v/>
      </c>
      <c r="C119" s="201" t="str">
        <f ca="1">IF($C118="Total","",
IF($C118="","",
IF(OFFSET('Purchases Input worksheet'!$B$1,ROW()-2,0)="","TOTAL",
OFFSET('Purchases Input worksheet'!$B$1,ROW()-2,0))))</f>
        <v/>
      </c>
      <c r="D119" s="201" t="str">
        <f ca="1">IF(OFFSET('Purchases Input worksheet'!$C$1,ROW()-2,0)="","",OFFSET('Purchases Input worksheet'!$C$1,ROW()-2,0))</f>
        <v/>
      </c>
      <c r="E119" s="170" t="str">
        <f ca="1">IF(OFFSET('Purchases Input worksheet'!$F$1,ROW()-2,0)="","",OFFSET('Purchases Input worksheet'!$F$1,ROW()-2,0))</f>
        <v/>
      </c>
      <c r="F119" s="202" t="str">
        <f ca="1">IF(OFFSET('Purchases Input worksheet'!$G$1,ROW()-2,0)="","",OFFSET('Purchases Input worksheet'!$G$1,ROW()-2,0))</f>
        <v/>
      </c>
      <c r="G119" s="205" t="str">
        <f ca="1">IF($C119="Total",SUM(G$1:G118),IF(OR('Purchases Input worksheet'!$M118&gt;0,'Purchases Input worksheet'!$M118=0),"",'Purchases Input worksheet'!$M118))</f>
        <v/>
      </c>
      <c r="H119" s="206" t="str">
        <f ca="1">IF($C119="Total",SUM(H$1:H118),IF(OR('Purchases Input worksheet'!$M118&lt;0,'Purchases Input worksheet'!$M118=0),"",'Purchases Input worksheet'!$M118))</f>
        <v/>
      </c>
      <c r="I119" s="347"/>
      <c r="J119" s="211" t="str">
        <f ca="1">IF($C119="Total",SUM($I$1:I118),"")</f>
        <v/>
      </c>
      <c r="K119" s="212" t="str">
        <f ca="1">IFERROR(IF($C119="Total",$K$2+SUM($G119:$H119)-$J119,
IF(AND(G119="",H119=""),"",
$K$2+SUM(H$3:$H119)+SUM(G$3:$G119)-SUM(I$2:$I119))),"")</f>
        <v/>
      </c>
    </row>
    <row r="120" spans="1:11" x14ac:dyDescent="0.35">
      <c r="A120" s="318" t="str">
        <f ca="1">IF($B120='Creditor balance enquiry'!$C$2,1+COUNT($A$1:A119),"")</f>
        <v/>
      </c>
      <c r="B120" s="133" t="str">
        <f ca="1">OFFSET('Purchases Input worksheet'!$A$1,ROW()-2,0)</f>
        <v/>
      </c>
      <c r="C120" s="201" t="str">
        <f ca="1">IF($C119="Total","",
IF($C119="","",
IF(OFFSET('Purchases Input worksheet'!$B$1,ROW()-2,0)="","TOTAL",
OFFSET('Purchases Input worksheet'!$B$1,ROW()-2,0))))</f>
        <v/>
      </c>
      <c r="D120" s="201" t="str">
        <f ca="1">IF(OFFSET('Purchases Input worksheet'!$C$1,ROW()-2,0)="","",OFFSET('Purchases Input worksheet'!$C$1,ROW()-2,0))</f>
        <v/>
      </c>
      <c r="E120" s="170" t="str">
        <f ca="1">IF(OFFSET('Purchases Input worksheet'!$F$1,ROW()-2,0)="","",OFFSET('Purchases Input worksheet'!$F$1,ROW()-2,0))</f>
        <v/>
      </c>
      <c r="F120" s="202" t="str">
        <f ca="1">IF(OFFSET('Purchases Input worksheet'!$G$1,ROW()-2,0)="","",OFFSET('Purchases Input worksheet'!$G$1,ROW()-2,0))</f>
        <v/>
      </c>
      <c r="G120" s="205" t="str">
        <f ca="1">IF($C120="Total",SUM(G$1:G119),IF(OR('Purchases Input worksheet'!$M119&gt;0,'Purchases Input worksheet'!$M119=0),"",'Purchases Input worksheet'!$M119))</f>
        <v/>
      </c>
      <c r="H120" s="206" t="str">
        <f ca="1">IF($C120="Total",SUM(H$1:H119),IF(OR('Purchases Input worksheet'!$M119&lt;0,'Purchases Input worksheet'!$M119=0),"",'Purchases Input worksheet'!$M119))</f>
        <v/>
      </c>
      <c r="I120" s="347"/>
      <c r="J120" s="211" t="str">
        <f ca="1">IF($C120="Total",SUM($I$1:I119),"")</f>
        <v/>
      </c>
      <c r="K120" s="212" t="str">
        <f ca="1">IFERROR(IF($C120="Total",$K$2+SUM($G120:$H120)-$J120,
IF(AND(G120="",H120=""),"",
$K$2+SUM(H$3:$H120)+SUM(G$3:$G120)-SUM(I$2:$I120))),"")</f>
        <v/>
      </c>
    </row>
    <row r="121" spans="1:11" x14ac:dyDescent="0.35">
      <c r="A121" s="318" t="str">
        <f ca="1">IF($B121='Creditor balance enquiry'!$C$2,1+COUNT($A$1:A120),"")</f>
        <v/>
      </c>
      <c r="B121" s="133" t="str">
        <f ca="1">OFFSET('Purchases Input worksheet'!$A$1,ROW()-2,0)</f>
        <v/>
      </c>
      <c r="C121" s="201" t="str">
        <f ca="1">IF($C120="Total","",
IF($C120="","",
IF(OFFSET('Purchases Input worksheet'!$B$1,ROW()-2,0)="","TOTAL",
OFFSET('Purchases Input worksheet'!$B$1,ROW()-2,0))))</f>
        <v/>
      </c>
      <c r="D121" s="201" t="str">
        <f ca="1">IF(OFFSET('Purchases Input worksheet'!$C$1,ROW()-2,0)="","",OFFSET('Purchases Input worksheet'!$C$1,ROW()-2,0))</f>
        <v/>
      </c>
      <c r="E121" s="170" t="str">
        <f ca="1">IF(OFFSET('Purchases Input worksheet'!$F$1,ROW()-2,0)="","",OFFSET('Purchases Input worksheet'!$F$1,ROW()-2,0))</f>
        <v/>
      </c>
      <c r="F121" s="202" t="str">
        <f ca="1">IF(OFFSET('Purchases Input worksheet'!$G$1,ROW()-2,0)="","",OFFSET('Purchases Input worksheet'!$G$1,ROW()-2,0))</f>
        <v/>
      </c>
      <c r="G121" s="205" t="str">
        <f ca="1">IF($C121="Total",SUM(G$1:G120),IF(OR('Purchases Input worksheet'!$M120&gt;0,'Purchases Input worksheet'!$M120=0),"",'Purchases Input worksheet'!$M120))</f>
        <v/>
      </c>
      <c r="H121" s="206" t="str">
        <f ca="1">IF($C121="Total",SUM(H$1:H120),IF(OR('Purchases Input worksheet'!$M120&lt;0,'Purchases Input worksheet'!$M120=0),"",'Purchases Input worksheet'!$M120))</f>
        <v/>
      </c>
      <c r="I121" s="347"/>
      <c r="J121" s="211" t="str">
        <f ca="1">IF($C121="Total",SUM($I$1:I120),"")</f>
        <v/>
      </c>
      <c r="K121" s="212" t="str">
        <f ca="1">IFERROR(IF($C121="Total",$K$2+SUM($G121:$H121)-$J121,
IF(AND(G121="",H121=""),"",
$K$2+SUM(H$3:$H121)+SUM(G$3:$G121)-SUM(I$2:$I121))),"")</f>
        <v/>
      </c>
    </row>
    <row r="122" spans="1:11" x14ac:dyDescent="0.35">
      <c r="A122" s="318" t="str">
        <f ca="1">IF($B122='Creditor balance enquiry'!$C$2,1+COUNT($A$1:A121),"")</f>
        <v/>
      </c>
      <c r="B122" s="133" t="str">
        <f ca="1">OFFSET('Purchases Input worksheet'!$A$1,ROW()-2,0)</f>
        <v/>
      </c>
      <c r="C122" s="201" t="str">
        <f ca="1">IF($C121="Total","",
IF($C121="","",
IF(OFFSET('Purchases Input worksheet'!$B$1,ROW()-2,0)="","TOTAL",
OFFSET('Purchases Input worksheet'!$B$1,ROW()-2,0))))</f>
        <v/>
      </c>
      <c r="D122" s="201" t="str">
        <f ca="1">IF(OFFSET('Purchases Input worksheet'!$C$1,ROW()-2,0)="","",OFFSET('Purchases Input worksheet'!$C$1,ROW()-2,0))</f>
        <v/>
      </c>
      <c r="E122" s="170" t="str">
        <f ca="1">IF(OFFSET('Purchases Input worksheet'!$F$1,ROW()-2,0)="","",OFFSET('Purchases Input worksheet'!$F$1,ROW()-2,0))</f>
        <v/>
      </c>
      <c r="F122" s="202" t="str">
        <f ca="1">IF(OFFSET('Purchases Input worksheet'!$G$1,ROW()-2,0)="","",OFFSET('Purchases Input worksheet'!$G$1,ROW()-2,0))</f>
        <v/>
      </c>
      <c r="G122" s="205" t="str">
        <f ca="1">IF($C122="Total",SUM(G$1:G121),IF(OR('Purchases Input worksheet'!$M121&gt;0,'Purchases Input worksheet'!$M121=0),"",'Purchases Input worksheet'!$M121))</f>
        <v/>
      </c>
      <c r="H122" s="206" t="str">
        <f ca="1">IF($C122="Total",SUM(H$1:H121),IF(OR('Purchases Input worksheet'!$M121&lt;0,'Purchases Input worksheet'!$M121=0),"",'Purchases Input worksheet'!$M121))</f>
        <v/>
      </c>
      <c r="I122" s="347"/>
      <c r="J122" s="211" t="str">
        <f ca="1">IF($C122="Total",SUM($I$1:I121),"")</f>
        <v/>
      </c>
      <c r="K122" s="212" t="str">
        <f ca="1">IFERROR(IF($C122="Total",$K$2+SUM($G122:$H122)-$J122,
IF(AND(G122="",H122=""),"",
$K$2+SUM(H$3:$H122)+SUM(G$3:$G122)-SUM(I$2:$I122))),"")</f>
        <v/>
      </c>
    </row>
    <row r="123" spans="1:11" x14ac:dyDescent="0.35">
      <c r="A123" s="318" t="str">
        <f ca="1">IF($B123='Creditor balance enquiry'!$C$2,1+COUNT($A$1:A122),"")</f>
        <v/>
      </c>
      <c r="B123" s="133" t="str">
        <f ca="1">OFFSET('Purchases Input worksheet'!$A$1,ROW()-2,0)</f>
        <v/>
      </c>
      <c r="C123" s="201" t="str">
        <f ca="1">IF($C122="Total","",
IF($C122="","",
IF(OFFSET('Purchases Input worksheet'!$B$1,ROW()-2,0)="","TOTAL",
OFFSET('Purchases Input worksheet'!$B$1,ROW()-2,0))))</f>
        <v/>
      </c>
      <c r="D123" s="201" t="str">
        <f ca="1">IF(OFFSET('Purchases Input worksheet'!$C$1,ROW()-2,0)="","",OFFSET('Purchases Input worksheet'!$C$1,ROW()-2,0))</f>
        <v/>
      </c>
      <c r="E123" s="170" t="str">
        <f ca="1">IF(OFFSET('Purchases Input worksheet'!$F$1,ROW()-2,0)="","",OFFSET('Purchases Input worksheet'!$F$1,ROW()-2,0))</f>
        <v/>
      </c>
      <c r="F123" s="202" t="str">
        <f ca="1">IF(OFFSET('Purchases Input worksheet'!$G$1,ROW()-2,0)="","",OFFSET('Purchases Input worksheet'!$G$1,ROW()-2,0))</f>
        <v/>
      </c>
      <c r="G123" s="205" t="str">
        <f ca="1">IF($C123="Total",SUM(G$1:G122),IF(OR('Purchases Input worksheet'!$M122&gt;0,'Purchases Input worksheet'!$M122=0),"",'Purchases Input worksheet'!$M122))</f>
        <v/>
      </c>
      <c r="H123" s="206" t="str">
        <f ca="1">IF($C123="Total",SUM(H$1:H122),IF(OR('Purchases Input worksheet'!$M122&lt;0,'Purchases Input worksheet'!$M122=0),"",'Purchases Input worksheet'!$M122))</f>
        <v/>
      </c>
      <c r="I123" s="347"/>
      <c r="J123" s="211" t="str">
        <f ca="1">IF($C123="Total",SUM($I$1:I122),"")</f>
        <v/>
      </c>
      <c r="K123" s="212" t="str">
        <f ca="1">IFERROR(IF($C123="Total",$K$2+SUM($G123:$H123)-$J123,
IF(AND(G123="",H123=""),"",
$K$2+SUM(H$3:$H123)+SUM(G$3:$G123)-SUM(I$2:$I123))),"")</f>
        <v/>
      </c>
    </row>
    <row r="124" spans="1:11" x14ac:dyDescent="0.35">
      <c r="A124" s="318" t="str">
        <f ca="1">IF($B124='Creditor balance enquiry'!$C$2,1+COUNT($A$1:A123),"")</f>
        <v/>
      </c>
      <c r="B124" s="133" t="str">
        <f ca="1">OFFSET('Purchases Input worksheet'!$A$1,ROW()-2,0)</f>
        <v/>
      </c>
      <c r="C124" s="201" t="str">
        <f ca="1">IF($C123="Total","",
IF($C123="","",
IF(OFFSET('Purchases Input worksheet'!$B$1,ROW()-2,0)="","TOTAL",
OFFSET('Purchases Input worksheet'!$B$1,ROW()-2,0))))</f>
        <v/>
      </c>
      <c r="D124" s="201" t="str">
        <f ca="1">IF(OFFSET('Purchases Input worksheet'!$C$1,ROW()-2,0)="","",OFFSET('Purchases Input worksheet'!$C$1,ROW()-2,0))</f>
        <v/>
      </c>
      <c r="E124" s="170" t="str">
        <f ca="1">IF(OFFSET('Purchases Input worksheet'!$F$1,ROW()-2,0)="","",OFFSET('Purchases Input worksheet'!$F$1,ROW()-2,0))</f>
        <v/>
      </c>
      <c r="F124" s="202" t="str">
        <f ca="1">IF(OFFSET('Purchases Input worksheet'!$G$1,ROW()-2,0)="","",OFFSET('Purchases Input worksheet'!$G$1,ROW()-2,0))</f>
        <v/>
      </c>
      <c r="G124" s="205" t="str">
        <f ca="1">IF($C124="Total",SUM(G$1:G123),IF(OR('Purchases Input worksheet'!$M123&gt;0,'Purchases Input worksheet'!$M123=0),"",'Purchases Input worksheet'!$M123))</f>
        <v/>
      </c>
      <c r="H124" s="206" t="str">
        <f ca="1">IF($C124="Total",SUM(H$1:H123),IF(OR('Purchases Input worksheet'!$M123&lt;0,'Purchases Input worksheet'!$M123=0),"",'Purchases Input worksheet'!$M123))</f>
        <v/>
      </c>
      <c r="I124" s="347"/>
      <c r="J124" s="211" t="str">
        <f ca="1">IF($C124="Total",SUM($I$1:I123),"")</f>
        <v/>
      </c>
      <c r="K124" s="212" t="str">
        <f ca="1">IFERROR(IF($C124="Total",$K$2+SUM($G124:$H124)-$J124,
IF(AND(G124="",H124=""),"",
$K$2+SUM(H$3:$H124)+SUM(G$3:$G124)-SUM(I$2:$I124))),"")</f>
        <v/>
      </c>
    </row>
    <row r="125" spans="1:11" x14ac:dyDescent="0.35">
      <c r="A125" s="318" t="str">
        <f ca="1">IF($B125='Creditor balance enquiry'!$C$2,1+COUNT($A$1:A124),"")</f>
        <v/>
      </c>
      <c r="B125" s="133" t="str">
        <f ca="1">OFFSET('Purchases Input worksheet'!$A$1,ROW()-2,0)</f>
        <v/>
      </c>
      <c r="C125" s="201" t="str">
        <f ca="1">IF($C124="Total","",
IF($C124="","",
IF(OFFSET('Purchases Input worksheet'!$B$1,ROW()-2,0)="","TOTAL",
OFFSET('Purchases Input worksheet'!$B$1,ROW()-2,0))))</f>
        <v/>
      </c>
      <c r="D125" s="201" t="str">
        <f ca="1">IF(OFFSET('Purchases Input worksheet'!$C$1,ROW()-2,0)="","",OFFSET('Purchases Input worksheet'!$C$1,ROW()-2,0))</f>
        <v/>
      </c>
      <c r="E125" s="170" t="str">
        <f ca="1">IF(OFFSET('Purchases Input worksheet'!$F$1,ROW()-2,0)="","",OFFSET('Purchases Input worksheet'!$F$1,ROW()-2,0))</f>
        <v/>
      </c>
      <c r="F125" s="202" t="str">
        <f ca="1">IF(OFFSET('Purchases Input worksheet'!$G$1,ROW()-2,0)="","",OFFSET('Purchases Input worksheet'!$G$1,ROW()-2,0))</f>
        <v/>
      </c>
      <c r="G125" s="205" t="str">
        <f ca="1">IF($C125="Total",SUM(G$1:G124),IF(OR('Purchases Input worksheet'!$M124&gt;0,'Purchases Input worksheet'!$M124=0),"",'Purchases Input worksheet'!$M124))</f>
        <v/>
      </c>
      <c r="H125" s="206" t="str">
        <f ca="1">IF($C125="Total",SUM(H$1:H124),IF(OR('Purchases Input worksheet'!$M124&lt;0,'Purchases Input worksheet'!$M124=0),"",'Purchases Input worksheet'!$M124))</f>
        <v/>
      </c>
      <c r="I125" s="347"/>
      <c r="J125" s="211" t="str">
        <f ca="1">IF($C125="Total",SUM($I$1:I124),"")</f>
        <v/>
      </c>
      <c r="K125" s="212" t="str">
        <f ca="1">IFERROR(IF($C125="Total",$K$2+SUM($G125:$H125)-$J125,
IF(AND(G125="",H125=""),"",
$K$2+SUM(H$3:$H125)+SUM(G$3:$G125)-SUM(I$2:$I125))),"")</f>
        <v/>
      </c>
    </row>
    <row r="126" spans="1:11" x14ac:dyDescent="0.35">
      <c r="A126" s="318" t="str">
        <f ca="1">IF($B126='Creditor balance enquiry'!$C$2,1+COUNT($A$1:A125),"")</f>
        <v/>
      </c>
      <c r="B126" s="133" t="str">
        <f ca="1">OFFSET('Purchases Input worksheet'!$A$1,ROW()-2,0)</f>
        <v/>
      </c>
      <c r="C126" s="201" t="str">
        <f ca="1">IF($C125="Total","",
IF($C125="","",
IF(OFFSET('Purchases Input worksheet'!$B$1,ROW()-2,0)="","TOTAL",
OFFSET('Purchases Input worksheet'!$B$1,ROW()-2,0))))</f>
        <v/>
      </c>
      <c r="D126" s="201" t="str">
        <f ca="1">IF(OFFSET('Purchases Input worksheet'!$C$1,ROW()-2,0)="","",OFFSET('Purchases Input worksheet'!$C$1,ROW()-2,0))</f>
        <v/>
      </c>
      <c r="E126" s="170" t="str">
        <f ca="1">IF(OFFSET('Purchases Input worksheet'!$F$1,ROW()-2,0)="","",OFFSET('Purchases Input worksheet'!$F$1,ROW()-2,0))</f>
        <v/>
      </c>
      <c r="F126" s="202" t="str">
        <f ca="1">IF(OFFSET('Purchases Input worksheet'!$G$1,ROW()-2,0)="","",OFFSET('Purchases Input worksheet'!$G$1,ROW()-2,0))</f>
        <v/>
      </c>
      <c r="G126" s="205" t="str">
        <f ca="1">IF($C126="Total",SUM(G$1:G125),IF(OR('Purchases Input worksheet'!$M125&gt;0,'Purchases Input worksheet'!$M125=0),"",'Purchases Input worksheet'!$M125))</f>
        <v/>
      </c>
      <c r="H126" s="206" t="str">
        <f ca="1">IF($C126="Total",SUM(H$1:H125),IF(OR('Purchases Input worksheet'!$M125&lt;0,'Purchases Input worksheet'!$M125=0),"",'Purchases Input worksheet'!$M125))</f>
        <v/>
      </c>
      <c r="I126" s="347"/>
      <c r="J126" s="211" t="str">
        <f ca="1">IF($C126="Total",SUM($I$1:I125),"")</f>
        <v/>
      </c>
      <c r="K126" s="212" t="str">
        <f ca="1">IFERROR(IF($C126="Total",$K$2+SUM($G126:$H126)-$J126,
IF(AND(G126="",H126=""),"",
$K$2+SUM(H$3:$H126)+SUM(G$3:$G126)-SUM(I$2:$I126))),"")</f>
        <v/>
      </c>
    </row>
    <row r="127" spans="1:11" x14ac:dyDescent="0.35">
      <c r="A127" s="318" t="str">
        <f ca="1">IF($B127='Creditor balance enquiry'!$C$2,1+COUNT($A$1:A126),"")</f>
        <v/>
      </c>
      <c r="B127" s="133" t="str">
        <f ca="1">OFFSET('Purchases Input worksheet'!$A$1,ROW()-2,0)</f>
        <v/>
      </c>
      <c r="C127" s="201" t="str">
        <f ca="1">IF($C126="Total","",
IF($C126="","",
IF(OFFSET('Purchases Input worksheet'!$B$1,ROW()-2,0)="","TOTAL",
OFFSET('Purchases Input worksheet'!$B$1,ROW()-2,0))))</f>
        <v/>
      </c>
      <c r="D127" s="201" t="str">
        <f ca="1">IF(OFFSET('Purchases Input worksheet'!$C$1,ROW()-2,0)="","",OFFSET('Purchases Input worksheet'!$C$1,ROW()-2,0))</f>
        <v/>
      </c>
      <c r="E127" s="170" t="str">
        <f ca="1">IF(OFFSET('Purchases Input worksheet'!$F$1,ROW()-2,0)="","",OFFSET('Purchases Input worksheet'!$F$1,ROW()-2,0))</f>
        <v/>
      </c>
      <c r="F127" s="202" t="str">
        <f ca="1">IF(OFFSET('Purchases Input worksheet'!$G$1,ROW()-2,0)="","",OFFSET('Purchases Input worksheet'!$G$1,ROW()-2,0))</f>
        <v/>
      </c>
      <c r="G127" s="205" t="str">
        <f ca="1">IF($C127="Total",SUM(G$1:G126),IF(OR('Purchases Input worksheet'!$M126&gt;0,'Purchases Input worksheet'!$M126=0),"",'Purchases Input worksheet'!$M126))</f>
        <v/>
      </c>
      <c r="H127" s="206" t="str">
        <f ca="1">IF($C127="Total",SUM(H$1:H126),IF(OR('Purchases Input worksheet'!$M126&lt;0,'Purchases Input worksheet'!$M126=0),"",'Purchases Input worksheet'!$M126))</f>
        <v/>
      </c>
      <c r="I127" s="347"/>
      <c r="J127" s="211" t="str">
        <f ca="1">IF($C127="Total",SUM($I$1:I126),"")</f>
        <v/>
      </c>
      <c r="K127" s="212" t="str">
        <f ca="1">IFERROR(IF($C127="Total",$K$2+SUM($G127:$H127)-$J127,
IF(AND(G127="",H127=""),"",
$K$2+SUM(H$3:$H127)+SUM(G$3:$G127)-SUM(I$2:$I127))),"")</f>
        <v/>
      </c>
    </row>
    <row r="128" spans="1:11" x14ac:dyDescent="0.35">
      <c r="A128" s="318" t="str">
        <f ca="1">IF($B128='Creditor balance enquiry'!$C$2,1+COUNT($A$1:A127),"")</f>
        <v/>
      </c>
      <c r="B128" s="133" t="str">
        <f ca="1">OFFSET('Purchases Input worksheet'!$A$1,ROW()-2,0)</f>
        <v/>
      </c>
      <c r="C128" s="201" t="str">
        <f ca="1">IF($C127="Total","",
IF($C127="","",
IF(OFFSET('Purchases Input worksheet'!$B$1,ROW()-2,0)="","TOTAL",
OFFSET('Purchases Input worksheet'!$B$1,ROW()-2,0))))</f>
        <v/>
      </c>
      <c r="D128" s="201" t="str">
        <f ca="1">IF(OFFSET('Purchases Input worksheet'!$C$1,ROW()-2,0)="","",OFFSET('Purchases Input worksheet'!$C$1,ROW()-2,0))</f>
        <v/>
      </c>
      <c r="E128" s="170" t="str">
        <f ca="1">IF(OFFSET('Purchases Input worksheet'!$F$1,ROW()-2,0)="","",OFFSET('Purchases Input worksheet'!$F$1,ROW()-2,0))</f>
        <v/>
      </c>
      <c r="F128" s="202" t="str">
        <f ca="1">IF(OFFSET('Purchases Input worksheet'!$G$1,ROW()-2,0)="","",OFFSET('Purchases Input worksheet'!$G$1,ROW()-2,0))</f>
        <v/>
      </c>
      <c r="G128" s="205" t="str">
        <f ca="1">IF($C128="Total",SUM(G$1:G127),IF(OR('Purchases Input worksheet'!$M127&gt;0,'Purchases Input worksheet'!$M127=0),"",'Purchases Input worksheet'!$M127))</f>
        <v/>
      </c>
      <c r="H128" s="206" t="str">
        <f ca="1">IF($C128="Total",SUM(H$1:H127),IF(OR('Purchases Input worksheet'!$M127&lt;0,'Purchases Input worksheet'!$M127=0),"",'Purchases Input worksheet'!$M127))</f>
        <v/>
      </c>
      <c r="I128" s="347"/>
      <c r="J128" s="211" t="str">
        <f ca="1">IF($C128="Total",SUM($I$1:I127),"")</f>
        <v/>
      </c>
      <c r="K128" s="212" t="str">
        <f ca="1">IFERROR(IF($C128="Total",$K$2+SUM($G128:$H128)-$J128,
IF(AND(G128="",H128=""),"",
$K$2+SUM(H$3:$H128)+SUM(G$3:$G128)-SUM(I$2:$I128))),"")</f>
        <v/>
      </c>
    </row>
    <row r="129" spans="1:11" x14ac:dyDescent="0.35">
      <c r="A129" s="318" t="str">
        <f ca="1">IF($B129='Creditor balance enquiry'!$C$2,1+COUNT($A$1:A128),"")</f>
        <v/>
      </c>
      <c r="B129" s="133" t="str">
        <f ca="1">OFFSET('Purchases Input worksheet'!$A$1,ROW()-2,0)</f>
        <v/>
      </c>
      <c r="C129" s="201" t="str">
        <f ca="1">IF($C128="Total","",
IF($C128="","",
IF(OFFSET('Purchases Input worksheet'!$B$1,ROW()-2,0)="","TOTAL",
OFFSET('Purchases Input worksheet'!$B$1,ROW()-2,0))))</f>
        <v/>
      </c>
      <c r="D129" s="201" t="str">
        <f ca="1">IF(OFFSET('Purchases Input worksheet'!$C$1,ROW()-2,0)="","",OFFSET('Purchases Input worksheet'!$C$1,ROW()-2,0))</f>
        <v/>
      </c>
      <c r="E129" s="170" t="str">
        <f ca="1">IF(OFFSET('Purchases Input worksheet'!$F$1,ROW()-2,0)="","",OFFSET('Purchases Input worksheet'!$F$1,ROW()-2,0))</f>
        <v/>
      </c>
      <c r="F129" s="202" t="str">
        <f ca="1">IF(OFFSET('Purchases Input worksheet'!$G$1,ROW()-2,0)="","",OFFSET('Purchases Input worksheet'!$G$1,ROW()-2,0))</f>
        <v/>
      </c>
      <c r="G129" s="205" t="str">
        <f ca="1">IF($C129="Total",SUM(G$1:G128),IF(OR('Purchases Input worksheet'!$M128&gt;0,'Purchases Input worksheet'!$M128=0),"",'Purchases Input worksheet'!$M128))</f>
        <v/>
      </c>
      <c r="H129" s="206" t="str">
        <f ca="1">IF($C129="Total",SUM(H$1:H128),IF(OR('Purchases Input worksheet'!$M128&lt;0,'Purchases Input worksheet'!$M128=0),"",'Purchases Input worksheet'!$M128))</f>
        <v/>
      </c>
      <c r="I129" s="347"/>
      <c r="J129" s="211" t="str">
        <f ca="1">IF($C129="Total",SUM($I$1:I128),"")</f>
        <v/>
      </c>
      <c r="K129" s="212" t="str">
        <f ca="1">IFERROR(IF($C129="Total",$K$2+SUM($G129:$H129)-$J129,
IF(AND(G129="",H129=""),"",
$K$2+SUM(H$3:$H129)+SUM(G$3:$G129)-SUM(I$2:$I129))),"")</f>
        <v/>
      </c>
    </row>
    <row r="130" spans="1:11" x14ac:dyDescent="0.35">
      <c r="A130" s="318" t="str">
        <f ca="1">IF($B130='Creditor balance enquiry'!$C$2,1+COUNT($A$1:A129),"")</f>
        <v/>
      </c>
      <c r="B130" s="133" t="str">
        <f ca="1">OFFSET('Purchases Input worksheet'!$A$1,ROW()-2,0)</f>
        <v/>
      </c>
      <c r="C130" s="201" t="str">
        <f ca="1">IF($C129="Total","",
IF($C129="","",
IF(OFFSET('Purchases Input worksheet'!$B$1,ROW()-2,0)="","TOTAL",
OFFSET('Purchases Input worksheet'!$B$1,ROW()-2,0))))</f>
        <v/>
      </c>
      <c r="D130" s="201" t="str">
        <f ca="1">IF(OFFSET('Purchases Input worksheet'!$C$1,ROW()-2,0)="","",OFFSET('Purchases Input worksheet'!$C$1,ROW()-2,0))</f>
        <v/>
      </c>
      <c r="E130" s="170" t="str">
        <f ca="1">IF(OFFSET('Purchases Input worksheet'!$F$1,ROW()-2,0)="","",OFFSET('Purchases Input worksheet'!$F$1,ROW()-2,0))</f>
        <v/>
      </c>
      <c r="F130" s="202" t="str">
        <f ca="1">IF(OFFSET('Purchases Input worksheet'!$G$1,ROW()-2,0)="","",OFFSET('Purchases Input worksheet'!$G$1,ROW()-2,0))</f>
        <v/>
      </c>
      <c r="G130" s="205" t="str">
        <f ca="1">IF($C130="Total",SUM(G$1:G129),IF(OR('Purchases Input worksheet'!$M129&gt;0,'Purchases Input worksheet'!$M129=0),"",'Purchases Input worksheet'!$M129))</f>
        <v/>
      </c>
      <c r="H130" s="206" t="str">
        <f ca="1">IF($C130="Total",SUM(H$1:H129),IF(OR('Purchases Input worksheet'!$M129&lt;0,'Purchases Input worksheet'!$M129=0),"",'Purchases Input worksheet'!$M129))</f>
        <v/>
      </c>
      <c r="I130" s="347"/>
      <c r="J130" s="211" t="str">
        <f ca="1">IF($C130="Total",SUM($I$1:I129),"")</f>
        <v/>
      </c>
      <c r="K130" s="212" t="str">
        <f ca="1">IFERROR(IF($C130="Total",$K$2+SUM($G130:$H130)-$J130,
IF(AND(G130="",H130=""),"",
$K$2+SUM(H$3:$H130)+SUM(G$3:$G130)-SUM(I$2:$I130))),"")</f>
        <v/>
      </c>
    </row>
    <row r="131" spans="1:11" x14ac:dyDescent="0.35">
      <c r="A131" s="318" t="str">
        <f ca="1">IF($B131='Creditor balance enquiry'!$C$2,1+COUNT($A$1:A130),"")</f>
        <v/>
      </c>
      <c r="B131" s="133" t="str">
        <f ca="1">OFFSET('Purchases Input worksheet'!$A$1,ROW()-2,0)</f>
        <v/>
      </c>
      <c r="C131" s="201" t="str">
        <f ca="1">IF($C130="Total","",
IF($C130="","",
IF(OFFSET('Purchases Input worksheet'!$B$1,ROW()-2,0)="","TOTAL",
OFFSET('Purchases Input worksheet'!$B$1,ROW()-2,0))))</f>
        <v/>
      </c>
      <c r="D131" s="201" t="str">
        <f ca="1">IF(OFFSET('Purchases Input worksheet'!$C$1,ROW()-2,0)="","",OFFSET('Purchases Input worksheet'!$C$1,ROW()-2,0))</f>
        <v/>
      </c>
      <c r="E131" s="170" t="str">
        <f ca="1">IF(OFFSET('Purchases Input worksheet'!$F$1,ROW()-2,0)="","",OFFSET('Purchases Input worksheet'!$F$1,ROW()-2,0))</f>
        <v/>
      </c>
      <c r="F131" s="202" t="str">
        <f ca="1">IF(OFFSET('Purchases Input worksheet'!$G$1,ROW()-2,0)="","",OFFSET('Purchases Input worksheet'!$G$1,ROW()-2,0))</f>
        <v/>
      </c>
      <c r="G131" s="205" t="str">
        <f ca="1">IF($C131="Total",SUM(G$1:G130),IF(OR('Purchases Input worksheet'!$M130&gt;0,'Purchases Input worksheet'!$M130=0),"",'Purchases Input worksheet'!$M130))</f>
        <v/>
      </c>
      <c r="H131" s="206" t="str">
        <f ca="1">IF($C131="Total",SUM(H$1:H130),IF(OR('Purchases Input worksheet'!$M130&lt;0,'Purchases Input worksheet'!$M130=0),"",'Purchases Input worksheet'!$M130))</f>
        <v/>
      </c>
      <c r="I131" s="347"/>
      <c r="J131" s="211" t="str">
        <f ca="1">IF($C131="Total",SUM($I$1:I130),"")</f>
        <v/>
      </c>
      <c r="K131" s="212" t="str">
        <f ca="1">IFERROR(IF($C131="Total",$K$2+SUM($G131:$H131)-$J131,
IF(AND(G131="",H131=""),"",
$K$2+SUM(H$3:$H131)+SUM(G$3:$G131)-SUM(I$2:$I131))),"")</f>
        <v/>
      </c>
    </row>
    <row r="132" spans="1:11" x14ac:dyDescent="0.35">
      <c r="A132" s="318" t="str">
        <f ca="1">IF($B132='Creditor balance enquiry'!$C$2,1+COUNT($A$1:A131),"")</f>
        <v/>
      </c>
      <c r="B132" s="133" t="str">
        <f ca="1">OFFSET('Purchases Input worksheet'!$A$1,ROW()-2,0)</f>
        <v/>
      </c>
      <c r="C132" s="201" t="str">
        <f ca="1">IF($C131="Total","",
IF($C131="","",
IF(OFFSET('Purchases Input worksheet'!$B$1,ROW()-2,0)="","TOTAL",
OFFSET('Purchases Input worksheet'!$B$1,ROW()-2,0))))</f>
        <v/>
      </c>
      <c r="D132" s="201" t="str">
        <f ca="1">IF(OFFSET('Purchases Input worksheet'!$C$1,ROW()-2,0)="","",OFFSET('Purchases Input worksheet'!$C$1,ROW()-2,0))</f>
        <v/>
      </c>
      <c r="E132" s="170" t="str">
        <f ca="1">IF(OFFSET('Purchases Input worksheet'!$F$1,ROW()-2,0)="","",OFFSET('Purchases Input worksheet'!$F$1,ROW()-2,0))</f>
        <v/>
      </c>
      <c r="F132" s="202" t="str">
        <f ca="1">IF(OFFSET('Purchases Input worksheet'!$G$1,ROW()-2,0)="","",OFFSET('Purchases Input worksheet'!$G$1,ROW()-2,0))</f>
        <v/>
      </c>
      <c r="G132" s="205" t="str">
        <f ca="1">IF($C132="Total",SUM(G$1:G131),IF(OR('Purchases Input worksheet'!$M131&gt;0,'Purchases Input worksheet'!$M131=0),"",'Purchases Input worksheet'!$M131))</f>
        <v/>
      </c>
      <c r="H132" s="206" t="str">
        <f ca="1">IF($C132="Total",SUM(H$1:H131),IF(OR('Purchases Input worksheet'!$M131&lt;0,'Purchases Input worksheet'!$M131=0),"",'Purchases Input worksheet'!$M131))</f>
        <v/>
      </c>
      <c r="I132" s="347"/>
      <c r="J132" s="211" t="str">
        <f ca="1">IF($C132="Total",SUM($I$1:I131),"")</f>
        <v/>
      </c>
      <c r="K132" s="212" t="str">
        <f ca="1">IFERROR(IF($C132="Total",$K$2+SUM($G132:$H132)-$J132,
IF(AND(G132="",H132=""),"",
$K$2+SUM(H$3:$H132)+SUM(G$3:$G132)-SUM(I$2:$I132))),"")</f>
        <v/>
      </c>
    </row>
    <row r="133" spans="1:11" x14ac:dyDescent="0.35">
      <c r="A133" s="318" t="str">
        <f ca="1">IF($B133='Creditor balance enquiry'!$C$2,1+COUNT($A$1:A132),"")</f>
        <v/>
      </c>
      <c r="B133" s="133" t="str">
        <f ca="1">OFFSET('Purchases Input worksheet'!$A$1,ROW()-2,0)</f>
        <v/>
      </c>
      <c r="C133" s="201" t="str">
        <f ca="1">IF($C132="Total","",
IF($C132="","",
IF(OFFSET('Purchases Input worksheet'!$B$1,ROW()-2,0)="","TOTAL",
OFFSET('Purchases Input worksheet'!$B$1,ROW()-2,0))))</f>
        <v/>
      </c>
      <c r="D133" s="201" t="str">
        <f ca="1">IF(OFFSET('Purchases Input worksheet'!$C$1,ROW()-2,0)="","",OFFSET('Purchases Input worksheet'!$C$1,ROW()-2,0))</f>
        <v/>
      </c>
      <c r="E133" s="170" t="str">
        <f ca="1">IF(OFFSET('Purchases Input worksheet'!$F$1,ROW()-2,0)="","",OFFSET('Purchases Input worksheet'!$F$1,ROW()-2,0))</f>
        <v/>
      </c>
      <c r="F133" s="202" t="str">
        <f ca="1">IF(OFFSET('Purchases Input worksheet'!$G$1,ROW()-2,0)="","",OFFSET('Purchases Input worksheet'!$G$1,ROW()-2,0))</f>
        <v/>
      </c>
      <c r="G133" s="205" t="str">
        <f ca="1">IF($C133="Total",SUM(G$1:G132),IF(OR('Purchases Input worksheet'!$M132&gt;0,'Purchases Input worksheet'!$M132=0),"",'Purchases Input worksheet'!$M132))</f>
        <v/>
      </c>
      <c r="H133" s="206" t="str">
        <f ca="1">IF($C133="Total",SUM(H$1:H132),IF(OR('Purchases Input worksheet'!$M132&lt;0,'Purchases Input worksheet'!$M132=0),"",'Purchases Input worksheet'!$M132))</f>
        <v/>
      </c>
      <c r="I133" s="347"/>
      <c r="J133" s="211" t="str">
        <f ca="1">IF($C133="Total",SUM($I$1:I132),"")</f>
        <v/>
      </c>
      <c r="K133" s="212" t="str">
        <f ca="1">IFERROR(IF($C133="Total",$K$2+SUM($G133:$H133)-$J133,
IF(AND(G133="",H133=""),"",
$K$2+SUM(H$3:$H133)+SUM(G$3:$G133)-SUM(I$2:$I133))),"")</f>
        <v/>
      </c>
    </row>
    <row r="134" spans="1:11" x14ac:dyDescent="0.35">
      <c r="A134" s="318" t="str">
        <f ca="1">IF($B134='Creditor balance enquiry'!$C$2,1+COUNT($A$1:A133),"")</f>
        <v/>
      </c>
      <c r="B134" s="133" t="str">
        <f ca="1">OFFSET('Purchases Input worksheet'!$A$1,ROW()-2,0)</f>
        <v/>
      </c>
      <c r="C134" s="201" t="str">
        <f ca="1">IF($C133="Total","",
IF($C133="","",
IF(OFFSET('Purchases Input worksheet'!$B$1,ROW()-2,0)="","TOTAL",
OFFSET('Purchases Input worksheet'!$B$1,ROW()-2,0))))</f>
        <v/>
      </c>
      <c r="D134" s="201" t="str">
        <f ca="1">IF(OFFSET('Purchases Input worksheet'!$C$1,ROW()-2,0)="","",OFFSET('Purchases Input worksheet'!$C$1,ROW()-2,0))</f>
        <v/>
      </c>
      <c r="E134" s="170" t="str">
        <f ca="1">IF(OFFSET('Purchases Input worksheet'!$F$1,ROW()-2,0)="","",OFFSET('Purchases Input worksheet'!$F$1,ROW()-2,0))</f>
        <v/>
      </c>
      <c r="F134" s="202" t="str">
        <f ca="1">IF(OFFSET('Purchases Input worksheet'!$G$1,ROW()-2,0)="","",OFFSET('Purchases Input worksheet'!$G$1,ROW()-2,0))</f>
        <v/>
      </c>
      <c r="G134" s="205" t="str">
        <f ca="1">IF($C134="Total",SUM(G$1:G133),IF(OR('Purchases Input worksheet'!$M133&gt;0,'Purchases Input worksheet'!$M133=0),"",'Purchases Input worksheet'!$M133))</f>
        <v/>
      </c>
      <c r="H134" s="206" t="str">
        <f ca="1">IF($C134="Total",SUM(H$1:H133),IF(OR('Purchases Input worksheet'!$M133&lt;0,'Purchases Input worksheet'!$M133=0),"",'Purchases Input worksheet'!$M133))</f>
        <v/>
      </c>
      <c r="I134" s="347"/>
      <c r="J134" s="211" t="str">
        <f ca="1">IF($C134="Total",SUM($I$1:I133),"")</f>
        <v/>
      </c>
      <c r="K134" s="212" t="str">
        <f ca="1">IFERROR(IF($C134="Total",$K$2+SUM($G134:$H134)-$J134,
IF(AND(G134="",H134=""),"",
$K$2+SUM(H$3:$H134)+SUM(G$3:$G134)-SUM(I$2:$I134))),"")</f>
        <v/>
      </c>
    </row>
    <row r="135" spans="1:11" x14ac:dyDescent="0.35">
      <c r="A135" s="318" t="str">
        <f ca="1">IF($B135='Creditor balance enquiry'!$C$2,1+COUNT($A$1:A134),"")</f>
        <v/>
      </c>
      <c r="B135" s="133" t="str">
        <f ca="1">OFFSET('Purchases Input worksheet'!$A$1,ROW()-2,0)</f>
        <v/>
      </c>
      <c r="C135" s="201" t="str">
        <f ca="1">IF($C134="Total","",
IF($C134="","",
IF(OFFSET('Purchases Input worksheet'!$B$1,ROW()-2,0)="","TOTAL",
OFFSET('Purchases Input worksheet'!$B$1,ROW()-2,0))))</f>
        <v/>
      </c>
      <c r="D135" s="201" t="str">
        <f ca="1">IF(OFFSET('Purchases Input worksheet'!$C$1,ROW()-2,0)="","",OFFSET('Purchases Input worksheet'!$C$1,ROW()-2,0))</f>
        <v/>
      </c>
      <c r="E135" s="170" t="str">
        <f ca="1">IF(OFFSET('Purchases Input worksheet'!$F$1,ROW()-2,0)="","",OFFSET('Purchases Input worksheet'!$F$1,ROW()-2,0))</f>
        <v/>
      </c>
      <c r="F135" s="202" t="str">
        <f ca="1">IF(OFFSET('Purchases Input worksheet'!$G$1,ROW()-2,0)="","",OFFSET('Purchases Input worksheet'!$G$1,ROW()-2,0))</f>
        <v/>
      </c>
      <c r="G135" s="205" t="str">
        <f ca="1">IF($C135="Total",SUM(G$1:G134),IF(OR('Purchases Input worksheet'!$M134&gt;0,'Purchases Input worksheet'!$M134=0),"",'Purchases Input worksheet'!$M134))</f>
        <v/>
      </c>
      <c r="H135" s="206" t="str">
        <f ca="1">IF($C135="Total",SUM(H$1:H134),IF(OR('Purchases Input worksheet'!$M134&lt;0,'Purchases Input worksheet'!$M134=0),"",'Purchases Input worksheet'!$M134))</f>
        <v/>
      </c>
      <c r="I135" s="347"/>
      <c r="J135" s="211" t="str">
        <f ca="1">IF($C135="Total",SUM($I$1:I134),"")</f>
        <v/>
      </c>
      <c r="K135" s="212" t="str">
        <f ca="1">IFERROR(IF($C135="Total",$K$2+SUM($G135:$H135)-$J135,
IF(AND(G135="",H135=""),"",
$K$2+SUM(H$3:$H135)+SUM(G$3:$G135)-SUM(I$2:$I135))),"")</f>
        <v/>
      </c>
    </row>
    <row r="136" spans="1:11" x14ac:dyDescent="0.35">
      <c r="A136" s="318" t="str">
        <f ca="1">IF($B136='Creditor balance enquiry'!$C$2,1+COUNT($A$1:A135),"")</f>
        <v/>
      </c>
      <c r="B136" s="133" t="str">
        <f ca="1">OFFSET('Purchases Input worksheet'!$A$1,ROW()-2,0)</f>
        <v/>
      </c>
      <c r="C136" s="201" t="str">
        <f ca="1">IF($C135="Total","",
IF($C135="","",
IF(OFFSET('Purchases Input worksheet'!$B$1,ROW()-2,0)="","TOTAL",
OFFSET('Purchases Input worksheet'!$B$1,ROW()-2,0))))</f>
        <v/>
      </c>
      <c r="D136" s="201" t="str">
        <f ca="1">IF(OFFSET('Purchases Input worksheet'!$C$1,ROW()-2,0)="","",OFFSET('Purchases Input worksheet'!$C$1,ROW()-2,0))</f>
        <v/>
      </c>
      <c r="E136" s="170" t="str">
        <f ca="1">IF(OFFSET('Purchases Input worksheet'!$F$1,ROW()-2,0)="","",OFFSET('Purchases Input worksheet'!$F$1,ROW()-2,0))</f>
        <v/>
      </c>
      <c r="F136" s="202" t="str">
        <f ca="1">IF(OFFSET('Purchases Input worksheet'!$G$1,ROW()-2,0)="","",OFFSET('Purchases Input worksheet'!$G$1,ROW()-2,0))</f>
        <v/>
      </c>
      <c r="G136" s="205" t="str">
        <f ca="1">IF($C136="Total",SUM(G$1:G135),IF(OR('Purchases Input worksheet'!$M135&gt;0,'Purchases Input worksheet'!$M135=0),"",'Purchases Input worksheet'!$M135))</f>
        <v/>
      </c>
      <c r="H136" s="206" t="str">
        <f ca="1">IF($C136="Total",SUM(H$1:H135),IF(OR('Purchases Input worksheet'!$M135&lt;0,'Purchases Input worksheet'!$M135=0),"",'Purchases Input worksheet'!$M135))</f>
        <v/>
      </c>
      <c r="I136" s="347"/>
      <c r="J136" s="211" t="str">
        <f ca="1">IF($C136="Total",SUM($I$1:I135),"")</f>
        <v/>
      </c>
      <c r="K136" s="212" t="str">
        <f ca="1">IFERROR(IF($C136="Total",$K$2+SUM($G136:$H136)-$J136,
IF(AND(G136="",H136=""),"",
$K$2+SUM(H$3:$H136)+SUM(G$3:$G136)-SUM(I$2:$I136))),"")</f>
        <v/>
      </c>
    </row>
    <row r="137" spans="1:11" x14ac:dyDescent="0.35">
      <c r="A137" s="318" t="str">
        <f ca="1">IF($B137='Creditor balance enquiry'!$C$2,1+COUNT($A$1:A136),"")</f>
        <v/>
      </c>
      <c r="B137" s="133" t="str">
        <f ca="1">OFFSET('Purchases Input worksheet'!$A$1,ROW()-2,0)</f>
        <v/>
      </c>
      <c r="C137" s="201" t="str">
        <f ca="1">IF($C136="Total","",
IF($C136="","",
IF(OFFSET('Purchases Input worksheet'!$B$1,ROW()-2,0)="","TOTAL",
OFFSET('Purchases Input worksheet'!$B$1,ROW()-2,0))))</f>
        <v/>
      </c>
      <c r="D137" s="201" t="str">
        <f ca="1">IF(OFFSET('Purchases Input worksheet'!$C$1,ROW()-2,0)="","",OFFSET('Purchases Input worksheet'!$C$1,ROW()-2,0))</f>
        <v/>
      </c>
      <c r="E137" s="170" t="str">
        <f ca="1">IF(OFFSET('Purchases Input worksheet'!$F$1,ROW()-2,0)="","",OFFSET('Purchases Input worksheet'!$F$1,ROW()-2,0))</f>
        <v/>
      </c>
      <c r="F137" s="202" t="str">
        <f ca="1">IF(OFFSET('Purchases Input worksheet'!$G$1,ROW()-2,0)="","",OFFSET('Purchases Input worksheet'!$G$1,ROW()-2,0))</f>
        <v/>
      </c>
      <c r="G137" s="205" t="str">
        <f ca="1">IF($C137="Total",SUM(G$1:G136),IF(OR('Purchases Input worksheet'!$M136&gt;0,'Purchases Input worksheet'!$M136=0),"",'Purchases Input worksheet'!$M136))</f>
        <v/>
      </c>
      <c r="H137" s="206" t="str">
        <f ca="1">IF($C137="Total",SUM(H$1:H136),IF(OR('Purchases Input worksheet'!$M136&lt;0,'Purchases Input worksheet'!$M136=0),"",'Purchases Input worksheet'!$M136))</f>
        <v/>
      </c>
      <c r="I137" s="347"/>
      <c r="J137" s="211" t="str">
        <f ca="1">IF($C137="Total",SUM($I$1:I136),"")</f>
        <v/>
      </c>
      <c r="K137" s="212" t="str">
        <f ca="1">IFERROR(IF($C137="Total",$K$2+SUM($G137:$H137)-$J137,
IF(AND(G137="",H137=""),"",
$K$2+SUM(H$3:$H137)+SUM(G$3:$G137)-SUM(I$2:$I137))),"")</f>
        <v/>
      </c>
    </row>
    <row r="138" spans="1:11" x14ac:dyDescent="0.35">
      <c r="A138" s="318" t="str">
        <f ca="1">IF($B138='Creditor balance enquiry'!$C$2,1+COUNT($A$1:A137),"")</f>
        <v/>
      </c>
      <c r="B138" s="133" t="str">
        <f ca="1">OFFSET('Purchases Input worksheet'!$A$1,ROW()-2,0)</f>
        <v/>
      </c>
      <c r="C138" s="201" t="str">
        <f ca="1">IF($C137="Total","",
IF($C137="","",
IF(OFFSET('Purchases Input worksheet'!$B$1,ROW()-2,0)="","TOTAL",
OFFSET('Purchases Input worksheet'!$B$1,ROW()-2,0))))</f>
        <v/>
      </c>
      <c r="D138" s="201" t="str">
        <f ca="1">IF(OFFSET('Purchases Input worksheet'!$C$1,ROW()-2,0)="","",OFFSET('Purchases Input worksheet'!$C$1,ROW()-2,0))</f>
        <v/>
      </c>
      <c r="E138" s="170" t="str">
        <f ca="1">IF(OFFSET('Purchases Input worksheet'!$F$1,ROW()-2,0)="","",OFFSET('Purchases Input worksheet'!$F$1,ROW()-2,0))</f>
        <v/>
      </c>
      <c r="F138" s="202" t="str">
        <f ca="1">IF(OFFSET('Purchases Input worksheet'!$G$1,ROW()-2,0)="","",OFFSET('Purchases Input worksheet'!$G$1,ROW()-2,0))</f>
        <v/>
      </c>
      <c r="G138" s="205" t="str">
        <f ca="1">IF($C138="Total",SUM(G$1:G137),IF(OR('Purchases Input worksheet'!$M137&gt;0,'Purchases Input worksheet'!$M137=0),"",'Purchases Input worksheet'!$M137))</f>
        <v/>
      </c>
      <c r="H138" s="206" t="str">
        <f ca="1">IF($C138="Total",SUM(H$1:H137),IF(OR('Purchases Input worksheet'!$M137&lt;0,'Purchases Input worksheet'!$M137=0),"",'Purchases Input worksheet'!$M137))</f>
        <v/>
      </c>
      <c r="I138" s="347"/>
      <c r="J138" s="211" t="str">
        <f ca="1">IF($C138="Total",SUM($I$1:I137),"")</f>
        <v/>
      </c>
      <c r="K138" s="212" t="str">
        <f ca="1">IFERROR(IF($C138="Total",$K$2+SUM($G138:$H138)-$J138,
IF(AND(G138="",H138=""),"",
$K$2+SUM(H$3:$H138)+SUM(G$3:$G138)-SUM(I$2:$I138))),"")</f>
        <v/>
      </c>
    </row>
    <row r="139" spans="1:11" x14ac:dyDescent="0.35">
      <c r="A139" s="318" t="str">
        <f ca="1">IF($B139='Creditor balance enquiry'!$C$2,1+COUNT($A$1:A138),"")</f>
        <v/>
      </c>
      <c r="B139" s="133" t="str">
        <f ca="1">OFFSET('Purchases Input worksheet'!$A$1,ROW()-2,0)</f>
        <v/>
      </c>
      <c r="C139" s="201" t="str">
        <f ca="1">IF($C138="Total","",
IF($C138="","",
IF(OFFSET('Purchases Input worksheet'!$B$1,ROW()-2,0)="","TOTAL",
OFFSET('Purchases Input worksheet'!$B$1,ROW()-2,0))))</f>
        <v/>
      </c>
      <c r="D139" s="201" t="str">
        <f ca="1">IF(OFFSET('Purchases Input worksheet'!$C$1,ROW()-2,0)="","",OFFSET('Purchases Input worksheet'!$C$1,ROW()-2,0))</f>
        <v/>
      </c>
      <c r="E139" s="170" t="str">
        <f ca="1">IF(OFFSET('Purchases Input worksheet'!$F$1,ROW()-2,0)="","",OFFSET('Purchases Input worksheet'!$F$1,ROW()-2,0))</f>
        <v/>
      </c>
      <c r="F139" s="202" t="str">
        <f ca="1">IF(OFFSET('Purchases Input worksheet'!$G$1,ROW()-2,0)="","",OFFSET('Purchases Input worksheet'!$G$1,ROW()-2,0))</f>
        <v/>
      </c>
      <c r="G139" s="205" t="str">
        <f ca="1">IF($C139="Total",SUM(G$1:G138),IF(OR('Purchases Input worksheet'!$M138&gt;0,'Purchases Input worksheet'!$M138=0),"",'Purchases Input worksheet'!$M138))</f>
        <v/>
      </c>
      <c r="H139" s="206" t="str">
        <f ca="1">IF($C139="Total",SUM(H$1:H138),IF(OR('Purchases Input worksheet'!$M138&lt;0,'Purchases Input worksheet'!$M138=0),"",'Purchases Input worksheet'!$M138))</f>
        <v/>
      </c>
      <c r="I139" s="347"/>
      <c r="J139" s="211" t="str">
        <f ca="1">IF($C139="Total",SUM($I$1:I138),"")</f>
        <v/>
      </c>
      <c r="K139" s="212" t="str">
        <f ca="1">IFERROR(IF($C139="Total",$K$2+SUM($G139:$H139)-$J139,
IF(AND(G139="",H139=""),"",
$K$2+SUM(H$3:$H139)+SUM(G$3:$G139)-SUM(I$2:$I139))),"")</f>
        <v/>
      </c>
    </row>
    <row r="140" spans="1:11" x14ac:dyDescent="0.35">
      <c r="A140" s="318" t="str">
        <f ca="1">IF($B140='Creditor balance enquiry'!$C$2,1+COUNT($A$1:A139),"")</f>
        <v/>
      </c>
      <c r="B140" s="133" t="str">
        <f ca="1">OFFSET('Purchases Input worksheet'!$A$1,ROW()-2,0)</f>
        <v/>
      </c>
      <c r="C140" s="201" t="str">
        <f ca="1">IF($C139="Total","",
IF($C139="","",
IF(OFFSET('Purchases Input worksheet'!$B$1,ROW()-2,0)="","TOTAL",
OFFSET('Purchases Input worksheet'!$B$1,ROW()-2,0))))</f>
        <v/>
      </c>
      <c r="D140" s="201" t="str">
        <f ca="1">IF(OFFSET('Purchases Input worksheet'!$C$1,ROW()-2,0)="","",OFFSET('Purchases Input worksheet'!$C$1,ROW()-2,0))</f>
        <v/>
      </c>
      <c r="E140" s="170" t="str">
        <f ca="1">IF(OFFSET('Purchases Input worksheet'!$F$1,ROW()-2,0)="","",OFFSET('Purchases Input worksheet'!$F$1,ROW()-2,0))</f>
        <v/>
      </c>
      <c r="F140" s="202" t="str">
        <f ca="1">IF(OFFSET('Purchases Input worksheet'!$G$1,ROW()-2,0)="","",OFFSET('Purchases Input worksheet'!$G$1,ROW()-2,0))</f>
        <v/>
      </c>
      <c r="G140" s="205" t="str">
        <f ca="1">IF($C140="Total",SUM(G$1:G139),IF(OR('Purchases Input worksheet'!$M139&gt;0,'Purchases Input worksheet'!$M139=0),"",'Purchases Input worksheet'!$M139))</f>
        <v/>
      </c>
      <c r="H140" s="206" t="str">
        <f ca="1">IF($C140="Total",SUM(H$1:H139),IF(OR('Purchases Input worksheet'!$M139&lt;0,'Purchases Input worksheet'!$M139=0),"",'Purchases Input worksheet'!$M139))</f>
        <v/>
      </c>
      <c r="I140" s="347"/>
      <c r="J140" s="211" t="str">
        <f ca="1">IF($C140="Total",SUM($I$1:I139),"")</f>
        <v/>
      </c>
      <c r="K140" s="212" t="str">
        <f ca="1">IFERROR(IF($C140="Total",$K$2+SUM($G140:$H140)-$J140,
IF(AND(G140="",H140=""),"",
$K$2+SUM(H$3:$H140)+SUM(G$3:$G140)-SUM(I$2:$I140))),"")</f>
        <v/>
      </c>
    </row>
    <row r="141" spans="1:11" x14ac:dyDescent="0.35">
      <c r="A141" s="318" t="str">
        <f ca="1">IF($B141='Creditor balance enquiry'!$C$2,1+COUNT($A$1:A140),"")</f>
        <v/>
      </c>
      <c r="B141" s="133" t="str">
        <f ca="1">OFFSET('Purchases Input worksheet'!$A$1,ROW()-2,0)</f>
        <v/>
      </c>
      <c r="C141" s="201" t="str">
        <f ca="1">IF($C140="Total","",
IF($C140="","",
IF(OFFSET('Purchases Input worksheet'!$B$1,ROW()-2,0)="","TOTAL",
OFFSET('Purchases Input worksheet'!$B$1,ROW()-2,0))))</f>
        <v/>
      </c>
      <c r="D141" s="201" t="str">
        <f ca="1">IF(OFFSET('Purchases Input worksheet'!$C$1,ROW()-2,0)="","",OFFSET('Purchases Input worksheet'!$C$1,ROW()-2,0))</f>
        <v/>
      </c>
      <c r="E141" s="170" t="str">
        <f ca="1">IF(OFFSET('Purchases Input worksheet'!$F$1,ROW()-2,0)="","",OFFSET('Purchases Input worksheet'!$F$1,ROW()-2,0))</f>
        <v/>
      </c>
      <c r="F141" s="202" t="str">
        <f ca="1">IF(OFFSET('Purchases Input worksheet'!$G$1,ROW()-2,0)="","",OFFSET('Purchases Input worksheet'!$G$1,ROW()-2,0))</f>
        <v/>
      </c>
      <c r="G141" s="205" t="str">
        <f ca="1">IF($C141="Total",SUM(G$1:G140),IF(OR('Purchases Input worksheet'!$M140&gt;0,'Purchases Input worksheet'!$M140=0),"",'Purchases Input worksheet'!$M140))</f>
        <v/>
      </c>
      <c r="H141" s="206" t="str">
        <f ca="1">IF($C141="Total",SUM(H$1:H140),IF(OR('Purchases Input worksheet'!$M140&lt;0,'Purchases Input worksheet'!$M140=0),"",'Purchases Input worksheet'!$M140))</f>
        <v/>
      </c>
      <c r="I141" s="347"/>
      <c r="J141" s="211" t="str">
        <f ca="1">IF($C141="Total",SUM($I$1:I140),"")</f>
        <v/>
      </c>
      <c r="K141" s="212" t="str">
        <f ca="1">IFERROR(IF($C141="Total",$K$2+SUM($G141:$H141)-$J141,
IF(AND(G141="",H141=""),"",
$K$2+SUM(H$3:$H141)+SUM(G$3:$G141)-SUM(I$2:$I141))),"")</f>
        <v/>
      </c>
    </row>
    <row r="142" spans="1:11" x14ac:dyDescent="0.35">
      <c r="A142" s="318" t="str">
        <f ca="1">IF($B142='Creditor balance enquiry'!$C$2,1+COUNT($A$1:A141),"")</f>
        <v/>
      </c>
      <c r="B142" s="133" t="str">
        <f ca="1">OFFSET('Purchases Input worksheet'!$A$1,ROW()-2,0)</f>
        <v/>
      </c>
      <c r="C142" s="201" t="str">
        <f ca="1">IF($C141="Total","",
IF($C141="","",
IF(OFFSET('Purchases Input worksheet'!$B$1,ROW()-2,0)="","TOTAL",
OFFSET('Purchases Input worksheet'!$B$1,ROW()-2,0))))</f>
        <v/>
      </c>
      <c r="D142" s="201" t="str">
        <f ca="1">IF(OFFSET('Purchases Input worksheet'!$C$1,ROW()-2,0)="","",OFFSET('Purchases Input worksheet'!$C$1,ROW()-2,0))</f>
        <v/>
      </c>
      <c r="E142" s="170" t="str">
        <f ca="1">IF(OFFSET('Purchases Input worksheet'!$F$1,ROW()-2,0)="","",OFFSET('Purchases Input worksheet'!$F$1,ROW()-2,0))</f>
        <v/>
      </c>
      <c r="F142" s="202" t="str">
        <f ca="1">IF(OFFSET('Purchases Input worksheet'!$G$1,ROW()-2,0)="","",OFFSET('Purchases Input worksheet'!$G$1,ROW()-2,0))</f>
        <v/>
      </c>
      <c r="G142" s="205" t="str">
        <f ca="1">IF($C142="Total",SUM(G$1:G141),IF(OR('Purchases Input worksheet'!$M141&gt;0,'Purchases Input worksheet'!$M141=0),"",'Purchases Input worksheet'!$M141))</f>
        <v/>
      </c>
      <c r="H142" s="206" t="str">
        <f ca="1">IF($C142="Total",SUM(H$1:H141),IF(OR('Purchases Input worksheet'!$M141&lt;0,'Purchases Input worksheet'!$M141=0),"",'Purchases Input worksheet'!$M141))</f>
        <v/>
      </c>
      <c r="I142" s="347"/>
      <c r="J142" s="211" t="str">
        <f ca="1">IF($C142="Total",SUM($I$1:I141),"")</f>
        <v/>
      </c>
      <c r="K142" s="212" t="str">
        <f ca="1">IFERROR(IF($C142="Total",$K$2+SUM($G142:$H142)-$J142,
IF(AND(G142="",H142=""),"",
$K$2+SUM(H$3:$H142)+SUM(G$3:$G142)-SUM(I$2:$I142))),"")</f>
        <v/>
      </c>
    </row>
    <row r="143" spans="1:11" x14ac:dyDescent="0.35">
      <c r="A143" s="318" t="str">
        <f ca="1">IF($B143='Creditor balance enquiry'!$C$2,1+COUNT($A$1:A142),"")</f>
        <v/>
      </c>
      <c r="B143" s="133" t="str">
        <f ca="1">OFFSET('Purchases Input worksheet'!$A$1,ROW()-2,0)</f>
        <v/>
      </c>
      <c r="C143" s="201" t="str">
        <f ca="1">IF($C142="Total","",
IF($C142="","",
IF(OFFSET('Purchases Input worksheet'!$B$1,ROW()-2,0)="","TOTAL",
OFFSET('Purchases Input worksheet'!$B$1,ROW()-2,0))))</f>
        <v/>
      </c>
      <c r="D143" s="201" t="str">
        <f ca="1">IF(OFFSET('Purchases Input worksheet'!$C$1,ROW()-2,0)="","",OFFSET('Purchases Input worksheet'!$C$1,ROW()-2,0))</f>
        <v/>
      </c>
      <c r="E143" s="170" t="str">
        <f ca="1">IF(OFFSET('Purchases Input worksheet'!$F$1,ROW()-2,0)="","",OFFSET('Purchases Input worksheet'!$F$1,ROW()-2,0))</f>
        <v/>
      </c>
      <c r="F143" s="202" t="str">
        <f ca="1">IF(OFFSET('Purchases Input worksheet'!$G$1,ROW()-2,0)="","",OFFSET('Purchases Input worksheet'!$G$1,ROW()-2,0))</f>
        <v/>
      </c>
      <c r="G143" s="205" t="str">
        <f ca="1">IF($C143="Total",SUM(G$1:G142),IF(OR('Purchases Input worksheet'!$M142&gt;0,'Purchases Input worksheet'!$M142=0),"",'Purchases Input worksheet'!$M142))</f>
        <v/>
      </c>
      <c r="H143" s="206" t="str">
        <f ca="1">IF($C143="Total",SUM(H$1:H142),IF(OR('Purchases Input worksheet'!$M142&lt;0,'Purchases Input worksheet'!$M142=0),"",'Purchases Input worksheet'!$M142))</f>
        <v/>
      </c>
      <c r="I143" s="347"/>
      <c r="J143" s="211" t="str">
        <f ca="1">IF($C143="Total",SUM($I$1:I142),"")</f>
        <v/>
      </c>
      <c r="K143" s="212" t="str">
        <f ca="1">IFERROR(IF($C143="Total",$K$2+SUM($G143:$H143)-$J143,
IF(AND(G143="",H143=""),"",
$K$2+SUM(H$3:$H143)+SUM(G$3:$G143)-SUM(I$2:$I143))),"")</f>
        <v/>
      </c>
    </row>
    <row r="144" spans="1:11" x14ac:dyDescent="0.35">
      <c r="A144" s="318" t="str">
        <f ca="1">IF($B144='Creditor balance enquiry'!$C$2,1+COUNT($A$1:A143),"")</f>
        <v/>
      </c>
      <c r="B144" s="133" t="str">
        <f ca="1">OFFSET('Purchases Input worksheet'!$A$1,ROW()-2,0)</f>
        <v/>
      </c>
      <c r="C144" s="201" t="str">
        <f ca="1">IF($C143="Total","",
IF($C143="","",
IF(OFFSET('Purchases Input worksheet'!$B$1,ROW()-2,0)="","TOTAL",
OFFSET('Purchases Input worksheet'!$B$1,ROW()-2,0))))</f>
        <v/>
      </c>
      <c r="D144" s="201" t="str">
        <f ca="1">IF(OFFSET('Purchases Input worksheet'!$C$1,ROW()-2,0)="","",OFFSET('Purchases Input worksheet'!$C$1,ROW()-2,0))</f>
        <v/>
      </c>
      <c r="E144" s="170" t="str">
        <f ca="1">IF(OFFSET('Purchases Input worksheet'!$F$1,ROW()-2,0)="","",OFFSET('Purchases Input worksheet'!$F$1,ROW()-2,0))</f>
        <v/>
      </c>
      <c r="F144" s="202" t="str">
        <f ca="1">IF(OFFSET('Purchases Input worksheet'!$G$1,ROW()-2,0)="","",OFFSET('Purchases Input worksheet'!$G$1,ROW()-2,0))</f>
        <v/>
      </c>
      <c r="G144" s="205" t="str">
        <f ca="1">IF($C144="Total",SUM(G$1:G143),IF(OR('Purchases Input worksheet'!$M143&gt;0,'Purchases Input worksheet'!$M143=0),"",'Purchases Input worksheet'!$M143))</f>
        <v/>
      </c>
      <c r="H144" s="206" t="str">
        <f ca="1">IF($C144="Total",SUM(H$1:H143),IF(OR('Purchases Input worksheet'!$M143&lt;0,'Purchases Input worksheet'!$M143=0),"",'Purchases Input worksheet'!$M143))</f>
        <v/>
      </c>
      <c r="I144" s="347"/>
      <c r="J144" s="211" t="str">
        <f ca="1">IF($C144="Total",SUM($I$1:I143),"")</f>
        <v/>
      </c>
      <c r="K144" s="212" t="str">
        <f ca="1">IFERROR(IF($C144="Total",$K$2+SUM($G144:$H144)-$J144,
IF(AND(G144="",H144=""),"",
$K$2+SUM(H$3:$H144)+SUM(G$3:$G144)-SUM(I$2:$I144))),"")</f>
        <v/>
      </c>
    </row>
    <row r="145" spans="1:11" x14ac:dyDescent="0.35">
      <c r="A145" s="318" t="str">
        <f ca="1">IF($B145='Creditor balance enquiry'!$C$2,1+COUNT($A$1:A144),"")</f>
        <v/>
      </c>
      <c r="B145" s="133" t="str">
        <f ca="1">OFFSET('Purchases Input worksheet'!$A$1,ROW()-2,0)</f>
        <v/>
      </c>
      <c r="C145" s="201" t="str">
        <f ca="1">IF($C144="Total","",
IF($C144="","",
IF(OFFSET('Purchases Input worksheet'!$B$1,ROW()-2,0)="","TOTAL",
OFFSET('Purchases Input worksheet'!$B$1,ROW()-2,0))))</f>
        <v/>
      </c>
      <c r="D145" s="201" t="str">
        <f ca="1">IF(OFFSET('Purchases Input worksheet'!$C$1,ROW()-2,0)="","",OFFSET('Purchases Input worksheet'!$C$1,ROW()-2,0))</f>
        <v/>
      </c>
      <c r="E145" s="170" t="str">
        <f ca="1">IF(OFFSET('Purchases Input worksheet'!$F$1,ROW()-2,0)="","",OFFSET('Purchases Input worksheet'!$F$1,ROW()-2,0))</f>
        <v/>
      </c>
      <c r="F145" s="202" t="str">
        <f ca="1">IF(OFFSET('Purchases Input worksheet'!$G$1,ROW()-2,0)="","",OFFSET('Purchases Input worksheet'!$G$1,ROW()-2,0))</f>
        <v/>
      </c>
      <c r="G145" s="205" t="str">
        <f ca="1">IF($C145="Total",SUM(G$1:G144),IF(OR('Purchases Input worksheet'!$M144&gt;0,'Purchases Input worksheet'!$M144=0),"",'Purchases Input worksheet'!$M144))</f>
        <v/>
      </c>
      <c r="H145" s="206" t="str">
        <f ca="1">IF($C145="Total",SUM(H$1:H144),IF(OR('Purchases Input worksheet'!$M144&lt;0,'Purchases Input worksheet'!$M144=0),"",'Purchases Input worksheet'!$M144))</f>
        <v/>
      </c>
      <c r="I145" s="347"/>
      <c r="J145" s="211" t="str">
        <f ca="1">IF($C145="Total",SUM($I$1:I144),"")</f>
        <v/>
      </c>
      <c r="K145" s="212" t="str">
        <f ca="1">IFERROR(IF($C145="Total",$K$2+SUM($G145:$H145)-$J145,
IF(AND(G145="",H145=""),"",
$K$2+SUM(H$3:$H145)+SUM(G$3:$G145)-SUM(I$2:$I145))),"")</f>
        <v/>
      </c>
    </row>
    <row r="146" spans="1:11" x14ac:dyDescent="0.35">
      <c r="A146" s="318" t="str">
        <f ca="1">IF($B146='Creditor balance enquiry'!$C$2,1+COUNT($A$1:A145),"")</f>
        <v/>
      </c>
      <c r="B146" s="133" t="str">
        <f ca="1">OFFSET('Purchases Input worksheet'!$A$1,ROW()-2,0)</f>
        <v/>
      </c>
      <c r="C146" s="201" t="str">
        <f ca="1">IF($C145="Total","",
IF($C145="","",
IF(OFFSET('Purchases Input worksheet'!$B$1,ROW()-2,0)="","TOTAL",
OFFSET('Purchases Input worksheet'!$B$1,ROW()-2,0))))</f>
        <v/>
      </c>
      <c r="D146" s="201" t="str">
        <f ca="1">IF(OFFSET('Purchases Input worksheet'!$C$1,ROW()-2,0)="","",OFFSET('Purchases Input worksheet'!$C$1,ROW()-2,0))</f>
        <v/>
      </c>
      <c r="E146" s="170" t="str">
        <f ca="1">IF(OFFSET('Purchases Input worksheet'!$F$1,ROW()-2,0)="","",OFFSET('Purchases Input worksheet'!$F$1,ROW()-2,0))</f>
        <v/>
      </c>
      <c r="F146" s="202" t="str">
        <f ca="1">IF(OFFSET('Purchases Input worksheet'!$G$1,ROW()-2,0)="","",OFFSET('Purchases Input worksheet'!$G$1,ROW()-2,0))</f>
        <v/>
      </c>
      <c r="G146" s="205" t="str">
        <f ca="1">IF($C146="Total",SUM(G$1:G145),IF(OR('Purchases Input worksheet'!$M145&gt;0,'Purchases Input worksheet'!$M145=0),"",'Purchases Input worksheet'!$M145))</f>
        <v/>
      </c>
      <c r="H146" s="206" t="str">
        <f ca="1">IF($C146="Total",SUM(H$1:H145),IF(OR('Purchases Input worksheet'!$M145&lt;0,'Purchases Input worksheet'!$M145=0),"",'Purchases Input worksheet'!$M145))</f>
        <v/>
      </c>
      <c r="I146" s="347"/>
      <c r="J146" s="211" t="str">
        <f ca="1">IF($C146="Total",SUM($I$1:I145),"")</f>
        <v/>
      </c>
      <c r="K146" s="212" t="str">
        <f ca="1">IFERROR(IF($C146="Total",$K$2+SUM($G146:$H146)-$J146,
IF(AND(G146="",H146=""),"",
$K$2+SUM(H$3:$H146)+SUM(G$3:$G146)-SUM(I$2:$I146))),"")</f>
        <v/>
      </c>
    </row>
    <row r="147" spans="1:11" x14ac:dyDescent="0.35">
      <c r="A147" s="318" t="str">
        <f ca="1">IF($B147='Creditor balance enquiry'!$C$2,1+COUNT($A$1:A146),"")</f>
        <v/>
      </c>
      <c r="B147" s="133" t="str">
        <f ca="1">OFFSET('Purchases Input worksheet'!$A$1,ROW()-2,0)</f>
        <v/>
      </c>
      <c r="C147" s="201" t="str">
        <f ca="1">IF($C146="Total","",
IF($C146="","",
IF(OFFSET('Purchases Input worksheet'!$B$1,ROW()-2,0)="","TOTAL",
OFFSET('Purchases Input worksheet'!$B$1,ROW()-2,0))))</f>
        <v/>
      </c>
      <c r="D147" s="201" t="str">
        <f ca="1">IF(OFFSET('Purchases Input worksheet'!$C$1,ROW()-2,0)="","",OFFSET('Purchases Input worksheet'!$C$1,ROW()-2,0))</f>
        <v/>
      </c>
      <c r="E147" s="170" t="str">
        <f ca="1">IF(OFFSET('Purchases Input worksheet'!$F$1,ROW()-2,0)="","",OFFSET('Purchases Input worksheet'!$F$1,ROW()-2,0))</f>
        <v/>
      </c>
      <c r="F147" s="202" t="str">
        <f ca="1">IF(OFFSET('Purchases Input worksheet'!$G$1,ROW()-2,0)="","",OFFSET('Purchases Input worksheet'!$G$1,ROW()-2,0))</f>
        <v/>
      </c>
      <c r="G147" s="205" t="str">
        <f ca="1">IF($C147="Total",SUM(G$1:G146),IF(OR('Purchases Input worksheet'!$M146&gt;0,'Purchases Input worksheet'!$M146=0),"",'Purchases Input worksheet'!$M146))</f>
        <v/>
      </c>
      <c r="H147" s="206" t="str">
        <f ca="1">IF($C147="Total",SUM(H$1:H146),IF(OR('Purchases Input worksheet'!$M146&lt;0,'Purchases Input worksheet'!$M146=0),"",'Purchases Input worksheet'!$M146))</f>
        <v/>
      </c>
      <c r="I147" s="347"/>
      <c r="J147" s="211" t="str">
        <f ca="1">IF($C147="Total",SUM($I$1:I146),"")</f>
        <v/>
      </c>
      <c r="K147" s="212" t="str">
        <f ca="1">IFERROR(IF($C147="Total",$K$2+SUM($G147:$H147)-$J147,
IF(AND(G147="",H147=""),"",
$K$2+SUM(H$3:$H147)+SUM(G$3:$G147)-SUM(I$2:$I147))),"")</f>
        <v/>
      </c>
    </row>
    <row r="148" spans="1:11" x14ac:dyDescent="0.35">
      <c r="A148" s="318" t="str">
        <f ca="1">IF($B148='Creditor balance enquiry'!$C$2,1+COUNT($A$1:A147),"")</f>
        <v/>
      </c>
      <c r="B148" s="133" t="str">
        <f ca="1">OFFSET('Purchases Input worksheet'!$A$1,ROW()-2,0)</f>
        <v/>
      </c>
      <c r="C148" s="201" t="str">
        <f ca="1">IF($C147="Total","",
IF($C147="","",
IF(OFFSET('Purchases Input worksheet'!$B$1,ROW()-2,0)="","TOTAL",
OFFSET('Purchases Input worksheet'!$B$1,ROW()-2,0))))</f>
        <v/>
      </c>
      <c r="D148" s="201" t="str">
        <f ca="1">IF(OFFSET('Purchases Input worksheet'!$C$1,ROW()-2,0)="","",OFFSET('Purchases Input worksheet'!$C$1,ROW()-2,0))</f>
        <v/>
      </c>
      <c r="E148" s="170" t="str">
        <f ca="1">IF(OFFSET('Purchases Input worksheet'!$F$1,ROW()-2,0)="","",OFFSET('Purchases Input worksheet'!$F$1,ROW()-2,0))</f>
        <v/>
      </c>
      <c r="F148" s="202" t="str">
        <f ca="1">IF(OFFSET('Purchases Input worksheet'!$G$1,ROW()-2,0)="","",OFFSET('Purchases Input worksheet'!$G$1,ROW()-2,0))</f>
        <v/>
      </c>
      <c r="G148" s="205" t="str">
        <f ca="1">IF($C148="Total",SUM(G$1:G147),IF(OR('Purchases Input worksheet'!$M147&gt;0,'Purchases Input worksheet'!$M147=0),"",'Purchases Input worksheet'!$M147))</f>
        <v/>
      </c>
      <c r="H148" s="206" t="str">
        <f ca="1">IF($C148="Total",SUM(H$1:H147),IF(OR('Purchases Input worksheet'!$M147&lt;0,'Purchases Input worksheet'!$M147=0),"",'Purchases Input worksheet'!$M147))</f>
        <v/>
      </c>
      <c r="I148" s="347"/>
      <c r="J148" s="211" t="str">
        <f ca="1">IF($C148="Total",SUM($I$1:I147),"")</f>
        <v/>
      </c>
      <c r="K148" s="212" t="str">
        <f ca="1">IFERROR(IF($C148="Total",$K$2+SUM($G148:$H148)-$J148,
IF(AND(G148="",H148=""),"",
$K$2+SUM(H$3:$H148)+SUM(G$3:$G148)-SUM(I$2:$I148))),"")</f>
        <v/>
      </c>
    </row>
    <row r="149" spans="1:11" x14ac:dyDescent="0.35">
      <c r="A149" s="318" t="str">
        <f ca="1">IF($B149='Creditor balance enquiry'!$C$2,1+COUNT($A$1:A148),"")</f>
        <v/>
      </c>
      <c r="B149" s="133" t="str">
        <f ca="1">OFFSET('Purchases Input worksheet'!$A$1,ROW()-2,0)</f>
        <v/>
      </c>
      <c r="C149" s="201" t="str">
        <f ca="1">IF($C148="Total","",
IF($C148="","",
IF(OFFSET('Purchases Input worksheet'!$B$1,ROW()-2,0)="","TOTAL",
OFFSET('Purchases Input worksheet'!$B$1,ROW()-2,0))))</f>
        <v/>
      </c>
      <c r="D149" s="201" t="str">
        <f ca="1">IF(OFFSET('Purchases Input worksheet'!$C$1,ROW()-2,0)="","",OFFSET('Purchases Input worksheet'!$C$1,ROW()-2,0))</f>
        <v/>
      </c>
      <c r="E149" s="170" t="str">
        <f ca="1">IF(OFFSET('Purchases Input worksheet'!$F$1,ROW()-2,0)="","",OFFSET('Purchases Input worksheet'!$F$1,ROW()-2,0))</f>
        <v/>
      </c>
      <c r="F149" s="202" t="str">
        <f ca="1">IF(OFFSET('Purchases Input worksheet'!$G$1,ROW()-2,0)="","",OFFSET('Purchases Input worksheet'!$G$1,ROW()-2,0))</f>
        <v/>
      </c>
      <c r="G149" s="205" t="str">
        <f ca="1">IF($C149="Total",SUM(G$1:G148),IF(OR('Purchases Input worksheet'!$M148&gt;0,'Purchases Input worksheet'!$M148=0),"",'Purchases Input worksheet'!$M148))</f>
        <v/>
      </c>
      <c r="H149" s="206" t="str">
        <f ca="1">IF($C149="Total",SUM(H$1:H148),IF(OR('Purchases Input worksheet'!$M148&lt;0,'Purchases Input worksheet'!$M148=0),"",'Purchases Input worksheet'!$M148))</f>
        <v/>
      </c>
      <c r="I149" s="347"/>
      <c r="J149" s="211" t="str">
        <f ca="1">IF($C149="Total",SUM($I$1:I148),"")</f>
        <v/>
      </c>
      <c r="K149" s="212" t="str">
        <f ca="1">IFERROR(IF($C149="Total",$K$2+SUM($G149:$H149)-$J149,
IF(AND(G149="",H149=""),"",
$K$2+SUM(H$3:$H149)+SUM(G$3:$G149)-SUM(I$2:$I149))),"")</f>
        <v/>
      </c>
    </row>
    <row r="150" spans="1:11" x14ac:dyDescent="0.35">
      <c r="A150" s="318" t="str">
        <f ca="1">IF($B150='Creditor balance enquiry'!$C$2,1+COUNT($A$1:A149),"")</f>
        <v/>
      </c>
      <c r="B150" s="133" t="str">
        <f ca="1">OFFSET('Purchases Input worksheet'!$A$1,ROW()-2,0)</f>
        <v/>
      </c>
      <c r="C150" s="201" t="str">
        <f ca="1">IF($C149="Total","",
IF($C149="","",
IF(OFFSET('Purchases Input worksheet'!$B$1,ROW()-2,0)="","TOTAL",
OFFSET('Purchases Input worksheet'!$B$1,ROW()-2,0))))</f>
        <v/>
      </c>
      <c r="D150" s="201" t="str">
        <f ca="1">IF(OFFSET('Purchases Input worksheet'!$C$1,ROW()-2,0)="","",OFFSET('Purchases Input worksheet'!$C$1,ROW()-2,0))</f>
        <v/>
      </c>
      <c r="E150" s="170" t="str">
        <f ca="1">IF(OFFSET('Purchases Input worksheet'!$F$1,ROW()-2,0)="","",OFFSET('Purchases Input worksheet'!$F$1,ROW()-2,0))</f>
        <v/>
      </c>
      <c r="F150" s="202" t="str">
        <f ca="1">IF(OFFSET('Purchases Input worksheet'!$G$1,ROW()-2,0)="","",OFFSET('Purchases Input worksheet'!$G$1,ROW()-2,0))</f>
        <v/>
      </c>
      <c r="G150" s="205" t="str">
        <f ca="1">IF($C150="Total",SUM(G$1:G149),IF(OR('Purchases Input worksheet'!$M149&gt;0,'Purchases Input worksheet'!$M149=0),"",'Purchases Input worksheet'!$M149))</f>
        <v/>
      </c>
      <c r="H150" s="206" t="str">
        <f ca="1">IF($C150="Total",SUM(H$1:H149),IF(OR('Purchases Input worksheet'!$M149&lt;0,'Purchases Input worksheet'!$M149=0),"",'Purchases Input worksheet'!$M149))</f>
        <v/>
      </c>
      <c r="I150" s="347"/>
      <c r="J150" s="211" t="str">
        <f ca="1">IF($C150="Total",SUM($I$1:I149),"")</f>
        <v/>
      </c>
      <c r="K150" s="212" t="str">
        <f ca="1">IFERROR(IF($C150="Total",$K$2+SUM($G150:$H150)-$J150,
IF(AND(G150="",H150=""),"",
$K$2+SUM(H$3:$H150)+SUM(G$3:$G150)-SUM(I$2:$I150))),"")</f>
        <v/>
      </c>
    </row>
    <row r="151" spans="1:11" x14ac:dyDescent="0.35">
      <c r="A151" s="318" t="str">
        <f ca="1">IF($B151='Creditor balance enquiry'!$C$2,1+COUNT($A$1:A150),"")</f>
        <v/>
      </c>
      <c r="B151" s="133" t="str">
        <f ca="1">OFFSET('Purchases Input worksheet'!$A$1,ROW()-2,0)</f>
        <v/>
      </c>
      <c r="C151" s="201" t="str">
        <f ca="1">IF($C150="Total","",
IF($C150="","",
IF(OFFSET('Purchases Input worksheet'!$B$1,ROW()-2,0)="","TOTAL",
OFFSET('Purchases Input worksheet'!$B$1,ROW()-2,0))))</f>
        <v/>
      </c>
      <c r="D151" s="201" t="str">
        <f ca="1">IF(OFFSET('Purchases Input worksheet'!$C$1,ROW()-2,0)="","",OFFSET('Purchases Input worksheet'!$C$1,ROW()-2,0))</f>
        <v/>
      </c>
      <c r="E151" s="170" t="str">
        <f ca="1">IF(OFFSET('Purchases Input worksheet'!$F$1,ROW()-2,0)="","",OFFSET('Purchases Input worksheet'!$F$1,ROW()-2,0))</f>
        <v/>
      </c>
      <c r="F151" s="202" t="str">
        <f ca="1">IF(OFFSET('Purchases Input worksheet'!$G$1,ROW()-2,0)="","",OFFSET('Purchases Input worksheet'!$G$1,ROW()-2,0))</f>
        <v/>
      </c>
      <c r="G151" s="205" t="str">
        <f ca="1">IF($C151="Total",SUM(G$1:G150),IF(OR('Purchases Input worksheet'!$M150&gt;0,'Purchases Input worksheet'!$M150=0),"",'Purchases Input worksheet'!$M150))</f>
        <v/>
      </c>
      <c r="H151" s="206" t="str">
        <f ca="1">IF($C151="Total",SUM(H$1:H150),IF(OR('Purchases Input worksheet'!$M150&lt;0,'Purchases Input worksheet'!$M150=0),"",'Purchases Input worksheet'!$M150))</f>
        <v/>
      </c>
      <c r="I151" s="347"/>
      <c r="J151" s="211" t="str">
        <f ca="1">IF($C151="Total",SUM($I$1:I150),"")</f>
        <v/>
      </c>
      <c r="K151" s="212" t="str">
        <f ca="1">IFERROR(IF($C151="Total",$K$2+SUM($G151:$H151)-$J151,
IF(AND(G151="",H151=""),"",
$K$2+SUM(H$3:$H151)+SUM(G$3:$G151)-SUM(I$2:$I151))),"")</f>
        <v/>
      </c>
    </row>
    <row r="152" spans="1:11" x14ac:dyDescent="0.35">
      <c r="A152" s="318" t="str">
        <f ca="1">IF($B152='Creditor balance enquiry'!$C$2,1+COUNT($A$1:A151),"")</f>
        <v/>
      </c>
      <c r="B152" s="133" t="str">
        <f ca="1">OFFSET('Purchases Input worksheet'!$A$1,ROW()-2,0)</f>
        <v/>
      </c>
      <c r="C152" s="201" t="str">
        <f ca="1">IF($C151="Total","",
IF($C151="","",
IF(OFFSET('Purchases Input worksheet'!$B$1,ROW()-2,0)="","TOTAL",
OFFSET('Purchases Input worksheet'!$B$1,ROW()-2,0))))</f>
        <v/>
      </c>
      <c r="D152" s="201" t="str">
        <f ca="1">IF(OFFSET('Purchases Input worksheet'!$C$1,ROW()-2,0)="","",OFFSET('Purchases Input worksheet'!$C$1,ROW()-2,0))</f>
        <v/>
      </c>
      <c r="E152" s="170" t="str">
        <f ca="1">IF(OFFSET('Purchases Input worksheet'!$F$1,ROW()-2,0)="","",OFFSET('Purchases Input worksheet'!$F$1,ROW()-2,0))</f>
        <v/>
      </c>
      <c r="F152" s="202" t="str">
        <f ca="1">IF(OFFSET('Purchases Input worksheet'!$G$1,ROW()-2,0)="","",OFFSET('Purchases Input worksheet'!$G$1,ROW()-2,0))</f>
        <v/>
      </c>
      <c r="G152" s="205" t="str">
        <f ca="1">IF($C152="Total",SUM(G$1:G151),IF(OR('Purchases Input worksheet'!$M151&gt;0,'Purchases Input worksheet'!$M151=0),"",'Purchases Input worksheet'!$M151))</f>
        <v/>
      </c>
      <c r="H152" s="206" t="str">
        <f ca="1">IF($C152="Total",SUM(H$1:H151),IF(OR('Purchases Input worksheet'!$M151&lt;0,'Purchases Input worksheet'!$M151=0),"",'Purchases Input worksheet'!$M151))</f>
        <v/>
      </c>
      <c r="I152" s="347"/>
      <c r="J152" s="211" t="str">
        <f ca="1">IF($C152="Total",SUM($I$1:I151),"")</f>
        <v/>
      </c>
      <c r="K152" s="212" t="str">
        <f ca="1">IFERROR(IF($C152="Total",$K$2+SUM($G152:$H152)-$J152,
IF(AND(G152="",H152=""),"",
$K$2+SUM(H$3:$H152)+SUM(G$3:$G152)-SUM(I$2:$I152))),"")</f>
        <v/>
      </c>
    </row>
    <row r="153" spans="1:11" x14ac:dyDescent="0.35">
      <c r="A153" s="318" t="str">
        <f ca="1">IF($B153='Creditor balance enquiry'!$C$2,1+COUNT($A$1:A152),"")</f>
        <v/>
      </c>
      <c r="B153" s="133" t="str">
        <f ca="1">OFFSET('Purchases Input worksheet'!$A$1,ROW()-2,0)</f>
        <v/>
      </c>
      <c r="C153" s="201" t="str">
        <f ca="1">IF($C152="Total","",
IF($C152="","",
IF(OFFSET('Purchases Input worksheet'!$B$1,ROW()-2,0)="","TOTAL",
OFFSET('Purchases Input worksheet'!$B$1,ROW()-2,0))))</f>
        <v/>
      </c>
      <c r="D153" s="201" t="str">
        <f ca="1">IF(OFFSET('Purchases Input worksheet'!$C$1,ROW()-2,0)="","",OFFSET('Purchases Input worksheet'!$C$1,ROW()-2,0))</f>
        <v/>
      </c>
      <c r="E153" s="170" t="str">
        <f ca="1">IF(OFFSET('Purchases Input worksheet'!$F$1,ROW()-2,0)="","",OFFSET('Purchases Input worksheet'!$F$1,ROW()-2,0))</f>
        <v/>
      </c>
      <c r="F153" s="202" t="str">
        <f ca="1">IF(OFFSET('Purchases Input worksheet'!$G$1,ROW()-2,0)="","",OFFSET('Purchases Input worksheet'!$G$1,ROW()-2,0))</f>
        <v/>
      </c>
      <c r="G153" s="205" t="str">
        <f ca="1">IF($C153="Total",SUM(G$1:G152),IF(OR('Purchases Input worksheet'!$M152&gt;0,'Purchases Input worksheet'!$M152=0),"",'Purchases Input worksheet'!$M152))</f>
        <v/>
      </c>
      <c r="H153" s="206" t="str">
        <f ca="1">IF($C153="Total",SUM(H$1:H152),IF(OR('Purchases Input worksheet'!$M152&lt;0,'Purchases Input worksheet'!$M152=0),"",'Purchases Input worksheet'!$M152))</f>
        <v/>
      </c>
      <c r="I153" s="347"/>
      <c r="J153" s="211" t="str">
        <f ca="1">IF($C153="Total",SUM($I$1:I152),"")</f>
        <v/>
      </c>
      <c r="K153" s="212" t="str">
        <f ca="1">IFERROR(IF($C153="Total",$K$2+SUM($G153:$H153)-$J153,
IF(AND(G153="",H153=""),"",
$K$2+SUM(H$3:$H153)+SUM(G$3:$G153)-SUM(I$2:$I153))),"")</f>
        <v/>
      </c>
    </row>
    <row r="154" spans="1:11" x14ac:dyDescent="0.35">
      <c r="A154" s="318" t="str">
        <f ca="1">IF($B154='Creditor balance enquiry'!$C$2,1+COUNT($A$1:A153),"")</f>
        <v/>
      </c>
      <c r="B154" s="133" t="str">
        <f ca="1">OFFSET('Purchases Input worksheet'!$A$1,ROW()-2,0)</f>
        <v/>
      </c>
      <c r="C154" s="201" t="str">
        <f ca="1">IF($C153="Total","",
IF($C153="","",
IF(OFFSET('Purchases Input worksheet'!$B$1,ROW()-2,0)="","TOTAL",
OFFSET('Purchases Input worksheet'!$B$1,ROW()-2,0))))</f>
        <v/>
      </c>
      <c r="D154" s="201" t="str">
        <f ca="1">IF(OFFSET('Purchases Input worksheet'!$C$1,ROW()-2,0)="","",OFFSET('Purchases Input worksheet'!$C$1,ROW()-2,0))</f>
        <v/>
      </c>
      <c r="E154" s="170" t="str">
        <f ca="1">IF(OFFSET('Purchases Input worksheet'!$F$1,ROW()-2,0)="","",OFFSET('Purchases Input worksheet'!$F$1,ROW()-2,0))</f>
        <v/>
      </c>
      <c r="F154" s="202" t="str">
        <f ca="1">IF(OFFSET('Purchases Input worksheet'!$G$1,ROW()-2,0)="","",OFFSET('Purchases Input worksheet'!$G$1,ROW()-2,0))</f>
        <v/>
      </c>
      <c r="G154" s="205" t="str">
        <f ca="1">IF($C154="Total",SUM(G$1:G153),IF(OR('Purchases Input worksheet'!$M153&gt;0,'Purchases Input worksheet'!$M153=0),"",'Purchases Input worksheet'!$M153))</f>
        <v/>
      </c>
      <c r="H154" s="206" t="str">
        <f ca="1">IF($C154="Total",SUM(H$1:H153),IF(OR('Purchases Input worksheet'!$M153&lt;0,'Purchases Input worksheet'!$M153=0),"",'Purchases Input worksheet'!$M153))</f>
        <v/>
      </c>
      <c r="I154" s="347"/>
      <c r="J154" s="211" t="str">
        <f ca="1">IF($C154="Total",SUM($I$1:I153),"")</f>
        <v/>
      </c>
      <c r="K154" s="212" t="str">
        <f ca="1">IFERROR(IF($C154="Total",$K$2+SUM($G154:$H154)-$J154,
IF(AND(G154="",H154=""),"",
$K$2+SUM(H$3:$H154)+SUM(G$3:$G154)-SUM(I$2:$I154))),"")</f>
        <v/>
      </c>
    </row>
    <row r="155" spans="1:11" x14ac:dyDescent="0.35">
      <c r="A155" s="318" t="str">
        <f ca="1">IF($B155='Creditor balance enquiry'!$C$2,1+COUNT($A$1:A154),"")</f>
        <v/>
      </c>
      <c r="B155" s="133" t="str">
        <f ca="1">OFFSET('Purchases Input worksheet'!$A$1,ROW()-2,0)</f>
        <v/>
      </c>
      <c r="C155" s="201" t="str">
        <f ca="1">IF($C154="Total","",
IF($C154="","",
IF(OFFSET('Purchases Input worksheet'!$B$1,ROW()-2,0)="","TOTAL",
OFFSET('Purchases Input worksheet'!$B$1,ROW()-2,0))))</f>
        <v/>
      </c>
      <c r="D155" s="201" t="str">
        <f ca="1">IF(OFFSET('Purchases Input worksheet'!$C$1,ROW()-2,0)="","",OFFSET('Purchases Input worksheet'!$C$1,ROW()-2,0))</f>
        <v/>
      </c>
      <c r="E155" s="170" t="str">
        <f ca="1">IF(OFFSET('Purchases Input worksheet'!$F$1,ROW()-2,0)="","",OFFSET('Purchases Input worksheet'!$F$1,ROW()-2,0))</f>
        <v/>
      </c>
      <c r="F155" s="202" t="str">
        <f ca="1">IF(OFFSET('Purchases Input worksheet'!$G$1,ROW()-2,0)="","",OFFSET('Purchases Input worksheet'!$G$1,ROW()-2,0))</f>
        <v/>
      </c>
      <c r="G155" s="205" t="str">
        <f ca="1">IF($C155="Total",SUM(G$1:G154),IF(OR('Purchases Input worksheet'!$M154&gt;0,'Purchases Input worksheet'!$M154=0),"",'Purchases Input worksheet'!$M154))</f>
        <v/>
      </c>
      <c r="H155" s="206" t="str">
        <f ca="1">IF($C155="Total",SUM(H$1:H154),IF(OR('Purchases Input worksheet'!$M154&lt;0,'Purchases Input worksheet'!$M154=0),"",'Purchases Input worksheet'!$M154))</f>
        <v/>
      </c>
      <c r="I155" s="347"/>
      <c r="J155" s="211" t="str">
        <f ca="1">IF($C155="Total",SUM($I$1:I154),"")</f>
        <v/>
      </c>
      <c r="K155" s="212" t="str">
        <f ca="1">IFERROR(IF($C155="Total",$K$2+SUM($G155:$H155)-$J155,
IF(AND(G155="",H155=""),"",
$K$2+SUM(H$3:$H155)+SUM(G$3:$G155)-SUM(I$2:$I155))),"")</f>
        <v/>
      </c>
    </row>
    <row r="156" spans="1:11" x14ac:dyDescent="0.35">
      <c r="A156" s="318" t="str">
        <f ca="1">IF($B156='Creditor balance enquiry'!$C$2,1+COUNT($A$1:A155),"")</f>
        <v/>
      </c>
      <c r="B156" s="133" t="str">
        <f ca="1">OFFSET('Purchases Input worksheet'!$A$1,ROW()-2,0)</f>
        <v/>
      </c>
      <c r="C156" s="201" t="str">
        <f ca="1">IF($C155="Total","",
IF($C155="","",
IF(OFFSET('Purchases Input worksheet'!$B$1,ROW()-2,0)="","TOTAL",
OFFSET('Purchases Input worksheet'!$B$1,ROW()-2,0))))</f>
        <v/>
      </c>
      <c r="D156" s="201" t="str">
        <f ca="1">IF(OFFSET('Purchases Input worksheet'!$C$1,ROW()-2,0)="","",OFFSET('Purchases Input worksheet'!$C$1,ROW()-2,0))</f>
        <v/>
      </c>
      <c r="E156" s="170" t="str">
        <f ca="1">IF(OFFSET('Purchases Input worksheet'!$F$1,ROW()-2,0)="","",OFFSET('Purchases Input worksheet'!$F$1,ROW()-2,0))</f>
        <v/>
      </c>
      <c r="F156" s="202" t="str">
        <f ca="1">IF(OFFSET('Purchases Input worksheet'!$G$1,ROW()-2,0)="","",OFFSET('Purchases Input worksheet'!$G$1,ROW()-2,0))</f>
        <v/>
      </c>
      <c r="G156" s="205" t="str">
        <f ca="1">IF($C156="Total",SUM(G$1:G155),IF(OR('Purchases Input worksheet'!$M155&gt;0,'Purchases Input worksheet'!$M155=0),"",'Purchases Input worksheet'!$M155))</f>
        <v/>
      </c>
      <c r="H156" s="206" t="str">
        <f ca="1">IF($C156="Total",SUM(H$1:H155),IF(OR('Purchases Input worksheet'!$M155&lt;0,'Purchases Input worksheet'!$M155=0),"",'Purchases Input worksheet'!$M155))</f>
        <v/>
      </c>
      <c r="I156" s="347"/>
      <c r="J156" s="211" t="str">
        <f ca="1">IF($C156="Total",SUM($I$1:I155),"")</f>
        <v/>
      </c>
      <c r="K156" s="212" t="str">
        <f ca="1">IFERROR(IF($C156="Total",$K$2+SUM($G156:$H156)-$J156,
IF(AND(G156="",H156=""),"",
$K$2+SUM(H$3:$H156)+SUM(G$3:$G156)-SUM(I$2:$I156))),"")</f>
        <v/>
      </c>
    </row>
    <row r="157" spans="1:11" x14ac:dyDescent="0.35">
      <c r="A157" s="318" t="str">
        <f ca="1">IF($B157='Creditor balance enquiry'!$C$2,1+COUNT($A$1:A156),"")</f>
        <v/>
      </c>
      <c r="B157" s="133" t="str">
        <f ca="1">OFFSET('Purchases Input worksheet'!$A$1,ROW()-2,0)</f>
        <v/>
      </c>
      <c r="C157" s="201" t="str">
        <f ca="1">IF($C156="Total","",
IF($C156="","",
IF(OFFSET('Purchases Input worksheet'!$B$1,ROW()-2,0)="","TOTAL",
OFFSET('Purchases Input worksheet'!$B$1,ROW()-2,0))))</f>
        <v/>
      </c>
      <c r="D157" s="201" t="str">
        <f ca="1">IF(OFFSET('Purchases Input worksheet'!$C$1,ROW()-2,0)="","",OFFSET('Purchases Input worksheet'!$C$1,ROW()-2,0))</f>
        <v/>
      </c>
      <c r="E157" s="170" t="str">
        <f ca="1">IF(OFFSET('Purchases Input worksheet'!$F$1,ROW()-2,0)="","",OFFSET('Purchases Input worksheet'!$F$1,ROW()-2,0))</f>
        <v/>
      </c>
      <c r="F157" s="202" t="str">
        <f ca="1">IF(OFFSET('Purchases Input worksheet'!$G$1,ROW()-2,0)="","",OFFSET('Purchases Input worksheet'!$G$1,ROW()-2,0))</f>
        <v/>
      </c>
      <c r="G157" s="205" t="str">
        <f ca="1">IF($C157="Total",SUM(G$1:G156),IF(OR('Purchases Input worksheet'!$M156&gt;0,'Purchases Input worksheet'!$M156=0),"",'Purchases Input worksheet'!$M156))</f>
        <v/>
      </c>
      <c r="H157" s="206" t="str">
        <f ca="1">IF($C157="Total",SUM(H$1:H156),IF(OR('Purchases Input worksheet'!$M156&lt;0,'Purchases Input worksheet'!$M156=0),"",'Purchases Input worksheet'!$M156))</f>
        <v/>
      </c>
      <c r="I157" s="347"/>
      <c r="J157" s="211" t="str">
        <f ca="1">IF($C157="Total",SUM($I$1:I156),"")</f>
        <v/>
      </c>
      <c r="K157" s="212" t="str">
        <f ca="1">IFERROR(IF($C157="Total",$K$2+SUM($G157:$H157)-$J157,
IF(AND(G157="",H157=""),"",
$K$2+SUM(H$3:$H157)+SUM(G$3:$G157)-SUM(I$2:$I157))),"")</f>
        <v/>
      </c>
    </row>
    <row r="158" spans="1:11" x14ac:dyDescent="0.35">
      <c r="A158" s="318" t="str">
        <f ca="1">IF($B158='Creditor balance enquiry'!$C$2,1+COUNT($A$1:A157),"")</f>
        <v/>
      </c>
      <c r="B158" s="133" t="str">
        <f ca="1">OFFSET('Purchases Input worksheet'!$A$1,ROW()-2,0)</f>
        <v/>
      </c>
      <c r="C158" s="201" t="str">
        <f ca="1">IF($C157="Total","",
IF($C157="","",
IF(OFFSET('Purchases Input worksheet'!$B$1,ROW()-2,0)="","TOTAL",
OFFSET('Purchases Input worksheet'!$B$1,ROW()-2,0))))</f>
        <v/>
      </c>
      <c r="D158" s="201" t="str">
        <f ca="1">IF(OFFSET('Purchases Input worksheet'!$C$1,ROW()-2,0)="","",OFFSET('Purchases Input worksheet'!$C$1,ROW()-2,0))</f>
        <v/>
      </c>
      <c r="E158" s="170" t="str">
        <f ca="1">IF(OFFSET('Purchases Input worksheet'!$F$1,ROW()-2,0)="","",OFFSET('Purchases Input worksheet'!$F$1,ROW()-2,0))</f>
        <v/>
      </c>
      <c r="F158" s="202" t="str">
        <f ca="1">IF(OFFSET('Purchases Input worksheet'!$G$1,ROW()-2,0)="","",OFFSET('Purchases Input worksheet'!$G$1,ROW()-2,0))</f>
        <v/>
      </c>
      <c r="G158" s="205" t="str">
        <f ca="1">IF($C158="Total",SUM(G$1:G157),IF(OR('Purchases Input worksheet'!$M157&gt;0,'Purchases Input worksheet'!$M157=0),"",'Purchases Input worksheet'!$M157))</f>
        <v/>
      </c>
      <c r="H158" s="206" t="str">
        <f ca="1">IF($C158="Total",SUM(H$1:H157),IF(OR('Purchases Input worksheet'!$M157&lt;0,'Purchases Input worksheet'!$M157=0),"",'Purchases Input worksheet'!$M157))</f>
        <v/>
      </c>
      <c r="I158" s="347"/>
      <c r="J158" s="211" t="str">
        <f ca="1">IF($C158="Total",SUM($I$1:I157),"")</f>
        <v/>
      </c>
      <c r="K158" s="212" t="str">
        <f ca="1">IFERROR(IF($C158="Total",$K$2+SUM($G158:$H158)-$J158,
IF(AND(G158="",H158=""),"",
$K$2+SUM(H$3:$H158)+SUM(G$3:$G158)-SUM(I$2:$I158))),"")</f>
        <v/>
      </c>
    </row>
    <row r="159" spans="1:11" x14ac:dyDescent="0.35">
      <c r="A159" s="318" t="str">
        <f ca="1">IF($B159='Creditor balance enquiry'!$C$2,1+COUNT($A$1:A158),"")</f>
        <v/>
      </c>
      <c r="B159" s="133" t="str">
        <f ca="1">OFFSET('Purchases Input worksheet'!$A$1,ROW()-2,0)</f>
        <v/>
      </c>
      <c r="C159" s="201" t="str">
        <f ca="1">IF($C158="Total","",
IF($C158="","",
IF(OFFSET('Purchases Input worksheet'!$B$1,ROW()-2,0)="","TOTAL",
OFFSET('Purchases Input worksheet'!$B$1,ROW()-2,0))))</f>
        <v/>
      </c>
      <c r="D159" s="201" t="str">
        <f ca="1">IF(OFFSET('Purchases Input worksheet'!$C$1,ROW()-2,0)="","",OFFSET('Purchases Input worksheet'!$C$1,ROW()-2,0))</f>
        <v/>
      </c>
      <c r="E159" s="170" t="str">
        <f ca="1">IF(OFFSET('Purchases Input worksheet'!$F$1,ROW()-2,0)="","",OFFSET('Purchases Input worksheet'!$F$1,ROW()-2,0))</f>
        <v/>
      </c>
      <c r="F159" s="202" t="str">
        <f ca="1">IF(OFFSET('Purchases Input worksheet'!$G$1,ROW()-2,0)="","",OFFSET('Purchases Input worksheet'!$G$1,ROW()-2,0))</f>
        <v/>
      </c>
      <c r="G159" s="205" t="str">
        <f ca="1">IF($C159="Total",SUM(G$1:G158),IF(OR('Purchases Input worksheet'!$M158&gt;0,'Purchases Input worksheet'!$M158=0),"",'Purchases Input worksheet'!$M158))</f>
        <v/>
      </c>
      <c r="H159" s="206" t="str">
        <f ca="1">IF($C159="Total",SUM(H$1:H158),IF(OR('Purchases Input worksheet'!$M158&lt;0,'Purchases Input worksheet'!$M158=0),"",'Purchases Input worksheet'!$M158))</f>
        <v/>
      </c>
      <c r="I159" s="347"/>
      <c r="J159" s="211" t="str">
        <f ca="1">IF($C159="Total",SUM($I$1:I158),"")</f>
        <v/>
      </c>
      <c r="K159" s="212" t="str">
        <f ca="1">IFERROR(IF($C159="Total",$K$2+SUM($G159:$H159)-$J159,
IF(AND(G159="",H159=""),"",
$K$2+SUM(H$3:$H159)+SUM(G$3:$G159)-SUM(I$2:$I159))),"")</f>
        <v/>
      </c>
    </row>
    <row r="160" spans="1:11" x14ac:dyDescent="0.35">
      <c r="A160" s="318" t="str">
        <f ca="1">IF($B160='Creditor balance enquiry'!$C$2,1+COUNT($A$1:A159),"")</f>
        <v/>
      </c>
      <c r="B160" s="133" t="str">
        <f ca="1">OFFSET('Purchases Input worksheet'!$A$1,ROW()-2,0)</f>
        <v/>
      </c>
      <c r="C160" s="201" t="str">
        <f ca="1">IF($C159="Total","",
IF($C159="","",
IF(OFFSET('Purchases Input worksheet'!$B$1,ROW()-2,0)="","TOTAL",
OFFSET('Purchases Input worksheet'!$B$1,ROW()-2,0))))</f>
        <v/>
      </c>
      <c r="D160" s="201" t="str">
        <f ca="1">IF(OFFSET('Purchases Input worksheet'!$C$1,ROW()-2,0)="","",OFFSET('Purchases Input worksheet'!$C$1,ROW()-2,0))</f>
        <v/>
      </c>
      <c r="E160" s="170" t="str">
        <f ca="1">IF(OFFSET('Purchases Input worksheet'!$F$1,ROW()-2,0)="","",OFFSET('Purchases Input worksheet'!$F$1,ROW()-2,0))</f>
        <v/>
      </c>
      <c r="F160" s="202" t="str">
        <f ca="1">IF(OFFSET('Purchases Input worksheet'!$G$1,ROW()-2,0)="","",OFFSET('Purchases Input worksheet'!$G$1,ROW()-2,0))</f>
        <v/>
      </c>
      <c r="G160" s="205" t="str">
        <f ca="1">IF($C160="Total",SUM(G$1:G159),IF(OR('Purchases Input worksheet'!$M159&gt;0,'Purchases Input worksheet'!$M159=0),"",'Purchases Input worksheet'!$M159))</f>
        <v/>
      </c>
      <c r="H160" s="206" t="str">
        <f ca="1">IF($C160="Total",SUM(H$1:H159),IF(OR('Purchases Input worksheet'!$M159&lt;0,'Purchases Input worksheet'!$M159=0),"",'Purchases Input worksheet'!$M159))</f>
        <v/>
      </c>
      <c r="I160" s="347"/>
      <c r="J160" s="211" t="str">
        <f ca="1">IF($C160="Total",SUM($I$1:I159),"")</f>
        <v/>
      </c>
      <c r="K160" s="212" t="str">
        <f ca="1">IFERROR(IF($C160="Total",$K$2+SUM($G160:$H160)-$J160,
IF(AND(G160="",H160=""),"",
$K$2+SUM(H$3:$H160)+SUM(G$3:$G160)-SUM(I$2:$I160))),"")</f>
        <v/>
      </c>
    </row>
    <row r="161" spans="1:11" x14ac:dyDescent="0.35">
      <c r="A161" s="318" t="str">
        <f ca="1">IF($B161='Creditor balance enquiry'!$C$2,1+COUNT($A$1:A160),"")</f>
        <v/>
      </c>
      <c r="B161" s="133" t="str">
        <f ca="1">OFFSET('Purchases Input worksheet'!$A$1,ROW()-2,0)</f>
        <v/>
      </c>
      <c r="C161" s="201" t="str">
        <f ca="1">IF($C160="Total","",
IF($C160="","",
IF(OFFSET('Purchases Input worksheet'!$B$1,ROW()-2,0)="","TOTAL",
OFFSET('Purchases Input worksheet'!$B$1,ROW()-2,0))))</f>
        <v/>
      </c>
      <c r="D161" s="201" t="str">
        <f ca="1">IF(OFFSET('Purchases Input worksheet'!$C$1,ROW()-2,0)="","",OFFSET('Purchases Input worksheet'!$C$1,ROW()-2,0))</f>
        <v/>
      </c>
      <c r="E161" s="170" t="str">
        <f ca="1">IF(OFFSET('Purchases Input worksheet'!$F$1,ROW()-2,0)="","",OFFSET('Purchases Input worksheet'!$F$1,ROW()-2,0))</f>
        <v/>
      </c>
      <c r="F161" s="202" t="str">
        <f ca="1">IF(OFFSET('Purchases Input worksheet'!$G$1,ROW()-2,0)="","",OFFSET('Purchases Input worksheet'!$G$1,ROW()-2,0))</f>
        <v/>
      </c>
      <c r="G161" s="205" t="str">
        <f ca="1">IF($C161="Total",SUM(G$1:G160),IF(OR('Purchases Input worksheet'!$M160&gt;0,'Purchases Input worksheet'!$M160=0),"",'Purchases Input worksheet'!$M160))</f>
        <v/>
      </c>
      <c r="H161" s="206" t="str">
        <f ca="1">IF($C161="Total",SUM(H$1:H160),IF(OR('Purchases Input worksheet'!$M160&lt;0,'Purchases Input worksheet'!$M160=0),"",'Purchases Input worksheet'!$M160))</f>
        <v/>
      </c>
      <c r="I161" s="347"/>
      <c r="J161" s="211" t="str">
        <f ca="1">IF($C161="Total",SUM($I$1:I160),"")</f>
        <v/>
      </c>
      <c r="K161" s="212" t="str">
        <f ca="1">IFERROR(IF($C161="Total",$K$2+SUM($G161:$H161)-$J161,
IF(AND(G161="",H161=""),"",
$K$2+SUM(H$3:$H161)+SUM(G$3:$G161)-SUM(I$2:$I161))),"")</f>
        <v/>
      </c>
    </row>
    <row r="162" spans="1:11" x14ac:dyDescent="0.35">
      <c r="A162" s="318" t="str">
        <f ca="1">IF($B162='Creditor balance enquiry'!$C$2,1+COUNT($A$1:A161),"")</f>
        <v/>
      </c>
      <c r="B162" s="133" t="str">
        <f ca="1">OFFSET('Purchases Input worksheet'!$A$1,ROW()-2,0)</f>
        <v/>
      </c>
      <c r="C162" s="201" t="str">
        <f ca="1">IF($C161="Total","",
IF($C161="","",
IF(OFFSET('Purchases Input worksheet'!$B$1,ROW()-2,0)="","TOTAL",
OFFSET('Purchases Input worksheet'!$B$1,ROW()-2,0))))</f>
        <v/>
      </c>
      <c r="D162" s="201" t="str">
        <f ca="1">IF(OFFSET('Purchases Input worksheet'!$C$1,ROW()-2,0)="","",OFFSET('Purchases Input worksheet'!$C$1,ROW()-2,0))</f>
        <v/>
      </c>
      <c r="E162" s="170" t="str">
        <f ca="1">IF(OFFSET('Purchases Input worksheet'!$F$1,ROW()-2,0)="","",OFFSET('Purchases Input worksheet'!$F$1,ROW()-2,0))</f>
        <v/>
      </c>
      <c r="F162" s="202" t="str">
        <f ca="1">IF(OFFSET('Purchases Input worksheet'!$G$1,ROW()-2,0)="","",OFFSET('Purchases Input worksheet'!$G$1,ROW()-2,0))</f>
        <v/>
      </c>
      <c r="G162" s="205" t="str">
        <f ca="1">IF($C162="Total",SUM(G$1:G161),IF(OR('Purchases Input worksheet'!$M161&gt;0,'Purchases Input worksheet'!$M161=0),"",'Purchases Input worksheet'!$M161))</f>
        <v/>
      </c>
      <c r="H162" s="206" t="str">
        <f ca="1">IF($C162="Total",SUM(H$1:H161),IF(OR('Purchases Input worksheet'!$M161&lt;0,'Purchases Input worksheet'!$M161=0),"",'Purchases Input worksheet'!$M161))</f>
        <v/>
      </c>
      <c r="I162" s="347"/>
      <c r="J162" s="211" t="str">
        <f ca="1">IF($C162="Total",SUM($I$1:I161),"")</f>
        <v/>
      </c>
      <c r="K162" s="212" t="str">
        <f ca="1">IFERROR(IF($C162="Total",$K$2+SUM($G162:$H162)-$J162,
IF(AND(G162="",H162=""),"",
$K$2+SUM(H$3:$H162)+SUM(G$3:$G162)-SUM(I$2:$I162))),"")</f>
        <v/>
      </c>
    </row>
    <row r="163" spans="1:11" x14ac:dyDescent="0.35">
      <c r="A163" s="318" t="str">
        <f ca="1">IF($B163='Creditor balance enquiry'!$C$2,1+COUNT($A$1:A162),"")</f>
        <v/>
      </c>
      <c r="B163" s="133" t="str">
        <f ca="1">OFFSET('Purchases Input worksheet'!$A$1,ROW()-2,0)</f>
        <v/>
      </c>
      <c r="C163" s="201" t="str">
        <f ca="1">IF($C162="Total","",
IF($C162="","",
IF(OFFSET('Purchases Input worksheet'!$B$1,ROW()-2,0)="","TOTAL",
OFFSET('Purchases Input worksheet'!$B$1,ROW()-2,0))))</f>
        <v/>
      </c>
      <c r="D163" s="201" t="str">
        <f ca="1">IF(OFFSET('Purchases Input worksheet'!$C$1,ROW()-2,0)="","",OFFSET('Purchases Input worksheet'!$C$1,ROW()-2,0))</f>
        <v/>
      </c>
      <c r="E163" s="170" t="str">
        <f ca="1">IF(OFFSET('Purchases Input worksheet'!$F$1,ROW()-2,0)="","",OFFSET('Purchases Input worksheet'!$F$1,ROW()-2,0))</f>
        <v/>
      </c>
      <c r="F163" s="202" t="str">
        <f ca="1">IF(OFFSET('Purchases Input worksheet'!$G$1,ROW()-2,0)="","",OFFSET('Purchases Input worksheet'!$G$1,ROW()-2,0))</f>
        <v/>
      </c>
      <c r="G163" s="205" t="str">
        <f ca="1">IF($C163="Total",SUM(G$1:G162),IF(OR('Purchases Input worksheet'!$M162&gt;0,'Purchases Input worksheet'!$M162=0),"",'Purchases Input worksheet'!$M162))</f>
        <v/>
      </c>
      <c r="H163" s="206" t="str">
        <f ca="1">IF($C163="Total",SUM(H$1:H162),IF(OR('Purchases Input worksheet'!$M162&lt;0,'Purchases Input worksheet'!$M162=0),"",'Purchases Input worksheet'!$M162))</f>
        <v/>
      </c>
      <c r="I163" s="347"/>
      <c r="J163" s="211" t="str">
        <f ca="1">IF($C163="Total",SUM($I$1:I162),"")</f>
        <v/>
      </c>
      <c r="K163" s="212" t="str">
        <f ca="1">IFERROR(IF($C163="Total",$K$2+SUM($G163:$H163)-$J163,
IF(AND(G163="",H163=""),"",
$K$2+SUM(H$3:$H163)+SUM(G$3:$G163)-SUM(I$2:$I163))),"")</f>
        <v/>
      </c>
    </row>
    <row r="164" spans="1:11" x14ac:dyDescent="0.35">
      <c r="A164" s="318" t="str">
        <f ca="1">IF($B164='Creditor balance enquiry'!$C$2,1+COUNT($A$1:A163),"")</f>
        <v/>
      </c>
      <c r="B164" s="133" t="str">
        <f ca="1">OFFSET('Purchases Input worksheet'!$A$1,ROW()-2,0)</f>
        <v/>
      </c>
      <c r="C164" s="201" t="str">
        <f ca="1">IF($C163="Total","",
IF($C163="","",
IF(OFFSET('Purchases Input worksheet'!$B$1,ROW()-2,0)="","TOTAL",
OFFSET('Purchases Input worksheet'!$B$1,ROW()-2,0))))</f>
        <v/>
      </c>
      <c r="D164" s="201" t="str">
        <f ca="1">IF(OFFSET('Purchases Input worksheet'!$C$1,ROW()-2,0)="","",OFFSET('Purchases Input worksheet'!$C$1,ROW()-2,0))</f>
        <v/>
      </c>
      <c r="E164" s="170" t="str">
        <f ca="1">IF(OFFSET('Purchases Input worksheet'!$F$1,ROW()-2,0)="","",OFFSET('Purchases Input worksheet'!$F$1,ROW()-2,0))</f>
        <v/>
      </c>
      <c r="F164" s="202" t="str">
        <f ca="1">IF(OFFSET('Purchases Input worksheet'!$G$1,ROW()-2,0)="","",OFFSET('Purchases Input worksheet'!$G$1,ROW()-2,0))</f>
        <v/>
      </c>
      <c r="G164" s="205" t="str">
        <f ca="1">IF($C164="Total",SUM(G$1:G163),IF(OR('Purchases Input worksheet'!$M163&gt;0,'Purchases Input worksheet'!$M163=0),"",'Purchases Input worksheet'!$M163))</f>
        <v/>
      </c>
      <c r="H164" s="206" t="str">
        <f ca="1">IF($C164="Total",SUM(H$1:H163),IF(OR('Purchases Input worksheet'!$M163&lt;0,'Purchases Input worksheet'!$M163=0),"",'Purchases Input worksheet'!$M163))</f>
        <v/>
      </c>
      <c r="I164" s="347"/>
      <c r="J164" s="211" t="str">
        <f ca="1">IF($C164="Total",SUM($I$1:I163),"")</f>
        <v/>
      </c>
      <c r="K164" s="212" t="str">
        <f ca="1">IFERROR(IF($C164="Total",$K$2+SUM($G164:$H164)-$J164,
IF(AND(G164="",H164=""),"",
$K$2+SUM(H$3:$H164)+SUM(G$3:$G164)-SUM(I$2:$I164))),"")</f>
        <v/>
      </c>
    </row>
    <row r="165" spans="1:11" x14ac:dyDescent="0.35">
      <c r="A165" s="318" t="str">
        <f ca="1">IF($B165='Creditor balance enquiry'!$C$2,1+COUNT($A$1:A164),"")</f>
        <v/>
      </c>
      <c r="B165" s="133" t="str">
        <f ca="1">OFFSET('Purchases Input worksheet'!$A$1,ROW()-2,0)</f>
        <v/>
      </c>
      <c r="C165" s="201" t="str">
        <f ca="1">IF($C164="Total","",
IF($C164="","",
IF(OFFSET('Purchases Input worksheet'!$B$1,ROW()-2,0)="","TOTAL",
OFFSET('Purchases Input worksheet'!$B$1,ROW()-2,0))))</f>
        <v/>
      </c>
      <c r="D165" s="201" t="str">
        <f ca="1">IF(OFFSET('Purchases Input worksheet'!$C$1,ROW()-2,0)="","",OFFSET('Purchases Input worksheet'!$C$1,ROW()-2,0))</f>
        <v/>
      </c>
      <c r="E165" s="170" t="str">
        <f ca="1">IF(OFFSET('Purchases Input worksheet'!$F$1,ROW()-2,0)="","",OFFSET('Purchases Input worksheet'!$F$1,ROW()-2,0))</f>
        <v/>
      </c>
      <c r="F165" s="202" t="str">
        <f ca="1">IF(OFFSET('Purchases Input worksheet'!$G$1,ROW()-2,0)="","",OFFSET('Purchases Input worksheet'!$G$1,ROW()-2,0))</f>
        <v/>
      </c>
      <c r="G165" s="205" t="str">
        <f ca="1">IF($C165="Total",SUM(G$1:G164),IF(OR('Purchases Input worksheet'!$M164&gt;0,'Purchases Input worksheet'!$M164=0),"",'Purchases Input worksheet'!$M164))</f>
        <v/>
      </c>
      <c r="H165" s="206" t="str">
        <f ca="1">IF($C165="Total",SUM(H$1:H164),IF(OR('Purchases Input worksheet'!$M164&lt;0,'Purchases Input worksheet'!$M164=0),"",'Purchases Input worksheet'!$M164))</f>
        <v/>
      </c>
      <c r="I165" s="347"/>
      <c r="J165" s="211" t="str">
        <f ca="1">IF($C165="Total",SUM($I$1:I164),"")</f>
        <v/>
      </c>
      <c r="K165" s="212" t="str">
        <f ca="1">IFERROR(IF($C165="Total",$K$2+SUM($G165:$H165)-$J165,
IF(AND(G165="",H165=""),"",
$K$2+SUM(H$3:$H165)+SUM(G$3:$G165)-SUM(I$2:$I165))),"")</f>
        <v/>
      </c>
    </row>
    <row r="166" spans="1:11" x14ac:dyDescent="0.35">
      <c r="A166" s="318" t="str">
        <f ca="1">IF($B166='Creditor balance enquiry'!$C$2,1+COUNT($A$1:A165),"")</f>
        <v/>
      </c>
      <c r="B166" s="133" t="str">
        <f ca="1">OFFSET('Purchases Input worksheet'!$A$1,ROW()-2,0)</f>
        <v/>
      </c>
      <c r="C166" s="201" t="str">
        <f ca="1">IF($C165="Total","",
IF($C165="","",
IF(OFFSET('Purchases Input worksheet'!$B$1,ROW()-2,0)="","TOTAL",
OFFSET('Purchases Input worksheet'!$B$1,ROW()-2,0))))</f>
        <v/>
      </c>
      <c r="D166" s="201" t="str">
        <f ca="1">IF(OFFSET('Purchases Input worksheet'!$C$1,ROW()-2,0)="","",OFFSET('Purchases Input worksheet'!$C$1,ROW()-2,0))</f>
        <v/>
      </c>
      <c r="E166" s="170" t="str">
        <f ca="1">IF(OFFSET('Purchases Input worksheet'!$F$1,ROW()-2,0)="","",OFFSET('Purchases Input worksheet'!$F$1,ROW()-2,0))</f>
        <v/>
      </c>
      <c r="F166" s="202" t="str">
        <f ca="1">IF(OFFSET('Purchases Input worksheet'!$G$1,ROW()-2,0)="","",OFFSET('Purchases Input worksheet'!$G$1,ROW()-2,0))</f>
        <v/>
      </c>
      <c r="G166" s="205" t="str">
        <f ca="1">IF($C166="Total",SUM(G$1:G165),IF(OR('Purchases Input worksheet'!$M165&gt;0,'Purchases Input worksheet'!$M165=0),"",'Purchases Input worksheet'!$M165))</f>
        <v/>
      </c>
      <c r="H166" s="206" t="str">
        <f ca="1">IF($C166="Total",SUM(H$1:H165),IF(OR('Purchases Input worksheet'!$M165&lt;0,'Purchases Input worksheet'!$M165=0),"",'Purchases Input worksheet'!$M165))</f>
        <v/>
      </c>
      <c r="I166" s="347"/>
      <c r="J166" s="211" t="str">
        <f ca="1">IF($C166="Total",SUM($I$1:I165),"")</f>
        <v/>
      </c>
      <c r="K166" s="212" t="str">
        <f ca="1">IFERROR(IF($C166="Total",$K$2+SUM($G166:$H166)-$J166,
IF(AND(G166="",H166=""),"",
$K$2+SUM(H$3:$H166)+SUM(G$3:$G166)-SUM(I$2:$I166))),"")</f>
        <v/>
      </c>
    </row>
    <row r="167" spans="1:11" x14ac:dyDescent="0.35">
      <c r="A167" s="318" t="str">
        <f ca="1">IF($B167='Creditor balance enquiry'!$C$2,1+COUNT($A$1:A166),"")</f>
        <v/>
      </c>
      <c r="B167" s="133" t="str">
        <f ca="1">OFFSET('Purchases Input worksheet'!$A$1,ROW()-2,0)</f>
        <v/>
      </c>
      <c r="C167" s="201" t="str">
        <f ca="1">IF($C166="Total","",
IF($C166="","",
IF(OFFSET('Purchases Input worksheet'!$B$1,ROW()-2,0)="","TOTAL",
OFFSET('Purchases Input worksheet'!$B$1,ROW()-2,0))))</f>
        <v/>
      </c>
      <c r="D167" s="201" t="str">
        <f ca="1">IF(OFFSET('Purchases Input worksheet'!$C$1,ROW()-2,0)="","",OFFSET('Purchases Input worksheet'!$C$1,ROW()-2,0))</f>
        <v/>
      </c>
      <c r="E167" s="170" t="str">
        <f ca="1">IF(OFFSET('Purchases Input worksheet'!$F$1,ROW()-2,0)="","",OFFSET('Purchases Input worksheet'!$F$1,ROW()-2,0))</f>
        <v/>
      </c>
      <c r="F167" s="202" t="str">
        <f ca="1">IF(OFFSET('Purchases Input worksheet'!$G$1,ROW()-2,0)="","",OFFSET('Purchases Input worksheet'!$G$1,ROW()-2,0))</f>
        <v/>
      </c>
      <c r="G167" s="205" t="str">
        <f ca="1">IF($C167="Total",SUM(G$1:G166),IF(OR('Purchases Input worksheet'!$M166&gt;0,'Purchases Input worksheet'!$M166=0),"",'Purchases Input worksheet'!$M166))</f>
        <v/>
      </c>
      <c r="H167" s="206" t="str">
        <f ca="1">IF($C167="Total",SUM(H$1:H166),IF(OR('Purchases Input worksheet'!$M166&lt;0,'Purchases Input worksheet'!$M166=0),"",'Purchases Input worksheet'!$M166))</f>
        <v/>
      </c>
      <c r="I167" s="347"/>
      <c r="J167" s="211" t="str">
        <f ca="1">IF($C167="Total",SUM($I$1:I166),"")</f>
        <v/>
      </c>
      <c r="K167" s="212" t="str">
        <f ca="1">IFERROR(IF($C167="Total",$K$2+SUM($G167:$H167)-$J167,
IF(AND(G167="",H167=""),"",
$K$2+SUM(H$3:$H167)+SUM(G$3:$G167)-SUM(I$2:$I167))),"")</f>
        <v/>
      </c>
    </row>
    <row r="168" spans="1:11" x14ac:dyDescent="0.35">
      <c r="A168" s="318" t="str">
        <f ca="1">IF($B168='Creditor balance enquiry'!$C$2,1+COUNT($A$1:A167),"")</f>
        <v/>
      </c>
      <c r="B168" s="133" t="str">
        <f ca="1">OFFSET('Purchases Input worksheet'!$A$1,ROW()-2,0)</f>
        <v/>
      </c>
      <c r="C168" s="201" t="str">
        <f ca="1">IF($C167="Total","",
IF($C167="","",
IF(OFFSET('Purchases Input worksheet'!$B$1,ROW()-2,0)="","TOTAL",
OFFSET('Purchases Input worksheet'!$B$1,ROW()-2,0))))</f>
        <v/>
      </c>
      <c r="D168" s="201" t="str">
        <f ca="1">IF(OFFSET('Purchases Input worksheet'!$C$1,ROW()-2,0)="","",OFFSET('Purchases Input worksheet'!$C$1,ROW()-2,0))</f>
        <v/>
      </c>
      <c r="E168" s="170" t="str">
        <f ca="1">IF(OFFSET('Purchases Input worksheet'!$F$1,ROW()-2,0)="","",OFFSET('Purchases Input worksheet'!$F$1,ROW()-2,0))</f>
        <v/>
      </c>
      <c r="F168" s="202" t="str">
        <f ca="1">IF(OFFSET('Purchases Input worksheet'!$G$1,ROW()-2,0)="","",OFFSET('Purchases Input worksheet'!$G$1,ROW()-2,0))</f>
        <v/>
      </c>
      <c r="G168" s="205" t="str">
        <f ca="1">IF($C168="Total",SUM(G$1:G167),IF(OR('Purchases Input worksheet'!$M167&gt;0,'Purchases Input worksheet'!$M167=0),"",'Purchases Input worksheet'!$M167))</f>
        <v/>
      </c>
      <c r="H168" s="206" t="str">
        <f ca="1">IF($C168="Total",SUM(H$1:H167),IF(OR('Purchases Input worksheet'!$M167&lt;0,'Purchases Input worksheet'!$M167=0),"",'Purchases Input worksheet'!$M167))</f>
        <v/>
      </c>
      <c r="I168" s="347"/>
      <c r="J168" s="211" t="str">
        <f ca="1">IF($C168="Total",SUM($I$1:I167),"")</f>
        <v/>
      </c>
      <c r="K168" s="212" t="str">
        <f ca="1">IFERROR(IF($C168="Total",$K$2+SUM($G168:$H168)-$J168,
IF(AND(G168="",H168=""),"",
$K$2+SUM(H$3:$H168)+SUM(G$3:$G168)-SUM(I$2:$I168))),"")</f>
        <v/>
      </c>
    </row>
    <row r="169" spans="1:11" x14ac:dyDescent="0.35">
      <c r="A169" s="318" t="str">
        <f ca="1">IF($B169='Creditor balance enquiry'!$C$2,1+COUNT($A$1:A168),"")</f>
        <v/>
      </c>
      <c r="B169" s="133" t="str">
        <f ca="1">OFFSET('Purchases Input worksheet'!$A$1,ROW()-2,0)</f>
        <v/>
      </c>
      <c r="C169" s="201" t="str">
        <f ca="1">IF($C168="Total","",
IF($C168="","",
IF(OFFSET('Purchases Input worksheet'!$B$1,ROW()-2,0)="","TOTAL",
OFFSET('Purchases Input worksheet'!$B$1,ROW()-2,0))))</f>
        <v/>
      </c>
      <c r="D169" s="201" t="str">
        <f ca="1">IF(OFFSET('Purchases Input worksheet'!$C$1,ROW()-2,0)="","",OFFSET('Purchases Input worksheet'!$C$1,ROW()-2,0))</f>
        <v/>
      </c>
      <c r="E169" s="170" t="str">
        <f ca="1">IF(OFFSET('Purchases Input worksheet'!$F$1,ROW()-2,0)="","",OFFSET('Purchases Input worksheet'!$F$1,ROW()-2,0))</f>
        <v/>
      </c>
      <c r="F169" s="202" t="str">
        <f ca="1">IF(OFFSET('Purchases Input worksheet'!$G$1,ROW()-2,0)="","",OFFSET('Purchases Input worksheet'!$G$1,ROW()-2,0))</f>
        <v/>
      </c>
      <c r="G169" s="205" t="str">
        <f ca="1">IF($C169="Total",SUM(G$1:G168),IF(OR('Purchases Input worksheet'!$M168&gt;0,'Purchases Input worksheet'!$M168=0),"",'Purchases Input worksheet'!$M168))</f>
        <v/>
      </c>
      <c r="H169" s="206" t="str">
        <f ca="1">IF($C169="Total",SUM(H$1:H168),IF(OR('Purchases Input worksheet'!$M168&lt;0,'Purchases Input worksheet'!$M168=0),"",'Purchases Input worksheet'!$M168))</f>
        <v/>
      </c>
      <c r="I169" s="347"/>
      <c r="J169" s="211" t="str">
        <f ca="1">IF($C169="Total",SUM($I$1:I168),"")</f>
        <v/>
      </c>
      <c r="K169" s="212" t="str">
        <f ca="1">IFERROR(IF($C169="Total",$K$2+SUM($G169:$H169)-$J169,
IF(AND(G169="",H169=""),"",
$K$2+SUM(H$3:$H169)+SUM(G$3:$G169)-SUM(I$2:$I169))),"")</f>
        <v/>
      </c>
    </row>
    <row r="170" spans="1:11" x14ac:dyDescent="0.35">
      <c r="A170" s="318" t="str">
        <f ca="1">IF($B170='Creditor balance enquiry'!$C$2,1+COUNT($A$1:A169),"")</f>
        <v/>
      </c>
      <c r="B170" s="133" t="str">
        <f ca="1">OFFSET('Purchases Input worksheet'!$A$1,ROW()-2,0)</f>
        <v/>
      </c>
      <c r="C170" s="201" t="str">
        <f ca="1">IF($C169="Total","",
IF($C169="","",
IF(OFFSET('Purchases Input worksheet'!$B$1,ROW()-2,0)="","TOTAL",
OFFSET('Purchases Input worksheet'!$B$1,ROW()-2,0))))</f>
        <v/>
      </c>
      <c r="D170" s="201" t="str">
        <f ca="1">IF(OFFSET('Purchases Input worksheet'!$C$1,ROW()-2,0)="","",OFFSET('Purchases Input worksheet'!$C$1,ROW()-2,0))</f>
        <v/>
      </c>
      <c r="E170" s="170" t="str">
        <f ca="1">IF(OFFSET('Purchases Input worksheet'!$F$1,ROW()-2,0)="","",OFFSET('Purchases Input worksheet'!$F$1,ROW()-2,0))</f>
        <v/>
      </c>
      <c r="F170" s="202" t="str">
        <f ca="1">IF(OFFSET('Purchases Input worksheet'!$G$1,ROW()-2,0)="","",OFFSET('Purchases Input worksheet'!$G$1,ROW()-2,0))</f>
        <v/>
      </c>
      <c r="G170" s="205" t="str">
        <f ca="1">IF($C170="Total",SUM(G$1:G169),IF(OR('Purchases Input worksheet'!$M169&gt;0,'Purchases Input worksheet'!$M169=0),"",'Purchases Input worksheet'!$M169))</f>
        <v/>
      </c>
      <c r="H170" s="206" t="str">
        <f ca="1">IF($C170="Total",SUM(H$1:H169),IF(OR('Purchases Input worksheet'!$M169&lt;0,'Purchases Input worksheet'!$M169=0),"",'Purchases Input worksheet'!$M169))</f>
        <v/>
      </c>
      <c r="I170" s="347"/>
      <c r="J170" s="211" t="str">
        <f ca="1">IF($C170="Total",SUM($I$1:I169),"")</f>
        <v/>
      </c>
      <c r="K170" s="212" t="str">
        <f ca="1">IFERROR(IF($C170="Total",$K$2+SUM($G170:$H170)-$J170,
IF(AND(G170="",H170=""),"",
$K$2+SUM(H$3:$H170)+SUM(G$3:$G170)-SUM(I$2:$I170))),"")</f>
        <v/>
      </c>
    </row>
    <row r="171" spans="1:11" x14ac:dyDescent="0.35">
      <c r="A171" s="318" t="str">
        <f ca="1">IF($B171='Creditor balance enquiry'!$C$2,1+COUNT($A$1:A170),"")</f>
        <v/>
      </c>
      <c r="B171" s="133" t="str">
        <f ca="1">OFFSET('Purchases Input worksheet'!$A$1,ROW()-2,0)</f>
        <v/>
      </c>
      <c r="C171" s="201" t="str">
        <f ca="1">IF($C170="Total","",
IF($C170="","",
IF(OFFSET('Purchases Input worksheet'!$B$1,ROW()-2,0)="","TOTAL",
OFFSET('Purchases Input worksheet'!$B$1,ROW()-2,0))))</f>
        <v/>
      </c>
      <c r="D171" s="201" t="str">
        <f ca="1">IF(OFFSET('Purchases Input worksheet'!$C$1,ROW()-2,0)="","",OFFSET('Purchases Input worksheet'!$C$1,ROW()-2,0))</f>
        <v/>
      </c>
      <c r="E171" s="170" t="str">
        <f ca="1">IF(OFFSET('Purchases Input worksheet'!$F$1,ROW()-2,0)="","",OFFSET('Purchases Input worksheet'!$F$1,ROW()-2,0))</f>
        <v/>
      </c>
      <c r="F171" s="202" t="str">
        <f ca="1">IF(OFFSET('Purchases Input worksheet'!$G$1,ROW()-2,0)="","",OFFSET('Purchases Input worksheet'!$G$1,ROW()-2,0))</f>
        <v/>
      </c>
      <c r="G171" s="205" t="str">
        <f ca="1">IF($C171="Total",SUM(G$1:G170),IF(OR('Purchases Input worksheet'!$M170&gt;0,'Purchases Input worksheet'!$M170=0),"",'Purchases Input worksheet'!$M170))</f>
        <v/>
      </c>
      <c r="H171" s="206" t="str">
        <f ca="1">IF($C171="Total",SUM(H$1:H170),IF(OR('Purchases Input worksheet'!$M170&lt;0,'Purchases Input worksheet'!$M170=0),"",'Purchases Input worksheet'!$M170))</f>
        <v/>
      </c>
      <c r="I171" s="347"/>
      <c r="J171" s="211" t="str">
        <f ca="1">IF($C171="Total",SUM($I$1:I170),"")</f>
        <v/>
      </c>
      <c r="K171" s="212" t="str">
        <f ca="1">IFERROR(IF($C171="Total",$K$2+SUM($G171:$H171)-$J171,
IF(AND(G171="",H171=""),"",
$K$2+SUM(H$3:$H171)+SUM(G$3:$G171)-SUM(I$2:$I171))),"")</f>
        <v/>
      </c>
    </row>
    <row r="172" spans="1:11" x14ac:dyDescent="0.35">
      <c r="A172" s="318" t="str">
        <f ca="1">IF($B172='Creditor balance enquiry'!$C$2,1+COUNT($A$1:A171),"")</f>
        <v/>
      </c>
      <c r="B172" s="133" t="str">
        <f ca="1">OFFSET('Purchases Input worksheet'!$A$1,ROW()-2,0)</f>
        <v/>
      </c>
      <c r="C172" s="201" t="str">
        <f ca="1">IF($C171="Total","",
IF($C171="","",
IF(OFFSET('Purchases Input worksheet'!$B$1,ROW()-2,0)="","TOTAL",
OFFSET('Purchases Input worksheet'!$B$1,ROW()-2,0))))</f>
        <v/>
      </c>
      <c r="D172" s="201" t="str">
        <f ca="1">IF(OFFSET('Purchases Input worksheet'!$C$1,ROW()-2,0)="","",OFFSET('Purchases Input worksheet'!$C$1,ROW()-2,0))</f>
        <v/>
      </c>
      <c r="E172" s="170" t="str">
        <f ca="1">IF(OFFSET('Purchases Input worksheet'!$F$1,ROW()-2,0)="","",OFFSET('Purchases Input worksheet'!$F$1,ROW()-2,0))</f>
        <v/>
      </c>
      <c r="F172" s="202" t="str">
        <f ca="1">IF(OFFSET('Purchases Input worksheet'!$G$1,ROW()-2,0)="","",OFFSET('Purchases Input worksheet'!$G$1,ROW()-2,0))</f>
        <v/>
      </c>
      <c r="G172" s="205" t="str">
        <f ca="1">IF($C172="Total",SUM(G$1:G171),IF(OR('Purchases Input worksheet'!$M171&gt;0,'Purchases Input worksheet'!$M171=0),"",'Purchases Input worksheet'!$M171))</f>
        <v/>
      </c>
      <c r="H172" s="206" t="str">
        <f ca="1">IF($C172="Total",SUM(H$1:H171),IF(OR('Purchases Input worksheet'!$M171&lt;0,'Purchases Input worksheet'!$M171=0),"",'Purchases Input worksheet'!$M171))</f>
        <v/>
      </c>
      <c r="I172" s="347"/>
      <c r="J172" s="211" t="str">
        <f ca="1">IF($C172="Total",SUM($I$1:I171),"")</f>
        <v/>
      </c>
      <c r="K172" s="212" t="str">
        <f ca="1">IFERROR(IF($C172="Total",$K$2+SUM($G172:$H172)-$J172,
IF(AND(G172="",H172=""),"",
$K$2+SUM(H$3:$H172)+SUM(G$3:$G172)-SUM(I$2:$I172))),"")</f>
        <v/>
      </c>
    </row>
    <row r="173" spans="1:11" x14ac:dyDescent="0.35">
      <c r="A173" s="318" t="str">
        <f ca="1">IF($B173='Creditor balance enquiry'!$C$2,1+COUNT($A$1:A172),"")</f>
        <v/>
      </c>
      <c r="B173" s="133" t="str">
        <f ca="1">OFFSET('Purchases Input worksheet'!$A$1,ROW()-2,0)</f>
        <v/>
      </c>
      <c r="C173" s="201" t="str">
        <f ca="1">IF($C172="Total","",
IF($C172="","",
IF(OFFSET('Purchases Input worksheet'!$B$1,ROW()-2,0)="","TOTAL",
OFFSET('Purchases Input worksheet'!$B$1,ROW()-2,0))))</f>
        <v/>
      </c>
      <c r="D173" s="201" t="str">
        <f ca="1">IF(OFFSET('Purchases Input worksheet'!$C$1,ROW()-2,0)="","",OFFSET('Purchases Input worksheet'!$C$1,ROW()-2,0))</f>
        <v/>
      </c>
      <c r="E173" s="170" t="str">
        <f ca="1">IF(OFFSET('Purchases Input worksheet'!$F$1,ROW()-2,0)="","",OFFSET('Purchases Input worksheet'!$F$1,ROW()-2,0))</f>
        <v/>
      </c>
      <c r="F173" s="202" t="str">
        <f ca="1">IF(OFFSET('Purchases Input worksheet'!$G$1,ROW()-2,0)="","",OFFSET('Purchases Input worksheet'!$G$1,ROW()-2,0))</f>
        <v/>
      </c>
      <c r="G173" s="205" t="str">
        <f ca="1">IF($C173="Total",SUM(G$1:G172),IF(OR('Purchases Input worksheet'!$M172&gt;0,'Purchases Input worksheet'!$M172=0),"",'Purchases Input worksheet'!$M172))</f>
        <v/>
      </c>
      <c r="H173" s="206" t="str">
        <f ca="1">IF($C173="Total",SUM(H$1:H172),IF(OR('Purchases Input worksheet'!$M172&lt;0,'Purchases Input worksheet'!$M172=0),"",'Purchases Input worksheet'!$M172))</f>
        <v/>
      </c>
      <c r="I173" s="347"/>
      <c r="J173" s="211" t="str">
        <f ca="1">IF($C173="Total",SUM($I$1:I172),"")</f>
        <v/>
      </c>
      <c r="K173" s="212" t="str">
        <f ca="1">IFERROR(IF($C173="Total",$K$2+SUM($G173:$H173)-$J173,
IF(AND(G173="",H173=""),"",
$K$2+SUM(H$3:$H173)+SUM(G$3:$G173)-SUM(I$2:$I173))),"")</f>
        <v/>
      </c>
    </row>
    <row r="174" spans="1:11" x14ac:dyDescent="0.35">
      <c r="A174" s="318" t="str">
        <f ca="1">IF($B174='Creditor balance enquiry'!$C$2,1+COUNT($A$1:A173),"")</f>
        <v/>
      </c>
      <c r="B174" s="133" t="str">
        <f ca="1">OFFSET('Purchases Input worksheet'!$A$1,ROW()-2,0)</f>
        <v/>
      </c>
      <c r="C174" s="201" t="str">
        <f ca="1">IF($C173="Total","",
IF($C173="","",
IF(OFFSET('Purchases Input worksheet'!$B$1,ROW()-2,0)="","TOTAL",
OFFSET('Purchases Input worksheet'!$B$1,ROW()-2,0))))</f>
        <v/>
      </c>
      <c r="D174" s="201" t="str">
        <f ca="1">IF(OFFSET('Purchases Input worksheet'!$C$1,ROW()-2,0)="","",OFFSET('Purchases Input worksheet'!$C$1,ROW()-2,0))</f>
        <v/>
      </c>
      <c r="E174" s="170" t="str">
        <f ca="1">IF(OFFSET('Purchases Input worksheet'!$F$1,ROW()-2,0)="","",OFFSET('Purchases Input worksheet'!$F$1,ROW()-2,0))</f>
        <v/>
      </c>
      <c r="F174" s="202" t="str">
        <f ca="1">IF(OFFSET('Purchases Input worksheet'!$G$1,ROW()-2,0)="","",OFFSET('Purchases Input worksheet'!$G$1,ROW()-2,0))</f>
        <v/>
      </c>
      <c r="G174" s="205" t="str">
        <f ca="1">IF($C174="Total",SUM(G$1:G173),IF(OR('Purchases Input worksheet'!$M173&gt;0,'Purchases Input worksheet'!$M173=0),"",'Purchases Input worksheet'!$M173))</f>
        <v/>
      </c>
      <c r="H174" s="206" t="str">
        <f ca="1">IF($C174="Total",SUM(H$1:H173),IF(OR('Purchases Input worksheet'!$M173&lt;0,'Purchases Input worksheet'!$M173=0),"",'Purchases Input worksheet'!$M173))</f>
        <v/>
      </c>
      <c r="I174" s="347"/>
      <c r="J174" s="211" t="str">
        <f ca="1">IF($C174="Total",SUM($I$1:I173),"")</f>
        <v/>
      </c>
      <c r="K174" s="212" t="str">
        <f ca="1">IFERROR(IF($C174="Total",$K$2+SUM($G174:$H174)-$J174,
IF(AND(G174="",H174=""),"",
$K$2+SUM(H$3:$H174)+SUM(G$3:$G174)-SUM(I$2:$I174))),"")</f>
        <v/>
      </c>
    </row>
    <row r="175" spans="1:11" x14ac:dyDescent="0.35">
      <c r="A175" s="318" t="str">
        <f ca="1">IF($B175='Creditor balance enquiry'!$C$2,1+COUNT($A$1:A174),"")</f>
        <v/>
      </c>
      <c r="B175" s="133" t="str">
        <f ca="1">OFFSET('Purchases Input worksheet'!$A$1,ROW()-2,0)</f>
        <v/>
      </c>
      <c r="C175" s="201" t="str">
        <f ca="1">IF($C174="Total","",
IF($C174="","",
IF(OFFSET('Purchases Input worksheet'!$B$1,ROW()-2,0)="","TOTAL",
OFFSET('Purchases Input worksheet'!$B$1,ROW()-2,0))))</f>
        <v/>
      </c>
      <c r="D175" s="201" t="str">
        <f ca="1">IF(OFFSET('Purchases Input worksheet'!$C$1,ROW()-2,0)="","",OFFSET('Purchases Input worksheet'!$C$1,ROW()-2,0))</f>
        <v/>
      </c>
      <c r="E175" s="170" t="str">
        <f ca="1">IF(OFFSET('Purchases Input worksheet'!$F$1,ROW()-2,0)="","",OFFSET('Purchases Input worksheet'!$F$1,ROW()-2,0))</f>
        <v/>
      </c>
      <c r="F175" s="202" t="str">
        <f ca="1">IF(OFFSET('Purchases Input worksheet'!$G$1,ROW()-2,0)="","",OFFSET('Purchases Input worksheet'!$G$1,ROW()-2,0))</f>
        <v/>
      </c>
      <c r="G175" s="205" t="str">
        <f ca="1">IF($C175="Total",SUM(G$1:G174),IF(OR('Purchases Input worksheet'!$M174&gt;0,'Purchases Input worksheet'!$M174=0),"",'Purchases Input worksheet'!$M174))</f>
        <v/>
      </c>
      <c r="H175" s="206" t="str">
        <f ca="1">IF($C175="Total",SUM(H$1:H174),IF(OR('Purchases Input worksheet'!$M174&lt;0,'Purchases Input worksheet'!$M174=0),"",'Purchases Input worksheet'!$M174))</f>
        <v/>
      </c>
      <c r="I175" s="347"/>
      <c r="J175" s="211" t="str">
        <f ca="1">IF($C175="Total",SUM($I$1:I174),"")</f>
        <v/>
      </c>
      <c r="K175" s="212" t="str">
        <f ca="1">IFERROR(IF($C175="Total",$K$2+SUM($G175:$H175)-$J175,
IF(AND(G175="",H175=""),"",
$K$2+SUM(H$3:$H175)+SUM(G$3:$G175)-SUM(I$2:$I175))),"")</f>
        <v/>
      </c>
    </row>
    <row r="176" spans="1:11" x14ac:dyDescent="0.35">
      <c r="A176" s="318" t="str">
        <f ca="1">IF($B176='Creditor balance enquiry'!$C$2,1+COUNT($A$1:A175),"")</f>
        <v/>
      </c>
      <c r="B176" s="133" t="str">
        <f ca="1">OFFSET('Purchases Input worksheet'!$A$1,ROW()-2,0)</f>
        <v/>
      </c>
      <c r="C176" s="201" t="str">
        <f ca="1">IF($C175="Total","",
IF($C175="","",
IF(OFFSET('Purchases Input worksheet'!$B$1,ROW()-2,0)="","TOTAL",
OFFSET('Purchases Input worksheet'!$B$1,ROW()-2,0))))</f>
        <v/>
      </c>
      <c r="D176" s="201" t="str">
        <f ca="1">IF(OFFSET('Purchases Input worksheet'!$C$1,ROW()-2,0)="","",OFFSET('Purchases Input worksheet'!$C$1,ROW()-2,0))</f>
        <v/>
      </c>
      <c r="E176" s="170" t="str">
        <f ca="1">IF(OFFSET('Purchases Input worksheet'!$F$1,ROW()-2,0)="","",OFFSET('Purchases Input worksheet'!$F$1,ROW()-2,0))</f>
        <v/>
      </c>
      <c r="F176" s="202" t="str">
        <f ca="1">IF(OFFSET('Purchases Input worksheet'!$G$1,ROW()-2,0)="","",OFFSET('Purchases Input worksheet'!$G$1,ROW()-2,0))</f>
        <v/>
      </c>
      <c r="G176" s="205" t="str">
        <f ca="1">IF($C176="Total",SUM(G$1:G175),IF(OR('Purchases Input worksheet'!$M175&gt;0,'Purchases Input worksheet'!$M175=0),"",'Purchases Input worksheet'!$M175))</f>
        <v/>
      </c>
      <c r="H176" s="206" t="str">
        <f ca="1">IF($C176="Total",SUM(H$1:H175),IF(OR('Purchases Input worksheet'!$M175&lt;0,'Purchases Input worksheet'!$M175=0),"",'Purchases Input worksheet'!$M175))</f>
        <v/>
      </c>
      <c r="I176" s="347"/>
      <c r="J176" s="211" t="str">
        <f ca="1">IF($C176="Total",SUM($I$1:I175),"")</f>
        <v/>
      </c>
      <c r="K176" s="212" t="str">
        <f ca="1">IFERROR(IF($C176="Total",$K$2+SUM($G176:$H176)-$J176,
IF(AND(G176="",H176=""),"",
$K$2+SUM(H$3:$H176)+SUM(G$3:$G176)-SUM(I$2:$I176))),"")</f>
        <v/>
      </c>
    </row>
    <row r="177" spans="1:11" x14ac:dyDescent="0.35">
      <c r="A177" s="318" t="str">
        <f ca="1">IF($B177='Creditor balance enquiry'!$C$2,1+COUNT($A$1:A176),"")</f>
        <v/>
      </c>
      <c r="B177" s="133" t="str">
        <f ca="1">OFFSET('Purchases Input worksheet'!$A$1,ROW()-2,0)</f>
        <v/>
      </c>
      <c r="C177" s="201" t="str">
        <f ca="1">IF($C176="Total","",
IF($C176="","",
IF(OFFSET('Purchases Input worksheet'!$B$1,ROW()-2,0)="","TOTAL",
OFFSET('Purchases Input worksheet'!$B$1,ROW()-2,0))))</f>
        <v/>
      </c>
      <c r="D177" s="201" t="str">
        <f ca="1">IF(OFFSET('Purchases Input worksheet'!$C$1,ROW()-2,0)="","",OFFSET('Purchases Input worksheet'!$C$1,ROW()-2,0))</f>
        <v/>
      </c>
      <c r="E177" s="170" t="str">
        <f ca="1">IF(OFFSET('Purchases Input worksheet'!$F$1,ROW()-2,0)="","",OFFSET('Purchases Input worksheet'!$F$1,ROW()-2,0))</f>
        <v/>
      </c>
      <c r="F177" s="202" t="str">
        <f ca="1">IF(OFFSET('Purchases Input worksheet'!$G$1,ROW()-2,0)="","",OFFSET('Purchases Input worksheet'!$G$1,ROW()-2,0))</f>
        <v/>
      </c>
      <c r="G177" s="205" t="str">
        <f ca="1">IF($C177="Total",SUM(G$1:G176),IF(OR('Purchases Input worksheet'!$M176&gt;0,'Purchases Input worksheet'!$M176=0),"",'Purchases Input worksheet'!$M176))</f>
        <v/>
      </c>
      <c r="H177" s="206" t="str">
        <f ca="1">IF($C177="Total",SUM(H$1:H176),IF(OR('Purchases Input worksheet'!$M176&lt;0,'Purchases Input worksheet'!$M176=0),"",'Purchases Input worksheet'!$M176))</f>
        <v/>
      </c>
      <c r="I177" s="347"/>
      <c r="J177" s="211" t="str">
        <f ca="1">IF($C177="Total",SUM($I$1:I176),"")</f>
        <v/>
      </c>
      <c r="K177" s="212" t="str">
        <f ca="1">IFERROR(IF($C177="Total",$K$2+SUM($G177:$H177)-$J177,
IF(AND(G177="",H177=""),"",
$K$2+SUM(H$3:$H177)+SUM(G$3:$G177)-SUM(I$2:$I177))),"")</f>
        <v/>
      </c>
    </row>
    <row r="178" spans="1:11" x14ac:dyDescent="0.35">
      <c r="A178" s="318" t="str">
        <f ca="1">IF($B178='Creditor balance enquiry'!$C$2,1+COUNT($A$1:A177),"")</f>
        <v/>
      </c>
      <c r="B178" s="133" t="str">
        <f ca="1">OFFSET('Purchases Input worksheet'!$A$1,ROW()-2,0)</f>
        <v/>
      </c>
      <c r="C178" s="201" t="str">
        <f ca="1">IF($C177="Total","",
IF($C177="","",
IF(OFFSET('Purchases Input worksheet'!$B$1,ROW()-2,0)="","TOTAL",
OFFSET('Purchases Input worksheet'!$B$1,ROW()-2,0))))</f>
        <v/>
      </c>
      <c r="D178" s="201" t="str">
        <f ca="1">IF(OFFSET('Purchases Input worksheet'!$C$1,ROW()-2,0)="","",OFFSET('Purchases Input worksheet'!$C$1,ROW()-2,0))</f>
        <v/>
      </c>
      <c r="E178" s="170" t="str">
        <f ca="1">IF(OFFSET('Purchases Input worksheet'!$F$1,ROW()-2,0)="","",OFFSET('Purchases Input worksheet'!$F$1,ROW()-2,0))</f>
        <v/>
      </c>
      <c r="F178" s="202" t="str">
        <f ca="1">IF(OFFSET('Purchases Input worksheet'!$G$1,ROW()-2,0)="","",OFFSET('Purchases Input worksheet'!$G$1,ROW()-2,0))</f>
        <v/>
      </c>
      <c r="G178" s="205" t="str">
        <f ca="1">IF($C178="Total",SUM(G$1:G177),IF(OR('Purchases Input worksheet'!$M177&gt;0,'Purchases Input worksheet'!$M177=0),"",'Purchases Input worksheet'!$M177))</f>
        <v/>
      </c>
      <c r="H178" s="206" t="str">
        <f ca="1">IF($C178="Total",SUM(H$1:H177),IF(OR('Purchases Input worksheet'!$M177&lt;0,'Purchases Input worksheet'!$M177=0),"",'Purchases Input worksheet'!$M177))</f>
        <v/>
      </c>
      <c r="I178" s="347"/>
      <c r="J178" s="211" t="str">
        <f ca="1">IF($C178="Total",SUM($I$1:I177),"")</f>
        <v/>
      </c>
      <c r="K178" s="212" t="str">
        <f ca="1">IFERROR(IF($C178="Total",$K$2+SUM($G178:$H178)-$J178,
IF(AND(G178="",H178=""),"",
$K$2+SUM(H$3:$H178)+SUM(G$3:$G178)-SUM(I$2:$I178))),"")</f>
        <v/>
      </c>
    </row>
    <row r="179" spans="1:11" x14ac:dyDescent="0.35">
      <c r="A179" s="318" t="str">
        <f ca="1">IF($B179='Creditor balance enquiry'!$C$2,1+COUNT($A$1:A178),"")</f>
        <v/>
      </c>
      <c r="B179" s="133" t="str">
        <f ca="1">OFFSET('Purchases Input worksheet'!$A$1,ROW()-2,0)</f>
        <v/>
      </c>
      <c r="C179" s="201" t="str">
        <f ca="1">IF($C178="Total","",
IF($C178="","",
IF(OFFSET('Purchases Input worksheet'!$B$1,ROW()-2,0)="","TOTAL",
OFFSET('Purchases Input worksheet'!$B$1,ROW()-2,0))))</f>
        <v/>
      </c>
      <c r="D179" s="201" t="str">
        <f ca="1">IF(OFFSET('Purchases Input worksheet'!$C$1,ROW()-2,0)="","",OFFSET('Purchases Input worksheet'!$C$1,ROW()-2,0))</f>
        <v/>
      </c>
      <c r="E179" s="170" t="str">
        <f ca="1">IF(OFFSET('Purchases Input worksheet'!$F$1,ROW()-2,0)="","",OFFSET('Purchases Input worksheet'!$F$1,ROW()-2,0))</f>
        <v/>
      </c>
      <c r="F179" s="202" t="str">
        <f ca="1">IF(OFFSET('Purchases Input worksheet'!$G$1,ROW()-2,0)="","",OFFSET('Purchases Input worksheet'!$G$1,ROW()-2,0))</f>
        <v/>
      </c>
      <c r="G179" s="205" t="str">
        <f ca="1">IF($C179="Total",SUM(G$1:G178),IF(OR('Purchases Input worksheet'!$M178&gt;0,'Purchases Input worksheet'!$M178=0),"",'Purchases Input worksheet'!$M178))</f>
        <v/>
      </c>
      <c r="H179" s="206" t="str">
        <f ca="1">IF($C179="Total",SUM(H$1:H178),IF(OR('Purchases Input worksheet'!$M178&lt;0,'Purchases Input worksheet'!$M178=0),"",'Purchases Input worksheet'!$M178))</f>
        <v/>
      </c>
      <c r="I179" s="347"/>
      <c r="J179" s="211" t="str">
        <f ca="1">IF($C179="Total",SUM($I$1:I178),"")</f>
        <v/>
      </c>
      <c r="K179" s="212" t="str">
        <f ca="1">IFERROR(IF($C179="Total",$K$2+SUM($G179:$H179)-$J179,
IF(AND(G179="",H179=""),"",
$K$2+SUM(H$3:$H179)+SUM(G$3:$G179)-SUM(I$2:$I179))),"")</f>
        <v/>
      </c>
    </row>
    <row r="180" spans="1:11" x14ac:dyDescent="0.35">
      <c r="A180" s="318" t="str">
        <f ca="1">IF($B180='Creditor balance enquiry'!$C$2,1+COUNT($A$1:A179),"")</f>
        <v/>
      </c>
      <c r="B180" s="133" t="str">
        <f ca="1">OFFSET('Purchases Input worksheet'!$A$1,ROW()-2,0)</f>
        <v/>
      </c>
      <c r="C180" s="201" t="str">
        <f ca="1">IF($C179="Total","",
IF($C179="","",
IF(OFFSET('Purchases Input worksheet'!$B$1,ROW()-2,0)="","TOTAL",
OFFSET('Purchases Input worksheet'!$B$1,ROW()-2,0))))</f>
        <v/>
      </c>
      <c r="D180" s="201" t="str">
        <f ca="1">IF(OFFSET('Purchases Input worksheet'!$C$1,ROW()-2,0)="","",OFFSET('Purchases Input worksheet'!$C$1,ROW()-2,0))</f>
        <v/>
      </c>
      <c r="E180" s="170" t="str">
        <f ca="1">IF(OFFSET('Purchases Input worksheet'!$F$1,ROW()-2,0)="","",OFFSET('Purchases Input worksheet'!$F$1,ROW()-2,0))</f>
        <v/>
      </c>
      <c r="F180" s="202" t="str">
        <f ca="1">IF(OFFSET('Purchases Input worksheet'!$G$1,ROW()-2,0)="","",OFFSET('Purchases Input worksheet'!$G$1,ROW()-2,0))</f>
        <v/>
      </c>
      <c r="G180" s="205" t="str">
        <f ca="1">IF($C180="Total",SUM(G$1:G179),IF(OR('Purchases Input worksheet'!$M179&gt;0,'Purchases Input worksheet'!$M179=0),"",'Purchases Input worksheet'!$M179))</f>
        <v/>
      </c>
      <c r="H180" s="206" t="str">
        <f ca="1">IF($C180="Total",SUM(H$1:H179),IF(OR('Purchases Input worksheet'!$M179&lt;0,'Purchases Input worksheet'!$M179=0),"",'Purchases Input worksheet'!$M179))</f>
        <v/>
      </c>
      <c r="I180" s="347"/>
      <c r="J180" s="211" t="str">
        <f ca="1">IF($C180="Total",SUM($I$1:I179),"")</f>
        <v/>
      </c>
      <c r="K180" s="212" t="str">
        <f ca="1">IFERROR(IF($C180="Total",$K$2+SUM($G180:$H180)-$J180,
IF(AND(G180="",H180=""),"",
$K$2+SUM(H$3:$H180)+SUM(G$3:$G180)-SUM(I$2:$I180))),"")</f>
        <v/>
      </c>
    </row>
    <row r="181" spans="1:11" x14ac:dyDescent="0.35">
      <c r="A181" s="318" t="str">
        <f ca="1">IF($B181='Creditor balance enquiry'!$C$2,1+COUNT($A$1:A180),"")</f>
        <v/>
      </c>
      <c r="B181" s="133" t="str">
        <f ca="1">OFFSET('Purchases Input worksheet'!$A$1,ROW()-2,0)</f>
        <v/>
      </c>
      <c r="C181" s="201" t="str">
        <f ca="1">IF($C180="Total","",
IF($C180="","",
IF(OFFSET('Purchases Input worksheet'!$B$1,ROW()-2,0)="","TOTAL",
OFFSET('Purchases Input worksheet'!$B$1,ROW()-2,0))))</f>
        <v/>
      </c>
      <c r="D181" s="201" t="str">
        <f ca="1">IF(OFFSET('Purchases Input worksheet'!$C$1,ROW()-2,0)="","",OFFSET('Purchases Input worksheet'!$C$1,ROW()-2,0))</f>
        <v/>
      </c>
      <c r="E181" s="170" t="str">
        <f ca="1">IF(OFFSET('Purchases Input worksheet'!$F$1,ROW()-2,0)="","",OFFSET('Purchases Input worksheet'!$F$1,ROW()-2,0))</f>
        <v/>
      </c>
      <c r="F181" s="202" t="str">
        <f ca="1">IF(OFFSET('Purchases Input worksheet'!$G$1,ROW()-2,0)="","",OFFSET('Purchases Input worksheet'!$G$1,ROW()-2,0))</f>
        <v/>
      </c>
      <c r="G181" s="205" t="str">
        <f ca="1">IF($C181="Total",SUM(G$1:G180),IF(OR('Purchases Input worksheet'!$M180&gt;0,'Purchases Input worksheet'!$M180=0),"",'Purchases Input worksheet'!$M180))</f>
        <v/>
      </c>
      <c r="H181" s="206" t="str">
        <f ca="1">IF($C181="Total",SUM(H$1:H180),IF(OR('Purchases Input worksheet'!$M180&lt;0,'Purchases Input worksheet'!$M180=0),"",'Purchases Input worksheet'!$M180))</f>
        <v/>
      </c>
      <c r="I181" s="347"/>
      <c r="J181" s="211" t="str">
        <f ca="1">IF($C181="Total",SUM($I$1:I180),"")</f>
        <v/>
      </c>
      <c r="K181" s="212" t="str">
        <f ca="1">IFERROR(IF($C181="Total",$K$2+SUM($G181:$H181)-$J181,
IF(AND(G181="",H181=""),"",
$K$2+SUM(H$3:$H181)+SUM(G$3:$G181)-SUM(I$2:$I181))),"")</f>
        <v/>
      </c>
    </row>
    <row r="182" spans="1:11" x14ac:dyDescent="0.35">
      <c r="A182" s="318" t="str">
        <f ca="1">IF($B182='Creditor balance enquiry'!$C$2,1+COUNT($A$1:A181),"")</f>
        <v/>
      </c>
      <c r="B182" s="133" t="str">
        <f ca="1">OFFSET('Purchases Input worksheet'!$A$1,ROW()-2,0)</f>
        <v/>
      </c>
      <c r="C182" s="201" t="str">
        <f ca="1">IF($C181="Total","",
IF($C181="","",
IF(OFFSET('Purchases Input worksheet'!$B$1,ROW()-2,0)="","TOTAL",
OFFSET('Purchases Input worksheet'!$B$1,ROW()-2,0))))</f>
        <v/>
      </c>
      <c r="D182" s="201" t="str">
        <f ca="1">IF(OFFSET('Purchases Input worksheet'!$C$1,ROW()-2,0)="","",OFFSET('Purchases Input worksheet'!$C$1,ROW()-2,0))</f>
        <v/>
      </c>
      <c r="E182" s="170" t="str">
        <f ca="1">IF(OFFSET('Purchases Input worksheet'!$F$1,ROW()-2,0)="","",OFFSET('Purchases Input worksheet'!$F$1,ROW()-2,0))</f>
        <v/>
      </c>
      <c r="F182" s="202" t="str">
        <f ca="1">IF(OFFSET('Purchases Input worksheet'!$G$1,ROW()-2,0)="","",OFFSET('Purchases Input worksheet'!$G$1,ROW()-2,0))</f>
        <v/>
      </c>
      <c r="G182" s="205" t="str">
        <f ca="1">IF($C182="Total",SUM(G$1:G181),IF(OR('Purchases Input worksheet'!$M181&gt;0,'Purchases Input worksheet'!$M181=0),"",'Purchases Input worksheet'!$M181))</f>
        <v/>
      </c>
      <c r="H182" s="206" t="str">
        <f ca="1">IF($C182="Total",SUM(H$1:H181),IF(OR('Purchases Input worksheet'!$M181&lt;0,'Purchases Input worksheet'!$M181=0),"",'Purchases Input worksheet'!$M181))</f>
        <v/>
      </c>
      <c r="I182" s="347"/>
      <c r="J182" s="211" t="str">
        <f ca="1">IF($C182="Total",SUM($I$1:I181),"")</f>
        <v/>
      </c>
      <c r="K182" s="212" t="str">
        <f ca="1">IFERROR(IF($C182="Total",$K$2+SUM($G182:$H182)-$J182,
IF(AND(G182="",H182=""),"",
$K$2+SUM(H$3:$H182)+SUM(G$3:$G182)-SUM(I$2:$I182))),"")</f>
        <v/>
      </c>
    </row>
    <row r="183" spans="1:11" x14ac:dyDescent="0.35">
      <c r="A183" s="318" t="str">
        <f ca="1">IF($B183='Creditor balance enquiry'!$C$2,1+COUNT($A$1:A182),"")</f>
        <v/>
      </c>
      <c r="B183" s="133" t="str">
        <f ca="1">OFFSET('Purchases Input worksheet'!$A$1,ROW()-2,0)</f>
        <v/>
      </c>
      <c r="C183" s="201" t="str">
        <f ca="1">IF($C182="Total","",
IF($C182="","",
IF(OFFSET('Purchases Input worksheet'!$B$1,ROW()-2,0)="","TOTAL",
OFFSET('Purchases Input worksheet'!$B$1,ROW()-2,0))))</f>
        <v/>
      </c>
      <c r="D183" s="201" t="str">
        <f ca="1">IF(OFFSET('Purchases Input worksheet'!$C$1,ROW()-2,0)="","",OFFSET('Purchases Input worksheet'!$C$1,ROW()-2,0))</f>
        <v/>
      </c>
      <c r="E183" s="170" t="str">
        <f ca="1">IF(OFFSET('Purchases Input worksheet'!$F$1,ROW()-2,0)="","",OFFSET('Purchases Input worksheet'!$F$1,ROW()-2,0))</f>
        <v/>
      </c>
      <c r="F183" s="202" t="str">
        <f ca="1">IF(OFFSET('Purchases Input worksheet'!$G$1,ROW()-2,0)="","",OFFSET('Purchases Input worksheet'!$G$1,ROW()-2,0))</f>
        <v/>
      </c>
      <c r="G183" s="205" t="str">
        <f ca="1">IF($C183="Total",SUM(G$1:G182),IF(OR('Purchases Input worksheet'!$M182&gt;0,'Purchases Input worksheet'!$M182=0),"",'Purchases Input worksheet'!$M182))</f>
        <v/>
      </c>
      <c r="H183" s="206" t="str">
        <f ca="1">IF($C183="Total",SUM(H$1:H182),IF(OR('Purchases Input worksheet'!$M182&lt;0,'Purchases Input worksheet'!$M182=0),"",'Purchases Input worksheet'!$M182))</f>
        <v/>
      </c>
      <c r="I183" s="347"/>
      <c r="J183" s="211" t="str">
        <f ca="1">IF($C183="Total",SUM($I$1:I182),"")</f>
        <v/>
      </c>
      <c r="K183" s="212" t="str">
        <f ca="1">IFERROR(IF($C183="Total",$K$2+SUM($G183:$H183)-$J183,
IF(AND(G183="",H183=""),"",
$K$2+SUM(H$3:$H183)+SUM(G$3:$G183)-SUM(I$2:$I183))),"")</f>
        <v/>
      </c>
    </row>
    <row r="184" spans="1:11" x14ac:dyDescent="0.35">
      <c r="A184" s="318" t="str">
        <f ca="1">IF($B184='Creditor balance enquiry'!$C$2,1+COUNT($A$1:A183),"")</f>
        <v/>
      </c>
      <c r="B184" s="133" t="str">
        <f ca="1">OFFSET('Purchases Input worksheet'!$A$1,ROW()-2,0)</f>
        <v/>
      </c>
      <c r="C184" s="201" t="str">
        <f ca="1">IF($C183="Total","",
IF($C183="","",
IF(OFFSET('Purchases Input worksheet'!$B$1,ROW()-2,0)="","TOTAL",
OFFSET('Purchases Input worksheet'!$B$1,ROW()-2,0))))</f>
        <v/>
      </c>
      <c r="D184" s="201" t="str">
        <f ca="1">IF(OFFSET('Purchases Input worksheet'!$C$1,ROW()-2,0)="","",OFFSET('Purchases Input worksheet'!$C$1,ROW()-2,0))</f>
        <v/>
      </c>
      <c r="E184" s="170" t="str">
        <f ca="1">IF(OFFSET('Purchases Input worksheet'!$F$1,ROW()-2,0)="","",OFFSET('Purchases Input worksheet'!$F$1,ROW()-2,0))</f>
        <v/>
      </c>
      <c r="F184" s="202" t="str">
        <f ca="1">IF(OFFSET('Purchases Input worksheet'!$G$1,ROW()-2,0)="","",OFFSET('Purchases Input worksheet'!$G$1,ROW()-2,0))</f>
        <v/>
      </c>
      <c r="G184" s="205" t="str">
        <f ca="1">IF($C184="Total",SUM(G$1:G183),IF(OR('Purchases Input worksheet'!$M183&gt;0,'Purchases Input worksheet'!$M183=0),"",'Purchases Input worksheet'!$M183))</f>
        <v/>
      </c>
      <c r="H184" s="206" t="str">
        <f ca="1">IF($C184="Total",SUM(H$1:H183),IF(OR('Purchases Input worksheet'!$M183&lt;0,'Purchases Input worksheet'!$M183=0),"",'Purchases Input worksheet'!$M183))</f>
        <v/>
      </c>
      <c r="I184" s="347"/>
      <c r="J184" s="211" t="str">
        <f ca="1">IF($C184="Total",SUM($I$1:I183),"")</f>
        <v/>
      </c>
      <c r="K184" s="212" t="str">
        <f ca="1">IFERROR(IF($C184="Total",$K$2+SUM($G184:$H184)-$J184,
IF(AND(G184="",H184=""),"",
$K$2+SUM(H$3:$H184)+SUM(G$3:$G184)-SUM(I$2:$I184))),"")</f>
        <v/>
      </c>
    </row>
    <row r="185" spans="1:11" x14ac:dyDescent="0.35">
      <c r="A185" s="318" t="str">
        <f ca="1">IF($B185='Creditor balance enquiry'!$C$2,1+COUNT($A$1:A184),"")</f>
        <v/>
      </c>
      <c r="B185" s="133" t="str">
        <f ca="1">OFFSET('Purchases Input worksheet'!$A$1,ROW()-2,0)</f>
        <v/>
      </c>
      <c r="C185" s="201" t="str">
        <f ca="1">IF($C184="Total","",
IF($C184="","",
IF(OFFSET('Purchases Input worksheet'!$B$1,ROW()-2,0)="","TOTAL",
OFFSET('Purchases Input worksheet'!$B$1,ROW()-2,0))))</f>
        <v/>
      </c>
      <c r="D185" s="201" t="str">
        <f ca="1">IF(OFFSET('Purchases Input worksheet'!$C$1,ROW()-2,0)="","",OFFSET('Purchases Input worksheet'!$C$1,ROW()-2,0))</f>
        <v/>
      </c>
      <c r="E185" s="170" t="str">
        <f ca="1">IF(OFFSET('Purchases Input worksheet'!$F$1,ROW()-2,0)="","",OFFSET('Purchases Input worksheet'!$F$1,ROW()-2,0))</f>
        <v/>
      </c>
      <c r="F185" s="202" t="str">
        <f ca="1">IF(OFFSET('Purchases Input worksheet'!$G$1,ROW()-2,0)="","",OFFSET('Purchases Input worksheet'!$G$1,ROW()-2,0))</f>
        <v/>
      </c>
      <c r="G185" s="205" t="str">
        <f ca="1">IF($C185="Total",SUM(G$1:G184),IF(OR('Purchases Input worksheet'!$M184&gt;0,'Purchases Input worksheet'!$M184=0),"",'Purchases Input worksheet'!$M184))</f>
        <v/>
      </c>
      <c r="H185" s="206" t="str">
        <f ca="1">IF($C185="Total",SUM(H$1:H184),IF(OR('Purchases Input worksheet'!$M184&lt;0,'Purchases Input worksheet'!$M184=0),"",'Purchases Input worksheet'!$M184))</f>
        <v/>
      </c>
      <c r="I185" s="347"/>
      <c r="J185" s="211" t="str">
        <f ca="1">IF($C185="Total",SUM($I$1:I184),"")</f>
        <v/>
      </c>
      <c r="K185" s="212" t="str">
        <f ca="1">IFERROR(IF($C185="Total",$K$2+SUM($G185:$H185)-$J185,
IF(AND(G185="",H185=""),"",
$K$2+SUM(H$3:$H185)+SUM(G$3:$G185)-SUM(I$2:$I185))),"")</f>
        <v/>
      </c>
    </row>
    <row r="186" spans="1:11" x14ac:dyDescent="0.35">
      <c r="A186" s="318" t="str">
        <f ca="1">IF($B186='Creditor balance enquiry'!$C$2,1+COUNT($A$1:A185),"")</f>
        <v/>
      </c>
      <c r="B186" s="133" t="str">
        <f ca="1">OFFSET('Purchases Input worksheet'!$A$1,ROW()-2,0)</f>
        <v/>
      </c>
      <c r="C186" s="201" t="str">
        <f ca="1">IF($C185="Total","",
IF($C185="","",
IF(OFFSET('Purchases Input worksheet'!$B$1,ROW()-2,0)="","TOTAL",
OFFSET('Purchases Input worksheet'!$B$1,ROW()-2,0))))</f>
        <v/>
      </c>
      <c r="D186" s="201" t="str">
        <f ca="1">IF(OFFSET('Purchases Input worksheet'!$C$1,ROW()-2,0)="","",OFFSET('Purchases Input worksheet'!$C$1,ROW()-2,0))</f>
        <v/>
      </c>
      <c r="E186" s="170" t="str">
        <f ca="1">IF(OFFSET('Purchases Input worksheet'!$F$1,ROW()-2,0)="","",OFFSET('Purchases Input worksheet'!$F$1,ROW()-2,0))</f>
        <v/>
      </c>
      <c r="F186" s="202" t="str">
        <f ca="1">IF(OFFSET('Purchases Input worksheet'!$G$1,ROW()-2,0)="","",OFFSET('Purchases Input worksheet'!$G$1,ROW()-2,0))</f>
        <v/>
      </c>
      <c r="G186" s="205" t="str">
        <f ca="1">IF($C186="Total",SUM(G$1:G185),IF(OR('Purchases Input worksheet'!$M185&gt;0,'Purchases Input worksheet'!$M185=0),"",'Purchases Input worksheet'!$M185))</f>
        <v/>
      </c>
      <c r="H186" s="206" t="str">
        <f ca="1">IF($C186="Total",SUM(H$1:H185),IF(OR('Purchases Input worksheet'!$M185&lt;0,'Purchases Input worksheet'!$M185=0),"",'Purchases Input worksheet'!$M185))</f>
        <v/>
      </c>
      <c r="I186" s="347"/>
      <c r="J186" s="211" t="str">
        <f ca="1">IF($C186="Total",SUM($I$1:I185),"")</f>
        <v/>
      </c>
      <c r="K186" s="212" t="str">
        <f ca="1">IFERROR(IF($C186="Total",$K$2+SUM($G186:$H186)-$J186,
IF(AND(G186="",H186=""),"",
$K$2+SUM(H$3:$H186)+SUM(G$3:$G186)-SUM(I$2:$I186))),"")</f>
        <v/>
      </c>
    </row>
    <row r="187" spans="1:11" x14ac:dyDescent="0.35">
      <c r="A187" s="318" t="str">
        <f ca="1">IF($B187='Creditor balance enquiry'!$C$2,1+COUNT($A$1:A186),"")</f>
        <v/>
      </c>
      <c r="B187" s="133" t="str">
        <f ca="1">OFFSET('Purchases Input worksheet'!$A$1,ROW()-2,0)</f>
        <v/>
      </c>
      <c r="C187" s="201" t="str">
        <f ca="1">IF($C186="Total","",
IF($C186="","",
IF(OFFSET('Purchases Input worksheet'!$B$1,ROW()-2,0)="","TOTAL",
OFFSET('Purchases Input worksheet'!$B$1,ROW()-2,0))))</f>
        <v/>
      </c>
      <c r="D187" s="201" t="str">
        <f ca="1">IF(OFFSET('Purchases Input worksheet'!$C$1,ROW()-2,0)="","",OFFSET('Purchases Input worksheet'!$C$1,ROW()-2,0))</f>
        <v/>
      </c>
      <c r="E187" s="170" t="str">
        <f ca="1">IF(OFFSET('Purchases Input worksheet'!$F$1,ROW()-2,0)="","",OFFSET('Purchases Input worksheet'!$F$1,ROW()-2,0))</f>
        <v/>
      </c>
      <c r="F187" s="202" t="str">
        <f ca="1">IF(OFFSET('Purchases Input worksheet'!$G$1,ROW()-2,0)="","",OFFSET('Purchases Input worksheet'!$G$1,ROW()-2,0))</f>
        <v/>
      </c>
      <c r="G187" s="205" t="str">
        <f ca="1">IF($C187="Total",SUM(G$1:G186),IF(OR('Purchases Input worksheet'!$M186&gt;0,'Purchases Input worksheet'!$M186=0),"",'Purchases Input worksheet'!$M186))</f>
        <v/>
      </c>
      <c r="H187" s="206" t="str">
        <f ca="1">IF($C187="Total",SUM(H$1:H186),IF(OR('Purchases Input worksheet'!$M186&lt;0,'Purchases Input worksheet'!$M186=0),"",'Purchases Input worksheet'!$M186))</f>
        <v/>
      </c>
      <c r="I187" s="347"/>
      <c r="J187" s="211" t="str">
        <f ca="1">IF($C187="Total",SUM($I$1:I186),"")</f>
        <v/>
      </c>
      <c r="K187" s="212" t="str">
        <f ca="1">IFERROR(IF($C187="Total",$K$2+SUM($G187:$H187)-$J187,
IF(AND(G187="",H187=""),"",
$K$2+SUM(H$3:$H187)+SUM(G$3:$G187)-SUM(I$2:$I187))),"")</f>
        <v/>
      </c>
    </row>
    <row r="188" spans="1:11" x14ac:dyDescent="0.35">
      <c r="A188" s="318" t="str">
        <f ca="1">IF($B188='Creditor balance enquiry'!$C$2,1+COUNT($A$1:A187),"")</f>
        <v/>
      </c>
      <c r="B188" s="133" t="str">
        <f ca="1">OFFSET('Purchases Input worksheet'!$A$1,ROW()-2,0)</f>
        <v/>
      </c>
      <c r="C188" s="201" t="str">
        <f ca="1">IF($C187="Total","",
IF($C187="","",
IF(OFFSET('Purchases Input worksheet'!$B$1,ROW()-2,0)="","TOTAL",
OFFSET('Purchases Input worksheet'!$B$1,ROW()-2,0))))</f>
        <v/>
      </c>
      <c r="D188" s="201" t="str">
        <f ca="1">IF(OFFSET('Purchases Input worksheet'!$C$1,ROW()-2,0)="","",OFFSET('Purchases Input worksheet'!$C$1,ROW()-2,0))</f>
        <v/>
      </c>
      <c r="E188" s="170" t="str">
        <f ca="1">IF(OFFSET('Purchases Input worksheet'!$F$1,ROW()-2,0)="","",OFFSET('Purchases Input worksheet'!$F$1,ROW()-2,0))</f>
        <v/>
      </c>
      <c r="F188" s="202" t="str">
        <f ca="1">IF(OFFSET('Purchases Input worksheet'!$G$1,ROW()-2,0)="","",OFFSET('Purchases Input worksheet'!$G$1,ROW()-2,0))</f>
        <v/>
      </c>
      <c r="G188" s="205" t="str">
        <f ca="1">IF($C188="Total",SUM(G$1:G187),IF(OR('Purchases Input worksheet'!$M187&gt;0,'Purchases Input worksheet'!$M187=0),"",'Purchases Input worksheet'!$M187))</f>
        <v/>
      </c>
      <c r="H188" s="206" t="str">
        <f ca="1">IF($C188="Total",SUM(H$1:H187),IF(OR('Purchases Input worksheet'!$M187&lt;0,'Purchases Input worksheet'!$M187=0),"",'Purchases Input worksheet'!$M187))</f>
        <v/>
      </c>
      <c r="I188" s="347"/>
      <c r="J188" s="211" t="str">
        <f ca="1">IF($C188="Total",SUM($I$1:I187),"")</f>
        <v/>
      </c>
      <c r="K188" s="212" t="str">
        <f ca="1">IFERROR(IF($C188="Total",$K$2+SUM($G188:$H188)-$J188,
IF(AND(G188="",H188=""),"",
$K$2+SUM(H$3:$H188)+SUM(G$3:$G188)-SUM(I$2:$I188))),"")</f>
        <v/>
      </c>
    </row>
    <row r="189" spans="1:11" x14ac:dyDescent="0.35">
      <c r="A189" s="318" t="str">
        <f ca="1">IF($B189='Creditor balance enquiry'!$C$2,1+COUNT($A$1:A188),"")</f>
        <v/>
      </c>
      <c r="B189" s="133" t="str">
        <f ca="1">OFFSET('Purchases Input worksheet'!$A$1,ROW()-2,0)</f>
        <v/>
      </c>
      <c r="C189" s="201" t="str">
        <f ca="1">IF($C188="Total","",
IF($C188="","",
IF(OFFSET('Purchases Input worksheet'!$B$1,ROW()-2,0)="","TOTAL",
OFFSET('Purchases Input worksheet'!$B$1,ROW()-2,0))))</f>
        <v/>
      </c>
      <c r="D189" s="201" t="str">
        <f ca="1">IF(OFFSET('Purchases Input worksheet'!$C$1,ROW()-2,0)="","",OFFSET('Purchases Input worksheet'!$C$1,ROW()-2,0))</f>
        <v/>
      </c>
      <c r="E189" s="170" t="str">
        <f ca="1">IF(OFFSET('Purchases Input worksheet'!$F$1,ROW()-2,0)="","",OFFSET('Purchases Input worksheet'!$F$1,ROW()-2,0))</f>
        <v/>
      </c>
      <c r="F189" s="202" t="str">
        <f ca="1">IF(OFFSET('Purchases Input worksheet'!$G$1,ROW()-2,0)="","",OFFSET('Purchases Input worksheet'!$G$1,ROW()-2,0))</f>
        <v/>
      </c>
      <c r="G189" s="205" t="str">
        <f ca="1">IF($C189="Total",SUM(G$1:G188),IF(OR('Purchases Input worksheet'!$M188&gt;0,'Purchases Input worksheet'!$M188=0),"",'Purchases Input worksheet'!$M188))</f>
        <v/>
      </c>
      <c r="H189" s="206" t="str">
        <f ca="1">IF($C189="Total",SUM(H$1:H188),IF(OR('Purchases Input worksheet'!$M188&lt;0,'Purchases Input worksheet'!$M188=0),"",'Purchases Input worksheet'!$M188))</f>
        <v/>
      </c>
      <c r="I189" s="347"/>
      <c r="J189" s="211" t="str">
        <f ca="1">IF($C189="Total",SUM($I$1:I188),"")</f>
        <v/>
      </c>
      <c r="K189" s="212" t="str">
        <f ca="1">IFERROR(IF($C189="Total",$K$2+SUM($G189:$H189)-$J189,
IF(AND(G189="",H189=""),"",
$K$2+SUM(H$3:$H189)+SUM(G$3:$G189)-SUM(I$2:$I189))),"")</f>
        <v/>
      </c>
    </row>
    <row r="190" spans="1:11" x14ac:dyDescent="0.35">
      <c r="A190" s="318" t="str">
        <f ca="1">IF($B190='Creditor balance enquiry'!$C$2,1+COUNT($A$1:A189),"")</f>
        <v/>
      </c>
      <c r="B190" s="133" t="str">
        <f ca="1">OFFSET('Purchases Input worksheet'!$A$1,ROW()-2,0)</f>
        <v/>
      </c>
      <c r="C190" s="201" t="str">
        <f ca="1">IF($C189="Total","",
IF($C189="","",
IF(OFFSET('Purchases Input worksheet'!$B$1,ROW()-2,0)="","TOTAL",
OFFSET('Purchases Input worksheet'!$B$1,ROW()-2,0))))</f>
        <v/>
      </c>
      <c r="D190" s="201" t="str">
        <f ca="1">IF(OFFSET('Purchases Input worksheet'!$C$1,ROW()-2,0)="","",OFFSET('Purchases Input worksheet'!$C$1,ROW()-2,0))</f>
        <v/>
      </c>
      <c r="E190" s="170" t="str">
        <f ca="1">IF(OFFSET('Purchases Input worksheet'!$F$1,ROW()-2,0)="","",OFFSET('Purchases Input worksheet'!$F$1,ROW()-2,0))</f>
        <v/>
      </c>
      <c r="F190" s="202" t="str">
        <f ca="1">IF(OFFSET('Purchases Input worksheet'!$G$1,ROW()-2,0)="","",OFFSET('Purchases Input worksheet'!$G$1,ROW()-2,0))</f>
        <v/>
      </c>
      <c r="G190" s="205" t="str">
        <f ca="1">IF($C190="Total",SUM(G$1:G189),IF(OR('Purchases Input worksheet'!$M189&gt;0,'Purchases Input worksheet'!$M189=0),"",'Purchases Input worksheet'!$M189))</f>
        <v/>
      </c>
      <c r="H190" s="206" t="str">
        <f ca="1">IF($C190="Total",SUM(H$1:H189),IF(OR('Purchases Input worksheet'!$M189&lt;0,'Purchases Input worksheet'!$M189=0),"",'Purchases Input worksheet'!$M189))</f>
        <v/>
      </c>
      <c r="I190" s="347"/>
      <c r="J190" s="211" t="str">
        <f ca="1">IF($C190="Total",SUM($I$1:I189),"")</f>
        <v/>
      </c>
      <c r="K190" s="212" t="str">
        <f ca="1">IFERROR(IF($C190="Total",$K$2+SUM($G190:$H190)-$J190,
IF(AND(G190="",H190=""),"",
$K$2+SUM(H$3:$H190)+SUM(G$3:$G190)-SUM(I$2:$I190))),"")</f>
        <v/>
      </c>
    </row>
    <row r="191" spans="1:11" x14ac:dyDescent="0.35">
      <c r="A191" s="318" t="str">
        <f ca="1">IF($B191='Creditor balance enquiry'!$C$2,1+COUNT($A$1:A190),"")</f>
        <v/>
      </c>
      <c r="B191" s="133" t="str">
        <f ca="1">OFFSET('Purchases Input worksheet'!$A$1,ROW()-2,0)</f>
        <v/>
      </c>
      <c r="C191" s="201" t="str">
        <f ca="1">IF($C190="Total","",
IF($C190="","",
IF(OFFSET('Purchases Input worksheet'!$B$1,ROW()-2,0)="","TOTAL",
OFFSET('Purchases Input worksheet'!$B$1,ROW()-2,0))))</f>
        <v/>
      </c>
      <c r="D191" s="201" t="str">
        <f ca="1">IF(OFFSET('Purchases Input worksheet'!$C$1,ROW()-2,0)="","",OFFSET('Purchases Input worksheet'!$C$1,ROW()-2,0))</f>
        <v/>
      </c>
      <c r="E191" s="170" t="str">
        <f ca="1">IF(OFFSET('Purchases Input worksheet'!$F$1,ROW()-2,0)="","",OFFSET('Purchases Input worksheet'!$F$1,ROW()-2,0))</f>
        <v/>
      </c>
      <c r="F191" s="202" t="str">
        <f ca="1">IF(OFFSET('Purchases Input worksheet'!$G$1,ROW()-2,0)="","",OFFSET('Purchases Input worksheet'!$G$1,ROW()-2,0))</f>
        <v/>
      </c>
      <c r="G191" s="205" t="str">
        <f ca="1">IF($C191="Total",SUM(G$1:G190),IF(OR('Purchases Input worksheet'!$M190&gt;0,'Purchases Input worksheet'!$M190=0),"",'Purchases Input worksheet'!$M190))</f>
        <v/>
      </c>
      <c r="H191" s="206" t="str">
        <f ca="1">IF($C191="Total",SUM(H$1:H190),IF(OR('Purchases Input worksheet'!$M190&lt;0,'Purchases Input worksheet'!$M190=0),"",'Purchases Input worksheet'!$M190))</f>
        <v/>
      </c>
      <c r="I191" s="347"/>
      <c r="J191" s="211" t="str">
        <f ca="1">IF($C191="Total",SUM($I$1:I190),"")</f>
        <v/>
      </c>
      <c r="K191" s="212" t="str">
        <f ca="1">IFERROR(IF($C191="Total",$K$2+SUM($G191:$H191)-$J191,
IF(AND(G191="",H191=""),"",
$K$2+SUM(H$3:$H191)+SUM(G$3:$G191)-SUM(I$2:$I191))),"")</f>
        <v/>
      </c>
    </row>
    <row r="192" spans="1:11" x14ac:dyDescent="0.35">
      <c r="A192" s="318" t="str">
        <f ca="1">IF($B192='Creditor balance enquiry'!$C$2,1+COUNT($A$1:A191),"")</f>
        <v/>
      </c>
      <c r="B192" s="133" t="str">
        <f ca="1">OFFSET('Purchases Input worksheet'!$A$1,ROW()-2,0)</f>
        <v/>
      </c>
      <c r="C192" s="201" t="str">
        <f ca="1">IF($C191="Total","",
IF($C191="","",
IF(OFFSET('Purchases Input worksheet'!$B$1,ROW()-2,0)="","TOTAL",
OFFSET('Purchases Input worksheet'!$B$1,ROW()-2,0))))</f>
        <v/>
      </c>
      <c r="D192" s="201" t="str">
        <f ca="1">IF(OFFSET('Purchases Input worksheet'!$C$1,ROW()-2,0)="","",OFFSET('Purchases Input worksheet'!$C$1,ROW()-2,0))</f>
        <v/>
      </c>
      <c r="E192" s="170" t="str">
        <f ca="1">IF(OFFSET('Purchases Input worksheet'!$F$1,ROW()-2,0)="","",OFFSET('Purchases Input worksheet'!$F$1,ROW()-2,0))</f>
        <v/>
      </c>
      <c r="F192" s="202" t="str">
        <f ca="1">IF(OFFSET('Purchases Input worksheet'!$G$1,ROW()-2,0)="","",OFFSET('Purchases Input worksheet'!$G$1,ROW()-2,0))</f>
        <v/>
      </c>
      <c r="G192" s="205" t="str">
        <f ca="1">IF($C192="Total",SUM(G$1:G191),IF(OR('Purchases Input worksheet'!$M191&gt;0,'Purchases Input worksheet'!$M191=0),"",'Purchases Input worksheet'!$M191))</f>
        <v/>
      </c>
      <c r="H192" s="206" t="str">
        <f ca="1">IF($C192="Total",SUM(H$1:H191),IF(OR('Purchases Input worksheet'!$M191&lt;0,'Purchases Input worksheet'!$M191=0),"",'Purchases Input worksheet'!$M191))</f>
        <v/>
      </c>
      <c r="I192" s="347"/>
      <c r="J192" s="211" t="str">
        <f ca="1">IF($C192="Total",SUM($I$1:I191),"")</f>
        <v/>
      </c>
      <c r="K192" s="212" t="str">
        <f ca="1">IFERROR(IF($C192="Total",$K$2+SUM($G192:$H192)-$J192,
IF(AND(G192="",H192=""),"",
$K$2+SUM(H$3:$H192)+SUM(G$3:$G192)-SUM(I$2:$I192))),"")</f>
        <v/>
      </c>
    </row>
    <row r="193" spans="1:11" x14ac:dyDescent="0.35">
      <c r="A193" s="318" t="str">
        <f ca="1">IF($B193='Creditor balance enquiry'!$C$2,1+COUNT($A$1:A192),"")</f>
        <v/>
      </c>
      <c r="B193" s="133" t="str">
        <f ca="1">OFFSET('Purchases Input worksheet'!$A$1,ROW()-2,0)</f>
        <v/>
      </c>
      <c r="C193" s="201" t="str">
        <f ca="1">IF($C192="Total","",
IF($C192="","",
IF(OFFSET('Purchases Input worksheet'!$B$1,ROW()-2,0)="","TOTAL",
OFFSET('Purchases Input worksheet'!$B$1,ROW()-2,0))))</f>
        <v/>
      </c>
      <c r="D193" s="201" t="str">
        <f ca="1">IF(OFFSET('Purchases Input worksheet'!$C$1,ROW()-2,0)="","",OFFSET('Purchases Input worksheet'!$C$1,ROW()-2,0))</f>
        <v/>
      </c>
      <c r="E193" s="170" t="str">
        <f ca="1">IF(OFFSET('Purchases Input worksheet'!$F$1,ROW()-2,0)="","",OFFSET('Purchases Input worksheet'!$F$1,ROW()-2,0))</f>
        <v/>
      </c>
      <c r="F193" s="202" t="str">
        <f ca="1">IF(OFFSET('Purchases Input worksheet'!$G$1,ROW()-2,0)="","",OFFSET('Purchases Input worksheet'!$G$1,ROW()-2,0))</f>
        <v/>
      </c>
      <c r="G193" s="205" t="str">
        <f ca="1">IF($C193="Total",SUM(G$1:G192),IF(OR('Purchases Input worksheet'!$M192&gt;0,'Purchases Input worksheet'!$M192=0),"",'Purchases Input worksheet'!$M192))</f>
        <v/>
      </c>
      <c r="H193" s="206" t="str">
        <f ca="1">IF($C193="Total",SUM(H$1:H192),IF(OR('Purchases Input worksheet'!$M192&lt;0,'Purchases Input worksheet'!$M192=0),"",'Purchases Input worksheet'!$M192))</f>
        <v/>
      </c>
      <c r="I193" s="347"/>
      <c r="J193" s="211" t="str">
        <f ca="1">IF($C193="Total",SUM($I$1:I192),"")</f>
        <v/>
      </c>
      <c r="K193" s="212" t="str">
        <f ca="1">IFERROR(IF($C193="Total",$K$2+SUM($G193:$H193)-$J193,
IF(AND(G193="",H193=""),"",
$K$2+SUM(H$3:$H193)+SUM(G$3:$G193)-SUM(I$2:$I193))),"")</f>
        <v/>
      </c>
    </row>
    <row r="194" spans="1:11" x14ac:dyDescent="0.35">
      <c r="A194" s="318" t="str">
        <f ca="1">IF($B194='Creditor balance enquiry'!$C$2,1+COUNT($A$1:A193),"")</f>
        <v/>
      </c>
      <c r="B194" s="133" t="str">
        <f ca="1">OFFSET('Purchases Input worksheet'!$A$1,ROW()-2,0)</f>
        <v/>
      </c>
      <c r="C194" s="201" t="str">
        <f ca="1">IF($C193="Total","",
IF($C193="","",
IF(OFFSET('Purchases Input worksheet'!$B$1,ROW()-2,0)="","TOTAL",
OFFSET('Purchases Input worksheet'!$B$1,ROW()-2,0))))</f>
        <v/>
      </c>
      <c r="D194" s="201" t="str">
        <f ca="1">IF(OFFSET('Purchases Input worksheet'!$C$1,ROW()-2,0)="","",OFFSET('Purchases Input worksheet'!$C$1,ROW()-2,0))</f>
        <v/>
      </c>
      <c r="E194" s="170" t="str">
        <f ca="1">IF(OFFSET('Purchases Input worksheet'!$F$1,ROW()-2,0)="","",OFFSET('Purchases Input worksheet'!$F$1,ROW()-2,0))</f>
        <v/>
      </c>
      <c r="F194" s="202" t="str">
        <f ca="1">IF(OFFSET('Purchases Input worksheet'!$G$1,ROW()-2,0)="","",OFFSET('Purchases Input worksheet'!$G$1,ROW()-2,0))</f>
        <v/>
      </c>
      <c r="G194" s="205" t="str">
        <f ca="1">IF($C194="Total",SUM(G$1:G193),IF(OR('Purchases Input worksheet'!$M193&gt;0,'Purchases Input worksheet'!$M193=0),"",'Purchases Input worksheet'!$M193))</f>
        <v/>
      </c>
      <c r="H194" s="206" t="str">
        <f ca="1">IF($C194="Total",SUM(H$1:H193),IF(OR('Purchases Input worksheet'!$M193&lt;0,'Purchases Input worksheet'!$M193=0),"",'Purchases Input worksheet'!$M193))</f>
        <v/>
      </c>
      <c r="I194" s="347"/>
      <c r="J194" s="211" t="str">
        <f ca="1">IF($C194="Total",SUM($I$1:I193),"")</f>
        <v/>
      </c>
      <c r="K194" s="212" t="str">
        <f ca="1">IFERROR(IF($C194="Total",$K$2+SUM($G194:$H194)-$J194,
IF(AND(G194="",H194=""),"",
$K$2+SUM(H$3:$H194)+SUM(G$3:$G194)-SUM(I$2:$I194))),"")</f>
        <v/>
      </c>
    </row>
    <row r="195" spans="1:11" x14ac:dyDescent="0.35">
      <c r="A195" s="318" t="str">
        <f ca="1">IF($B195='Creditor balance enquiry'!$C$2,1+COUNT($A$1:A194),"")</f>
        <v/>
      </c>
      <c r="B195" s="133" t="str">
        <f ca="1">OFFSET('Purchases Input worksheet'!$A$1,ROW()-2,0)</f>
        <v/>
      </c>
      <c r="C195" s="201" t="str">
        <f ca="1">IF($C194="Total","",
IF($C194="","",
IF(OFFSET('Purchases Input worksheet'!$B$1,ROW()-2,0)="","TOTAL",
OFFSET('Purchases Input worksheet'!$B$1,ROW()-2,0))))</f>
        <v/>
      </c>
      <c r="D195" s="201" t="str">
        <f ca="1">IF(OFFSET('Purchases Input worksheet'!$C$1,ROW()-2,0)="","",OFFSET('Purchases Input worksheet'!$C$1,ROW()-2,0))</f>
        <v/>
      </c>
      <c r="E195" s="170" t="str">
        <f ca="1">IF(OFFSET('Purchases Input worksheet'!$F$1,ROW()-2,0)="","",OFFSET('Purchases Input worksheet'!$F$1,ROW()-2,0))</f>
        <v/>
      </c>
      <c r="F195" s="202" t="str">
        <f ca="1">IF(OFFSET('Purchases Input worksheet'!$G$1,ROW()-2,0)="","",OFFSET('Purchases Input worksheet'!$G$1,ROW()-2,0))</f>
        <v/>
      </c>
      <c r="G195" s="205" t="str">
        <f ca="1">IF($C195="Total",SUM(G$1:G194),IF(OR('Purchases Input worksheet'!$M194&gt;0,'Purchases Input worksheet'!$M194=0),"",'Purchases Input worksheet'!$M194))</f>
        <v/>
      </c>
      <c r="H195" s="206" t="str">
        <f ca="1">IF($C195="Total",SUM(H$1:H194),IF(OR('Purchases Input worksheet'!$M194&lt;0,'Purchases Input worksheet'!$M194=0),"",'Purchases Input worksheet'!$M194))</f>
        <v/>
      </c>
      <c r="I195" s="347"/>
      <c r="J195" s="211" t="str">
        <f ca="1">IF($C195="Total",SUM($I$1:I194),"")</f>
        <v/>
      </c>
      <c r="K195" s="212" t="str">
        <f ca="1">IFERROR(IF($C195="Total",$K$2+SUM($G195:$H195)-$J195,
IF(AND(G195="",H195=""),"",
$K$2+SUM(H$3:$H195)+SUM(G$3:$G195)-SUM(I$2:$I195))),"")</f>
        <v/>
      </c>
    </row>
    <row r="196" spans="1:11" x14ac:dyDescent="0.35">
      <c r="A196" s="318" t="str">
        <f ca="1">IF($B196='Creditor balance enquiry'!$C$2,1+COUNT($A$1:A195),"")</f>
        <v/>
      </c>
      <c r="B196" s="133" t="str">
        <f ca="1">OFFSET('Purchases Input worksheet'!$A$1,ROW()-2,0)</f>
        <v/>
      </c>
      <c r="C196" s="201" t="str">
        <f ca="1">IF($C195="Total","",
IF($C195="","",
IF(OFFSET('Purchases Input worksheet'!$B$1,ROW()-2,0)="","TOTAL",
OFFSET('Purchases Input worksheet'!$B$1,ROW()-2,0))))</f>
        <v/>
      </c>
      <c r="D196" s="201" t="str">
        <f ca="1">IF(OFFSET('Purchases Input worksheet'!$C$1,ROW()-2,0)="","",OFFSET('Purchases Input worksheet'!$C$1,ROW()-2,0))</f>
        <v/>
      </c>
      <c r="E196" s="170" t="str">
        <f ca="1">IF(OFFSET('Purchases Input worksheet'!$F$1,ROW()-2,0)="","",OFFSET('Purchases Input worksheet'!$F$1,ROW()-2,0))</f>
        <v/>
      </c>
      <c r="F196" s="202" t="str">
        <f ca="1">IF(OFFSET('Purchases Input worksheet'!$G$1,ROW()-2,0)="","",OFFSET('Purchases Input worksheet'!$G$1,ROW()-2,0))</f>
        <v/>
      </c>
      <c r="G196" s="205" t="str">
        <f ca="1">IF($C196="Total",SUM(G$1:G195),IF(OR('Purchases Input worksheet'!$M195&gt;0,'Purchases Input worksheet'!$M195=0),"",'Purchases Input worksheet'!$M195))</f>
        <v/>
      </c>
      <c r="H196" s="206" t="str">
        <f ca="1">IF($C196="Total",SUM(H$1:H195),IF(OR('Purchases Input worksheet'!$M195&lt;0,'Purchases Input worksheet'!$M195=0),"",'Purchases Input worksheet'!$M195))</f>
        <v/>
      </c>
      <c r="I196" s="347"/>
      <c r="J196" s="211" t="str">
        <f ca="1">IF($C196="Total",SUM($I$1:I195),"")</f>
        <v/>
      </c>
      <c r="K196" s="212" t="str">
        <f ca="1">IFERROR(IF($C196="Total",$K$2+SUM($G196:$H196)-$J196,
IF(AND(G196="",H196=""),"",
$K$2+SUM(H$3:$H196)+SUM(G$3:$G196)-SUM(I$2:$I196))),"")</f>
        <v/>
      </c>
    </row>
    <row r="197" spans="1:11" x14ac:dyDescent="0.35">
      <c r="A197" s="318" t="str">
        <f ca="1">IF($B197='Creditor balance enquiry'!$C$2,1+COUNT($A$1:A196),"")</f>
        <v/>
      </c>
      <c r="B197" s="133" t="str">
        <f ca="1">OFFSET('Purchases Input worksheet'!$A$1,ROW()-2,0)</f>
        <v/>
      </c>
      <c r="C197" s="201" t="str">
        <f ca="1">IF($C196="Total","",
IF($C196="","",
IF(OFFSET('Purchases Input worksheet'!$B$1,ROW()-2,0)="","TOTAL",
OFFSET('Purchases Input worksheet'!$B$1,ROW()-2,0))))</f>
        <v/>
      </c>
      <c r="D197" s="201" t="str">
        <f ca="1">IF(OFFSET('Purchases Input worksheet'!$C$1,ROW()-2,0)="","",OFFSET('Purchases Input worksheet'!$C$1,ROW()-2,0))</f>
        <v/>
      </c>
      <c r="E197" s="170" t="str">
        <f ca="1">IF(OFFSET('Purchases Input worksheet'!$F$1,ROW()-2,0)="","",OFFSET('Purchases Input worksheet'!$F$1,ROW()-2,0))</f>
        <v/>
      </c>
      <c r="F197" s="202" t="str">
        <f ca="1">IF(OFFSET('Purchases Input worksheet'!$G$1,ROW()-2,0)="","",OFFSET('Purchases Input worksheet'!$G$1,ROW()-2,0))</f>
        <v/>
      </c>
      <c r="G197" s="205" t="str">
        <f ca="1">IF($C197="Total",SUM(G$1:G196),IF(OR('Purchases Input worksheet'!$M196&gt;0,'Purchases Input worksheet'!$M196=0),"",'Purchases Input worksheet'!$M196))</f>
        <v/>
      </c>
      <c r="H197" s="206" t="str">
        <f ca="1">IF($C197="Total",SUM(H$1:H196),IF(OR('Purchases Input worksheet'!$M196&lt;0,'Purchases Input worksheet'!$M196=0),"",'Purchases Input worksheet'!$M196))</f>
        <v/>
      </c>
      <c r="I197" s="347"/>
      <c r="J197" s="211" t="str">
        <f ca="1">IF($C197="Total",SUM($I$1:I196),"")</f>
        <v/>
      </c>
      <c r="K197" s="212" t="str">
        <f ca="1">IFERROR(IF($C197="Total",$K$2+SUM($G197:$H197)-$J197,
IF(AND(G197="",H197=""),"",
$K$2+SUM(H$3:$H197)+SUM(G$3:$G197)-SUM(I$2:$I197))),"")</f>
        <v/>
      </c>
    </row>
    <row r="198" spans="1:11" x14ac:dyDescent="0.35">
      <c r="A198" s="318" t="str">
        <f ca="1">IF($B198='Creditor balance enquiry'!$C$2,1+COUNT($A$1:A197),"")</f>
        <v/>
      </c>
      <c r="B198" s="133" t="str">
        <f ca="1">OFFSET('Purchases Input worksheet'!$A$1,ROW()-2,0)</f>
        <v/>
      </c>
      <c r="C198" s="201" t="str">
        <f ca="1">IF($C197="Total","",
IF($C197="","",
IF(OFFSET('Purchases Input worksheet'!$B$1,ROW()-2,0)="","TOTAL",
OFFSET('Purchases Input worksheet'!$B$1,ROW()-2,0))))</f>
        <v/>
      </c>
      <c r="D198" s="201" t="str">
        <f ca="1">IF(OFFSET('Purchases Input worksheet'!$C$1,ROW()-2,0)="","",OFFSET('Purchases Input worksheet'!$C$1,ROW()-2,0))</f>
        <v/>
      </c>
      <c r="E198" s="170" t="str">
        <f ca="1">IF(OFFSET('Purchases Input worksheet'!$F$1,ROW()-2,0)="","",OFFSET('Purchases Input worksheet'!$F$1,ROW()-2,0))</f>
        <v/>
      </c>
      <c r="F198" s="202" t="str">
        <f ca="1">IF(OFFSET('Purchases Input worksheet'!$G$1,ROW()-2,0)="","",OFFSET('Purchases Input worksheet'!$G$1,ROW()-2,0))</f>
        <v/>
      </c>
      <c r="G198" s="205" t="str">
        <f ca="1">IF($C198="Total",SUM(G$1:G197),IF(OR('Purchases Input worksheet'!$M197&gt;0,'Purchases Input worksheet'!$M197=0),"",'Purchases Input worksheet'!$M197))</f>
        <v/>
      </c>
      <c r="H198" s="206" t="str">
        <f ca="1">IF($C198="Total",SUM(H$1:H197),IF(OR('Purchases Input worksheet'!$M197&lt;0,'Purchases Input worksheet'!$M197=0),"",'Purchases Input worksheet'!$M197))</f>
        <v/>
      </c>
      <c r="I198" s="347"/>
      <c r="J198" s="211" t="str">
        <f ca="1">IF($C198="Total",SUM($I$1:I197),"")</f>
        <v/>
      </c>
      <c r="K198" s="212" t="str">
        <f ca="1">IFERROR(IF($C198="Total",$K$2+SUM($G198:$H198)-$J198,
IF(AND(G198="",H198=""),"",
$K$2+SUM(H$3:$H198)+SUM(G$3:$G198)-SUM(I$2:$I198))),"")</f>
        <v/>
      </c>
    </row>
    <row r="199" spans="1:11" x14ac:dyDescent="0.35">
      <c r="A199" s="318" t="str">
        <f ca="1">IF($B199='Creditor balance enquiry'!$C$2,1+COUNT($A$1:A198),"")</f>
        <v/>
      </c>
      <c r="B199" s="133" t="str">
        <f ca="1">OFFSET('Purchases Input worksheet'!$A$1,ROW()-2,0)</f>
        <v/>
      </c>
      <c r="C199" s="201" t="str">
        <f ca="1">IF($C198="Total","",
IF($C198="","",
IF(OFFSET('Purchases Input worksheet'!$B$1,ROW()-2,0)="","TOTAL",
OFFSET('Purchases Input worksheet'!$B$1,ROW()-2,0))))</f>
        <v/>
      </c>
      <c r="D199" s="201" t="str">
        <f ca="1">IF(OFFSET('Purchases Input worksheet'!$C$1,ROW()-2,0)="","",OFFSET('Purchases Input worksheet'!$C$1,ROW()-2,0))</f>
        <v/>
      </c>
      <c r="E199" s="170" t="str">
        <f ca="1">IF(OFFSET('Purchases Input worksheet'!$F$1,ROW()-2,0)="","",OFFSET('Purchases Input worksheet'!$F$1,ROW()-2,0))</f>
        <v/>
      </c>
      <c r="F199" s="202" t="str">
        <f ca="1">IF(OFFSET('Purchases Input worksheet'!$G$1,ROW()-2,0)="","",OFFSET('Purchases Input worksheet'!$G$1,ROW()-2,0))</f>
        <v/>
      </c>
      <c r="G199" s="205" t="str">
        <f ca="1">IF($C199="Total",SUM(G$1:G198),IF(OR('Purchases Input worksheet'!$M198&gt;0,'Purchases Input worksheet'!$M198=0),"",'Purchases Input worksheet'!$M198))</f>
        <v/>
      </c>
      <c r="H199" s="206" t="str">
        <f ca="1">IF($C199="Total",SUM(H$1:H198),IF(OR('Purchases Input worksheet'!$M198&lt;0,'Purchases Input worksheet'!$M198=0),"",'Purchases Input worksheet'!$M198))</f>
        <v/>
      </c>
      <c r="I199" s="347"/>
      <c r="J199" s="211" t="str">
        <f ca="1">IF($C199="Total",SUM($I$1:I198),"")</f>
        <v/>
      </c>
      <c r="K199" s="212" t="str">
        <f ca="1">IFERROR(IF($C199="Total",$K$2+SUM($G199:$H199)-$J199,
IF(AND(G199="",H199=""),"",
$K$2+SUM(H$3:$H199)+SUM(G$3:$G199)-SUM(I$2:$I199))),"")</f>
        <v/>
      </c>
    </row>
    <row r="200" spans="1:11" x14ac:dyDescent="0.35">
      <c r="A200" s="318" t="str">
        <f ca="1">IF($B200='Creditor balance enquiry'!$C$2,1+COUNT($A$1:A199),"")</f>
        <v/>
      </c>
      <c r="B200" s="133" t="str">
        <f ca="1">OFFSET('Purchases Input worksheet'!$A$1,ROW()-2,0)</f>
        <v/>
      </c>
      <c r="C200" s="201" t="str">
        <f ca="1">IF($C199="Total","",
IF($C199="","",
IF(OFFSET('Purchases Input worksheet'!$B$1,ROW()-2,0)="","TOTAL",
OFFSET('Purchases Input worksheet'!$B$1,ROW()-2,0))))</f>
        <v/>
      </c>
      <c r="D200" s="201" t="str">
        <f ca="1">IF(OFFSET('Purchases Input worksheet'!$C$1,ROW()-2,0)="","",OFFSET('Purchases Input worksheet'!$C$1,ROW()-2,0))</f>
        <v/>
      </c>
      <c r="E200" s="170" t="str">
        <f ca="1">IF(OFFSET('Purchases Input worksheet'!$F$1,ROW()-2,0)="","",OFFSET('Purchases Input worksheet'!$F$1,ROW()-2,0))</f>
        <v/>
      </c>
      <c r="F200" s="202" t="str">
        <f ca="1">IF(OFFSET('Purchases Input worksheet'!$G$1,ROW()-2,0)="","",OFFSET('Purchases Input worksheet'!$G$1,ROW()-2,0))</f>
        <v/>
      </c>
      <c r="G200" s="205" t="str">
        <f ca="1">IF($C200="Total",SUM(G$1:G199),IF(OR('Purchases Input worksheet'!$M199&gt;0,'Purchases Input worksheet'!$M199=0),"",'Purchases Input worksheet'!$M199))</f>
        <v/>
      </c>
      <c r="H200" s="206" t="str">
        <f ca="1">IF($C200="Total",SUM(H$1:H199),IF(OR('Purchases Input worksheet'!$M199&lt;0,'Purchases Input worksheet'!$M199=0),"",'Purchases Input worksheet'!$M199))</f>
        <v/>
      </c>
      <c r="I200" s="347"/>
      <c r="J200" s="211" t="str">
        <f ca="1">IF($C200="Total",SUM($I$1:I199),"")</f>
        <v/>
      </c>
      <c r="K200" s="212" t="str">
        <f ca="1">IFERROR(IF($C200="Total",$K$2+SUM($G200:$H200)-$J200,
IF(AND(G200="",H200=""),"",
$K$2+SUM(H$3:$H200)+SUM(G$3:$G200)-SUM(I$2:$I200))),"")</f>
        <v/>
      </c>
    </row>
    <row r="201" spans="1:11" x14ac:dyDescent="0.35">
      <c r="A201" s="318" t="str">
        <f ca="1">IF($B201='Creditor balance enquiry'!$C$2,1+COUNT($A$1:A200),"")</f>
        <v/>
      </c>
      <c r="B201" s="133" t="str">
        <f ca="1">OFFSET('Purchases Input worksheet'!$A$1,ROW()-2,0)</f>
        <v/>
      </c>
      <c r="C201" s="201" t="str">
        <f ca="1">IF($C200="Total","",
IF($C200="","",
IF(OFFSET('Purchases Input worksheet'!$B$1,ROW()-2,0)="","TOTAL",
OFFSET('Purchases Input worksheet'!$B$1,ROW()-2,0))))</f>
        <v/>
      </c>
      <c r="D201" s="201" t="str">
        <f ca="1">IF(OFFSET('Purchases Input worksheet'!$C$1,ROW()-2,0)="","",OFFSET('Purchases Input worksheet'!$C$1,ROW()-2,0))</f>
        <v/>
      </c>
      <c r="E201" s="170" t="str">
        <f ca="1">IF(OFFSET('Purchases Input worksheet'!$F$1,ROW()-2,0)="","",OFFSET('Purchases Input worksheet'!$F$1,ROW()-2,0))</f>
        <v/>
      </c>
      <c r="F201" s="202" t="str">
        <f ca="1">IF(OFFSET('Purchases Input worksheet'!$G$1,ROW()-2,0)="","",OFFSET('Purchases Input worksheet'!$G$1,ROW()-2,0))</f>
        <v/>
      </c>
      <c r="G201" s="205" t="str">
        <f ca="1">IF($C201="Total",SUM(G$1:G200),IF(OR('Purchases Input worksheet'!$M200&gt;0,'Purchases Input worksheet'!$M200=0),"",'Purchases Input worksheet'!$M200))</f>
        <v/>
      </c>
      <c r="H201" s="206" t="str">
        <f ca="1">IF($C201="Total",SUM(H$1:H200),IF(OR('Purchases Input worksheet'!$M200&lt;0,'Purchases Input worksheet'!$M200=0),"",'Purchases Input worksheet'!$M200))</f>
        <v/>
      </c>
      <c r="I201" s="347"/>
      <c r="J201" s="211" t="str">
        <f ca="1">IF($C201="Total",SUM($I$1:I200),"")</f>
        <v/>
      </c>
      <c r="K201" s="212" t="str">
        <f ca="1">IFERROR(IF($C201="Total",$K$2+SUM($G201:$H201)-$J201,
IF(AND(G201="",H201=""),"",
$K$2+SUM(H$3:$H201)+SUM(G$3:$G201)-SUM(I$2:$I201))),"")</f>
        <v/>
      </c>
    </row>
    <row r="202" spans="1:11" x14ac:dyDescent="0.35">
      <c r="A202" s="318" t="str">
        <f ca="1">IF($B202='Creditor balance enquiry'!$C$2,1+COUNT($A$1:A201),"")</f>
        <v/>
      </c>
      <c r="B202" s="133" t="str">
        <f ca="1">OFFSET('Purchases Input worksheet'!$A$1,ROW()-2,0)</f>
        <v/>
      </c>
      <c r="C202" s="201" t="str">
        <f ca="1">IF($C201="Total","",
IF($C201="","",
IF(OFFSET('Purchases Input worksheet'!$B$1,ROW()-2,0)="","TOTAL",
OFFSET('Purchases Input worksheet'!$B$1,ROW()-2,0))))</f>
        <v/>
      </c>
      <c r="D202" s="201" t="str">
        <f ca="1">IF(OFFSET('Purchases Input worksheet'!$C$1,ROW()-2,0)="","",OFFSET('Purchases Input worksheet'!$C$1,ROW()-2,0))</f>
        <v/>
      </c>
      <c r="E202" s="170" t="str">
        <f ca="1">IF(OFFSET('Purchases Input worksheet'!$F$1,ROW()-2,0)="","",OFFSET('Purchases Input worksheet'!$F$1,ROW()-2,0))</f>
        <v/>
      </c>
      <c r="F202" s="202" t="str">
        <f ca="1">IF(OFFSET('Purchases Input worksheet'!$G$1,ROW()-2,0)="","",OFFSET('Purchases Input worksheet'!$G$1,ROW()-2,0))</f>
        <v/>
      </c>
      <c r="G202" s="205" t="str">
        <f ca="1">IF($C202="Total",SUM(G$1:G201),IF(OR('Purchases Input worksheet'!$M201&gt;0,'Purchases Input worksheet'!$M201=0),"",'Purchases Input worksheet'!$M201))</f>
        <v/>
      </c>
      <c r="H202" s="206" t="str">
        <f ca="1">IF($C202="Total",SUM(H$1:H201),IF(OR('Purchases Input worksheet'!$M201&lt;0,'Purchases Input worksheet'!$M201=0),"",'Purchases Input worksheet'!$M201))</f>
        <v/>
      </c>
      <c r="I202" s="347"/>
      <c r="J202" s="211" t="str">
        <f ca="1">IF($C202="Total",SUM($I$1:I201),"")</f>
        <v/>
      </c>
      <c r="K202" s="212" t="str">
        <f ca="1">IFERROR(IF($C202="Total",$K$2+SUM($G202:$H202)-$J202,
IF(AND(G202="",H202=""),"",
$K$2+SUM(H$3:$H202)+SUM(G$3:$G202)-SUM(I$2:$I202))),"")</f>
        <v/>
      </c>
    </row>
    <row r="203" spans="1:11" x14ac:dyDescent="0.35">
      <c r="A203" s="318" t="str">
        <f ca="1">IF($B203='Creditor balance enquiry'!$C$2,1+COUNT($A$1:A202),"")</f>
        <v/>
      </c>
      <c r="B203" s="133" t="str">
        <f ca="1">OFFSET('Purchases Input worksheet'!$A$1,ROW()-2,0)</f>
        <v/>
      </c>
      <c r="C203" s="201" t="str">
        <f ca="1">IF($C202="Total","",
IF($C202="","",
IF(OFFSET('Purchases Input worksheet'!$B$1,ROW()-2,0)="","TOTAL",
OFFSET('Purchases Input worksheet'!$B$1,ROW()-2,0))))</f>
        <v/>
      </c>
      <c r="D203" s="201" t="str">
        <f ca="1">IF(OFFSET('Purchases Input worksheet'!$C$1,ROW()-2,0)="","",OFFSET('Purchases Input worksheet'!$C$1,ROW()-2,0))</f>
        <v/>
      </c>
      <c r="E203" s="170" t="str">
        <f ca="1">IF(OFFSET('Purchases Input worksheet'!$F$1,ROW()-2,0)="","",OFFSET('Purchases Input worksheet'!$F$1,ROW()-2,0))</f>
        <v/>
      </c>
      <c r="F203" s="202" t="str">
        <f ca="1">IF(OFFSET('Purchases Input worksheet'!$G$1,ROW()-2,0)="","",OFFSET('Purchases Input worksheet'!$G$1,ROW()-2,0))</f>
        <v/>
      </c>
      <c r="G203" s="205" t="str">
        <f ca="1">IF($C203="Total",SUM(G$1:G202),IF(OR('Purchases Input worksheet'!$M202&gt;0,'Purchases Input worksheet'!$M202=0),"",'Purchases Input worksheet'!$M202))</f>
        <v/>
      </c>
      <c r="H203" s="206" t="str">
        <f ca="1">IF($C203="Total",SUM(H$1:H202),IF(OR('Purchases Input worksheet'!$M202&lt;0,'Purchases Input worksheet'!$M202=0),"",'Purchases Input worksheet'!$M202))</f>
        <v/>
      </c>
      <c r="I203" s="347"/>
      <c r="J203" s="211" t="str">
        <f ca="1">IF($C203="Total",SUM($I$1:I202),"")</f>
        <v/>
      </c>
      <c r="K203" s="212" t="str">
        <f ca="1">IFERROR(IF($C203="Total",$K$2+SUM($G203:$H203)-$J203,
IF(AND(G203="",H203=""),"",
$K$2+SUM(H$3:$H203)+SUM(G$3:$G203)-SUM(I$2:$I203))),"")</f>
        <v/>
      </c>
    </row>
    <row r="204" spans="1:11" x14ac:dyDescent="0.35">
      <c r="A204" s="318" t="str">
        <f ca="1">IF($B204='Creditor balance enquiry'!$C$2,1+COUNT($A$1:A203),"")</f>
        <v/>
      </c>
      <c r="B204" s="133" t="str">
        <f ca="1">OFFSET('Purchases Input worksheet'!$A$1,ROW()-2,0)</f>
        <v/>
      </c>
      <c r="C204" s="201" t="str">
        <f ca="1">IF($C203="Total","",
IF($C203="","",
IF(OFFSET('Purchases Input worksheet'!$B$1,ROW()-2,0)="","TOTAL",
OFFSET('Purchases Input worksheet'!$B$1,ROW()-2,0))))</f>
        <v/>
      </c>
      <c r="D204" s="201" t="str">
        <f ca="1">IF(OFFSET('Purchases Input worksheet'!$C$1,ROW()-2,0)="","",OFFSET('Purchases Input worksheet'!$C$1,ROW()-2,0))</f>
        <v/>
      </c>
      <c r="E204" s="170" t="str">
        <f ca="1">IF(OFFSET('Purchases Input worksheet'!$F$1,ROW()-2,0)="","",OFFSET('Purchases Input worksheet'!$F$1,ROW()-2,0))</f>
        <v/>
      </c>
      <c r="F204" s="202" t="str">
        <f ca="1">IF(OFFSET('Purchases Input worksheet'!$G$1,ROW()-2,0)="","",OFFSET('Purchases Input worksheet'!$G$1,ROW()-2,0))</f>
        <v/>
      </c>
      <c r="G204" s="205" t="str">
        <f ca="1">IF($C204="Total",SUM(G$1:G203),IF(OR('Purchases Input worksheet'!$M203&gt;0,'Purchases Input worksheet'!$M203=0),"",'Purchases Input worksheet'!$M203))</f>
        <v/>
      </c>
      <c r="H204" s="206" t="str">
        <f ca="1">IF($C204="Total",SUM(H$1:H203),IF(OR('Purchases Input worksheet'!$M203&lt;0,'Purchases Input worksheet'!$M203=0),"",'Purchases Input worksheet'!$M203))</f>
        <v/>
      </c>
      <c r="I204" s="347"/>
      <c r="J204" s="211" t="str">
        <f ca="1">IF($C204="Total",SUM($I$1:I203),"")</f>
        <v/>
      </c>
      <c r="K204" s="212" t="str">
        <f ca="1">IFERROR(IF($C204="Total",$K$2+SUM($G204:$H204)-$J204,
IF(AND(G204="",H204=""),"",
$K$2+SUM(H$3:$H204)+SUM(G$3:$G204)-SUM(I$2:$I204))),"")</f>
        <v/>
      </c>
    </row>
    <row r="205" spans="1:11" x14ac:dyDescent="0.35">
      <c r="A205" s="318" t="str">
        <f ca="1">IF($B205='Creditor balance enquiry'!$C$2,1+COUNT($A$1:A204),"")</f>
        <v/>
      </c>
      <c r="B205" s="133" t="str">
        <f ca="1">OFFSET('Purchases Input worksheet'!$A$1,ROW()-2,0)</f>
        <v/>
      </c>
      <c r="C205" s="201" t="str">
        <f ca="1">IF($C204="Total","",
IF($C204="","",
IF(OFFSET('Purchases Input worksheet'!$B$1,ROW()-2,0)="","TOTAL",
OFFSET('Purchases Input worksheet'!$B$1,ROW()-2,0))))</f>
        <v/>
      </c>
      <c r="D205" s="201" t="str">
        <f ca="1">IF(OFFSET('Purchases Input worksheet'!$C$1,ROW()-2,0)="","",OFFSET('Purchases Input worksheet'!$C$1,ROW()-2,0))</f>
        <v/>
      </c>
      <c r="E205" s="170" t="str">
        <f ca="1">IF(OFFSET('Purchases Input worksheet'!$F$1,ROW()-2,0)="","",OFFSET('Purchases Input worksheet'!$F$1,ROW()-2,0))</f>
        <v/>
      </c>
      <c r="F205" s="202" t="str">
        <f ca="1">IF(OFFSET('Purchases Input worksheet'!$G$1,ROW()-2,0)="","",OFFSET('Purchases Input worksheet'!$G$1,ROW()-2,0))</f>
        <v/>
      </c>
      <c r="G205" s="205" t="str">
        <f ca="1">IF($C205="Total",SUM(G$1:G204),IF(OR('Purchases Input worksheet'!$M204&gt;0,'Purchases Input worksheet'!$M204=0),"",'Purchases Input worksheet'!$M204))</f>
        <v/>
      </c>
      <c r="H205" s="206" t="str">
        <f ca="1">IF($C205="Total",SUM(H$1:H204),IF(OR('Purchases Input worksheet'!$M204&lt;0,'Purchases Input worksheet'!$M204=0),"",'Purchases Input worksheet'!$M204))</f>
        <v/>
      </c>
      <c r="I205" s="347"/>
      <c r="J205" s="211" t="str">
        <f ca="1">IF($C205="Total",SUM($I$1:I204),"")</f>
        <v/>
      </c>
      <c r="K205" s="212" t="str">
        <f ca="1">IFERROR(IF($C205="Total",$K$2+SUM($G205:$H205)-$J205,
IF(AND(G205="",H205=""),"",
$K$2+SUM(H$3:$H205)+SUM(G$3:$G205)-SUM(I$2:$I205))),"")</f>
        <v/>
      </c>
    </row>
    <row r="206" spans="1:11" x14ac:dyDescent="0.35">
      <c r="A206" s="318" t="str">
        <f ca="1">IF($B206='Creditor balance enquiry'!$C$2,1+COUNT($A$1:A205),"")</f>
        <v/>
      </c>
      <c r="B206" s="133" t="str">
        <f ca="1">OFFSET('Purchases Input worksheet'!$A$1,ROW()-2,0)</f>
        <v/>
      </c>
      <c r="C206" s="201" t="str">
        <f ca="1">IF($C205="Total","",
IF($C205="","",
IF(OFFSET('Purchases Input worksheet'!$B$1,ROW()-2,0)="","TOTAL",
OFFSET('Purchases Input worksheet'!$B$1,ROW()-2,0))))</f>
        <v/>
      </c>
      <c r="D206" s="201" t="str">
        <f ca="1">IF(OFFSET('Purchases Input worksheet'!$C$1,ROW()-2,0)="","",OFFSET('Purchases Input worksheet'!$C$1,ROW()-2,0))</f>
        <v/>
      </c>
      <c r="E206" s="170" t="str">
        <f ca="1">IF(OFFSET('Purchases Input worksheet'!$F$1,ROW()-2,0)="","",OFFSET('Purchases Input worksheet'!$F$1,ROW()-2,0))</f>
        <v/>
      </c>
      <c r="F206" s="202" t="str">
        <f ca="1">IF(OFFSET('Purchases Input worksheet'!$G$1,ROW()-2,0)="","",OFFSET('Purchases Input worksheet'!$G$1,ROW()-2,0))</f>
        <v/>
      </c>
      <c r="G206" s="205" t="str">
        <f ca="1">IF($C206="Total",SUM(G$1:G205),IF(OR('Purchases Input worksheet'!$M205&gt;0,'Purchases Input worksheet'!$M205=0),"",'Purchases Input worksheet'!$M205))</f>
        <v/>
      </c>
      <c r="H206" s="206" t="str">
        <f ca="1">IF($C206="Total",SUM(H$1:H205),IF(OR('Purchases Input worksheet'!$M205&lt;0,'Purchases Input worksheet'!$M205=0),"",'Purchases Input worksheet'!$M205))</f>
        <v/>
      </c>
      <c r="I206" s="347"/>
      <c r="J206" s="211" t="str">
        <f ca="1">IF($C206="Total",SUM($I$1:I205),"")</f>
        <v/>
      </c>
      <c r="K206" s="212" t="str">
        <f ca="1">IFERROR(IF($C206="Total",$K$2+SUM($G206:$H206)-$J206,
IF(AND(G206="",H206=""),"",
$K$2+SUM(H$3:$H206)+SUM(G$3:$G206)-SUM(I$2:$I206))),"")</f>
        <v/>
      </c>
    </row>
    <row r="207" spans="1:11" x14ac:dyDescent="0.35">
      <c r="A207" s="318" t="str">
        <f ca="1">IF($B207='Creditor balance enquiry'!$C$2,1+COUNT($A$1:A206),"")</f>
        <v/>
      </c>
      <c r="B207" s="133" t="str">
        <f ca="1">OFFSET('Purchases Input worksheet'!$A$1,ROW()-2,0)</f>
        <v/>
      </c>
      <c r="C207" s="201" t="str">
        <f ca="1">IF($C206="Total","",
IF($C206="","",
IF(OFFSET('Purchases Input worksheet'!$B$1,ROW()-2,0)="","TOTAL",
OFFSET('Purchases Input worksheet'!$B$1,ROW()-2,0))))</f>
        <v/>
      </c>
      <c r="D207" s="201" t="str">
        <f ca="1">IF(OFFSET('Purchases Input worksheet'!$C$1,ROW()-2,0)="","",OFFSET('Purchases Input worksheet'!$C$1,ROW()-2,0))</f>
        <v/>
      </c>
      <c r="E207" s="170" t="str">
        <f ca="1">IF(OFFSET('Purchases Input worksheet'!$F$1,ROW()-2,0)="","",OFFSET('Purchases Input worksheet'!$F$1,ROW()-2,0))</f>
        <v/>
      </c>
      <c r="F207" s="202" t="str">
        <f ca="1">IF(OFFSET('Purchases Input worksheet'!$G$1,ROW()-2,0)="","",OFFSET('Purchases Input worksheet'!$G$1,ROW()-2,0))</f>
        <v/>
      </c>
      <c r="G207" s="205" t="str">
        <f ca="1">IF($C207="Total",SUM(G$1:G206),IF(OR('Purchases Input worksheet'!$M206&gt;0,'Purchases Input worksheet'!$M206=0),"",'Purchases Input worksheet'!$M206))</f>
        <v/>
      </c>
      <c r="H207" s="206" t="str">
        <f ca="1">IF($C207="Total",SUM(H$1:H206),IF(OR('Purchases Input worksheet'!$M206&lt;0,'Purchases Input worksheet'!$M206=0),"",'Purchases Input worksheet'!$M206))</f>
        <v/>
      </c>
      <c r="I207" s="347"/>
      <c r="J207" s="211" t="str">
        <f ca="1">IF($C207="Total",SUM($I$1:I206),"")</f>
        <v/>
      </c>
      <c r="K207" s="212" t="str">
        <f ca="1">IFERROR(IF($C207="Total",$K$2+SUM($G207:$H207)-$J207,
IF(AND(G207="",H207=""),"",
$K$2+SUM(H$3:$H207)+SUM(G$3:$G207)-SUM(I$2:$I207))),"")</f>
        <v/>
      </c>
    </row>
    <row r="208" spans="1:11" x14ac:dyDescent="0.35">
      <c r="A208" s="318" t="str">
        <f ca="1">IF($B208='Creditor balance enquiry'!$C$2,1+COUNT($A$1:A207),"")</f>
        <v/>
      </c>
      <c r="B208" s="133" t="str">
        <f ca="1">OFFSET('Purchases Input worksheet'!$A$1,ROW()-2,0)</f>
        <v/>
      </c>
      <c r="C208" s="201" t="str">
        <f ca="1">IF($C207="Total","",
IF($C207="","",
IF(OFFSET('Purchases Input worksheet'!$B$1,ROW()-2,0)="","TOTAL",
OFFSET('Purchases Input worksheet'!$B$1,ROW()-2,0))))</f>
        <v/>
      </c>
      <c r="D208" s="201" t="str">
        <f ca="1">IF(OFFSET('Purchases Input worksheet'!$C$1,ROW()-2,0)="","",OFFSET('Purchases Input worksheet'!$C$1,ROW()-2,0))</f>
        <v/>
      </c>
      <c r="E208" s="170" t="str">
        <f ca="1">IF(OFFSET('Purchases Input worksheet'!$F$1,ROW()-2,0)="","",OFFSET('Purchases Input worksheet'!$F$1,ROW()-2,0))</f>
        <v/>
      </c>
      <c r="F208" s="202" t="str">
        <f ca="1">IF(OFFSET('Purchases Input worksheet'!$G$1,ROW()-2,0)="","",OFFSET('Purchases Input worksheet'!$G$1,ROW()-2,0))</f>
        <v/>
      </c>
      <c r="G208" s="205" t="str">
        <f ca="1">IF($C208="Total",SUM(G$1:G207),IF(OR('Purchases Input worksheet'!$M207&gt;0,'Purchases Input worksheet'!$M207=0),"",'Purchases Input worksheet'!$M207))</f>
        <v/>
      </c>
      <c r="H208" s="206" t="str">
        <f ca="1">IF($C208="Total",SUM(H$1:H207),IF(OR('Purchases Input worksheet'!$M207&lt;0,'Purchases Input worksheet'!$M207=0),"",'Purchases Input worksheet'!$M207))</f>
        <v/>
      </c>
      <c r="I208" s="347"/>
      <c r="J208" s="211" t="str">
        <f ca="1">IF($C208="Total",SUM($I$1:I207),"")</f>
        <v/>
      </c>
      <c r="K208" s="212" t="str">
        <f ca="1">IFERROR(IF($C208="Total",$K$2+SUM($G208:$H208)-$J208,
IF(AND(G208="",H208=""),"",
$K$2+SUM(H$3:$H208)+SUM(G$3:$G208)-SUM(I$2:$I208))),"")</f>
        <v/>
      </c>
    </row>
    <row r="209" spans="1:11" x14ac:dyDescent="0.35">
      <c r="A209" s="318" t="str">
        <f ca="1">IF($B209='Creditor balance enquiry'!$C$2,1+COUNT($A$1:A208),"")</f>
        <v/>
      </c>
      <c r="B209" s="133" t="str">
        <f ca="1">OFFSET('Purchases Input worksheet'!$A$1,ROW()-2,0)</f>
        <v/>
      </c>
      <c r="C209" s="201" t="str">
        <f ca="1">IF($C208="Total","",
IF($C208="","",
IF(OFFSET('Purchases Input worksheet'!$B$1,ROW()-2,0)="","TOTAL",
OFFSET('Purchases Input worksheet'!$B$1,ROW()-2,0))))</f>
        <v/>
      </c>
      <c r="D209" s="201" t="str">
        <f ca="1">IF(OFFSET('Purchases Input worksheet'!$C$1,ROW()-2,0)="","",OFFSET('Purchases Input worksheet'!$C$1,ROW()-2,0))</f>
        <v/>
      </c>
      <c r="E209" s="170" t="str">
        <f ca="1">IF(OFFSET('Purchases Input worksheet'!$F$1,ROW()-2,0)="","",OFFSET('Purchases Input worksheet'!$F$1,ROW()-2,0))</f>
        <v/>
      </c>
      <c r="F209" s="202" t="str">
        <f ca="1">IF(OFFSET('Purchases Input worksheet'!$G$1,ROW()-2,0)="","",OFFSET('Purchases Input worksheet'!$G$1,ROW()-2,0))</f>
        <v/>
      </c>
      <c r="G209" s="205" t="str">
        <f ca="1">IF($C209="Total",SUM(G$1:G208),IF(OR('Purchases Input worksheet'!$M208&gt;0,'Purchases Input worksheet'!$M208=0),"",'Purchases Input worksheet'!$M208))</f>
        <v/>
      </c>
      <c r="H209" s="206" t="str">
        <f ca="1">IF($C209="Total",SUM(H$1:H208),IF(OR('Purchases Input worksheet'!$M208&lt;0,'Purchases Input worksheet'!$M208=0),"",'Purchases Input worksheet'!$M208))</f>
        <v/>
      </c>
      <c r="I209" s="347"/>
      <c r="J209" s="211" t="str">
        <f ca="1">IF($C209="Total",SUM($I$1:I208),"")</f>
        <v/>
      </c>
      <c r="K209" s="212" t="str">
        <f ca="1">IFERROR(IF($C209="Total",$K$2+SUM($G209:$H209)-$J209,
IF(AND(G209="",H209=""),"",
$K$2+SUM(H$3:$H209)+SUM(G$3:$G209)-SUM(I$2:$I209))),"")</f>
        <v/>
      </c>
    </row>
    <row r="210" spans="1:11" x14ac:dyDescent="0.35">
      <c r="A210" s="318" t="str">
        <f ca="1">IF($B210='Creditor balance enquiry'!$C$2,1+COUNT($A$1:A209),"")</f>
        <v/>
      </c>
      <c r="B210" s="133" t="str">
        <f ca="1">OFFSET('Purchases Input worksheet'!$A$1,ROW()-2,0)</f>
        <v/>
      </c>
      <c r="C210" s="201" t="str">
        <f ca="1">IF($C209="Total","",
IF($C209="","",
IF(OFFSET('Purchases Input worksheet'!$B$1,ROW()-2,0)="","TOTAL",
OFFSET('Purchases Input worksheet'!$B$1,ROW()-2,0))))</f>
        <v/>
      </c>
      <c r="D210" s="201" t="str">
        <f ca="1">IF(OFFSET('Purchases Input worksheet'!$C$1,ROW()-2,0)="","",OFFSET('Purchases Input worksheet'!$C$1,ROW()-2,0))</f>
        <v/>
      </c>
      <c r="E210" s="170" t="str">
        <f ca="1">IF(OFFSET('Purchases Input worksheet'!$F$1,ROW()-2,0)="","",OFFSET('Purchases Input worksheet'!$F$1,ROW()-2,0))</f>
        <v/>
      </c>
      <c r="F210" s="202" t="str">
        <f ca="1">IF(OFFSET('Purchases Input worksheet'!$G$1,ROW()-2,0)="","",OFFSET('Purchases Input worksheet'!$G$1,ROW()-2,0))</f>
        <v/>
      </c>
      <c r="G210" s="205" t="str">
        <f ca="1">IF($C210="Total",SUM(G$1:G209),IF(OR('Purchases Input worksheet'!$M209&gt;0,'Purchases Input worksheet'!$M209=0),"",'Purchases Input worksheet'!$M209))</f>
        <v/>
      </c>
      <c r="H210" s="206" t="str">
        <f ca="1">IF($C210="Total",SUM(H$1:H209),IF(OR('Purchases Input worksheet'!$M209&lt;0,'Purchases Input worksheet'!$M209=0),"",'Purchases Input worksheet'!$M209))</f>
        <v/>
      </c>
      <c r="I210" s="347"/>
      <c r="J210" s="211" t="str">
        <f ca="1">IF($C210="Total",SUM($I$1:I209),"")</f>
        <v/>
      </c>
      <c r="K210" s="212" t="str">
        <f ca="1">IFERROR(IF($C210="Total",$K$2+SUM($G210:$H210)-$J210,
IF(AND(G210="",H210=""),"",
$K$2+SUM(H$3:$H210)+SUM(G$3:$G210)-SUM(I$2:$I210))),"")</f>
        <v/>
      </c>
    </row>
    <row r="211" spans="1:11" x14ac:dyDescent="0.35">
      <c r="A211" s="318" t="str">
        <f ca="1">IF($B211='Creditor balance enquiry'!$C$2,1+COUNT($A$1:A210),"")</f>
        <v/>
      </c>
      <c r="B211" s="133" t="str">
        <f ca="1">OFFSET('Purchases Input worksheet'!$A$1,ROW()-2,0)</f>
        <v/>
      </c>
      <c r="C211" s="201" t="str">
        <f ca="1">IF($C210="Total","",
IF($C210="","",
IF(OFFSET('Purchases Input worksheet'!$B$1,ROW()-2,0)="","TOTAL",
OFFSET('Purchases Input worksheet'!$B$1,ROW()-2,0))))</f>
        <v/>
      </c>
      <c r="D211" s="201" t="str">
        <f ca="1">IF(OFFSET('Purchases Input worksheet'!$C$1,ROW()-2,0)="","",OFFSET('Purchases Input worksheet'!$C$1,ROW()-2,0))</f>
        <v/>
      </c>
      <c r="E211" s="170" t="str">
        <f ca="1">IF(OFFSET('Purchases Input worksheet'!$F$1,ROW()-2,0)="","",OFFSET('Purchases Input worksheet'!$F$1,ROW()-2,0))</f>
        <v/>
      </c>
      <c r="F211" s="202" t="str">
        <f ca="1">IF(OFFSET('Purchases Input worksheet'!$G$1,ROW()-2,0)="","",OFFSET('Purchases Input worksheet'!$G$1,ROW()-2,0))</f>
        <v/>
      </c>
      <c r="G211" s="205" t="str">
        <f ca="1">IF($C211="Total",SUM(G$1:G210),IF(OR('Purchases Input worksheet'!$M210&gt;0,'Purchases Input worksheet'!$M210=0),"",'Purchases Input worksheet'!$M210))</f>
        <v/>
      </c>
      <c r="H211" s="206" t="str">
        <f ca="1">IF($C211="Total",SUM(H$1:H210),IF(OR('Purchases Input worksheet'!$M210&lt;0,'Purchases Input worksheet'!$M210=0),"",'Purchases Input worksheet'!$M210))</f>
        <v/>
      </c>
      <c r="I211" s="347"/>
      <c r="J211" s="211" t="str">
        <f ca="1">IF($C211="Total",SUM($I$1:I210),"")</f>
        <v/>
      </c>
      <c r="K211" s="212" t="str">
        <f ca="1">IFERROR(IF($C211="Total",$K$2+SUM($G211:$H211)-$J211,
IF(AND(G211="",H211=""),"",
$K$2+SUM(H$3:$H211)+SUM(G$3:$G211)-SUM(I$2:$I211))),"")</f>
        <v/>
      </c>
    </row>
    <row r="212" spans="1:11" x14ac:dyDescent="0.35">
      <c r="A212" s="318" t="str">
        <f ca="1">IF($B212='Creditor balance enquiry'!$C$2,1+COUNT($A$1:A211),"")</f>
        <v/>
      </c>
      <c r="B212" s="133" t="str">
        <f ca="1">OFFSET('Purchases Input worksheet'!$A$1,ROW()-2,0)</f>
        <v/>
      </c>
      <c r="C212" s="201" t="str">
        <f ca="1">IF($C211="Total","",
IF($C211="","",
IF(OFFSET('Purchases Input worksheet'!$B$1,ROW()-2,0)="","TOTAL",
OFFSET('Purchases Input worksheet'!$B$1,ROW()-2,0))))</f>
        <v/>
      </c>
      <c r="D212" s="201" t="str">
        <f ca="1">IF(OFFSET('Purchases Input worksheet'!$C$1,ROW()-2,0)="","",OFFSET('Purchases Input worksheet'!$C$1,ROW()-2,0))</f>
        <v/>
      </c>
      <c r="E212" s="170" t="str">
        <f ca="1">IF(OFFSET('Purchases Input worksheet'!$F$1,ROW()-2,0)="","",OFFSET('Purchases Input worksheet'!$F$1,ROW()-2,0))</f>
        <v/>
      </c>
      <c r="F212" s="202" t="str">
        <f ca="1">IF(OFFSET('Purchases Input worksheet'!$G$1,ROW()-2,0)="","",OFFSET('Purchases Input worksheet'!$G$1,ROW()-2,0))</f>
        <v/>
      </c>
      <c r="G212" s="205" t="str">
        <f ca="1">IF($C212="Total",SUM(G$1:G211),IF(OR('Purchases Input worksheet'!$M211&gt;0,'Purchases Input worksheet'!$M211=0),"",'Purchases Input worksheet'!$M211))</f>
        <v/>
      </c>
      <c r="H212" s="206" t="str">
        <f ca="1">IF($C212="Total",SUM(H$1:H211),IF(OR('Purchases Input worksheet'!$M211&lt;0,'Purchases Input worksheet'!$M211=0),"",'Purchases Input worksheet'!$M211))</f>
        <v/>
      </c>
      <c r="I212" s="347"/>
      <c r="J212" s="211" t="str">
        <f ca="1">IF($C212="Total",SUM($I$1:I211),"")</f>
        <v/>
      </c>
      <c r="K212" s="212" t="str">
        <f ca="1">IFERROR(IF($C212="Total",$K$2+SUM($G212:$H212)-$J212,
IF(AND(G212="",H212=""),"",
$K$2+SUM(H$3:$H212)+SUM(G$3:$G212)-SUM(I$2:$I212))),"")</f>
        <v/>
      </c>
    </row>
    <row r="213" spans="1:11" x14ac:dyDescent="0.35">
      <c r="A213" s="318" t="str">
        <f ca="1">IF($B213='Creditor balance enquiry'!$C$2,1+COUNT($A$1:A212),"")</f>
        <v/>
      </c>
      <c r="B213" s="133" t="str">
        <f ca="1">OFFSET('Purchases Input worksheet'!$A$1,ROW()-2,0)</f>
        <v/>
      </c>
      <c r="C213" s="201" t="str">
        <f ca="1">IF($C212="Total","",
IF($C212="","",
IF(OFFSET('Purchases Input worksheet'!$B$1,ROW()-2,0)="","TOTAL",
OFFSET('Purchases Input worksheet'!$B$1,ROW()-2,0))))</f>
        <v/>
      </c>
      <c r="D213" s="201" t="str">
        <f ca="1">IF(OFFSET('Purchases Input worksheet'!$C$1,ROW()-2,0)="","",OFFSET('Purchases Input worksheet'!$C$1,ROW()-2,0))</f>
        <v/>
      </c>
      <c r="E213" s="170" t="str">
        <f ca="1">IF(OFFSET('Purchases Input worksheet'!$F$1,ROW()-2,0)="","",OFFSET('Purchases Input worksheet'!$F$1,ROW()-2,0))</f>
        <v/>
      </c>
      <c r="F213" s="202" t="str">
        <f ca="1">IF(OFFSET('Purchases Input worksheet'!$G$1,ROW()-2,0)="","",OFFSET('Purchases Input worksheet'!$G$1,ROW()-2,0))</f>
        <v/>
      </c>
      <c r="G213" s="205" t="str">
        <f ca="1">IF($C213="Total",SUM(G$1:G212),IF(OR('Purchases Input worksheet'!$M212&gt;0,'Purchases Input worksheet'!$M212=0),"",'Purchases Input worksheet'!$M212))</f>
        <v/>
      </c>
      <c r="H213" s="206" t="str">
        <f ca="1">IF($C213="Total",SUM(H$1:H212),IF(OR('Purchases Input worksheet'!$M212&lt;0,'Purchases Input worksheet'!$M212=0),"",'Purchases Input worksheet'!$M212))</f>
        <v/>
      </c>
      <c r="I213" s="347"/>
      <c r="J213" s="211" t="str">
        <f ca="1">IF($C213="Total",SUM($I$1:I212),"")</f>
        <v/>
      </c>
      <c r="K213" s="212" t="str">
        <f ca="1">IFERROR(IF($C213="Total",$K$2+SUM($G213:$H213)-$J213,
IF(AND(G213="",H213=""),"",
$K$2+SUM(H$3:$H213)+SUM(G$3:$G213)-SUM(I$2:$I213))),"")</f>
        <v/>
      </c>
    </row>
    <row r="214" spans="1:11" x14ac:dyDescent="0.35">
      <c r="A214" s="318" t="str">
        <f ca="1">IF($B214='Creditor balance enquiry'!$C$2,1+COUNT($A$1:A213),"")</f>
        <v/>
      </c>
      <c r="B214" s="133" t="str">
        <f ca="1">OFFSET('Purchases Input worksheet'!$A$1,ROW()-2,0)</f>
        <v/>
      </c>
      <c r="C214" s="201" t="str">
        <f ca="1">IF($C213="Total","",
IF($C213="","",
IF(OFFSET('Purchases Input worksheet'!$B$1,ROW()-2,0)="","TOTAL",
OFFSET('Purchases Input worksheet'!$B$1,ROW()-2,0))))</f>
        <v/>
      </c>
      <c r="D214" s="201" t="str">
        <f ca="1">IF(OFFSET('Purchases Input worksheet'!$C$1,ROW()-2,0)="","",OFFSET('Purchases Input worksheet'!$C$1,ROW()-2,0))</f>
        <v/>
      </c>
      <c r="E214" s="170" t="str">
        <f ca="1">IF(OFFSET('Purchases Input worksheet'!$F$1,ROW()-2,0)="","",OFFSET('Purchases Input worksheet'!$F$1,ROW()-2,0))</f>
        <v/>
      </c>
      <c r="F214" s="202" t="str">
        <f ca="1">IF(OFFSET('Purchases Input worksheet'!$G$1,ROW()-2,0)="","",OFFSET('Purchases Input worksheet'!$G$1,ROW()-2,0))</f>
        <v/>
      </c>
      <c r="G214" s="205" t="str">
        <f ca="1">IF($C214="Total",SUM(G$1:G213),IF(OR('Purchases Input worksheet'!$M213&gt;0,'Purchases Input worksheet'!$M213=0),"",'Purchases Input worksheet'!$M213))</f>
        <v/>
      </c>
      <c r="H214" s="206" t="str">
        <f ca="1">IF($C214="Total",SUM(H$1:H213),IF(OR('Purchases Input worksheet'!$M213&lt;0,'Purchases Input worksheet'!$M213=0),"",'Purchases Input worksheet'!$M213))</f>
        <v/>
      </c>
      <c r="I214" s="347"/>
      <c r="J214" s="211" t="str">
        <f ca="1">IF($C214="Total",SUM($I$1:I213),"")</f>
        <v/>
      </c>
      <c r="K214" s="212" t="str">
        <f ca="1">IFERROR(IF($C214="Total",$K$2+SUM($G214:$H214)-$J214,
IF(AND(G214="",H214=""),"",
$K$2+SUM(H$3:$H214)+SUM(G$3:$G214)-SUM(I$2:$I214))),"")</f>
        <v/>
      </c>
    </row>
    <row r="215" spans="1:11" x14ac:dyDescent="0.35">
      <c r="A215" s="318" t="str">
        <f ca="1">IF($B215='Creditor balance enquiry'!$C$2,1+COUNT($A$1:A214),"")</f>
        <v/>
      </c>
      <c r="B215" s="133" t="str">
        <f ca="1">OFFSET('Purchases Input worksheet'!$A$1,ROW()-2,0)</f>
        <v/>
      </c>
      <c r="C215" s="201" t="str">
        <f ca="1">IF($C214="Total","",
IF($C214="","",
IF(OFFSET('Purchases Input worksheet'!$B$1,ROW()-2,0)="","TOTAL",
OFFSET('Purchases Input worksheet'!$B$1,ROW()-2,0))))</f>
        <v/>
      </c>
      <c r="D215" s="201" t="str">
        <f ca="1">IF(OFFSET('Purchases Input worksheet'!$C$1,ROW()-2,0)="","",OFFSET('Purchases Input worksheet'!$C$1,ROW()-2,0))</f>
        <v/>
      </c>
      <c r="E215" s="170" t="str">
        <f ca="1">IF(OFFSET('Purchases Input worksheet'!$F$1,ROW()-2,0)="","",OFFSET('Purchases Input worksheet'!$F$1,ROW()-2,0))</f>
        <v/>
      </c>
      <c r="F215" s="202" t="str">
        <f ca="1">IF(OFFSET('Purchases Input worksheet'!$G$1,ROW()-2,0)="","",OFFSET('Purchases Input worksheet'!$G$1,ROW()-2,0))</f>
        <v/>
      </c>
      <c r="G215" s="205" t="str">
        <f ca="1">IF($C215="Total",SUM(G$1:G214),IF(OR('Purchases Input worksheet'!$M214&gt;0,'Purchases Input worksheet'!$M214=0),"",'Purchases Input worksheet'!$M214))</f>
        <v/>
      </c>
      <c r="H215" s="206" t="str">
        <f ca="1">IF($C215="Total",SUM(H$1:H214),IF(OR('Purchases Input worksheet'!$M214&lt;0,'Purchases Input worksheet'!$M214=0),"",'Purchases Input worksheet'!$M214))</f>
        <v/>
      </c>
      <c r="I215" s="347"/>
      <c r="J215" s="211" t="str">
        <f ca="1">IF($C215="Total",SUM($I$1:I214),"")</f>
        <v/>
      </c>
      <c r="K215" s="212" t="str">
        <f ca="1">IFERROR(IF($C215="Total",$K$2+SUM($G215:$H215)-$J215,
IF(AND(G215="",H215=""),"",
$K$2+SUM(H$3:$H215)+SUM(G$3:$G215)-SUM(I$2:$I215))),"")</f>
        <v/>
      </c>
    </row>
    <row r="216" spans="1:11" x14ac:dyDescent="0.35">
      <c r="A216" s="318" t="str">
        <f ca="1">IF($B216='Creditor balance enquiry'!$C$2,1+COUNT($A$1:A215),"")</f>
        <v/>
      </c>
      <c r="B216" s="133" t="str">
        <f ca="1">OFFSET('Purchases Input worksheet'!$A$1,ROW()-2,0)</f>
        <v/>
      </c>
      <c r="C216" s="201" t="str">
        <f ca="1">IF($C215="Total","",
IF($C215="","",
IF(OFFSET('Purchases Input worksheet'!$B$1,ROW()-2,0)="","TOTAL",
OFFSET('Purchases Input worksheet'!$B$1,ROW()-2,0))))</f>
        <v/>
      </c>
      <c r="D216" s="201" t="str">
        <f ca="1">IF(OFFSET('Purchases Input worksheet'!$C$1,ROW()-2,0)="","",OFFSET('Purchases Input worksheet'!$C$1,ROW()-2,0))</f>
        <v/>
      </c>
      <c r="E216" s="170" t="str">
        <f ca="1">IF(OFFSET('Purchases Input worksheet'!$F$1,ROW()-2,0)="","",OFFSET('Purchases Input worksheet'!$F$1,ROW()-2,0))</f>
        <v/>
      </c>
      <c r="F216" s="202" t="str">
        <f ca="1">IF(OFFSET('Purchases Input worksheet'!$G$1,ROW()-2,0)="","",OFFSET('Purchases Input worksheet'!$G$1,ROW()-2,0))</f>
        <v/>
      </c>
      <c r="G216" s="205" t="str">
        <f ca="1">IF($C216="Total",SUM(G$1:G215),IF(OR('Purchases Input worksheet'!$M215&gt;0,'Purchases Input worksheet'!$M215=0),"",'Purchases Input worksheet'!$M215))</f>
        <v/>
      </c>
      <c r="H216" s="206" t="str">
        <f ca="1">IF($C216="Total",SUM(H$1:H215),IF(OR('Purchases Input worksheet'!$M215&lt;0,'Purchases Input worksheet'!$M215=0),"",'Purchases Input worksheet'!$M215))</f>
        <v/>
      </c>
      <c r="I216" s="347"/>
      <c r="J216" s="211" t="str">
        <f ca="1">IF($C216="Total",SUM($I$1:I215),"")</f>
        <v/>
      </c>
      <c r="K216" s="212" t="str">
        <f ca="1">IFERROR(IF($C216="Total",$K$2+SUM($G216:$H216)-$J216,
IF(AND(G216="",H216=""),"",
$K$2+SUM(H$3:$H216)+SUM(G$3:$G216)-SUM(I$2:$I216))),"")</f>
        <v/>
      </c>
    </row>
    <row r="217" spans="1:11" x14ac:dyDescent="0.35">
      <c r="A217" s="318" t="str">
        <f ca="1">IF($B217='Creditor balance enquiry'!$C$2,1+COUNT($A$1:A216),"")</f>
        <v/>
      </c>
      <c r="B217" s="133" t="str">
        <f ca="1">OFFSET('Purchases Input worksheet'!$A$1,ROW()-2,0)</f>
        <v/>
      </c>
      <c r="C217" s="201" t="str">
        <f ca="1">IF($C216="Total","",
IF($C216="","",
IF(OFFSET('Purchases Input worksheet'!$B$1,ROW()-2,0)="","TOTAL",
OFFSET('Purchases Input worksheet'!$B$1,ROW()-2,0))))</f>
        <v/>
      </c>
      <c r="D217" s="201" t="str">
        <f ca="1">IF(OFFSET('Purchases Input worksheet'!$C$1,ROW()-2,0)="","",OFFSET('Purchases Input worksheet'!$C$1,ROW()-2,0))</f>
        <v/>
      </c>
      <c r="E217" s="170" t="str">
        <f ca="1">IF(OFFSET('Purchases Input worksheet'!$F$1,ROW()-2,0)="","",OFFSET('Purchases Input worksheet'!$F$1,ROW()-2,0))</f>
        <v/>
      </c>
      <c r="F217" s="202" t="str">
        <f ca="1">IF(OFFSET('Purchases Input worksheet'!$G$1,ROW()-2,0)="","",OFFSET('Purchases Input worksheet'!$G$1,ROW()-2,0))</f>
        <v/>
      </c>
      <c r="G217" s="205" t="str">
        <f ca="1">IF($C217="Total",SUM(G$1:G216),IF(OR('Purchases Input worksheet'!$M216&gt;0,'Purchases Input worksheet'!$M216=0),"",'Purchases Input worksheet'!$M216))</f>
        <v/>
      </c>
      <c r="H217" s="206" t="str">
        <f ca="1">IF($C217="Total",SUM(H$1:H216),IF(OR('Purchases Input worksheet'!$M216&lt;0,'Purchases Input worksheet'!$M216=0),"",'Purchases Input worksheet'!$M216))</f>
        <v/>
      </c>
      <c r="I217" s="347"/>
      <c r="J217" s="211" t="str">
        <f ca="1">IF($C217="Total",SUM($I$1:I216),"")</f>
        <v/>
      </c>
      <c r="K217" s="212" t="str">
        <f ca="1">IFERROR(IF($C217="Total",$K$2+SUM($G217:$H217)-$J217,
IF(AND(G217="",H217=""),"",
$K$2+SUM(H$3:$H217)+SUM(G$3:$G217)-SUM(I$2:$I217))),"")</f>
        <v/>
      </c>
    </row>
    <row r="218" spans="1:11" x14ac:dyDescent="0.35">
      <c r="A218" s="318" t="str">
        <f ca="1">IF($B218='Creditor balance enquiry'!$C$2,1+COUNT($A$1:A217),"")</f>
        <v/>
      </c>
      <c r="B218" s="133" t="str">
        <f ca="1">OFFSET('Purchases Input worksheet'!$A$1,ROW()-2,0)</f>
        <v/>
      </c>
      <c r="C218" s="201" t="str">
        <f ca="1">IF($C217="Total","",
IF($C217="","",
IF(OFFSET('Purchases Input worksheet'!$B$1,ROW()-2,0)="","TOTAL",
OFFSET('Purchases Input worksheet'!$B$1,ROW()-2,0))))</f>
        <v/>
      </c>
      <c r="D218" s="201" t="str">
        <f ca="1">IF(OFFSET('Purchases Input worksheet'!$C$1,ROW()-2,0)="","",OFFSET('Purchases Input worksheet'!$C$1,ROW()-2,0))</f>
        <v/>
      </c>
      <c r="E218" s="170" t="str">
        <f ca="1">IF(OFFSET('Purchases Input worksheet'!$F$1,ROW()-2,0)="","",OFFSET('Purchases Input worksheet'!$F$1,ROW()-2,0))</f>
        <v/>
      </c>
      <c r="F218" s="202" t="str">
        <f ca="1">IF(OFFSET('Purchases Input worksheet'!$G$1,ROW()-2,0)="","",OFFSET('Purchases Input worksheet'!$G$1,ROW()-2,0))</f>
        <v/>
      </c>
      <c r="G218" s="205" t="str">
        <f ca="1">IF($C218="Total",SUM(G$1:G217),IF(OR('Purchases Input worksheet'!$M217&gt;0,'Purchases Input worksheet'!$M217=0),"",'Purchases Input worksheet'!$M217))</f>
        <v/>
      </c>
      <c r="H218" s="206" t="str">
        <f ca="1">IF($C218="Total",SUM(H$1:H217),IF(OR('Purchases Input worksheet'!$M217&lt;0,'Purchases Input worksheet'!$M217=0),"",'Purchases Input worksheet'!$M217))</f>
        <v/>
      </c>
      <c r="I218" s="347"/>
      <c r="J218" s="211" t="str">
        <f ca="1">IF($C218="Total",SUM($I$1:I217),"")</f>
        <v/>
      </c>
      <c r="K218" s="212" t="str">
        <f ca="1">IFERROR(IF($C218="Total",$K$2+SUM($G218:$H218)-$J218,
IF(AND(G218="",H218=""),"",
$K$2+SUM(H$3:$H218)+SUM(G$3:$G218)-SUM(I$2:$I218))),"")</f>
        <v/>
      </c>
    </row>
    <row r="219" spans="1:11" x14ac:dyDescent="0.35">
      <c r="A219" s="318" t="str">
        <f ca="1">IF($B219='Creditor balance enquiry'!$C$2,1+COUNT($A$1:A218),"")</f>
        <v/>
      </c>
      <c r="B219" s="133" t="str">
        <f ca="1">OFFSET('Purchases Input worksheet'!$A$1,ROW()-2,0)</f>
        <v/>
      </c>
      <c r="C219" s="201" t="str">
        <f ca="1">IF($C218="Total","",
IF($C218="","",
IF(OFFSET('Purchases Input worksheet'!$B$1,ROW()-2,0)="","TOTAL",
OFFSET('Purchases Input worksheet'!$B$1,ROW()-2,0))))</f>
        <v/>
      </c>
      <c r="D219" s="201" t="str">
        <f ca="1">IF(OFFSET('Purchases Input worksheet'!$C$1,ROW()-2,0)="","",OFFSET('Purchases Input worksheet'!$C$1,ROW()-2,0))</f>
        <v/>
      </c>
      <c r="E219" s="170" t="str">
        <f ca="1">IF(OFFSET('Purchases Input worksheet'!$F$1,ROW()-2,0)="","",OFFSET('Purchases Input worksheet'!$F$1,ROW()-2,0))</f>
        <v/>
      </c>
      <c r="F219" s="202" t="str">
        <f ca="1">IF(OFFSET('Purchases Input worksheet'!$G$1,ROW()-2,0)="","",OFFSET('Purchases Input worksheet'!$G$1,ROW()-2,0))</f>
        <v/>
      </c>
      <c r="G219" s="205" t="str">
        <f ca="1">IF($C219="Total",SUM(G$1:G218),IF(OR('Purchases Input worksheet'!$M218&gt;0,'Purchases Input worksheet'!$M218=0),"",'Purchases Input worksheet'!$M218))</f>
        <v/>
      </c>
      <c r="H219" s="206" t="str">
        <f ca="1">IF($C219="Total",SUM(H$1:H218),IF(OR('Purchases Input worksheet'!$M218&lt;0,'Purchases Input worksheet'!$M218=0),"",'Purchases Input worksheet'!$M218))</f>
        <v/>
      </c>
      <c r="I219" s="347"/>
      <c r="J219" s="211" t="str">
        <f ca="1">IF($C219="Total",SUM($I$1:I218),"")</f>
        <v/>
      </c>
      <c r="K219" s="212" t="str">
        <f ca="1">IFERROR(IF($C219="Total",$K$2+SUM($G219:$H219)-$J219,
IF(AND(G219="",H219=""),"",
$K$2+SUM(H$3:$H219)+SUM(G$3:$G219)-SUM(I$2:$I219))),"")</f>
        <v/>
      </c>
    </row>
    <row r="220" spans="1:11" x14ac:dyDescent="0.35">
      <c r="A220" s="318" t="str">
        <f ca="1">IF($B220='Creditor balance enquiry'!$C$2,1+COUNT($A$1:A219),"")</f>
        <v/>
      </c>
      <c r="B220" s="133" t="str">
        <f ca="1">OFFSET('Purchases Input worksheet'!$A$1,ROW()-2,0)</f>
        <v/>
      </c>
      <c r="C220" s="201" t="str">
        <f ca="1">IF($C219="Total","",
IF($C219="","",
IF(OFFSET('Purchases Input worksheet'!$B$1,ROW()-2,0)="","TOTAL",
OFFSET('Purchases Input worksheet'!$B$1,ROW()-2,0))))</f>
        <v/>
      </c>
      <c r="D220" s="201" t="str">
        <f ca="1">IF(OFFSET('Purchases Input worksheet'!$C$1,ROW()-2,0)="","",OFFSET('Purchases Input worksheet'!$C$1,ROW()-2,0))</f>
        <v/>
      </c>
      <c r="E220" s="170" t="str">
        <f ca="1">IF(OFFSET('Purchases Input worksheet'!$F$1,ROW()-2,0)="","",OFFSET('Purchases Input worksheet'!$F$1,ROW()-2,0))</f>
        <v/>
      </c>
      <c r="F220" s="202" t="str">
        <f ca="1">IF(OFFSET('Purchases Input worksheet'!$G$1,ROW()-2,0)="","",OFFSET('Purchases Input worksheet'!$G$1,ROW()-2,0))</f>
        <v/>
      </c>
      <c r="G220" s="205" t="str">
        <f ca="1">IF($C220="Total",SUM(G$1:G219),IF(OR('Purchases Input worksheet'!$M219&gt;0,'Purchases Input worksheet'!$M219=0),"",'Purchases Input worksheet'!$M219))</f>
        <v/>
      </c>
      <c r="H220" s="206" t="str">
        <f ca="1">IF($C220="Total",SUM(H$1:H219),IF(OR('Purchases Input worksheet'!$M219&lt;0,'Purchases Input worksheet'!$M219=0),"",'Purchases Input worksheet'!$M219))</f>
        <v/>
      </c>
      <c r="I220" s="347"/>
      <c r="J220" s="211" t="str">
        <f ca="1">IF($C220="Total",SUM($I$1:I219),"")</f>
        <v/>
      </c>
      <c r="K220" s="212" t="str">
        <f ca="1">IFERROR(IF($C220="Total",$K$2+SUM($G220:$H220)-$J220,
IF(AND(G220="",H220=""),"",
$K$2+SUM(H$3:$H220)+SUM(G$3:$G220)-SUM(I$2:$I220))),"")</f>
        <v/>
      </c>
    </row>
    <row r="221" spans="1:11" x14ac:dyDescent="0.35">
      <c r="A221" s="318" t="str">
        <f ca="1">IF($B221='Creditor balance enquiry'!$C$2,1+COUNT($A$1:A220),"")</f>
        <v/>
      </c>
      <c r="B221" s="133" t="str">
        <f ca="1">OFFSET('Purchases Input worksheet'!$A$1,ROW()-2,0)</f>
        <v/>
      </c>
      <c r="C221" s="201" t="str">
        <f ca="1">IF($C220="Total","",
IF($C220="","",
IF(OFFSET('Purchases Input worksheet'!$B$1,ROW()-2,0)="","TOTAL",
OFFSET('Purchases Input worksheet'!$B$1,ROW()-2,0))))</f>
        <v/>
      </c>
      <c r="D221" s="201" t="str">
        <f ca="1">IF(OFFSET('Purchases Input worksheet'!$C$1,ROW()-2,0)="","",OFFSET('Purchases Input worksheet'!$C$1,ROW()-2,0))</f>
        <v/>
      </c>
      <c r="E221" s="170" t="str">
        <f ca="1">IF(OFFSET('Purchases Input worksheet'!$F$1,ROW()-2,0)="","",OFFSET('Purchases Input worksheet'!$F$1,ROW()-2,0))</f>
        <v/>
      </c>
      <c r="F221" s="202" t="str">
        <f ca="1">IF(OFFSET('Purchases Input worksheet'!$G$1,ROW()-2,0)="","",OFFSET('Purchases Input worksheet'!$G$1,ROW()-2,0))</f>
        <v/>
      </c>
      <c r="G221" s="205" t="str">
        <f ca="1">IF($C221="Total",SUM(G$1:G220),IF(OR('Purchases Input worksheet'!$M220&gt;0,'Purchases Input worksheet'!$M220=0),"",'Purchases Input worksheet'!$M220))</f>
        <v/>
      </c>
      <c r="H221" s="206" t="str">
        <f ca="1">IF($C221="Total",SUM(H$1:H220),IF(OR('Purchases Input worksheet'!$M220&lt;0,'Purchases Input worksheet'!$M220=0),"",'Purchases Input worksheet'!$M220))</f>
        <v/>
      </c>
      <c r="I221" s="347"/>
      <c r="J221" s="211" t="str">
        <f ca="1">IF($C221="Total",SUM($I$1:I220),"")</f>
        <v/>
      </c>
      <c r="K221" s="212" t="str">
        <f ca="1">IFERROR(IF($C221="Total",$K$2+SUM($G221:$H221)-$J221,
IF(AND(G221="",H221=""),"",
$K$2+SUM(H$3:$H221)+SUM(G$3:$G221)-SUM(I$2:$I221))),"")</f>
        <v/>
      </c>
    </row>
    <row r="222" spans="1:11" x14ac:dyDescent="0.35">
      <c r="A222" s="318" t="str">
        <f ca="1">IF($B222='Creditor balance enquiry'!$C$2,1+COUNT($A$1:A221),"")</f>
        <v/>
      </c>
      <c r="B222" s="133" t="str">
        <f ca="1">OFFSET('Purchases Input worksheet'!$A$1,ROW()-2,0)</f>
        <v/>
      </c>
      <c r="C222" s="201" t="str">
        <f ca="1">IF($C221="Total","",
IF($C221="","",
IF(OFFSET('Purchases Input worksheet'!$B$1,ROW()-2,0)="","TOTAL",
OFFSET('Purchases Input worksheet'!$B$1,ROW()-2,0))))</f>
        <v/>
      </c>
      <c r="D222" s="201" t="str">
        <f ca="1">IF(OFFSET('Purchases Input worksheet'!$C$1,ROW()-2,0)="","",OFFSET('Purchases Input worksheet'!$C$1,ROW()-2,0))</f>
        <v/>
      </c>
      <c r="E222" s="170" t="str">
        <f ca="1">IF(OFFSET('Purchases Input worksheet'!$F$1,ROW()-2,0)="","",OFFSET('Purchases Input worksheet'!$F$1,ROW()-2,0))</f>
        <v/>
      </c>
      <c r="F222" s="202" t="str">
        <f ca="1">IF(OFFSET('Purchases Input worksheet'!$G$1,ROW()-2,0)="","",OFFSET('Purchases Input worksheet'!$G$1,ROW()-2,0))</f>
        <v/>
      </c>
      <c r="G222" s="205" t="str">
        <f ca="1">IF($C222="Total",SUM(G$1:G221),IF(OR('Purchases Input worksheet'!$M221&gt;0,'Purchases Input worksheet'!$M221=0),"",'Purchases Input worksheet'!$M221))</f>
        <v/>
      </c>
      <c r="H222" s="206" t="str">
        <f ca="1">IF($C222="Total",SUM(H$1:H221),IF(OR('Purchases Input worksheet'!$M221&lt;0,'Purchases Input worksheet'!$M221=0),"",'Purchases Input worksheet'!$M221))</f>
        <v/>
      </c>
      <c r="I222" s="347"/>
      <c r="J222" s="211" t="str">
        <f ca="1">IF($C222="Total",SUM($I$1:I221),"")</f>
        <v/>
      </c>
      <c r="K222" s="212" t="str">
        <f ca="1">IFERROR(IF($C222="Total",$K$2+SUM($G222:$H222)-$J222,
IF(AND(G222="",H222=""),"",
$K$2+SUM(H$3:$H222)+SUM(G$3:$G222)-SUM(I$2:$I222))),"")</f>
        <v/>
      </c>
    </row>
    <row r="223" spans="1:11" x14ac:dyDescent="0.35">
      <c r="A223" s="318" t="str">
        <f ca="1">IF($B223='Creditor balance enquiry'!$C$2,1+COUNT($A$1:A222),"")</f>
        <v/>
      </c>
      <c r="B223" s="133" t="str">
        <f ca="1">OFFSET('Purchases Input worksheet'!$A$1,ROW()-2,0)</f>
        <v/>
      </c>
      <c r="C223" s="201" t="str">
        <f ca="1">IF($C222="Total","",
IF($C222="","",
IF(OFFSET('Purchases Input worksheet'!$B$1,ROW()-2,0)="","TOTAL",
OFFSET('Purchases Input worksheet'!$B$1,ROW()-2,0))))</f>
        <v/>
      </c>
      <c r="D223" s="201" t="str">
        <f ca="1">IF(OFFSET('Purchases Input worksheet'!$C$1,ROW()-2,0)="","",OFFSET('Purchases Input worksheet'!$C$1,ROW()-2,0))</f>
        <v/>
      </c>
      <c r="E223" s="170" t="str">
        <f ca="1">IF(OFFSET('Purchases Input worksheet'!$F$1,ROW()-2,0)="","",OFFSET('Purchases Input worksheet'!$F$1,ROW()-2,0))</f>
        <v/>
      </c>
      <c r="F223" s="202" t="str">
        <f ca="1">IF(OFFSET('Purchases Input worksheet'!$G$1,ROW()-2,0)="","",OFFSET('Purchases Input worksheet'!$G$1,ROW()-2,0))</f>
        <v/>
      </c>
      <c r="G223" s="205" t="str">
        <f ca="1">IF($C223="Total",SUM(G$1:G222),IF(OR('Purchases Input worksheet'!$M222&gt;0,'Purchases Input worksheet'!$M222=0),"",'Purchases Input worksheet'!$M222))</f>
        <v/>
      </c>
      <c r="H223" s="206" t="str">
        <f ca="1">IF($C223="Total",SUM(H$1:H222),IF(OR('Purchases Input worksheet'!$M222&lt;0,'Purchases Input worksheet'!$M222=0),"",'Purchases Input worksheet'!$M222))</f>
        <v/>
      </c>
      <c r="I223" s="347"/>
      <c r="J223" s="211" t="str">
        <f ca="1">IF($C223="Total",SUM($I$1:I222),"")</f>
        <v/>
      </c>
      <c r="K223" s="212" t="str">
        <f ca="1">IFERROR(IF($C223="Total",$K$2+SUM($G223:$H223)-$J223,
IF(AND(G223="",H223=""),"",
$K$2+SUM(H$3:$H223)+SUM(G$3:$G223)-SUM(I$2:$I223))),"")</f>
        <v/>
      </c>
    </row>
    <row r="224" spans="1:11" x14ac:dyDescent="0.35">
      <c r="A224" s="318" t="str">
        <f ca="1">IF($B224='Creditor balance enquiry'!$C$2,1+COUNT($A$1:A223),"")</f>
        <v/>
      </c>
      <c r="B224" s="133" t="str">
        <f ca="1">OFFSET('Purchases Input worksheet'!$A$1,ROW()-2,0)</f>
        <v/>
      </c>
      <c r="C224" s="201" t="str">
        <f ca="1">IF($C223="Total","",
IF($C223="","",
IF(OFFSET('Purchases Input worksheet'!$B$1,ROW()-2,0)="","TOTAL",
OFFSET('Purchases Input worksheet'!$B$1,ROW()-2,0))))</f>
        <v/>
      </c>
      <c r="D224" s="201" t="str">
        <f ca="1">IF(OFFSET('Purchases Input worksheet'!$C$1,ROW()-2,0)="","",OFFSET('Purchases Input worksheet'!$C$1,ROW()-2,0))</f>
        <v/>
      </c>
      <c r="E224" s="170" t="str">
        <f ca="1">IF(OFFSET('Purchases Input worksheet'!$F$1,ROW()-2,0)="","",OFFSET('Purchases Input worksheet'!$F$1,ROW()-2,0))</f>
        <v/>
      </c>
      <c r="F224" s="202" t="str">
        <f ca="1">IF(OFFSET('Purchases Input worksheet'!$G$1,ROW()-2,0)="","",OFFSET('Purchases Input worksheet'!$G$1,ROW()-2,0))</f>
        <v/>
      </c>
      <c r="G224" s="205" t="str">
        <f ca="1">IF($C224="Total",SUM(G$1:G223),IF(OR('Purchases Input worksheet'!$M223&gt;0,'Purchases Input worksheet'!$M223=0),"",'Purchases Input worksheet'!$M223))</f>
        <v/>
      </c>
      <c r="H224" s="206" t="str">
        <f ca="1">IF($C224="Total",SUM(H$1:H223),IF(OR('Purchases Input worksheet'!$M223&lt;0,'Purchases Input worksheet'!$M223=0),"",'Purchases Input worksheet'!$M223))</f>
        <v/>
      </c>
      <c r="I224" s="347"/>
      <c r="J224" s="211" t="str">
        <f ca="1">IF($C224="Total",SUM($I$1:I223),"")</f>
        <v/>
      </c>
      <c r="K224" s="212" t="str">
        <f ca="1">IFERROR(IF($C224="Total",$K$2+SUM($G224:$H224)-$J224,
IF(AND(G224="",H224=""),"",
$K$2+SUM(H$3:$H224)+SUM(G$3:$G224)-SUM(I$2:$I224))),"")</f>
        <v/>
      </c>
    </row>
    <row r="225" spans="1:11" x14ac:dyDescent="0.35">
      <c r="A225" s="318" t="str">
        <f ca="1">IF($B225='Creditor balance enquiry'!$C$2,1+COUNT($A$1:A224),"")</f>
        <v/>
      </c>
      <c r="B225" s="133" t="str">
        <f ca="1">OFFSET('Purchases Input worksheet'!$A$1,ROW()-2,0)</f>
        <v/>
      </c>
      <c r="C225" s="201" t="str">
        <f ca="1">IF($C224="Total","",
IF($C224="","",
IF(OFFSET('Purchases Input worksheet'!$B$1,ROW()-2,0)="","TOTAL",
OFFSET('Purchases Input worksheet'!$B$1,ROW()-2,0))))</f>
        <v/>
      </c>
      <c r="D225" s="201" t="str">
        <f ca="1">IF(OFFSET('Purchases Input worksheet'!$C$1,ROW()-2,0)="","",OFFSET('Purchases Input worksheet'!$C$1,ROW()-2,0))</f>
        <v/>
      </c>
      <c r="E225" s="170" t="str">
        <f ca="1">IF(OFFSET('Purchases Input worksheet'!$F$1,ROW()-2,0)="","",OFFSET('Purchases Input worksheet'!$F$1,ROW()-2,0))</f>
        <v/>
      </c>
      <c r="F225" s="202" t="str">
        <f ca="1">IF(OFFSET('Purchases Input worksheet'!$G$1,ROW()-2,0)="","",OFFSET('Purchases Input worksheet'!$G$1,ROW()-2,0))</f>
        <v/>
      </c>
      <c r="G225" s="205" t="str">
        <f ca="1">IF($C225="Total",SUM(G$1:G224),IF(OR('Purchases Input worksheet'!$M224&gt;0,'Purchases Input worksheet'!$M224=0),"",'Purchases Input worksheet'!$M224))</f>
        <v/>
      </c>
      <c r="H225" s="206" t="str">
        <f ca="1">IF($C225="Total",SUM(H$1:H224),IF(OR('Purchases Input worksheet'!$M224&lt;0,'Purchases Input worksheet'!$M224=0),"",'Purchases Input worksheet'!$M224))</f>
        <v/>
      </c>
      <c r="I225" s="347"/>
      <c r="J225" s="211" t="str">
        <f ca="1">IF($C225="Total",SUM($I$1:I224),"")</f>
        <v/>
      </c>
      <c r="K225" s="212" t="str">
        <f ca="1">IFERROR(IF($C225="Total",$K$2+SUM($G225:$H225)-$J225,
IF(AND(G225="",H225=""),"",
$K$2+SUM(H$3:$H225)+SUM(G$3:$G225)-SUM(I$2:$I225))),"")</f>
        <v/>
      </c>
    </row>
    <row r="226" spans="1:11" x14ac:dyDescent="0.35">
      <c r="A226" s="318" t="str">
        <f ca="1">IF($B226='Creditor balance enquiry'!$C$2,1+COUNT($A$1:A225),"")</f>
        <v/>
      </c>
      <c r="B226" s="133" t="str">
        <f ca="1">OFFSET('Purchases Input worksheet'!$A$1,ROW()-2,0)</f>
        <v/>
      </c>
      <c r="C226" s="201" t="str">
        <f ca="1">IF($C225="Total","",
IF($C225="","",
IF(OFFSET('Purchases Input worksheet'!$B$1,ROW()-2,0)="","TOTAL",
OFFSET('Purchases Input worksheet'!$B$1,ROW()-2,0))))</f>
        <v/>
      </c>
      <c r="D226" s="201" t="str">
        <f ca="1">IF(OFFSET('Purchases Input worksheet'!$C$1,ROW()-2,0)="","",OFFSET('Purchases Input worksheet'!$C$1,ROW()-2,0))</f>
        <v/>
      </c>
      <c r="E226" s="170" t="str">
        <f ca="1">IF(OFFSET('Purchases Input worksheet'!$F$1,ROW()-2,0)="","",OFFSET('Purchases Input worksheet'!$F$1,ROW()-2,0))</f>
        <v/>
      </c>
      <c r="F226" s="202" t="str">
        <f ca="1">IF(OFFSET('Purchases Input worksheet'!$G$1,ROW()-2,0)="","",OFFSET('Purchases Input worksheet'!$G$1,ROW()-2,0))</f>
        <v/>
      </c>
      <c r="G226" s="205" t="str">
        <f ca="1">IF($C226="Total",SUM(G$1:G225),IF(OR('Purchases Input worksheet'!$M225&gt;0,'Purchases Input worksheet'!$M225=0),"",'Purchases Input worksheet'!$M225))</f>
        <v/>
      </c>
      <c r="H226" s="206" t="str">
        <f ca="1">IF($C226="Total",SUM(H$1:H225),IF(OR('Purchases Input worksheet'!$M225&lt;0,'Purchases Input worksheet'!$M225=0),"",'Purchases Input worksheet'!$M225))</f>
        <v/>
      </c>
      <c r="I226" s="347"/>
      <c r="J226" s="211" t="str">
        <f ca="1">IF($C226="Total",SUM($I$1:I225),"")</f>
        <v/>
      </c>
      <c r="K226" s="212" t="str">
        <f ca="1">IFERROR(IF($C226="Total",$K$2+SUM($G226:$H226)-$J226,
IF(AND(G226="",H226=""),"",
$K$2+SUM(H$3:$H226)+SUM(G$3:$G226)-SUM(I$2:$I226))),"")</f>
        <v/>
      </c>
    </row>
    <row r="227" spans="1:11" x14ac:dyDescent="0.35">
      <c r="A227" s="318" t="str">
        <f ca="1">IF($B227='Creditor balance enquiry'!$C$2,1+COUNT($A$1:A226),"")</f>
        <v/>
      </c>
      <c r="B227" s="133" t="str">
        <f ca="1">OFFSET('Purchases Input worksheet'!$A$1,ROW()-2,0)</f>
        <v/>
      </c>
      <c r="C227" s="201" t="str">
        <f ca="1">IF($C226="Total","",
IF($C226="","",
IF(OFFSET('Purchases Input worksheet'!$B$1,ROW()-2,0)="","TOTAL",
OFFSET('Purchases Input worksheet'!$B$1,ROW()-2,0))))</f>
        <v/>
      </c>
      <c r="D227" s="201" t="str">
        <f ca="1">IF(OFFSET('Purchases Input worksheet'!$C$1,ROW()-2,0)="","",OFFSET('Purchases Input worksheet'!$C$1,ROW()-2,0))</f>
        <v/>
      </c>
      <c r="E227" s="170" t="str">
        <f ca="1">IF(OFFSET('Purchases Input worksheet'!$F$1,ROW()-2,0)="","",OFFSET('Purchases Input worksheet'!$F$1,ROW()-2,0))</f>
        <v/>
      </c>
      <c r="F227" s="202" t="str">
        <f ca="1">IF(OFFSET('Purchases Input worksheet'!$G$1,ROW()-2,0)="","",OFFSET('Purchases Input worksheet'!$G$1,ROW()-2,0))</f>
        <v/>
      </c>
      <c r="G227" s="205" t="str">
        <f ca="1">IF($C227="Total",SUM(G$1:G226),IF(OR('Purchases Input worksheet'!$M226&gt;0,'Purchases Input worksheet'!$M226=0),"",'Purchases Input worksheet'!$M226))</f>
        <v/>
      </c>
      <c r="H227" s="206" t="str">
        <f ca="1">IF($C227="Total",SUM(H$1:H226),IF(OR('Purchases Input worksheet'!$M226&lt;0,'Purchases Input worksheet'!$M226=0),"",'Purchases Input worksheet'!$M226))</f>
        <v/>
      </c>
      <c r="I227" s="347"/>
      <c r="J227" s="211" t="str">
        <f ca="1">IF($C227="Total",SUM($I$1:I226),"")</f>
        <v/>
      </c>
      <c r="K227" s="212" t="str">
        <f ca="1">IFERROR(IF($C227="Total",$K$2+SUM($G227:$H227)-$J227,
IF(AND(G227="",H227=""),"",
$K$2+SUM(H$3:$H227)+SUM(G$3:$G227)-SUM(I$2:$I227))),"")</f>
        <v/>
      </c>
    </row>
    <row r="228" spans="1:11" x14ac:dyDescent="0.35">
      <c r="A228" s="318" t="str">
        <f ca="1">IF($B228='Creditor balance enquiry'!$C$2,1+COUNT($A$1:A227),"")</f>
        <v/>
      </c>
      <c r="B228" s="133" t="str">
        <f ca="1">OFFSET('Purchases Input worksheet'!$A$1,ROW()-2,0)</f>
        <v/>
      </c>
      <c r="C228" s="201" t="str">
        <f ca="1">IF($C227="Total","",
IF($C227="","",
IF(OFFSET('Purchases Input worksheet'!$B$1,ROW()-2,0)="","TOTAL",
OFFSET('Purchases Input worksheet'!$B$1,ROW()-2,0))))</f>
        <v/>
      </c>
      <c r="D228" s="201" t="str">
        <f ca="1">IF(OFFSET('Purchases Input worksheet'!$C$1,ROW()-2,0)="","",OFFSET('Purchases Input worksheet'!$C$1,ROW()-2,0))</f>
        <v/>
      </c>
      <c r="E228" s="170" t="str">
        <f ca="1">IF(OFFSET('Purchases Input worksheet'!$F$1,ROW()-2,0)="","",OFFSET('Purchases Input worksheet'!$F$1,ROW()-2,0))</f>
        <v/>
      </c>
      <c r="F228" s="202" t="str">
        <f ca="1">IF(OFFSET('Purchases Input worksheet'!$G$1,ROW()-2,0)="","",OFFSET('Purchases Input worksheet'!$G$1,ROW()-2,0))</f>
        <v/>
      </c>
      <c r="G228" s="205" t="str">
        <f ca="1">IF($C228="Total",SUM(G$1:G227),IF(OR('Purchases Input worksheet'!$M227&gt;0,'Purchases Input worksheet'!$M227=0),"",'Purchases Input worksheet'!$M227))</f>
        <v/>
      </c>
      <c r="H228" s="206" t="str">
        <f ca="1">IF($C228="Total",SUM(H$1:H227),IF(OR('Purchases Input worksheet'!$M227&lt;0,'Purchases Input worksheet'!$M227=0),"",'Purchases Input worksheet'!$M227))</f>
        <v/>
      </c>
      <c r="I228" s="347"/>
      <c r="J228" s="211" t="str">
        <f ca="1">IF($C228="Total",SUM($I$1:I227),"")</f>
        <v/>
      </c>
      <c r="K228" s="212" t="str">
        <f ca="1">IFERROR(IF($C228="Total",$K$2+SUM($G228:$H228)-$J228,
IF(AND(G228="",H228=""),"",
$K$2+SUM(H$3:$H228)+SUM(G$3:$G228)-SUM(I$2:$I228))),"")</f>
        <v/>
      </c>
    </row>
    <row r="229" spans="1:11" x14ac:dyDescent="0.35">
      <c r="A229" s="318" t="str">
        <f ca="1">IF($B229='Creditor balance enquiry'!$C$2,1+COUNT($A$1:A228),"")</f>
        <v/>
      </c>
      <c r="B229" s="133" t="str">
        <f ca="1">OFFSET('Purchases Input worksheet'!$A$1,ROW()-2,0)</f>
        <v/>
      </c>
      <c r="C229" s="201" t="str">
        <f ca="1">IF($C228="Total","",
IF($C228="","",
IF(OFFSET('Purchases Input worksheet'!$B$1,ROW()-2,0)="","TOTAL",
OFFSET('Purchases Input worksheet'!$B$1,ROW()-2,0))))</f>
        <v/>
      </c>
      <c r="D229" s="201" t="str">
        <f ca="1">IF(OFFSET('Purchases Input worksheet'!$C$1,ROW()-2,0)="","",OFFSET('Purchases Input worksheet'!$C$1,ROW()-2,0))</f>
        <v/>
      </c>
      <c r="E229" s="170" t="str">
        <f ca="1">IF(OFFSET('Purchases Input worksheet'!$F$1,ROW()-2,0)="","",OFFSET('Purchases Input worksheet'!$F$1,ROW()-2,0))</f>
        <v/>
      </c>
      <c r="F229" s="202" t="str">
        <f ca="1">IF(OFFSET('Purchases Input worksheet'!$G$1,ROW()-2,0)="","",OFFSET('Purchases Input worksheet'!$G$1,ROW()-2,0))</f>
        <v/>
      </c>
      <c r="G229" s="205" t="str">
        <f ca="1">IF($C229="Total",SUM(G$1:G228),IF(OR('Purchases Input worksheet'!$M228&gt;0,'Purchases Input worksheet'!$M228=0),"",'Purchases Input worksheet'!$M228))</f>
        <v/>
      </c>
      <c r="H229" s="206" t="str">
        <f ca="1">IF($C229="Total",SUM(H$1:H228),IF(OR('Purchases Input worksheet'!$M228&lt;0,'Purchases Input worksheet'!$M228=0),"",'Purchases Input worksheet'!$M228))</f>
        <v/>
      </c>
      <c r="I229" s="347"/>
      <c r="J229" s="211" t="str">
        <f ca="1">IF($C229="Total",SUM($I$1:I228),"")</f>
        <v/>
      </c>
      <c r="K229" s="212" t="str">
        <f ca="1">IFERROR(IF($C229="Total",$K$2+SUM($G229:$H229)-$J229,
IF(AND(G229="",H229=""),"",
$K$2+SUM(H$3:$H229)+SUM(G$3:$G229)-SUM(I$2:$I229))),"")</f>
        <v/>
      </c>
    </row>
    <row r="230" spans="1:11" x14ac:dyDescent="0.35">
      <c r="A230" s="318" t="str">
        <f ca="1">IF($B230='Creditor balance enquiry'!$C$2,1+COUNT($A$1:A229),"")</f>
        <v/>
      </c>
      <c r="B230" s="133" t="str">
        <f ca="1">OFFSET('Purchases Input worksheet'!$A$1,ROW()-2,0)</f>
        <v/>
      </c>
      <c r="C230" s="201" t="str">
        <f ca="1">IF($C229="Total","",
IF($C229="","",
IF(OFFSET('Purchases Input worksheet'!$B$1,ROW()-2,0)="","TOTAL",
OFFSET('Purchases Input worksheet'!$B$1,ROW()-2,0))))</f>
        <v/>
      </c>
      <c r="D230" s="201" t="str">
        <f ca="1">IF(OFFSET('Purchases Input worksheet'!$C$1,ROW()-2,0)="","",OFFSET('Purchases Input worksheet'!$C$1,ROW()-2,0))</f>
        <v/>
      </c>
      <c r="E230" s="170" t="str">
        <f ca="1">IF(OFFSET('Purchases Input worksheet'!$F$1,ROW()-2,0)="","",OFFSET('Purchases Input worksheet'!$F$1,ROW()-2,0))</f>
        <v/>
      </c>
      <c r="F230" s="202" t="str">
        <f ca="1">IF(OFFSET('Purchases Input worksheet'!$G$1,ROW()-2,0)="","",OFFSET('Purchases Input worksheet'!$G$1,ROW()-2,0))</f>
        <v/>
      </c>
      <c r="G230" s="205" t="str">
        <f ca="1">IF($C230="Total",SUM(G$1:G229),IF(OR('Purchases Input worksheet'!$M229&gt;0,'Purchases Input worksheet'!$M229=0),"",'Purchases Input worksheet'!$M229))</f>
        <v/>
      </c>
      <c r="H230" s="206" t="str">
        <f ca="1">IF($C230="Total",SUM(H$1:H229),IF(OR('Purchases Input worksheet'!$M229&lt;0,'Purchases Input worksheet'!$M229=0),"",'Purchases Input worksheet'!$M229))</f>
        <v/>
      </c>
      <c r="I230" s="347"/>
      <c r="J230" s="211" t="str">
        <f ca="1">IF($C230="Total",SUM($I$1:I229),"")</f>
        <v/>
      </c>
      <c r="K230" s="212" t="str">
        <f ca="1">IFERROR(IF($C230="Total",$K$2+SUM($G230:$H230)-$J230,
IF(AND(G230="",H230=""),"",
$K$2+SUM(H$3:$H230)+SUM(G$3:$G230)-SUM(I$2:$I230))),"")</f>
        <v/>
      </c>
    </row>
    <row r="231" spans="1:11" x14ac:dyDescent="0.35">
      <c r="A231" s="318" t="str">
        <f ca="1">IF($B231='Creditor balance enquiry'!$C$2,1+COUNT($A$1:A230),"")</f>
        <v/>
      </c>
      <c r="B231" s="133" t="str">
        <f ca="1">OFFSET('Purchases Input worksheet'!$A$1,ROW()-2,0)</f>
        <v/>
      </c>
      <c r="C231" s="201" t="str">
        <f ca="1">IF($C230="Total","",
IF($C230="","",
IF(OFFSET('Purchases Input worksheet'!$B$1,ROW()-2,0)="","TOTAL",
OFFSET('Purchases Input worksheet'!$B$1,ROW()-2,0))))</f>
        <v/>
      </c>
      <c r="D231" s="201" t="str">
        <f ca="1">IF(OFFSET('Purchases Input worksheet'!$C$1,ROW()-2,0)="","",OFFSET('Purchases Input worksheet'!$C$1,ROW()-2,0))</f>
        <v/>
      </c>
      <c r="E231" s="170" t="str">
        <f ca="1">IF(OFFSET('Purchases Input worksheet'!$F$1,ROW()-2,0)="","",OFFSET('Purchases Input worksheet'!$F$1,ROW()-2,0))</f>
        <v/>
      </c>
      <c r="F231" s="202" t="str">
        <f ca="1">IF(OFFSET('Purchases Input worksheet'!$G$1,ROW()-2,0)="","",OFFSET('Purchases Input worksheet'!$G$1,ROW()-2,0))</f>
        <v/>
      </c>
      <c r="G231" s="205" t="str">
        <f ca="1">IF($C231="Total",SUM(G$1:G230),IF(OR('Purchases Input worksheet'!$M230&gt;0,'Purchases Input worksheet'!$M230=0),"",'Purchases Input worksheet'!$M230))</f>
        <v/>
      </c>
      <c r="H231" s="206" t="str">
        <f ca="1">IF($C231="Total",SUM(H$1:H230),IF(OR('Purchases Input worksheet'!$M230&lt;0,'Purchases Input worksheet'!$M230=0),"",'Purchases Input worksheet'!$M230))</f>
        <v/>
      </c>
      <c r="I231" s="347"/>
      <c r="J231" s="211" t="str">
        <f ca="1">IF($C231="Total",SUM($I$1:I230),"")</f>
        <v/>
      </c>
      <c r="K231" s="212" t="str">
        <f ca="1">IFERROR(IF($C231="Total",$K$2+SUM($G231:$H231)-$J231,
IF(AND(G231="",H231=""),"",
$K$2+SUM(H$3:$H231)+SUM(G$3:$G231)-SUM(I$2:$I231))),"")</f>
        <v/>
      </c>
    </row>
    <row r="232" spans="1:11" x14ac:dyDescent="0.35">
      <c r="A232" s="318" t="str">
        <f ca="1">IF($B232='Creditor balance enquiry'!$C$2,1+COUNT($A$1:A231),"")</f>
        <v/>
      </c>
      <c r="B232" s="133" t="str">
        <f ca="1">OFFSET('Purchases Input worksheet'!$A$1,ROW()-2,0)</f>
        <v/>
      </c>
      <c r="C232" s="201" t="str">
        <f ca="1">IF($C231="Total","",
IF($C231="","",
IF(OFFSET('Purchases Input worksheet'!$B$1,ROW()-2,0)="","TOTAL",
OFFSET('Purchases Input worksheet'!$B$1,ROW()-2,0))))</f>
        <v/>
      </c>
      <c r="D232" s="201" t="str">
        <f ca="1">IF(OFFSET('Purchases Input worksheet'!$C$1,ROW()-2,0)="","",OFFSET('Purchases Input worksheet'!$C$1,ROW()-2,0))</f>
        <v/>
      </c>
      <c r="E232" s="170" t="str">
        <f ca="1">IF(OFFSET('Purchases Input worksheet'!$F$1,ROW()-2,0)="","",OFFSET('Purchases Input worksheet'!$F$1,ROW()-2,0))</f>
        <v/>
      </c>
      <c r="F232" s="202" t="str">
        <f ca="1">IF(OFFSET('Purchases Input worksheet'!$G$1,ROW()-2,0)="","",OFFSET('Purchases Input worksheet'!$G$1,ROW()-2,0))</f>
        <v/>
      </c>
      <c r="G232" s="205" t="str">
        <f ca="1">IF($C232="Total",SUM(G$1:G231),IF(OR('Purchases Input worksheet'!$M231&gt;0,'Purchases Input worksheet'!$M231=0),"",'Purchases Input worksheet'!$M231))</f>
        <v/>
      </c>
      <c r="H232" s="206" t="str">
        <f ca="1">IF($C232="Total",SUM(H$1:H231),IF(OR('Purchases Input worksheet'!$M231&lt;0,'Purchases Input worksheet'!$M231=0),"",'Purchases Input worksheet'!$M231))</f>
        <v/>
      </c>
      <c r="I232" s="347"/>
      <c r="J232" s="211" t="str">
        <f ca="1">IF($C232="Total",SUM($I$1:I231),"")</f>
        <v/>
      </c>
      <c r="K232" s="212" t="str">
        <f ca="1">IFERROR(IF($C232="Total",$K$2+SUM($G232:$H232)-$J232,
IF(AND(G232="",H232=""),"",
$K$2+SUM(H$3:$H232)+SUM(G$3:$G232)-SUM(I$2:$I232))),"")</f>
        <v/>
      </c>
    </row>
    <row r="233" spans="1:11" x14ac:dyDescent="0.35">
      <c r="A233" s="318" t="str">
        <f ca="1">IF($B233='Creditor balance enquiry'!$C$2,1+COUNT($A$1:A232),"")</f>
        <v/>
      </c>
      <c r="B233" s="133" t="str">
        <f ca="1">OFFSET('Purchases Input worksheet'!$A$1,ROW()-2,0)</f>
        <v/>
      </c>
      <c r="C233" s="201" t="str">
        <f ca="1">IF($C232="Total","",
IF($C232="","",
IF(OFFSET('Purchases Input worksheet'!$B$1,ROW()-2,0)="","TOTAL",
OFFSET('Purchases Input worksheet'!$B$1,ROW()-2,0))))</f>
        <v/>
      </c>
      <c r="D233" s="201" t="str">
        <f ca="1">IF(OFFSET('Purchases Input worksheet'!$C$1,ROW()-2,0)="","",OFFSET('Purchases Input worksheet'!$C$1,ROW()-2,0))</f>
        <v/>
      </c>
      <c r="E233" s="170" t="str">
        <f ca="1">IF(OFFSET('Purchases Input worksheet'!$F$1,ROW()-2,0)="","",OFFSET('Purchases Input worksheet'!$F$1,ROW()-2,0))</f>
        <v/>
      </c>
      <c r="F233" s="202" t="str">
        <f ca="1">IF(OFFSET('Purchases Input worksheet'!$G$1,ROW()-2,0)="","",OFFSET('Purchases Input worksheet'!$G$1,ROW()-2,0))</f>
        <v/>
      </c>
      <c r="G233" s="205" t="str">
        <f ca="1">IF($C233="Total",SUM(G$1:G232),IF(OR('Purchases Input worksheet'!$M232&gt;0,'Purchases Input worksheet'!$M232=0),"",'Purchases Input worksheet'!$M232))</f>
        <v/>
      </c>
      <c r="H233" s="206" t="str">
        <f ca="1">IF($C233="Total",SUM(H$1:H232),IF(OR('Purchases Input worksheet'!$M232&lt;0,'Purchases Input worksheet'!$M232=0),"",'Purchases Input worksheet'!$M232))</f>
        <v/>
      </c>
      <c r="I233" s="347"/>
      <c r="J233" s="211" t="str">
        <f ca="1">IF($C233="Total",SUM($I$1:I232),"")</f>
        <v/>
      </c>
      <c r="K233" s="212" t="str">
        <f ca="1">IFERROR(IF($C233="Total",$K$2+SUM($G233:$H233)-$J233,
IF(AND(G233="",H233=""),"",
$K$2+SUM(H$3:$H233)+SUM(G$3:$G233)-SUM(I$2:$I233))),"")</f>
        <v/>
      </c>
    </row>
    <row r="234" spans="1:11" x14ac:dyDescent="0.35">
      <c r="A234" s="318" t="str">
        <f ca="1">IF($B234='Creditor balance enquiry'!$C$2,1+COUNT($A$1:A233),"")</f>
        <v/>
      </c>
      <c r="B234" s="133" t="str">
        <f ca="1">OFFSET('Purchases Input worksheet'!$A$1,ROW()-2,0)</f>
        <v/>
      </c>
      <c r="C234" s="201" t="str">
        <f ca="1">IF($C233="Total","",
IF($C233="","",
IF(OFFSET('Purchases Input worksheet'!$B$1,ROW()-2,0)="","TOTAL",
OFFSET('Purchases Input worksheet'!$B$1,ROW()-2,0))))</f>
        <v/>
      </c>
      <c r="D234" s="201" t="str">
        <f ca="1">IF(OFFSET('Purchases Input worksheet'!$C$1,ROW()-2,0)="","",OFFSET('Purchases Input worksheet'!$C$1,ROW()-2,0))</f>
        <v/>
      </c>
      <c r="E234" s="170" t="str">
        <f ca="1">IF(OFFSET('Purchases Input worksheet'!$F$1,ROW()-2,0)="","",OFFSET('Purchases Input worksheet'!$F$1,ROW()-2,0))</f>
        <v/>
      </c>
      <c r="F234" s="202" t="str">
        <f ca="1">IF(OFFSET('Purchases Input worksheet'!$G$1,ROW()-2,0)="","",OFFSET('Purchases Input worksheet'!$G$1,ROW()-2,0))</f>
        <v/>
      </c>
      <c r="G234" s="205" t="str">
        <f ca="1">IF($C234="Total",SUM(G$1:G233),IF(OR('Purchases Input worksheet'!$M233&gt;0,'Purchases Input worksheet'!$M233=0),"",'Purchases Input worksheet'!$M233))</f>
        <v/>
      </c>
      <c r="H234" s="206" t="str">
        <f ca="1">IF($C234="Total",SUM(H$1:H233),IF(OR('Purchases Input worksheet'!$M233&lt;0,'Purchases Input worksheet'!$M233=0),"",'Purchases Input worksheet'!$M233))</f>
        <v/>
      </c>
      <c r="I234" s="347"/>
      <c r="J234" s="211" t="str">
        <f ca="1">IF($C234="Total",SUM($I$1:I233),"")</f>
        <v/>
      </c>
      <c r="K234" s="212" t="str">
        <f ca="1">IFERROR(IF($C234="Total",$K$2+SUM($G234:$H234)-$J234,
IF(AND(G234="",H234=""),"",
$K$2+SUM(H$3:$H234)+SUM(G$3:$G234)-SUM(I$2:$I234))),"")</f>
        <v/>
      </c>
    </row>
    <row r="235" spans="1:11" x14ac:dyDescent="0.35">
      <c r="A235" s="318" t="str">
        <f ca="1">IF($B235='Creditor balance enquiry'!$C$2,1+COUNT($A$1:A234),"")</f>
        <v/>
      </c>
      <c r="B235" s="133" t="str">
        <f ca="1">OFFSET('Purchases Input worksheet'!$A$1,ROW()-2,0)</f>
        <v/>
      </c>
      <c r="C235" s="201" t="str">
        <f ca="1">IF($C234="Total","",
IF($C234="","",
IF(OFFSET('Purchases Input worksheet'!$B$1,ROW()-2,0)="","TOTAL",
OFFSET('Purchases Input worksheet'!$B$1,ROW()-2,0))))</f>
        <v/>
      </c>
      <c r="D235" s="201" t="str">
        <f ca="1">IF(OFFSET('Purchases Input worksheet'!$C$1,ROW()-2,0)="","",OFFSET('Purchases Input worksheet'!$C$1,ROW()-2,0))</f>
        <v/>
      </c>
      <c r="E235" s="170" t="str">
        <f ca="1">IF(OFFSET('Purchases Input worksheet'!$F$1,ROW()-2,0)="","",OFFSET('Purchases Input worksheet'!$F$1,ROW()-2,0))</f>
        <v/>
      </c>
      <c r="F235" s="202" t="str">
        <f ca="1">IF(OFFSET('Purchases Input worksheet'!$G$1,ROW()-2,0)="","",OFFSET('Purchases Input worksheet'!$G$1,ROW()-2,0))</f>
        <v/>
      </c>
      <c r="G235" s="205" t="str">
        <f ca="1">IF($C235="Total",SUM(G$1:G234),IF(OR('Purchases Input worksheet'!$M234&gt;0,'Purchases Input worksheet'!$M234=0),"",'Purchases Input worksheet'!$M234))</f>
        <v/>
      </c>
      <c r="H235" s="206" t="str">
        <f ca="1">IF($C235="Total",SUM(H$1:H234),IF(OR('Purchases Input worksheet'!$M234&lt;0,'Purchases Input worksheet'!$M234=0),"",'Purchases Input worksheet'!$M234))</f>
        <v/>
      </c>
      <c r="I235" s="347"/>
      <c r="J235" s="211" t="str">
        <f ca="1">IF($C235="Total",SUM($I$1:I234),"")</f>
        <v/>
      </c>
      <c r="K235" s="212" t="str">
        <f ca="1">IFERROR(IF($C235="Total",$K$2+SUM($G235:$H235)-$J235,
IF(AND(G235="",H235=""),"",
$K$2+SUM(H$3:$H235)+SUM(G$3:$G235)-SUM(I$2:$I235))),"")</f>
        <v/>
      </c>
    </row>
    <row r="236" spans="1:11" x14ac:dyDescent="0.35">
      <c r="A236" s="318" t="str">
        <f ca="1">IF($B236='Creditor balance enquiry'!$C$2,1+COUNT($A$1:A235),"")</f>
        <v/>
      </c>
      <c r="B236" s="133" t="str">
        <f ca="1">OFFSET('Purchases Input worksheet'!$A$1,ROW()-2,0)</f>
        <v/>
      </c>
      <c r="C236" s="201" t="str">
        <f ca="1">IF($C235="Total","",
IF($C235="","",
IF(OFFSET('Purchases Input worksheet'!$B$1,ROW()-2,0)="","TOTAL",
OFFSET('Purchases Input worksheet'!$B$1,ROW()-2,0))))</f>
        <v/>
      </c>
      <c r="D236" s="201" t="str">
        <f ca="1">IF(OFFSET('Purchases Input worksheet'!$C$1,ROW()-2,0)="","",OFFSET('Purchases Input worksheet'!$C$1,ROW()-2,0))</f>
        <v/>
      </c>
      <c r="E236" s="170" t="str">
        <f ca="1">IF(OFFSET('Purchases Input worksheet'!$F$1,ROW()-2,0)="","",OFFSET('Purchases Input worksheet'!$F$1,ROW()-2,0))</f>
        <v/>
      </c>
      <c r="F236" s="202" t="str">
        <f ca="1">IF(OFFSET('Purchases Input worksheet'!$G$1,ROW()-2,0)="","",OFFSET('Purchases Input worksheet'!$G$1,ROW()-2,0))</f>
        <v/>
      </c>
      <c r="G236" s="205" t="str">
        <f ca="1">IF($C236="Total",SUM(G$1:G235),IF(OR('Purchases Input worksheet'!$M235&gt;0,'Purchases Input worksheet'!$M235=0),"",'Purchases Input worksheet'!$M235))</f>
        <v/>
      </c>
      <c r="H236" s="206" t="str">
        <f ca="1">IF($C236="Total",SUM(H$1:H235),IF(OR('Purchases Input worksheet'!$M235&lt;0,'Purchases Input worksheet'!$M235=0),"",'Purchases Input worksheet'!$M235))</f>
        <v/>
      </c>
      <c r="I236" s="347"/>
      <c r="J236" s="211" t="str">
        <f ca="1">IF($C236="Total",SUM($I$1:I235),"")</f>
        <v/>
      </c>
      <c r="K236" s="212" t="str">
        <f ca="1">IFERROR(IF($C236="Total",$K$2+SUM($G236:$H236)-$J236,
IF(AND(G236="",H236=""),"",
$K$2+SUM(H$3:$H236)+SUM(G$3:$G236)-SUM(I$2:$I236))),"")</f>
        <v/>
      </c>
    </row>
    <row r="237" spans="1:11" x14ac:dyDescent="0.35">
      <c r="A237" s="318" t="str">
        <f ca="1">IF($B237='Creditor balance enquiry'!$C$2,1+COUNT($A$1:A236),"")</f>
        <v/>
      </c>
      <c r="B237" s="133" t="str">
        <f ca="1">OFFSET('Purchases Input worksheet'!$A$1,ROW()-2,0)</f>
        <v/>
      </c>
      <c r="C237" s="201" t="str">
        <f ca="1">IF($C236="Total","",
IF($C236="","",
IF(OFFSET('Purchases Input worksheet'!$B$1,ROW()-2,0)="","TOTAL",
OFFSET('Purchases Input worksheet'!$B$1,ROW()-2,0))))</f>
        <v/>
      </c>
      <c r="D237" s="201" t="str">
        <f ca="1">IF(OFFSET('Purchases Input worksheet'!$C$1,ROW()-2,0)="","",OFFSET('Purchases Input worksheet'!$C$1,ROW()-2,0))</f>
        <v/>
      </c>
      <c r="E237" s="170" t="str">
        <f ca="1">IF(OFFSET('Purchases Input worksheet'!$F$1,ROW()-2,0)="","",OFFSET('Purchases Input worksheet'!$F$1,ROW()-2,0))</f>
        <v/>
      </c>
      <c r="F237" s="202" t="str">
        <f ca="1">IF(OFFSET('Purchases Input worksheet'!$G$1,ROW()-2,0)="","",OFFSET('Purchases Input worksheet'!$G$1,ROW()-2,0))</f>
        <v/>
      </c>
      <c r="G237" s="205" t="str">
        <f ca="1">IF($C237="Total",SUM(G$1:G236),IF(OR('Purchases Input worksheet'!$M236&gt;0,'Purchases Input worksheet'!$M236=0),"",'Purchases Input worksheet'!$M236))</f>
        <v/>
      </c>
      <c r="H237" s="206" t="str">
        <f ca="1">IF($C237="Total",SUM(H$1:H236),IF(OR('Purchases Input worksheet'!$M236&lt;0,'Purchases Input worksheet'!$M236=0),"",'Purchases Input worksheet'!$M236))</f>
        <v/>
      </c>
      <c r="I237" s="347"/>
      <c r="J237" s="211" t="str">
        <f ca="1">IF($C237="Total",SUM($I$1:I236),"")</f>
        <v/>
      </c>
      <c r="K237" s="212" t="str">
        <f ca="1">IFERROR(IF($C237="Total",$K$2+SUM($G237:$H237)-$J237,
IF(AND(G237="",H237=""),"",
$K$2+SUM(H$3:$H237)+SUM(G$3:$G237)-SUM(I$2:$I237))),"")</f>
        <v/>
      </c>
    </row>
    <row r="238" spans="1:11" x14ac:dyDescent="0.35">
      <c r="A238" s="318" t="str">
        <f ca="1">IF($B238='Creditor balance enquiry'!$C$2,1+COUNT($A$1:A237),"")</f>
        <v/>
      </c>
      <c r="B238" s="133" t="str">
        <f ca="1">OFFSET('Purchases Input worksheet'!$A$1,ROW()-2,0)</f>
        <v/>
      </c>
      <c r="C238" s="201" t="str">
        <f ca="1">IF($C237="Total","",
IF($C237="","",
IF(OFFSET('Purchases Input worksheet'!$B$1,ROW()-2,0)="","TOTAL",
OFFSET('Purchases Input worksheet'!$B$1,ROW()-2,0))))</f>
        <v/>
      </c>
      <c r="D238" s="201" t="str">
        <f ca="1">IF(OFFSET('Purchases Input worksheet'!$C$1,ROW()-2,0)="","",OFFSET('Purchases Input worksheet'!$C$1,ROW()-2,0))</f>
        <v/>
      </c>
      <c r="E238" s="170" t="str">
        <f ca="1">IF(OFFSET('Purchases Input worksheet'!$F$1,ROW()-2,0)="","",OFFSET('Purchases Input worksheet'!$F$1,ROW()-2,0))</f>
        <v/>
      </c>
      <c r="F238" s="202" t="str">
        <f ca="1">IF(OFFSET('Purchases Input worksheet'!$G$1,ROW()-2,0)="","",OFFSET('Purchases Input worksheet'!$G$1,ROW()-2,0))</f>
        <v/>
      </c>
      <c r="G238" s="205" t="str">
        <f ca="1">IF($C238="Total",SUM(G$1:G237),IF(OR('Purchases Input worksheet'!$M237&gt;0,'Purchases Input worksheet'!$M237=0),"",'Purchases Input worksheet'!$M237))</f>
        <v/>
      </c>
      <c r="H238" s="206" t="str">
        <f ca="1">IF($C238="Total",SUM(H$1:H237),IF(OR('Purchases Input worksheet'!$M237&lt;0,'Purchases Input worksheet'!$M237=0),"",'Purchases Input worksheet'!$M237))</f>
        <v/>
      </c>
      <c r="I238" s="347"/>
      <c r="J238" s="211" t="str">
        <f ca="1">IF($C238="Total",SUM($I$1:I237),"")</f>
        <v/>
      </c>
      <c r="K238" s="212" t="str">
        <f ca="1">IFERROR(IF($C238="Total",$K$2+SUM($G238:$H238)-$J238,
IF(AND(G238="",H238=""),"",
$K$2+SUM(H$3:$H238)+SUM(G$3:$G238)-SUM(I$2:$I238))),"")</f>
        <v/>
      </c>
    </row>
    <row r="239" spans="1:11" x14ac:dyDescent="0.35">
      <c r="A239" s="318" t="str">
        <f ca="1">IF($B239='Creditor balance enquiry'!$C$2,1+COUNT($A$1:A238),"")</f>
        <v/>
      </c>
      <c r="B239" s="133" t="str">
        <f ca="1">OFFSET('Purchases Input worksheet'!$A$1,ROW()-2,0)</f>
        <v/>
      </c>
      <c r="C239" s="201" t="str">
        <f ca="1">IF($C238="Total","",
IF($C238="","",
IF(OFFSET('Purchases Input worksheet'!$B$1,ROW()-2,0)="","TOTAL",
OFFSET('Purchases Input worksheet'!$B$1,ROW()-2,0))))</f>
        <v/>
      </c>
      <c r="D239" s="201" t="str">
        <f ca="1">IF(OFFSET('Purchases Input worksheet'!$C$1,ROW()-2,0)="","",OFFSET('Purchases Input worksheet'!$C$1,ROW()-2,0))</f>
        <v/>
      </c>
      <c r="E239" s="170" t="str">
        <f ca="1">IF(OFFSET('Purchases Input worksheet'!$F$1,ROW()-2,0)="","",OFFSET('Purchases Input worksheet'!$F$1,ROW()-2,0))</f>
        <v/>
      </c>
      <c r="F239" s="202" t="str">
        <f ca="1">IF(OFFSET('Purchases Input worksheet'!$G$1,ROW()-2,0)="","",OFFSET('Purchases Input worksheet'!$G$1,ROW()-2,0))</f>
        <v/>
      </c>
      <c r="G239" s="205" t="str">
        <f ca="1">IF($C239="Total",SUM(G$1:G238),IF(OR('Purchases Input worksheet'!$M238&gt;0,'Purchases Input worksheet'!$M238=0),"",'Purchases Input worksheet'!$M238))</f>
        <v/>
      </c>
      <c r="H239" s="206" t="str">
        <f ca="1">IF($C239="Total",SUM(H$1:H238),IF(OR('Purchases Input worksheet'!$M238&lt;0,'Purchases Input worksheet'!$M238=0),"",'Purchases Input worksheet'!$M238))</f>
        <v/>
      </c>
      <c r="I239" s="347"/>
      <c r="J239" s="211" t="str">
        <f ca="1">IF($C239="Total",SUM($I$1:I238),"")</f>
        <v/>
      </c>
      <c r="K239" s="212" t="str">
        <f ca="1">IFERROR(IF($C239="Total",$K$2+SUM($G239:$H239)-$J239,
IF(AND(G239="",H239=""),"",
$K$2+SUM(H$3:$H239)+SUM(G$3:$G239)-SUM(I$2:$I239))),"")</f>
        <v/>
      </c>
    </row>
    <row r="240" spans="1:11" x14ac:dyDescent="0.35">
      <c r="A240" s="318" t="str">
        <f ca="1">IF($B240='Creditor balance enquiry'!$C$2,1+COUNT($A$1:A239),"")</f>
        <v/>
      </c>
      <c r="B240" s="133" t="str">
        <f ca="1">OFFSET('Purchases Input worksheet'!$A$1,ROW()-2,0)</f>
        <v/>
      </c>
      <c r="C240" s="201" t="str">
        <f ca="1">IF($C239="Total","",
IF($C239="","",
IF(OFFSET('Purchases Input worksheet'!$B$1,ROW()-2,0)="","TOTAL",
OFFSET('Purchases Input worksheet'!$B$1,ROW()-2,0))))</f>
        <v/>
      </c>
      <c r="D240" s="201" t="str">
        <f ca="1">IF(OFFSET('Purchases Input worksheet'!$C$1,ROW()-2,0)="","",OFFSET('Purchases Input worksheet'!$C$1,ROW()-2,0))</f>
        <v/>
      </c>
      <c r="E240" s="170" t="str">
        <f ca="1">IF(OFFSET('Purchases Input worksheet'!$F$1,ROW()-2,0)="","",OFFSET('Purchases Input worksheet'!$F$1,ROW()-2,0))</f>
        <v/>
      </c>
      <c r="F240" s="202" t="str">
        <f ca="1">IF(OFFSET('Purchases Input worksheet'!$G$1,ROW()-2,0)="","",OFFSET('Purchases Input worksheet'!$G$1,ROW()-2,0))</f>
        <v/>
      </c>
      <c r="G240" s="205" t="str">
        <f ca="1">IF($C240="Total",SUM(G$1:G239),IF(OR('Purchases Input worksheet'!$M239&gt;0,'Purchases Input worksheet'!$M239=0),"",'Purchases Input worksheet'!$M239))</f>
        <v/>
      </c>
      <c r="H240" s="206" t="str">
        <f ca="1">IF($C240="Total",SUM(H$1:H239),IF(OR('Purchases Input worksheet'!$M239&lt;0,'Purchases Input worksheet'!$M239=0),"",'Purchases Input worksheet'!$M239))</f>
        <v/>
      </c>
      <c r="I240" s="347"/>
      <c r="J240" s="211" t="str">
        <f ca="1">IF($C240="Total",SUM($I$1:I239),"")</f>
        <v/>
      </c>
      <c r="K240" s="212" t="str">
        <f ca="1">IFERROR(IF($C240="Total",$K$2+SUM($G240:$H240)-$J240,
IF(AND(G240="",H240=""),"",
$K$2+SUM(H$3:$H240)+SUM(G$3:$G240)-SUM(I$2:$I240))),"")</f>
        <v/>
      </c>
    </row>
    <row r="241" spans="1:11" x14ac:dyDescent="0.35">
      <c r="A241" s="318" t="str">
        <f ca="1">IF($B241='Creditor balance enquiry'!$C$2,1+COUNT($A$1:A240),"")</f>
        <v/>
      </c>
      <c r="B241" s="133" t="str">
        <f ca="1">OFFSET('Purchases Input worksheet'!$A$1,ROW()-2,0)</f>
        <v/>
      </c>
      <c r="C241" s="201" t="str">
        <f ca="1">IF($C240="Total","",
IF($C240="","",
IF(OFFSET('Purchases Input worksheet'!$B$1,ROW()-2,0)="","TOTAL",
OFFSET('Purchases Input worksheet'!$B$1,ROW()-2,0))))</f>
        <v/>
      </c>
      <c r="D241" s="201" t="str">
        <f ca="1">IF(OFFSET('Purchases Input worksheet'!$C$1,ROW()-2,0)="","",OFFSET('Purchases Input worksheet'!$C$1,ROW()-2,0))</f>
        <v/>
      </c>
      <c r="E241" s="170" t="str">
        <f ca="1">IF(OFFSET('Purchases Input worksheet'!$F$1,ROW()-2,0)="","",OFFSET('Purchases Input worksheet'!$F$1,ROW()-2,0))</f>
        <v/>
      </c>
      <c r="F241" s="202" t="str">
        <f ca="1">IF(OFFSET('Purchases Input worksheet'!$G$1,ROW()-2,0)="","",OFFSET('Purchases Input worksheet'!$G$1,ROW()-2,0))</f>
        <v/>
      </c>
      <c r="G241" s="205" t="str">
        <f ca="1">IF($C241="Total",SUM(G$1:G240),IF(OR('Purchases Input worksheet'!$M240&gt;0,'Purchases Input worksheet'!$M240=0),"",'Purchases Input worksheet'!$M240))</f>
        <v/>
      </c>
      <c r="H241" s="206" t="str">
        <f ca="1">IF($C241="Total",SUM(H$1:H240),IF(OR('Purchases Input worksheet'!$M240&lt;0,'Purchases Input worksheet'!$M240=0),"",'Purchases Input worksheet'!$M240))</f>
        <v/>
      </c>
      <c r="I241" s="347"/>
      <c r="J241" s="211" t="str">
        <f ca="1">IF($C241="Total",SUM($I$1:I240),"")</f>
        <v/>
      </c>
      <c r="K241" s="212" t="str">
        <f ca="1">IFERROR(IF($C241="Total",$K$2+SUM($G241:$H241)-$J241,
IF(AND(G241="",H241=""),"",
$K$2+SUM(H$3:$H241)+SUM(G$3:$G241)-SUM(I$2:$I241))),"")</f>
        <v/>
      </c>
    </row>
    <row r="242" spans="1:11" x14ac:dyDescent="0.35">
      <c r="A242" s="318" t="str">
        <f ca="1">IF($B242='Creditor balance enquiry'!$C$2,1+COUNT($A$1:A241),"")</f>
        <v/>
      </c>
      <c r="B242" s="133" t="str">
        <f ca="1">OFFSET('Purchases Input worksheet'!$A$1,ROW()-2,0)</f>
        <v/>
      </c>
      <c r="C242" s="201" t="str">
        <f ca="1">IF($C241="Total","",
IF($C241="","",
IF(OFFSET('Purchases Input worksheet'!$B$1,ROW()-2,0)="","TOTAL",
OFFSET('Purchases Input worksheet'!$B$1,ROW()-2,0))))</f>
        <v/>
      </c>
      <c r="D242" s="201" t="str">
        <f ca="1">IF(OFFSET('Purchases Input worksheet'!$C$1,ROW()-2,0)="","",OFFSET('Purchases Input worksheet'!$C$1,ROW()-2,0))</f>
        <v/>
      </c>
      <c r="E242" s="170" t="str">
        <f ca="1">IF(OFFSET('Purchases Input worksheet'!$F$1,ROW()-2,0)="","",OFFSET('Purchases Input worksheet'!$F$1,ROW()-2,0))</f>
        <v/>
      </c>
      <c r="F242" s="202" t="str">
        <f ca="1">IF(OFFSET('Purchases Input worksheet'!$G$1,ROW()-2,0)="","",OFFSET('Purchases Input worksheet'!$G$1,ROW()-2,0))</f>
        <v/>
      </c>
      <c r="G242" s="205" t="str">
        <f ca="1">IF($C242="Total",SUM(G$1:G241),IF(OR('Purchases Input worksheet'!$M241&gt;0,'Purchases Input worksheet'!$M241=0),"",'Purchases Input worksheet'!$M241))</f>
        <v/>
      </c>
      <c r="H242" s="206" t="str">
        <f ca="1">IF($C242="Total",SUM(H$1:H241),IF(OR('Purchases Input worksheet'!$M241&lt;0,'Purchases Input worksheet'!$M241=0),"",'Purchases Input worksheet'!$M241))</f>
        <v/>
      </c>
      <c r="I242" s="347"/>
      <c r="J242" s="211" t="str">
        <f ca="1">IF($C242="Total",SUM($I$1:I241),"")</f>
        <v/>
      </c>
      <c r="K242" s="212" t="str">
        <f ca="1">IFERROR(IF($C242="Total",$K$2+SUM($G242:$H242)-$J242,
IF(AND(G242="",H242=""),"",
$K$2+SUM(H$3:$H242)+SUM(G$3:$G242)-SUM(I$2:$I242))),"")</f>
        <v/>
      </c>
    </row>
    <row r="243" spans="1:11" x14ac:dyDescent="0.35">
      <c r="A243" s="318" t="str">
        <f ca="1">IF($B243='Creditor balance enquiry'!$C$2,1+COUNT($A$1:A242),"")</f>
        <v/>
      </c>
      <c r="B243" s="133" t="str">
        <f ca="1">OFFSET('Purchases Input worksheet'!$A$1,ROW()-2,0)</f>
        <v/>
      </c>
      <c r="C243" s="201" t="str">
        <f ca="1">IF($C242="Total","",
IF($C242="","",
IF(OFFSET('Purchases Input worksheet'!$B$1,ROW()-2,0)="","TOTAL",
OFFSET('Purchases Input worksheet'!$B$1,ROW()-2,0))))</f>
        <v/>
      </c>
      <c r="D243" s="201" t="str">
        <f ca="1">IF(OFFSET('Purchases Input worksheet'!$C$1,ROW()-2,0)="","",OFFSET('Purchases Input worksheet'!$C$1,ROW()-2,0))</f>
        <v/>
      </c>
      <c r="E243" s="170" t="str">
        <f ca="1">IF(OFFSET('Purchases Input worksheet'!$F$1,ROW()-2,0)="","",OFFSET('Purchases Input worksheet'!$F$1,ROW()-2,0))</f>
        <v/>
      </c>
      <c r="F243" s="202" t="str">
        <f ca="1">IF(OFFSET('Purchases Input worksheet'!$G$1,ROW()-2,0)="","",OFFSET('Purchases Input worksheet'!$G$1,ROW()-2,0))</f>
        <v/>
      </c>
      <c r="G243" s="205" t="str">
        <f ca="1">IF($C243="Total",SUM(G$1:G242),IF(OR('Purchases Input worksheet'!$M242&gt;0,'Purchases Input worksheet'!$M242=0),"",'Purchases Input worksheet'!$M242))</f>
        <v/>
      </c>
      <c r="H243" s="206" t="str">
        <f ca="1">IF($C243="Total",SUM(H$1:H242),IF(OR('Purchases Input worksheet'!$M242&lt;0,'Purchases Input worksheet'!$M242=0),"",'Purchases Input worksheet'!$M242))</f>
        <v/>
      </c>
      <c r="I243" s="347"/>
      <c r="J243" s="211" t="str">
        <f ca="1">IF($C243="Total",SUM($I$1:I242),"")</f>
        <v/>
      </c>
      <c r="K243" s="212" t="str">
        <f ca="1">IFERROR(IF($C243="Total",$K$2+SUM($G243:$H243)-$J243,
IF(AND(G243="",H243=""),"",
$K$2+SUM(H$3:$H243)+SUM(G$3:$G243)-SUM(I$2:$I243))),"")</f>
        <v/>
      </c>
    </row>
    <row r="244" spans="1:11" x14ac:dyDescent="0.35">
      <c r="A244" s="318" t="str">
        <f ca="1">IF($B244='Creditor balance enquiry'!$C$2,1+COUNT($A$1:A243),"")</f>
        <v/>
      </c>
      <c r="B244" s="133" t="str">
        <f ca="1">OFFSET('Purchases Input worksheet'!$A$1,ROW()-2,0)</f>
        <v/>
      </c>
      <c r="C244" s="201" t="str">
        <f ca="1">IF($C243="Total","",
IF($C243="","",
IF(OFFSET('Purchases Input worksheet'!$B$1,ROW()-2,0)="","TOTAL",
OFFSET('Purchases Input worksheet'!$B$1,ROW()-2,0))))</f>
        <v/>
      </c>
      <c r="D244" s="201" t="str">
        <f ca="1">IF(OFFSET('Purchases Input worksheet'!$C$1,ROW()-2,0)="","",OFFSET('Purchases Input worksheet'!$C$1,ROW()-2,0))</f>
        <v/>
      </c>
      <c r="E244" s="170" t="str">
        <f ca="1">IF(OFFSET('Purchases Input worksheet'!$F$1,ROW()-2,0)="","",OFFSET('Purchases Input worksheet'!$F$1,ROW()-2,0))</f>
        <v/>
      </c>
      <c r="F244" s="202" t="str">
        <f ca="1">IF(OFFSET('Purchases Input worksheet'!$G$1,ROW()-2,0)="","",OFFSET('Purchases Input worksheet'!$G$1,ROW()-2,0))</f>
        <v/>
      </c>
      <c r="G244" s="205" t="str">
        <f ca="1">IF($C244="Total",SUM(G$1:G243),IF(OR('Purchases Input worksheet'!$M243&gt;0,'Purchases Input worksheet'!$M243=0),"",'Purchases Input worksheet'!$M243))</f>
        <v/>
      </c>
      <c r="H244" s="206" t="str">
        <f ca="1">IF($C244="Total",SUM(H$1:H243),IF(OR('Purchases Input worksheet'!$M243&lt;0,'Purchases Input worksheet'!$M243=0),"",'Purchases Input worksheet'!$M243))</f>
        <v/>
      </c>
      <c r="I244" s="347"/>
      <c r="J244" s="211" t="str">
        <f ca="1">IF($C244="Total",SUM($I$1:I243),"")</f>
        <v/>
      </c>
      <c r="K244" s="212" t="str">
        <f ca="1">IFERROR(IF($C244="Total",$K$2+SUM($G244:$H244)-$J244,
IF(AND(G244="",H244=""),"",
$K$2+SUM(H$3:$H244)+SUM(G$3:$G244)-SUM(I$2:$I244))),"")</f>
        <v/>
      </c>
    </row>
    <row r="245" spans="1:11" x14ac:dyDescent="0.35">
      <c r="A245" s="318" t="str">
        <f ca="1">IF($B245='Creditor balance enquiry'!$C$2,1+COUNT($A$1:A244),"")</f>
        <v/>
      </c>
      <c r="B245" s="133" t="str">
        <f ca="1">OFFSET('Purchases Input worksheet'!$A$1,ROW()-2,0)</f>
        <v/>
      </c>
      <c r="C245" s="201" t="str">
        <f ca="1">IF($C244="Total","",
IF($C244="","",
IF(OFFSET('Purchases Input worksheet'!$B$1,ROW()-2,0)="","TOTAL",
OFFSET('Purchases Input worksheet'!$B$1,ROW()-2,0))))</f>
        <v/>
      </c>
      <c r="D245" s="201" t="str">
        <f ca="1">IF(OFFSET('Purchases Input worksheet'!$C$1,ROW()-2,0)="","",OFFSET('Purchases Input worksheet'!$C$1,ROW()-2,0))</f>
        <v/>
      </c>
      <c r="E245" s="170" t="str">
        <f ca="1">IF(OFFSET('Purchases Input worksheet'!$F$1,ROW()-2,0)="","",OFFSET('Purchases Input worksheet'!$F$1,ROW()-2,0))</f>
        <v/>
      </c>
      <c r="F245" s="202" t="str">
        <f ca="1">IF(OFFSET('Purchases Input worksheet'!$G$1,ROW()-2,0)="","",OFFSET('Purchases Input worksheet'!$G$1,ROW()-2,0))</f>
        <v/>
      </c>
      <c r="G245" s="205" t="str">
        <f ca="1">IF($C245="Total",SUM(G$1:G244),IF(OR('Purchases Input worksheet'!$M244&gt;0,'Purchases Input worksheet'!$M244=0),"",'Purchases Input worksheet'!$M244))</f>
        <v/>
      </c>
      <c r="H245" s="206" t="str">
        <f ca="1">IF($C245="Total",SUM(H$1:H244),IF(OR('Purchases Input worksheet'!$M244&lt;0,'Purchases Input worksheet'!$M244=0),"",'Purchases Input worksheet'!$M244))</f>
        <v/>
      </c>
      <c r="I245" s="347"/>
      <c r="J245" s="211" t="str">
        <f ca="1">IF($C245="Total",SUM($I$1:I244),"")</f>
        <v/>
      </c>
      <c r="K245" s="212" t="str">
        <f ca="1">IFERROR(IF($C245="Total",$K$2+SUM($G245:$H245)-$J245,
IF(AND(G245="",H245=""),"",
$K$2+SUM(H$3:$H245)+SUM(G$3:$G245)-SUM(I$2:$I245))),"")</f>
        <v/>
      </c>
    </row>
    <row r="246" spans="1:11" x14ac:dyDescent="0.35">
      <c r="A246" s="318" t="str">
        <f ca="1">IF($B246='Creditor balance enquiry'!$C$2,1+COUNT($A$1:A245),"")</f>
        <v/>
      </c>
      <c r="B246" s="133" t="str">
        <f ca="1">OFFSET('Purchases Input worksheet'!$A$1,ROW()-2,0)</f>
        <v/>
      </c>
      <c r="C246" s="201" t="str">
        <f ca="1">IF($C245="Total","",
IF($C245="","",
IF(OFFSET('Purchases Input worksheet'!$B$1,ROW()-2,0)="","TOTAL",
OFFSET('Purchases Input worksheet'!$B$1,ROW()-2,0))))</f>
        <v/>
      </c>
      <c r="D246" s="201" t="str">
        <f ca="1">IF(OFFSET('Purchases Input worksheet'!$C$1,ROW()-2,0)="","",OFFSET('Purchases Input worksheet'!$C$1,ROW()-2,0))</f>
        <v/>
      </c>
      <c r="E246" s="170" t="str">
        <f ca="1">IF(OFFSET('Purchases Input worksheet'!$F$1,ROW()-2,0)="","",OFFSET('Purchases Input worksheet'!$F$1,ROW()-2,0))</f>
        <v/>
      </c>
      <c r="F246" s="202" t="str">
        <f ca="1">IF(OFFSET('Purchases Input worksheet'!$G$1,ROW()-2,0)="","",OFFSET('Purchases Input worksheet'!$G$1,ROW()-2,0))</f>
        <v/>
      </c>
      <c r="G246" s="205" t="str">
        <f ca="1">IF($C246="Total",SUM(G$1:G245),IF(OR('Purchases Input worksheet'!$M245&gt;0,'Purchases Input worksheet'!$M245=0),"",'Purchases Input worksheet'!$M245))</f>
        <v/>
      </c>
      <c r="H246" s="206" t="str">
        <f ca="1">IF($C246="Total",SUM(H$1:H245),IF(OR('Purchases Input worksheet'!$M245&lt;0,'Purchases Input worksheet'!$M245=0),"",'Purchases Input worksheet'!$M245))</f>
        <v/>
      </c>
      <c r="I246" s="347"/>
      <c r="J246" s="211" t="str">
        <f ca="1">IF($C246="Total",SUM($I$1:I245),"")</f>
        <v/>
      </c>
      <c r="K246" s="212" t="str">
        <f ca="1">IFERROR(IF($C246="Total",$K$2+SUM($G246:$H246)-$J246,
IF(AND(G246="",H246=""),"",
$K$2+SUM(H$3:$H246)+SUM(G$3:$G246)-SUM(I$2:$I246))),"")</f>
        <v/>
      </c>
    </row>
    <row r="247" spans="1:11" x14ac:dyDescent="0.35">
      <c r="A247" s="318" t="str">
        <f ca="1">IF($B247='Creditor balance enquiry'!$C$2,1+COUNT($A$1:A246),"")</f>
        <v/>
      </c>
      <c r="B247" s="133" t="str">
        <f ca="1">OFFSET('Purchases Input worksheet'!$A$1,ROW()-2,0)</f>
        <v/>
      </c>
      <c r="C247" s="201" t="str">
        <f ca="1">IF($C246="Total","",
IF($C246="","",
IF(OFFSET('Purchases Input worksheet'!$B$1,ROW()-2,0)="","TOTAL",
OFFSET('Purchases Input worksheet'!$B$1,ROW()-2,0))))</f>
        <v/>
      </c>
      <c r="D247" s="201" t="str">
        <f ca="1">IF(OFFSET('Purchases Input worksheet'!$C$1,ROW()-2,0)="","",OFFSET('Purchases Input worksheet'!$C$1,ROW()-2,0))</f>
        <v/>
      </c>
      <c r="E247" s="170" t="str">
        <f ca="1">IF(OFFSET('Purchases Input worksheet'!$F$1,ROW()-2,0)="","",OFFSET('Purchases Input worksheet'!$F$1,ROW()-2,0))</f>
        <v/>
      </c>
      <c r="F247" s="202" t="str">
        <f ca="1">IF(OFFSET('Purchases Input worksheet'!$G$1,ROW()-2,0)="","",OFFSET('Purchases Input worksheet'!$G$1,ROW()-2,0))</f>
        <v/>
      </c>
      <c r="G247" s="205" t="str">
        <f ca="1">IF($C247="Total",SUM(G$1:G246),IF(OR('Purchases Input worksheet'!$M246&gt;0,'Purchases Input worksheet'!$M246=0),"",'Purchases Input worksheet'!$M246))</f>
        <v/>
      </c>
      <c r="H247" s="206" t="str">
        <f ca="1">IF($C247="Total",SUM(H$1:H246),IF(OR('Purchases Input worksheet'!$M246&lt;0,'Purchases Input worksheet'!$M246=0),"",'Purchases Input worksheet'!$M246))</f>
        <v/>
      </c>
      <c r="I247" s="347"/>
      <c r="J247" s="211" t="str">
        <f ca="1">IF($C247="Total",SUM($I$1:I246),"")</f>
        <v/>
      </c>
      <c r="K247" s="212" t="str">
        <f ca="1">IFERROR(IF($C247="Total",$K$2+SUM($G247:$H247)-$J247,
IF(AND(G247="",H247=""),"",
$K$2+SUM(H$3:$H247)+SUM(G$3:$G247)-SUM(I$2:$I247))),"")</f>
        <v/>
      </c>
    </row>
    <row r="248" spans="1:11" x14ac:dyDescent="0.35">
      <c r="A248" s="318" t="str">
        <f ca="1">IF($B248='Creditor balance enquiry'!$C$2,1+COUNT($A$1:A247),"")</f>
        <v/>
      </c>
      <c r="B248" s="133" t="str">
        <f ca="1">OFFSET('Purchases Input worksheet'!$A$1,ROW()-2,0)</f>
        <v/>
      </c>
      <c r="C248" s="201" t="str">
        <f ca="1">IF($C247="Total","",
IF($C247="","",
IF(OFFSET('Purchases Input worksheet'!$B$1,ROW()-2,0)="","TOTAL",
OFFSET('Purchases Input worksheet'!$B$1,ROW()-2,0))))</f>
        <v/>
      </c>
      <c r="D248" s="201" t="str">
        <f ca="1">IF(OFFSET('Purchases Input worksheet'!$C$1,ROW()-2,0)="","",OFFSET('Purchases Input worksheet'!$C$1,ROW()-2,0))</f>
        <v/>
      </c>
      <c r="E248" s="170" t="str">
        <f ca="1">IF(OFFSET('Purchases Input worksheet'!$F$1,ROW()-2,0)="","",OFFSET('Purchases Input worksheet'!$F$1,ROW()-2,0))</f>
        <v/>
      </c>
      <c r="F248" s="202" t="str">
        <f ca="1">IF(OFFSET('Purchases Input worksheet'!$G$1,ROW()-2,0)="","",OFFSET('Purchases Input worksheet'!$G$1,ROW()-2,0))</f>
        <v/>
      </c>
      <c r="G248" s="205" t="str">
        <f ca="1">IF($C248="Total",SUM(G$1:G247),IF(OR('Purchases Input worksheet'!$M247&gt;0,'Purchases Input worksheet'!$M247=0),"",'Purchases Input worksheet'!$M247))</f>
        <v/>
      </c>
      <c r="H248" s="206" t="str">
        <f ca="1">IF($C248="Total",SUM(H$1:H247),IF(OR('Purchases Input worksheet'!$M247&lt;0,'Purchases Input worksheet'!$M247=0),"",'Purchases Input worksheet'!$M247))</f>
        <v/>
      </c>
      <c r="I248" s="347"/>
      <c r="J248" s="211" t="str">
        <f ca="1">IF($C248="Total",SUM($I$1:I247),"")</f>
        <v/>
      </c>
      <c r="K248" s="212" t="str">
        <f ca="1">IFERROR(IF($C248="Total",$K$2+SUM($G248:$H248)-$J248,
IF(AND(G248="",H248=""),"",
$K$2+SUM(H$3:$H248)+SUM(G$3:$G248)-SUM(I$2:$I248))),"")</f>
        <v/>
      </c>
    </row>
    <row r="249" spans="1:11" x14ac:dyDescent="0.35">
      <c r="A249" s="318" t="str">
        <f ca="1">IF($B249='Creditor balance enquiry'!$C$2,1+COUNT($A$1:A248),"")</f>
        <v/>
      </c>
      <c r="B249" s="133" t="str">
        <f ca="1">OFFSET('Purchases Input worksheet'!$A$1,ROW()-2,0)</f>
        <v/>
      </c>
      <c r="C249" s="201" t="str">
        <f ca="1">IF($C248="Total","",
IF($C248="","",
IF(OFFSET('Purchases Input worksheet'!$B$1,ROW()-2,0)="","TOTAL",
OFFSET('Purchases Input worksheet'!$B$1,ROW()-2,0))))</f>
        <v/>
      </c>
      <c r="D249" s="201" t="str">
        <f ca="1">IF(OFFSET('Purchases Input worksheet'!$C$1,ROW()-2,0)="","",OFFSET('Purchases Input worksheet'!$C$1,ROW()-2,0))</f>
        <v/>
      </c>
      <c r="E249" s="170" t="str">
        <f ca="1">IF(OFFSET('Purchases Input worksheet'!$F$1,ROW()-2,0)="","",OFFSET('Purchases Input worksheet'!$F$1,ROW()-2,0))</f>
        <v/>
      </c>
      <c r="F249" s="202" t="str">
        <f ca="1">IF(OFFSET('Purchases Input worksheet'!$G$1,ROW()-2,0)="","",OFFSET('Purchases Input worksheet'!$G$1,ROW()-2,0))</f>
        <v/>
      </c>
      <c r="G249" s="205" t="str">
        <f ca="1">IF($C249="Total",SUM(G$1:G248),IF(OR('Purchases Input worksheet'!$M248&gt;0,'Purchases Input worksheet'!$M248=0),"",'Purchases Input worksheet'!$M248))</f>
        <v/>
      </c>
      <c r="H249" s="206" t="str">
        <f ca="1">IF($C249="Total",SUM(H$1:H248),IF(OR('Purchases Input worksheet'!$M248&lt;0,'Purchases Input worksheet'!$M248=0),"",'Purchases Input worksheet'!$M248))</f>
        <v/>
      </c>
      <c r="I249" s="347"/>
      <c r="J249" s="211" t="str">
        <f ca="1">IF($C249="Total",SUM($I$1:I248),"")</f>
        <v/>
      </c>
      <c r="K249" s="212" t="str">
        <f ca="1">IFERROR(IF($C249="Total",$K$2+SUM($G249:$H249)-$J249,
IF(AND(G249="",H249=""),"",
$K$2+SUM(H$3:$H249)+SUM(G$3:$G249)-SUM(I$2:$I249))),"")</f>
        <v/>
      </c>
    </row>
    <row r="250" spans="1:11" x14ac:dyDescent="0.35">
      <c r="A250" s="318" t="str">
        <f ca="1">IF($B250='Creditor balance enquiry'!$C$2,1+COUNT($A$1:A249),"")</f>
        <v/>
      </c>
      <c r="B250" s="133" t="str">
        <f ca="1">OFFSET('Purchases Input worksheet'!$A$1,ROW()-2,0)</f>
        <v/>
      </c>
      <c r="C250" s="201" t="str">
        <f ca="1">IF($C249="Total","",
IF($C249="","",
IF(OFFSET('Purchases Input worksheet'!$B$1,ROW()-2,0)="","TOTAL",
OFFSET('Purchases Input worksheet'!$B$1,ROW()-2,0))))</f>
        <v/>
      </c>
      <c r="D250" s="201" t="str">
        <f ca="1">IF(OFFSET('Purchases Input worksheet'!$C$1,ROW()-2,0)="","",OFFSET('Purchases Input worksheet'!$C$1,ROW()-2,0))</f>
        <v/>
      </c>
      <c r="E250" s="170" t="str">
        <f ca="1">IF(OFFSET('Purchases Input worksheet'!$F$1,ROW()-2,0)="","",OFFSET('Purchases Input worksheet'!$F$1,ROW()-2,0))</f>
        <v/>
      </c>
      <c r="F250" s="202" t="str">
        <f ca="1">IF(OFFSET('Purchases Input worksheet'!$G$1,ROW()-2,0)="","",OFFSET('Purchases Input worksheet'!$G$1,ROW()-2,0))</f>
        <v/>
      </c>
      <c r="G250" s="205" t="str">
        <f ca="1">IF($C250="Total",SUM(G$1:G249),IF(OR('Purchases Input worksheet'!$M249&gt;0,'Purchases Input worksheet'!$M249=0),"",'Purchases Input worksheet'!$M249))</f>
        <v/>
      </c>
      <c r="H250" s="206" t="str">
        <f ca="1">IF($C250="Total",SUM(H$1:H249),IF(OR('Purchases Input worksheet'!$M249&lt;0,'Purchases Input worksheet'!$M249=0),"",'Purchases Input worksheet'!$M249))</f>
        <v/>
      </c>
      <c r="I250" s="347"/>
      <c r="J250" s="211" t="str">
        <f ca="1">IF($C250="Total",SUM($I$1:I249),"")</f>
        <v/>
      </c>
      <c r="K250" s="212" t="str">
        <f ca="1">IFERROR(IF($C250="Total",$K$2+SUM($G250:$H250)-$J250,
IF(AND(G250="",H250=""),"",
$K$2+SUM(H$3:$H250)+SUM(G$3:$G250)-SUM(I$2:$I250))),"")</f>
        <v/>
      </c>
    </row>
    <row r="251" spans="1:11" x14ac:dyDescent="0.35">
      <c r="A251" s="318" t="str">
        <f ca="1">IF($B251='Creditor balance enquiry'!$C$2,1+COUNT($A$1:A250),"")</f>
        <v/>
      </c>
      <c r="B251" s="133" t="str">
        <f ca="1">OFFSET('Purchases Input worksheet'!$A$1,ROW()-2,0)</f>
        <v/>
      </c>
      <c r="C251" s="201" t="str">
        <f ca="1">IF($C250="Total","",
IF($C250="","",
IF(OFFSET('Purchases Input worksheet'!$B$1,ROW()-2,0)="","TOTAL",
OFFSET('Purchases Input worksheet'!$B$1,ROW()-2,0))))</f>
        <v/>
      </c>
      <c r="D251" s="201" t="str">
        <f ca="1">IF(OFFSET('Purchases Input worksheet'!$C$1,ROW()-2,0)="","",OFFSET('Purchases Input worksheet'!$C$1,ROW()-2,0))</f>
        <v/>
      </c>
      <c r="E251" s="170" t="str">
        <f ca="1">IF(OFFSET('Purchases Input worksheet'!$F$1,ROW()-2,0)="","",OFFSET('Purchases Input worksheet'!$F$1,ROW()-2,0))</f>
        <v/>
      </c>
      <c r="F251" s="202" t="str">
        <f ca="1">IF(OFFSET('Purchases Input worksheet'!$G$1,ROW()-2,0)="","",OFFSET('Purchases Input worksheet'!$G$1,ROW()-2,0))</f>
        <v/>
      </c>
      <c r="G251" s="205" t="str">
        <f ca="1">IF($C251="Total",SUM(G$1:G250),IF(OR('Purchases Input worksheet'!$M250&gt;0,'Purchases Input worksheet'!$M250=0),"",'Purchases Input worksheet'!$M250))</f>
        <v/>
      </c>
      <c r="H251" s="206" t="str">
        <f ca="1">IF($C251="Total",SUM(H$1:H250),IF(OR('Purchases Input worksheet'!$M250&lt;0,'Purchases Input worksheet'!$M250=0),"",'Purchases Input worksheet'!$M250))</f>
        <v/>
      </c>
      <c r="I251" s="347"/>
      <c r="J251" s="211" t="str">
        <f ca="1">IF($C251="Total",SUM($I$1:I250),"")</f>
        <v/>
      </c>
      <c r="K251" s="212" t="str">
        <f ca="1">IFERROR(IF($C251="Total",$K$2+SUM($G251:$H251)-$J251,
IF(AND(G251="",H251=""),"",
$K$2+SUM(H$3:$H251)+SUM(G$3:$G251)-SUM(I$2:$I251))),"")</f>
        <v/>
      </c>
    </row>
    <row r="252" spans="1:11" x14ac:dyDescent="0.35">
      <c r="A252" s="318" t="str">
        <f ca="1">IF($B252='Creditor balance enquiry'!$C$2,1+COUNT($A$1:A251),"")</f>
        <v/>
      </c>
      <c r="B252" s="133" t="str">
        <f ca="1">OFFSET('Purchases Input worksheet'!$A$1,ROW()-2,0)</f>
        <v/>
      </c>
      <c r="C252" s="201" t="str">
        <f ca="1">IF($C251="Total","",
IF($C251="","",
IF(OFFSET('Purchases Input worksheet'!$B$1,ROW()-2,0)="","TOTAL",
OFFSET('Purchases Input worksheet'!$B$1,ROW()-2,0))))</f>
        <v/>
      </c>
      <c r="D252" s="201" t="str">
        <f ca="1">IF(OFFSET('Purchases Input worksheet'!$C$1,ROW()-2,0)="","",OFFSET('Purchases Input worksheet'!$C$1,ROW()-2,0))</f>
        <v/>
      </c>
      <c r="E252" s="170" t="str">
        <f ca="1">IF(OFFSET('Purchases Input worksheet'!$F$1,ROW()-2,0)="","",OFFSET('Purchases Input worksheet'!$F$1,ROW()-2,0))</f>
        <v/>
      </c>
      <c r="F252" s="202" t="str">
        <f ca="1">IF(OFFSET('Purchases Input worksheet'!$G$1,ROW()-2,0)="","",OFFSET('Purchases Input worksheet'!$G$1,ROW()-2,0))</f>
        <v/>
      </c>
      <c r="G252" s="205" t="str">
        <f ca="1">IF($C252="Total",SUM(G$1:G251),IF(OR('Purchases Input worksheet'!$M251&gt;0,'Purchases Input worksheet'!$M251=0),"",'Purchases Input worksheet'!$M251))</f>
        <v/>
      </c>
      <c r="H252" s="206" t="str">
        <f ca="1">IF($C252="Total",SUM(H$1:H251),IF(OR('Purchases Input worksheet'!$M251&lt;0,'Purchases Input worksheet'!$M251=0),"",'Purchases Input worksheet'!$M251))</f>
        <v/>
      </c>
      <c r="I252" s="347"/>
      <c r="J252" s="211" t="str">
        <f ca="1">IF($C252="Total",SUM($I$1:I251),"")</f>
        <v/>
      </c>
      <c r="K252" s="212" t="str">
        <f ca="1">IFERROR(IF($C252="Total",$K$2+SUM($G252:$H252)-$J252,
IF(AND(G252="",H252=""),"",
$K$2+SUM(H$3:$H252)+SUM(G$3:$G252)-SUM(I$2:$I252))),"")</f>
        <v/>
      </c>
    </row>
    <row r="253" spans="1:11" x14ac:dyDescent="0.35">
      <c r="A253" s="318" t="str">
        <f ca="1">IF($B253='Creditor balance enquiry'!$C$2,1+COUNT($A$1:A252),"")</f>
        <v/>
      </c>
      <c r="B253" s="133" t="str">
        <f ca="1">OFFSET('Purchases Input worksheet'!$A$1,ROW()-2,0)</f>
        <v/>
      </c>
      <c r="C253" s="201" t="str">
        <f ca="1">IF($C252="Total","",
IF($C252="","",
IF(OFFSET('Purchases Input worksheet'!$B$1,ROW()-2,0)="","TOTAL",
OFFSET('Purchases Input worksheet'!$B$1,ROW()-2,0))))</f>
        <v/>
      </c>
      <c r="D253" s="201" t="str">
        <f ca="1">IF(OFFSET('Purchases Input worksheet'!$C$1,ROW()-2,0)="","",OFFSET('Purchases Input worksheet'!$C$1,ROW()-2,0))</f>
        <v/>
      </c>
      <c r="E253" s="170" t="str">
        <f ca="1">IF(OFFSET('Purchases Input worksheet'!$F$1,ROW()-2,0)="","",OFFSET('Purchases Input worksheet'!$F$1,ROW()-2,0))</f>
        <v/>
      </c>
      <c r="F253" s="202" t="str">
        <f ca="1">IF(OFFSET('Purchases Input worksheet'!$G$1,ROW()-2,0)="","",OFFSET('Purchases Input worksheet'!$G$1,ROW()-2,0))</f>
        <v/>
      </c>
      <c r="G253" s="205" t="str">
        <f ca="1">IF($C253="Total",SUM(G$1:G252),IF(OR('Purchases Input worksheet'!$M252&gt;0,'Purchases Input worksheet'!$M252=0),"",'Purchases Input worksheet'!$M252))</f>
        <v/>
      </c>
      <c r="H253" s="206" t="str">
        <f ca="1">IF($C253="Total",SUM(H$1:H252),IF(OR('Purchases Input worksheet'!$M252&lt;0,'Purchases Input worksheet'!$M252=0),"",'Purchases Input worksheet'!$M252))</f>
        <v/>
      </c>
      <c r="I253" s="347"/>
      <c r="J253" s="211" t="str">
        <f ca="1">IF($C253="Total",SUM($I$1:I252),"")</f>
        <v/>
      </c>
      <c r="K253" s="212" t="str">
        <f ca="1">IFERROR(IF($C253="Total",$K$2+SUM($G253:$H253)-$J253,
IF(AND(G253="",H253=""),"",
$K$2+SUM(H$3:$H253)+SUM(G$3:$G253)-SUM(I$2:$I253))),"")</f>
        <v/>
      </c>
    </row>
    <row r="254" spans="1:11" x14ac:dyDescent="0.35">
      <c r="A254" s="318" t="str">
        <f ca="1">IF($B254='Creditor balance enquiry'!$C$2,1+COUNT($A$1:A253),"")</f>
        <v/>
      </c>
      <c r="B254" s="133" t="str">
        <f ca="1">OFFSET('Purchases Input worksheet'!$A$1,ROW()-2,0)</f>
        <v/>
      </c>
      <c r="C254" s="201" t="str">
        <f ca="1">IF($C253="Total","",
IF($C253="","",
IF(OFFSET('Purchases Input worksheet'!$B$1,ROW()-2,0)="","TOTAL",
OFFSET('Purchases Input worksheet'!$B$1,ROW()-2,0))))</f>
        <v/>
      </c>
      <c r="D254" s="201" t="str">
        <f ca="1">IF(OFFSET('Purchases Input worksheet'!$C$1,ROW()-2,0)="","",OFFSET('Purchases Input worksheet'!$C$1,ROW()-2,0))</f>
        <v/>
      </c>
      <c r="E254" s="170" t="str">
        <f ca="1">IF(OFFSET('Purchases Input worksheet'!$F$1,ROW()-2,0)="","",OFFSET('Purchases Input worksheet'!$F$1,ROW()-2,0))</f>
        <v/>
      </c>
      <c r="F254" s="202" t="str">
        <f ca="1">IF(OFFSET('Purchases Input worksheet'!$G$1,ROW()-2,0)="","",OFFSET('Purchases Input worksheet'!$G$1,ROW()-2,0))</f>
        <v/>
      </c>
      <c r="G254" s="205" t="str">
        <f ca="1">IF($C254="Total",SUM(G$1:G253),IF(OR('Purchases Input worksheet'!$M253&gt;0,'Purchases Input worksheet'!$M253=0),"",'Purchases Input worksheet'!$M253))</f>
        <v/>
      </c>
      <c r="H254" s="206" t="str">
        <f ca="1">IF($C254="Total",SUM(H$1:H253),IF(OR('Purchases Input worksheet'!$M253&lt;0,'Purchases Input worksheet'!$M253=0),"",'Purchases Input worksheet'!$M253))</f>
        <v/>
      </c>
      <c r="I254" s="347"/>
      <c r="J254" s="211" t="str">
        <f ca="1">IF($C254="Total",SUM($I$1:I253),"")</f>
        <v/>
      </c>
      <c r="K254" s="212" t="str">
        <f ca="1">IFERROR(IF($C254="Total",$K$2+SUM($G254:$H254)-$J254,
IF(AND(G254="",H254=""),"",
$K$2+SUM(H$3:$H254)+SUM(G$3:$G254)-SUM(I$2:$I254))),"")</f>
        <v/>
      </c>
    </row>
    <row r="255" spans="1:11" x14ac:dyDescent="0.35">
      <c r="A255" s="318" t="str">
        <f ca="1">IF($B255='Creditor balance enquiry'!$C$2,1+COUNT($A$1:A254),"")</f>
        <v/>
      </c>
      <c r="B255" s="133" t="str">
        <f ca="1">OFFSET('Purchases Input worksheet'!$A$1,ROW()-2,0)</f>
        <v/>
      </c>
      <c r="C255" s="201" t="str">
        <f ca="1">IF($C254="Total","",
IF($C254="","",
IF(OFFSET('Purchases Input worksheet'!$B$1,ROW()-2,0)="","TOTAL",
OFFSET('Purchases Input worksheet'!$B$1,ROW()-2,0))))</f>
        <v/>
      </c>
      <c r="D255" s="201" t="str">
        <f ca="1">IF(OFFSET('Purchases Input worksheet'!$C$1,ROW()-2,0)="","",OFFSET('Purchases Input worksheet'!$C$1,ROW()-2,0))</f>
        <v/>
      </c>
      <c r="E255" s="170" t="str">
        <f ca="1">IF(OFFSET('Purchases Input worksheet'!$F$1,ROW()-2,0)="","",OFFSET('Purchases Input worksheet'!$F$1,ROW()-2,0))</f>
        <v/>
      </c>
      <c r="F255" s="202" t="str">
        <f ca="1">IF(OFFSET('Purchases Input worksheet'!$G$1,ROW()-2,0)="","",OFFSET('Purchases Input worksheet'!$G$1,ROW()-2,0))</f>
        <v/>
      </c>
      <c r="G255" s="205" t="str">
        <f ca="1">IF($C255="Total",SUM(G$1:G254),IF(OR('Purchases Input worksheet'!$M254&gt;0,'Purchases Input worksheet'!$M254=0),"",'Purchases Input worksheet'!$M254))</f>
        <v/>
      </c>
      <c r="H255" s="206" t="str">
        <f ca="1">IF($C255="Total",SUM(H$1:H254),IF(OR('Purchases Input worksheet'!$M254&lt;0,'Purchases Input worksheet'!$M254=0),"",'Purchases Input worksheet'!$M254))</f>
        <v/>
      </c>
      <c r="I255" s="347"/>
      <c r="J255" s="211" t="str">
        <f ca="1">IF($C255="Total",SUM($I$1:I254),"")</f>
        <v/>
      </c>
      <c r="K255" s="212" t="str">
        <f ca="1">IFERROR(IF($C255="Total",$K$2+SUM($G255:$H255)-$J255,
IF(AND(G255="",H255=""),"",
$K$2+SUM(H$3:$H255)+SUM(G$3:$G255)-SUM(I$2:$I255))),"")</f>
        <v/>
      </c>
    </row>
    <row r="256" spans="1:11" x14ac:dyDescent="0.35">
      <c r="A256" s="318" t="str">
        <f ca="1">IF($B256='Creditor balance enquiry'!$C$2,1+COUNT($A$1:A255),"")</f>
        <v/>
      </c>
      <c r="B256" s="133" t="str">
        <f ca="1">OFFSET('Purchases Input worksheet'!$A$1,ROW()-2,0)</f>
        <v/>
      </c>
      <c r="C256" s="201" t="str">
        <f ca="1">IF($C255="Total","",
IF($C255="","",
IF(OFFSET('Purchases Input worksheet'!$B$1,ROW()-2,0)="","TOTAL",
OFFSET('Purchases Input worksheet'!$B$1,ROW()-2,0))))</f>
        <v/>
      </c>
      <c r="D256" s="201" t="str">
        <f ca="1">IF(OFFSET('Purchases Input worksheet'!$C$1,ROW()-2,0)="","",OFFSET('Purchases Input worksheet'!$C$1,ROW()-2,0))</f>
        <v/>
      </c>
      <c r="E256" s="170" t="str">
        <f ca="1">IF(OFFSET('Purchases Input worksheet'!$F$1,ROW()-2,0)="","",OFFSET('Purchases Input worksheet'!$F$1,ROW()-2,0))</f>
        <v/>
      </c>
      <c r="F256" s="202" t="str">
        <f ca="1">IF(OFFSET('Purchases Input worksheet'!$G$1,ROW()-2,0)="","",OFFSET('Purchases Input worksheet'!$G$1,ROW()-2,0))</f>
        <v/>
      </c>
      <c r="G256" s="205" t="str">
        <f ca="1">IF($C256="Total",SUM(G$1:G255),IF(OR('Purchases Input worksheet'!$M255&gt;0,'Purchases Input worksheet'!$M255=0),"",'Purchases Input worksheet'!$M255))</f>
        <v/>
      </c>
      <c r="H256" s="206" t="str">
        <f ca="1">IF($C256="Total",SUM(H$1:H255),IF(OR('Purchases Input worksheet'!$M255&lt;0,'Purchases Input worksheet'!$M255=0),"",'Purchases Input worksheet'!$M255))</f>
        <v/>
      </c>
      <c r="I256" s="347"/>
      <c r="J256" s="211" t="str">
        <f ca="1">IF($C256="Total",SUM($I$1:I255),"")</f>
        <v/>
      </c>
      <c r="K256" s="212" t="str">
        <f ca="1">IFERROR(IF($C256="Total",$K$2+SUM($G256:$H256)-$J256,
IF(AND(G256="",H256=""),"",
$K$2+SUM(H$3:$H256)+SUM(G$3:$G256)-SUM(I$2:$I256))),"")</f>
        <v/>
      </c>
    </row>
    <row r="257" spans="1:11" x14ac:dyDescent="0.35">
      <c r="A257" s="318" t="str">
        <f ca="1">IF($B257='Creditor balance enquiry'!$C$2,1+COUNT($A$1:A256),"")</f>
        <v/>
      </c>
      <c r="B257" s="133" t="str">
        <f ca="1">OFFSET('Purchases Input worksheet'!$A$1,ROW()-2,0)</f>
        <v/>
      </c>
      <c r="C257" s="201" t="str">
        <f ca="1">IF($C256="Total","",
IF($C256="","",
IF(OFFSET('Purchases Input worksheet'!$B$1,ROW()-2,0)="","TOTAL",
OFFSET('Purchases Input worksheet'!$B$1,ROW()-2,0))))</f>
        <v/>
      </c>
      <c r="D257" s="201" t="str">
        <f ca="1">IF(OFFSET('Purchases Input worksheet'!$C$1,ROW()-2,0)="","",OFFSET('Purchases Input worksheet'!$C$1,ROW()-2,0))</f>
        <v/>
      </c>
      <c r="E257" s="170" t="str">
        <f ca="1">IF(OFFSET('Purchases Input worksheet'!$F$1,ROW()-2,0)="","",OFFSET('Purchases Input worksheet'!$F$1,ROW()-2,0))</f>
        <v/>
      </c>
      <c r="F257" s="202" t="str">
        <f ca="1">IF(OFFSET('Purchases Input worksheet'!$G$1,ROW()-2,0)="","",OFFSET('Purchases Input worksheet'!$G$1,ROW()-2,0))</f>
        <v/>
      </c>
      <c r="G257" s="205" t="str">
        <f ca="1">IF($C257="Total",SUM(G$1:G256),IF(OR('Purchases Input worksheet'!$M256&gt;0,'Purchases Input worksheet'!$M256=0),"",'Purchases Input worksheet'!$M256))</f>
        <v/>
      </c>
      <c r="H257" s="206" t="str">
        <f ca="1">IF($C257="Total",SUM(H$1:H256),IF(OR('Purchases Input worksheet'!$M256&lt;0,'Purchases Input worksheet'!$M256=0),"",'Purchases Input worksheet'!$M256))</f>
        <v/>
      </c>
      <c r="I257" s="347"/>
      <c r="J257" s="211" t="str">
        <f ca="1">IF($C257="Total",SUM($I$1:I256),"")</f>
        <v/>
      </c>
      <c r="K257" s="212" t="str">
        <f ca="1">IFERROR(IF($C257="Total",$K$2+SUM($G257:$H257)-$J257,
IF(AND(G257="",H257=""),"",
$K$2+SUM(H$3:$H257)+SUM(G$3:$G257)-SUM(I$2:$I257))),"")</f>
        <v/>
      </c>
    </row>
    <row r="258" spans="1:11" x14ac:dyDescent="0.35">
      <c r="A258" s="318" t="str">
        <f ca="1">IF($B258='Creditor balance enquiry'!$C$2,1+COUNT($A$1:A257),"")</f>
        <v/>
      </c>
      <c r="B258" s="133" t="str">
        <f ca="1">OFFSET('Purchases Input worksheet'!$A$1,ROW()-2,0)</f>
        <v/>
      </c>
      <c r="C258" s="201" t="str">
        <f ca="1">IF($C257="Total","",
IF($C257="","",
IF(OFFSET('Purchases Input worksheet'!$B$1,ROW()-2,0)="","TOTAL",
OFFSET('Purchases Input worksheet'!$B$1,ROW()-2,0))))</f>
        <v/>
      </c>
      <c r="D258" s="201" t="str">
        <f ca="1">IF(OFFSET('Purchases Input worksheet'!$C$1,ROW()-2,0)="","",OFFSET('Purchases Input worksheet'!$C$1,ROW()-2,0))</f>
        <v/>
      </c>
      <c r="E258" s="170" t="str">
        <f ca="1">IF(OFFSET('Purchases Input worksheet'!$F$1,ROW()-2,0)="","",OFFSET('Purchases Input worksheet'!$F$1,ROW()-2,0))</f>
        <v/>
      </c>
      <c r="F258" s="202" t="str">
        <f ca="1">IF(OFFSET('Purchases Input worksheet'!$G$1,ROW()-2,0)="","",OFFSET('Purchases Input worksheet'!$G$1,ROW()-2,0))</f>
        <v/>
      </c>
      <c r="G258" s="205" t="str">
        <f ca="1">IF($C258="Total",SUM(G$1:G257),IF(OR('Purchases Input worksheet'!$M257&gt;0,'Purchases Input worksheet'!$M257=0),"",'Purchases Input worksheet'!$M257))</f>
        <v/>
      </c>
      <c r="H258" s="206" t="str">
        <f ca="1">IF($C258="Total",SUM(H$1:H257),IF(OR('Purchases Input worksheet'!$M257&lt;0,'Purchases Input worksheet'!$M257=0),"",'Purchases Input worksheet'!$M257))</f>
        <v/>
      </c>
      <c r="I258" s="347"/>
      <c r="J258" s="211" t="str">
        <f ca="1">IF($C258="Total",SUM($I$1:I257),"")</f>
        <v/>
      </c>
      <c r="K258" s="212" t="str">
        <f ca="1">IFERROR(IF($C258="Total",$K$2+SUM($G258:$H258)-$J258,
IF(AND(G258="",H258=""),"",
$K$2+SUM(H$3:$H258)+SUM(G$3:$G258)-SUM(I$2:$I258))),"")</f>
        <v/>
      </c>
    </row>
    <row r="259" spans="1:11" x14ac:dyDescent="0.35">
      <c r="A259" s="318" t="str">
        <f ca="1">IF($B259='Creditor balance enquiry'!$C$2,1+COUNT($A$1:A258),"")</f>
        <v/>
      </c>
      <c r="B259" s="133" t="str">
        <f ca="1">OFFSET('Purchases Input worksheet'!$A$1,ROW()-2,0)</f>
        <v/>
      </c>
      <c r="C259" s="201" t="str">
        <f ca="1">IF($C258="Total","",
IF($C258="","",
IF(OFFSET('Purchases Input worksheet'!$B$1,ROW()-2,0)="","TOTAL",
OFFSET('Purchases Input worksheet'!$B$1,ROW()-2,0))))</f>
        <v/>
      </c>
      <c r="D259" s="201" t="str">
        <f ca="1">IF(OFFSET('Purchases Input worksheet'!$C$1,ROW()-2,0)="","",OFFSET('Purchases Input worksheet'!$C$1,ROW()-2,0))</f>
        <v/>
      </c>
      <c r="E259" s="170" t="str">
        <f ca="1">IF(OFFSET('Purchases Input worksheet'!$F$1,ROW()-2,0)="","",OFFSET('Purchases Input worksheet'!$F$1,ROW()-2,0))</f>
        <v/>
      </c>
      <c r="F259" s="202" t="str">
        <f ca="1">IF(OFFSET('Purchases Input worksheet'!$G$1,ROW()-2,0)="","",OFFSET('Purchases Input worksheet'!$G$1,ROW()-2,0))</f>
        <v/>
      </c>
      <c r="G259" s="205" t="str">
        <f ca="1">IF($C259="Total",SUM(G$1:G258),IF(OR('Purchases Input worksheet'!$M258&gt;0,'Purchases Input worksheet'!$M258=0),"",'Purchases Input worksheet'!$M258))</f>
        <v/>
      </c>
      <c r="H259" s="206" t="str">
        <f ca="1">IF($C259="Total",SUM(H$1:H258),IF(OR('Purchases Input worksheet'!$M258&lt;0,'Purchases Input worksheet'!$M258=0),"",'Purchases Input worksheet'!$M258))</f>
        <v/>
      </c>
      <c r="I259" s="347"/>
      <c r="J259" s="211" t="str">
        <f ca="1">IF($C259="Total",SUM($I$1:I258),"")</f>
        <v/>
      </c>
      <c r="K259" s="212" t="str">
        <f ca="1">IFERROR(IF($C259="Total",$K$2+SUM($G259:$H259)-$J259,
IF(AND(G259="",H259=""),"",
$K$2+SUM(H$3:$H259)+SUM(G$3:$G259)-SUM(I$2:$I259))),"")</f>
        <v/>
      </c>
    </row>
    <row r="260" spans="1:11" x14ac:dyDescent="0.35">
      <c r="A260" s="318" t="str">
        <f ca="1">IF($B260='Creditor balance enquiry'!$C$2,1+COUNT($A$1:A259),"")</f>
        <v/>
      </c>
      <c r="B260" s="133" t="str">
        <f ca="1">OFFSET('Purchases Input worksheet'!$A$1,ROW()-2,0)</f>
        <v/>
      </c>
      <c r="C260" s="201" t="str">
        <f ca="1">IF($C259="Total","",
IF($C259="","",
IF(OFFSET('Purchases Input worksheet'!$B$1,ROW()-2,0)="","TOTAL",
OFFSET('Purchases Input worksheet'!$B$1,ROW()-2,0))))</f>
        <v/>
      </c>
      <c r="D260" s="201" t="str">
        <f ca="1">IF(OFFSET('Purchases Input worksheet'!$C$1,ROW()-2,0)="","",OFFSET('Purchases Input worksheet'!$C$1,ROW()-2,0))</f>
        <v/>
      </c>
      <c r="E260" s="170" t="str">
        <f ca="1">IF(OFFSET('Purchases Input worksheet'!$F$1,ROW()-2,0)="","",OFFSET('Purchases Input worksheet'!$F$1,ROW()-2,0))</f>
        <v/>
      </c>
      <c r="F260" s="202" t="str">
        <f ca="1">IF(OFFSET('Purchases Input worksheet'!$G$1,ROW()-2,0)="","",OFFSET('Purchases Input worksheet'!$G$1,ROW()-2,0))</f>
        <v/>
      </c>
      <c r="G260" s="205" t="str">
        <f ca="1">IF($C260="Total",SUM(G$1:G259),IF(OR('Purchases Input worksheet'!$M259&gt;0,'Purchases Input worksheet'!$M259=0),"",'Purchases Input worksheet'!$M259))</f>
        <v/>
      </c>
      <c r="H260" s="206" t="str">
        <f ca="1">IF($C260="Total",SUM(H$1:H259),IF(OR('Purchases Input worksheet'!$M259&lt;0,'Purchases Input worksheet'!$M259=0),"",'Purchases Input worksheet'!$M259))</f>
        <v/>
      </c>
      <c r="I260" s="347"/>
      <c r="J260" s="211" t="str">
        <f ca="1">IF($C260="Total",SUM($I$1:I259),"")</f>
        <v/>
      </c>
      <c r="K260" s="212" t="str">
        <f ca="1">IFERROR(IF($C260="Total",$K$2+SUM($G260:$H260)-$J260,
IF(AND(G260="",H260=""),"",
$K$2+SUM(H$3:$H260)+SUM(G$3:$G260)-SUM(I$2:$I260))),"")</f>
        <v/>
      </c>
    </row>
    <row r="261" spans="1:11" x14ac:dyDescent="0.35">
      <c r="A261" s="318" t="str">
        <f ca="1">IF($B261='Creditor balance enquiry'!$C$2,1+COUNT($A$1:A260),"")</f>
        <v/>
      </c>
      <c r="B261" s="133" t="str">
        <f ca="1">OFFSET('Purchases Input worksheet'!$A$1,ROW()-2,0)</f>
        <v/>
      </c>
      <c r="C261" s="201" t="str">
        <f ca="1">IF($C260="Total","",
IF($C260="","",
IF(OFFSET('Purchases Input worksheet'!$B$1,ROW()-2,0)="","TOTAL",
OFFSET('Purchases Input worksheet'!$B$1,ROW()-2,0))))</f>
        <v/>
      </c>
      <c r="D261" s="201" t="str">
        <f ca="1">IF(OFFSET('Purchases Input worksheet'!$C$1,ROW()-2,0)="","",OFFSET('Purchases Input worksheet'!$C$1,ROW()-2,0))</f>
        <v/>
      </c>
      <c r="E261" s="170" t="str">
        <f ca="1">IF(OFFSET('Purchases Input worksheet'!$F$1,ROW()-2,0)="","",OFFSET('Purchases Input worksheet'!$F$1,ROW()-2,0))</f>
        <v/>
      </c>
      <c r="F261" s="202" t="str">
        <f ca="1">IF(OFFSET('Purchases Input worksheet'!$G$1,ROW()-2,0)="","",OFFSET('Purchases Input worksheet'!$G$1,ROW()-2,0))</f>
        <v/>
      </c>
      <c r="G261" s="205" t="str">
        <f ca="1">IF($C261="Total",SUM(G$1:G260),IF(OR('Purchases Input worksheet'!$M260&gt;0,'Purchases Input worksheet'!$M260=0),"",'Purchases Input worksheet'!$M260))</f>
        <v/>
      </c>
      <c r="H261" s="206" t="str">
        <f ca="1">IF($C261="Total",SUM(H$1:H260),IF(OR('Purchases Input worksheet'!$M260&lt;0,'Purchases Input worksheet'!$M260=0),"",'Purchases Input worksheet'!$M260))</f>
        <v/>
      </c>
      <c r="I261" s="347"/>
      <c r="J261" s="211" t="str">
        <f ca="1">IF($C261="Total",SUM($I$1:I260),"")</f>
        <v/>
      </c>
      <c r="K261" s="212" t="str">
        <f ca="1">IFERROR(IF($C261="Total",$K$2+SUM($G261:$H261)-$J261,
IF(AND(G261="",H261=""),"",
$K$2+SUM(H$3:$H261)+SUM(G$3:$G261)-SUM(I$2:$I261))),"")</f>
        <v/>
      </c>
    </row>
    <row r="262" spans="1:11" x14ac:dyDescent="0.35">
      <c r="A262" s="318" t="str">
        <f ca="1">IF($B262='Creditor balance enquiry'!$C$2,1+COUNT($A$1:A261),"")</f>
        <v/>
      </c>
      <c r="B262" s="133" t="str">
        <f ca="1">OFFSET('Purchases Input worksheet'!$A$1,ROW()-2,0)</f>
        <v/>
      </c>
      <c r="C262" s="201" t="str">
        <f ca="1">IF($C261="Total","",
IF($C261="","",
IF(OFFSET('Purchases Input worksheet'!$B$1,ROW()-2,0)="","TOTAL",
OFFSET('Purchases Input worksheet'!$B$1,ROW()-2,0))))</f>
        <v/>
      </c>
      <c r="D262" s="201" t="str">
        <f ca="1">IF(OFFSET('Purchases Input worksheet'!$C$1,ROW()-2,0)="","",OFFSET('Purchases Input worksheet'!$C$1,ROW()-2,0))</f>
        <v/>
      </c>
      <c r="E262" s="170" t="str">
        <f ca="1">IF(OFFSET('Purchases Input worksheet'!$F$1,ROW()-2,0)="","",OFFSET('Purchases Input worksheet'!$F$1,ROW()-2,0))</f>
        <v/>
      </c>
      <c r="F262" s="202" t="str">
        <f ca="1">IF(OFFSET('Purchases Input worksheet'!$G$1,ROW()-2,0)="","",OFFSET('Purchases Input worksheet'!$G$1,ROW()-2,0))</f>
        <v/>
      </c>
      <c r="G262" s="205" t="str">
        <f ca="1">IF($C262="Total",SUM(G$1:G261),IF(OR('Purchases Input worksheet'!$M261&gt;0,'Purchases Input worksheet'!$M261=0),"",'Purchases Input worksheet'!$M261))</f>
        <v/>
      </c>
      <c r="H262" s="206" t="str">
        <f ca="1">IF($C262="Total",SUM(H$1:H261),IF(OR('Purchases Input worksheet'!$M261&lt;0,'Purchases Input worksheet'!$M261=0),"",'Purchases Input worksheet'!$M261))</f>
        <v/>
      </c>
      <c r="I262" s="347"/>
      <c r="J262" s="211" t="str">
        <f ca="1">IF($C262="Total",SUM($I$1:I261),"")</f>
        <v/>
      </c>
      <c r="K262" s="212" t="str">
        <f ca="1">IFERROR(IF($C262="Total",$K$2+SUM($G262:$H262)-$J262,
IF(AND(G262="",H262=""),"",
$K$2+SUM(H$3:$H262)+SUM(G$3:$G262)-SUM(I$2:$I262))),"")</f>
        <v/>
      </c>
    </row>
    <row r="263" spans="1:11" x14ac:dyDescent="0.35">
      <c r="A263" s="318" t="str">
        <f ca="1">IF($B263='Creditor balance enquiry'!$C$2,1+COUNT($A$1:A262),"")</f>
        <v/>
      </c>
      <c r="B263" s="133" t="str">
        <f ca="1">OFFSET('Purchases Input worksheet'!$A$1,ROW()-2,0)</f>
        <v/>
      </c>
      <c r="C263" s="201" t="str">
        <f ca="1">IF($C262="Total","",
IF($C262="","",
IF(OFFSET('Purchases Input worksheet'!$B$1,ROW()-2,0)="","TOTAL",
OFFSET('Purchases Input worksheet'!$B$1,ROW()-2,0))))</f>
        <v/>
      </c>
      <c r="D263" s="201" t="str">
        <f ca="1">IF(OFFSET('Purchases Input worksheet'!$C$1,ROW()-2,0)="","",OFFSET('Purchases Input worksheet'!$C$1,ROW()-2,0))</f>
        <v/>
      </c>
      <c r="E263" s="170" t="str">
        <f ca="1">IF(OFFSET('Purchases Input worksheet'!$F$1,ROW()-2,0)="","",OFFSET('Purchases Input worksheet'!$F$1,ROW()-2,0))</f>
        <v/>
      </c>
      <c r="F263" s="202" t="str">
        <f ca="1">IF(OFFSET('Purchases Input worksheet'!$G$1,ROW()-2,0)="","",OFFSET('Purchases Input worksheet'!$G$1,ROW()-2,0))</f>
        <v/>
      </c>
      <c r="G263" s="205" t="str">
        <f ca="1">IF($C263="Total",SUM(G$1:G262),IF(OR('Purchases Input worksheet'!$M262&gt;0,'Purchases Input worksheet'!$M262=0),"",'Purchases Input worksheet'!$M262))</f>
        <v/>
      </c>
      <c r="H263" s="206" t="str">
        <f ca="1">IF($C263="Total",SUM(H$1:H262),IF(OR('Purchases Input worksheet'!$M262&lt;0,'Purchases Input worksheet'!$M262=0),"",'Purchases Input worksheet'!$M262))</f>
        <v/>
      </c>
      <c r="I263" s="347"/>
      <c r="J263" s="211" t="str">
        <f ca="1">IF($C263="Total",SUM($I$1:I262),"")</f>
        <v/>
      </c>
      <c r="K263" s="212" t="str">
        <f ca="1">IFERROR(IF($C263="Total",$K$2+SUM($G263:$H263)-$J263,
IF(AND(G263="",H263=""),"",
$K$2+SUM(H$3:$H263)+SUM(G$3:$G263)-SUM(I$2:$I263))),"")</f>
        <v/>
      </c>
    </row>
    <row r="264" spans="1:11" x14ac:dyDescent="0.35">
      <c r="A264" s="318" t="str">
        <f ca="1">IF($B264='Creditor balance enquiry'!$C$2,1+COUNT($A$1:A263),"")</f>
        <v/>
      </c>
      <c r="B264" s="133" t="str">
        <f ca="1">OFFSET('Purchases Input worksheet'!$A$1,ROW()-2,0)</f>
        <v/>
      </c>
      <c r="C264" s="201" t="str">
        <f ca="1">IF($C263="Total","",
IF($C263="","",
IF(OFFSET('Purchases Input worksheet'!$B$1,ROW()-2,0)="","TOTAL",
OFFSET('Purchases Input worksheet'!$B$1,ROW()-2,0))))</f>
        <v/>
      </c>
      <c r="D264" s="201" t="str">
        <f ca="1">IF(OFFSET('Purchases Input worksheet'!$C$1,ROW()-2,0)="","",OFFSET('Purchases Input worksheet'!$C$1,ROW()-2,0))</f>
        <v/>
      </c>
      <c r="E264" s="170" t="str">
        <f ca="1">IF(OFFSET('Purchases Input worksheet'!$F$1,ROW()-2,0)="","",OFFSET('Purchases Input worksheet'!$F$1,ROW()-2,0))</f>
        <v/>
      </c>
      <c r="F264" s="202" t="str">
        <f ca="1">IF(OFFSET('Purchases Input worksheet'!$G$1,ROW()-2,0)="","",OFFSET('Purchases Input worksheet'!$G$1,ROW()-2,0))</f>
        <v/>
      </c>
      <c r="G264" s="205" t="str">
        <f ca="1">IF($C264="Total",SUM(G$1:G263),IF(OR('Purchases Input worksheet'!$M263&gt;0,'Purchases Input worksheet'!$M263=0),"",'Purchases Input worksheet'!$M263))</f>
        <v/>
      </c>
      <c r="H264" s="206" t="str">
        <f ca="1">IF($C264="Total",SUM(H$1:H263),IF(OR('Purchases Input worksheet'!$M263&lt;0,'Purchases Input worksheet'!$M263=0),"",'Purchases Input worksheet'!$M263))</f>
        <v/>
      </c>
      <c r="I264" s="347"/>
      <c r="J264" s="211" t="str">
        <f ca="1">IF($C264="Total",SUM($I$1:I263),"")</f>
        <v/>
      </c>
      <c r="K264" s="212" t="str">
        <f ca="1">IFERROR(IF($C264="Total",$K$2+SUM($G264:$H264)-$J264,
IF(AND(G264="",H264=""),"",
$K$2+SUM(H$3:$H264)+SUM(G$3:$G264)-SUM(I$2:$I264))),"")</f>
        <v/>
      </c>
    </row>
    <row r="265" spans="1:11" x14ac:dyDescent="0.35">
      <c r="A265" s="318" t="str">
        <f ca="1">IF($B265='Creditor balance enquiry'!$C$2,1+COUNT($A$1:A264),"")</f>
        <v/>
      </c>
      <c r="B265" s="133" t="str">
        <f ca="1">OFFSET('Purchases Input worksheet'!$A$1,ROW()-2,0)</f>
        <v/>
      </c>
      <c r="C265" s="201" t="str">
        <f ca="1">IF($C264="Total","",
IF($C264="","",
IF(OFFSET('Purchases Input worksheet'!$B$1,ROW()-2,0)="","TOTAL",
OFFSET('Purchases Input worksheet'!$B$1,ROW()-2,0))))</f>
        <v/>
      </c>
      <c r="D265" s="201" t="str">
        <f ca="1">IF(OFFSET('Purchases Input worksheet'!$C$1,ROW()-2,0)="","",OFFSET('Purchases Input worksheet'!$C$1,ROW()-2,0))</f>
        <v/>
      </c>
      <c r="E265" s="170" t="str">
        <f ca="1">IF(OFFSET('Purchases Input worksheet'!$F$1,ROW()-2,0)="","",OFFSET('Purchases Input worksheet'!$F$1,ROW()-2,0))</f>
        <v/>
      </c>
      <c r="F265" s="202" t="str">
        <f ca="1">IF(OFFSET('Purchases Input worksheet'!$G$1,ROW()-2,0)="","",OFFSET('Purchases Input worksheet'!$G$1,ROW()-2,0))</f>
        <v/>
      </c>
      <c r="G265" s="205" t="str">
        <f ca="1">IF($C265="Total",SUM(G$1:G264),IF(OR('Purchases Input worksheet'!$M264&gt;0,'Purchases Input worksheet'!$M264=0),"",'Purchases Input worksheet'!$M264))</f>
        <v/>
      </c>
      <c r="H265" s="206" t="str">
        <f ca="1">IF($C265="Total",SUM(H$1:H264),IF(OR('Purchases Input worksheet'!$M264&lt;0,'Purchases Input worksheet'!$M264=0),"",'Purchases Input worksheet'!$M264))</f>
        <v/>
      </c>
      <c r="I265" s="347"/>
      <c r="J265" s="211" t="str">
        <f ca="1">IF($C265="Total",SUM($I$1:I264),"")</f>
        <v/>
      </c>
      <c r="K265" s="212" t="str">
        <f ca="1">IFERROR(IF($C265="Total",$K$2+SUM($G265:$H265)-$J265,
IF(AND(G265="",H265=""),"",
$K$2+SUM(H$3:$H265)+SUM(G$3:$G265)-SUM(I$2:$I265))),"")</f>
        <v/>
      </c>
    </row>
    <row r="266" spans="1:11" x14ac:dyDescent="0.35">
      <c r="A266" s="318" t="str">
        <f ca="1">IF($B266='Creditor balance enquiry'!$C$2,1+COUNT($A$1:A265),"")</f>
        <v/>
      </c>
      <c r="B266" s="133" t="str">
        <f ca="1">OFFSET('Purchases Input worksheet'!$A$1,ROW()-2,0)</f>
        <v/>
      </c>
      <c r="C266" s="201" t="str">
        <f ca="1">IF($C265="Total","",
IF($C265="","",
IF(OFFSET('Purchases Input worksheet'!$B$1,ROW()-2,0)="","TOTAL",
OFFSET('Purchases Input worksheet'!$B$1,ROW()-2,0))))</f>
        <v/>
      </c>
      <c r="D266" s="201" t="str">
        <f ca="1">IF(OFFSET('Purchases Input worksheet'!$C$1,ROW()-2,0)="","",OFFSET('Purchases Input worksheet'!$C$1,ROW()-2,0))</f>
        <v/>
      </c>
      <c r="E266" s="170" t="str">
        <f ca="1">IF(OFFSET('Purchases Input worksheet'!$F$1,ROW()-2,0)="","",OFFSET('Purchases Input worksheet'!$F$1,ROW()-2,0))</f>
        <v/>
      </c>
      <c r="F266" s="202" t="str">
        <f ca="1">IF(OFFSET('Purchases Input worksheet'!$G$1,ROW()-2,0)="","",OFFSET('Purchases Input worksheet'!$G$1,ROW()-2,0))</f>
        <v/>
      </c>
      <c r="G266" s="205" t="str">
        <f ca="1">IF($C266="Total",SUM(G$1:G265),IF(OR('Purchases Input worksheet'!$M265&gt;0,'Purchases Input worksheet'!$M265=0),"",'Purchases Input worksheet'!$M265))</f>
        <v/>
      </c>
      <c r="H266" s="206" t="str">
        <f ca="1">IF($C266="Total",SUM(H$1:H265),IF(OR('Purchases Input worksheet'!$M265&lt;0,'Purchases Input worksheet'!$M265=0),"",'Purchases Input worksheet'!$M265))</f>
        <v/>
      </c>
      <c r="I266" s="347"/>
      <c r="J266" s="211" t="str">
        <f ca="1">IF($C266="Total",SUM($I$1:I265),"")</f>
        <v/>
      </c>
      <c r="K266" s="212" t="str">
        <f ca="1">IFERROR(IF($C266="Total",$K$2+SUM($G266:$H266)-$J266,
IF(AND(G266="",H266=""),"",
$K$2+SUM(H$3:$H266)+SUM(G$3:$G266)-SUM(I$2:$I266))),"")</f>
        <v/>
      </c>
    </row>
    <row r="267" spans="1:11" x14ac:dyDescent="0.35">
      <c r="A267" s="318" t="str">
        <f ca="1">IF($B267='Creditor balance enquiry'!$C$2,1+COUNT($A$1:A266),"")</f>
        <v/>
      </c>
      <c r="B267" s="133" t="str">
        <f ca="1">OFFSET('Purchases Input worksheet'!$A$1,ROW()-2,0)</f>
        <v/>
      </c>
      <c r="C267" s="201" t="str">
        <f ca="1">IF($C266="Total","",
IF($C266="","",
IF(OFFSET('Purchases Input worksheet'!$B$1,ROW()-2,0)="","TOTAL",
OFFSET('Purchases Input worksheet'!$B$1,ROW()-2,0))))</f>
        <v/>
      </c>
      <c r="D267" s="201" t="str">
        <f ca="1">IF(OFFSET('Purchases Input worksheet'!$C$1,ROW()-2,0)="","",OFFSET('Purchases Input worksheet'!$C$1,ROW()-2,0))</f>
        <v/>
      </c>
      <c r="E267" s="170" t="str">
        <f ca="1">IF(OFFSET('Purchases Input worksheet'!$F$1,ROW()-2,0)="","",OFFSET('Purchases Input worksheet'!$F$1,ROW()-2,0))</f>
        <v/>
      </c>
      <c r="F267" s="202" t="str">
        <f ca="1">IF(OFFSET('Purchases Input worksheet'!$G$1,ROW()-2,0)="","",OFFSET('Purchases Input worksheet'!$G$1,ROW()-2,0))</f>
        <v/>
      </c>
      <c r="G267" s="205" t="str">
        <f ca="1">IF($C267="Total",SUM(G$1:G266),IF(OR('Purchases Input worksheet'!$M266&gt;0,'Purchases Input worksheet'!$M266=0),"",'Purchases Input worksheet'!$M266))</f>
        <v/>
      </c>
      <c r="H267" s="206" t="str">
        <f ca="1">IF($C267="Total",SUM(H$1:H266),IF(OR('Purchases Input worksheet'!$M266&lt;0,'Purchases Input worksheet'!$M266=0),"",'Purchases Input worksheet'!$M266))</f>
        <v/>
      </c>
      <c r="I267" s="347"/>
      <c r="J267" s="211" t="str">
        <f ca="1">IF($C267="Total",SUM($I$1:I266),"")</f>
        <v/>
      </c>
      <c r="K267" s="212" t="str">
        <f ca="1">IFERROR(IF($C267="Total",$K$2+SUM($G267:$H267)-$J267,
IF(AND(G267="",H267=""),"",
$K$2+SUM(H$3:$H267)+SUM(G$3:$G267)-SUM(I$2:$I267))),"")</f>
        <v/>
      </c>
    </row>
    <row r="268" spans="1:11" x14ac:dyDescent="0.35">
      <c r="A268" s="318" t="str">
        <f ca="1">IF($B268='Creditor balance enquiry'!$C$2,1+COUNT($A$1:A267),"")</f>
        <v/>
      </c>
      <c r="B268" s="133" t="str">
        <f ca="1">OFFSET('Purchases Input worksheet'!$A$1,ROW()-2,0)</f>
        <v/>
      </c>
      <c r="C268" s="201" t="str">
        <f ca="1">IF($C267="Total","",
IF($C267="","",
IF(OFFSET('Purchases Input worksheet'!$B$1,ROW()-2,0)="","TOTAL",
OFFSET('Purchases Input worksheet'!$B$1,ROW()-2,0))))</f>
        <v/>
      </c>
      <c r="D268" s="201" t="str">
        <f ca="1">IF(OFFSET('Purchases Input worksheet'!$C$1,ROW()-2,0)="","",OFFSET('Purchases Input worksheet'!$C$1,ROW()-2,0))</f>
        <v/>
      </c>
      <c r="E268" s="170" t="str">
        <f ca="1">IF(OFFSET('Purchases Input worksheet'!$F$1,ROW()-2,0)="","",OFFSET('Purchases Input worksheet'!$F$1,ROW()-2,0))</f>
        <v/>
      </c>
      <c r="F268" s="202" t="str">
        <f ca="1">IF(OFFSET('Purchases Input worksheet'!$G$1,ROW()-2,0)="","",OFFSET('Purchases Input worksheet'!$G$1,ROW()-2,0))</f>
        <v/>
      </c>
      <c r="G268" s="205" t="str">
        <f ca="1">IF($C268="Total",SUM(G$1:G267),IF(OR('Purchases Input worksheet'!$M267&gt;0,'Purchases Input worksheet'!$M267=0),"",'Purchases Input worksheet'!$M267))</f>
        <v/>
      </c>
      <c r="H268" s="206" t="str">
        <f ca="1">IF($C268="Total",SUM(H$1:H267),IF(OR('Purchases Input worksheet'!$M267&lt;0,'Purchases Input worksheet'!$M267=0),"",'Purchases Input worksheet'!$M267))</f>
        <v/>
      </c>
      <c r="I268" s="347"/>
      <c r="J268" s="211" t="str">
        <f ca="1">IF($C268="Total",SUM($I$1:I267),"")</f>
        <v/>
      </c>
      <c r="K268" s="212" t="str">
        <f ca="1">IFERROR(IF($C268="Total",$K$2+SUM($G268:$H268)-$J268,
IF(AND(G268="",H268=""),"",
$K$2+SUM(H$3:$H268)+SUM(G$3:$G268)-SUM(I$2:$I268))),"")</f>
        <v/>
      </c>
    </row>
    <row r="269" spans="1:11" x14ac:dyDescent="0.35">
      <c r="A269" s="318" t="str">
        <f ca="1">IF($B269='Creditor balance enquiry'!$C$2,1+COUNT($A$1:A268),"")</f>
        <v/>
      </c>
      <c r="B269" s="133" t="str">
        <f ca="1">OFFSET('Purchases Input worksheet'!$A$1,ROW()-2,0)</f>
        <v/>
      </c>
      <c r="C269" s="201" t="str">
        <f ca="1">IF($C268="Total","",
IF($C268="","",
IF(OFFSET('Purchases Input worksheet'!$B$1,ROW()-2,0)="","TOTAL",
OFFSET('Purchases Input worksheet'!$B$1,ROW()-2,0))))</f>
        <v/>
      </c>
      <c r="D269" s="201" t="str">
        <f ca="1">IF(OFFSET('Purchases Input worksheet'!$C$1,ROW()-2,0)="","",OFFSET('Purchases Input worksheet'!$C$1,ROW()-2,0))</f>
        <v/>
      </c>
      <c r="E269" s="170" t="str">
        <f ca="1">IF(OFFSET('Purchases Input worksheet'!$F$1,ROW()-2,0)="","",OFFSET('Purchases Input worksheet'!$F$1,ROW()-2,0))</f>
        <v/>
      </c>
      <c r="F269" s="202" t="str">
        <f ca="1">IF(OFFSET('Purchases Input worksheet'!$G$1,ROW()-2,0)="","",OFFSET('Purchases Input worksheet'!$G$1,ROW()-2,0))</f>
        <v/>
      </c>
      <c r="G269" s="205" t="str">
        <f ca="1">IF($C269="Total",SUM(G$1:G268),IF(OR('Purchases Input worksheet'!$M268&gt;0,'Purchases Input worksheet'!$M268=0),"",'Purchases Input worksheet'!$M268))</f>
        <v/>
      </c>
      <c r="H269" s="206" t="str">
        <f ca="1">IF($C269="Total",SUM(H$1:H268),IF(OR('Purchases Input worksheet'!$M268&lt;0,'Purchases Input worksheet'!$M268=0),"",'Purchases Input worksheet'!$M268))</f>
        <v/>
      </c>
      <c r="I269" s="347"/>
      <c r="J269" s="211" t="str">
        <f ca="1">IF($C269="Total",SUM($I$1:I268),"")</f>
        <v/>
      </c>
      <c r="K269" s="212" t="str">
        <f ca="1">IFERROR(IF($C269="Total",$K$2+SUM($G269:$H269)-$J269,
IF(AND(G269="",H269=""),"",
$K$2+SUM(H$3:$H269)+SUM(G$3:$G269)-SUM(I$2:$I269))),"")</f>
        <v/>
      </c>
    </row>
    <row r="270" spans="1:11" x14ac:dyDescent="0.35">
      <c r="A270" s="318" t="str">
        <f ca="1">IF($B270='Creditor balance enquiry'!$C$2,1+COUNT($A$1:A269),"")</f>
        <v/>
      </c>
      <c r="B270" s="133" t="str">
        <f ca="1">OFFSET('Purchases Input worksheet'!$A$1,ROW()-2,0)</f>
        <v/>
      </c>
      <c r="C270" s="201" t="str">
        <f ca="1">IF($C269="Total","",
IF($C269="","",
IF(OFFSET('Purchases Input worksheet'!$B$1,ROW()-2,0)="","TOTAL",
OFFSET('Purchases Input worksheet'!$B$1,ROW()-2,0))))</f>
        <v/>
      </c>
      <c r="D270" s="201" t="str">
        <f ca="1">IF(OFFSET('Purchases Input worksheet'!$C$1,ROW()-2,0)="","",OFFSET('Purchases Input worksheet'!$C$1,ROW()-2,0))</f>
        <v/>
      </c>
      <c r="E270" s="170" t="str">
        <f ca="1">IF(OFFSET('Purchases Input worksheet'!$F$1,ROW()-2,0)="","",OFFSET('Purchases Input worksheet'!$F$1,ROW()-2,0))</f>
        <v/>
      </c>
      <c r="F270" s="202" t="str">
        <f ca="1">IF(OFFSET('Purchases Input worksheet'!$G$1,ROW()-2,0)="","",OFFSET('Purchases Input worksheet'!$G$1,ROW()-2,0))</f>
        <v/>
      </c>
      <c r="G270" s="205" t="str">
        <f ca="1">IF($C270="Total",SUM(G$1:G269),IF(OR('Purchases Input worksheet'!$M269&gt;0,'Purchases Input worksheet'!$M269=0),"",'Purchases Input worksheet'!$M269))</f>
        <v/>
      </c>
      <c r="H270" s="206" t="str">
        <f ca="1">IF($C270="Total",SUM(H$1:H269),IF(OR('Purchases Input worksheet'!$M269&lt;0,'Purchases Input worksheet'!$M269=0),"",'Purchases Input worksheet'!$M269))</f>
        <v/>
      </c>
      <c r="I270" s="347"/>
      <c r="J270" s="211" t="str">
        <f ca="1">IF($C270="Total",SUM($I$1:I269),"")</f>
        <v/>
      </c>
      <c r="K270" s="212" t="str">
        <f ca="1">IFERROR(IF($C270="Total",$K$2+SUM($G270:$H270)-$J270,
IF(AND(G270="",H270=""),"",
$K$2+SUM(H$3:$H270)+SUM(G$3:$G270)-SUM(I$2:$I270))),"")</f>
        <v/>
      </c>
    </row>
    <row r="271" spans="1:11" x14ac:dyDescent="0.35">
      <c r="A271" s="318" t="str">
        <f ca="1">IF($B271='Creditor balance enquiry'!$C$2,1+COUNT($A$1:A270),"")</f>
        <v/>
      </c>
      <c r="B271" s="133" t="str">
        <f ca="1">OFFSET('Purchases Input worksheet'!$A$1,ROW()-2,0)</f>
        <v/>
      </c>
      <c r="C271" s="201" t="str">
        <f ca="1">IF($C270="Total","",
IF($C270="","",
IF(OFFSET('Purchases Input worksheet'!$B$1,ROW()-2,0)="","TOTAL",
OFFSET('Purchases Input worksheet'!$B$1,ROW()-2,0))))</f>
        <v/>
      </c>
      <c r="D271" s="201" t="str">
        <f ca="1">IF(OFFSET('Purchases Input worksheet'!$C$1,ROW()-2,0)="","",OFFSET('Purchases Input worksheet'!$C$1,ROW()-2,0))</f>
        <v/>
      </c>
      <c r="E271" s="170" t="str">
        <f ca="1">IF(OFFSET('Purchases Input worksheet'!$F$1,ROW()-2,0)="","",OFFSET('Purchases Input worksheet'!$F$1,ROW()-2,0))</f>
        <v/>
      </c>
      <c r="F271" s="202" t="str">
        <f ca="1">IF(OFFSET('Purchases Input worksheet'!$G$1,ROW()-2,0)="","",OFFSET('Purchases Input worksheet'!$G$1,ROW()-2,0))</f>
        <v/>
      </c>
      <c r="G271" s="205" t="str">
        <f ca="1">IF($C271="Total",SUM(G$1:G270),IF(OR('Purchases Input worksheet'!$M270&gt;0,'Purchases Input worksheet'!$M270=0),"",'Purchases Input worksheet'!$M270))</f>
        <v/>
      </c>
      <c r="H271" s="206" t="str">
        <f ca="1">IF($C271="Total",SUM(H$1:H270),IF(OR('Purchases Input worksheet'!$M270&lt;0,'Purchases Input worksheet'!$M270=0),"",'Purchases Input worksheet'!$M270))</f>
        <v/>
      </c>
      <c r="I271" s="347"/>
      <c r="J271" s="211" t="str">
        <f ca="1">IF($C271="Total",SUM($I$1:I270),"")</f>
        <v/>
      </c>
      <c r="K271" s="212" t="str">
        <f ca="1">IFERROR(IF($C271="Total",$K$2+SUM($G271:$H271)-$J271,
IF(AND(G271="",H271=""),"",
$K$2+SUM(H$3:$H271)+SUM(G$3:$G271)-SUM(I$2:$I271))),"")</f>
        <v/>
      </c>
    </row>
    <row r="272" spans="1:11" x14ac:dyDescent="0.35">
      <c r="A272" s="318" t="str">
        <f ca="1">IF($B272='Creditor balance enquiry'!$C$2,1+COUNT($A$1:A271),"")</f>
        <v/>
      </c>
      <c r="B272" s="133" t="str">
        <f ca="1">OFFSET('Purchases Input worksheet'!$A$1,ROW()-2,0)</f>
        <v/>
      </c>
      <c r="C272" s="201" t="str">
        <f ca="1">IF($C271="Total","",
IF($C271="","",
IF(OFFSET('Purchases Input worksheet'!$B$1,ROW()-2,0)="","TOTAL",
OFFSET('Purchases Input worksheet'!$B$1,ROW()-2,0))))</f>
        <v/>
      </c>
      <c r="D272" s="201" t="str">
        <f ca="1">IF(OFFSET('Purchases Input worksheet'!$C$1,ROW()-2,0)="","",OFFSET('Purchases Input worksheet'!$C$1,ROW()-2,0))</f>
        <v/>
      </c>
      <c r="E272" s="170" t="str">
        <f ca="1">IF(OFFSET('Purchases Input worksheet'!$F$1,ROW()-2,0)="","",OFFSET('Purchases Input worksheet'!$F$1,ROW()-2,0))</f>
        <v/>
      </c>
      <c r="F272" s="202" t="str">
        <f ca="1">IF(OFFSET('Purchases Input worksheet'!$G$1,ROW()-2,0)="","",OFFSET('Purchases Input worksheet'!$G$1,ROW()-2,0))</f>
        <v/>
      </c>
      <c r="G272" s="205" t="str">
        <f ca="1">IF($C272="Total",SUM(G$1:G271),IF(OR('Purchases Input worksheet'!$M271&gt;0,'Purchases Input worksheet'!$M271=0),"",'Purchases Input worksheet'!$M271))</f>
        <v/>
      </c>
      <c r="H272" s="206" t="str">
        <f ca="1">IF($C272="Total",SUM(H$1:H271),IF(OR('Purchases Input worksheet'!$M271&lt;0,'Purchases Input worksheet'!$M271=0),"",'Purchases Input worksheet'!$M271))</f>
        <v/>
      </c>
      <c r="I272" s="347"/>
      <c r="J272" s="211" t="str">
        <f ca="1">IF($C272="Total",SUM($I$1:I271),"")</f>
        <v/>
      </c>
      <c r="K272" s="212" t="str">
        <f ca="1">IFERROR(IF($C272="Total",$K$2+SUM($G272:$H272)-$J272,
IF(AND(G272="",H272=""),"",
$K$2+SUM(H$3:$H272)+SUM(G$3:$G272)-SUM(I$2:$I272))),"")</f>
        <v/>
      </c>
    </row>
    <row r="273" spans="1:11" x14ac:dyDescent="0.35">
      <c r="A273" s="318" t="str">
        <f ca="1">IF($B273='Creditor balance enquiry'!$C$2,1+COUNT($A$1:A272),"")</f>
        <v/>
      </c>
      <c r="B273" s="133" t="str">
        <f ca="1">OFFSET('Purchases Input worksheet'!$A$1,ROW()-2,0)</f>
        <v/>
      </c>
      <c r="C273" s="201" t="str">
        <f ca="1">IF($C272="Total","",
IF($C272="","",
IF(OFFSET('Purchases Input worksheet'!$B$1,ROW()-2,0)="","TOTAL",
OFFSET('Purchases Input worksheet'!$B$1,ROW()-2,0))))</f>
        <v/>
      </c>
      <c r="D273" s="201" t="str">
        <f ca="1">IF(OFFSET('Purchases Input worksheet'!$C$1,ROW()-2,0)="","",OFFSET('Purchases Input worksheet'!$C$1,ROW()-2,0))</f>
        <v/>
      </c>
      <c r="E273" s="170" t="str">
        <f ca="1">IF(OFFSET('Purchases Input worksheet'!$F$1,ROW()-2,0)="","",OFFSET('Purchases Input worksheet'!$F$1,ROW()-2,0))</f>
        <v/>
      </c>
      <c r="F273" s="202" t="str">
        <f ca="1">IF(OFFSET('Purchases Input worksheet'!$G$1,ROW()-2,0)="","",OFFSET('Purchases Input worksheet'!$G$1,ROW()-2,0))</f>
        <v/>
      </c>
      <c r="G273" s="205" t="str">
        <f ca="1">IF($C273="Total",SUM(G$1:G272),IF(OR('Purchases Input worksheet'!$M272&gt;0,'Purchases Input worksheet'!$M272=0),"",'Purchases Input worksheet'!$M272))</f>
        <v/>
      </c>
      <c r="H273" s="206" t="str">
        <f ca="1">IF($C273="Total",SUM(H$1:H272),IF(OR('Purchases Input worksheet'!$M272&lt;0,'Purchases Input worksheet'!$M272=0),"",'Purchases Input worksheet'!$M272))</f>
        <v/>
      </c>
      <c r="I273" s="347"/>
      <c r="J273" s="211" t="str">
        <f ca="1">IF($C273="Total",SUM($I$1:I272),"")</f>
        <v/>
      </c>
      <c r="K273" s="212" t="str">
        <f ca="1">IFERROR(IF($C273="Total",$K$2+SUM($G273:$H273)-$J273,
IF(AND(G273="",H273=""),"",
$K$2+SUM(H$3:$H273)+SUM(G$3:$G273)-SUM(I$2:$I273))),"")</f>
        <v/>
      </c>
    </row>
    <row r="274" spans="1:11" x14ac:dyDescent="0.35">
      <c r="A274" s="318" t="str">
        <f ca="1">IF($B274='Creditor balance enquiry'!$C$2,1+COUNT($A$1:A273),"")</f>
        <v/>
      </c>
      <c r="B274" s="133" t="str">
        <f ca="1">OFFSET('Purchases Input worksheet'!$A$1,ROW()-2,0)</f>
        <v/>
      </c>
      <c r="C274" s="201" t="str">
        <f ca="1">IF($C273="Total","",
IF($C273="","",
IF(OFFSET('Purchases Input worksheet'!$B$1,ROW()-2,0)="","TOTAL",
OFFSET('Purchases Input worksheet'!$B$1,ROW()-2,0))))</f>
        <v/>
      </c>
      <c r="D274" s="201" t="str">
        <f ca="1">IF(OFFSET('Purchases Input worksheet'!$C$1,ROW()-2,0)="","",OFFSET('Purchases Input worksheet'!$C$1,ROW()-2,0))</f>
        <v/>
      </c>
      <c r="E274" s="170" t="str">
        <f ca="1">IF(OFFSET('Purchases Input worksheet'!$F$1,ROW()-2,0)="","",OFFSET('Purchases Input worksheet'!$F$1,ROW()-2,0))</f>
        <v/>
      </c>
      <c r="F274" s="202" t="str">
        <f ca="1">IF(OFFSET('Purchases Input worksheet'!$G$1,ROW()-2,0)="","",OFFSET('Purchases Input worksheet'!$G$1,ROW()-2,0))</f>
        <v/>
      </c>
      <c r="G274" s="205" t="str">
        <f ca="1">IF($C274="Total",SUM(G$1:G273),IF(OR('Purchases Input worksheet'!$M273&gt;0,'Purchases Input worksheet'!$M273=0),"",'Purchases Input worksheet'!$M273))</f>
        <v/>
      </c>
      <c r="H274" s="206" t="str">
        <f ca="1">IF($C274="Total",SUM(H$1:H273),IF(OR('Purchases Input worksheet'!$M273&lt;0,'Purchases Input worksheet'!$M273=0),"",'Purchases Input worksheet'!$M273))</f>
        <v/>
      </c>
      <c r="I274" s="347"/>
      <c r="J274" s="211" t="str">
        <f ca="1">IF($C274="Total",SUM($I$1:I273),"")</f>
        <v/>
      </c>
      <c r="K274" s="212" t="str">
        <f ca="1">IFERROR(IF($C274="Total",$K$2+SUM($G274:$H274)-$J274,
IF(AND(G274="",H274=""),"",
$K$2+SUM(H$3:$H274)+SUM(G$3:$G274)-SUM(I$2:$I274))),"")</f>
        <v/>
      </c>
    </row>
    <row r="275" spans="1:11" x14ac:dyDescent="0.35">
      <c r="A275" s="318" t="str">
        <f ca="1">IF($B275='Creditor balance enquiry'!$C$2,1+COUNT($A$1:A274),"")</f>
        <v/>
      </c>
      <c r="B275" s="133" t="str">
        <f ca="1">OFFSET('Purchases Input worksheet'!$A$1,ROW()-2,0)</f>
        <v/>
      </c>
      <c r="C275" s="201" t="str">
        <f ca="1">IF($C274="Total","",
IF($C274="","",
IF(OFFSET('Purchases Input worksheet'!$B$1,ROW()-2,0)="","TOTAL",
OFFSET('Purchases Input worksheet'!$B$1,ROW()-2,0))))</f>
        <v/>
      </c>
      <c r="D275" s="201" t="str">
        <f ca="1">IF(OFFSET('Purchases Input worksheet'!$C$1,ROW()-2,0)="","",OFFSET('Purchases Input worksheet'!$C$1,ROW()-2,0))</f>
        <v/>
      </c>
      <c r="E275" s="170" t="str">
        <f ca="1">IF(OFFSET('Purchases Input worksheet'!$F$1,ROW()-2,0)="","",OFFSET('Purchases Input worksheet'!$F$1,ROW()-2,0))</f>
        <v/>
      </c>
      <c r="F275" s="202" t="str">
        <f ca="1">IF(OFFSET('Purchases Input worksheet'!$G$1,ROW()-2,0)="","",OFFSET('Purchases Input worksheet'!$G$1,ROW()-2,0))</f>
        <v/>
      </c>
      <c r="G275" s="205" t="str">
        <f ca="1">IF($C275="Total",SUM(G$1:G274),IF(OR('Purchases Input worksheet'!$M274&gt;0,'Purchases Input worksheet'!$M274=0),"",'Purchases Input worksheet'!$M274))</f>
        <v/>
      </c>
      <c r="H275" s="206" t="str">
        <f ca="1">IF($C275="Total",SUM(H$1:H274),IF(OR('Purchases Input worksheet'!$M274&lt;0,'Purchases Input worksheet'!$M274=0),"",'Purchases Input worksheet'!$M274))</f>
        <v/>
      </c>
      <c r="I275" s="347"/>
      <c r="J275" s="211" t="str">
        <f ca="1">IF($C275="Total",SUM($I$1:I274),"")</f>
        <v/>
      </c>
      <c r="K275" s="212" t="str">
        <f ca="1">IFERROR(IF($C275="Total",$K$2+SUM($G275:$H275)-$J275,
IF(AND(G275="",H275=""),"",
$K$2+SUM(H$3:$H275)+SUM(G$3:$G275)-SUM(I$2:$I275))),"")</f>
        <v/>
      </c>
    </row>
    <row r="276" spans="1:11" x14ac:dyDescent="0.35">
      <c r="A276" s="318" t="str">
        <f ca="1">IF($B276='Creditor balance enquiry'!$C$2,1+COUNT($A$1:A275),"")</f>
        <v/>
      </c>
      <c r="B276" s="133" t="str">
        <f ca="1">OFFSET('Purchases Input worksheet'!$A$1,ROW()-2,0)</f>
        <v/>
      </c>
      <c r="C276" s="201" t="str">
        <f ca="1">IF($C275="Total","",
IF($C275="","",
IF(OFFSET('Purchases Input worksheet'!$B$1,ROW()-2,0)="","TOTAL",
OFFSET('Purchases Input worksheet'!$B$1,ROW()-2,0))))</f>
        <v/>
      </c>
      <c r="D276" s="201" t="str">
        <f ca="1">IF(OFFSET('Purchases Input worksheet'!$C$1,ROW()-2,0)="","",OFFSET('Purchases Input worksheet'!$C$1,ROW()-2,0))</f>
        <v/>
      </c>
      <c r="E276" s="170" t="str">
        <f ca="1">IF(OFFSET('Purchases Input worksheet'!$F$1,ROW()-2,0)="","",OFFSET('Purchases Input worksheet'!$F$1,ROW()-2,0))</f>
        <v/>
      </c>
      <c r="F276" s="202" t="str">
        <f ca="1">IF(OFFSET('Purchases Input worksheet'!$G$1,ROW()-2,0)="","",OFFSET('Purchases Input worksheet'!$G$1,ROW()-2,0))</f>
        <v/>
      </c>
      <c r="G276" s="205" t="str">
        <f ca="1">IF($C276="Total",SUM(G$1:G275),IF(OR('Purchases Input worksheet'!$M275&gt;0,'Purchases Input worksheet'!$M275=0),"",'Purchases Input worksheet'!$M275))</f>
        <v/>
      </c>
      <c r="H276" s="206" t="str">
        <f ca="1">IF($C276="Total",SUM(H$1:H275),IF(OR('Purchases Input worksheet'!$M275&lt;0,'Purchases Input worksheet'!$M275=0),"",'Purchases Input worksheet'!$M275))</f>
        <v/>
      </c>
      <c r="I276" s="347"/>
      <c r="J276" s="211" t="str">
        <f ca="1">IF($C276="Total",SUM($I$1:I275),"")</f>
        <v/>
      </c>
      <c r="K276" s="212" t="str">
        <f ca="1">IFERROR(IF($C276="Total",$K$2+SUM($G276:$H276)-$J276,
IF(AND(G276="",H276=""),"",
$K$2+SUM(H$3:$H276)+SUM(G$3:$G276)-SUM(I$2:$I276))),"")</f>
        <v/>
      </c>
    </row>
    <row r="277" spans="1:11" x14ac:dyDescent="0.35">
      <c r="A277" s="318" t="str">
        <f ca="1">IF($B277='Creditor balance enquiry'!$C$2,1+COUNT($A$1:A276),"")</f>
        <v/>
      </c>
      <c r="B277" s="133" t="str">
        <f ca="1">OFFSET('Purchases Input worksheet'!$A$1,ROW()-2,0)</f>
        <v/>
      </c>
      <c r="C277" s="201" t="str">
        <f ca="1">IF($C276="Total","",
IF($C276="","",
IF(OFFSET('Purchases Input worksheet'!$B$1,ROW()-2,0)="","TOTAL",
OFFSET('Purchases Input worksheet'!$B$1,ROW()-2,0))))</f>
        <v/>
      </c>
      <c r="D277" s="201" t="str">
        <f ca="1">IF(OFFSET('Purchases Input worksheet'!$C$1,ROW()-2,0)="","",OFFSET('Purchases Input worksheet'!$C$1,ROW()-2,0))</f>
        <v/>
      </c>
      <c r="E277" s="170" t="str">
        <f ca="1">IF(OFFSET('Purchases Input worksheet'!$F$1,ROW()-2,0)="","",OFFSET('Purchases Input worksheet'!$F$1,ROW()-2,0))</f>
        <v/>
      </c>
      <c r="F277" s="202" t="str">
        <f ca="1">IF(OFFSET('Purchases Input worksheet'!$G$1,ROW()-2,0)="","",OFFSET('Purchases Input worksheet'!$G$1,ROW()-2,0))</f>
        <v/>
      </c>
      <c r="G277" s="205" t="str">
        <f ca="1">IF($C277="Total",SUM(G$1:G276),IF(OR('Purchases Input worksheet'!$M276&gt;0,'Purchases Input worksheet'!$M276=0),"",'Purchases Input worksheet'!$M276))</f>
        <v/>
      </c>
      <c r="H277" s="206" t="str">
        <f ca="1">IF($C277="Total",SUM(H$1:H276),IF(OR('Purchases Input worksheet'!$M276&lt;0,'Purchases Input worksheet'!$M276=0),"",'Purchases Input worksheet'!$M276))</f>
        <v/>
      </c>
      <c r="I277" s="347"/>
      <c r="J277" s="211" t="str">
        <f ca="1">IF($C277="Total",SUM($I$1:I276),"")</f>
        <v/>
      </c>
      <c r="K277" s="212" t="str">
        <f ca="1">IFERROR(IF($C277="Total",$K$2+SUM($G277:$H277)-$J277,
IF(AND(G277="",H277=""),"",
$K$2+SUM(H$3:$H277)+SUM(G$3:$G277)-SUM(I$2:$I277))),"")</f>
        <v/>
      </c>
    </row>
    <row r="278" spans="1:11" x14ac:dyDescent="0.35">
      <c r="A278" s="318" t="str">
        <f ca="1">IF($B278='Creditor balance enquiry'!$C$2,1+COUNT($A$1:A277),"")</f>
        <v/>
      </c>
      <c r="B278" s="133" t="str">
        <f ca="1">OFFSET('Purchases Input worksheet'!$A$1,ROW()-2,0)</f>
        <v/>
      </c>
      <c r="C278" s="201" t="str">
        <f ca="1">IF($C277="Total","",
IF($C277="","",
IF(OFFSET('Purchases Input worksheet'!$B$1,ROW()-2,0)="","TOTAL",
OFFSET('Purchases Input worksheet'!$B$1,ROW()-2,0))))</f>
        <v/>
      </c>
      <c r="D278" s="201" t="str">
        <f ca="1">IF(OFFSET('Purchases Input worksheet'!$C$1,ROW()-2,0)="","",OFFSET('Purchases Input worksheet'!$C$1,ROW()-2,0))</f>
        <v/>
      </c>
      <c r="E278" s="170" t="str">
        <f ca="1">IF(OFFSET('Purchases Input worksheet'!$F$1,ROW()-2,0)="","",OFFSET('Purchases Input worksheet'!$F$1,ROW()-2,0))</f>
        <v/>
      </c>
      <c r="F278" s="202" t="str">
        <f ca="1">IF(OFFSET('Purchases Input worksheet'!$G$1,ROW()-2,0)="","",OFFSET('Purchases Input worksheet'!$G$1,ROW()-2,0))</f>
        <v/>
      </c>
      <c r="G278" s="205" t="str">
        <f ca="1">IF($C278="Total",SUM(G$1:G277),IF(OR('Purchases Input worksheet'!$M277&gt;0,'Purchases Input worksheet'!$M277=0),"",'Purchases Input worksheet'!$M277))</f>
        <v/>
      </c>
      <c r="H278" s="206" t="str">
        <f ca="1">IF($C278="Total",SUM(H$1:H277),IF(OR('Purchases Input worksheet'!$M277&lt;0,'Purchases Input worksheet'!$M277=0),"",'Purchases Input worksheet'!$M277))</f>
        <v/>
      </c>
      <c r="I278" s="347"/>
      <c r="J278" s="211" t="str">
        <f ca="1">IF($C278="Total",SUM($I$1:I277),"")</f>
        <v/>
      </c>
      <c r="K278" s="212" t="str">
        <f ca="1">IFERROR(IF($C278="Total",$K$2+SUM($G278:$H278)-$J278,
IF(AND(G278="",H278=""),"",
$K$2+SUM(H$3:$H278)+SUM(G$3:$G278)-SUM(I$2:$I278))),"")</f>
        <v/>
      </c>
    </row>
    <row r="279" spans="1:11" x14ac:dyDescent="0.35">
      <c r="A279" s="318" t="str">
        <f ca="1">IF($B279='Creditor balance enquiry'!$C$2,1+COUNT($A$1:A278),"")</f>
        <v/>
      </c>
      <c r="B279" s="133" t="str">
        <f ca="1">OFFSET('Purchases Input worksheet'!$A$1,ROW()-2,0)</f>
        <v/>
      </c>
      <c r="C279" s="201" t="str">
        <f ca="1">IF($C278="Total","",
IF($C278="","",
IF(OFFSET('Purchases Input worksheet'!$B$1,ROW()-2,0)="","TOTAL",
OFFSET('Purchases Input worksheet'!$B$1,ROW()-2,0))))</f>
        <v/>
      </c>
      <c r="D279" s="201" t="str">
        <f ca="1">IF(OFFSET('Purchases Input worksheet'!$C$1,ROW()-2,0)="","",OFFSET('Purchases Input worksheet'!$C$1,ROW()-2,0))</f>
        <v/>
      </c>
      <c r="E279" s="170" t="str">
        <f ca="1">IF(OFFSET('Purchases Input worksheet'!$F$1,ROW()-2,0)="","",OFFSET('Purchases Input worksheet'!$F$1,ROW()-2,0))</f>
        <v/>
      </c>
      <c r="F279" s="202" t="str">
        <f ca="1">IF(OFFSET('Purchases Input worksheet'!$G$1,ROW()-2,0)="","",OFFSET('Purchases Input worksheet'!$G$1,ROW()-2,0))</f>
        <v/>
      </c>
      <c r="G279" s="205" t="str">
        <f ca="1">IF($C279="Total",SUM(G$1:G278),IF(OR('Purchases Input worksheet'!$M278&gt;0,'Purchases Input worksheet'!$M278=0),"",'Purchases Input worksheet'!$M278))</f>
        <v/>
      </c>
      <c r="H279" s="206" t="str">
        <f ca="1">IF($C279="Total",SUM(H$1:H278),IF(OR('Purchases Input worksheet'!$M278&lt;0,'Purchases Input worksheet'!$M278=0),"",'Purchases Input worksheet'!$M278))</f>
        <v/>
      </c>
      <c r="I279" s="347"/>
      <c r="J279" s="211" t="str">
        <f ca="1">IF($C279="Total",SUM($I$1:I278),"")</f>
        <v/>
      </c>
      <c r="K279" s="212" t="str">
        <f ca="1">IFERROR(IF($C279="Total",$K$2+SUM($G279:$H279)-$J279,
IF(AND(G279="",H279=""),"",
$K$2+SUM(H$3:$H279)+SUM(G$3:$G279)-SUM(I$2:$I279))),"")</f>
        <v/>
      </c>
    </row>
    <row r="280" spans="1:11" x14ac:dyDescent="0.35">
      <c r="A280" s="318" t="str">
        <f ca="1">IF($B280='Creditor balance enquiry'!$C$2,1+COUNT($A$1:A279),"")</f>
        <v/>
      </c>
      <c r="B280" s="133" t="str">
        <f ca="1">OFFSET('Purchases Input worksheet'!$A$1,ROW()-2,0)</f>
        <v/>
      </c>
      <c r="C280" s="201" t="str">
        <f ca="1">IF($C279="Total","",
IF($C279="","",
IF(OFFSET('Purchases Input worksheet'!$B$1,ROW()-2,0)="","TOTAL",
OFFSET('Purchases Input worksheet'!$B$1,ROW()-2,0))))</f>
        <v/>
      </c>
      <c r="D280" s="201" t="str">
        <f ca="1">IF(OFFSET('Purchases Input worksheet'!$C$1,ROW()-2,0)="","",OFFSET('Purchases Input worksheet'!$C$1,ROW()-2,0))</f>
        <v/>
      </c>
      <c r="E280" s="170" t="str">
        <f ca="1">IF(OFFSET('Purchases Input worksheet'!$F$1,ROW()-2,0)="","",OFFSET('Purchases Input worksheet'!$F$1,ROW()-2,0))</f>
        <v/>
      </c>
      <c r="F280" s="202" t="str">
        <f ca="1">IF(OFFSET('Purchases Input worksheet'!$G$1,ROW()-2,0)="","",OFFSET('Purchases Input worksheet'!$G$1,ROW()-2,0))</f>
        <v/>
      </c>
      <c r="G280" s="205" t="str">
        <f ca="1">IF($C280="Total",SUM(G$1:G279),IF(OR('Purchases Input worksheet'!$M279&gt;0,'Purchases Input worksheet'!$M279=0),"",'Purchases Input worksheet'!$M279))</f>
        <v/>
      </c>
      <c r="H280" s="206" t="str">
        <f ca="1">IF($C280="Total",SUM(H$1:H279),IF(OR('Purchases Input worksheet'!$M279&lt;0,'Purchases Input worksheet'!$M279=0),"",'Purchases Input worksheet'!$M279))</f>
        <v/>
      </c>
      <c r="I280" s="347"/>
      <c r="J280" s="211" t="str">
        <f ca="1">IF($C280="Total",SUM($I$1:I279),"")</f>
        <v/>
      </c>
      <c r="K280" s="212" t="str">
        <f ca="1">IFERROR(IF($C280="Total",$K$2+SUM($G280:$H280)-$J280,
IF(AND(G280="",H280=""),"",
$K$2+SUM(H$3:$H280)+SUM(G$3:$G280)-SUM(I$2:$I280))),"")</f>
        <v/>
      </c>
    </row>
    <row r="281" spans="1:11" x14ac:dyDescent="0.35">
      <c r="A281" s="318" t="str">
        <f ca="1">IF($B281='Creditor balance enquiry'!$C$2,1+COUNT($A$1:A280),"")</f>
        <v/>
      </c>
      <c r="B281" s="133" t="str">
        <f ca="1">OFFSET('Purchases Input worksheet'!$A$1,ROW()-2,0)</f>
        <v/>
      </c>
      <c r="C281" s="201" t="str">
        <f ca="1">IF($C280="Total","",
IF($C280="","",
IF(OFFSET('Purchases Input worksheet'!$B$1,ROW()-2,0)="","TOTAL",
OFFSET('Purchases Input worksheet'!$B$1,ROW()-2,0))))</f>
        <v/>
      </c>
      <c r="D281" s="201" t="str">
        <f ca="1">IF(OFFSET('Purchases Input worksheet'!$C$1,ROW()-2,0)="","",OFFSET('Purchases Input worksheet'!$C$1,ROW()-2,0))</f>
        <v/>
      </c>
      <c r="E281" s="170" t="str">
        <f ca="1">IF(OFFSET('Purchases Input worksheet'!$F$1,ROW()-2,0)="","",OFFSET('Purchases Input worksheet'!$F$1,ROW()-2,0))</f>
        <v/>
      </c>
      <c r="F281" s="202" t="str">
        <f ca="1">IF(OFFSET('Purchases Input worksheet'!$G$1,ROW()-2,0)="","",OFFSET('Purchases Input worksheet'!$G$1,ROW()-2,0))</f>
        <v/>
      </c>
      <c r="G281" s="205" t="str">
        <f ca="1">IF($C281="Total",SUM(G$1:G280),IF(OR('Purchases Input worksheet'!$M280&gt;0,'Purchases Input worksheet'!$M280=0),"",'Purchases Input worksheet'!$M280))</f>
        <v/>
      </c>
      <c r="H281" s="206" t="str">
        <f ca="1">IF($C281="Total",SUM(H$1:H280),IF(OR('Purchases Input worksheet'!$M280&lt;0,'Purchases Input worksheet'!$M280=0),"",'Purchases Input worksheet'!$M280))</f>
        <v/>
      </c>
      <c r="I281" s="347"/>
      <c r="J281" s="211" t="str">
        <f ca="1">IF($C281="Total",SUM($I$1:I280),"")</f>
        <v/>
      </c>
      <c r="K281" s="212" t="str">
        <f ca="1">IFERROR(IF($C281="Total",$K$2+SUM($G281:$H281)-$J281,
IF(AND(G281="",H281=""),"",
$K$2+SUM(H$3:$H281)+SUM(G$3:$G281)-SUM(I$2:$I281))),"")</f>
        <v/>
      </c>
    </row>
    <row r="282" spans="1:11" x14ac:dyDescent="0.35">
      <c r="A282" s="318" t="str">
        <f ca="1">IF($B282='Creditor balance enquiry'!$C$2,1+COUNT($A$1:A281),"")</f>
        <v/>
      </c>
      <c r="B282" s="133" t="str">
        <f ca="1">OFFSET('Purchases Input worksheet'!$A$1,ROW()-2,0)</f>
        <v/>
      </c>
      <c r="C282" s="201" t="str">
        <f ca="1">IF($C281="Total","",
IF($C281="","",
IF(OFFSET('Purchases Input worksheet'!$B$1,ROW()-2,0)="","TOTAL",
OFFSET('Purchases Input worksheet'!$B$1,ROW()-2,0))))</f>
        <v/>
      </c>
      <c r="D282" s="201" t="str">
        <f ca="1">IF(OFFSET('Purchases Input worksheet'!$C$1,ROW()-2,0)="","",OFFSET('Purchases Input worksheet'!$C$1,ROW()-2,0))</f>
        <v/>
      </c>
      <c r="E282" s="170" t="str">
        <f ca="1">IF(OFFSET('Purchases Input worksheet'!$F$1,ROW()-2,0)="","",OFFSET('Purchases Input worksheet'!$F$1,ROW()-2,0))</f>
        <v/>
      </c>
      <c r="F282" s="202" t="str">
        <f ca="1">IF(OFFSET('Purchases Input worksheet'!$G$1,ROW()-2,0)="","",OFFSET('Purchases Input worksheet'!$G$1,ROW()-2,0))</f>
        <v/>
      </c>
      <c r="G282" s="205" t="str">
        <f ca="1">IF($C282="Total",SUM(G$1:G281),IF(OR('Purchases Input worksheet'!$M281&gt;0,'Purchases Input worksheet'!$M281=0),"",'Purchases Input worksheet'!$M281))</f>
        <v/>
      </c>
      <c r="H282" s="206" t="str">
        <f ca="1">IF($C282="Total",SUM(H$1:H281),IF(OR('Purchases Input worksheet'!$M281&lt;0,'Purchases Input worksheet'!$M281=0),"",'Purchases Input worksheet'!$M281))</f>
        <v/>
      </c>
      <c r="I282" s="347"/>
      <c r="J282" s="211" t="str">
        <f ca="1">IF($C282="Total",SUM($I$1:I281),"")</f>
        <v/>
      </c>
      <c r="K282" s="212" t="str">
        <f ca="1">IFERROR(IF($C282="Total",$K$2+SUM($G282:$H282)-$J282,
IF(AND(G282="",H282=""),"",
$K$2+SUM(H$3:$H282)+SUM(G$3:$G282)-SUM(I$2:$I282))),"")</f>
        <v/>
      </c>
    </row>
    <row r="283" spans="1:11" x14ac:dyDescent="0.35">
      <c r="A283" s="318" t="str">
        <f ca="1">IF($B283='Creditor balance enquiry'!$C$2,1+COUNT($A$1:A282),"")</f>
        <v/>
      </c>
      <c r="B283" s="133" t="str">
        <f ca="1">OFFSET('Purchases Input worksheet'!$A$1,ROW()-2,0)</f>
        <v/>
      </c>
      <c r="C283" s="201" t="str">
        <f ca="1">IF($C282="Total","",
IF($C282="","",
IF(OFFSET('Purchases Input worksheet'!$B$1,ROW()-2,0)="","TOTAL",
OFFSET('Purchases Input worksheet'!$B$1,ROW()-2,0))))</f>
        <v/>
      </c>
      <c r="D283" s="201" t="str">
        <f ca="1">IF(OFFSET('Purchases Input worksheet'!$C$1,ROW()-2,0)="","",OFFSET('Purchases Input worksheet'!$C$1,ROW()-2,0))</f>
        <v/>
      </c>
      <c r="E283" s="170" t="str">
        <f ca="1">IF(OFFSET('Purchases Input worksheet'!$F$1,ROW()-2,0)="","",OFFSET('Purchases Input worksheet'!$F$1,ROW()-2,0))</f>
        <v/>
      </c>
      <c r="F283" s="202" t="str">
        <f ca="1">IF(OFFSET('Purchases Input worksheet'!$G$1,ROW()-2,0)="","",OFFSET('Purchases Input worksheet'!$G$1,ROW()-2,0))</f>
        <v/>
      </c>
      <c r="G283" s="205" t="str">
        <f ca="1">IF($C283="Total",SUM(G$1:G282),IF(OR('Purchases Input worksheet'!$M282&gt;0,'Purchases Input worksheet'!$M282=0),"",'Purchases Input worksheet'!$M282))</f>
        <v/>
      </c>
      <c r="H283" s="206" t="str">
        <f ca="1">IF($C283="Total",SUM(H$1:H282),IF(OR('Purchases Input worksheet'!$M282&lt;0,'Purchases Input worksheet'!$M282=0),"",'Purchases Input worksheet'!$M282))</f>
        <v/>
      </c>
      <c r="I283" s="347"/>
      <c r="J283" s="211" t="str">
        <f ca="1">IF($C283="Total",SUM($I$1:I282),"")</f>
        <v/>
      </c>
      <c r="K283" s="212" t="str">
        <f ca="1">IFERROR(IF($C283="Total",$K$2+SUM($G283:$H283)-$J283,
IF(AND(G283="",H283=""),"",
$K$2+SUM(H$3:$H283)+SUM(G$3:$G283)-SUM(I$2:$I283))),"")</f>
        <v/>
      </c>
    </row>
    <row r="284" spans="1:11" x14ac:dyDescent="0.35">
      <c r="A284" s="318" t="str">
        <f ca="1">IF($B284='Creditor balance enquiry'!$C$2,1+COUNT($A$1:A283),"")</f>
        <v/>
      </c>
      <c r="B284" s="133" t="str">
        <f ca="1">OFFSET('Purchases Input worksheet'!$A$1,ROW()-2,0)</f>
        <v/>
      </c>
      <c r="C284" s="201" t="str">
        <f ca="1">IF($C283="Total","",
IF($C283="","",
IF(OFFSET('Purchases Input worksheet'!$B$1,ROW()-2,0)="","TOTAL",
OFFSET('Purchases Input worksheet'!$B$1,ROW()-2,0))))</f>
        <v/>
      </c>
      <c r="D284" s="201" t="str">
        <f ca="1">IF(OFFSET('Purchases Input worksheet'!$C$1,ROW()-2,0)="","",OFFSET('Purchases Input worksheet'!$C$1,ROW()-2,0))</f>
        <v/>
      </c>
      <c r="E284" s="170" t="str">
        <f ca="1">IF(OFFSET('Purchases Input worksheet'!$F$1,ROW()-2,0)="","",OFFSET('Purchases Input worksheet'!$F$1,ROW()-2,0))</f>
        <v/>
      </c>
      <c r="F284" s="202" t="str">
        <f ca="1">IF(OFFSET('Purchases Input worksheet'!$G$1,ROW()-2,0)="","",OFFSET('Purchases Input worksheet'!$G$1,ROW()-2,0))</f>
        <v/>
      </c>
      <c r="G284" s="205" t="str">
        <f ca="1">IF($C284="Total",SUM(G$1:G283),IF(OR('Purchases Input worksheet'!$M283&gt;0,'Purchases Input worksheet'!$M283=0),"",'Purchases Input worksheet'!$M283))</f>
        <v/>
      </c>
      <c r="H284" s="206" t="str">
        <f ca="1">IF($C284="Total",SUM(H$1:H283),IF(OR('Purchases Input worksheet'!$M283&lt;0,'Purchases Input worksheet'!$M283=0),"",'Purchases Input worksheet'!$M283))</f>
        <v/>
      </c>
      <c r="I284" s="347"/>
      <c r="J284" s="211" t="str">
        <f ca="1">IF($C284="Total",SUM($I$1:I283),"")</f>
        <v/>
      </c>
      <c r="K284" s="212" t="str">
        <f ca="1">IFERROR(IF($C284="Total",$K$2+SUM($G284:$H284)-$J284,
IF(AND(G284="",H284=""),"",
$K$2+SUM(H$3:$H284)+SUM(G$3:$G284)-SUM(I$2:$I284))),"")</f>
        <v/>
      </c>
    </row>
    <row r="285" spans="1:11" x14ac:dyDescent="0.35">
      <c r="A285" s="318" t="str">
        <f ca="1">IF($B285='Creditor balance enquiry'!$C$2,1+COUNT($A$1:A284),"")</f>
        <v/>
      </c>
      <c r="B285" s="133" t="str">
        <f ca="1">OFFSET('Purchases Input worksheet'!$A$1,ROW()-2,0)</f>
        <v/>
      </c>
      <c r="C285" s="201" t="str">
        <f ca="1">IF($C284="Total","",
IF($C284="","",
IF(OFFSET('Purchases Input worksheet'!$B$1,ROW()-2,0)="","TOTAL",
OFFSET('Purchases Input worksheet'!$B$1,ROW()-2,0))))</f>
        <v/>
      </c>
      <c r="D285" s="201" t="str">
        <f ca="1">IF(OFFSET('Purchases Input worksheet'!$C$1,ROW()-2,0)="","",OFFSET('Purchases Input worksheet'!$C$1,ROW()-2,0))</f>
        <v/>
      </c>
      <c r="E285" s="170" t="str">
        <f ca="1">IF(OFFSET('Purchases Input worksheet'!$F$1,ROW()-2,0)="","",OFFSET('Purchases Input worksheet'!$F$1,ROW()-2,0))</f>
        <v/>
      </c>
      <c r="F285" s="202" t="str">
        <f ca="1">IF(OFFSET('Purchases Input worksheet'!$G$1,ROW()-2,0)="","",OFFSET('Purchases Input worksheet'!$G$1,ROW()-2,0))</f>
        <v/>
      </c>
      <c r="G285" s="205" t="str">
        <f ca="1">IF($C285="Total",SUM(G$1:G284),IF(OR('Purchases Input worksheet'!$M284&gt;0,'Purchases Input worksheet'!$M284=0),"",'Purchases Input worksheet'!$M284))</f>
        <v/>
      </c>
      <c r="H285" s="206" t="str">
        <f ca="1">IF($C285="Total",SUM(H$1:H284),IF(OR('Purchases Input worksheet'!$M284&lt;0,'Purchases Input worksheet'!$M284=0),"",'Purchases Input worksheet'!$M284))</f>
        <v/>
      </c>
      <c r="I285" s="347"/>
      <c r="J285" s="211" t="str">
        <f ca="1">IF($C285="Total",SUM($I$1:I284),"")</f>
        <v/>
      </c>
      <c r="K285" s="212" t="str">
        <f ca="1">IFERROR(IF($C285="Total",$K$2+SUM($G285:$H285)-$J285,
IF(AND(G285="",H285=""),"",
$K$2+SUM(H$3:$H285)+SUM(G$3:$G285)-SUM(I$2:$I285))),"")</f>
        <v/>
      </c>
    </row>
    <row r="286" spans="1:11" x14ac:dyDescent="0.35">
      <c r="A286" s="318" t="str">
        <f ca="1">IF($B286='Creditor balance enquiry'!$C$2,1+COUNT($A$1:A285),"")</f>
        <v/>
      </c>
      <c r="B286" s="133" t="str">
        <f ca="1">OFFSET('Purchases Input worksheet'!$A$1,ROW()-2,0)</f>
        <v/>
      </c>
      <c r="C286" s="201" t="str">
        <f ca="1">IF($C285="Total","",
IF($C285="","",
IF(OFFSET('Purchases Input worksheet'!$B$1,ROW()-2,0)="","TOTAL",
OFFSET('Purchases Input worksheet'!$B$1,ROW()-2,0))))</f>
        <v/>
      </c>
      <c r="D286" s="201" t="str">
        <f ca="1">IF(OFFSET('Purchases Input worksheet'!$C$1,ROW()-2,0)="","",OFFSET('Purchases Input worksheet'!$C$1,ROW()-2,0))</f>
        <v/>
      </c>
      <c r="E286" s="170" t="str">
        <f ca="1">IF(OFFSET('Purchases Input worksheet'!$F$1,ROW()-2,0)="","",OFFSET('Purchases Input worksheet'!$F$1,ROW()-2,0))</f>
        <v/>
      </c>
      <c r="F286" s="202" t="str">
        <f ca="1">IF(OFFSET('Purchases Input worksheet'!$G$1,ROW()-2,0)="","",OFFSET('Purchases Input worksheet'!$G$1,ROW()-2,0))</f>
        <v/>
      </c>
      <c r="G286" s="205" t="str">
        <f ca="1">IF($C286="Total",SUM(G$1:G285),IF(OR('Purchases Input worksheet'!$M285&gt;0,'Purchases Input worksheet'!$M285=0),"",'Purchases Input worksheet'!$M285))</f>
        <v/>
      </c>
      <c r="H286" s="206" t="str">
        <f ca="1">IF($C286="Total",SUM(H$1:H285),IF(OR('Purchases Input worksheet'!$M285&lt;0,'Purchases Input worksheet'!$M285=0),"",'Purchases Input worksheet'!$M285))</f>
        <v/>
      </c>
      <c r="I286" s="347"/>
      <c r="J286" s="211" t="str">
        <f ca="1">IF($C286="Total",SUM($I$1:I285),"")</f>
        <v/>
      </c>
      <c r="K286" s="212" t="str">
        <f ca="1">IFERROR(IF($C286="Total",$K$2+SUM($G286:$H286)-$J286,
IF(AND(G286="",H286=""),"",
$K$2+SUM(H$3:$H286)+SUM(G$3:$G286)-SUM(I$2:$I286))),"")</f>
        <v/>
      </c>
    </row>
    <row r="287" spans="1:11" x14ac:dyDescent="0.35">
      <c r="A287" s="318" t="str">
        <f ca="1">IF($B287='Creditor balance enquiry'!$C$2,1+COUNT($A$1:A286),"")</f>
        <v/>
      </c>
      <c r="B287" s="133" t="str">
        <f ca="1">OFFSET('Purchases Input worksheet'!$A$1,ROW()-2,0)</f>
        <v/>
      </c>
      <c r="C287" s="201" t="str">
        <f ca="1">IF($C286="Total","",
IF($C286="","",
IF(OFFSET('Purchases Input worksheet'!$B$1,ROW()-2,0)="","TOTAL",
OFFSET('Purchases Input worksheet'!$B$1,ROW()-2,0))))</f>
        <v/>
      </c>
      <c r="D287" s="201" t="str">
        <f ca="1">IF(OFFSET('Purchases Input worksheet'!$C$1,ROW()-2,0)="","",OFFSET('Purchases Input worksheet'!$C$1,ROW()-2,0))</f>
        <v/>
      </c>
      <c r="E287" s="170" t="str">
        <f ca="1">IF(OFFSET('Purchases Input worksheet'!$F$1,ROW()-2,0)="","",OFFSET('Purchases Input worksheet'!$F$1,ROW()-2,0))</f>
        <v/>
      </c>
      <c r="F287" s="202" t="str">
        <f ca="1">IF(OFFSET('Purchases Input worksheet'!$G$1,ROW()-2,0)="","",OFFSET('Purchases Input worksheet'!$G$1,ROW()-2,0))</f>
        <v/>
      </c>
      <c r="G287" s="205" t="str">
        <f ca="1">IF($C287="Total",SUM(G$1:G286),IF(OR('Purchases Input worksheet'!$M286&gt;0,'Purchases Input worksheet'!$M286=0),"",'Purchases Input worksheet'!$M286))</f>
        <v/>
      </c>
      <c r="H287" s="206" t="str">
        <f ca="1">IF($C287="Total",SUM(H$1:H286),IF(OR('Purchases Input worksheet'!$M286&lt;0,'Purchases Input worksheet'!$M286=0),"",'Purchases Input worksheet'!$M286))</f>
        <v/>
      </c>
      <c r="I287" s="347"/>
      <c r="J287" s="211" t="str">
        <f ca="1">IF($C287="Total",SUM($I$1:I286),"")</f>
        <v/>
      </c>
      <c r="K287" s="212" t="str">
        <f ca="1">IFERROR(IF($C287="Total",$K$2+SUM($G287:$H287)-$J287,
IF(AND(G287="",H287=""),"",
$K$2+SUM(H$3:$H287)+SUM(G$3:$G287)-SUM(I$2:$I287))),"")</f>
        <v/>
      </c>
    </row>
    <row r="288" spans="1:11" x14ac:dyDescent="0.35">
      <c r="A288" s="318" t="str">
        <f ca="1">IF($B288='Creditor balance enquiry'!$C$2,1+COUNT($A$1:A287),"")</f>
        <v/>
      </c>
      <c r="B288" s="133" t="str">
        <f ca="1">OFFSET('Purchases Input worksheet'!$A$1,ROW()-2,0)</f>
        <v/>
      </c>
      <c r="C288" s="201" t="str">
        <f ca="1">IF($C287="Total","",
IF($C287="","",
IF(OFFSET('Purchases Input worksheet'!$B$1,ROW()-2,0)="","TOTAL",
OFFSET('Purchases Input worksheet'!$B$1,ROW()-2,0))))</f>
        <v/>
      </c>
      <c r="D288" s="201" t="str">
        <f ca="1">IF(OFFSET('Purchases Input worksheet'!$C$1,ROW()-2,0)="","",OFFSET('Purchases Input worksheet'!$C$1,ROW()-2,0))</f>
        <v/>
      </c>
      <c r="E288" s="170" t="str">
        <f ca="1">IF(OFFSET('Purchases Input worksheet'!$F$1,ROW()-2,0)="","",OFFSET('Purchases Input worksheet'!$F$1,ROW()-2,0))</f>
        <v/>
      </c>
      <c r="F288" s="202" t="str">
        <f ca="1">IF(OFFSET('Purchases Input worksheet'!$G$1,ROW()-2,0)="","",OFFSET('Purchases Input worksheet'!$G$1,ROW()-2,0))</f>
        <v/>
      </c>
      <c r="G288" s="205" t="str">
        <f ca="1">IF($C288="Total",SUM(G$1:G287),IF(OR('Purchases Input worksheet'!$M287&gt;0,'Purchases Input worksheet'!$M287=0),"",'Purchases Input worksheet'!$M287))</f>
        <v/>
      </c>
      <c r="H288" s="206" t="str">
        <f ca="1">IF($C288="Total",SUM(H$1:H287),IF(OR('Purchases Input worksheet'!$M287&lt;0,'Purchases Input worksheet'!$M287=0),"",'Purchases Input worksheet'!$M287))</f>
        <v/>
      </c>
      <c r="I288" s="347"/>
      <c r="J288" s="211" t="str">
        <f ca="1">IF($C288="Total",SUM($I$1:I287),"")</f>
        <v/>
      </c>
      <c r="K288" s="212" t="str">
        <f ca="1">IFERROR(IF($C288="Total",$K$2+SUM($G288:$H288)-$J288,
IF(AND(G288="",H288=""),"",
$K$2+SUM(H$3:$H288)+SUM(G$3:$G288)-SUM(I$2:$I288))),"")</f>
        <v/>
      </c>
    </row>
    <row r="289" spans="1:11" x14ac:dyDescent="0.35">
      <c r="A289" s="318" t="str">
        <f ca="1">IF($B289='Creditor balance enquiry'!$C$2,1+COUNT($A$1:A288),"")</f>
        <v/>
      </c>
      <c r="B289" s="133" t="str">
        <f ca="1">OFFSET('Purchases Input worksheet'!$A$1,ROW()-2,0)</f>
        <v/>
      </c>
      <c r="C289" s="201" t="str">
        <f ca="1">IF($C288="Total","",
IF($C288="","",
IF(OFFSET('Purchases Input worksheet'!$B$1,ROW()-2,0)="","TOTAL",
OFFSET('Purchases Input worksheet'!$B$1,ROW()-2,0))))</f>
        <v/>
      </c>
      <c r="D289" s="201" t="str">
        <f ca="1">IF(OFFSET('Purchases Input worksheet'!$C$1,ROW()-2,0)="","",OFFSET('Purchases Input worksheet'!$C$1,ROW()-2,0))</f>
        <v/>
      </c>
      <c r="E289" s="170" t="str">
        <f ca="1">IF(OFFSET('Purchases Input worksheet'!$F$1,ROW()-2,0)="","",OFFSET('Purchases Input worksheet'!$F$1,ROW()-2,0))</f>
        <v/>
      </c>
      <c r="F289" s="202" t="str">
        <f ca="1">IF(OFFSET('Purchases Input worksheet'!$G$1,ROW()-2,0)="","",OFFSET('Purchases Input worksheet'!$G$1,ROW()-2,0))</f>
        <v/>
      </c>
      <c r="G289" s="205" t="str">
        <f ca="1">IF($C289="Total",SUM(G$1:G288),IF(OR('Purchases Input worksheet'!$M288&gt;0,'Purchases Input worksheet'!$M288=0),"",'Purchases Input worksheet'!$M288))</f>
        <v/>
      </c>
      <c r="H289" s="206" t="str">
        <f ca="1">IF($C289="Total",SUM(H$1:H288),IF(OR('Purchases Input worksheet'!$M288&lt;0,'Purchases Input worksheet'!$M288=0),"",'Purchases Input worksheet'!$M288))</f>
        <v/>
      </c>
      <c r="I289" s="347"/>
      <c r="J289" s="211" t="str">
        <f ca="1">IF($C289="Total",SUM($I$1:I288),"")</f>
        <v/>
      </c>
      <c r="K289" s="212" t="str">
        <f ca="1">IFERROR(IF($C289="Total",$K$2+SUM($G289:$H289)-$J289,
IF(AND(G289="",H289=""),"",
$K$2+SUM(H$3:$H289)+SUM(G$3:$G289)-SUM(I$2:$I289))),"")</f>
        <v/>
      </c>
    </row>
    <row r="290" spans="1:11" x14ac:dyDescent="0.35">
      <c r="A290" s="318" t="str">
        <f ca="1">IF($B290='Creditor balance enquiry'!$C$2,1+COUNT($A$1:A289),"")</f>
        <v/>
      </c>
      <c r="B290" s="133" t="str">
        <f ca="1">OFFSET('Purchases Input worksheet'!$A$1,ROW()-2,0)</f>
        <v/>
      </c>
      <c r="C290" s="201" t="str">
        <f ca="1">IF($C289="Total","",
IF($C289="","",
IF(OFFSET('Purchases Input worksheet'!$B$1,ROW()-2,0)="","TOTAL",
OFFSET('Purchases Input worksheet'!$B$1,ROW()-2,0))))</f>
        <v/>
      </c>
      <c r="D290" s="201" t="str">
        <f ca="1">IF(OFFSET('Purchases Input worksheet'!$C$1,ROW()-2,0)="","",OFFSET('Purchases Input worksheet'!$C$1,ROW()-2,0))</f>
        <v/>
      </c>
      <c r="E290" s="170" t="str">
        <f ca="1">IF(OFFSET('Purchases Input worksheet'!$F$1,ROW()-2,0)="","",OFFSET('Purchases Input worksheet'!$F$1,ROW()-2,0))</f>
        <v/>
      </c>
      <c r="F290" s="202" t="str">
        <f ca="1">IF(OFFSET('Purchases Input worksheet'!$G$1,ROW()-2,0)="","",OFFSET('Purchases Input worksheet'!$G$1,ROW()-2,0))</f>
        <v/>
      </c>
      <c r="G290" s="205" t="str">
        <f ca="1">IF($C290="Total",SUM(G$1:G289),IF(OR('Purchases Input worksheet'!$M289&gt;0,'Purchases Input worksheet'!$M289=0),"",'Purchases Input worksheet'!$M289))</f>
        <v/>
      </c>
      <c r="H290" s="206" t="str">
        <f ca="1">IF($C290="Total",SUM(H$1:H289),IF(OR('Purchases Input worksheet'!$M289&lt;0,'Purchases Input worksheet'!$M289=0),"",'Purchases Input worksheet'!$M289))</f>
        <v/>
      </c>
      <c r="I290" s="347"/>
      <c r="J290" s="211" t="str">
        <f ca="1">IF($C290="Total",SUM($I$1:I289),"")</f>
        <v/>
      </c>
      <c r="K290" s="212" t="str">
        <f ca="1">IFERROR(IF($C290="Total",$K$2+SUM($G290:$H290)-$J290,
IF(AND(G290="",H290=""),"",
$K$2+SUM(H$3:$H290)+SUM(G$3:$G290)-SUM(I$2:$I290))),"")</f>
        <v/>
      </c>
    </row>
    <row r="291" spans="1:11" x14ac:dyDescent="0.35">
      <c r="A291" s="318" t="str">
        <f ca="1">IF($B291='Creditor balance enquiry'!$C$2,1+COUNT($A$1:A290),"")</f>
        <v/>
      </c>
      <c r="B291" s="133" t="str">
        <f ca="1">OFFSET('Purchases Input worksheet'!$A$1,ROW()-2,0)</f>
        <v/>
      </c>
      <c r="C291" s="201" t="str">
        <f ca="1">IF($C290="Total","",
IF($C290="","",
IF(OFFSET('Purchases Input worksheet'!$B$1,ROW()-2,0)="","TOTAL",
OFFSET('Purchases Input worksheet'!$B$1,ROW()-2,0))))</f>
        <v/>
      </c>
      <c r="D291" s="201" t="str">
        <f ca="1">IF(OFFSET('Purchases Input worksheet'!$C$1,ROW()-2,0)="","",OFFSET('Purchases Input worksheet'!$C$1,ROW()-2,0))</f>
        <v/>
      </c>
      <c r="E291" s="170" t="str">
        <f ca="1">IF(OFFSET('Purchases Input worksheet'!$F$1,ROW()-2,0)="","",OFFSET('Purchases Input worksheet'!$F$1,ROW()-2,0))</f>
        <v/>
      </c>
      <c r="F291" s="202" t="str">
        <f ca="1">IF(OFFSET('Purchases Input worksheet'!$G$1,ROW()-2,0)="","",OFFSET('Purchases Input worksheet'!$G$1,ROW()-2,0))</f>
        <v/>
      </c>
      <c r="G291" s="205" t="str">
        <f ca="1">IF($C291="Total",SUM(G$1:G290),IF(OR('Purchases Input worksheet'!$M290&gt;0,'Purchases Input worksheet'!$M290=0),"",'Purchases Input worksheet'!$M290))</f>
        <v/>
      </c>
      <c r="H291" s="206" t="str">
        <f ca="1">IF($C291="Total",SUM(H$1:H290),IF(OR('Purchases Input worksheet'!$M290&lt;0,'Purchases Input worksheet'!$M290=0),"",'Purchases Input worksheet'!$M290))</f>
        <v/>
      </c>
      <c r="I291" s="347"/>
      <c r="J291" s="211" t="str">
        <f ca="1">IF($C291="Total",SUM($I$1:I290),"")</f>
        <v/>
      </c>
      <c r="K291" s="212" t="str">
        <f ca="1">IFERROR(IF($C291="Total",$K$2+SUM($G291:$H291)-$J291,
IF(AND(G291="",H291=""),"",
$K$2+SUM(H$3:$H291)+SUM(G$3:$G291)-SUM(I$2:$I291))),"")</f>
        <v/>
      </c>
    </row>
    <row r="292" spans="1:11" x14ac:dyDescent="0.35">
      <c r="A292" s="318" t="str">
        <f ca="1">IF($B292='Creditor balance enquiry'!$C$2,1+COUNT($A$1:A291),"")</f>
        <v/>
      </c>
      <c r="B292" s="133" t="str">
        <f ca="1">OFFSET('Purchases Input worksheet'!$A$1,ROW()-2,0)</f>
        <v/>
      </c>
      <c r="C292" s="201" t="str">
        <f ca="1">IF($C291="Total","",
IF($C291="","",
IF(OFFSET('Purchases Input worksheet'!$B$1,ROW()-2,0)="","TOTAL",
OFFSET('Purchases Input worksheet'!$B$1,ROW()-2,0))))</f>
        <v/>
      </c>
      <c r="D292" s="201" t="str">
        <f ca="1">IF(OFFSET('Purchases Input worksheet'!$C$1,ROW()-2,0)="","",OFFSET('Purchases Input worksheet'!$C$1,ROW()-2,0))</f>
        <v/>
      </c>
      <c r="E292" s="170" t="str">
        <f ca="1">IF(OFFSET('Purchases Input worksheet'!$F$1,ROW()-2,0)="","",OFFSET('Purchases Input worksheet'!$F$1,ROW()-2,0))</f>
        <v/>
      </c>
      <c r="F292" s="202" t="str">
        <f ca="1">IF(OFFSET('Purchases Input worksheet'!$G$1,ROW()-2,0)="","",OFFSET('Purchases Input worksheet'!$G$1,ROW()-2,0))</f>
        <v/>
      </c>
      <c r="G292" s="205" t="str">
        <f ca="1">IF($C292="Total",SUM(G$1:G291),IF(OR('Purchases Input worksheet'!$M291&gt;0,'Purchases Input worksheet'!$M291=0),"",'Purchases Input worksheet'!$M291))</f>
        <v/>
      </c>
      <c r="H292" s="206" t="str">
        <f ca="1">IF($C292="Total",SUM(H$1:H291),IF(OR('Purchases Input worksheet'!$M291&lt;0,'Purchases Input worksheet'!$M291=0),"",'Purchases Input worksheet'!$M291))</f>
        <v/>
      </c>
      <c r="I292" s="347"/>
      <c r="J292" s="211" t="str">
        <f ca="1">IF($C292="Total",SUM($I$1:I291),"")</f>
        <v/>
      </c>
      <c r="K292" s="212" t="str">
        <f ca="1">IFERROR(IF($C292="Total",$K$2+SUM($G292:$H292)-$J292,
IF(AND(G292="",H292=""),"",
$K$2+SUM(H$3:$H292)+SUM(G$3:$G292)-SUM(I$2:$I292))),"")</f>
        <v/>
      </c>
    </row>
    <row r="293" spans="1:11" x14ac:dyDescent="0.35">
      <c r="A293" s="318" t="str">
        <f ca="1">IF($B293='Creditor balance enquiry'!$C$2,1+COUNT($A$1:A292),"")</f>
        <v/>
      </c>
      <c r="B293" s="133" t="str">
        <f ca="1">OFFSET('Purchases Input worksheet'!$A$1,ROW()-2,0)</f>
        <v/>
      </c>
      <c r="C293" s="201" t="str">
        <f ca="1">IF($C292="Total","",
IF($C292="","",
IF(OFFSET('Purchases Input worksheet'!$B$1,ROW()-2,0)="","TOTAL",
OFFSET('Purchases Input worksheet'!$B$1,ROW()-2,0))))</f>
        <v/>
      </c>
      <c r="D293" s="201" t="str">
        <f ca="1">IF(OFFSET('Purchases Input worksheet'!$C$1,ROW()-2,0)="","",OFFSET('Purchases Input worksheet'!$C$1,ROW()-2,0))</f>
        <v/>
      </c>
      <c r="E293" s="170" t="str">
        <f ca="1">IF(OFFSET('Purchases Input worksheet'!$F$1,ROW()-2,0)="","",OFFSET('Purchases Input worksheet'!$F$1,ROW()-2,0))</f>
        <v/>
      </c>
      <c r="F293" s="202" t="str">
        <f ca="1">IF(OFFSET('Purchases Input worksheet'!$G$1,ROW()-2,0)="","",OFFSET('Purchases Input worksheet'!$G$1,ROW()-2,0))</f>
        <v/>
      </c>
      <c r="G293" s="205" t="str">
        <f ca="1">IF($C293="Total",SUM(G$1:G292),IF(OR('Purchases Input worksheet'!$M292&gt;0,'Purchases Input worksheet'!$M292=0),"",'Purchases Input worksheet'!$M292))</f>
        <v/>
      </c>
      <c r="H293" s="206" t="str">
        <f ca="1">IF($C293="Total",SUM(H$1:H292),IF(OR('Purchases Input worksheet'!$M292&lt;0,'Purchases Input worksheet'!$M292=0),"",'Purchases Input worksheet'!$M292))</f>
        <v/>
      </c>
      <c r="I293" s="347"/>
      <c r="J293" s="211" t="str">
        <f ca="1">IF($C293="Total",SUM($I$1:I292),"")</f>
        <v/>
      </c>
      <c r="K293" s="212" t="str">
        <f ca="1">IFERROR(IF($C293="Total",$K$2+SUM($G293:$H293)-$J293,
IF(AND(G293="",H293=""),"",
$K$2+SUM(H$3:$H293)+SUM(G$3:$G293)-SUM(I$2:$I293))),"")</f>
        <v/>
      </c>
    </row>
    <row r="294" spans="1:11" x14ac:dyDescent="0.35">
      <c r="A294" s="318" t="str">
        <f ca="1">IF($B294='Creditor balance enquiry'!$C$2,1+COUNT($A$1:A293),"")</f>
        <v/>
      </c>
      <c r="B294" s="133" t="str">
        <f ca="1">OFFSET('Purchases Input worksheet'!$A$1,ROW()-2,0)</f>
        <v/>
      </c>
      <c r="C294" s="201" t="str">
        <f ca="1">IF($C293="Total","",
IF($C293="","",
IF(OFFSET('Purchases Input worksheet'!$B$1,ROW()-2,0)="","TOTAL",
OFFSET('Purchases Input worksheet'!$B$1,ROW()-2,0))))</f>
        <v/>
      </c>
      <c r="D294" s="201" t="str">
        <f ca="1">IF(OFFSET('Purchases Input worksheet'!$C$1,ROW()-2,0)="","",OFFSET('Purchases Input worksheet'!$C$1,ROW()-2,0))</f>
        <v/>
      </c>
      <c r="E294" s="170" t="str">
        <f ca="1">IF(OFFSET('Purchases Input worksheet'!$F$1,ROW()-2,0)="","",OFFSET('Purchases Input worksheet'!$F$1,ROW()-2,0))</f>
        <v/>
      </c>
      <c r="F294" s="202" t="str">
        <f ca="1">IF(OFFSET('Purchases Input worksheet'!$G$1,ROW()-2,0)="","",OFFSET('Purchases Input worksheet'!$G$1,ROW()-2,0))</f>
        <v/>
      </c>
      <c r="G294" s="205" t="str">
        <f ca="1">IF($C294="Total",SUM(G$1:G293),IF(OR('Purchases Input worksheet'!$M293&gt;0,'Purchases Input worksheet'!$M293=0),"",'Purchases Input worksheet'!$M293))</f>
        <v/>
      </c>
      <c r="H294" s="206" t="str">
        <f ca="1">IF($C294="Total",SUM(H$1:H293),IF(OR('Purchases Input worksheet'!$M293&lt;0,'Purchases Input worksheet'!$M293=0),"",'Purchases Input worksheet'!$M293))</f>
        <v/>
      </c>
      <c r="I294" s="347"/>
      <c r="J294" s="211" t="str">
        <f ca="1">IF($C294="Total",SUM($I$1:I293),"")</f>
        <v/>
      </c>
      <c r="K294" s="212" t="str">
        <f ca="1">IFERROR(IF($C294="Total",$K$2+SUM($G294:$H294)-$J294,
IF(AND(G294="",H294=""),"",
$K$2+SUM(H$3:$H294)+SUM(G$3:$G294)-SUM(I$2:$I294))),"")</f>
        <v/>
      </c>
    </row>
    <row r="295" spans="1:11" x14ac:dyDescent="0.35">
      <c r="A295" s="318" t="str">
        <f ca="1">IF($B295='Creditor balance enquiry'!$C$2,1+COUNT($A$1:A294),"")</f>
        <v/>
      </c>
      <c r="B295" s="133" t="str">
        <f ca="1">OFFSET('Purchases Input worksheet'!$A$1,ROW()-2,0)</f>
        <v/>
      </c>
      <c r="C295" s="201" t="str">
        <f ca="1">IF($C294="Total","",
IF($C294="","",
IF(OFFSET('Purchases Input worksheet'!$B$1,ROW()-2,0)="","TOTAL",
OFFSET('Purchases Input worksheet'!$B$1,ROW()-2,0))))</f>
        <v/>
      </c>
      <c r="D295" s="201" t="str">
        <f ca="1">IF(OFFSET('Purchases Input worksheet'!$C$1,ROW()-2,0)="","",OFFSET('Purchases Input worksheet'!$C$1,ROW()-2,0))</f>
        <v/>
      </c>
      <c r="E295" s="170" t="str">
        <f ca="1">IF(OFFSET('Purchases Input worksheet'!$F$1,ROW()-2,0)="","",OFFSET('Purchases Input worksheet'!$F$1,ROW()-2,0))</f>
        <v/>
      </c>
      <c r="F295" s="202" t="str">
        <f ca="1">IF(OFFSET('Purchases Input worksheet'!$G$1,ROW()-2,0)="","",OFFSET('Purchases Input worksheet'!$G$1,ROW()-2,0))</f>
        <v/>
      </c>
      <c r="G295" s="205" t="str">
        <f ca="1">IF($C295="Total",SUM(G$1:G294),IF(OR('Purchases Input worksheet'!$M294&gt;0,'Purchases Input worksheet'!$M294=0),"",'Purchases Input worksheet'!$M294))</f>
        <v/>
      </c>
      <c r="H295" s="206" t="str">
        <f ca="1">IF($C295="Total",SUM(H$1:H294),IF(OR('Purchases Input worksheet'!$M294&lt;0,'Purchases Input worksheet'!$M294=0),"",'Purchases Input worksheet'!$M294))</f>
        <v/>
      </c>
      <c r="I295" s="347"/>
      <c r="J295" s="211" t="str">
        <f ca="1">IF($C295="Total",SUM($I$1:I294),"")</f>
        <v/>
      </c>
      <c r="K295" s="212" t="str">
        <f ca="1">IFERROR(IF($C295="Total",$K$2+SUM($G295:$H295)-$J295,
IF(AND(G295="",H295=""),"",
$K$2+SUM(H$3:$H295)+SUM(G$3:$G295)-SUM(I$2:$I295))),"")</f>
        <v/>
      </c>
    </row>
    <row r="296" spans="1:11" x14ac:dyDescent="0.35">
      <c r="A296" s="318" t="str">
        <f ca="1">IF($B296='Creditor balance enquiry'!$C$2,1+COUNT($A$1:A295),"")</f>
        <v/>
      </c>
      <c r="B296" s="133" t="str">
        <f ca="1">OFFSET('Purchases Input worksheet'!$A$1,ROW()-2,0)</f>
        <v/>
      </c>
      <c r="C296" s="201" t="str">
        <f ca="1">IF($C295="Total","",
IF($C295="","",
IF(OFFSET('Purchases Input worksheet'!$B$1,ROW()-2,0)="","TOTAL",
OFFSET('Purchases Input worksheet'!$B$1,ROW()-2,0))))</f>
        <v/>
      </c>
      <c r="D296" s="201" t="str">
        <f ca="1">IF(OFFSET('Purchases Input worksheet'!$C$1,ROW()-2,0)="","",OFFSET('Purchases Input worksheet'!$C$1,ROW()-2,0))</f>
        <v/>
      </c>
      <c r="E296" s="170" t="str">
        <f ca="1">IF(OFFSET('Purchases Input worksheet'!$F$1,ROW()-2,0)="","",OFFSET('Purchases Input worksheet'!$F$1,ROW()-2,0))</f>
        <v/>
      </c>
      <c r="F296" s="202" t="str">
        <f ca="1">IF(OFFSET('Purchases Input worksheet'!$G$1,ROW()-2,0)="","",OFFSET('Purchases Input worksheet'!$G$1,ROW()-2,0))</f>
        <v/>
      </c>
      <c r="G296" s="205" t="str">
        <f ca="1">IF($C296="Total",SUM(G$1:G295),IF(OR('Purchases Input worksheet'!$M295&gt;0,'Purchases Input worksheet'!$M295=0),"",'Purchases Input worksheet'!$M295))</f>
        <v/>
      </c>
      <c r="H296" s="206" t="str">
        <f ca="1">IF($C296="Total",SUM(H$1:H295),IF(OR('Purchases Input worksheet'!$M295&lt;0,'Purchases Input worksheet'!$M295=0),"",'Purchases Input worksheet'!$M295))</f>
        <v/>
      </c>
      <c r="I296" s="347"/>
      <c r="J296" s="211" t="str">
        <f ca="1">IF($C296="Total",SUM($I$1:I295),"")</f>
        <v/>
      </c>
      <c r="K296" s="212" t="str">
        <f ca="1">IFERROR(IF($C296="Total",$K$2+SUM($G296:$H296)-$J296,
IF(AND(G296="",H296=""),"",
$K$2+SUM(H$3:$H296)+SUM(G$3:$G296)-SUM(I$2:$I296))),"")</f>
        <v/>
      </c>
    </row>
    <row r="297" spans="1:11" x14ac:dyDescent="0.35">
      <c r="A297" s="318" t="str">
        <f ca="1">IF($B297='Creditor balance enquiry'!$C$2,1+COUNT($A$1:A296),"")</f>
        <v/>
      </c>
      <c r="B297" s="133" t="str">
        <f ca="1">OFFSET('Purchases Input worksheet'!$A$1,ROW()-2,0)</f>
        <v/>
      </c>
      <c r="C297" s="201" t="str">
        <f ca="1">IF($C296="Total","",
IF($C296="","",
IF(OFFSET('Purchases Input worksheet'!$B$1,ROW()-2,0)="","TOTAL",
OFFSET('Purchases Input worksheet'!$B$1,ROW()-2,0))))</f>
        <v/>
      </c>
      <c r="D297" s="201" t="str">
        <f ca="1">IF(OFFSET('Purchases Input worksheet'!$C$1,ROW()-2,0)="","",OFFSET('Purchases Input worksheet'!$C$1,ROW()-2,0))</f>
        <v/>
      </c>
      <c r="E297" s="170" t="str">
        <f ca="1">IF(OFFSET('Purchases Input worksheet'!$F$1,ROW()-2,0)="","",OFFSET('Purchases Input worksheet'!$F$1,ROW()-2,0))</f>
        <v/>
      </c>
      <c r="F297" s="202" t="str">
        <f ca="1">IF(OFFSET('Purchases Input worksheet'!$G$1,ROW()-2,0)="","",OFFSET('Purchases Input worksheet'!$G$1,ROW()-2,0))</f>
        <v/>
      </c>
      <c r="G297" s="205" t="str">
        <f ca="1">IF($C297="Total",SUM(G$1:G296),IF(OR('Purchases Input worksheet'!$M296&gt;0,'Purchases Input worksheet'!$M296=0),"",'Purchases Input worksheet'!$M296))</f>
        <v/>
      </c>
      <c r="H297" s="206" t="str">
        <f ca="1">IF($C297="Total",SUM(H$1:H296),IF(OR('Purchases Input worksheet'!$M296&lt;0,'Purchases Input worksheet'!$M296=0),"",'Purchases Input worksheet'!$M296))</f>
        <v/>
      </c>
      <c r="I297" s="347"/>
      <c r="J297" s="211" t="str">
        <f ca="1">IF($C297="Total",SUM($I$1:I296),"")</f>
        <v/>
      </c>
      <c r="K297" s="212" t="str">
        <f ca="1">IFERROR(IF($C297="Total",$K$2+SUM($G297:$H297)-$J297,
IF(AND(G297="",H297=""),"",
$K$2+SUM(H$3:$H297)+SUM(G$3:$G297)-SUM(I$2:$I297))),"")</f>
        <v/>
      </c>
    </row>
    <row r="298" spans="1:11" x14ac:dyDescent="0.35">
      <c r="A298" s="318" t="str">
        <f ca="1">IF($B298='Creditor balance enquiry'!$C$2,1+COUNT($A$1:A297),"")</f>
        <v/>
      </c>
      <c r="B298" s="133" t="str">
        <f ca="1">OFFSET('Purchases Input worksheet'!$A$1,ROW()-2,0)</f>
        <v/>
      </c>
      <c r="C298" s="201" t="str">
        <f ca="1">IF($C297="Total","",
IF($C297="","",
IF(OFFSET('Purchases Input worksheet'!$B$1,ROW()-2,0)="","TOTAL",
OFFSET('Purchases Input worksheet'!$B$1,ROW()-2,0))))</f>
        <v/>
      </c>
      <c r="D298" s="201" t="str">
        <f ca="1">IF(OFFSET('Purchases Input worksheet'!$C$1,ROW()-2,0)="","",OFFSET('Purchases Input worksheet'!$C$1,ROW()-2,0))</f>
        <v/>
      </c>
      <c r="E298" s="170" t="str">
        <f ca="1">IF(OFFSET('Purchases Input worksheet'!$F$1,ROW()-2,0)="","",OFFSET('Purchases Input worksheet'!$F$1,ROW()-2,0))</f>
        <v/>
      </c>
      <c r="F298" s="202" t="str">
        <f ca="1">IF(OFFSET('Purchases Input worksheet'!$G$1,ROW()-2,0)="","",OFFSET('Purchases Input worksheet'!$G$1,ROW()-2,0))</f>
        <v/>
      </c>
      <c r="G298" s="205" t="str">
        <f ca="1">IF($C298="Total",SUM(G$1:G297),IF(OR('Purchases Input worksheet'!$M297&gt;0,'Purchases Input worksheet'!$M297=0),"",'Purchases Input worksheet'!$M297))</f>
        <v/>
      </c>
      <c r="H298" s="206" t="str">
        <f ca="1">IF($C298="Total",SUM(H$1:H297),IF(OR('Purchases Input worksheet'!$M297&lt;0,'Purchases Input worksheet'!$M297=0),"",'Purchases Input worksheet'!$M297))</f>
        <v/>
      </c>
      <c r="I298" s="347"/>
      <c r="J298" s="211" t="str">
        <f ca="1">IF($C298="Total",SUM($I$1:I297),"")</f>
        <v/>
      </c>
      <c r="K298" s="212" t="str">
        <f ca="1">IFERROR(IF($C298="Total",$K$2+SUM($G298:$H298)-$J298,
IF(AND(G298="",H298=""),"",
$K$2+SUM(H$3:$H298)+SUM(G$3:$G298)-SUM(I$2:$I298))),"")</f>
        <v/>
      </c>
    </row>
    <row r="299" spans="1:11" x14ac:dyDescent="0.35">
      <c r="A299" s="318" t="str">
        <f ca="1">IF($B299='Creditor balance enquiry'!$C$2,1+COUNT($A$1:A298),"")</f>
        <v/>
      </c>
      <c r="B299" s="133" t="str">
        <f ca="1">OFFSET('Purchases Input worksheet'!$A$1,ROW()-2,0)</f>
        <v/>
      </c>
      <c r="C299" s="201" t="str">
        <f ca="1">IF($C298="Total","",
IF($C298="","",
IF(OFFSET('Purchases Input worksheet'!$B$1,ROW()-2,0)="","TOTAL",
OFFSET('Purchases Input worksheet'!$B$1,ROW()-2,0))))</f>
        <v/>
      </c>
      <c r="D299" s="201" t="str">
        <f ca="1">IF(OFFSET('Purchases Input worksheet'!$C$1,ROW()-2,0)="","",OFFSET('Purchases Input worksheet'!$C$1,ROW()-2,0))</f>
        <v/>
      </c>
      <c r="E299" s="170" t="str">
        <f ca="1">IF(OFFSET('Purchases Input worksheet'!$F$1,ROW()-2,0)="","",OFFSET('Purchases Input worksheet'!$F$1,ROW()-2,0))</f>
        <v/>
      </c>
      <c r="F299" s="202" t="str">
        <f ca="1">IF(OFFSET('Purchases Input worksheet'!$G$1,ROW()-2,0)="","",OFFSET('Purchases Input worksheet'!$G$1,ROW()-2,0))</f>
        <v/>
      </c>
      <c r="G299" s="205" t="str">
        <f ca="1">IF($C299="Total",SUM(G$1:G298),IF(OR('Purchases Input worksheet'!$M298&gt;0,'Purchases Input worksheet'!$M298=0),"",'Purchases Input worksheet'!$M298))</f>
        <v/>
      </c>
      <c r="H299" s="206" t="str">
        <f ca="1">IF($C299="Total",SUM(H$1:H298),IF(OR('Purchases Input worksheet'!$M298&lt;0,'Purchases Input worksheet'!$M298=0),"",'Purchases Input worksheet'!$M298))</f>
        <v/>
      </c>
      <c r="I299" s="347"/>
      <c r="J299" s="211" t="str">
        <f ca="1">IF($C299="Total",SUM($I$1:I298),"")</f>
        <v/>
      </c>
      <c r="K299" s="212" t="str">
        <f ca="1">IFERROR(IF($C299="Total",$K$2+SUM($G299:$H299)-$J299,
IF(AND(G299="",H299=""),"",
$K$2+SUM(H$3:$H299)+SUM(G$3:$G299)-SUM(I$2:$I299))),"")</f>
        <v/>
      </c>
    </row>
    <row r="300" spans="1:11" x14ac:dyDescent="0.35">
      <c r="A300" s="318" t="str">
        <f ca="1">IF($B300='Creditor balance enquiry'!$C$2,1+COUNT($A$1:A299),"")</f>
        <v/>
      </c>
      <c r="B300" s="133" t="str">
        <f ca="1">OFFSET('Purchases Input worksheet'!$A$1,ROW()-2,0)</f>
        <v/>
      </c>
      <c r="C300" s="201" t="str">
        <f ca="1">IF($C299="Total","",
IF($C299="","",
IF(OFFSET('Purchases Input worksheet'!$B$1,ROW()-2,0)="","TOTAL",
OFFSET('Purchases Input worksheet'!$B$1,ROW()-2,0))))</f>
        <v/>
      </c>
      <c r="D300" s="201" t="str">
        <f ca="1">IF(OFFSET('Purchases Input worksheet'!$C$1,ROW()-2,0)="","",OFFSET('Purchases Input worksheet'!$C$1,ROW()-2,0))</f>
        <v/>
      </c>
      <c r="E300" s="170" t="str">
        <f ca="1">IF(OFFSET('Purchases Input worksheet'!$F$1,ROW()-2,0)="","",OFFSET('Purchases Input worksheet'!$F$1,ROW()-2,0))</f>
        <v/>
      </c>
      <c r="F300" s="202" t="str">
        <f ca="1">IF(OFFSET('Purchases Input worksheet'!$G$1,ROW()-2,0)="","",OFFSET('Purchases Input worksheet'!$G$1,ROW()-2,0))</f>
        <v/>
      </c>
      <c r="G300" s="205" t="str">
        <f ca="1">IF($C300="Total",SUM(G$1:G299),IF(OR('Purchases Input worksheet'!$M299&gt;0,'Purchases Input worksheet'!$M299=0),"",'Purchases Input worksheet'!$M299))</f>
        <v/>
      </c>
      <c r="H300" s="206" t="str">
        <f ca="1">IF($C300="Total",SUM(H$1:H299),IF(OR('Purchases Input worksheet'!$M299&lt;0,'Purchases Input worksheet'!$M299=0),"",'Purchases Input worksheet'!$M299))</f>
        <v/>
      </c>
      <c r="I300" s="347"/>
      <c r="J300" s="211" t="str">
        <f ca="1">IF($C300="Total",SUM($I$1:I299),"")</f>
        <v/>
      </c>
      <c r="K300" s="212" t="str">
        <f ca="1">IFERROR(IF($C300="Total",$K$2+SUM($G300:$H300)-$J300,
IF(AND(G300="",H300=""),"",
$K$2+SUM(H$3:$H300)+SUM(G$3:$G300)-SUM(I$2:$I300))),"")</f>
        <v/>
      </c>
    </row>
    <row r="301" spans="1:11" x14ac:dyDescent="0.35">
      <c r="A301" s="318" t="str">
        <f ca="1">IF($B301='Creditor balance enquiry'!$C$2,1+COUNT($A$1:A300),"")</f>
        <v/>
      </c>
      <c r="B301" s="133" t="str">
        <f ca="1">OFFSET('Purchases Input worksheet'!$A$1,ROW()-2,0)</f>
        <v/>
      </c>
      <c r="C301" s="201" t="str">
        <f ca="1">IF($C300="Total","",
IF($C300="","",
IF(OFFSET('Purchases Input worksheet'!$B$1,ROW()-2,0)="","TOTAL",
OFFSET('Purchases Input worksheet'!$B$1,ROW()-2,0))))</f>
        <v/>
      </c>
      <c r="D301" s="201" t="str">
        <f ca="1">IF(OFFSET('Purchases Input worksheet'!$C$1,ROW()-2,0)="","",OFFSET('Purchases Input worksheet'!$C$1,ROW()-2,0))</f>
        <v/>
      </c>
      <c r="E301" s="170" t="str">
        <f ca="1">IF(OFFSET('Purchases Input worksheet'!$F$1,ROW()-2,0)="","",OFFSET('Purchases Input worksheet'!$F$1,ROW()-2,0))</f>
        <v/>
      </c>
      <c r="F301" s="202" t="str">
        <f ca="1">IF(OFFSET('Purchases Input worksheet'!$G$1,ROW()-2,0)="","",OFFSET('Purchases Input worksheet'!$G$1,ROW()-2,0))</f>
        <v/>
      </c>
      <c r="G301" s="205" t="str">
        <f ca="1">IF($C301="Total",SUM(G$1:G300),IF(OR('Purchases Input worksheet'!$M300&gt;0,'Purchases Input worksheet'!$M300=0),"",'Purchases Input worksheet'!$M300))</f>
        <v/>
      </c>
      <c r="H301" s="206" t="str">
        <f ca="1">IF($C301="Total",SUM(H$1:H300),IF(OR('Purchases Input worksheet'!$M300&lt;0,'Purchases Input worksheet'!$M300=0),"",'Purchases Input worksheet'!$M300))</f>
        <v/>
      </c>
      <c r="I301" s="347"/>
      <c r="J301" s="211" t="str">
        <f ca="1">IF($C301="Total",SUM($I$1:I300),"")</f>
        <v/>
      </c>
      <c r="K301" s="212" t="str">
        <f ca="1">IFERROR(IF($C301="Total",$K$2+SUM($G301:$H301)-$J301,
IF(AND(G301="",H301=""),"",
$K$2+SUM(H$3:$H301)+SUM(G$3:$G301)-SUM(I$2:$I301))),"")</f>
        <v/>
      </c>
    </row>
    <row r="302" spans="1:11" x14ac:dyDescent="0.35">
      <c r="A302" s="318" t="str">
        <f ca="1">IF($B302='Creditor balance enquiry'!$C$2,1+COUNT($A$1:A301),"")</f>
        <v/>
      </c>
      <c r="B302" s="133" t="str">
        <f ca="1">OFFSET('Purchases Input worksheet'!$A$1,ROW()-2,0)</f>
        <v/>
      </c>
      <c r="C302" s="201" t="str">
        <f ca="1">IF($C301="Total","",
IF($C301="","",
IF(OFFSET('Purchases Input worksheet'!$B$1,ROW()-2,0)="","TOTAL",
OFFSET('Purchases Input worksheet'!$B$1,ROW()-2,0))))</f>
        <v/>
      </c>
      <c r="D302" s="201" t="str">
        <f ca="1">IF(OFFSET('Purchases Input worksheet'!$C$1,ROW()-2,0)="","",OFFSET('Purchases Input worksheet'!$C$1,ROW()-2,0))</f>
        <v/>
      </c>
      <c r="E302" s="170" t="str">
        <f ca="1">IF(OFFSET('Purchases Input worksheet'!$F$1,ROW()-2,0)="","",OFFSET('Purchases Input worksheet'!$F$1,ROW()-2,0))</f>
        <v/>
      </c>
      <c r="F302" s="202" t="str">
        <f ca="1">IF(OFFSET('Purchases Input worksheet'!$G$1,ROW()-2,0)="","",OFFSET('Purchases Input worksheet'!$G$1,ROW()-2,0))</f>
        <v/>
      </c>
      <c r="G302" s="205" t="str">
        <f ca="1">IF($C302="Total",SUM(G$1:G301),IF(OR('Purchases Input worksheet'!$M301&gt;0,'Purchases Input worksheet'!$M301=0),"",'Purchases Input worksheet'!$M301))</f>
        <v/>
      </c>
      <c r="H302" s="206" t="str">
        <f ca="1">IF($C302="Total",SUM(H$1:H301),IF(OR('Purchases Input worksheet'!$M301&lt;0,'Purchases Input worksheet'!$M301=0),"",'Purchases Input worksheet'!$M301))</f>
        <v/>
      </c>
      <c r="I302" s="347"/>
      <c r="J302" s="211" t="str">
        <f ca="1">IF($C302="Total",SUM($I$1:I301),"")</f>
        <v/>
      </c>
      <c r="K302" s="212" t="str">
        <f ca="1">IFERROR(IF($C302="Total",$K$2+SUM($G302:$H302)-$J302,
IF(AND(G302="",H302=""),"",
$K$2+SUM(H$3:$H302)+SUM(G$3:$G302)-SUM(I$2:$I302))),"")</f>
        <v/>
      </c>
    </row>
    <row r="303" spans="1:11" x14ac:dyDescent="0.35">
      <c r="A303" s="318" t="str">
        <f ca="1">IF($B303='Creditor balance enquiry'!$C$2,1+COUNT($A$1:A302),"")</f>
        <v/>
      </c>
      <c r="B303" s="133" t="str">
        <f ca="1">OFFSET('Purchases Input worksheet'!$A$1,ROW()-2,0)</f>
        <v/>
      </c>
      <c r="C303" s="201" t="str">
        <f ca="1">IF($C302="Total","",
IF($C302="","",
IF(OFFSET('Purchases Input worksheet'!$B$1,ROW()-2,0)="","TOTAL",
OFFSET('Purchases Input worksheet'!$B$1,ROW()-2,0))))</f>
        <v/>
      </c>
      <c r="D303" s="201" t="str">
        <f ca="1">IF(OFFSET('Purchases Input worksheet'!$C$1,ROW()-2,0)="","",OFFSET('Purchases Input worksheet'!$C$1,ROW()-2,0))</f>
        <v/>
      </c>
      <c r="E303" s="170" t="str">
        <f ca="1">IF(OFFSET('Purchases Input worksheet'!$F$1,ROW()-2,0)="","",OFFSET('Purchases Input worksheet'!$F$1,ROW()-2,0))</f>
        <v/>
      </c>
      <c r="F303" s="202" t="str">
        <f ca="1">IF(OFFSET('Purchases Input worksheet'!$G$1,ROW()-2,0)="","",OFFSET('Purchases Input worksheet'!$G$1,ROW()-2,0))</f>
        <v/>
      </c>
      <c r="G303" s="205" t="str">
        <f ca="1">IF($C303="Total",SUM(G$1:G302),IF(OR('Purchases Input worksheet'!$M302&gt;0,'Purchases Input worksheet'!$M302=0),"",'Purchases Input worksheet'!$M302))</f>
        <v/>
      </c>
      <c r="H303" s="206" t="str">
        <f ca="1">IF($C303="Total",SUM(H$1:H302),IF(OR('Purchases Input worksheet'!$M302&lt;0,'Purchases Input worksheet'!$M302=0),"",'Purchases Input worksheet'!$M302))</f>
        <v/>
      </c>
      <c r="I303" s="347"/>
      <c r="J303" s="211" t="str">
        <f ca="1">IF($C303="Total",SUM($I$1:I302),"")</f>
        <v/>
      </c>
      <c r="K303" s="212" t="str">
        <f ca="1">IFERROR(IF($C303="Total",$K$2+SUM($G303:$H303)-$J303,
IF(AND(G303="",H303=""),"",
$K$2+SUM(H$3:$H303)+SUM(G$3:$G303)-SUM(I$2:$I303))),"")</f>
        <v/>
      </c>
    </row>
    <row r="304" spans="1:11" x14ac:dyDescent="0.35">
      <c r="A304" s="318" t="str">
        <f ca="1">IF($B304='Creditor balance enquiry'!$C$2,1+COUNT($A$1:A303),"")</f>
        <v/>
      </c>
      <c r="B304" s="133" t="str">
        <f ca="1">OFFSET('Purchases Input worksheet'!$A$1,ROW()-2,0)</f>
        <v/>
      </c>
      <c r="C304" s="201" t="str">
        <f ca="1">IF($C303="Total","",
IF($C303="","",
IF(OFFSET('Purchases Input worksheet'!$B$1,ROW()-2,0)="","TOTAL",
OFFSET('Purchases Input worksheet'!$B$1,ROW()-2,0))))</f>
        <v/>
      </c>
      <c r="D304" s="201" t="str">
        <f ca="1">IF(OFFSET('Purchases Input worksheet'!$C$1,ROW()-2,0)="","",OFFSET('Purchases Input worksheet'!$C$1,ROW()-2,0))</f>
        <v/>
      </c>
      <c r="E304" s="170" t="str">
        <f ca="1">IF(OFFSET('Purchases Input worksheet'!$F$1,ROW()-2,0)="","",OFFSET('Purchases Input worksheet'!$F$1,ROW()-2,0))</f>
        <v/>
      </c>
      <c r="F304" s="202" t="str">
        <f ca="1">IF(OFFSET('Purchases Input worksheet'!$G$1,ROW()-2,0)="","",OFFSET('Purchases Input worksheet'!$G$1,ROW()-2,0))</f>
        <v/>
      </c>
      <c r="G304" s="205" t="str">
        <f ca="1">IF($C304="Total",SUM(G$1:G303),IF(OR('Purchases Input worksheet'!$M303&gt;0,'Purchases Input worksheet'!$M303=0),"",'Purchases Input worksheet'!$M303))</f>
        <v/>
      </c>
      <c r="H304" s="206" t="str">
        <f ca="1">IF($C304="Total",SUM(H$1:H303),IF(OR('Purchases Input worksheet'!$M303&lt;0,'Purchases Input worksheet'!$M303=0),"",'Purchases Input worksheet'!$M303))</f>
        <v/>
      </c>
      <c r="I304" s="347"/>
      <c r="J304" s="211" t="str">
        <f ca="1">IF($C304="Total",SUM($I$1:I303),"")</f>
        <v/>
      </c>
      <c r="K304" s="212" t="str">
        <f ca="1">IFERROR(IF($C304="Total",$K$2+SUM($G304:$H304)-$J304,
IF(AND(G304="",H304=""),"",
$K$2+SUM(H$3:$H304)+SUM(G$3:$G304)-SUM(I$2:$I304))),"")</f>
        <v/>
      </c>
    </row>
    <row r="305" spans="1:11" x14ac:dyDescent="0.35">
      <c r="A305" s="318" t="str">
        <f ca="1">IF($B305='Creditor balance enquiry'!$C$2,1+COUNT($A$1:A304),"")</f>
        <v/>
      </c>
      <c r="B305" s="133" t="str">
        <f ca="1">OFFSET('Purchases Input worksheet'!$A$1,ROW()-2,0)</f>
        <v/>
      </c>
      <c r="C305" s="201" t="str">
        <f ca="1">IF($C304="Total","",
IF($C304="","",
IF(OFFSET('Purchases Input worksheet'!$B$1,ROW()-2,0)="","TOTAL",
OFFSET('Purchases Input worksheet'!$B$1,ROW()-2,0))))</f>
        <v/>
      </c>
      <c r="D305" s="201" t="str">
        <f ca="1">IF(OFFSET('Purchases Input worksheet'!$C$1,ROW()-2,0)="","",OFFSET('Purchases Input worksheet'!$C$1,ROW()-2,0))</f>
        <v/>
      </c>
      <c r="E305" s="170" t="str">
        <f ca="1">IF(OFFSET('Purchases Input worksheet'!$F$1,ROW()-2,0)="","",OFFSET('Purchases Input worksheet'!$F$1,ROW()-2,0))</f>
        <v/>
      </c>
      <c r="F305" s="202" t="str">
        <f ca="1">IF(OFFSET('Purchases Input worksheet'!$G$1,ROW()-2,0)="","",OFFSET('Purchases Input worksheet'!$G$1,ROW()-2,0))</f>
        <v/>
      </c>
      <c r="G305" s="205" t="str">
        <f ca="1">IF($C305="Total",SUM(G$1:G304),IF(OR('Purchases Input worksheet'!$M304&gt;0,'Purchases Input worksheet'!$M304=0),"",'Purchases Input worksheet'!$M304))</f>
        <v/>
      </c>
      <c r="H305" s="206" t="str">
        <f ca="1">IF($C305="Total",SUM(H$1:H304),IF(OR('Purchases Input worksheet'!$M304&lt;0,'Purchases Input worksheet'!$M304=0),"",'Purchases Input worksheet'!$M304))</f>
        <v/>
      </c>
      <c r="I305" s="347"/>
      <c r="J305" s="211" t="str">
        <f ca="1">IF($C305="Total",SUM($I$1:I304),"")</f>
        <v/>
      </c>
      <c r="K305" s="212" t="str">
        <f ca="1">IFERROR(IF($C305="Total",$K$2+SUM($G305:$H305)-$J305,
IF(AND(G305="",H305=""),"",
$K$2+SUM(H$3:$H305)+SUM(G$3:$G305)-SUM(I$2:$I305))),"")</f>
        <v/>
      </c>
    </row>
    <row r="306" spans="1:11" x14ac:dyDescent="0.35">
      <c r="A306" s="318" t="str">
        <f ca="1">IF($B306='Creditor balance enquiry'!$C$2,1+COUNT($A$1:A305),"")</f>
        <v/>
      </c>
      <c r="B306" s="133" t="str">
        <f ca="1">OFFSET('Purchases Input worksheet'!$A$1,ROW()-2,0)</f>
        <v/>
      </c>
      <c r="C306" s="201" t="str">
        <f ca="1">IF($C305="Total","",
IF($C305="","",
IF(OFFSET('Purchases Input worksheet'!$B$1,ROW()-2,0)="","TOTAL",
OFFSET('Purchases Input worksheet'!$B$1,ROW()-2,0))))</f>
        <v/>
      </c>
      <c r="D306" s="201" t="str">
        <f ca="1">IF(OFFSET('Purchases Input worksheet'!$C$1,ROW()-2,0)="","",OFFSET('Purchases Input worksheet'!$C$1,ROW()-2,0))</f>
        <v/>
      </c>
      <c r="E306" s="170" t="str">
        <f ca="1">IF(OFFSET('Purchases Input worksheet'!$F$1,ROW()-2,0)="","",OFFSET('Purchases Input worksheet'!$F$1,ROW()-2,0))</f>
        <v/>
      </c>
      <c r="F306" s="202" t="str">
        <f ca="1">IF(OFFSET('Purchases Input worksheet'!$G$1,ROW()-2,0)="","",OFFSET('Purchases Input worksheet'!$G$1,ROW()-2,0))</f>
        <v/>
      </c>
      <c r="G306" s="205" t="str">
        <f ca="1">IF($C306="Total",SUM(G$1:G305),IF(OR('Purchases Input worksheet'!$M305&gt;0,'Purchases Input worksheet'!$M305=0),"",'Purchases Input worksheet'!$M305))</f>
        <v/>
      </c>
      <c r="H306" s="206" t="str">
        <f ca="1">IF($C306="Total",SUM(H$1:H305),IF(OR('Purchases Input worksheet'!$M305&lt;0,'Purchases Input worksheet'!$M305=0),"",'Purchases Input worksheet'!$M305))</f>
        <v/>
      </c>
      <c r="I306" s="347"/>
      <c r="J306" s="211" t="str">
        <f ca="1">IF($C306="Total",SUM($I$1:I305),"")</f>
        <v/>
      </c>
      <c r="K306" s="212" t="str">
        <f ca="1">IFERROR(IF($C306="Total",$K$2+SUM($G306:$H306)-$J306,
IF(AND(G306="",H306=""),"",
$K$2+SUM(H$3:$H306)+SUM(G$3:$G306)-SUM(I$2:$I306))),"")</f>
        <v/>
      </c>
    </row>
    <row r="307" spans="1:11" x14ac:dyDescent="0.35">
      <c r="A307" s="318" t="str">
        <f ca="1">IF($B307='Creditor balance enquiry'!$C$2,1+COUNT($A$1:A306),"")</f>
        <v/>
      </c>
      <c r="B307" s="133" t="str">
        <f ca="1">OFFSET('Purchases Input worksheet'!$A$1,ROW()-2,0)</f>
        <v/>
      </c>
      <c r="C307" s="201" t="str">
        <f ca="1">IF($C306="Total","",
IF($C306="","",
IF(OFFSET('Purchases Input worksheet'!$B$1,ROW()-2,0)="","TOTAL",
OFFSET('Purchases Input worksheet'!$B$1,ROW()-2,0))))</f>
        <v/>
      </c>
      <c r="D307" s="201" t="str">
        <f ca="1">IF(OFFSET('Purchases Input worksheet'!$C$1,ROW()-2,0)="","",OFFSET('Purchases Input worksheet'!$C$1,ROW()-2,0))</f>
        <v/>
      </c>
      <c r="E307" s="170" t="str">
        <f ca="1">IF(OFFSET('Purchases Input worksheet'!$F$1,ROW()-2,0)="","",OFFSET('Purchases Input worksheet'!$F$1,ROW()-2,0))</f>
        <v/>
      </c>
      <c r="F307" s="202" t="str">
        <f ca="1">IF(OFFSET('Purchases Input worksheet'!$G$1,ROW()-2,0)="","",OFFSET('Purchases Input worksheet'!$G$1,ROW()-2,0))</f>
        <v/>
      </c>
      <c r="G307" s="205" t="str">
        <f ca="1">IF($C307="Total",SUM(G$1:G306),IF(OR('Purchases Input worksheet'!$M306&gt;0,'Purchases Input worksheet'!$M306=0),"",'Purchases Input worksheet'!$M306))</f>
        <v/>
      </c>
      <c r="H307" s="206" t="str">
        <f ca="1">IF($C307="Total",SUM(H$1:H306),IF(OR('Purchases Input worksheet'!$M306&lt;0,'Purchases Input worksheet'!$M306=0),"",'Purchases Input worksheet'!$M306))</f>
        <v/>
      </c>
      <c r="I307" s="347"/>
      <c r="J307" s="211" t="str">
        <f ca="1">IF($C307="Total",SUM($I$1:I306),"")</f>
        <v/>
      </c>
      <c r="K307" s="212" t="str">
        <f ca="1">IFERROR(IF($C307="Total",$K$2+SUM($G307:$H307)-$J307,
IF(AND(G307="",H307=""),"",
$K$2+SUM(H$3:$H307)+SUM(G$3:$G307)-SUM(I$2:$I307))),"")</f>
        <v/>
      </c>
    </row>
    <row r="308" spans="1:11" x14ac:dyDescent="0.35">
      <c r="A308" s="318" t="str">
        <f ca="1">IF($B308='Creditor balance enquiry'!$C$2,1+COUNT($A$1:A307),"")</f>
        <v/>
      </c>
      <c r="B308" s="133" t="str">
        <f ca="1">OFFSET('Purchases Input worksheet'!$A$1,ROW()-2,0)</f>
        <v/>
      </c>
      <c r="C308" s="201" t="str">
        <f ca="1">IF($C307="Total","",
IF($C307="","",
IF(OFFSET('Purchases Input worksheet'!$B$1,ROW()-2,0)="","TOTAL",
OFFSET('Purchases Input worksheet'!$B$1,ROW()-2,0))))</f>
        <v/>
      </c>
      <c r="D308" s="201" t="str">
        <f ca="1">IF(OFFSET('Purchases Input worksheet'!$C$1,ROW()-2,0)="","",OFFSET('Purchases Input worksheet'!$C$1,ROW()-2,0))</f>
        <v/>
      </c>
      <c r="E308" s="170" t="str">
        <f ca="1">IF(OFFSET('Purchases Input worksheet'!$F$1,ROW()-2,0)="","",OFFSET('Purchases Input worksheet'!$F$1,ROW()-2,0))</f>
        <v/>
      </c>
      <c r="F308" s="202" t="str">
        <f ca="1">IF(OFFSET('Purchases Input worksheet'!$G$1,ROW()-2,0)="","",OFFSET('Purchases Input worksheet'!$G$1,ROW()-2,0))</f>
        <v/>
      </c>
      <c r="G308" s="205" t="str">
        <f ca="1">IF($C308="Total",SUM(G$1:G307),IF(OR('Purchases Input worksheet'!$M307&gt;0,'Purchases Input worksheet'!$M307=0),"",'Purchases Input worksheet'!$M307))</f>
        <v/>
      </c>
      <c r="H308" s="206" t="str">
        <f ca="1">IF($C308="Total",SUM(H$1:H307),IF(OR('Purchases Input worksheet'!$M307&lt;0,'Purchases Input worksheet'!$M307=0),"",'Purchases Input worksheet'!$M307))</f>
        <v/>
      </c>
      <c r="I308" s="347"/>
      <c r="J308" s="211" t="str">
        <f ca="1">IF($C308="Total",SUM($I$1:I307),"")</f>
        <v/>
      </c>
      <c r="K308" s="212" t="str">
        <f ca="1">IFERROR(IF($C308="Total",$K$2+SUM($G308:$H308)-$J308,
IF(AND(G308="",H308=""),"",
$K$2+SUM(H$3:$H308)+SUM(G$3:$G308)-SUM(I$2:$I308))),"")</f>
        <v/>
      </c>
    </row>
    <row r="309" spans="1:11" x14ac:dyDescent="0.35">
      <c r="A309" s="318" t="str">
        <f ca="1">IF($B309='Creditor balance enquiry'!$C$2,1+COUNT($A$1:A308),"")</f>
        <v/>
      </c>
      <c r="B309" s="133" t="str">
        <f ca="1">OFFSET('Purchases Input worksheet'!$A$1,ROW()-2,0)</f>
        <v/>
      </c>
      <c r="C309" s="201" t="str">
        <f ca="1">IF($C308="Total","",
IF($C308="","",
IF(OFFSET('Purchases Input worksheet'!$B$1,ROW()-2,0)="","TOTAL",
OFFSET('Purchases Input worksheet'!$B$1,ROW()-2,0))))</f>
        <v/>
      </c>
      <c r="D309" s="201" t="str">
        <f ca="1">IF(OFFSET('Purchases Input worksheet'!$C$1,ROW()-2,0)="","",OFFSET('Purchases Input worksheet'!$C$1,ROW()-2,0))</f>
        <v/>
      </c>
      <c r="E309" s="170" t="str">
        <f ca="1">IF(OFFSET('Purchases Input worksheet'!$F$1,ROW()-2,0)="","",OFFSET('Purchases Input worksheet'!$F$1,ROW()-2,0))</f>
        <v/>
      </c>
      <c r="F309" s="202" t="str">
        <f ca="1">IF(OFFSET('Purchases Input worksheet'!$G$1,ROW()-2,0)="","",OFFSET('Purchases Input worksheet'!$G$1,ROW()-2,0))</f>
        <v/>
      </c>
      <c r="G309" s="205" t="str">
        <f ca="1">IF($C309="Total",SUM(G$1:G308),IF(OR('Purchases Input worksheet'!$M308&gt;0,'Purchases Input worksheet'!$M308=0),"",'Purchases Input worksheet'!$M308))</f>
        <v/>
      </c>
      <c r="H309" s="206" t="str">
        <f ca="1">IF($C309="Total",SUM(H$1:H308),IF(OR('Purchases Input worksheet'!$M308&lt;0,'Purchases Input worksheet'!$M308=0),"",'Purchases Input worksheet'!$M308))</f>
        <v/>
      </c>
      <c r="I309" s="347"/>
      <c r="J309" s="211" t="str">
        <f ca="1">IF($C309="Total",SUM($I$1:I308),"")</f>
        <v/>
      </c>
      <c r="K309" s="212" t="str">
        <f ca="1">IFERROR(IF($C309="Total",$K$2+SUM($G309:$H309)-$J309,
IF(AND(G309="",H309=""),"",
$K$2+SUM(H$3:$H309)+SUM(G$3:$G309)-SUM(I$2:$I309))),"")</f>
        <v/>
      </c>
    </row>
    <row r="310" spans="1:11" x14ac:dyDescent="0.35">
      <c r="A310" s="318" t="str">
        <f ca="1">IF($B310='Creditor balance enquiry'!$C$2,1+COUNT($A$1:A309),"")</f>
        <v/>
      </c>
      <c r="B310" s="133" t="str">
        <f ca="1">OFFSET('Purchases Input worksheet'!$A$1,ROW()-2,0)</f>
        <v/>
      </c>
      <c r="C310" s="201" t="str">
        <f ca="1">IF($C309="Total","",
IF($C309="","",
IF(OFFSET('Purchases Input worksheet'!$B$1,ROW()-2,0)="","TOTAL",
OFFSET('Purchases Input worksheet'!$B$1,ROW()-2,0))))</f>
        <v/>
      </c>
      <c r="D310" s="201" t="str">
        <f ca="1">IF(OFFSET('Purchases Input worksheet'!$C$1,ROW()-2,0)="","",OFFSET('Purchases Input worksheet'!$C$1,ROW()-2,0))</f>
        <v/>
      </c>
      <c r="E310" s="170" t="str">
        <f ca="1">IF(OFFSET('Purchases Input worksheet'!$F$1,ROW()-2,0)="","",OFFSET('Purchases Input worksheet'!$F$1,ROW()-2,0))</f>
        <v/>
      </c>
      <c r="F310" s="202" t="str">
        <f ca="1">IF(OFFSET('Purchases Input worksheet'!$G$1,ROW()-2,0)="","",OFFSET('Purchases Input worksheet'!$G$1,ROW()-2,0))</f>
        <v/>
      </c>
      <c r="G310" s="205" t="str">
        <f ca="1">IF($C310="Total",SUM(G$1:G309),IF(OR('Purchases Input worksheet'!$M309&gt;0,'Purchases Input worksheet'!$M309=0),"",'Purchases Input worksheet'!$M309))</f>
        <v/>
      </c>
      <c r="H310" s="206" t="str">
        <f ca="1">IF($C310="Total",SUM(H$1:H309),IF(OR('Purchases Input worksheet'!$M309&lt;0,'Purchases Input worksheet'!$M309=0),"",'Purchases Input worksheet'!$M309))</f>
        <v/>
      </c>
      <c r="I310" s="347"/>
      <c r="J310" s="211" t="str">
        <f ca="1">IF($C310="Total",SUM($I$1:I309),"")</f>
        <v/>
      </c>
      <c r="K310" s="212" t="str">
        <f ca="1">IFERROR(IF($C310="Total",$K$2+SUM($G310:$H310)-$J310,
IF(AND(G310="",H310=""),"",
$K$2+SUM(H$3:$H310)+SUM(G$3:$G310)-SUM(I$2:$I310))),"")</f>
        <v/>
      </c>
    </row>
    <row r="311" spans="1:11" x14ac:dyDescent="0.35">
      <c r="A311" s="318" t="str">
        <f ca="1">IF($B311='Creditor balance enquiry'!$C$2,1+COUNT($A$1:A310),"")</f>
        <v/>
      </c>
      <c r="B311" s="133" t="str">
        <f ca="1">OFFSET('Purchases Input worksheet'!$A$1,ROW()-2,0)</f>
        <v/>
      </c>
      <c r="C311" s="201" t="str">
        <f ca="1">IF($C310="Total","",
IF($C310="","",
IF(OFFSET('Purchases Input worksheet'!$B$1,ROW()-2,0)="","TOTAL",
OFFSET('Purchases Input worksheet'!$B$1,ROW()-2,0))))</f>
        <v/>
      </c>
      <c r="D311" s="201" t="str">
        <f ca="1">IF(OFFSET('Purchases Input worksheet'!$C$1,ROW()-2,0)="","",OFFSET('Purchases Input worksheet'!$C$1,ROW()-2,0))</f>
        <v/>
      </c>
      <c r="E311" s="170" t="str">
        <f ca="1">IF(OFFSET('Purchases Input worksheet'!$F$1,ROW()-2,0)="","",OFFSET('Purchases Input worksheet'!$F$1,ROW()-2,0))</f>
        <v/>
      </c>
      <c r="F311" s="202" t="str">
        <f ca="1">IF(OFFSET('Purchases Input worksheet'!$G$1,ROW()-2,0)="","",OFFSET('Purchases Input worksheet'!$G$1,ROW()-2,0))</f>
        <v/>
      </c>
      <c r="G311" s="205" t="str">
        <f ca="1">IF($C311="Total",SUM(G$1:G310),IF(OR('Purchases Input worksheet'!$M310&gt;0,'Purchases Input worksheet'!$M310=0),"",'Purchases Input worksheet'!$M310))</f>
        <v/>
      </c>
      <c r="H311" s="206" t="str">
        <f ca="1">IF($C311="Total",SUM(H$1:H310),IF(OR('Purchases Input worksheet'!$M310&lt;0,'Purchases Input worksheet'!$M310=0),"",'Purchases Input worksheet'!$M310))</f>
        <v/>
      </c>
      <c r="I311" s="347"/>
      <c r="J311" s="211" t="str">
        <f ca="1">IF($C311="Total",SUM($I$1:I310),"")</f>
        <v/>
      </c>
      <c r="K311" s="212" t="str">
        <f ca="1">IFERROR(IF($C311="Total",$K$2+SUM($G311:$H311)-$J311,
IF(AND(G311="",H311=""),"",
$K$2+SUM(H$3:$H311)+SUM(G$3:$G311)-SUM(I$2:$I311))),"")</f>
        <v/>
      </c>
    </row>
    <row r="312" spans="1:11" x14ac:dyDescent="0.35">
      <c r="A312" s="318" t="str">
        <f ca="1">IF($B312='Creditor balance enquiry'!$C$2,1+COUNT($A$1:A311),"")</f>
        <v/>
      </c>
      <c r="B312" s="133" t="str">
        <f ca="1">OFFSET('Purchases Input worksheet'!$A$1,ROW()-2,0)</f>
        <v/>
      </c>
      <c r="C312" s="201" t="str">
        <f ca="1">IF($C311="Total","",
IF($C311="","",
IF(OFFSET('Purchases Input worksheet'!$B$1,ROW()-2,0)="","TOTAL",
OFFSET('Purchases Input worksheet'!$B$1,ROW()-2,0))))</f>
        <v/>
      </c>
      <c r="D312" s="201" t="str">
        <f ca="1">IF(OFFSET('Purchases Input worksheet'!$C$1,ROW()-2,0)="","",OFFSET('Purchases Input worksheet'!$C$1,ROW()-2,0))</f>
        <v/>
      </c>
      <c r="E312" s="170" t="str">
        <f ca="1">IF(OFFSET('Purchases Input worksheet'!$F$1,ROW()-2,0)="","",OFFSET('Purchases Input worksheet'!$F$1,ROW()-2,0))</f>
        <v/>
      </c>
      <c r="F312" s="202" t="str">
        <f ca="1">IF(OFFSET('Purchases Input worksheet'!$G$1,ROW()-2,0)="","",OFFSET('Purchases Input worksheet'!$G$1,ROW()-2,0))</f>
        <v/>
      </c>
      <c r="G312" s="205" t="str">
        <f ca="1">IF($C312="Total",SUM(G$1:G311),IF(OR('Purchases Input worksheet'!$M311&gt;0,'Purchases Input worksheet'!$M311=0),"",'Purchases Input worksheet'!$M311))</f>
        <v/>
      </c>
      <c r="H312" s="206" t="str">
        <f ca="1">IF($C312="Total",SUM(H$1:H311),IF(OR('Purchases Input worksheet'!$M311&lt;0,'Purchases Input worksheet'!$M311=0),"",'Purchases Input worksheet'!$M311))</f>
        <v/>
      </c>
      <c r="I312" s="347"/>
      <c r="J312" s="211" t="str">
        <f ca="1">IF($C312="Total",SUM($I$1:I311),"")</f>
        <v/>
      </c>
      <c r="K312" s="212" t="str">
        <f ca="1">IFERROR(IF($C312="Total",$K$2+SUM($G312:$H312)-$J312,
IF(AND(G312="",H312=""),"",
$K$2+SUM(H$3:$H312)+SUM(G$3:$G312)-SUM(I$2:$I312))),"")</f>
        <v/>
      </c>
    </row>
    <row r="313" spans="1:11" x14ac:dyDescent="0.35">
      <c r="A313" s="318" t="str">
        <f ca="1">IF($B313='Creditor balance enquiry'!$C$2,1+COUNT($A$1:A312),"")</f>
        <v/>
      </c>
      <c r="B313" s="133" t="str">
        <f ca="1">OFFSET('Purchases Input worksheet'!$A$1,ROW()-2,0)</f>
        <v/>
      </c>
      <c r="C313" s="201" t="str">
        <f ca="1">IF($C312="Total","",
IF($C312="","",
IF(OFFSET('Purchases Input worksheet'!$B$1,ROW()-2,0)="","TOTAL",
OFFSET('Purchases Input worksheet'!$B$1,ROW()-2,0))))</f>
        <v/>
      </c>
      <c r="D313" s="201" t="str">
        <f ca="1">IF(OFFSET('Purchases Input worksheet'!$C$1,ROW()-2,0)="","",OFFSET('Purchases Input worksheet'!$C$1,ROW()-2,0))</f>
        <v/>
      </c>
      <c r="E313" s="170" t="str">
        <f ca="1">IF(OFFSET('Purchases Input worksheet'!$F$1,ROW()-2,0)="","",OFFSET('Purchases Input worksheet'!$F$1,ROW()-2,0))</f>
        <v/>
      </c>
      <c r="F313" s="202" t="str">
        <f ca="1">IF(OFFSET('Purchases Input worksheet'!$G$1,ROW()-2,0)="","",OFFSET('Purchases Input worksheet'!$G$1,ROW()-2,0))</f>
        <v/>
      </c>
      <c r="G313" s="205" t="str">
        <f ca="1">IF($C313="Total",SUM(G$1:G312),IF(OR('Purchases Input worksheet'!$M312&gt;0,'Purchases Input worksheet'!$M312=0),"",'Purchases Input worksheet'!$M312))</f>
        <v/>
      </c>
      <c r="H313" s="206" t="str">
        <f ca="1">IF($C313="Total",SUM(H$1:H312),IF(OR('Purchases Input worksheet'!$M312&lt;0,'Purchases Input worksheet'!$M312=0),"",'Purchases Input worksheet'!$M312))</f>
        <v/>
      </c>
      <c r="I313" s="347"/>
      <c r="J313" s="211" t="str">
        <f ca="1">IF($C313="Total",SUM($I$1:I312),"")</f>
        <v/>
      </c>
      <c r="K313" s="212" t="str">
        <f ca="1">IFERROR(IF($C313="Total",$K$2+SUM($G313:$H313)-$J313,
IF(AND(G313="",H313=""),"",
$K$2+SUM(H$3:$H313)+SUM(G$3:$G313)-SUM(I$2:$I313))),"")</f>
        <v/>
      </c>
    </row>
    <row r="314" spans="1:11" x14ac:dyDescent="0.35">
      <c r="A314" s="318" t="str">
        <f ca="1">IF($B314='Creditor balance enquiry'!$C$2,1+COUNT($A$1:A313),"")</f>
        <v/>
      </c>
      <c r="B314" s="133" t="str">
        <f ca="1">OFFSET('Purchases Input worksheet'!$A$1,ROW()-2,0)</f>
        <v/>
      </c>
      <c r="C314" s="201" t="str">
        <f ca="1">IF($C313="Total","",
IF($C313="","",
IF(OFFSET('Purchases Input worksheet'!$B$1,ROW()-2,0)="","TOTAL",
OFFSET('Purchases Input worksheet'!$B$1,ROW()-2,0))))</f>
        <v/>
      </c>
      <c r="D314" s="201" t="str">
        <f ca="1">IF(OFFSET('Purchases Input worksheet'!$C$1,ROW()-2,0)="","",OFFSET('Purchases Input worksheet'!$C$1,ROW()-2,0))</f>
        <v/>
      </c>
      <c r="E314" s="170" t="str">
        <f ca="1">IF(OFFSET('Purchases Input worksheet'!$F$1,ROW()-2,0)="","",OFFSET('Purchases Input worksheet'!$F$1,ROW()-2,0))</f>
        <v/>
      </c>
      <c r="F314" s="202" t="str">
        <f ca="1">IF(OFFSET('Purchases Input worksheet'!$G$1,ROW()-2,0)="","",OFFSET('Purchases Input worksheet'!$G$1,ROW()-2,0))</f>
        <v/>
      </c>
      <c r="G314" s="205" t="str">
        <f ca="1">IF($C314="Total",SUM(G$1:G313),IF(OR('Purchases Input worksheet'!$M313&gt;0,'Purchases Input worksheet'!$M313=0),"",'Purchases Input worksheet'!$M313))</f>
        <v/>
      </c>
      <c r="H314" s="206" t="str">
        <f ca="1">IF($C314="Total",SUM(H$1:H313),IF(OR('Purchases Input worksheet'!$M313&lt;0,'Purchases Input worksheet'!$M313=0),"",'Purchases Input worksheet'!$M313))</f>
        <v/>
      </c>
      <c r="I314" s="347"/>
      <c r="J314" s="211" t="str">
        <f ca="1">IF($C314="Total",SUM($I$1:I313),"")</f>
        <v/>
      </c>
      <c r="K314" s="212" t="str">
        <f ca="1">IFERROR(IF($C314="Total",$K$2+SUM($G314:$H314)-$J314,
IF(AND(G314="",H314=""),"",
$K$2+SUM(H$3:$H314)+SUM(G$3:$G314)-SUM(I$2:$I314))),"")</f>
        <v/>
      </c>
    </row>
    <row r="315" spans="1:11" x14ac:dyDescent="0.35">
      <c r="A315" s="318" t="str">
        <f ca="1">IF($B315='Creditor balance enquiry'!$C$2,1+COUNT($A$1:A314),"")</f>
        <v/>
      </c>
      <c r="B315" s="133" t="str">
        <f ca="1">OFFSET('Purchases Input worksheet'!$A$1,ROW()-2,0)</f>
        <v/>
      </c>
      <c r="C315" s="201" t="str">
        <f ca="1">IF($C314="Total","",
IF($C314="","",
IF(OFFSET('Purchases Input worksheet'!$B$1,ROW()-2,0)="","TOTAL",
OFFSET('Purchases Input worksheet'!$B$1,ROW()-2,0))))</f>
        <v/>
      </c>
      <c r="D315" s="201" t="str">
        <f ca="1">IF(OFFSET('Purchases Input worksheet'!$C$1,ROW()-2,0)="","",OFFSET('Purchases Input worksheet'!$C$1,ROW()-2,0))</f>
        <v/>
      </c>
      <c r="E315" s="170" t="str">
        <f ca="1">IF(OFFSET('Purchases Input worksheet'!$F$1,ROW()-2,0)="","",OFFSET('Purchases Input worksheet'!$F$1,ROW()-2,0))</f>
        <v/>
      </c>
      <c r="F315" s="202" t="str">
        <f ca="1">IF(OFFSET('Purchases Input worksheet'!$G$1,ROW()-2,0)="","",OFFSET('Purchases Input worksheet'!$G$1,ROW()-2,0))</f>
        <v/>
      </c>
      <c r="G315" s="205" t="str">
        <f ca="1">IF($C315="Total",SUM(G$1:G314),IF(OR('Purchases Input worksheet'!$M314&gt;0,'Purchases Input worksheet'!$M314=0),"",'Purchases Input worksheet'!$M314))</f>
        <v/>
      </c>
      <c r="H315" s="206" t="str">
        <f ca="1">IF($C315="Total",SUM(H$1:H314),IF(OR('Purchases Input worksheet'!$M314&lt;0,'Purchases Input worksheet'!$M314=0),"",'Purchases Input worksheet'!$M314))</f>
        <v/>
      </c>
      <c r="I315" s="347"/>
      <c r="J315" s="211" t="str">
        <f ca="1">IF($C315="Total",SUM($I$1:I314),"")</f>
        <v/>
      </c>
      <c r="K315" s="212" t="str">
        <f ca="1">IFERROR(IF($C315="Total",$K$2+SUM($G315:$H315)-$J315,
IF(AND(G315="",H315=""),"",
$K$2+SUM(H$3:$H315)+SUM(G$3:$G315)-SUM(I$2:$I315))),"")</f>
        <v/>
      </c>
    </row>
    <row r="316" spans="1:11" x14ac:dyDescent="0.35">
      <c r="A316" s="318" t="str">
        <f ca="1">IF($B316='Creditor balance enquiry'!$C$2,1+COUNT($A$1:A315),"")</f>
        <v/>
      </c>
      <c r="B316" s="133" t="str">
        <f ca="1">OFFSET('Purchases Input worksheet'!$A$1,ROW()-2,0)</f>
        <v/>
      </c>
      <c r="C316" s="201" t="str">
        <f ca="1">IF($C315="Total","",
IF($C315="","",
IF(OFFSET('Purchases Input worksheet'!$B$1,ROW()-2,0)="","TOTAL",
OFFSET('Purchases Input worksheet'!$B$1,ROW()-2,0))))</f>
        <v/>
      </c>
      <c r="D316" s="201" t="str">
        <f ca="1">IF(OFFSET('Purchases Input worksheet'!$C$1,ROW()-2,0)="","",OFFSET('Purchases Input worksheet'!$C$1,ROW()-2,0))</f>
        <v/>
      </c>
      <c r="E316" s="170" t="str">
        <f ca="1">IF(OFFSET('Purchases Input worksheet'!$F$1,ROW()-2,0)="","",OFFSET('Purchases Input worksheet'!$F$1,ROW()-2,0))</f>
        <v/>
      </c>
      <c r="F316" s="202" t="str">
        <f ca="1">IF(OFFSET('Purchases Input worksheet'!$G$1,ROW()-2,0)="","",OFFSET('Purchases Input worksheet'!$G$1,ROW()-2,0))</f>
        <v/>
      </c>
      <c r="G316" s="205" t="str">
        <f ca="1">IF($C316="Total",SUM(G$1:G315),IF(OR('Purchases Input worksheet'!$M315&gt;0,'Purchases Input worksheet'!$M315=0),"",'Purchases Input worksheet'!$M315))</f>
        <v/>
      </c>
      <c r="H316" s="206" t="str">
        <f ca="1">IF($C316="Total",SUM(H$1:H315),IF(OR('Purchases Input worksheet'!$M315&lt;0,'Purchases Input worksheet'!$M315=0),"",'Purchases Input worksheet'!$M315))</f>
        <v/>
      </c>
      <c r="I316" s="347"/>
      <c r="J316" s="211" t="str">
        <f ca="1">IF($C316="Total",SUM($I$1:I315),"")</f>
        <v/>
      </c>
      <c r="K316" s="212" t="str">
        <f ca="1">IFERROR(IF($C316="Total",$K$2+SUM($G316:$H316)-$J316,
IF(AND(G316="",H316=""),"",
$K$2+SUM(H$3:$H316)+SUM(G$3:$G316)-SUM(I$2:$I316))),"")</f>
        <v/>
      </c>
    </row>
    <row r="317" spans="1:11" x14ac:dyDescent="0.35">
      <c r="A317" s="318" t="str">
        <f ca="1">IF($B317='Creditor balance enquiry'!$C$2,1+COUNT($A$1:A316),"")</f>
        <v/>
      </c>
      <c r="B317" s="133" t="str">
        <f ca="1">OFFSET('Purchases Input worksheet'!$A$1,ROW()-2,0)</f>
        <v/>
      </c>
      <c r="C317" s="201" t="str">
        <f ca="1">IF($C316="Total","",
IF($C316="","",
IF(OFFSET('Purchases Input worksheet'!$B$1,ROW()-2,0)="","TOTAL",
OFFSET('Purchases Input worksheet'!$B$1,ROW()-2,0))))</f>
        <v/>
      </c>
      <c r="D317" s="201" t="str">
        <f ca="1">IF(OFFSET('Purchases Input worksheet'!$C$1,ROW()-2,0)="","",OFFSET('Purchases Input worksheet'!$C$1,ROW()-2,0))</f>
        <v/>
      </c>
      <c r="E317" s="170" t="str">
        <f ca="1">IF(OFFSET('Purchases Input worksheet'!$F$1,ROW()-2,0)="","",OFFSET('Purchases Input worksheet'!$F$1,ROW()-2,0))</f>
        <v/>
      </c>
      <c r="F317" s="202" t="str">
        <f ca="1">IF(OFFSET('Purchases Input worksheet'!$G$1,ROW()-2,0)="","",OFFSET('Purchases Input worksheet'!$G$1,ROW()-2,0))</f>
        <v/>
      </c>
      <c r="G317" s="205" t="str">
        <f ca="1">IF($C317="Total",SUM(G$1:G316),IF(OR('Purchases Input worksheet'!$M316&gt;0,'Purchases Input worksheet'!$M316=0),"",'Purchases Input worksheet'!$M316))</f>
        <v/>
      </c>
      <c r="H317" s="206" t="str">
        <f ca="1">IF($C317="Total",SUM(H$1:H316),IF(OR('Purchases Input worksheet'!$M316&lt;0,'Purchases Input worksheet'!$M316=0),"",'Purchases Input worksheet'!$M316))</f>
        <v/>
      </c>
      <c r="I317" s="347"/>
      <c r="J317" s="211" t="str">
        <f ca="1">IF($C317="Total",SUM($I$1:I316),"")</f>
        <v/>
      </c>
      <c r="K317" s="212" t="str">
        <f ca="1">IFERROR(IF($C317="Total",$K$2+SUM($G317:$H317)-$J317,
IF(AND(G317="",H317=""),"",
$K$2+SUM(H$3:$H317)+SUM(G$3:$G317)-SUM(I$2:$I317))),"")</f>
        <v/>
      </c>
    </row>
    <row r="318" spans="1:11" x14ac:dyDescent="0.35">
      <c r="A318" s="318" t="str">
        <f ca="1">IF($B318='Creditor balance enquiry'!$C$2,1+COUNT($A$1:A317),"")</f>
        <v/>
      </c>
      <c r="B318" s="133" t="str">
        <f ca="1">OFFSET('Purchases Input worksheet'!$A$1,ROW()-2,0)</f>
        <v/>
      </c>
      <c r="C318" s="201" t="str">
        <f ca="1">IF($C317="Total","",
IF($C317="","",
IF(OFFSET('Purchases Input worksheet'!$B$1,ROW()-2,0)="","TOTAL",
OFFSET('Purchases Input worksheet'!$B$1,ROW()-2,0))))</f>
        <v/>
      </c>
      <c r="D318" s="201" t="str">
        <f ca="1">IF(OFFSET('Purchases Input worksheet'!$C$1,ROW()-2,0)="","",OFFSET('Purchases Input worksheet'!$C$1,ROW()-2,0))</f>
        <v/>
      </c>
      <c r="E318" s="170" t="str">
        <f ca="1">IF(OFFSET('Purchases Input worksheet'!$F$1,ROW()-2,0)="","",OFFSET('Purchases Input worksheet'!$F$1,ROW()-2,0))</f>
        <v/>
      </c>
      <c r="F318" s="202" t="str">
        <f ca="1">IF(OFFSET('Purchases Input worksheet'!$G$1,ROW()-2,0)="","",OFFSET('Purchases Input worksheet'!$G$1,ROW()-2,0))</f>
        <v/>
      </c>
      <c r="G318" s="205" t="str">
        <f ca="1">IF($C318="Total",SUM(G$1:G317),IF(OR('Purchases Input worksheet'!$M317&gt;0,'Purchases Input worksheet'!$M317=0),"",'Purchases Input worksheet'!$M317))</f>
        <v/>
      </c>
      <c r="H318" s="206" t="str">
        <f ca="1">IF($C318="Total",SUM(H$1:H317),IF(OR('Purchases Input worksheet'!$M317&lt;0,'Purchases Input worksheet'!$M317=0),"",'Purchases Input worksheet'!$M317))</f>
        <v/>
      </c>
      <c r="I318" s="347"/>
      <c r="J318" s="211" t="str">
        <f ca="1">IF($C318="Total",SUM($I$1:I317),"")</f>
        <v/>
      </c>
      <c r="K318" s="212" t="str">
        <f ca="1">IFERROR(IF($C318="Total",$K$2+SUM($G318:$H318)-$J318,
IF(AND(G318="",H318=""),"",
$K$2+SUM(H$3:$H318)+SUM(G$3:$G318)-SUM(I$2:$I318))),"")</f>
        <v/>
      </c>
    </row>
    <row r="319" spans="1:11" x14ac:dyDescent="0.35">
      <c r="A319" s="318" t="str">
        <f ca="1">IF($B319='Creditor balance enquiry'!$C$2,1+COUNT($A$1:A318),"")</f>
        <v/>
      </c>
      <c r="B319" s="133" t="str">
        <f ca="1">OFFSET('Purchases Input worksheet'!$A$1,ROW()-2,0)</f>
        <v/>
      </c>
      <c r="C319" s="201" t="str">
        <f ca="1">IF($C318="Total","",
IF($C318="","",
IF(OFFSET('Purchases Input worksheet'!$B$1,ROW()-2,0)="","TOTAL",
OFFSET('Purchases Input worksheet'!$B$1,ROW()-2,0))))</f>
        <v/>
      </c>
      <c r="D319" s="201" t="str">
        <f ca="1">IF(OFFSET('Purchases Input worksheet'!$C$1,ROW()-2,0)="","",OFFSET('Purchases Input worksheet'!$C$1,ROW()-2,0))</f>
        <v/>
      </c>
      <c r="E319" s="170" t="str">
        <f ca="1">IF(OFFSET('Purchases Input worksheet'!$F$1,ROW()-2,0)="","",OFFSET('Purchases Input worksheet'!$F$1,ROW()-2,0))</f>
        <v/>
      </c>
      <c r="F319" s="202" t="str">
        <f ca="1">IF(OFFSET('Purchases Input worksheet'!$G$1,ROW()-2,0)="","",OFFSET('Purchases Input worksheet'!$G$1,ROW()-2,0))</f>
        <v/>
      </c>
      <c r="G319" s="205" t="str">
        <f ca="1">IF($C319="Total",SUM(G$1:G318),IF(OR('Purchases Input worksheet'!$M318&gt;0,'Purchases Input worksheet'!$M318=0),"",'Purchases Input worksheet'!$M318))</f>
        <v/>
      </c>
      <c r="H319" s="206" t="str">
        <f ca="1">IF($C319="Total",SUM(H$1:H318),IF(OR('Purchases Input worksheet'!$M318&lt;0,'Purchases Input worksheet'!$M318=0),"",'Purchases Input worksheet'!$M318))</f>
        <v/>
      </c>
      <c r="I319" s="347"/>
      <c r="J319" s="211" t="str">
        <f ca="1">IF($C319="Total",SUM($I$1:I318),"")</f>
        <v/>
      </c>
      <c r="K319" s="212" t="str">
        <f ca="1">IFERROR(IF($C319="Total",$K$2+SUM($G319:$H319)-$J319,
IF(AND(G319="",H319=""),"",
$K$2+SUM(H$3:$H319)+SUM(G$3:$G319)-SUM(I$2:$I319))),"")</f>
        <v/>
      </c>
    </row>
    <row r="320" spans="1:11" x14ac:dyDescent="0.35">
      <c r="A320" s="318" t="str">
        <f ca="1">IF($B320='Creditor balance enquiry'!$C$2,1+COUNT($A$1:A319),"")</f>
        <v/>
      </c>
      <c r="B320" s="133" t="str">
        <f ca="1">OFFSET('Purchases Input worksheet'!$A$1,ROW()-2,0)</f>
        <v/>
      </c>
      <c r="C320" s="201" t="str">
        <f ca="1">IF($C319="Total","",
IF($C319="","",
IF(OFFSET('Purchases Input worksheet'!$B$1,ROW()-2,0)="","TOTAL",
OFFSET('Purchases Input worksheet'!$B$1,ROW()-2,0))))</f>
        <v/>
      </c>
      <c r="D320" s="201" t="str">
        <f ca="1">IF(OFFSET('Purchases Input worksheet'!$C$1,ROW()-2,0)="","",OFFSET('Purchases Input worksheet'!$C$1,ROW()-2,0))</f>
        <v/>
      </c>
      <c r="E320" s="170" t="str">
        <f ca="1">IF(OFFSET('Purchases Input worksheet'!$F$1,ROW()-2,0)="","",OFFSET('Purchases Input worksheet'!$F$1,ROW()-2,0))</f>
        <v/>
      </c>
      <c r="F320" s="202" t="str">
        <f ca="1">IF(OFFSET('Purchases Input worksheet'!$G$1,ROW()-2,0)="","",OFFSET('Purchases Input worksheet'!$G$1,ROW()-2,0))</f>
        <v/>
      </c>
      <c r="G320" s="205" t="str">
        <f ca="1">IF($C320="Total",SUM(G$1:G319),IF(OR('Purchases Input worksheet'!$M319&gt;0,'Purchases Input worksheet'!$M319=0),"",'Purchases Input worksheet'!$M319))</f>
        <v/>
      </c>
      <c r="H320" s="206" t="str">
        <f ca="1">IF($C320="Total",SUM(H$1:H319),IF(OR('Purchases Input worksheet'!$M319&lt;0,'Purchases Input worksheet'!$M319=0),"",'Purchases Input worksheet'!$M319))</f>
        <v/>
      </c>
      <c r="I320" s="347"/>
      <c r="J320" s="211" t="str">
        <f ca="1">IF($C320="Total",SUM($I$1:I319),"")</f>
        <v/>
      </c>
      <c r="K320" s="212" t="str">
        <f ca="1">IFERROR(IF($C320="Total",$K$2+SUM($G320:$H320)-$J320,
IF(AND(G320="",H320=""),"",
$K$2+SUM(H$3:$H320)+SUM(G$3:$G320)-SUM(I$2:$I320))),"")</f>
        <v/>
      </c>
    </row>
    <row r="321" spans="1:11" x14ac:dyDescent="0.35">
      <c r="A321" s="318" t="str">
        <f ca="1">IF($B321='Creditor balance enquiry'!$C$2,1+COUNT($A$1:A320),"")</f>
        <v/>
      </c>
      <c r="B321" s="133" t="str">
        <f ca="1">OFFSET('Purchases Input worksheet'!$A$1,ROW()-2,0)</f>
        <v/>
      </c>
      <c r="C321" s="201" t="str">
        <f ca="1">IF($C320="Total","",
IF($C320="","",
IF(OFFSET('Purchases Input worksheet'!$B$1,ROW()-2,0)="","TOTAL",
OFFSET('Purchases Input worksheet'!$B$1,ROW()-2,0))))</f>
        <v/>
      </c>
      <c r="D321" s="201" t="str">
        <f ca="1">IF(OFFSET('Purchases Input worksheet'!$C$1,ROW()-2,0)="","",OFFSET('Purchases Input worksheet'!$C$1,ROW()-2,0))</f>
        <v/>
      </c>
      <c r="E321" s="170" t="str">
        <f ca="1">IF(OFFSET('Purchases Input worksheet'!$F$1,ROW()-2,0)="","",OFFSET('Purchases Input worksheet'!$F$1,ROW()-2,0))</f>
        <v/>
      </c>
      <c r="F321" s="202" t="str">
        <f ca="1">IF(OFFSET('Purchases Input worksheet'!$G$1,ROW()-2,0)="","",OFFSET('Purchases Input worksheet'!$G$1,ROW()-2,0))</f>
        <v/>
      </c>
      <c r="G321" s="205" t="str">
        <f ca="1">IF($C321="Total",SUM(G$1:G320),IF(OR('Purchases Input worksheet'!$M320&gt;0,'Purchases Input worksheet'!$M320=0),"",'Purchases Input worksheet'!$M320))</f>
        <v/>
      </c>
      <c r="H321" s="206" t="str">
        <f ca="1">IF($C321="Total",SUM(H$1:H320),IF(OR('Purchases Input worksheet'!$M320&lt;0,'Purchases Input worksheet'!$M320=0),"",'Purchases Input worksheet'!$M320))</f>
        <v/>
      </c>
      <c r="I321" s="347"/>
      <c r="J321" s="211" t="str">
        <f ca="1">IF($C321="Total",SUM($I$1:I320),"")</f>
        <v/>
      </c>
      <c r="K321" s="212" t="str">
        <f ca="1">IFERROR(IF($C321="Total",$K$2+SUM($G321:$H321)-$J321,
IF(AND(G321="",H321=""),"",
$K$2+SUM(H$3:$H321)+SUM(G$3:$G321)-SUM(I$2:$I321))),"")</f>
        <v/>
      </c>
    </row>
    <row r="322" spans="1:11" x14ac:dyDescent="0.35">
      <c r="A322" s="318" t="str">
        <f ca="1">IF($B322='Creditor balance enquiry'!$C$2,1+COUNT($A$1:A321),"")</f>
        <v/>
      </c>
      <c r="B322" s="133" t="str">
        <f ca="1">OFFSET('Purchases Input worksheet'!$A$1,ROW()-2,0)</f>
        <v/>
      </c>
      <c r="C322" s="201" t="str">
        <f ca="1">IF($C321="Total","",
IF($C321="","",
IF(OFFSET('Purchases Input worksheet'!$B$1,ROW()-2,0)="","TOTAL",
OFFSET('Purchases Input worksheet'!$B$1,ROW()-2,0))))</f>
        <v/>
      </c>
      <c r="D322" s="201" t="str">
        <f ca="1">IF(OFFSET('Purchases Input worksheet'!$C$1,ROW()-2,0)="","",OFFSET('Purchases Input worksheet'!$C$1,ROW()-2,0))</f>
        <v/>
      </c>
      <c r="E322" s="170" t="str">
        <f ca="1">IF(OFFSET('Purchases Input worksheet'!$F$1,ROW()-2,0)="","",OFFSET('Purchases Input worksheet'!$F$1,ROW()-2,0))</f>
        <v/>
      </c>
      <c r="F322" s="202" t="str">
        <f ca="1">IF(OFFSET('Purchases Input worksheet'!$G$1,ROW()-2,0)="","",OFFSET('Purchases Input worksheet'!$G$1,ROW()-2,0))</f>
        <v/>
      </c>
      <c r="G322" s="205" t="str">
        <f ca="1">IF($C322="Total",SUM(G$1:G321),IF(OR('Purchases Input worksheet'!$M321&gt;0,'Purchases Input worksheet'!$M321=0),"",'Purchases Input worksheet'!$M321))</f>
        <v/>
      </c>
      <c r="H322" s="206" t="str">
        <f ca="1">IF($C322="Total",SUM(H$1:H321),IF(OR('Purchases Input worksheet'!$M321&lt;0,'Purchases Input worksheet'!$M321=0),"",'Purchases Input worksheet'!$M321))</f>
        <v/>
      </c>
      <c r="I322" s="347"/>
      <c r="J322" s="211" t="str">
        <f ca="1">IF($C322="Total",SUM($I$1:I321),"")</f>
        <v/>
      </c>
      <c r="K322" s="212" t="str">
        <f ca="1">IFERROR(IF($C322="Total",$K$2+SUM($G322:$H322)-$J322,
IF(AND(G322="",H322=""),"",
$K$2+SUM(H$3:$H322)+SUM(G$3:$G322)-SUM(I$2:$I322))),"")</f>
        <v/>
      </c>
    </row>
    <row r="323" spans="1:11" x14ac:dyDescent="0.35">
      <c r="A323" s="318" t="str">
        <f ca="1">IF($B323='Creditor balance enquiry'!$C$2,1+COUNT($A$1:A322),"")</f>
        <v/>
      </c>
      <c r="B323" s="133" t="str">
        <f ca="1">OFFSET('Purchases Input worksheet'!$A$1,ROW()-2,0)</f>
        <v/>
      </c>
      <c r="C323" s="201" t="str">
        <f ca="1">IF($C322="Total","",
IF($C322="","",
IF(OFFSET('Purchases Input worksheet'!$B$1,ROW()-2,0)="","TOTAL",
OFFSET('Purchases Input worksheet'!$B$1,ROW()-2,0))))</f>
        <v/>
      </c>
      <c r="D323" s="201" t="str">
        <f ca="1">IF(OFFSET('Purchases Input worksheet'!$C$1,ROW()-2,0)="","",OFFSET('Purchases Input worksheet'!$C$1,ROW()-2,0))</f>
        <v/>
      </c>
      <c r="E323" s="170" t="str">
        <f ca="1">IF(OFFSET('Purchases Input worksheet'!$F$1,ROW()-2,0)="","",OFFSET('Purchases Input worksheet'!$F$1,ROW()-2,0))</f>
        <v/>
      </c>
      <c r="F323" s="202" t="str">
        <f ca="1">IF(OFFSET('Purchases Input worksheet'!$G$1,ROW()-2,0)="","",OFFSET('Purchases Input worksheet'!$G$1,ROW()-2,0))</f>
        <v/>
      </c>
      <c r="G323" s="205" t="str">
        <f ca="1">IF($C323="Total",SUM(G$1:G322),IF(OR('Purchases Input worksheet'!$M322&gt;0,'Purchases Input worksheet'!$M322=0),"",'Purchases Input worksheet'!$M322))</f>
        <v/>
      </c>
      <c r="H323" s="206" t="str">
        <f ca="1">IF($C323="Total",SUM(H$1:H322),IF(OR('Purchases Input worksheet'!$M322&lt;0,'Purchases Input worksheet'!$M322=0),"",'Purchases Input worksheet'!$M322))</f>
        <v/>
      </c>
      <c r="I323" s="347"/>
      <c r="J323" s="211" t="str">
        <f ca="1">IF($C323="Total",SUM($I$1:I322),"")</f>
        <v/>
      </c>
      <c r="K323" s="212" t="str">
        <f ca="1">IFERROR(IF($C323="Total",$K$2+SUM($G323:$H323)-$J323,
IF(AND(G323="",H323=""),"",
$K$2+SUM(H$3:$H323)+SUM(G$3:$G323)-SUM(I$2:$I323))),"")</f>
        <v/>
      </c>
    </row>
    <row r="324" spans="1:11" x14ac:dyDescent="0.35">
      <c r="A324" s="318" t="str">
        <f ca="1">IF($B324='Creditor balance enquiry'!$C$2,1+COUNT($A$1:A323),"")</f>
        <v/>
      </c>
      <c r="B324" s="133" t="str">
        <f ca="1">OFFSET('Purchases Input worksheet'!$A$1,ROW()-2,0)</f>
        <v/>
      </c>
      <c r="C324" s="201" t="str">
        <f ca="1">IF($C323="Total","",
IF($C323="","",
IF(OFFSET('Purchases Input worksheet'!$B$1,ROW()-2,0)="","TOTAL",
OFFSET('Purchases Input worksheet'!$B$1,ROW()-2,0))))</f>
        <v/>
      </c>
      <c r="D324" s="201" t="str">
        <f ca="1">IF(OFFSET('Purchases Input worksheet'!$C$1,ROW()-2,0)="","",OFFSET('Purchases Input worksheet'!$C$1,ROW()-2,0))</f>
        <v/>
      </c>
      <c r="E324" s="170" t="str">
        <f ca="1">IF(OFFSET('Purchases Input worksheet'!$F$1,ROW()-2,0)="","",OFFSET('Purchases Input worksheet'!$F$1,ROW()-2,0))</f>
        <v/>
      </c>
      <c r="F324" s="202" t="str">
        <f ca="1">IF(OFFSET('Purchases Input worksheet'!$G$1,ROW()-2,0)="","",OFFSET('Purchases Input worksheet'!$G$1,ROW()-2,0))</f>
        <v/>
      </c>
      <c r="G324" s="205" t="str">
        <f ca="1">IF($C324="Total",SUM(G$1:G323),IF(OR('Purchases Input worksheet'!$M323&gt;0,'Purchases Input worksheet'!$M323=0),"",'Purchases Input worksheet'!$M323))</f>
        <v/>
      </c>
      <c r="H324" s="206" t="str">
        <f ca="1">IF($C324="Total",SUM(H$1:H323),IF(OR('Purchases Input worksheet'!$M323&lt;0,'Purchases Input worksheet'!$M323=0),"",'Purchases Input worksheet'!$M323))</f>
        <v/>
      </c>
      <c r="I324" s="347"/>
      <c r="J324" s="211" t="str">
        <f ca="1">IF($C324="Total",SUM($I$1:I323),"")</f>
        <v/>
      </c>
      <c r="K324" s="212" t="str">
        <f ca="1">IFERROR(IF($C324="Total",$K$2+SUM($G324:$H324)-$J324,
IF(AND(G324="",H324=""),"",
$K$2+SUM(H$3:$H324)+SUM(G$3:$G324)-SUM(I$2:$I324))),"")</f>
        <v/>
      </c>
    </row>
    <row r="325" spans="1:11" x14ac:dyDescent="0.35">
      <c r="A325" s="318" t="str">
        <f ca="1">IF($B325='Creditor balance enquiry'!$C$2,1+COUNT($A$1:A324),"")</f>
        <v/>
      </c>
      <c r="B325" s="133" t="str">
        <f ca="1">OFFSET('Purchases Input worksheet'!$A$1,ROW()-2,0)</f>
        <v/>
      </c>
      <c r="C325" s="201" t="str">
        <f ca="1">IF($C324="Total","",
IF($C324="","",
IF(OFFSET('Purchases Input worksheet'!$B$1,ROW()-2,0)="","TOTAL",
OFFSET('Purchases Input worksheet'!$B$1,ROW()-2,0))))</f>
        <v/>
      </c>
      <c r="D325" s="201" t="str">
        <f ca="1">IF(OFFSET('Purchases Input worksheet'!$C$1,ROW()-2,0)="","",OFFSET('Purchases Input worksheet'!$C$1,ROW()-2,0))</f>
        <v/>
      </c>
      <c r="E325" s="170" t="str">
        <f ca="1">IF(OFFSET('Purchases Input worksheet'!$F$1,ROW()-2,0)="","",OFFSET('Purchases Input worksheet'!$F$1,ROW()-2,0))</f>
        <v/>
      </c>
      <c r="F325" s="202" t="str">
        <f ca="1">IF(OFFSET('Purchases Input worksheet'!$G$1,ROW()-2,0)="","",OFFSET('Purchases Input worksheet'!$G$1,ROW()-2,0))</f>
        <v/>
      </c>
      <c r="G325" s="205" t="str">
        <f ca="1">IF($C325="Total",SUM(G$1:G324),IF(OR('Purchases Input worksheet'!$M324&gt;0,'Purchases Input worksheet'!$M324=0),"",'Purchases Input worksheet'!$M324))</f>
        <v/>
      </c>
      <c r="H325" s="206" t="str">
        <f ca="1">IF($C325="Total",SUM(H$1:H324),IF(OR('Purchases Input worksheet'!$M324&lt;0,'Purchases Input worksheet'!$M324=0),"",'Purchases Input worksheet'!$M324))</f>
        <v/>
      </c>
      <c r="I325" s="347"/>
      <c r="J325" s="211" t="str">
        <f ca="1">IF($C325="Total",SUM($I$1:I324),"")</f>
        <v/>
      </c>
      <c r="K325" s="212" t="str">
        <f ca="1">IFERROR(IF($C325="Total",$K$2+SUM($G325:$H325)-$J325,
IF(AND(G325="",H325=""),"",
$K$2+SUM(H$3:$H325)+SUM(G$3:$G325)-SUM(I$2:$I325))),"")</f>
        <v/>
      </c>
    </row>
    <row r="326" spans="1:11" x14ac:dyDescent="0.35">
      <c r="A326" s="318" t="str">
        <f ca="1">IF($B326='Creditor balance enquiry'!$C$2,1+COUNT($A$1:A325),"")</f>
        <v/>
      </c>
      <c r="B326" s="133" t="str">
        <f ca="1">OFFSET('Purchases Input worksheet'!$A$1,ROW()-2,0)</f>
        <v/>
      </c>
      <c r="C326" s="201" t="str">
        <f ca="1">IF($C325="Total","",
IF($C325="","",
IF(OFFSET('Purchases Input worksheet'!$B$1,ROW()-2,0)="","TOTAL",
OFFSET('Purchases Input worksheet'!$B$1,ROW()-2,0))))</f>
        <v/>
      </c>
      <c r="D326" s="201" t="str">
        <f ca="1">IF(OFFSET('Purchases Input worksheet'!$C$1,ROW()-2,0)="","",OFFSET('Purchases Input worksheet'!$C$1,ROW()-2,0))</f>
        <v/>
      </c>
      <c r="E326" s="170" t="str">
        <f ca="1">IF(OFFSET('Purchases Input worksheet'!$F$1,ROW()-2,0)="","",OFFSET('Purchases Input worksheet'!$F$1,ROW()-2,0))</f>
        <v/>
      </c>
      <c r="F326" s="202" t="str">
        <f ca="1">IF(OFFSET('Purchases Input worksheet'!$G$1,ROW()-2,0)="","",OFFSET('Purchases Input worksheet'!$G$1,ROW()-2,0))</f>
        <v/>
      </c>
      <c r="G326" s="205" t="str">
        <f ca="1">IF($C326="Total",SUM(G$1:G325),IF(OR('Purchases Input worksheet'!$M325&gt;0,'Purchases Input worksheet'!$M325=0),"",'Purchases Input worksheet'!$M325))</f>
        <v/>
      </c>
      <c r="H326" s="206" t="str">
        <f ca="1">IF($C326="Total",SUM(H$1:H325),IF(OR('Purchases Input worksheet'!$M325&lt;0,'Purchases Input worksheet'!$M325=0),"",'Purchases Input worksheet'!$M325))</f>
        <v/>
      </c>
      <c r="I326" s="347"/>
      <c r="J326" s="211" t="str">
        <f ca="1">IF($C326="Total",SUM($I$1:I325),"")</f>
        <v/>
      </c>
      <c r="K326" s="212" t="str">
        <f ca="1">IFERROR(IF($C326="Total",$K$2+SUM($G326:$H326)-$J326,
IF(AND(G326="",H326=""),"",
$K$2+SUM(H$3:$H326)+SUM(G$3:$G326)-SUM(I$2:$I326))),"")</f>
        <v/>
      </c>
    </row>
    <row r="327" spans="1:11" x14ac:dyDescent="0.35">
      <c r="A327" s="318" t="str">
        <f ca="1">IF($B327='Creditor balance enquiry'!$C$2,1+COUNT($A$1:A326),"")</f>
        <v/>
      </c>
      <c r="B327" s="133" t="str">
        <f ca="1">OFFSET('Purchases Input worksheet'!$A$1,ROW()-2,0)</f>
        <v/>
      </c>
      <c r="C327" s="201" t="str">
        <f ca="1">IF($C326="Total","",
IF($C326="","",
IF(OFFSET('Purchases Input worksheet'!$B$1,ROW()-2,0)="","TOTAL",
OFFSET('Purchases Input worksheet'!$B$1,ROW()-2,0))))</f>
        <v/>
      </c>
      <c r="D327" s="201" t="str">
        <f ca="1">IF(OFFSET('Purchases Input worksheet'!$C$1,ROW()-2,0)="","",OFFSET('Purchases Input worksheet'!$C$1,ROW()-2,0))</f>
        <v/>
      </c>
      <c r="E327" s="170" t="str">
        <f ca="1">IF(OFFSET('Purchases Input worksheet'!$F$1,ROW()-2,0)="","",OFFSET('Purchases Input worksheet'!$F$1,ROW()-2,0))</f>
        <v/>
      </c>
      <c r="F327" s="202" t="str">
        <f ca="1">IF(OFFSET('Purchases Input worksheet'!$G$1,ROW()-2,0)="","",OFFSET('Purchases Input worksheet'!$G$1,ROW()-2,0))</f>
        <v/>
      </c>
      <c r="G327" s="205" t="str">
        <f ca="1">IF($C327="Total",SUM(G$1:G326),IF(OR('Purchases Input worksheet'!$M326&gt;0,'Purchases Input worksheet'!$M326=0),"",'Purchases Input worksheet'!$M326))</f>
        <v/>
      </c>
      <c r="H327" s="206" t="str">
        <f ca="1">IF($C327="Total",SUM(H$1:H326),IF(OR('Purchases Input worksheet'!$M326&lt;0,'Purchases Input worksheet'!$M326=0),"",'Purchases Input worksheet'!$M326))</f>
        <v/>
      </c>
      <c r="I327" s="347"/>
      <c r="J327" s="211" t="str">
        <f ca="1">IF($C327="Total",SUM($I$1:I326),"")</f>
        <v/>
      </c>
      <c r="K327" s="212" t="str">
        <f ca="1">IFERROR(IF($C327="Total",$K$2+SUM($G327:$H327)-$J327,
IF(AND(G327="",H327=""),"",
$K$2+SUM(H$3:$H327)+SUM(G$3:$G327)-SUM(I$2:$I327))),"")</f>
        <v/>
      </c>
    </row>
    <row r="328" spans="1:11" x14ac:dyDescent="0.35">
      <c r="A328" s="318" t="str">
        <f ca="1">IF($B328='Creditor balance enquiry'!$C$2,1+COUNT($A$1:A327),"")</f>
        <v/>
      </c>
      <c r="B328" s="133" t="str">
        <f ca="1">OFFSET('Purchases Input worksheet'!$A$1,ROW()-2,0)</f>
        <v/>
      </c>
      <c r="C328" s="201" t="str">
        <f ca="1">IF($C327="Total","",
IF($C327="","",
IF(OFFSET('Purchases Input worksheet'!$B$1,ROW()-2,0)="","TOTAL",
OFFSET('Purchases Input worksheet'!$B$1,ROW()-2,0))))</f>
        <v/>
      </c>
      <c r="D328" s="201" t="str">
        <f ca="1">IF(OFFSET('Purchases Input worksheet'!$C$1,ROW()-2,0)="","",OFFSET('Purchases Input worksheet'!$C$1,ROW()-2,0))</f>
        <v/>
      </c>
      <c r="E328" s="170" t="str">
        <f ca="1">IF(OFFSET('Purchases Input worksheet'!$F$1,ROW()-2,0)="","",OFFSET('Purchases Input worksheet'!$F$1,ROW()-2,0))</f>
        <v/>
      </c>
      <c r="F328" s="202" t="str">
        <f ca="1">IF(OFFSET('Purchases Input worksheet'!$G$1,ROW()-2,0)="","",OFFSET('Purchases Input worksheet'!$G$1,ROW()-2,0))</f>
        <v/>
      </c>
      <c r="G328" s="205" t="str">
        <f ca="1">IF($C328="Total",SUM(G$1:G327),IF(OR('Purchases Input worksheet'!$M327&gt;0,'Purchases Input worksheet'!$M327=0),"",'Purchases Input worksheet'!$M327))</f>
        <v/>
      </c>
      <c r="H328" s="206" t="str">
        <f ca="1">IF($C328="Total",SUM(H$1:H327),IF(OR('Purchases Input worksheet'!$M327&lt;0,'Purchases Input worksheet'!$M327=0),"",'Purchases Input worksheet'!$M327))</f>
        <v/>
      </c>
      <c r="I328" s="347"/>
      <c r="J328" s="211" t="str">
        <f ca="1">IF($C328="Total",SUM($I$1:I327),"")</f>
        <v/>
      </c>
      <c r="K328" s="212" t="str">
        <f ca="1">IFERROR(IF($C328="Total",$K$2+SUM($G328:$H328)-$J328,
IF(AND(G328="",H328=""),"",
$K$2+SUM(H$3:$H328)+SUM(G$3:$G328)-SUM(I$2:$I328))),"")</f>
        <v/>
      </c>
    </row>
    <row r="329" spans="1:11" x14ac:dyDescent="0.35">
      <c r="A329" s="318" t="str">
        <f ca="1">IF($B329='Creditor balance enquiry'!$C$2,1+COUNT($A$1:A328),"")</f>
        <v/>
      </c>
      <c r="B329" s="133" t="str">
        <f ca="1">OFFSET('Purchases Input worksheet'!$A$1,ROW()-2,0)</f>
        <v/>
      </c>
      <c r="C329" s="201" t="str">
        <f ca="1">IF($C328="Total","",
IF($C328="","",
IF(OFFSET('Purchases Input worksheet'!$B$1,ROW()-2,0)="","TOTAL",
OFFSET('Purchases Input worksheet'!$B$1,ROW()-2,0))))</f>
        <v/>
      </c>
      <c r="D329" s="201" t="str">
        <f ca="1">IF(OFFSET('Purchases Input worksheet'!$C$1,ROW()-2,0)="","",OFFSET('Purchases Input worksheet'!$C$1,ROW()-2,0))</f>
        <v/>
      </c>
      <c r="E329" s="170" t="str">
        <f ca="1">IF(OFFSET('Purchases Input worksheet'!$F$1,ROW()-2,0)="","",OFFSET('Purchases Input worksheet'!$F$1,ROW()-2,0))</f>
        <v/>
      </c>
      <c r="F329" s="202" t="str">
        <f ca="1">IF(OFFSET('Purchases Input worksheet'!$G$1,ROW()-2,0)="","",OFFSET('Purchases Input worksheet'!$G$1,ROW()-2,0))</f>
        <v/>
      </c>
      <c r="G329" s="205" t="str">
        <f ca="1">IF($C329="Total",SUM(G$1:G328),IF(OR('Purchases Input worksheet'!$M328&gt;0,'Purchases Input worksheet'!$M328=0),"",'Purchases Input worksheet'!$M328))</f>
        <v/>
      </c>
      <c r="H329" s="206" t="str">
        <f ca="1">IF($C329="Total",SUM(H$1:H328),IF(OR('Purchases Input worksheet'!$M328&lt;0,'Purchases Input worksheet'!$M328=0),"",'Purchases Input worksheet'!$M328))</f>
        <v/>
      </c>
      <c r="I329" s="347"/>
      <c r="J329" s="211" t="str">
        <f ca="1">IF($C329="Total",SUM($I$1:I328),"")</f>
        <v/>
      </c>
      <c r="K329" s="212" t="str">
        <f ca="1">IFERROR(IF($C329="Total",$K$2+SUM($G329:$H329)-$J329,
IF(AND(G329="",H329=""),"",
$K$2+SUM(H$3:$H329)+SUM(G$3:$G329)-SUM(I$2:$I329))),"")</f>
        <v/>
      </c>
    </row>
    <row r="330" spans="1:11" x14ac:dyDescent="0.35">
      <c r="A330" s="318" t="str">
        <f ca="1">IF($B330='Creditor balance enquiry'!$C$2,1+COUNT($A$1:A329),"")</f>
        <v/>
      </c>
      <c r="B330" s="133" t="str">
        <f ca="1">OFFSET('Purchases Input worksheet'!$A$1,ROW()-2,0)</f>
        <v/>
      </c>
      <c r="C330" s="201" t="str">
        <f ca="1">IF($C329="Total","",
IF($C329="","",
IF(OFFSET('Purchases Input worksheet'!$B$1,ROW()-2,0)="","TOTAL",
OFFSET('Purchases Input worksheet'!$B$1,ROW()-2,0))))</f>
        <v/>
      </c>
      <c r="D330" s="201" t="str">
        <f ca="1">IF(OFFSET('Purchases Input worksheet'!$C$1,ROW()-2,0)="","",OFFSET('Purchases Input worksheet'!$C$1,ROW()-2,0))</f>
        <v/>
      </c>
      <c r="E330" s="170" t="str">
        <f ca="1">IF(OFFSET('Purchases Input worksheet'!$F$1,ROW()-2,0)="","",OFFSET('Purchases Input worksheet'!$F$1,ROW()-2,0))</f>
        <v/>
      </c>
      <c r="F330" s="202" t="str">
        <f ca="1">IF(OFFSET('Purchases Input worksheet'!$G$1,ROW()-2,0)="","",OFFSET('Purchases Input worksheet'!$G$1,ROW()-2,0))</f>
        <v/>
      </c>
      <c r="G330" s="205" t="str">
        <f ca="1">IF($C330="Total",SUM(G$1:G329),IF(OR('Purchases Input worksheet'!$M329&gt;0,'Purchases Input worksheet'!$M329=0),"",'Purchases Input worksheet'!$M329))</f>
        <v/>
      </c>
      <c r="H330" s="206" t="str">
        <f ca="1">IF($C330="Total",SUM(H$1:H329),IF(OR('Purchases Input worksheet'!$M329&lt;0,'Purchases Input worksheet'!$M329=0),"",'Purchases Input worksheet'!$M329))</f>
        <v/>
      </c>
      <c r="I330" s="347"/>
      <c r="J330" s="211" t="str">
        <f ca="1">IF($C330="Total",SUM($I$1:I329),"")</f>
        <v/>
      </c>
      <c r="K330" s="212" t="str">
        <f ca="1">IFERROR(IF($C330="Total",$K$2+SUM($G330:$H330)-$J330,
IF(AND(G330="",H330=""),"",
$K$2+SUM(H$3:$H330)+SUM(G$3:$G330)-SUM(I$2:$I330))),"")</f>
        <v/>
      </c>
    </row>
    <row r="331" spans="1:11" x14ac:dyDescent="0.35">
      <c r="A331" s="318" t="str">
        <f ca="1">IF($B331='Creditor balance enquiry'!$C$2,1+COUNT($A$1:A330),"")</f>
        <v/>
      </c>
      <c r="B331" s="133" t="str">
        <f ca="1">OFFSET('Purchases Input worksheet'!$A$1,ROW()-2,0)</f>
        <v/>
      </c>
      <c r="C331" s="201" t="str">
        <f ca="1">IF($C330="Total","",
IF($C330="","",
IF(OFFSET('Purchases Input worksheet'!$B$1,ROW()-2,0)="","TOTAL",
OFFSET('Purchases Input worksheet'!$B$1,ROW()-2,0))))</f>
        <v/>
      </c>
      <c r="D331" s="201" t="str">
        <f ca="1">IF(OFFSET('Purchases Input worksheet'!$C$1,ROW()-2,0)="","",OFFSET('Purchases Input worksheet'!$C$1,ROW()-2,0))</f>
        <v/>
      </c>
      <c r="E331" s="170" t="str">
        <f ca="1">IF(OFFSET('Purchases Input worksheet'!$F$1,ROW()-2,0)="","",OFFSET('Purchases Input worksheet'!$F$1,ROW()-2,0))</f>
        <v/>
      </c>
      <c r="F331" s="202" t="str">
        <f ca="1">IF(OFFSET('Purchases Input worksheet'!$G$1,ROW()-2,0)="","",OFFSET('Purchases Input worksheet'!$G$1,ROW()-2,0))</f>
        <v/>
      </c>
      <c r="G331" s="205" t="str">
        <f ca="1">IF($C331="Total",SUM(G$1:G330),IF(OR('Purchases Input worksheet'!$M330&gt;0,'Purchases Input worksheet'!$M330=0),"",'Purchases Input worksheet'!$M330))</f>
        <v/>
      </c>
      <c r="H331" s="206" t="str">
        <f ca="1">IF($C331="Total",SUM(H$1:H330),IF(OR('Purchases Input worksheet'!$M330&lt;0,'Purchases Input worksheet'!$M330=0),"",'Purchases Input worksheet'!$M330))</f>
        <v/>
      </c>
      <c r="I331" s="347"/>
      <c r="J331" s="211" t="str">
        <f ca="1">IF($C331="Total",SUM($I$1:I330),"")</f>
        <v/>
      </c>
      <c r="K331" s="212" t="str">
        <f ca="1">IFERROR(IF($C331="Total",$K$2+SUM($G331:$H331)-$J331,
IF(AND(G331="",H331=""),"",
$K$2+SUM(H$3:$H331)+SUM(G$3:$G331)-SUM(I$2:$I331))),"")</f>
        <v/>
      </c>
    </row>
    <row r="332" spans="1:11" x14ac:dyDescent="0.35">
      <c r="A332" s="318" t="str">
        <f ca="1">IF($B332='Creditor balance enquiry'!$C$2,1+COUNT($A$1:A331),"")</f>
        <v/>
      </c>
      <c r="B332" s="133" t="str">
        <f ca="1">OFFSET('Purchases Input worksheet'!$A$1,ROW()-2,0)</f>
        <v/>
      </c>
      <c r="C332" s="201" t="str">
        <f ca="1">IF($C331="Total","",
IF($C331="","",
IF(OFFSET('Purchases Input worksheet'!$B$1,ROW()-2,0)="","TOTAL",
OFFSET('Purchases Input worksheet'!$B$1,ROW()-2,0))))</f>
        <v/>
      </c>
      <c r="D332" s="201" t="str">
        <f ca="1">IF(OFFSET('Purchases Input worksheet'!$C$1,ROW()-2,0)="","",OFFSET('Purchases Input worksheet'!$C$1,ROW()-2,0))</f>
        <v/>
      </c>
      <c r="E332" s="170" t="str">
        <f ca="1">IF(OFFSET('Purchases Input worksheet'!$F$1,ROW()-2,0)="","",OFFSET('Purchases Input worksheet'!$F$1,ROW()-2,0))</f>
        <v/>
      </c>
      <c r="F332" s="202" t="str">
        <f ca="1">IF(OFFSET('Purchases Input worksheet'!$G$1,ROW()-2,0)="","",OFFSET('Purchases Input worksheet'!$G$1,ROW()-2,0))</f>
        <v/>
      </c>
      <c r="G332" s="205" t="str">
        <f ca="1">IF($C332="Total",SUM(G$1:G331),IF(OR('Purchases Input worksheet'!$M331&gt;0,'Purchases Input worksheet'!$M331=0),"",'Purchases Input worksheet'!$M331))</f>
        <v/>
      </c>
      <c r="H332" s="206" t="str">
        <f ca="1">IF($C332="Total",SUM(H$1:H331),IF(OR('Purchases Input worksheet'!$M331&lt;0,'Purchases Input worksheet'!$M331=0),"",'Purchases Input worksheet'!$M331))</f>
        <v/>
      </c>
      <c r="I332" s="347"/>
      <c r="J332" s="211" t="str">
        <f ca="1">IF($C332="Total",SUM($I$1:I331),"")</f>
        <v/>
      </c>
      <c r="K332" s="212" t="str">
        <f ca="1">IFERROR(IF($C332="Total",$K$2+SUM($G332:$H332)-$J332,
IF(AND(G332="",H332=""),"",
$K$2+SUM(H$3:$H332)+SUM(G$3:$G332)-SUM(I$2:$I332))),"")</f>
        <v/>
      </c>
    </row>
    <row r="333" spans="1:11" x14ac:dyDescent="0.35">
      <c r="A333" s="318" t="str">
        <f ca="1">IF($B333='Creditor balance enquiry'!$C$2,1+COUNT($A$1:A332),"")</f>
        <v/>
      </c>
      <c r="B333" s="133" t="str">
        <f ca="1">OFFSET('Purchases Input worksheet'!$A$1,ROW()-2,0)</f>
        <v/>
      </c>
      <c r="C333" s="201" t="str">
        <f ca="1">IF($C332="Total","",
IF($C332="","",
IF(OFFSET('Purchases Input worksheet'!$B$1,ROW()-2,0)="","TOTAL",
OFFSET('Purchases Input worksheet'!$B$1,ROW()-2,0))))</f>
        <v/>
      </c>
      <c r="D333" s="201" t="str">
        <f ca="1">IF(OFFSET('Purchases Input worksheet'!$C$1,ROW()-2,0)="","",OFFSET('Purchases Input worksheet'!$C$1,ROW()-2,0))</f>
        <v/>
      </c>
      <c r="E333" s="170" t="str">
        <f ca="1">IF(OFFSET('Purchases Input worksheet'!$F$1,ROW()-2,0)="","",OFFSET('Purchases Input worksheet'!$F$1,ROW()-2,0))</f>
        <v/>
      </c>
      <c r="F333" s="202" t="str">
        <f ca="1">IF(OFFSET('Purchases Input worksheet'!$G$1,ROW()-2,0)="","",OFFSET('Purchases Input worksheet'!$G$1,ROW()-2,0))</f>
        <v/>
      </c>
      <c r="G333" s="205" t="str">
        <f ca="1">IF($C333="Total",SUM(G$1:G332),IF(OR('Purchases Input worksheet'!$M332&gt;0,'Purchases Input worksheet'!$M332=0),"",'Purchases Input worksheet'!$M332))</f>
        <v/>
      </c>
      <c r="H333" s="206" t="str">
        <f ca="1">IF($C333="Total",SUM(H$1:H332),IF(OR('Purchases Input worksheet'!$M332&lt;0,'Purchases Input worksheet'!$M332=0),"",'Purchases Input worksheet'!$M332))</f>
        <v/>
      </c>
      <c r="I333" s="347"/>
      <c r="J333" s="211" t="str">
        <f ca="1">IF($C333="Total",SUM($I$1:I332),"")</f>
        <v/>
      </c>
      <c r="K333" s="212" t="str">
        <f ca="1">IFERROR(IF($C333="Total",$K$2+SUM($G333:$H333)-$J333,
IF(AND(G333="",H333=""),"",
$K$2+SUM(H$3:$H333)+SUM(G$3:$G333)-SUM(I$2:$I333))),"")</f>
        <v/>
      </c>
    </row>
    <row r="334" spans="1:11" x14ac:dyDescent="0.35">
      <c r="A334" s="318" t="str">
        <f ca="1">IF($B334='Creditor balance enquiry'!$C$2,1+COUNT($A$1:A333),"")</f>
        <v/>
      </c>
      <c r="B334" s="133" t="str">
        <f ca="1">OFFSET('Purchases Input worksheet'!$A$1,ROW()-2,0)</f>
        <v/>
      </c>
      <c r="C334" s="201" t="str">
        <f ca="1">IF($C333="Total","",
IF($C333="","",
IF(OFFSET('Purchases Input worksheet'!$B$1,ROW()-2,0)="","TOTAL",
OFFSET('Purchases Input worksheet'!$B$1,ROW()-2,0))))</f>
        <v/>
      </c>
      <c r="D334" s="201" t="str">
        <f ca="1">IF(OFFSET('Purchases Input worksheet'!$C$1,ROW()-2,0)="","",OFFSET('Purchases Input worksheet'!$C$1,ROW()-2,0))</f>
        <v/>
      </c>
      <c r="E334" s="170" t="str">
        <f ca="1">IF(OFFSET('Purchases Input worksheet'!$F$1,ROW()-2,0)="","",OFFSET('Purchases Input worksheet'!$F$1,ROW()-2,0))</f>
        <v/>
      </c>
      <c r="F334" s="202" t="str">
        <f ca="1">IF(OFFSET('Purchases Input worksheet'!$G$1,ROW()-2,0)="","",OFFSET('Purchases Input worksheet'!$G$1,ROW()-2,0))</f>
        <v/>
      </c>
      <c r="G334" s="205" t="str">
        <f ca="1">IF($C334="Total",SUM(G$1:G333),IF(OR('Purchases Input worksheet'!$M333&gt;0,'Purchases Input worksheet'!$M333=0),"",'Purchases Input worksheet'!$M333))</f>
        <v/>
      </c>
      <c r="H334" s="206" t="str">
        <f ca="1">IF($C334="Total",SUM(H$1:H333),IF(OR('Purchases Input worksheet'!$M333&lt;0,'Purchases Input worksheet'!$M333=0),"",'Purchases Input worksheet'!$M333))</f>
        <v/>
      </c>
      <c r="I334" s="347"/>
      <c r="J334" s="211" t="str">
        <f ca="1">IF($C334="Total",SUM($I$1:I333),"")</f>
        <v/>
      </c>
      <c r="K334" s="212" t="str">
        <f ca="1">IFERROR(IF($C334="Total",$K$2+SUM($G334:$H334)-$J334,
IF(AND(G334="",H334=""),"",
$K$2+SUM(H$3:$H334)+SUM(G$3:$G334)-SUM(I$2:$I334))),"")</f>
        <v/>
      </c>
    </row>
    <row r="335" spans="1:11" x14ac:dyDescent="0.35">
      <c r="A335" s="318" t="str">
        <f ca="1">IF($B335='Creditor balance enquiry'!$C$2,1+COUNT($A$1:A334),"")</f>
        <v/>
      </c>
      <c r="B335" s="133" t="str">
        <f ca="1">OFFSET('Purchases Input worksheet'!$A$1,ROW()-2,0)</f>
        <v/>
      </c>
      <c r="C335" s="201" t="str">
        <f ca="1">IF($C334="Total","",
IF($C334="","",
IF(OFFSET('Purchases Input worksheet'!$B$1,ROW()-2,0)="","TOTAL",
OFFSET('Purchases Input worksheet'!$B$1,ROW()-2,0))))</f>
        <v/>
      </c>
      <c r="D335" s="201" t="str">
        <f ca="1">IF(OFFSET('Purchases Input worksheet'!$C$1,ROW()-2,0)="","",OFFSET('Purchases Input worksheet'!$C$1,ROW()-2,0))</f>
        <v/>
      </c>
      <c r="E335" s="170" t="str">
        <f ca="1">IF(OFFSET('Purchases Input worksheet'!$F$1,ROW()-2,0)="","",OFFSET('Purchases Input worksheet'!$F$1,ROW()-2,0))</f>
        <v/>
      </c>
      <c r="F335" s="202" t="str">
        <f ca="1">IF(OFFSET('Purchases Input worksheet'!$G$1,ROW()-2,0)="","",OFFSET('Purchases Input worksheet'!$G$1,ROW()-2,0))</f>
        <v/>
      </c>
      <c r="G335" s="205" t="str">
        <f ca="1">IF($C335="Total",SUM(G$1:G334),IF(OR('Purchases Input worksheet'!$M334&gt;0,'Purchases Input worksheet'!$M334=0),"",'Purchases Input worksheet'!$M334))</f>
        <v/>
      </c>
      <c r="H335" s="206" t="str">
        <f ca="1">IF($C335="Total",SUM(H$1:H334),IF(OR('Purchases Input worksheet'!$M334&lt;0,'Purchases Input worksheet'!$M334=0),"",'Purchases Input worksheet'!$M334))</f>
        <v/>
      </c>
      <c r="I335" s="347"/>
      <c r="J335" s="211" t="str">
        <f ca="1">IF($C335="Total",SUM($I$1:I334),"")</f>
        <v/>
      </c>
      <c r="K335" s="212" t="str">
        <f ca="1">IFERROR(IF($C335="Total",$K$2+SUM($G335:$H335)-$J335,
IF(AND(G335="",H335=""),"",
$K$2+SUM(H$3:$H335)+SUM(G$3:$G335)-SUM(I$2:$I335))),"")</f>
        <v/>
      </c>
    </row>
    <row r="336" spans="1:11" x14ac:dyDescent="0.35">
      <c r="A336" s="318" t="str">
        <f ca="1">IF($B336='Creditor balance enquiry'!$C$2,1+COUNT($A$1:A335),"")</f>
        <v/>
      </c>
      <c r="B336" s="133" t="str">
        <f ca="1">OFFSET('Purchases Input worksheet'!$A$1,ROW()-2,0)</f>
        <v/>
      </c>
      <c r="C336" s="201" t="str">
        <f ca="1">IF($C335="Total","",
IF($C335="","",
IF(OFFSET('Purchases Input worksheet'!$B$1,ROW()-2,0)="","TOTAL",
OFFSET('Purchases Input worksheet'!$B$1,ROW()-2,0))))</f>
        <v/>
      </c>
      <c r="D336" s="201" t="str">
        <f ca="1">IF(OFFSET('Purchases Input worksheet'!$C$1,ROW()-2,0)="","",OFFSET('Purchases Input worksheet'!$C$1,ROW()-2,0))</f>
        <v/>
      </c>
      <c r="E336" s="170" t="str">
        <f ca="1">IF(OFFSET('Purchases Input worksheet'!$F$1,ROW()-2,0)="","",OFFSET('Purchases Input worksheet'!$F$1,ROW()-2,0))</f>
        <v/>
      </c>
      <c r="F336" s="202" t="str">
        <f ca="1">IF(OFFSET('Purchases Input worksheet'!$G$1,ROW()-2,0)="","",OFFSET('Purchases Input worksheet'!$G$1,ROW()-2,0))</f>
        <v/>
      </c>
      <c r="G336" s="205" t="str">
        <f ca="1">IF($C336="Total",SUM(G$1:G335),IF(OR('Purchases Input worksheet'!$M335&gt;0,'Purchases Input worksheet'!$M335=0),"",'Purchases Input worksheet'!$M335))</f>
        <v/>
      </c>
      <c r="H336" s="206" t="str">
        <f ca="1">IF($C336="Total",SUM(H$1:H335),IF(OR('Purchases Input worksheet'!$M335&lt;0,'Purchases Input worksheet'!$M335=0),"",'Purchases Input worksheet'!$M335))</f>
        <v/>
      </c>
      <c r="I336" s="347"/>
      <c r="J336" s="211" t="str">
        <f ca="1">IF($C336="Total",SUM($I$1:I335),"")</f>
        <v/>
      </c>
      <c r="K336" s="212" t="str">
        <f ca="1">IFERROR(IF($C336="Total",$K$2+SUM($G336:$H336)-$J336,
IF(AND(G336="",H336=""),"",
$K$2+SUM(H$3:$H336)+SUM(G$3:$G336)-SUM(I$2:$I336))),"")</f>
        <v/>
      </c>
    </row>
    <row r="337" spans="1:11" x14ac:dyDescent="0.35">
      <c r="A337" s="318" t="str">
        <f ca="1">IF($B337='Creditor balance enquiry'!$C$2,1+COUNT($A$1:A336),"")</f>
        <v/>
      </c>
      <c r="B337" s="133" t="str">
        <f ca="1">OFFSET('Purchases Input worksheet'!$A$1,ROW()-2,0)</f>
        <v/>
      </c>
      <c r="C337" s="201" t="str">
        <f ca="1">IF($C336="Total","",
IF($C336="","",
IF(OFFSET('Purchases Input worksheet'!$B$1,ROW()-2,0)="","TOTAL",
OFFSET('Purchases Input worksheet'!$B$1,ROW()-2,0))))</f>
        <v/>
      </c>
      <c r="D337" s="201" t="str">
        <f ca="1">IF(OFFSET('Purchases Input worksheet'!$C$1,ROW()-2,0)="","",OFFSET('Purchases Input worksheet'!$C$1,ROW()-2,0))</f>
        <v/>
      </c>
      <c r="E337" s="170" t="str">
        <f ca="1">IF(OFFSET('Purchases Input worksheet'!$F$1,ROW()-2,0)="","",OFFSET('Purchases Input worksheet'!$F$1,ROW()-2,0))</f>
        <v/>
      </c>
      <c r="F337" s="202" t="str">
        <f ca="1">IF(OFFSET('Purchases Input worksheet'!$G$1,ROW()-2,0)="","",OFFSET('Purchases Input worksheet'!$G$1,ROW()-2,0))</f>
        <v/>
      </c>
      <c r="G337" s="205" t="str">
        <f ca="1">IF($C337="Total",SUM(G$1:G336),IF(OR('Purchases Input worksheet'!$M336&gt;0,'Purchases Input worksheet'!$M336=0),"",'Purchases Input worksheet'!$M336))</f>
        <v/>
      </c>
      <c r="H337" s="206" t="str">
        <f ca="1">IF($C337="Total",SUM(H$1:H336),IF(OR('Purchases Input worksheet'!$M336&lt;0,'Purchases Input worksheet'!$M336=0),"",'Purchases Input worksheet'!$M336))</f>
        <v/>
      </c>
      <c r="I337" s="347"/>
      <c r="J337" s="211" t="str">
        <f ca="1">IF($C337="Total",SUM($I$1:I336),"")</f>
        <v/>
      </c>
      <c r="K337" s="212" t="str">
        <f ca="1">IFERROR(IF($C337="Total",$K$2+SUM($G337:$H337)-$J337,
IF(AND(G337="",H337=""),"",
$K$2+SUM(H$3:$H337)+SUM(G$3:$G337)-SUM(I$2:$I337))),"")</f>
        <v/>
      </c>
    </row>
    <row r="338" spans="1:11" x14ac:dyDescent="0.35">
      <c r="A338" s="318" t="str">
        <f ca="1">IF($B338='Creditor balance enquiry'!$C$2,1+COUNT($A$1:A337),"")</f>
        <v/>
      </c>
      <c r="B338" s="133" t="str">
        <f ca="1">OFFSET('Purchases Input worksheet'!$A$1,ROW()-2,0)</f>
        <v/>
      </c>
      <c r="C338" s="201" t="str">
        <f ca="1">IF($C337="Total","",
IF($C337="","",
IF(OFFSET('Purchases Input worksheet'!$B$1,ROW()-2,0)="","TOTAL",
OFFSET('Purchases Input worksheet'!$B$1,ROW()-2,0))))</f>
        <v/>
      </c>
      <c r="D338" s="201" t="str">
        <f ca="1">IF(OFFSET('Purchases Input worksheet'!$C$1,ROW()-2,0)="","",OFFSET('Purchases Input worksheet'!$C$1,ROW()-2,0))</f>
        <v/>
      </c>
      <c r="E338" s="170" t="str">
        <f ca="1">IF(OFFSET('Purchases Input worksheet'!$F$1,ROW()-2,0)="","",OFFSET('Purchases Input worksheet'!$F$1,ROW()-2,0))</f>
        <v/>
      </c>
      <c r="F338" s="202" t="str">
        <f ca="1">IF(OFFSET('Purchases Input worksheet'!$G$1,ROW()-2,0)="","",OFFSET('Purchases Input worksheet'!$G$1,ROW()-2,0))</f>
        <v/>
      </c>
      <c r="G338" s="205" t="str">
        <f ca="1">IF($C338="Total",SUM(G$1:G337),IF(OR('Purchases Input worksheet'!$M337&gt;0,'Purchases Input worksheet'!$M337=0),"",'Purchases Input worksheet'!$M337))</f>
        <v/>
      </c>
      <c r="H338" s="206" t="str">
        <f ca="1">IF($C338="Total",SUM(H$1:H337),IF(OR('Purchases Input worksheet'!$M337&lt;0,'Purchases Input worksheet'!$M337=0),"",'Purchases Input worksheet'!$M337))</f>
        <v/>
      </c>
      <c r="I338" s="347"/>
      <c r="J338" s="211" t="str">
        <f ca="1">IF($C338="Total",SUM($I$1:I337),"")</f>
        <v/>
      </c>
      <c r="K338" s="212" t="str">
        <f ca="1">IFERROR(IF($C338="Total",$K$2+SUM($G338:$H338)-$J338,
IF(AND(G338="",H338=""),"",
$K$2+SUM(H$3:$H338)+SUM(G$3:$G338)-SUM(I$2:$I338))),"")</f>
        <v/>
      </c>
    </row>
    <row r="339" spans="1:11" x14ac:dyDescent="0.35">
      <c r="A339" s="318" t="str">
        <f ca="1">IF($B339='Creditor balance enquiry'!$C$2,1+COUNT($A$1:A338),"")</f>
        <v/>
      </c>
      <c r="B339" s="133" t="str">
        <f ca="1">OFFSET('Purchases Input worksheet'!$A$1,ROW()-2,0)</f>
        <v/>
      </c>
      <c r="C339" s="201" t="str">
        <f ca="1">IF($C338="Total","",
IF($C338="","",
IF(OFFSET('Purchases Input worksheet'!$B$1,ROW()-2,0)="","TOTAL",
OFFSET('Purchases Input worksheet'!$B$1,ROW()-2,0))))</f>
        <v/>
      </c>
      <c r="D339" s="201" t="str">
        <f ca="1">IF(OFFSET('Purchases Input worksheet'!$C$1,ROW()-2,0)="","",OFFSET('Purchases Input worksheet'!$C$1,ROW()-2,0))</f>
        <v/>
      </c>
      <c r="E339" s="170" t="str">
        <f ca="1">IF(OFFSET('Purchases Input worksheet'!$F$1,ROW()-2,0)="","",OFFSET('Purchases Input worksheet'!$F$1,ROW()-2,0))</f>
        <v/>
      </c>
      <c r="F339" s="202" t="str">
        <f ca="1">IF(OFFSET('Purchases Input worksheet'!$G$1,ROW()-2,0)="","",OFFSET('Purchases Input worksheet'!$G$1,ROW()-2,0))</f>
        <v/>
      </c>
      <c r="G339" s="205" t="str">
        <f ca="1">IF($C339="Total",SUM(G$1:G338),IF(OR('Purchases Input worksheet'!$M338&gt;0,'Purchases Input worksheet'!$M338=0),"",'Purchases Input worksheet'!$M338))</f>
        <v/>
      </c>
      <c r="H339" s="206" t="str">
        <f ca="1">IF($C339="Total",SUM(H$1:H338),IF(OR('Purchases Input worksheet'!$M338&lt;0,'Purchases Input worksheet'!$M338=0),"",'Purchases Input worksheet'!$M338))</f>
        <v/>
      </c>
      <c r="I339" s="347"/>
      <c r="J339" s="211" t="str">
        <f ca="1">IF($C339="Total",SUM($I$1:I338),"")</f>
        <v/>
      </c>
      <c r="K339" s="212" t="str">
        <f ca="1">IFERROR(IF($C339="Total",$K$2+SUM($G339:$H339)-$J339,
IF(AND(G339="",H339=""),"",
$K$2+SUM(H$3:$H339)+SUM(G$3:$G339)-SUM(I$2:$I339))),"")</f>
        <v/>
      </c>
    </row>
    <row r="340" spans="1:11" x14ac:dyDescent="0.35">
      <c r="A340" s="318" t="str">
        <f ca="1">IF($B340='Creditor balance enquiry'!$C$2,1+COUNT($A$1:A339),"")</f>
        <v/>
      </c>
      <c r="B340" s="133" t="str">
        <f ca="1">OFFSET('Purchases Input worksheet'!$A$1,ROW()-2,0)</f>
        <v/>
      </c>
      <c r="C340" s="201" t="str">
        <f ca="1">IF($C339="Total","",
IF($C339="","",
IF(OFFSET('Purchases Input worksheet'!$B$1,ROW()-2,0)="","TOTAL",
OFFSET('Purchases Input worksheet'!$B$1,ROW()-2,0))))</f>
        <v/>
      </c>
      <c r="D340" s="201" t="str">
        <f ca="1">IF(OFFSET('Purchases Input worksheet'!$C$1,ROW()-2,0)="","",OFFSET('Purchases Input worksheet'!$C$1,ROW()-2,0))</f>
        <v/>
      </c>
      <c r="E340" s="170" t="str">
        <f ca="1">IF(OFFSET('Purchases Input worksheet'!$F$1,ROW()-2,0)="","",OFFSET('Purchases Input worksheet'!$F$1,ROW()-2,0))</f>
        <v/>
      </c>
      <c r="F340" s="202" t="str">
        <f ca="1">IF(OFFSET('Purchases Input worksheet'!$G$1,ROW()-2,0)="","",OFFSET('Purchases Input worksheet'!$G$1,ROW()-2,0))</f>
        <v/>
      </c>
      <c r="G340" s="205" t="str">
        <f ca="1">IF($C340="Total",SUM(G$1:G339),IF(OR('Purchases Input worksheet'!$M339&gt;0,'Purchases Input worksheet'!$M339=0),"",'Purchases Input worksheet'!$M339))</f>
        <v/>
      </c>
      <c r="H340" s="206" t="str">
        <f ca="1">IF($C340="Total",SUM(H$1:H339),IF(OR('Purchases Input worksheet'!$M339&lt;0,'Purchases Input worksheet'!$M339=0),"",'Purchases Input worksheet'!$M339))</f>
        <v/>
      </c>
      <c r="I340" s="347"/>
      <c r="J340" s="211" t="str">
        <f ca="1">IF($C340="Total",SUM($I$1:I339),"")</f>
        <v/>
      </c>
      <c r="K340" s="212" t="str">
        <f ca="1">IFERROR(IF($C340="Total",$K$2+SUM($G340:$H340)-$J340,
IF(AND(G340="",H340=""),"",
$K$2+SUM(H$3:$H340)+SUM(G$3:$G340)-SUM(I$2:$I340))),"")</f>
        <v/>
      </c>
    </row>
    <row r="341" spans="1:11" x14ac:dyDescent="0.35">
      <c r="A341" s="318" t="str">
        <f ca="1">IF($B341='Creditor balance enquiry'!$C$2,1+COUNT($A$1:A340),"")</f>
        <v/>
      </c>
      <c r="B341" s="133" t="str">
        <f ca="1">OFFSET('Purchases Input worksheet'!$A$1,ROW()-2,0)</f>
        <v/>
      </c>
      <c r="C341" s="201" t="str">
        <f ca="1">IF($C340="Total","",
IF($C340="","",
IF(OFFSET('Purchases Input worksheet'!$B$1,ROW()-2,0)="","TOTAL",
OFFSET('Purchases Input worksheet'!$B$1,ROW()-2,0))))</f>
        <v/>
      </c>
      <c r="D341" s="201" t="str">
        <f ca="1">IF(OFFSET('Purchases Input worksheet'!$C$1,ROW()-2,0)="","",OFFSET('Purchases Input worksheet'!$C$1,ROW()-2,0))</f>
        <v/>
      </c>
      <c r="E341" s="170" t="str">
        <f ca="1">IF(OFFSET('Purchases Input worksheet'!$F$1,ROW()-2,0)="","",OFFSET('Purchases Input worksheet'!$F$1,ROW()-2,0))</f>
        <v/>
      </c>
      <c r="F341" s="202" t="str">
        <f ca="1">IF(OFFSET('Purchases Input worksheet'!$G$1,ROW()-2,0)="","",OFFSET('Purchases Input worksheet'!$G$1,ROW()-2,0))</f>
        <v/>
      </c>
      <c r="G341" s="205" t="str">
        <f ca="1">IF($C341="Total",SUM(G$1:G340),IF(OR('Purchases Input worksheet'!$M340&gt;0,'Purchases Input worksheet'!$M340=0),"",'Purchases Input worksheet'!$M340))</f>
        <v/>
      </c>
      <c r="H341" s="206" t="str">
        <f ca="1">IF($C341="Total",SUM(H$1:H340),IF(OR('Purchases Input worksheet'!$M340&lt;0,'Purchases Input worksheet'!$M340=0),"",'Purchases Input worksheet'!$M340))</f>
        <v/>
      </c>
      <c r="I341" s="347"/>
      <c r="J341" s="211" t="str">
        <f ca="1">IF($C341="Total",SUM($I$1:I340),"")</f>
        <v/>
      </c>
      <c r="K341" s="212" t="str">
        <f ca="1">IFERROR(IF($C341="Total",$K$2+SUM($G341:$H341)-$J341,
IF(AND(G341="",H341=""),"",
$K$2+SUM(H$3:$H341)+SUM(G$3:$G341)-SUM(I$2:$I341))),"")</f>
        <v/>
      </c>
    </row>
    <row r="342" spans="1:11" x14ac:dyDescent="0.35">
      <c r="A342" s="318" t="str">
        <f ca="1">IF($B342='Creditor balance enquiry'!$C$2,1+COUNT($A$1:A341),"")</f>
        <v/>
      </c>
      <c r="B342" s="133" t="str">
        <f ca="1">OFFSET('Purchases Input worksheet'!$A$1,ROW()-2,0)</f>
        <v/>
      </c>
      <c r="C342" s="201" t="str">
        <f ca="1">IF($C341="Total","",
IF($C341="","",
IF(OFFSET('Purchases Input worksheet'!$B$1,ROW()-2,0)="","TOTAL",
OFFSET('Purchases Input worksheet'!$B$1,ROW()-2,0))))</f>
        <v/>
      </c>
      <c r="D342" s="201" t="str">
        <f ca="1">IF(OFFSET('Purchases Input worksheet'!$C$1,ROW()-2,0)="","",OFFSET('Purchases Input worksheet'!$C$1,ROW()-2,0))</f>
        <v/>
      </c>
      <c r="E342" s="170" t="str">
        <f ca="1">IF(OFFSET('Purchases Input worksheet'!$F$1,ROW()-2,0)="","",OFFSET('Purchases Input worksheet'!$F$1,ROW()-2,0))</f>
        <v/>
      </c>
      <c r="F342" s="202" t="str">
        <f ca="1">IF(OFFSET('Purchases Input worksheet'!$G$1,ROW()-2,0)="","",OFFSET('Purchases Input worksheet'!$G$1,ROW()-2,0))</f>
        <v/>
      </c>
      <c r="G342" s="205" t="str">
        <f ca="1">IF($C342="Total",SUM(G$1:G341),IF(OR('Purchases Input worksheet'!$M341&gt;0,'Purchases Input worksheet'!$M341=0),"",'Purchases Input worksheet'!$M341))</f>
        <v/>
      </c>
      <c r="H342" s="206" t="str">
        <f ca="1">IF($C342="Total",SUM(H$1:H341),IF(OR('Purchases Input worksheet'!$M341&lt;0,'Purchases Input worksheet'!$M341=0),"",'Purchases Input worksheet'!$M341))</f>
        <v/>
      </c>
      <c r="I342" s="347"/>
      <c r="J342" s="211" t="str">
        <f ca="1">IF($C342="Total",SUM($I$1:I341),"")</f>
        <v/>
      </c>
      <c r="K342" s="212" t="str">
        <f ca="1">IFERROR(IF($C342="Total",$K$2+SUM($G342:$H342)-$J342,
IF(AND(G342="",H342=""),"",
$K$2+SUM(H$3:$H342)+SUM(G$3:$G342)-SUM(I$2:$I342))),"")</f>
        <v/>
      </c>
    </row>
    <row r="343" spans="1:11" x14ac:dyDescent="0.35">
      <c r="A343" s="318" t="str">
        <f ca="1">IF($B343='Creditor balance enquiry'!$C$2,1+COUNT($A$1:A342),"")</f>
        <v/>
      </c>
      <c r="B343" s="133" t="str">
        <f ca="1">OFFSET('Purchases Input worksheet'!$A$1,ROW()-2,0)</f>
        <v/>
      </c>
      <c r="C343" s="201" t="str">
        <f ca="1">IF($C342="Total","",
IF($C342="","",
IF(OFFSET('Purchases Input worksheet'!$B$1,ROW()-2,0)="","TOTAL",
OFFSET('Purchases Input worksheet'!$B$1,ROW()-2,0))))</f>
        <v/>
      </c>
      <c r="D343" s="201" t="str">
        <f ca="1">IF(OFFSET('Purchases Input worksheet'!$C$1,ROW()-2,0)="","",OFFSET('Purchases Input worksheet'!$C$1,ROW()-2,0))</f>
        <v/>
      </c>
      <c r="E343" s="170" t="str">
        <f ca="1">IF(OFFSET('Purchases Input worksheet'!$F$1,ROW()-2,0)="","",OFFSET('Purchases Input worksheet'!$F$1,ROW()-2,0))</f>
        <v/>
      </c>
      <c r="F343" s="202" t="str">
        <f ca="1">IF(OFFSET('Purchases Input worksheet'!$G$1,ROW()-2,0)="","",OFFSET('Purchases Input worksheet'!$G$1,ROW()-2,0))</f>
        <v/>
      </c>
      <c r="G343" s="205" t="str">
        <f ca="1">IF($C343="Total",SUM(G$1:G342),IF(OR('Purchases Input worksheet'!$M342&gt;0,'Purchases Input worksheet'!$M342=0),"",'Purchases Input worksheet'!$M342))</f>
        <v/>
      </c>
      <c r="H343" s="206" t="str">
        <f ca="1">IF($C343="Total",SUM(H$1:H342),IF(OR('Purchases Input worksheet'!$M342&lt;0,'Purchases Input worksheet'!$M342=0),"",'Purchases Input worksheet'!$M342))</f>
        <v/>
      </c>
      <c r="I343" s="347"/>
      <c r="J343" s="211" t="str">
        <f ca="1">IF($C343="Total",SUM($I$1:I342),"")</f>
        <v/>
      </c>
      <c r="K343" s="212" t="str">
        <f ca="1">IFERROR(IF($C343="Total",$K$2+SUM($G343:$H343)-$J343,
IF(AND(G343="",H343=""),"",
$K$2+SUM(H$3:$H343)+SUM(G$3:$G343)-SUM(I$2:$I343))),"")</f>
        <v/>
      </c>
    </row>
    <row r="344" spans="1:11" x14ac:dyDescent="0.35">
      <c r="A344" s="318" t="str">
        <f ca="1">IF($B344='Creditor balance enquiry'!$C$2,1+COUNT($A$1:A343),"")</f>
        <v/>
      </c>
      <c r="B344" s="133" t="str">
        <f ca="1">OFFSET('Purchases Input worksheet'!$A$1,ROW()-2,0)</f>
        <v/>
      </c>
      <c r="C344" s="201" t="str">
        <f ca="1">IF($C343="Total","",
IF($C343="","",
IF(OFFSET('Purchases Input worksheet'!$B$1,ROW()-2,0)="","TOTAL",
OFFSET('Purchases Input worksheet'!$B$1,ROW()-2,0))))</f>
        <v/>
      </c>
      <c r="D344" s="201" t="str">
        <f ca="1">IF(OFFSET('Purchases Input worksheet'!$C$1,ROW()-2,0)="","",OFFSET('Purchases Input worksheet'!$C$1,ROW()-2,0))</f>
        <v/>
      </c>
      <c r="E344" s="170" t="str">
        <f ca="1">IF(OFFSET('Purchases Input worksheet'!$F$1,ROW()-2,0)="","",OFFSET('Purchases Input worksheet'!$F$1,ROW()-2,0))</f>
        <v/>
      </c>
      <c r="F344" s="202" t="str">
        <f ca="1">IF(OFFSET('Purchases Input worksheet'!$G$1,ROW()-2,0)="","",OFFSET('Purchases Input worksheet'!$G$1,ROW()-2,0))</f>
        <v/>
      </c>
      <c r="G344" s="205" t="str">
        <f ca="1">IF($C344="Total",SUM(G$1:G343),IF(OR('Purchases Input worksheet'!$M343&gt;0,'Purchases Input worksheet'!$M343=0),"",'Purchases Input worksheet'!$M343))</f>
        <v/>
      </c>
      <c r="H344" s="206" t="str">
        <f ca="1">IF($C344="Total",SUM(H$1:H343),IF(OR('Purchases Input worksheet'!$M343&lt;0,'Purchases Input worksheet'!$M343=0),"",'Purchases Input worksheet'!$M343))</f>
        <v/>
      </c>
      <c r="I344" s="347"/>
      <c r="J344" s="211" t="str">
        <f ca="1">IF($C344="Total",SUM($I$1:I343),"")</f>
        <v/>
      </c>
      <c r="K344" s="212" t="str">
        <f ca="1">IFERROR(IF($C344="Total",$K$2+SUM($G344:$H344)-$J344,
IF(AND(G344="",H344=""),"",
$K$2+SUM(H$3:$H344)+SUM(G$3:$G344)-SUM(I$2:$I344))),"")</f>
        <v/>
      </c>
    </row>
    <row r="345" spans="1:11" x14ac:dyDescent="0.35">
      <c r="A345" s="318" t="str">
        <f ca="1">IF($B345='Creditor balance enquiry'!$C$2,1+COUNT($A$1:A344),"")</f>
        <v/>
      </c>
      <c r="B345" s="133" t="str">
        <f ca="1">OFFSET('Purchases Input worksheet'!$A$1,ROW()-2,0)</f>
        <v/>
      </c>
      <c r="C345" s="201" t="str">
        <f ca="1">IF($C344="Total","",
IF($C344="","",
IF(OFFSET('Purchases Input worksheet'!$B$1,ROW()-2,0)="","TOTAL",
OFFSET('Purchases Input worksheet'!$B$1,ROW()-2,0))))</f>
        <v/>
      </c>
      <c r="D345" s="201" t="str">
        <f ca="1">IF(OFFSET('Purchases Input worksheet'!$C$1,ROW()-2,0)="","",OFFSET('Purchases Input worksheet'!$C$1,ROW()-2,0))</f>
        <v/>
      </c>
      <c r="E345" s="170" t="str">
        <f ca="1">IF(OFFSET('Purchases Input worksheet'!$F$1,ROW()-2,0)="","",OFFSET('Purchases Input worksheet'!$F$1,ROW()-2,0))</f>
        <v/>
      </c>
      <c r="F345" s="202" t="str">
        <f ca="1">IF(OFFSET('Purchases Input worksheet'!$G$1,ROW()-2,0)="","",OFFSET('Purchases Input worksheet'!$G$1,ROW()-2,0))</f>
        <v/>
      </c>
      <c r="G345" s="205" t="str">
        <f ca="1">IF($C345="Total",SUM(G$1:G344),IF(OR('Purchases Input worksheet'!$M344&gt;0,'Purchases Input worksheet'!$M344=0),"",'Purchases Input worksheet'!$M344))</f>
        <v/>
      </c>
      <c r="H345" s="206" t="str">
        <f ca="1">IF($C345="Total",SUM(H$1:H344),IF(OR('Purchases Input worksheet'!$M344&lt;0,'Purchases Input worksheet'!$M344=0),"",'Purchases Input worksheet'!$M344))</f>
        <v/>
      </c>
      <c r="I345" s="347"/>
      <c r="J345" s="211" t="str">
        <f ca="1">IF($C345="Total",SUM($I$1:I344),"")</f>
        <v/>
      </c>
      <c r="K345" s="212" t="str">
        <f ca="1">IFERROR(IF($C345="Total",$K$2+SUM($G345:$H345)-$J345,
IF(AND(G345="",H345=""),"",
$K$2+SUM(H$3:$H345)+SUM(G$3:$G345)-SUM(I$2:$I345))),"")</f>
        <v/>
      </c>
    </row>
    <row r="346" spans="1:11" x14ac:dyDescent="0.35">
      <c r="A346" s="318" t="str">
        <f ca="1">IF($B346='Creditor balance enquiry'!$C$2,1+COUNT($A$1:A345),"")</f>
        <v/>
      </c>
      <c r="B346" s="133" t="str">
        <f ca="1">OFFSET('Purchases Input worksheet'!$A$1,ROW()-2,0)</f>
        <v/>
      </c>
      <c r="C346" s="201" t="str">
        <f ca="1">IF($C345="Total","",
IF($C345="","",
IF(OFFSET('Purchases Input worksheet'!$B$1,ROW()-2,0)="","TOTAL",
OFFSET('Purchases Input worksheet'!$B$1,ROW()-2,0))))</f>
        <v/>
      </c>
      <c r="D346" s="201" t="str">
        <f ca="1">IF(OFFSET('Purchases Input worksheet'!$C$1,ROW()-2,0)="","",OFFSET('Purchases Input worksheet'!$C$1,ROW()-2,0))</f>
        <v/>
      </c>
      <c r="E346" s="170" t="str">
        <f ca="1">IF(OFFSET('Purchases Input worksheet'!$F$1,ROW()-2,0)="","",OFFSET('Purchases Input worksheet'!$F$1,ROW()-2,0))</f>
        <v/>
      </c>
      <c r="F346" s="202" t="str">
        <f ca="1">IF(OFFSET('Purchases Input worksheet'!$G$1,ROW()-2,0)="","",OFFSET('Purchases Input worksheet'!$G$1,ROW()-2,0))</f>
        <v/>
      </c>
      <c r="G346" s="205" t="str">
        <f ca="1">IF($C346="Total",SUM(G$1:G345),IF(OR('Purchases Input worksheet'!$M345&gt;0,'Purchases Input worksheet'!$M345=0),"",'Purchases Input worksheet'!$M345))</f>
        <v/>
      </c>
      <c r="H346" s="206" t="str">
        <f ca="1">IF($C346="Total",SUM(H$1:H345),IF(OR('Purchases Input worksheet'!$M345&lt;0,'Purchases Input worksheet'!$M345=0),"",'Purchases Input worksheet'!$M345))</f>
        <v/>
      </c>
      <c r="I346" s="347"/>
      <c r="J346" s="211" t="str">
        <f ca="1">IF($C346="Total",SUM($I$1:I345),"")</f>
        <v/>
      </c>
      <c r="K346" s="212" t="str">
        <f ca="1">IFERROR(IF($C346="Total",$K$2+SUM($G346:$H346)-$J346,
IF(AND(G346="",H346=""),"",
$K$2+SUM(H$3:$H346)+SUM(G$3:$G346)-SUM(I$2:$I346))),"")</f>
        <v/>
      </c>
    </row>
    <row r="347" spans="1:11" x14ac:dyDescent="0.35">
      <c r="A347" s="318" t="str">
        <f ca="1">IF($B347='Creditor balance enquiry'!$C$2,1+COUNT($A$1:A346),"")</f>
        <v/>
      </c>
      <c r="B347" s="133" t="str">
        <f ca="1">OFFSET('Purchases Input worksheet'!$A$1,ROW()-2,0)</f>
        <v/>
      </c>
      <c r="C347" s="201" t="str">
        <f ca="1">IF($C346="Total","",
IF($C346="","",
IF(OFFSET('Purchases Input worksheet'!$B$1,ROW()-2,0)="","TOTAL",
OFFSET('Purchases Input worksheet'!$B$1,ROW()-2,0))))</f>
        <v/>
      </c>
      <c r="D347" s="201" t="str">
        <f ca="1">IF(OFFSET('Purchases Input worksheet'!$C$1,ROW()-2,0)="","",OFFSET('Purchases Input worksheet'!$C$1,ROW()-2,0))</f>
        <v/>
      </c>
      <c r="E347" s="170" t="str">
        <f ca="1">IF(OFFSET('Purchases Input worksheet'!$F$1,ROW()-2,0)="","",OFFSET('Purchases Input worksheet'!$F$1,ROW()-2,0))</f>
        <v/>
      </c>
      <c r="F347" s="202" t="str">
        <f ca="1">IF(OFFSET('Purchases Input worksheet'!$G$1,ROW()-2,0)="","",OFFSET('Purchases Input worksheet'!$G$1,ROW()-2,0))</f>
        <v/>
      </c>
      <c r="G347" s="205" t="str">
        <f ca="1">IF($C347="Total",SUM(G$1:G346),IF(OR('Purchases Input worksheet'!$M346&gt;0,'Purchases Input worksheet'!$M346=0),"",'Purchases Input worksheet'!$M346))</f>
        <v/>
      </c>
      <c r="H347" s="206" t="str">
        <f ca="1">IF($C347="Total",SUM(H$1:H346),IF(OR('Purchases Input worksheet'!$M346&lt;0,'Purchases Input worksheet'!$M346=0),"",'Purchases Input worksheet'!$M346))</f>
        <v/>
      </c>
      <c r="I347" s="347"/>
      <c r="J347" s="211" t="str">
        <f ca="1">IF($C347="Total",SUM($I$1:I346),"")</f>
        <v/>
      </c>
      <c r="K347" s="212" t="str">
        <f ca="1">IFERROR(IF($C347="Total",$K$2+SUM($G347:$H347)-$J347,
IF(AND(G347="",H347=""),"",
$K$2+SUM(H$3:$H347)+SUM(G$3:$G347)-SUM(I$2:$I347))),"")</f>
        <v/>
      </c>
    </row>
    <row r="348" spans="1:11" x14ac:dyDescent="0.35">
      <c r="A348" s="318" t="str">
        <f ca="1">IF($B348='Creditor balance enquiry'!$C$2,1+COUNT($A$1:A347),"")</f>
        <v/>
      </c>
      <c r="B348" s="133" t="str">
        <f ca="1">OFFSET('Purchases Input worksheet'!$A$1,ROW()-2,0)</f>
        <v/>
      </c>
      <c r="C348" s="201" t="str">
        <f ca="1">IF($C347="Total","",
IF($C347="","",
IF(OFFSET('Purchases Input worksheet'!$B$1,ROW()-2,0)="","TOTAL",
OFFSET('Purchases Input worksheet'!$B$1,ROW()-2,0))))</f>
        <v/>
      </c>
      <c r="D348" s="201" t="str">
        <f ca="1">IF(OFFSET('Purchases Input worksheet'!$C$1,ROW()-2,0)="","",OFFSET('Purchases Input worksheet'!$C$1,ROW()-2,0))</f>
        <v/>
      </c>
      <c r="E348" s="170" t="str">
        <f ca="1">IF(OFFSET('Purchases Input worksheet'!$F$1,ROW()-2,0)="","",OFFSET('Purchases Input worksheet'!$F$1,ROW()-2,0))</f>
        <v/>
      </c>
      <c r="F348" s="202" t="str">
        <f ca="1">IF(OFFSET('Purchases Input worksheet'!$G$1,ROW()-2,0)="","",OFFSET('Purchases Input worksheet'!$G$1,ROW()-2,0))</f>
        <v/>
      </c>
      <c r="G348" s="205" t="str">
        <f ca="1">IF($C348="Total",SUM(G$1:G347),IF(OR('Purchases Input worksheet'!$M347&gt;0,'Purchases Input worksheet'!$M347=0),"",'Purchases Input worksheet'!$M347))</f>
        <v/>
      </c>
      <c r="H348" s="206" t="str">
        <f ca="1">IF($C348="Total",SUM(H$1:H347),IF(OR('Purchases Input worksheet'!$M347&lt;0,'Purchases Input worksheet'!$M347=0),"",'Purchases Input worksheet'!$M347))</f>
        <v/>
      </c>
      <c r="I348" s="347"/>
      <c r="J348" s="211" t="str">
        <f ca="1">IF($C348="Total",SUM($I$1:I347),"")</f>
        <v/>
      </c>
      <c r="K348" s="212" t="str">
        <f ca="1">IFERROR(IF($C348="Total",$K$2+SUM($G348:$H348)-$J348,
IF(AND(G348="",H348=""),"",
$K$2+SUM(H$3:$H348)+SUM(G$3:$G348)-SUM(I$2:$I348))),"")</f>
        <v/>
      </c>
    </row>
    <row r="349" spans="1:11" x14ac:dyDescent="0.35">
      <c r="A349" s="318" t="str">
        <f ca="1">IF($B349='Creditor balance enquiry'!$C$2,1+COUNT($A$1:A348),"")</f>
        <v/>
      </c>
      <c r="B349" s="133" t="str">
        <f ca="1">OFFSET('Purchases Input worksheet'!$A$1,ROW()-2,0)</f>
        <v/>
      </c>
      <c r="C349" s="201" t="str">
        <f ca="1">IF($C348="Total","",
IF($C348="","",
IF(OFFSET('Purchases Input worksheet'!$B$1,ROW()-2,0)="","TOTAL",
OFFSET('Purchases Input worksheet'!$B$1,ROW()-2,0))))</f>
        <v/>
      </c>
      <c r="D349" s="201" t="str">
        <f ca="1">IF(OFFSET('Purchases Input worksheet'!$C$1,ROW()-2,0)="","",OFFSET('Purchases Input worksheet'!$C$1,ROW()-2,0))</f>
        <v/>
      </c>
      <c r="E349" s="170" t="str">
        <f ca="1">IF(OFFSET('Purchases Input worksheet'!$F$1,ROW()-2,0)="","",OFFSET('Purchases Input worksheet'!$F$1,ROW()-2,0))</f>
        <v/>
      </c>
      <c r="F349" s="202" t="str">
        <f ca="1">IF(OFFSET('Purchases Input worksheet'!$G$1,ROW()-2,0)="","",OFFSET('Purchases Input worksheet'!$G$1,ROW()-2,0))</f>
        <v/>
      </c>
      <c r="G349" s="205" t="str">
        <f ca="1">IF($C349="Total",SUM(G$1:G348),IF(OR('Purchases Input worksheet'!$M348&gt;0,'Purchases Input worksheet'!$M348=0),"",'Purchases Input worksheet'!$M348))</f>
        <v/>
      </c>
      <c r="H349" s="206" t="str">
        <f ca="1">IF($C349="Total",SUM(H$1:H348),IF(OR('Purchases Input worksheet'!$M348&lt;0,'Purchases Input worksheet'!$M348=0),"",'Purchases Input worksheet'!$M348))</f>
        <v/>
      </c>
      <c r="I349" s="347"/>
      <c r="J349" s="211" t="str">
        <f ca="1">IF($C349="Total",SUM($I$1:I348),"")</f>
        <v/>
      </c>
      <c r="K349" s="212" t="str">
        <f ca="1">IFERROR(IF($C349="Total",$K$2+SUM($G349:$H349)-$J349,
IF(AND(G349="",H349=""),"",
$K$2+SUM(H$3:$H349)+SUM(G$3:$G349)-SUM(I$2:$I349))),"")</f>
        <v/>
      </c>
    </row>
    <row r="350" spans="1:11" x14ac:dyDescent="0.35">
      <c r="A350" s="318" t="str">
        <f ca="1">IF($B350='Creditor balance enquiry'!$C$2,1+COUNT($A$1:A349),"")</f>
        <v/>
      </c>
      <c r="B350" s="133" t="str">
        <f ca="1">OFFSET('Purchases Input worksheet'!$A$1,ROW()-2,0)</f>
        <v/>
      </c>
      <c r="C350" s="201" t="str">
        <f ca="1">IF($C349="Total","",
IF($C349="","",
IF(OFFSET('Purchases Input worksheet'!$B$1,ROW()-2,0)="","TOTAL",
OFFSET('Purchases Input worksheet'!$B$1,ROW()-2,0))))</f>
        <v/>
      </c>
      <c r="D350" s="201" t="str">
        <f ca="1">IF(OFFSET('Purchases Input worksheet'!$C$1,ROW()-2,0)="","",OFFSET('Purchases Input worksheet'!$C$1,ROW()-2,0))</f>
        <v/>
      </c>
      <c r="E350" s="170" t="str">
        <f ca="1">IF(OFFSET('Purchases Input worksheet'!$F$1,ROW()-2,0)="","",OFFSET('Purchases Input worksheet'!$F$1,ROW()-2,0))</f>
        <v/>
      </c>
      <c r="F350" s="202" t="str">
        <f ca="1">IF(OFFSET('Purchases Input worksheet'!$G$1,ROW()-2,0)="","",OFFSET('Purchases Input worksheet'!$G$1,ROW()-2,0))</f>
        <v/>
      </c>
      <c r="G350" s="205" t="str">
        <f ca="1">IF($C350="Total",SUM(G$1:G349),IF(OR('Purchases Input worksheet'!$M349&gt;0,'Purchases Input worksheet'!$M349=0),"",'Purchases Input worksheet'!$M349))</f>
        <v/>
      </c>
      <c r="H350" s="206" t="str">
        <f ca="1">IF($C350="Total",SUM(H$1:H349),IF(OR('Purchases Input worksheet'!$M349&lt;0,'Purchases Input worksheet'!$M349=0),"",'Purchases Input worksheet'!$M349))</f>
        <v/>
      </c>
      <c r="I350" s="347"/>
      <c r="J350" s="211" t="str">
        <f ca="1">IF($C350="Total",SUM($I$1:I349),"")</f>
        <v/>
      </c>
      <c r="K350" s="212" t="str">
        <f ca="1">IFERROR(IF($C350="Total",$K$2+SUM($G350:$H350)-$J350,
IF(AND(G350="",H350=""),"",
$K$2+SUM(H$3:$H350)+SUM(G$3:$G350)-SUM(I$2:$I350))),"")</f>
        <v/>
      </c>
    </row>
    <row r="351" spans="1:11" x14ac:dyDescent="0.35">
      <c r="A351" s="318" t="str">
        <f ca="1">IF($B351='Creditor balance enquiry'!$C$2,1+COUNT($A$1:A350),"")</f>
        <v/>
      </c>
      <c r="B351" s="133" t="str">
        <f ca="1">OFFSET('Purchases Input worksheet'!$A$1,ROW()-2,0)</f>
        <v/>
      </c>
      <c r="C351" s="201" t="str">
        <f ca="1">IF($C350="Total","",
IF($C350="","",
IF(OFFSET('Purchases Input worksheet'!$B$1,ROW()-2,0)="","TOTAL",
OFFSET('Purchases Input worksheet'!$B$1,ROW()-2,0))))</f>
        <v/>
      </c>
      <c r="D351" s="201" t="str">
        <f ca="1">IF(OFFSET('Purchases Input worksheet'!$C$1,ROW()-2,0)="","",OFFSET('Purchases Input worksheet'!$C$1,ROW()-2,0))</f>
        <v/>
      </c>
      <c r="E351" s="170" t="str">
        <f ca="1">IF(OFFSET('Purchases Input worksheet'!$F$1,ROW()-2,0)="","",OFFSET('Purchases Input worksheet'!$F$1,ROW()-2,0))</f>
        <v/>
      </c>
      <c r="F351" s="202" t="str">
        <f ca="1">IF(OFFSET('Purchases Input worksheet'!$G$1,ROW()-2,0)="","",OFFSET('Purchases Input worksheet'!$G$1,ROW()-2,0))</f>
        <v/>
      </c>
      <c r="G351" s="205" t="str">
        <f ca="1">IF($C351="Total",SUM(G$1:G350),IF(OR('Purchases Input worksheet'!$M350&gt;0,'Purchases Input worksheet'!$M350=0),"",'Purchases Input worksheet'!$M350))</f>
        <v/>
      </c>
      <c r="H351" s="206" t="str">
        <f ca="1">IF($C351="Total",SUM(H$1:H350),IF(OR('Purchases Input worksheet'!$M350&lt;0,'Purchases Input worksheet'!$M350=0),"",'Purchases Input worksheet'!$M350))</f>
        <v/>
      </c>
      <c r="I351" s="347"/>
      <c r="J351" s="211" t="str">
        <f ca="1">IF($C351="Total",SUM($I$1:I350),"")</f>
        <v/>
      </c>
      <c r="K351" s="212" t="str">
        <f ca="1">IFERROR(IF($C351="Total",$K$2+SUM($G351:$H351)-$J351,
IF(AND(G351="",H351=""),"",
$K$2+SUM(H$3:$H351)+SUM(G$3:$G351)-SUM(I$2:$I351))),"")</f>
        <v/>
      </c>
    </row>
    <row r="352" spans="1:11" x14ac:dyDescent="0.35">
      <c r="A352" s="318" t="str">
        <f ca="1">IF($B352='Creditor balance enquiry'!$C$2,1+COUNT($A$1:A351),"")</f>
        <v/>
      </c>
      <c r="B352" s="133" t="str">
        <f ca="1">OFFSET('Purchases Input worksheet'!$A$1,ROW()-2,0)</f>
        <v/>
      </c>
      <c r="C352" s="201" t="str">
        <f ca="1">IF($C351="Total","",
IF($C351="","",
IF(OFFSET('Purchases Input worksheet'!$B$1,ROW()-2,0)="","TOTAL",
OFFSET('Purchases Input worksheet'!$B$1,ROW()-2,0))))</f>
        <v/>
      </c>
      <c r="D352" s="201" t="str">
        <f ca="1">IF(OFFSET('Purchases Input worksheet'!$C$1,ROW()-2,0)="","",OFFSET('Purchases Input worksheet'!$C$1,ROW()-2,0))</f>
        <v/>
      </c>
      <c r="E352" s="170" t="str">
        <f ca="1">IF(OFFSET('Purchases Input worksheet'!$F$1,ROW()-2,0)="","",OFFSET('Purchases Input worksheet'!$F$1,ROW()-2,0))</f>
        <v/>
      </c>
      <c r="F352" s="202" t="str">
        <f ca="1">IF(OFFSET('Purchases Input worksheet'!$G$1,ROW()-2,0)="","",OFFSET('Purchases Input worksheet'!$G$1,ROW()-2,0))</f>
        <v/>
      </c>
      <c r="G352" s="205" t="str">
        <f ca="1">IF($C352="Total",SUM(G$1:G351),IF(OR('Purchases Input worksheet'!$M351&gt;0,'Purchases Input worksheet'!$M351=0),"",'Purchases Input worksheet'!$M351))</f>
        <v/>
      </c>
      <c r="H352" s="206" t="str">
        <f ca="1">IF($C352="Total",SUM(H$1:H351),IF(OR('Purchases Input worksheet'!$M351&lt;0,'Purchases Input worksheet'!$M351=0),"",'Purchases Input worksheet'!$M351))</f>
        <v/>
      </c>
      <c r="I352" s="347"/>
      <c r="J352" s="211" t="str">
        <f ca="1">IF($C352="Total",SUM($I$1:I351),"")</f>
        <v/>
      </c>
      <c r="K352" s="212" t="str">
        <f ca="1">IFERROR(IF($C352="Total",$K$2+SUM($G352:$H352)-$J352,
IF(AND(G352="",H352=""),"",
$K$2+SUM(H$3:$H352)+SUM(G$3:$G352)-SUM(I$2:$I352))),"")</f>
        <v/>
      </c>
    </row>
    <row r="353" spans="1:11" x14ac:dyDescent="0.35">
      <c r="A353" s="318" t="str">
        <f ca="1">IF($B353='Creditor balance enquiry'!$C$2,1+COUNT($A$1:A352),"")</f>
        <v/>
      </c>
      <c r="B353" s="133" t="str">
        <f ca="1">OFFSET('Purchases Input worksheet'!$A$1,ROW()-2,0)</f>
        <v/>
      </c>
      <c r="C353" s="201" t="str">
        <f ca="1">IF($C352="Total","",
IF($C352="","",
IF(OFFSET('Purchases Input worksheet'!$B$1,ROW()-2,0)="","TOTAL",
OFFSET('Purchases Input worksheet'!$B$1,ROW()-2,0))))</f>
        <v/>
      </c>
      <c r="D353" s="201" t="str">
        <f ca="1">IF(OFFSET('Purchases Input worksheet'!$C$1,ROW()-2,0)="","",OFFSET('Purchases Input worksheet'!$C$1,ROW()-2,0))</f>
        <v/>
      </c>
      <c r="E353" s="170" t="str">
        <f ca="1">IF(OFFSET('Purchases Input worksheet'!$F$1,ROW()-2,0)="","",OFFSET('Purchases Input worksheet'!$F$1,ROW()-2,0))</f>
        <v/>
      </c>
      <c r="F353" s="202" t="str">
        <f ca="1">IF(OFFSET('Purchases Input worksheet'!$G$1,ROW()-2,0)="","",OFFSET('Purchases Input worksheet'!$G$1,ROW()-2,0))</f>
        <v/>
      </c>
      <c r="G353" s="205" t="str">
        <f ca="1">IF($C353="Total",SUM(G$1:G352),IF(OR('Purchases Input worksheet'!$M352&gt;0,'Purchases Input worksheet'!$M352=0),"",'Purchases Input worksheet'!$M352))</f>
        <v/>
      </c>
      <c r="H353" s="206" t="str">
        <f ca="1">IF($C353="Total",SUM(H$1:H352),IF(OR('Purchases Input worksheet'!$M352&lt;0,'Purchases Input worksheet'!$M352=0),"",'Purchases Input worksheet'!$M352))</f>
        <v/>
      </c>
      <c r="I353" s="347"/>
      <c r="J353" s="211" t="str">
        <f ca="1">IF($C353="Total",SUM($I$1:I352),"")</f>
        <v/>
      </c>
      <c r="K353" s="212" t="str">
        <f ca="1">IFERROR(IF($C353="Total",$K$2+SUM($G353:$H353)-$J353,
IF(AND(G353="",H353=""),"",
$K$2+SUM(H$3:$H353)+SUM(G$3:$G353)-SUM(I$2:$I353))),"")</f>
        <v/>
      </c>
    </row>
    <row r="354" spans="1:11" x14ac:dyDescent="0.35">
      <c r="A354" s="318" t="str">
        <f ca="1">IF($B354='Creditor balance enquiry'!$C$2,1+COUNT($A$1:A353),"")</f>
        <v/>
      </c>
      <c r="B354" s="133" t="str">
        <f ca="1">OFFSET('Purchases Input worksheet'!$A$1,ROW()-2,0)</f>
        <v/>
      </c>
      <c r="C354" s="201" t="str">
        <f ca="1">IF($C353="Total","",
IF($C353="","",
IF(OFFSET('Purchases Input worksheet'!$B$1,ROW()-2,0)="","TOTAL",
OFFSET('Purchases Input worksheet'!$B$1,ROW()-2,0))))</f>
        <v/>
      </c>
      <c r="D354" s="201" t="str">
        <f ca="1">IF(OFFSET('Purchases Input worksheet'!$C$1,ROW()-2,0)="","",OFFSET('Purchases Input worksheet'!$C$1,ROW()-2,0))</f>
        <v/>
      </c>
      <c r="E354" s="170" t="str">
        <f ca="1">IF(OFFSET('Purchases Input worksheet'!$F$1,ROW()-2,0)="","",OFFSET('Purchases Input worksheet'!$F$1,ROW()-2,0))</f>
        <v/>
      </c>
      <c r="F354" s="202" t="str">
        <f ca="1">IF(OFFSET('Purchases Input worksheet'!$G$1,ROW()-2,0)="","",OFFSET('Purchases Input worksheet'!$G$1,ROW()-2,0))</f>
        <v/>
      </c>
      <c r="G354" s="205" t="str">
        <f ca="1">IF($C354="Total",SUM(G$1:G353),IF(OR('Purchases Input worksheet'!$M353&gt;0,'Purchases Input worksheet'!$M353=0),"",'Purchases Input worksheet'!$M353))</f>
        <v/>
      </c>
      <c r="H354" s="206" t="str">
        <f ca="1">IF($C354="Total",SUM(H$1:H353),IF(OR('Purchases Input worksheet'!$M353&lt;0,'Purchases Input worksheet'!$M353=0),"",'Purchases Input worksheet'!$M353))</f>
        <v/>
      </c>
      <c r="I354" s="347"/>
      <c r="J354" s="211" t="str">
        <f ca="1">IF($C354="Total",SUM($I$1:I353),"")</f>
        <v/>
      </c>
      <c r="K354" s="212" t="str">
        <f ca="1">IFERROR(IF($C354="Total",$K$2+SUM($G354:$H354)-$J354,
IF(AND(G354="",H354=""),"",
$K$2+SUM(H$3:$H354)+SUM(G$3:$G354)-SUM(I$2:$I354))),"")</f>
        <v/>
      </c>
    </row>
    <row r="355" spans="1:11" x14ac:dyDescent="0.35">
      <c r="A355" s="318" t="str">
        <f ca="1">IF($B355='Creditor balance enquiry'!$C$2,1+COUNT($A$1:A354),"")</f>
        <v/>
      </c>
      <c r="B355" s="133" t="str">
        <f ca="1">OFFSET('Purchases Input worksheet'!$A$1,ROW()-2,0)</f>
        <v/>
      </c>
      <c r="C355" s="201" t="str">
        <f ca="1">IF($C354="Total","",
IF($C354="","",
IF(OFFSET('Purchases Input worksheet'!$B$1,ROW()-2,0)="","TOTAL",
OFFSET('Purchases Input worksheet'!$B$1,ROW()-2,0))))</f>
        <v/>
      </c>
      <c r="D355" s="201" t="str">
        <f ca="1">IF(OFFSET('Purchases Input worksheet'!$C$1,ROW()-2,0)="","",OFFSET('Purchases Input worksheet'!$C$1,ROW()-2,0))</f>
        <v/>
      </c>
      <c r="E355" s="170" t="str">
        <f ca="1">IF(OFFSET('Purchases Input worksheet'!$F$1,ROW()-2,0)="","",OFFSET('Purchases Input worksheet'!$F$1,ROW()-2,0))</f>
        <v/>
      </c>
      <c r="F355" s="202" t="str">
        <f ca="1">IF(OFFSET('Purchases Input worksheet'!$G$1,ROW()-2,0)="","",OFFSET('Purchases Input worksheet'!$G$1,ROW()-2,0))</f>
        <v/>
      </c>
      <c r="G355" s="205" t="str">
        <f ca="1">IF($C355="Total",SUM(G$1:G354),IF(OR('Purchases Input worksheet'!$M354&gt;0,'Purchases Input worksheet'!$M354=0),"",'Purchases Input worksheet'!$M354))</f>
        <v/>
      </c>
      <c r="H355" s="206" t="str">
        <f ca="1">IF($C355="Total",SUM(H$1:H354),IF(OR('Purchases Input worksheet'!$M354&lt;0,'Purchases Input worksheet'!$M354=0),"",'Purchases Input worksheet'!$M354))</f>
        <v/>
      </c>
      <c r="I355" s="347"/>
      <c r="J355" s="211" t="str">
        <f ca="1">IF($C355="Total",SUM($I$1:I354),"")</f>
        <v/>
      </c>
      <c r="K355" s="212" t="str">
        <f ca="1">IFERROR(IF($C355="Total",$K$2+SUM($G355:$H355)-$J355,
IF(AND(G355="",H355=""),"",
$K$2+SUM(H$3:$H355)+SUM(G$3:$G355)-SUM(I$2:$I355))),"")</f>
        <v/>
      </c>
    </row>
    <row r="356" spans="1:11" x14ac:dyDescent="0.35">
      <c r="A356" s="318" t="str">
        <f ca="1">IF($B356='Creditor balance enquiry'!$C$2,1+COUNT($A$1:A355),"")</f>
        <v/>
      </c>
      <c r="B356" s="133" t="str">
        <f ca="1">OFFSET('Purchases Input worksheet'!$A$1,ROW()-2,0)</f>
        <v/>
      </c>
      <c r="C356" s="201" t="str">
        <f ca="1">IF($C355="Total","",
IF($C355="","",
IF(OFFSET('Purchases Input worksheet'!$B$1,ROW()-2,0)="","TOTAL",
OFFSET('Purchases Input worksheet'!$B$1,ROW()-2,0))))</f>
        <v/>
      </c>
      <c r="D356" s="201" t="str">
        <f ca="1">IF(OFFSET('Purchases Input worksheet'!$C$1,ROW()-2,0)="","",OFFSET('Purchases Input worksheet'!$C$1,ROW()-2,0))</f>
        <v/>
      </c>
      <c r="E356" s="170" t="str">
        <f ca="1">IF(OFFSET('Purchases Input worksheet'!$F$1,ROW()-2,0)="","",OFFSET('Purchases Input worksheet'!$F$1,ROW()-2,0))</f>
        <v/>
      </c>
      <c r="F356" s="202" t="str">
        <f ca="1">IF(OFFSET('Purchases Input worksheet'!$G$1,ROW()-2,0)="","",OFFSET('Purchases Input worksheet'!$G$1,ROW()-2,0))</f>
        <v/>
      </c>
      <c r="G356" s="205" t="str">
        <f ca="1">IF($C356="Total",SUM(G$1:G355),IF(OR('Purchases Input worksheet'!$M355&gt;0,'Purchases Input worksheet'!$M355=0),"",'Purchases Input worksheet'!$M355))</f>
        <v/>
      </c>
      <c r="H356" s="206" t="str">
        <f ca="1">IF($C356="Total",SUM(H$1:H355),IF(OR('Purchases Input worksheet'!$M355&lt;0,'Purchases Input worksheet'!$M355=0),"",'Purchases Input worksheet'!$M355))</f>
        <v/>
      </c>
      <c r="I356" s="347"/>
      <c r="J356" s="211" t="str">
        <f ca="1">IF($C356="Total",SUM($I$1:I355),"")</f>
        <v/>
      </c>
      <c r="K356" s="212" t="str">
        <f ca="1">IFERROR(IF($C356="Total",$K$2+SUM($G356:$H356)-$J356,
IF(AND(G356="",H356=""),"",
$K$2+SUM(H$3:$H356)+SUM(G$3:$G356)-SUM(I$2:$I356))),"")</f>
        <v/>
      </c>
    </row>
    <row r="357" spans="1:11" x14ac:dyDescent="0.35">
      <c r="A357" s="318" t="str">
        <f ca="1">IF($B357='Creditor balance enquiry'!$C$2,1+COUNT($A$1:A356),"")</f>
        <v/>
      </c>
      <c r="B357" s="133" t="str">
        <f ca="1">OFFSET('Purchases Input worksheet'!$A$1,ROW()-2,0)</f>
        <v/>
      </c>
      <c r="C357" s="201" t="str">
        <f ca="1">IF($C356="Total","",
IF($C356="","",
IF(OFFSET('Purchases Input worksheet'!$B$1,ROW()-2,0)="","TOTAL",
OFFSET('Purchases Input worksheet'!$B$1,ROW()-2,0))))</f>
        <v/>
      </c>
      <c r="D357" s="201" t="str">
        <f ca="1">IF(OFFSET('Purchases Input worksheet'!$C$1,ROW()-2,0)="","",OFFSET('Purchases Input worksheet'!$C$1,ROW()-2,0))</f>
        <v/>
      </c>
      <c r="E357" s="170" t="str">
        <f ca="1">IF(OFFSET('Purchases Input worksheet'!$F$1,ROW()-2,0)="","",OFFSET('Purchases Input worksheet'!$F$1,ROW()-2,0))</f>
        <v/>
      </c>
      <c r="F357" s="202" t="str">
        <f ca="1">IF(OFFSET('Purchases Input worksheet'!$G$1,ROW()-2,0)="","",OFFSET('Purchases Input worksheet'!$G$1,ROW()-2,0))</f>
        <v/>
      </c>
      <c r="G357" s="205" t="str">
        <f ca="1">IF($C357="Total",SUM(G$1:G356),IF(OR('Purchases Input worksheet'!$M356&gt;0,'Purchases Input worksheet'!$M356=0),"",'Purchases Input worksheet'!$M356))</f>
        <v/>
      </c>
      <c r="H357" s="206" t="str">
        <f ca="1">IF($C357="Total",SUM(H$1:H356),IF(OR('Purchases Input worksheet'!$M356&lt;0,'Purchases Input worksheet'!$M356=0),"",'Purchases Input worksheet'!$M356))</f>
        <v/>
      </c>
      <c r="I357" s="347"/>
      <c r="J357" s="211" t="str">
        <f ca="1">IF($C357="Total",SUM($I$1:I356),"")</f>
        <v/>
      </c>
      <c r="K357" s="212" t="str">
        <f ca="1">IFERROR(IF($C357="Total",$K$2+SUM($G357:$H357)-$J357,
IF(AND(G357="",H357=""),"",
$K$2+SUM(H$3:$H357)+SUM(G$3:$G357)-SUM(I$2:$I357))),"")</f>
        <v/>
      </c>
    </row>
    <row r="358" spans="1:11" x14ac:dyDescent="0.35">
      <c r="A358" s="318" t="str">
        <f ca="1">IF($B358='Creditor balance enquiry'!$C$2,1+COUNT($A$1:A357),"")</f>
        <v/>
      </c>
      <c r="B358" s="133" t="str">
        <f ca="1">OFFSET('Purchases Input worksheet'!$A$1,ROW()-2,0)</f>
        <v/>
      </c>
      <c r="C358" s="201" t="str">
        <f ca="1">IF($C357="Total","",
IF($C357="","",
IF(OFFSET('Purchases Input worksheet'!$B$1,ROW()-2,0)="","TOTAL",
OFFSET('Purchases Input worksheet'!$B$1,ROW()-2,0))))</f>
        <v/>
      </c>
      <c r="D358" s="201" t="str">
        <f ca="1">IF(OFFSET('Purchases Input worksheet'!$C$1,ROW()-2,0)="","",OFFSET('Purchases Input worksheet'!$C$1,ROW()-2,0))</f>
        <v/>
      </c>
      <c r="E358" s="170" t="str">
        <f ca="1">IF(OFFSET('Purchases Input worksheet'!$F$1,ROW()-2,0)="","",OFFSET('Purchases Input worksheet'!$F$1,ROW()-2,0))</f>
        <v/>
      </c>
      <c r="F358" s="202" t="str">
        <f ca="1">IF(OFFSET('Purchases Input worksheet'!$G$1,ROW()-2,0)="","",OFFSET('Purchases Input worksheet'!$G$1,ROW()-2,0))</f>
        <v/>
      </c>
      <c r="G358" s="205" t="str">
        <f ca="1">IF($C358="Total",SUM(G$1:G357),IF(OR('Purchases Input worksheet'!$M357&gt;0,'Purchases Input worksheet'!$M357=0),"",'Purchases Input worksheet'!$M357))</f>
        <v/>
      </c>
      <c r="H358" s="206" t="str">
        <f ca="1">IF($C358="Total",SUM(H$1:H357),IF(OR('Purchases Input worksheet'!$M357&lt;0,'Purchases Input worksheet'!$M357=0),"",'Purchases Input worksheet'!$M357))</f>
        <v/>
      </c>
      <c r="I358" s="347"/>
      <c r="J358" s="211" t="str">
        <f ca="1">IF($C358="Total",SUM($I$1:I357),"")</f>
        <v/>
      </c>
      <c r="K358" s="212" t="str">
        <f ca="1">IFERROR(IF($C358="Total",$K$2+SUM($G358:$H358)-$J358,
IF(AND(G358="",H358=""),"",
$K$2+SUM(H$3:$H358)+SUM(G$3:$G358)-SUM(I$2:$I358))),"")</f>
        <v/>
      </c>
    </row>
    <row r="359" spans="1:11" x14ac:dyDescent="0.35">
      <c r="A359" s="318" t="str">
        <f ca="1">IF($B359='Creditor balance enquiry'!$C$2,1+COUNT($A$1:A358),"")</f>
        <v/>
      </c>
      <c r="B359" s="133" t="str">
        <f ca="1">OFFSET('Purchases Input worksheet'!$A$1,ROW()-2,0)</f>
        <v/>
      </c>
      <c r="C359" s="201" t="str">
        <f ca="1">IF($C358="Total","",
IF($C358="","",
IF(OFFSET('Purchases Input worksheet'!$B$1,ROW()-2,0)="","TOTAL",
OFFSET('Purchases Input worksheet'!$B$1,ROW()-2,0))))</f>
        <v/>
      </c>
      <c r="D359" s="201" t="str">
        <f ca="1">IF(OFFSET('Purchases Input worksheet'!$C$1,ROW()-2,0)="","",OFFSET('Purchases Input worksheet'!$C$1,ROW()-2,0))</f>
        <v/>
      </c>
      <c r="E359" s="170" t="str">
        <f ca="1">IF(OFFSET('Purchases Input worksheet'!$F$1,ROW()-2,0)="","",OFFSET('Purchases Input worksheet'!$F$1,ROW()-2,0))</f>
        <v/>
      </c>
      <c r="F359" s="202" t="str">
        <f ca="1">IF(OFFSET('Purchases Input worksheet'!$G$1,ROW()-2,0)="","",OFFSET('Purchases Input worksheet'!$G$1,ROW()-2,0))</f>
        <v/>
      </c>
      <c r="G359" s="205" t="str">
        <f ca="1">IF($C359="Total",SUM(G$1:G358),IF(OR('Purchases Input worksheet'!$M358&gt;0,'Purchases Input worksheet'!$M358=0),"",'Purchases Input worksheet'!$M358))</f>
        <v/>
      </c>
      <c r="H359" s="206" t="str">
        <f ca="1">IF($C359="Total",SUM(H$1:H358),IF(OR('Purchases Input worksheet'!$M358&lt;0,'Purchases Input worksheet'!$M358=0),"",'Purchases Input worksheet'!$M358))</f>
        <v/>
      </c>
      <c r="I359" s="347"/>
      <c r="J359" s="211" t="str">
        <f ca="1">IF($C359="Total",SUM($I$1:I358),"")</f>
        <v/>
      </c>
      <c r="K359" s="212" t="str">
        <f ca="1">IFERROR(IF($C359="Total",$K$2+SUM($G359:$H359)-$J359,
IF(AND(G359="",H359=""),"",
$K$2+SUM(H$3:$H359)+SUM(G$3:$G359)-SUM(I$2:$I359))),"")</f>
        <v/>
      </c>
    </row>
    <row r="360" spans="1:11" x14ac:dyDescent="0.35">
      <c r="A360" s="318" t="str">
        <f ca="1">IF($B360='Creditor balance enquiry'!$C$2,1+COUNT($A$1:A359),"")</f>
        <v/>
      </c>
      <c r="B360" s="133" t="str">
        <f ca="1">OFFSET('Purchases Input worksheet'!$A$1,ROW()-2,0)</f>
        <v/>
      </c>
      <c r="C360" s="201" t="str">
        <f ca="1">IF($C359="Total","",
IF($C359="","",
IF(OFFSET('Purchases Input worksheet'!$B$1,ROW()-2,0)="","TOTAL",
OFFSET('Purchases Input worksheet'!$B$1,ROW()-2,0))))</f>
        <v/>
      </c>
      <c r="D360" s="201" t="str">
        <f ca="1">IF(OFFSET('Purchases Input worksheet'!$C$1,ROW()-2,0)="","",OFFSET('Purchases Input worksheet'!$C$1,ROW()-2,0))</f>
        <v/>
      </c>
      <c r="E360" s="170" t="str">
        <f ca="1">IF(OFFSET('Purchases Input worksheet'!$F$1,ROW()-2,0)="","",OFFSET('Purchases Input worksheet'!$F$1,ROW()-2,0))</f>
        <v/>
      </c>
      <c r="F360" s="202" t="str">
        <f ca="1">IF(OFFSET('Purchases Input worksheet'!$G$1,ROW()-2,0)="","",OFFSET('Purchases Input worksheet'!$G$1,ROW()-2,0))</f>
        <v/>
      </c>
      <c r="G360" s="205" t="str">
        <f ca="1">IF($C360="Total",SUM(G$1:G359),IF(OR('Purchases Input worksheet'!$M359&gt;0,'Purchases Input worksheet'!$M359=0),"",'Purchases Input worksheet'!$M359))</f>
        <v/>
      </c>
      <c r="H360" s="206" t="str">
        <f ca="1">IF($C360="Total",SUM(H$1:H359),IF(OR('Purchases Input worksheet'!$M359&lt;0,'Purchases Input worksheet'!$M359=0),"",'Purchases Input worksheet'!$M359))</f>
        <v/>
      </c>
      <c r="I360" s="347"/>
      <c r="J360" s="211" t="str">
        <f ca="1">IF($C360="Total",SUM($I$1:I359),"")</f>
        <v/>
      </c>
      <c r="K360" s="212" t="str">
        <f ca="1">IFERROR(IF($C360="Total",$K$2+SUM($G360:$H360)-$J360,
IF(AND(G360="",H360=""),"",
$K$2+SUM(H$3:$H360)+SUM(G$3:$G360)-SUM(I$2:$I360))),"")</f>
        <v/>
      </c>
    </row>
    <row r="361" spans="1:11" x14ac:dyDescent="0.35">
      <c r="A361" s="318" t="str">
        <f ca="1">IF($B361='Creditor balance enquiry'!$C$2,1+COUNT($A$1:A360),"")</f>
        <v/>
      </c>
      <c r="B361" s="133" t="str">
        <f ca="1">OFFSET('Purchases Input worksheet'!$A$1,ROW()-2,0)</f>
        <v/>
      </c>
      <c r="C361" s="201" t="str">
        <f ca="1">IF($C360="Total","",
IF($C360="","",
IF(OFFSET('Purchases Input worksheet'!$B$1,ROW()-2,0)="","TOTAL",
OFFSET('Purchases Input worksheet'!$B$1,ROW()-2,0))))</f>
        <v/>
      </c>
      <c r="D361" s="201" t="str">
        <f ca="1">IF(OFFSET('Purchases Input worksheet'!$C$1,ROW()-2,0)="","",OFFSET('Purchases Input worksheet'!$C$1,ROW()-2,0))</f>
        <v/>
      </c>
      <c r="E361" s="170" t="str">
        <f ca="1">IF(OFFSET('Purchases Input worksheet'!$F$1,ROW()-2,0)="","",OFFSET('Purchases Input worksheet'!$F$1,ROW()-2,0))</f>
        <v/>
      </c>
      <c r="F361" s="202" t="str">
        <f ca="1">IF(OFFSET('Purchases Input worksheet'!$G$1,ROW()-2,0)="","",OFFSET('Purchases Input worksheet'!$G$1,ROW()-2,0))</f>
        <v/>
      </c>
      <c r="G361" s="205" t="str">
        <f ca="1">IF($C361="Total",SUM(G$1:G360),IF(OR('Purchases Input worksheet'!$M360&gt;0,'Purchases Input worksheet'!$M360=0),"",'Purchases Input worksheet'!$M360))</f>
        <v/>
      </c>
      <c r="H361" s="206" t="str">
        <f ca="1">IF($C361="Total",SUM(H$1:H360),IF(OR('Purchases Input worksheet'!$M360&lt;0,'Purchases Input worksheet'!$M360=0),"",'Purchases Input worksheet'!$M360))</f>
        <v/>
      </c>
      <c r="I361" s="347"/>
      <c r="J361" s="211" t="str">
        <f ca="1">IF($C361="Total",SUM($I$1:I360),"")</f>
        <v/>
      </c>
      <c r="K361" s="212" t="str">
        <f ca="1">IFERROR(IF($C361="Total",$K$2+SUM($G361:$H361)-$J361,
IF(AND(G361="",H361=""),"",
$K$2+SUM(H$3:$H361)+SUM(G$3:$G361)-SUM(I$2:$I361))),"")</f>
        <v/>
      </c>
    </row>
    <row r="362" spans="1:11" x14ac:dyDescent="0.35">
      <c r="A362" s="318" t="str">
        <f ca="1">IF($B362='Creditor balance enquiry'!$C$2,1+COUNT($A$1:A361),"")</f>
        <v/>
      </c>
      <c r="B362" s="133" t="str">
        <f ca="1">OFFSET('Purchases Input worksheet'!$A$1,ROW()-2,0)</f>
        <v/>
      </c>
      <c r="C362" s="201" t="str">
        <f ca="1">IF($C361="Total","",
IF($C361="","",
IF(OFFSET('Purchases Input worksheet'!$B$1,ROW()-2,0)="","TOTAL",
OFFSET('Purchases Input worksheet'!$B$1,ROW()-2,0))))</f>
        <v/>
      </c>
      <c r="D362" s="201" t="str">
        <f ca="1">IF(OFFSET('Purchases Input worksheet'!$C$1,ROW()-2,0)="","",OFFSET('Purchases Input worksheet'!$C$1,ROW()-2,0))</f>
        <v/>
      </c>
      <c r="E362" s="170" t="str">
        <f ca="1">IF(OFFSET('Purchases Input worksheet'!$F$1,ROW()-2,0)="","",OFFSET('Purchases Input worksheet'!$F$1,ROW()-2,0))</f>
        <v/>
      </c>
      <c r="F362" s="202" t="str">
        <f ca="1">IF(OFFSET('Purchases Input worksheet'!$G$1,ROW()-2,0)="","",OFFSET('Purchases Input worksheet'!$G$1,ROW()-2,0))</f>
        <v/>
      </c>
      <c r="G362" s="205" t="str">
        <f ca="1">IF($C362="Total",SUM(G$1:G361),IF(OR('Purchases Input worksheet'!$M361&gt;0,'Purchases Input worksheet'!$M361=0),"",'Purchases Input worksheet'!$M361))</f>
        <v/>
      </c>
      <c r="H362" s="206" t="str">
        <f ca="1">IF($C362="Total",SUM(H$1:H361),IF(OR('Purchases Input worksheet'!$M361&lt;0,'Purchases Input worksheet'!$M361=0),"",'Purchases Input worksheet'!$M361))</f>
        <v/>
      </c>
      <c r="I362" s="347"/>
      <c r="J362" s="211" t="str">
        <f ca="1">IF($C362="Total",SUM($I$1:I361),"")</f>
        <v/>
      </c>
      <c r="K362" s="212" t="str">
        <f ca="1">IFERROR(IF($C362="Total",$K$2+SUM($G362:$H362)-$J362,
IF(AND(G362="",H362=""),"",
$K$2+SUM(H$3:$H362)+SUM(G$3:$G362)-SUM(I$2:$I362))),"")</f>
        <v/>
      </c>
    </row>
    <row r="363" spans="1:11" x14ac:dyDescent="0.35">
      <c r="A363" s="318" t="str">
        <f ca="1">IF($B363='Creditor balance enquiry'!$C$2,1+COUNT($A$1:A362),"")</f>
        <v/>
      </c>
      <c r="B363" s="133" t="str">
        <f ca="1">OFFSET('Purchases Input worksheet'!$A$1,ROW()-2,0)</f>
        <v/>
      </c>
      <c r="C363" s="201" t="str">
        <f ca="1">IF($C362="Total","",
IF($C362="","",
IF(OFFSET('Purchases Input worksheet'!$B$1,ROW()-2,0)="","TOTAL",
OFFSET('Purchases Input worksheet'!$B$1,ROW()-2,0))))</f>
        <v/>
      </c>
      <c r="D363" s="201" t="str">
        <f ca="1">IF(OFFSET('Purchases Input worksheet'!$C$1,ROW()-2,0)="","",OFFSET('Purchases Input worksheet'!$C$1,ROW()-2,0))</f>
        <v/>
      </c>
      <c r="E363" s="170" t="str">
        <f ca="1">IF(OFFSET('Purchases Input worksheet'!$F$1,ROW()-2,0)="","",OFFSET('Purchases Input worksheet'!$F$1,ROW()-2,0))</f>
        <v/>
      </c>
      <c r="F363" s="202" t="str">
        <f ca="1">IF(OFFSET('Purchases Input worksheet'!$G$1,ROW()-2,0)="","",OFFSET('Purchases Input worksheet'!$G$1,ROW()-2,0))</f>
        <v/>
      </c>
      <c r="G363" s="205" t="str">
        <f ca="1">IF($C363="Total",SUM(G$1:G362),IF(OR('Purchases Input worksheet'!$M362&gt;0,'Purchases Input worksheet'!$M362=0),"",'Purchases Input worksheet'!$M362))</f>
        <v/>
      </c>
      <c r="H363" s="206" t="str">
        <f ca="1">IF($C363="Total",SUM(H$1:H362),IF(OR('Purchases Input worksheet'!$M362&lt;0,'Purchases Input worksheet'!$M362=0),"",'Purchases Input worksheet'!$M362))</f>
        <v/>
      </c>
      <c r="I363" s="347"/>
      <c r="J363" s="211" t="str">
        <f ca="1">IF($C363="Total",SUM($I$1:I362),"")</f>
        <v/>
      </c>
      <c r="K363" s="212" t="str">
        <f ca="1">IFERROR(IF($C363="Total",$K$2+SUM($G363:$H363)-$J363,
IF(AND(G363="",H363=""),"",
$K$2+SUM(H$3:$H363)+SUM(G$3:$G363)-SUM(I$2:$I363))),"")</f>
        <v/>
      </c>
    </row>
    <row r="364" spans="1:11" x14ac:dyDescent="0.35">
      <c r="A364" s="318" t="str">
        <f ca="1">IF($B364='Creditor balance enquiry'!$C$2,1+COUNT($A$1:A363),"")</f>
        <v/>
      </c>
      <c r="B364" s="133" t="str">
        <f ca="1">OFFSET('Purchases Input worksheet'!$A$1,ROW()-2,0)</f>
        <v/>
      </c>
      <c r="C364" s="201" t="str">
        <f ca="1">IF($C363="Total","",
IF($C363="","",
IF(OFFSET('Purchases Input worksheet'!$B$1,ROW()-2,0)="","TOTAL",
OFFSET('Purchases Input worksheet'!$B$1,ROW()-2,0))))</f>
        <v/>
      </c>
      <c r="D364" s="201" t="str">
        <f ca="1">IF(OFFSET('Purchases Input worksheet'!$C$1,ROW()-2,0)="","",OFFSET('Purchases Input worksheet'!$C$1,ROW()-2,0))</f>
        <v/>
      </c>
      <c r="E364" s="170" t="str">
        <f ca="1">IF(OFFSET('Purchases Input worksheet'!$F$1,ROW()-2,0)="","",OFFSET('Purchases Input worksheet'!$F$1,ROW()-2,0))</f>
        <v/>
      </c>
      <c r="F364" s="202" t="str">
        <f ca="1">IF(OFFSET('Purchases Input worksheet'!$G$1,ROW()-2,0)="","",OFFSET('Purchases Input worksheet'!$G$1,ROW()-2,0))</f>
        <v/>
      </c>
      <c r="G364" s="205" t="str">
        <f ca="1">IF($C364="Total",SUM(G$1:G363),IF(OR('Purchases Input worksheet'!$M363&gt;0,'Purchases Input worksheet'!$M363=0),"",'Purchases Input worksheet'!$M363))</f>
        <v/>
      </c>
      <c r="H364" s="206" t="str">
        <f ca="1">IF($C364="Total",SUM(H$1:H363),IF(OR('Purchases Input worksheet'!$M363&lt;0,'Purchases Input worksheet'!$M363=0),"",'Purchases Input worksheet'!$M363))</f>
        <v/>
      </c>
      <c r="I364" s="347"/>
      <c r="J364" s="211" t="str">
        <f ca="1">IF($C364="Total",SUM($I$1:I363),"")</f>
        <v/>
      </c>
      <c r="K364" s="212" t="str">
        <f ca="1">IFERROR(IF($C364="Total",$K$2+SUM($G364:$H364)-$J364,
IF(AND(G364="",H364=""),"",
$K$2+SUM(H$3:$H364)+SUM(G$3:$G364)-SUM(I$2:$I364))),"")</f>
        <v/>
      </c>
    </row>
    <row r="365" spans="1:11" x14ac:dyDescent="0.35">
      <c r="A365" s="318" t="str">
        <f ca="1">IF($B365='Creditor balance enquiry'!$C$2,1+COUNT($A$1:A364),"")</f>
        <v/>
      </c>
      <c r="B365" s="133" t="str">
        <f ca="1">OFFSET('Purchases Input worksheet'!$A$1,ROW()-2,0)</f>
        <v/>
      </c>
      <c r="C365" s="201" t="str">
        <f ca="1">IF($C364="Total","",
IF($C364="","",
IF(OFFSET('Purchases Input worksheet'!$B$1,ROW()-2,0)="","TOTAL",
OFFSET('Purchases Input worksheet'!$B$1,ROW()-2,0))))</f>
        <v/>
      </c>
      <c r="D365" s="201" t="str">
        <f ca="1">IF(OFFSET('Purchases Input worksheet'!$C$1,ROW()-2,0)="","",OFFSET('Purchases Input worksheet'!$C$1,ROW()-2,0))</f>
        <v/>
      </c>
      <c r="E365" s="170" t="str">
        <f ca="1">IF(OFFSET('Purchases Input worksheet'!$F$1,ROW()-2,0)="","",OFFSET('Purchases Input worksheet'!$F$1,ROW()-2,0))</f>
        <v/>
      </c>
      <c r="F365" s="202" t="str">
        <f ca="1">IF(OFFSET('Purchases Input worksheet'!$G$1,ROW()-2,0)="","",OFFSET('Purchases Input worksheet'!$G$1,ROW()-2,0))</f>
        <v/>
      </c>
      <c r="G365" s="205" t="str">
        <f ca="1">IF($C365="Total",SUM(G$1:G364),IF(OR('Purchases Input worksheet'!$M364&gt;0,'Purchases Input worksheet'!$M364=0),"",'Purchases Input worksheet'!$M364))</f>
        <v/>
      </c>
      <c r="H365" s="206" t="str">
        <f ca="1">IF($C365="Total",SUM(H$1:H364),IF(OR('Purchases Input worksheet'!$M364&lt;0,'Purchases Input worksheet'!$M364=0),"",'Purchases Input worksheet'!$M364))</f>
        <v/>
      </c>
      <c r="I365" s="347"/>
      <c r="J365" s="211" t="str">
        <f ca="1">IF($C365="Total",SUM($I$1:I364),"")</f>
        <v/>
      </c>
      <c r="K365" s="212" t="str">
        <f ca="1">IFERROR(IF($C365="Total",$K$2+SUM($G365:$H365)-$J365,
IF(AND(G365="",H365=""),"",
$K$2+SUM(H$3:$H365)+SUM(G$3:$G365)-SUM(I$2:$I365))),"")</f>
        <v/>
      </c>
    </row>
    <row r="366" spans="1:11" x14ac:dyDescent="0.35">
      <c r="A366" s="318" t="str">
        <f ca="1">IF($B366='Creditor balance enquiry'!$C$2,1+COUNT($A$1:A365),"")</f>
        <v/>
      </c>
      <c r="B366" s="133" t="str">
        <f ca="1">OFFSET('Purchases Input worksheet'!$A$1,ROW()-2,0)</f>
        <v/>
      </c>
      <c r="C366" s="201" t="str">
        <f ca="1">IF($C365="Total","",
IF($C365="","",
IF(OFFSET('Purchases Input worksheet'!$B$1,ROW()-2,0)="","TOTAL",
OFFSET('Purchases Input worksheet'!$B$1,ROW()-2,0))))</f>
        <v/>
      </c>
      <c r="D366" s="201" t="str">
        <f ca="1">IF(OFFSET('Purchases Input worksheet'!$C$1,ROW()-2,0)="","",OFFSET('Purchases Input worksheet'!$C$1,ROW()-2,0))</f>
        <v/>
      </c>
      <c r="E366" s="170" t="str">
        <f ca="1">IF(OFFSET('Purchases Input worksheet'!$F$1,ROW()-2,0)="","",OFFSET('Purchases Input worksheet'!$F$1,ROW()-2,0))</f>
        <v/>
      </c>
      <c r="F366" s="202" t="str">
        <f ca="1">IF(OFFSET('Purchases Input worksheet'!$G$1,ROW()-2,0)="","",OFFSET('Purchases Input worksheet'!$G$1,ROW()-2,0))</f>
        <v/>
      </c>
      <c r="G366" s="205" t="str">
        <f ca="1">IF($C366="Total",SUM(G$1:G365),IF(OR('Purchases Input worksheet'!$M365&gt;0,'Purchases Input worksheet'!$M365=0),"",'Purchases Input worksheet'!$M365))</f>
        <v/>
      </c>
      <c r="H366" s="206" t="str">
        <f ca="1">IF($C366="Total",SUM(H$1:H365),IF(OR('Purchases Input worksheet'!$M365&lt;0,'Purchases Input worksheet'!$M365=0),"",'Purchases Input worksheet'!$M365))</f>
        <v/>
      </c>
      <c r="I366" s="347"/>
      <c r="J366" s="211" t="str">
        <f ca="1">IF($C366="Total",SUM($I$1:I365),"")</f>
        <v/>
      </c>
      <c r="K366" s="212" t="str">
        <f ca="1">IFERROR(IF($C366="Total",$K$2+SUM($G366:$H366)-$J366,
IF(AND(G366="",H366=""),"",
$K$2+SUM(H$3:$H366)+SUM(G$3:$G366)-SUM(I$2:$I366))),"")</f>
        <v/>
      </c>
    </row>
    <row r="367" spans="1:11" x14ac:dyDescent="0.35">
      <c r="A367" s="318" t="str">
        <f ca="1">IF($B367='Creditor balance enquiry'!$C$2,1+COUNT($A$1:A366),"")</f>
        <v/>
      </c>
      <c r="B367" s="133" t="str">
        <f ca="1">OFFSET('Purchases Input worksheet'!$A$1,ROW()-2,0)</f>
        <v/>
      </c>
      <c r="C367" s="201" t="str">
        <f ca="1">IF($C366="Total","",
IF($C366="","",
IF(OFFSET('Purchases Input worksheet'!$B$1,ROW()-2,0)="","TOTAL",
OFFSET('Purchases Input worksheet'!$B$1,ROW()-2,0))))</f>
        <v/>
      </c>
      <c r="D367" s="201" t="str">
        <f ca="1">IF(OFFSET('Purchases Input worksheet'!$C$1,ROW()-2,0)="","",OFFSET('Purchases Input worksheet'!$C$1,ROW()-2,0))</f>
        <v/>
      </c>
      <c r="E367" s="170" t="str">
        <f ca="1">IF(OFFSET('Purchases Input worksheet'!$F$1,ROW()-2,0)="","",OFFSET('Purchases Input worksheet'!$F$1,ROW()-2,0))</f>
        <v/>
      </c>
      <c r="F367" s="202" t="str">
        <f ca="1">IF(OFFSET('Purchases Input worksheet'!$G$1,ROW()-2,0)="","",OFFSET('Purchases Input worksheet'!$G$1,ROW()-2,0))</f>
        <v/>
      </c>
      <c r="G367" s="205" t="str">
        <f ca="1">IF($C367="Total",SUM(G$1:G366),IF(OR('Purchases Input worksheet'!$M366&gt;0,'Purchases Input worksheet'!$M366=0),"",'Purchases Input worksheet'!$M366))</f>
        <v/>
      </c>
      <c r="H367" s="206" t="str">
        <f ca="1">IF($C367="Total",SUM(H$1:H366),IF(OR('Purchases Input worksheet'!$M366&lt;0,'Purchases Input worksheet'!$M366=0),"",'Purchases Input worksheet'!$M366))</f>
        <v/>
      </c>
      <c r="I367" s="347"/>
      <c r="J367" s="211" t="str">
        <f ca="1">IF($C367="Total",SUM($I$1:I366),"")</f>
        <v/>
      </c>
      <c r="K367" s="212" t="str">
        <f ca="1">IFERROR(IF($C367="Total",$K$2+SUM($G367:$H367)-$J367,
IF(AND(G367="",H367=""),"",
$K$2+SUM(H$3:$H367)+SUM(G$3:$G367)-SUM(I$2:$I367))),"")</f>
        <v/>
      </c>
    </row>
    <row r="368" spans="1:11" x14ac:dyDescent="0.35">
      <c r="A368" s="318" t="str">
        <f ca="1">IF($B368='Creditor balance enquiry'!$C$2,1+COUNT($A$1:A367),"")</f>
        <v/>
      </c>
      <c r="B368" s="133" t="str">
        <f ca="1">OFFSET('Purchases Input worksheet'!$A$1,ROW()-2,0)</f>
        <v/>
      </c>
      <c r="C368" s="201" t="str">
        <f ca="1">IF($C367="Total","",
IF($C367="","",
IF(OFFSET('Purchases Input worksheet'!$B$1,ROW()-2,0)="","TOTAL",
OFFSET('Purchases Input worksheet'!$B$1,ROW()-2,0))))</f>
        <v/>
      </c>
      <c r="D368" s="201" t="str">
        <f ca="1">IF(OFFSET('Purchases Input worksheet'!$C$1,ROW()-2,0)="","",OFFSET('Purchases Input worksheet'!$C$1,ROW()-2,0))</f>
        <v/>
      </c>
      <c r="E368" s="170" t="str">
        <f ca="1">IF(OFFSET('Purchases Input worksheet'!$F$1,ROW()-2,0)="","",OFFSET('Purchases Input worksheet'!$F$1,ROW()-2,0))</f>
        <v/>
      </c>
      <c r="F368" s="202" t="str">
        <f ca="1">IF(OFFSET('Purchases Input worksheet'!$G$1,ROW()-2,0)="","",OFFSET('Purchases Input worksheet'!$G$1,ROW()-2,0))</f>
        <v/>
      </c>
      <c r="G368" s="205" t="str">
        <f ca="1">IF($C368="Total",SUM(G$1:G367),IF(OR('Purchases Input worksheet'!$M367&gt;0,'Purchases Input worksheet'!$M367=0),"",'Purchases Input worksheet'!$M367))</f>
        <v/>
      </c>
      <c r="H368" s="206" t="str">
        <f ca="1">IF($C368="Total",SUM(H$1:H367),IF(OR('Purchases Input worksheet'!$M367&lt;0,'Purchases Input worksheet'!$M367=0),"",'Purchases Input worksheet'!$M367))</f>
        <v/>
      </c>
      <c r="I368" s="347"/>
      <c r="J368" s="211" t="str">
        <f ca="1">IF($C368="Total",SUM($I$1:I367),"")</f>
        <v/>
      </c>
      <c r="K368" s="212" t="str">
        <f ca="1">IFERROR(IF($C368="Total",$K$2+SUM($G368:$H368)-$J368,
IF(AND(G368="",H368=""),"",
$K$2+SUM(H$3:$H368)+SUM(G$3:$G368)-SUM(I$2:$I368))),"")</f>
        <v/>
      </c>
    </row>
    <row r="369" spans="1:11" x14ac:dyDescent="0.35">
      <c r="A369" s="318" t="str">
        <f ca="1">IF($B369='Creditor balance enquiry'!$C$2,1+COUNT($A$1:A368),"")</f>
        <v/>
      </c>
      <c r="B369" s="133" t="str">
        <f ca="1">OFFSET('Purchases Input worksheet'!$A$1,ROW()-2,0)</f>
        <v/>
      </c>
      <c r="C369" s="201" t="str">
        <f ca="1">IF($C368="Total","",
IF($C368="","",
IF(OFFSET('Purchases Input worksheet'!$B$1,ROW()-2,0)="","TOTAL",
OFFSET('Purchases Input worksheet'!$B$1,ROW()-2,0))))</f>
        <v/>
      </c>
      <c r="D369" s="201" t="str">
        <f ca="1">IF(OFFSET('Purchases Input worksheet'!$C$1,ROW()-2,0)="","",OFFSET('Purchases Input worksheet'!$C$1,ROW()-2,0))</f>
        <v/>
      </c>
      <c r="E369" s="170" t="str">
        <f ca="1">IF(OFFSET('Purchases Input worksheet'!$F$1,ROW()-2,0)="","",OFFSET('Purchases Input worksheet'!$F$1,ROW()-2,0))</f>
        <v/>
      </c>
      <c r="F369" s="202" t="str">
        <f ca="1">IF(OFFSET('Purchases Input worksheet'!$G$1,ROW()-2,0)="","",OFFSET('Purchases Input worksheet'!$G$1,ROW()-2,0))</f>
        <v/>
      </c>
      <c r="G369" s="205" t="str">
        <f ca="1">IF($C369="Total",SUM(G$1:G368),IF(OR('Purchases Input worksheet'!$M368&gt;0,'Purchases Input worksheet'!$M368=0),"",'Purchases Input worksheet'!$M368))</f>
        <v/>
      </c>
      <c r="H369" s="206" t="str">
        <f ca="1">IF($C369="Total",SUM(H$1:H368),IF(OR('Purchases Input worksheet'!$M368&lt;0,'Purchases Input worksheet'!$M368=0),"",'Purchases Input worksheet'!$M368))</f>
        <v/>
      </c>
      <c r="I369" s="347"/>
      <c r="J369" s="211" t="str">
        <f ca="1">IF($C369="Total",SUM($I$1:I368),"")</f>
        <v/>
      </c>
      <c r="K369" s="212" t="str">
        <f ca="1">IFERROR(IF($C369="Total",$K$2+SUM($G369:$H369)-$J369,
IF(AND(G369="",H369=""),"",
$K$2+SUM(H$3:$H369)+SUM(G$3:$G369)-SUM(I$2:$I369))),"")</f>
        <v/>
      </c>
    </row>
    <row r="370" spans="1:11" x14ac:dyDescent="0.35">
      <c r="A370" s="318" t="str">
        <f ca="1">IF($B370='Creditor balance enquiry'!$C$2,1+COUNT($A$1:A369),"")</f>
        <v/>
      </c>
      <c r="B370" s="133" t="str">
        <f ca="1">OFFSET('Purchases Input worksheet'!$A$1,ROW()-2,0)</f>
        <v/>
      </c>
      <c r="C370" s="201" t="str">
        <f ca="1">IF($C369="Total","",
IF($C369="","",
IF(OFFSET('Purchases Input worksheet'!$B$1,ROW()-2,0)="","TOTAL",
OFFSET('Purchases Input worksheet'!$B$1,ROW()-2,0))))</f>
        <v/>
      </c>
      <c r="D370" s="201" t="str">
        <f ca="1">IF(OFFSET('Purchases Input worksheet'!$C$1,ROW()-2,0)="","",OFFSET('Purchases Input worksheet'!$C$1,ROW()-2,0))</f>
        <v/>
      </c>
      <c r="E370" s="170" t="str">
        <f ca="1">IF(OFFSET('Purchases Input worksheet'!$F$1,ROW()-2,0)="","",OFFSET('Purchases Input worksheet'!$F$1,ROW()-2,0))</f>
        <v/>
      </c>
      <c r="F370" s="202" t="str">
        <f ca="1">IF(OFFSET('Purchases Input worksheet'!$G$1,ROW()-2,0)="","",OFFSET('Purchases Input worksheet'!$G$1,ROW()-2,0))</f>
        <v/>
      </c>
      <c r="G370" s="205" t="str">
        <f ca="1">IF($C370="Total",SUM(G$1:G369),IF(OR('Purchases Input worksheet'!$M369&gt;0,'Purchases Input worksheet'!$M369=0),"",'Purchases Input worksheet'!$M369))</f>
        <v/>
      </c>
      <c r="H370" s="206" t="str">
        <f ca="1">IF($C370="Total",SUM(H$1:H369),IF(OR('Purchases Input worksheet'!$M369&lt;0,'Purchases Input worksheet'!$M369=0),"",'Purchases Input worksheet'!$M369))</f>
        <v/>
      </c>
      <c r="I370" s="347"/>
      <c r="J370" s="211" t="str">
        <f ca="1">IF($C370="Total",SUM($I$1:I369),"")</f>
        <v/>
      </c>
      <c r="K370" s="212" t="str">
        <f ca="1">IFERROR(IF($C370="Total",$K$2+SUM($G370:$H370)-$J370,
IF(AND(G370="",H370=""),"",
$K$2+SUM(H$3:$H370)+SUM(G$3:$G370)-SUM(I$2:$I370))),"")</f>
        <v/>
      </c>
    </row>
    <row r="371" spans="1:11" x14ac:dyDescent="0.35">
      <c r="A371" s="318" t="str">
        <f ca="1">IF($B371='Creditor balance enquiry'!$C$2,1+COUNT($A$1:A370),"")</f>
        <v/>
      </c>
      <c r="B371" s="133" t="str">
        <f ca="1">OFFSET('Purchases Input worksheet'!$A$1,ROW()-2,0)</f>
        <v/>
      </c>
      <c r="C371" s="201" t="str">
        <f ca="1">IF($C370="Total","",
IF($C370="","",
IF(OFFSET('Purchases Input worksheet'!$B$1,ROW()-2,0)="","TOTAL",
OFFSET('Purchases Input worksheet'!$B$1,ROW()-2,0))))</f>
        <v/>
      </c>
      <c r="D371" s="201" t="str">
        <f ca="1">IF(OFFSET('Purchases Input worksheet'!$C$1,ROW()-2,0)="","",OFFSET('Purchases Input worksheet'!$C$1,ROW()-2,0))</f>
        <v/>
      </c>
      <c r="E371" s="170" t="str">
        <f ca="1">IF(OFFSET('Purchases Input worksheet'!$F$1,ROW()-2,0)="","",OFFSET('Purchases Input worksheet'!$F$1,ROW()-2,0))</f>
        <v/>
      </c>
      <c r="F371" s="202" t="str">
        <f ca="1">IF(OFFSET('Purchases Input worksheet'!$G$1,ROW()-2,0)="","",OFFSET('Purchases Input worksheet'!$G$1,ROW()-2,0))</f>
        <v/>
      </c>
      <c r="G371" s="205" t="str">
        <f ca="1">IF($C371="Total",SUM(G$1:G370),IF(OR('Purchases Input worksheet'!$M370&gt;0,'Purchases Input worksheet'!$M370=0),"",'Purchases Input worksheet'!$M370))</f>
        <v/>
      </c>
      <c r="H371" s="206" t="str">
        <f ca="1">IF($C371="Total",SUM(H$1:H370),IF(OR('Purchases Input worksheet'!$M370&lt;0,'Purchases Input worksheet'!$M370=0),"",'Purchases Input worksheet'!$M370))</f>
        <v/>
      </c>
      <c r="I371" s="347"/>
      <c r="J371" s="211" t="str">
        <f ca="1">IF($C371="Total",SUM($I$1:I370),"")</f>
        <v/>
      </c>
      <c r="K371" s="212" t="str">
        <f ca="1">IFERROR(IF($C371="Total",$K$2+SUM($G371:$H371)-$J371,
IF(AND(G371="",H371=""),"",
$K$2+SUM(H$3:$H371)+SUM(G$3:$G371)-SUM(I$2:$I371))),"")</f>
        <v/>
      </c>
    </row>
    <row r="372" spans="1:11" x14ac:dyDescent="0.35">
      <c r="A372" s="318" t="str">
        <f ca="1">IF($B372='Creditor balance enquiry'!$C$2,1+COUNT($A$1:A371),"")</f>
        <v/>
      </c>
      <c r="B372" s="133" t="str">
        <f ca="1">OFFSET('Purchases Input worksheet'!$A$1,ROW()-2,0)</f>
        <v/>
      </c>
      <c r="C372" s="201" t="str">
        <f ca="1">IF($C371="Total","",
IF($C371="","",
IF(OFFSET('Purchases Input worksheet'!$B$1,ROW()-2,0)="","TOTAL",
OFFSET('Purchases Input worksheet'!$B$1,ROW()-2,0))))</f>
        <v/>
      </c>
      <c r="D372" s="201" t="str">
        <f ca="1">IF(OFFSET('Purchases Input worksheet'!$C$1,ROW()-2,0)="","",OFFSET('Purchases Input worksheet'!$C$1,ROW()-2,0))</f>
        <v/>
      </c>
      <c r="E372" s="170" t="str">
        <f ca="1">IF(OFFSET('Purchases Input worksheet'!$F$1,ROW()-2,0)="","",OFFSET('Purchases Input worksheet'!$F$1,ROW()-2,0))</f>
        <v/>
      </c>
      <c r="F372" s="202" t="str">
        <f ca="1">IF(OFFSET('Purchases Input worksheet'!$G$1,ROW()-2,0)="","",OFFSET('Purchases Input worksheet'!$G$1,ROW()-2,0))</f>
        <v/>
      </c>
      <c r="G372" s="205" t="str">
        <f ca="1">IF($C372="Total",SUM(G$1:G371),IF(OR('Purchases Input worksheet'!$M371&gt;0,'Purchases Input worksheet'!$M371=0),"",'Purchases Input worksheet'!$M371))</f>
        <v/>
      </c>
      <c r="H372" s="206" t="str">
        <f ca="1">IF($C372="Total",SUM(H$1:H371),IF(OR('Purchases Input worksheet'!$M371&lt;0,'Purchases Input worksheet'!$M371=0),"",'Purchases Input worksheet'!$M371))</f>
        <v/>
      </c>
      <c r="I372" s="347"/>
      <c r="J372" s="211" t="str">
        <f ca="1">IF($C372="Total",SUM($I$1:I371),"")</f>
        <v/>
      </c>
      <c r="K372" s="212" t="str">
        <f ca="1">IFERROR(IF($C372="Total",$K$2+SUM($G372:$H372)-$J372,
IF(AND(G372="",H372=""),"",
$K$2+SUM(H$3:$H372)+SUM(G$3:$G372)-SUM(I$2:$I372))),"")</f>
        <v/>
      </c>
    </row>
    <row r="373" spans="1:11" x14ac:dyDescent="0.35">
      <c r="A373" s="318" t="str">
        <f ca="1">IF($B373='Creditor balance enquiry'!$C$2,1+COUNT($A$1:A372),"")</f>
        <v/>
      </c>
      <c r="B373" s="133" t="str">
        <f ca="1">OFFSET('Purchases Input worksheet'!$A$1,ROW()-2,0)</f>
        <v/>
      </c>
      <c r="C373" s="201" t="str">
        <f ca="1">IF($C372="Total","",
IF($C372="","",
IF(OFFSET('Purchases Input worksheet'!$B$1,ROW()-2,0)="","TOTAL",
OFFSET('Purchases Input worksheet'!$B$1,ROW()-2,0))))</f>
        <v/>
      </c>
      <c r="D373" s="201" t="str">
        <f ca="1">IF(OFFSET('Purchases Input worksheet'!$C$1,ROW()-2,0)="","",OFFSET('Purchases Input worksheet'!$C$1,ROW()-2,0))</f>
        <v/>
      </c>
      <c r="E373" s="170" t="str">
        <f ca="1">IF(OFFSET('Purchases Input worksheet'!$F$1,ROW()-2,0)="","",OFFSET('Purchases Input worksheet'!$F$1,ROW()-2,0))</f>
        <v/>
      </c>
      <c r="F373" s="202" t="str">
        <f ca="1">IF(OFFSET('Purchases Input worksheet'!$G$1,ROW()-2,0)="","",OFFSET('Purchases Input worksheet'!$G$1,ROW()-2,0))</f>
        <v/>
      </c>
      <c r="G373" s="205" t="str">
        <f ca="1">IF($C373="Total",SUM(G$1:G372),IF(OR('Purchases Input worksheet'!$M372&gt;0,'Purchases Input worksheet'!$M372=0),"",'Purchases Input worksheet'!$M372))</f>
        <v/>
      </c>
      <c r="H373" s="206" t="str">
        <f ca="1">IF($C373="Total",SUM(H$1:H372),IF(OR('Purchases Input worksheet'!$M372&lt;0,'Purchases Input worksheet'!$M372=0),"",'Purchases Input worksheet'!$M372))</f>
        <v/>
      </c>
      <c r="I373" s="347"/>
      <c r="J373" s="211" t="str">
        <f ca="1">IF($C373="Total",SUM($I$1:I372),"")</f>
        <v/>
      </c>
      <c r="K373" s="212" t="str">
        <f ca="1">IFERROR(IF($C373="Total",$K$2+SUM($G373:$H373)-$J373,
IF(AND(G373="",H373=""),"",
$K$2+SUM(H$3:$H373)+SUM(G$3:$G373)-SUM(I$2:$I373))),"")</f>
        <v/>
      </c>
    </row>
    <row r="374" spans="1:11" x14ac:dyDescent="0.35">
      <c r="A374" s="318" t="str">
        <f ca="1">IF($B374='Creditor balance enquiry'!$C$2,1+COUNT($A$1:A373),"")</f>
        <v/>
      </c>
      <c r="B374" s="133" t="str">
        <f ca="1">OFFSET('Purchases Input worksheet'!$A$1,ROW()-2,0)</f>
        <v/>
      </c>
      <c r="C374" s="201" t="str">
        <f ca="1">IF($C373="Total","",
IF($C373="","",
IF(OFFSET('Purchases Input worksheet'!$B$1,ROW()-2,0)="","TOTAL",
OFFSET('Purchases Input worksheet'!$B$1,ROW()-2,0))))</f>
        <v/>
      </c>
      <c r="D374" s="201" t="str">
        <f ca="1">IF(OFFSET('Purchases Input worksheet'!$C$1,ROW()-2,0)="","",OFFSET('Purchases Input worksheet'!$C$1,ROW()-2,0))</f>
        <v/>
      </c>
      <c r="E374" s="170" t="str">
        <f ca="1">IF(OFFSET('Purchases Input worksheet'!$F$1,ROW()-2,0)="","",OFFSET('Purchases Input worksheet'!$F$1,ROW()-2,0))</f>
        <v/>
      </c>
      <c r="F374" s="202" t="str">
        <f ca="1">IF(OFFSET('Purchases Input worksheet'!$G$1,ROW()-2,0)="","",OFFSET('Purchases Input worksheet'!$G$1,ROW()-2,0))</f>
        <v/>
      </c>
      <c r="G374" s="205" t="str">
        <f ca="1">IF($C374="Total",SUM(G$1:G373),IF(OR('Purchases Input worksheet'!$M373&gt;0,'Purchases Input worksheet'!$M373=0),"",'Purchases Input worksheet'!$M373))</f>
        <v/>
      </c>
      <c r="H374" s="206" t="str">
        <f ca="1">IF($C374="Total",SUM(H$1:H373),IF(OR('Purchases Input worksheet'!$M373&lt;0,'Purchases Input worksheet'!$M373=0),"",'Purchases Input worksheet'!$M373))</f>
        <v/>
      </c>
      <c r="I374" s="347"/>
      <c r="J374" s="211" t="str">
        <f ca="1">IF($C374="Total",SUM($I$1:I373),"")</f>
        <v/>
      </c>
      <c r="K374" s="212" t="str">
        <f ca="1">IFERROR(IF($C374="Total",$K$2+SUM($G374:$H374)-$J374,
IF(AND(G374="",H374=""),"",
$K$2+SUM(H$3:$H374)+SUM(G$3:$G374)-SUM(I$2:$I374))),"")</f>
        <v/>
      </c>
    </row>
    <row r="375" spans="1:11" x14ac:dyDescent="0.35">
      <c r="A375" s="318" t="str">
        <f ca="1">IF($B375='Creditor balance enquiry'!$C$2,1+COUNT($A$1:A374),"")</f>
        <v/>
      </c>
      <c r="B375" s="133" t="str">
        <f ca="1">OFFSET('Purchases Input worksheet'!$A$1,ROW()-2,0)</f>
        <v/>
      </c>
      <c r="C375" s="201" t="str">
        <f ca="1">IF($C374="Total","",
IF($C374="","",
IF(OFFSET('Purchases Input worksheet'!$B$1,ROW()-2,0)="","TOTAL",
OFFSET('Purchases Input worksheet'!$B$1,ROW()-2,0))))</f>
        <v/>
      </c>
      <c r="D375" s="201" t="str">
        <f ca="1">IF(OFFSET('Purchases Input worksheet'!$C$1,ROW()-2,0)="","",OFFSET('Purchases Input worksheet'!$C$1,ROW()-2,0))</f>
        <v/>
      </c>
      <c r="E375" s="170" t="str">
        <f ca="1">IF(OFFSET('Purchases Input worksheet'!$F$1,ROW()-2,0)="","",OFFSET('Purchases Input worksheet'!$F$1,ROW()-2,0))</f>
        <v/>
      </c>
      <c r="F375" s="202" t="str">
        <f ca="1">IF(OFFSET('Purchases Input worksheet'!$G$1,ROW()-2,0)="","",OFFSET('Purchases Input worksheet'!$G$1,ROW()-2,0))</f>
        <v/>
      </c>
      <c r="G375" s="205" t="str">
        <f ca="1">IF($C375="Total",SUM(G$1:G374),IF(OR('Purchases Input worksheet'!$M374&gt;0,'Purchases Input worksheet'!$M374=0),"",'Purchases Input worksheet'!$M374))</f>
        <v/>
      </c>
      <c r="H375" s="206" t="str">
        <f ca="1">IF($C375="Total",SUM(H$1:H374),IF(OR('Purchases Input worksheet'!$M374&lt;0,'Purchases Input worksheet'!$M374=0),"",'Purchases Input worksheet'!$M374))</f>
        <v/>
      </c>
      <c r="I375" s="347"/>
      <c r="J375" s="211" t="str">
        <f ca="1">IF($C375="Total",SUM($I$1:I374),"")</f>
        <v/>
      </c>
      <c r="K375" s="212" t="str">
        <f ca="1">IFERROR(IF($C375="Total",$K$2+SUM($G375:$H375)-$J375,
IF(AND(G375="",H375=""),"",
$K$2+SUM(H$3:$H375)+SUM(G$3:$G375)-SUM(I$2:$I375))),"")</f>
        <v/>
      </c>
    </row>
    <row r="376" spans="1:11" x14ac:dyDescent="0.35">
      <c r="A376" s="318" t="str">
        <f ca="1">IF($B376='Creditor balance enquiry'!$C$2,1+COUNT($A$1:A375),"")</f>
        <v/>
      </c>
      <c r="B376" s="133" t="str">
        <f ca="1">OFFSET('Purchases Input worksheet'!$A$1,ROW()-2,0)</f>
        <v/>
      </c>
      <c r="C376" s="201" t="str">
        <f ca="1">IF($C375="Total","",
IF($C375="","",
IF(OFFSET('Purchases Input worksheet'!$B$1,ROW()-2,0)="","TOTAL",
OFFSET('Purchases Input worksheet'!$B$1,ROW()-2,0))))</f>
        <v/>
      </c>
      <c r="D376" s="201" t="str">
        <f ca="1">IF(OFFSET('Purchases Input worksheet'!$C$1,ROW()-2,0)="","",OFFSET('Purchases Input worksheet'!$C$1,ROW()-2,0))</f>
        <v/>
      </c>
      <c r="E376" s="170" t="str">
        <f ca="1">IF(OFFSET('Purchases Input worksheet'!$F$1,ROW()-2,0)="","",OFFSET('Purchases Input worksheet'!$F$1,ROW()-2,0))</f>
        <v/>
      </c>
      <c r="F376" s="202" t="str">
        <f ca="1">IF(OFFSET('Purchases Input worksheet'!$G$1,ROW()-2,0)="","",OFFSET('Purchases Input worksheet'!$G$1,ROW()-2,0))</f>
        <v/>
      </c>
      <c r="G376" s="205" t="str">
        <f ca="1">IF($C376="Total",SUM(G$1:G375),IF(OR('Purchases Input worksheet'!$M375&gt;0,'Purchases Input worksheet'!$M375=0),"",'Purchases Input worksheet'!$M375))</f>
        <v/>
      </c>
      <c r="H376" s="206" t="str">
        <f ca="1">IF($C376="Total",SUM(H$1:H375),IF(OR('Purchases Input worksheet'!$M375&lt;0,'Purchases Input worksheet'!$M375=0),"",'Purchases Input worksheet'!$M375))</f>
        <v/>
      </c>
      <c r="I376" s="347"/>
      <c r="J376" s="211" t="str">
        <f ca="1">IF($C376="Total",SUM($I$1:I375),"")</f>
        <v/>
      </c>
      <c r="K376" s="212" t="str">
        <f ca="1">IFERROR(IF($C376="Total",$K$2+SUM($G376:$H376)-$J376,
IF(AND(G376="",H376=""),"",
$K$2+SUM(H$3:$H376)+SUM(G$3:$G376)-SUM(I$2:$I376))),"")</f>
        <v/>
      </c>
    </row>
    <row r="377" spans="1:11" x14ac:dyDescent="0.35">
      <c r="A377" s="318" t="str">
        <f ca="1">IF($B377='Creditor balance enquiry'!$C$2,1+COUNT($A$1:A376),"")</f>
        <v/>
      </c>
      <c r="B377" s="133" t="str">
        <f ca="1">OFFSET('Purchases Input worksheet'!$A$1,ROW()-2,0)</f>
        <v/>
      </c>
      <c r="C377" s="201" t="str">
        <f ca="1">IF($C376="Total","",
IF($C376="","",
IF(OFFSET('Purchases Input worksheet'!$B$1,ROW()-2,0)="","TOTAL",
OFFSET('Purchases Input worksheet'!$B$1,ROW()-2,0))))</f>
        <v/>
      </c>
      <c r="D377" s="201" t="str">
        <f ca="1">IF(OFFSET('Purchases Input worksheet'!$C$1,ROW()-2,0)="","",OFFSET('Purchases Input worksheet'!$C$1,ROW()-2,0))</f>
        <v/>
      </c>
      <c r="E377" s="170" t="str">
        <f ca="1">IF(OFFSET('Purchases Input worksheet'!$F$1,ROW()-2,0)="","",OFFSET('Purchases Input worksheet'!$F$1,ROW()-2,0))</f>
        <v/>
      </c>
      <c r="F377" s="202" t="str">
        <f ca="1">IF(OFFSET('Purchases Input worksheet'!$G$1,ROW()-2,0)="","",OFFSET('Purchases Input worksheet'!$G$1,ROW()-2,0))</f>
        <v/>
      </c>
      <c r="G377" s="205" t="str">
        <f ca="1">IF($C377="Total",SUM(G$1:G376),IF(OR('Purchases Input worksheet'!$M376&gt;0,'Purchases Input worksheet'!$M376=0),"",'Purchases Input worksheet'!$M376))</f>
        <v/>
      </c>
      <c r="H377" s="206" t="str">
        <f ca="1">IF($C377="Total",SUM(H$1:H376),IF(OR('Purchases Input worksheet'!$M376&lt;0,'Purchases Input worksheet'!$M376=0),"",'Purchases Input worksheet'!$M376))</f>
        <v/>
      </c>
      <c r="I377" s="347"/>
      <c r="J377" s="211" t="str">
        <f ca="1">IF($C377="Total",SUM($I$1:I376),"")</f>
        <v/>
      </c>
      <c r="K377" s="212" t="str">
        <f ca="1">IFERROR(IF($C377="Total",$K$2+SUM($G377:$H377)-$J377,
IF(AND(G377="",H377=""),"",
$K$2+SUM(H$3:$H377)+SUM(G$3:$G377)-SUM(I$2:$I377))),"")</f>
        <v/>
      </c>
    </row>
    <row r="378" spans="1:11" x14ac:dyDescent="0.35">
      <c r="A378" s="318" t="str">
        <f ca="1">IF($B378='Creditor balance enquiry'!$C$2,1+COUNT($A$1:A377),"")</f>
        <v/>
      </c>
      <c r="B378" s="133" t="str">
        <f ca="1">OFFSET('Purchases Input worksheet'!$A$1,ROW()-2,0)</f>
        <v/>
      </c>
      <c r="C378" s="201" t="str">
        <f ca="1">IF($C377="Total","",
IF($C377="","",
IF(OFFSET('Purchases Input worksheet'!$B$1,ROW()-2,0)="","TOTAL",
OFFSET('Purchases Input worksheet'!$B$1,ROW()-2,0))))</f>
        <v/>
      </c>
      <c r="D378" s="201" t="str">
        <f ca="1">IF(OFFSET('Purchases Input worksheet'!$C$1,ROW()-2,0)="","",OFFSET('Purchases Input worksheet'!$C$1,ROW()-2,0))</f>
        <v/>
      </c>
      <c r="E378" s="170" t="str">
        <f ca="1">IF(OFFSET('Purchases Input worksheet'!$F$1,ROW()-2,0)="","",OFFSET('Purchases Input worksheet'!$F$1,ROW()-2,0))</f>
        <v/>
      </c>
      <c r="F378" s="202" t="str">
        <f ca="1">IF(OFFSET('Purchases Input worksheet'!$G$1,ROW()-2,0)="","",OFFSET('Purchases Input worksheet'!$G$1,ROW()-2,0))</f>
        <v/>
      </c>
      <c r="G378" s="205" t="str">
        <f ca="1">IF($C378="Total",SUM(G$1:G377),IF(OR('Purchases Input worksheet'!$M377&gt;0,'Purchases Input worksheet'!$M377=0),"",'Purchases Input worksheet'!$M377))</f>
        <v/>
      </c>
      <c r="H378" s="206" t="str">
        <f ca="1">IF($C378="Total",SUM(H$1:H377),IF(OR('Purchases Input worksheet'!$M377&lt;0,'Purchases Input worksheet'!$M377=0),"",'Purchases Input worksheet'!$M377))</f>
        <v/>
      </c>
      <c r="I378" s="347"/>
      <c r="J378" s="211" t="str">
        <f ca="1">IF($C378="Total",SUM($I$1:I377),"")</f>
        <v/>
      </c>
      <c r="K378" s="212" t="str">
        <f ca="1">IFERROR(IF($C378="Total",$K$2+SUM($G378:$H378)-$J378,
IF(AND(G378="",H378=""),"",
$K$2+SUM(H$3:$H378)+SUM(G$3:$G378)-SUM(I$2:$I378))),"")</f>
        <v/>
      </c>
    </row>
    <row r="379" spans="1:11" x14ac:dyDescent="0.35">
      <c r="A379" s="318" t="str">
        <f ca="1">IF($B379='Creditor balance enquiry'!$C$2,1+COUNT($A$1:A378),"")</f>
        <v/>
      </c>
      <c r="B379" s="133" t="str">
        <f ca="1">OFFSET('Purchases Input worksheet'!$A$1,ROW()-2,0)</f>
        <v/>
      </c>
      <c r="C379" s="201" t="str">
        <f ca="1">IF($C378="Total","",
IF($C378="","",
IF(OFFSET('Purchases Input worksheet'!$B$1,ROW()-2,0)="","TOTAL",
OFFSET('Purchases Input worksheet'!$B$1,ROW()-2,0))))</f>
        <v/>
      </c>
      <c r="D379" s="201" t="str">
        <f ca="1">IF(OFFSET('Purchases Input worksheet'!$C$1,ROW()-2,0)="","",OFFSET('Purchases Input worksheet'!$C$1,ROW()-2,0))</f>
        <v/>
      </c>
      <c r="E379" s="170" t="str">
        <f ca="1">IF(OFFSET('Purchases Input worksheet'!$F$1,ROW()-2,0)="","",OFFSET('Purchases Input worksheet'!$F$1,ROW()-2,0))</f>
        <v/>
      </c>
      <c r="F379" s="202" t="str">
        <f ca="1">IF(OFFSET('Purchases Input worksheet'!$G$1,ROW()-2,0)="","",OFFSET('Purchases Input worksheet'!$G$1,ROW()-2,0))</f>
        <v/>
      </c>
      <c r="G379" s="205" t="str">
        <f ca="1">IF($C379="Total",SUM(G$1:G378),IF(OR('Purchases Input worksheet'!$M378&gt;0,'Purchases Input worksheet'!$M378=0),"",'Purchases Input worksheet'!$M378))</f>
        <v/>
      </c>
      <c r="H379" s="206" t="str">
        <f ca="1">IF($C379="Total",SUM(H$1:H378),IF(OR('Purchases Input worksheet'!$M378&lt;0,'Purchases Input worksheet'!$M378=0),"",'Purchases Input worksheet'!$M378))</f>
        <v/>
      </c>
      <c r="I379" s="347"/>
      <c r="J379" s="211" t="str">
        <f ca="1">IF($C379="Total",SUM($I$1:I378),"")</f>
        <v/>
      </c>
      <c r="K379" s="212" t="str">
        <f ca="1">IFERROR(IF($C379="Total",$K$2+SUM($G379:$H379)-$J379,
IF(AND(G379="",H379=""),"",
$K$2+SUM(H$3:$H379)+SUM(G$3:$G379)-SUM(I$2:$I379))),"")</f>
        <v/>
      </c>
    </row>
    <row r="380" spans="1:11" x14ac:dyDescent="0.35">
      <c r="A380" s="318" t="str">
        <f ca="1">IF($B380='Creditor balance enquiry'!$C$2,1+COUNT($A$1:A379),"")</f>
        <v/>
      </c>
      <c r="B380" s="133" t="str">
        <f ca="1">OFFSET('Purchases Input worksheet'!$A$1,ROW()-2,0)</f>
        <v/>
      </c>
      <c r="C380" s="201" t="str">
        <f ca="1">IF($C379="Total","",
IF($C379="","",
IF(OFFSET('Purchases Input worksheet'!$B$1,ROW()-2,0)="","TOTAL",
OFFSET('Purchases Input worksheet'!$B$1,ROW()-2,0))))</f>
        <v/>
      </c>
      <c r="D380" s="201" t="str">
        <f ca="1">IF(OFFSET('Purchases Input worksheet'!$C$1,ROW()-2,0)="","",OFFSET('Purchases Input worksheet'!$C$1,ROW()-2,0))</f>
        <v/>
      </c>
      <c r="E380" s="170" t="str">
        <f ca="1">IF(OFFSET('Purchases Input worksheet'!$F$1,ROW()-2,0)="","",OFFSET('Purchases Input worksheet'!$F$1,ROW()-2,0))</f>
        <v/>
      </c>
      <c r="F380" s="202" t="str">
        <f ca="1">IF(OFFSET('Purchases Input worksheet'!$G$1,ROW()-2,0)="","",OFFSET('Purchases Input worksheet'!$G$1,ROW()-2,0))</f>
        <v/>
      </c>
      <c r="G380" s="205" t="str">
        <f ca="1">IF($C380="Total",SUM(G$1:G379),IF(OR('Purchases Input worksheet'!$M379&gt;0,'Purchases Input worksheet'!$M379=0),"",'Purchases Input worksheet'!$M379))</f>
        <v/>
      </c>
      <c r="H380" s="206" t="str">
        <f ca="1">IF($C380="Total",SUM(H$1:H379),IF(OR('Purchases Input worksheet'!$M379&lt;0,'Purchases Input worksheet'!$M379=0),"",'Purchases Input worksheet'!$M379))</f>
        <v/>
      </c>
      <c r="I380" s="347"/>
      <c r="J380" s="211" t="str">
        <f ca="1">IF($C380="Total",SUM($I$1:I379),"")</f>
        <v/>
      </c>
      <c r="K380" s="212" t="str">
        <f ca="1">IFERROR(IF($C380="Total",$K$2+SUM($G380:$H380)-$J380,
IF(AND(G380="",H380=""),"",
$K$2+SUM(H$3:$H380)+SUM(G$3:$G380)-SUM(I$2:$I380))),"")</f>
        <v/>
      </c>
    </row>
    <row r="381" spans="1:11" x14ac:dyDescent="0.35">
      <c r="A381" s="318" t="str">
        <f ca="1">IF($B381='Creditor balance enquiry'!$C$2,1+COUNT($A$1:A380),"")</f>
        <v/>
      </c>
      <c r="B381" s="133" t="str">
        <f ca="1">OFFSET('Purchases Input worksheet'!$A$1,ROW()-2,0)</f>
        <v/>
      </c>
      <c r="C381" s="201" t="str">
        <f ca="1">IF($C380="Total","",
IF($C380="","",
IF(OFFSET('Purchases Input worksheet'!$B$1,ROW()-2,0)="","TOTAL",
OFFSET('Purchases Input worksheet'!$B$1,ROW()-2,0))))</f>
        <v/>
      </c>
      <c r="D381" s="201" t="str">
        <f ca="1">IF(OFFSET('Purchases Input worksheet'!$C$1,ROW()-2,0)="","",OFFSET('Purchases Input worksheet'!$C$1,ROW()-2,0))</f>
        <v/>
      </c>
      <c r="E381" s="170" t="str">
        <f ca="1">IF(OFFSET('Purchases Input worksheet'!$F$1,ROW()-2,0)="","",OFFSET('Purchases Input worksheet'!$F$1,ROW()-2,0))</f>
        <v/>
      </c>
      <c r="F381" s="202" t="str">
        <f ca="1">IF(OFFSET('Purchases Input worksheet'!$G$1,ROW()-2,0)="","",OFFSET('Purchases Input worksheet'!$G$1,ROW()-2,0))</f>
        <v/>
      </c>
      <c r="G381" s="205" t="str">
        <f ca="1">IF($C381="Total",SUM(G$1:G380),IF(OR('Purchases Input worksheet'!$M380&gt;0,'Purchases Input worksheet'!$M380=0),"",'Purchases Input worksheet'!$M380))</f>
        <v/>
      </c>
      <c r="H381" s="206" t="str">
        <f ca="1">IF($C381="Total",SUM(H$1:H380),IF(OR('Purchases Input worksheet'!$M380&lt;0,'Purchases Input worksheet'!$M380=0),"",'Purchases Input worksheet'!$M380))</f>
        <v/>
      </c>
      <c r="I381" s="347"/>
      <c r="J381" s="211" t="str">
        <f ca="1">IF($C381="Total",SUM($I$1:I380),"")</f>
        <v/>
      </c>
      <c r="K381" s="212" t="str">
        <f ca="1">IFERROR(IF($C381="Total",$K$2+SUM($G381:$H381)-$J381,
IF(AND(G381="",H381=""),"",
$K$2+SUM(H$3:$H381)+SUM(G$3:$G381)-SUM(I$2:$I381))),"")</f>
        <v/>
      </c>
    </row>
    <row r="382" spans="1:11" x14ac:dyDescent="0.35">
      <c r="A382" s="318" t="str">
        <f ca="1">IF($B382='Creditor balance enquiry'!$C$2,1+COUNT($A$1:A381),"")</f>
        <v/>
      </c>
      <c r="B382" s="133" t="str">
        <f ca="1">OFFSET('Purchases Input worksheet'!$A$1,ROW()-2,0)</f>
        <v/>
      </c>
      <c r="C382" s="201" t="str">
        <f ca="1">IF($C381="Total","",
IF($C381="","",
IF(OFFSET('Purchases Input worksheet'!$B$1,ROW()-2,0)="","TOTAL",
OFFSET('Purchases Input worksheet'!$B$1,ROW()-2,0))))</f>
        <v/>
      </c>
      <c r="D382" s="201" t="str">
        <f ca="1">IF(OFFSET('Purchases Input worksheet'!$C$1,ROW()-2,0)="","",OFFSET('Purchases Input worksheet'!$C$1,ROW()-2,0))</f>
        <v/>
      </c>
      <c r="E382" s="170" t="str">
        <f ca="1">IF(OFFSET('Purchases Input worksheet'!$F$1,ROW()-2,0)="","",OFFSET('Purchases Input worksheet'!$F$1,ROW()-2,0))</f>
        <v/>
      </c>
      <c r="F382" s="202" t="str">
        <f ca="1">IF(OFFSET('Purchases Input worksheet'!$G$1,ROW()-2,0)="","",OFFSET('Purchases Input worksheet'!$G$1,ROW()-2,0))</f>
        <v/>
      </c>
      <c r="G382" s="205" t="str">
        <f ca="1">IF($C382="Total",SUM(G$1:G381),IF(OR('Purchases Input worksheet'!$M381&gt;0,'Purchases Input worksheet'!$M381=0),"",'Purchases Input worksheet'!$M381))</f>
        <v/>
      </c>
      <c r="H382" s="206" t="str">
        <f ca="1">IF($C382="Total",SUM(H$1:H381),IF(OR('Purchases Input worksheet'!$M381&lt;0,'Purchases Input worksheet'!$M381=0),"",'Purchases Input worksheet'!$M381))</f>
        <v/>
      </c>
      <c r="I382" s="347"/>
      <c r="J382" s="211" t="str">
        <f ca="1">IF($C382="Total",SUM($I$1:I381),"")</f>
        <v/>
      </c>
      <c r="K382" s="212" t="str">
        <f ca="1">IFERROR(IF($C382="Total",$K$2+SUM($G382:$H382)-$J382,
IF(AND(G382="",H382=""),"",
$K$2+SUM(H$3:$H382)+SUM(G$3:$G382)-SUM(I$2:$I382))),"")</f>
        <v/>
      </c>
    </row>
    <row r="383" spans="1:11" x14ac:dyDescent="0.35">
      <c r="A383" s="318" t="str">
        <f ca="1">IF($B383='Creditor balance enquiry'!$C$2,1+COUNT($A$1:A382),"")</f>
        <v/>
      </c>
      <c r="B383" s="133" t="str">
        <f ca="1">OFFSET('Purchases Input worksheet'!$A$1,ROW()-2,0)</f>
        <v/>
      </c>
      <c r="C383" s="201" t="str">
        <f ca="1">IF($C382="Total","",
IF($C382="","",
IF(OFFSET('Purchases Input worksheet'!$B$1,ROW()-2,0)="","TOTAL",
OFFSET('Purchases Input worksheet'!$B$1,ROW()-2,0))))</f>
        <v/>
      </c>
      <c r="D383" s="201" t="str">
        <f ca="1">IF(OFFSET('Purchases Input worksheet'!$C$1,ROW()-2,0)="","",OFFSET('Purchases Input worksheet'!$C$1,ROW()-2,0))</f>
        <v/>
      </c>
      <c r="E383" s="170" t="str">
        <f ca="1">IF(OFFSET('Purchases Input worksheet'!$F$1,ROW()-2,0)="","",OFFSET('Purchases Input worksheet'!$F$1,ROW()-2,0))</f>
        <v/>
      </c>
      <c r="F383" s="202" t="str">
        <f ca="1">IF(OFFSET('Purchases Input worksheet'!$G$1,ROW()-2,0)="","",OFFSET('Purchases Input worksheet'!$G$1,ROW()-2,0))</f>
        <v/>
      </c>
      <c r="G383" s="205" t="str">
        <f ca="1">IF($C383="Total",SUM(G$1:G382),IF(OR('Purchases Input worksheet'!$M382&gt;0,'Purchases Input worksheet'!$M382=0),"",'Purchases Input worksheet'!$M382))</f>
        <v/>
      </c>
      <c r="H383" s="206" t="str">
        <f ca="1">IF($C383="Total",SUM(H$1:H382),IF(OR('Purchases Input worksheet'!$M382&lt;0,'Purchases Input worksheet'!$M382=0),"",'Purchases Input worksheet'!$M382))</f>
        <v/>
      </c>
      <c r="I383" s="347"/>
      <c r="J383" s="211" t="str">
        <f ca="1">IF($C383="Total",SUM($I$1:I382),"")</f>
        <v/>
      </c>
      <c r="K383" s="212" t="str">
        <f ca="1">IFERROR(IF($C383="Total",$K$2+SUM($G383:$H383)-$J383,
IF(AND(G383="",H383=""),"",
$K$2+SUM(H$3:$H383)+SUM(G$3:$G383)-SUM(I$2:$I383))),"")</f>
        <v/>
      </c>
    </row>
    <row r="384" spans="1:11" x14ac:dyDescent="0.35">
      <c r="A384" s="318" t="str">
        <f ca="1">IF($B384='Creditor balance enquiry'!$C$2,1+COUNT($A$1:A383),"")</f>
        <v/>
      </c>
      <c r="B384" s="133" t="str">
        <f ca="1">OFFSET('Purchases Input worksheet'!$A$1,ROW()-2,0)</f>
        <v/>
      </c>
      <c r="C384" s="201" t="str">
        <f ca="1">IF($C383="Total","",
IF($C383="","",
IF(OFFSET('Purchases Input worksheet'!$B$1,ROW()-2,0)="","TOTAL",
OFFSET('Purchases Input worksheet'!$B$1,ROW()-2,0))))</f>
        <v/>
      </c>
      <c r="D384" s="201" t="str">
        <f ca="1">IF(OFFSET('Purchases Input worksheet'!$C$1,ROW()-2,0)="","",OFFSET('Purchases Input worksheet'!$C$1,ROW()-2,0))</f>
        <v/>
      </c>
      <c r="E384" s="170" t="str">
        <f ca="1">IF(OFFSET('Purchases Input worksheet'!$F$1,ROW()-2,0)="","",OFFSET('Purchases Input worksheet'!$F$1,ROW()-2,0))</f>
        <v/>
      </c>
      <c r="F384" s="202" t="str">
        <f ca="1">IF(OFFSET('Purchases Input worksheet'!$G$1,ROW()-2,0)="","",OFFSET('Purchases Input worksheet'!$G$1,ROW()-2,0))</f>
        <v/>
      </c>
      <c r="G384" s="205" t="str">
        <f ca="1">IF($C384="Total",SUM(G$1:G383),IF(OR('Purchases Input worksheet'!$M383&gt;0,'Purchases Input worksheet'!$M383=0),"",'Purchases Input worksheet'!$M383))</f>
        <v/>
      </c>
      <c r="H384" s="206" t="str">
        <f ca="1">IF($C384="Total",SUM(H$1:H383),IF(OR('Purchases Input worksheet'!$M383&lt;0,'Purchases Input worksheet'!$M383=0),"",'Purchases Input worksheet'!$M383))</f>
        <v/>
      </c>
      <c r="I384" s="347"/>
      <c r="J384" s="211" t="str">
        <f ca="1">IF($C384="Total",SUM($I$1:I383),"")</f>
        <v/>
      </c>
      <c r="K384" s="212" t="str">
        <f ca="1">IFERROR(IF($C384="Total",$K$2+SUM($G384:$H384)-$J384,
IF(AND(G384="",H384=""),"",
$K$2+SUM(H$3:$H384)+SUM(G$3:$G384)-SUM(I$2:$I384))),"")</f>
        <v/>
      </c>
    </row>
    <row r="385" spans="1:11" x14ac:dyDescent="0.35">
      <c r="A385" s="318" t="str">
        <f ca="1">IF($B385='Creditor balance enquiry'!$C$2,1+COUNT($A$1:A384),"")</f>
        <v/>
      </c>
      <c r="B385" s="133" t="str">
        <f ca="1">OFFSET('Purchases Input worksheet'!$A$1,ROW()-2,0)</f>
        <v/>
      </c>
      <c r="C385" s="201" t="str">
        <f ca="1">IF($C384="Total","",
IF($C384="","",
IF(OFFSET('Purchases Input worksheet'!$B$1,ROW()-2,0)="","TOTAL",
OFFSET('Purchases Input worksheet'!$B$1,ROW()-2,0))))</f>
        <v/>
      </c>
      <c r="D385" s="201" t="str">
        <f ca="1">IF(OFFSET('Purchases Input worksheet'!$C$1,ROW()-2,0)="","",OFFSET('Purchases Input worksheet'!$C$1,ROW()-2,0))</f>
        <v/>
      </c>
      <c r="E385" s="170" t="str">
        <f ca="1">IF(OFFSET('Purchases Input worksheet'!$F$1,ROW()-2,0)="","",OFFSET('Purchases Input worksheet'!$F$1,ROW()-2,0))</f>
        <v/>
      </c>
      <c r="F385" s="202" t="str">
        <f ca="1">IF(OFFSET('Purchases Input worksheet'!$G$1,ROW()-2,0)="","",OFFSET('Purchases Input worksheet'!$G$1,ROW()-2,0))</f>
        <v/>
      </c>
      <c r="G385" s="205" t="str">
        <f ca="1">IF($C385="Total",SUM(G$1:G384),IF(OR('Purchases Input worksheet'!$M384&gt;0,'Purchases Input worksheet'!$M384=0),"",'Purchases Input worksheet'!$M384))</f>
        <v/>
      </c>
      <c r="H385" s="206" t="str">
        <f ca="1">IF($C385="Total",SUM(H$1:H384),IF(OR('Purchases Input worksheet'!$M384&lt;0,'Purchases Input worksheet'!$M384=0),"",'Purchases Input worksheet'!$M384))</f>
        <v/>
      </c>
      <c r="I385" s="347"/>
      <c r="J385" s="211" t="str">
        <f ca="1">IF($C385="Total",SUM($I$1:I384),"")</f>
        <v/>
      </c>
      <c r="K385" s="212" t="str">
        <f ca="1">IFERROR(IF($C385="Total",$K$2+SUM($G385:$H385)-$J385,
IF(AND(G385="",H385=""),"",
$K$2+SUM(H$3:$H385)+SUM(G$3:$G385)-SUM(I$2:$I385))),"")</f>
        <v/>
      </c>
    </row>
    <row r="386" spans="1:11" x14ac:dyDescent="0.35">
      <c r="A386" s="318" t="str">
        <f ca="1">IF($B386='Creditor balance enquiry'!$C$2,1+COUNT($A$1:A385),"")</f>
        <v/>
      </c>
      <c r="B386" s="133" t="str">
        <f ca="1">OFFSET('Purchases Input worksheet'!$A$1,ROW()-2,0)</f>
        <v/>
      </c>
      <c r="C386" s="201" t="str">
        <f ca="1">IF($C385="Total","",
IF($C385="","",
IF(OFFSET('Purchases Input worksheet'!$B$1,ROW()-2,0)="","TOTAL",
OFFSET('Purchases Input worksheet'!$B$1,ROW()-2,0))))</f>
        <v/>
      </c>
      <c r="D386" s="201" t="str">
        <f ca="1">IF(OFFSET('Purchases Input worksheet'!$C$1,ROW()-2,0)="","",OFFSET('Purchases Input worksheet'!$C$1,ROW()-2,0))</f>
        <v/>
      </c>
      <c r="E386" s="170" t="str">
        <f ca="1">IF(OFFSET('Purchases Input worksheet'!$F$1,ROW()-2,0)="","",OFFSET('Purchases Input worksheet'!$F$1,ROW()-2,0))</f>
        <v/>
      </c>
      <c r="F386" s="202" t="str">
        <f ca="1">IF(OFFSET('Purchases Input worksheet'!$G$1,ROW()-2,0)="","",OFFSET('Purchases Input worksheet'!$G$1,ROW()-2,0))</f>
        <v/>
      </c>
      <c r="G386" s="205" t="str">
        <f ca="1">IF($C386="Total",SUM(G$1:G385),IF(OR('Purchases Input worksheet'!$M385&gt;0,'Purchases Input worksheet'!$M385=0),"",'Purchases Input worksheet'!$M385))</f>
        <v/>
      </c>
      <c r="H386" s="206" t="str">
        <f ca="1">IF($C386="Total",SUM(H$1:H385),IF(OR('Purchases Input worksheet'!$M385&lt;0,'Purchases Input worksheet'!$M385=0),"",'Purchases Input worksheet'!$M385))</f>
        <v/>
      </c>
      <c r="I386" s="347"/>
      <c r="J386" s="211" t="str">
        <f ca="1">IF($C386="Total",SUM($I$1:I385),"")</f>
        <v/>
      </c>
      <c r="K386" s="212" t="str">
        <f ca="1">IFERROR(IF($C386="Total",$K$2+SUM($G386:$H386)-$J386,
IF(AND(G386="",H386=""),"",
$K$2+SUM(H$3:$H386)+SUM(G$3:$G386)-SUM(I$2:$I386))),"")</f>
        <v/>
      </c>
    </row>
    <row r="387" spans="1:11" x14ac:dyDescent="0.35">
      <c r="A387" s="318" t="str">
        <f ca="1">IF($B387='Creditor balance enquiry'!$C$2,1+COUNT($A$1:A386),"")</f>
        <v/>
      </c>
      <c r="B387" s="133" t="str">
        <f ca="1">OFFSET('Purchases Input worksheet'!$A$1,ROW()-2,0)</f>
        <v/>
      </c>
      <c r="C387" s="201" t="str">
        <f ca="1">IF($C386="Total","",
IF($C386="","",
IF(OFFSET('Purchases Input worksheet'!$B$1,ROW()-2,0)="","TOTAL",
OFFSET('Purchases Input worksheet'!$B$1,ROW()-2,0))))</f>
        <v/>
      </c>
      <c r="D387" s="201" t="str">
        <f ca="1">IF(OFFSET('Purchases Input worksheet'!$C$1,ROW()-2,0)="","",OFFSET('Purchases Input worksheet'!$C$1,ROW()-2,0))</f>
        <v/>
      </c>
      <c r="E387" s="170" t="str">
        <f ca="1">IF(OFFSET('Purchases Input worksheet'!$F$1,ROW()-2,0)="","",OFFSET('Purchases Input worksheet'!$F$1,ROW()-2,0))</f>
        <v/>
      </c>
      <c r="F387" s="202" t="str">
        <f ca="1">IF(OFFSET('Purchases Input worksheet'!$G$1,ROW()-2,0)="","",OFFSET('Purchases Input worksheet'!$G$1,ROW()-2,0))</f>
        <v/>
      </c>
      <c r="G387" s="205" t="str">
        <f ca="1">IF($C387="Total",SUM(G$1:G386),IF(OR('Purchases Input worksheet'!$M386&gt;0,'Purchases Input worksheet'!$M386=0),"",'Purchases Input worksheet'!$M386))</f>
        <v/>
      </c>
      <c r="H387" s="206" t="str">
        <f ca="1">IF($C387="Total",SUM(H$1:H386),IF(OR('Purchases Input worksheet'!$M386&lt;0,'Purchases Input worksheet'!$M386=0),"",'Purchases Input worksheet'!$M386))</f>
        <v/>
      </c>
      <c r="I387" s="347"/>
      <c r="J387" s="211" t="str">
        <f ca="1">IF($C387="Total",SUM($I$1:I386),"")</f>
        <v/>
      </c>
      <c r="K387" s="212" t="str">
        <f ca="1">IFERROR(IF($C387="Total",$K$2+SUM($G387:$H387)-$J387,
IF(AND(G387="",H387=""),"",
$K$2+SUM(H$3:$H387)+SUM(G$3:$G387)-SUM(I$2:$I387))),"")</f>
        <v/>
      </c>
    </row>
    <row r="388" spans="1:11" x14ac:dyDescent="0.35">
      <c r="A388" s="318" t="str">
        <f ca="1">IF($B388='Creditor balance enquiry'!$C$2,1+COUNT($A$1:A387),"")</f>
        <v/>
      </c>
      <c r="B388" s="133" t="str">
        <f ca="1">OFFSET('Purchases Input worksheet'!$A$1,ROW()-2,0)</f>
        <v/>
      </c>
      <c r="C388" s="201" t="str">
        <f ca="1">IF($C387="Total","",
IF($C387="","",
IF(OFFSET('Purchases Input worksheet'!$B$1,ROW()-2,0)="","TOTAL",
OFFSET('Purchases Input worksheet'!$B$1,ROW()-2,0))))</f>
        <v/>
      </c>
      <c r="D388" s="201" t="str">
        <f ca="1">IF(OFFSET('Purchases Input worksheet'!$C$1,ROW()-2,0)="","",OFFSET('Purchases Input worksheet'!$C$1,ROW()-2,0))</f>
        <v/>
      </c>
      <c r="E388" s="170" t="str">
        <f ca="1">IF(OFFSET('Purchases Input worksheet'!$F$1,ROW()-2,0)="","",OFFSET('Purchases Input worksheet'!$F$1,ROW()-2,0))</f>
        <v/>
      </c>
      <c r="F388" s="202" t="str">
        <f ca="1">IF(OFFSET('Purchases Input worksheet'!$G$1,ROW()-2,0)="","",OFFSET('Purchases Input worksheet'!$G$1,ROW()-2,0))</f>
        <v/>
      </c>
      <c r="G388" s="205" t="str">
        <f ca="1">IF($C388="Total",SUM(G$1:G387),IF(OR('Purchases Input worksheet'!$M387&gt;0,'Purchases Input worksheet'!$M387=0),"",'Purchases Input worksheet'!$M387))</f>
        <v/>
      </c>
      <c r="H388" s="206" t="str">
        <f ca="1">IF($C388="Total",SUM(H$1:H387),IF(OR('Purchases Input worksheet'!$M387&lt;0,'Purchases Input worksheet'!$M387=0),"",'Purchases Input worksheet'!$M387))</f>
        <v/>
      </c>
      <c r="I388" s="347"/>
      <c r="J388" s="211" t="str">
        <f ca="1">IF($C388="Total",SUM($I$1:I387),"")</f>
        <v/>
      </c>
      <c r="K388" s="212" t="str">
        <f ca="1">IFERROR(IF($C388="Total",$K$2+SUM($G388:$H388)-$J388,
IF(AND(G388="",H388=""),"",
$K$2+SUM(H$3:$H388)+SUM(G$3:$G388)-SUM(I$2:$I388))),"")</f>
        <v/>
      </c>
    </row>
    <row r="389" spans="1:11" x14ac:dyDescent="0.35">
      <c r="A389" s="318" t="str">
        <f ca="1">IF($B389='Creditor balance enquiry'!$C$2,1+COUNT($A$1:A388),"")</f>
        <v/>
      </c>
      <c r="B389" s="133" t="str">
        <f ca="1">OFFSET('Purchases Input worksheet'!$A$1,ROW()-2,0)</f>
        <v/>
      </c>
      <c r="C389" s="201" t="str">
        <f ca="1">IF($C388="Total","",
IF($C388="","",
IF(OFFSET('Purchases Input worksheet'!$B$1,ROW()-2,0)="","TOTAL",
OFFSET('Purchases Input worksheet'!$B$1,ROW()-2,0))))</f>
        <v/>
      </c>
      <c r="D389" s="201" t="str">
        <f ca="1">IF(OFFSET('Purchases Input worksheet'!$C$1,ROW()-2,0)="","",OFFSET('Purchases Input worksheet'!$C$1,ROW()-2,0))</f>
        <v/>
      </c>
      <c r="E389" s="170" t="str">
        <f ca="1">IF(OFFSET('Purchases Input worksheet'!$F$1,ROW()-2,0)="","",OFFSET('Purchases Input worksheet'!$F$1,ROW()-2,0))</f>
        <v/>
      </c>
      <c r="F389" s="202" t="str">
        <f ca="1">IF(OFFSET('Purchases Input worksheet'!$G$1,ROW()-2,0)="","",OFFSET('Purchases Input worksheet'!$G$1,ROW()-2,0))</f>
        <v/>
      </c>
      <c r="G389" s="205" t="str">
        <f ca="1">IF($C389="Total",SUM(G$1:G388),IF(OR('Purchases Input worksheet'!$M388&gt;0,'Purchases Input worksheet'!$M388=0),"",'Purchases Input worksheet'!$M388))</f>
        <v/>
      </c>
      <c r="H389" s="206" t="str">
        <f ca="1">IF($C389="Total",SUM(H$1:H388),IF(OR('Purchases Input worksheet'!$M388&lt;0,'Purchases Input worksheet'!$M388=0),"",'Purchases Input worksheet'!$M388))</f>
        <v/>
      </c>
      <c r="I389" s="347"/>
      <c r="J389" s="211" t="str">
        <f ca="1">IF($C389="Total",SUM($I$1:I388),"")</f>
        <v/>
      </c>
      <c r="K389" s="212" t="str">
        <f ca="1">IFERROR(IF($C389="Total",$K$2+SUM($G389:$H389)-$J389,
IF(AND(G389="",H389=""),"",
$K$2+SUM(H$3:$H389)+SUM(G$3:$G389)-SUM(I$2:$I389))),"")</f>
        <v/>
      </c>
    </row>
    <row r="390" spans="1:11" x14ac:dyDescent="0.35">
      <c r="A390" s="318" t="str">
        <f ca="1">IF($B390='Creditor balance enquiry'!$C$2,1+COUNT($A$1:A389),"")</f>
        <v/>
      </c>
      <c r="B390" s="133" t="str">
        <f ca="1">OFFSET('Purchases Input worksheet'!$A$1,ROW()-2,0)</f>
        <v/>
      </c>
      <c r="C390" s="201" t="str">
        <f ca="1">IF($C389="Total","",
IF($C389="","",
IF(OFFSET('Purchases Input worksheet'!$B$1,ROW()-2,0)="","TOTAL",
OFFSET('Purchases Input worksheet'!$B$1,ROW()-2,0))))</f>
        <v/>
      </c>
      <c r="D390" s="201" t="str">
        <f ca="1">IF(OFFSET('Purchases Input worksheet'!$C$1,ROW()-2,0)="","",OFFSET('Purchases Input worksheet'!$C$1,ROW()-2,0))</f>
        <v/>
      </c>
      <c r="E390" s="170" t="str">
        <f ca="1">IF(OFFSET('Purchases Input worksheet'!$F$1,ROW()-2,0)="","",OFFSET('Purchases Input worksheet'!$F$1,ROW()-2,0))</f>
        <v/>
      </c>
      <c r="F390" s="202" t="str">
        <f ca="1">IF(OFFSET('Purchases Input worksheet'!$G$1,ROW()-2,0)="","",OFFSET('Purchases Input worksheet'!$G$1,ROW()-2,0))</f>
        <v/>
      </c>
      <c r="G390" s="205" t="str">
        <f ca="1">IF($C390="Total",SUM(G$1:G389),IF(OR('Purchases Input worksheet'!$M389&gt;0,'Purchases Input worksheet'!$M389=0),"",'Purchases Input worksheet'!$M389))</f>
        <v/>
      </c>
      <c r="H390" s="206" t="str">
        <f ca="1">IF($C390="Total",SUM(H$1:H389),IF(OR('Purchases Input worksheet'!$M389&lt;0,'Purchases Input worksheet'!$M389=0),"",'Purchases Input worksheet'!$M389))</f>
        <v/>
      </c>
      <c r="I390" s="347"/>
      <c r="J390" s="211" t="str">
        <f ca="1">IF($C390="Total",SUM($I$1:I389),"")</f>
        <v/>
      </c>
      <c r="K390" s="212" t="str">
        <f ca="1">IFERROR(IF($C390="Total",$K$2+SUM($G390:$H390)-$J390,
IF(AND(G390="",H390=""),"",
$K$2+SUM(H$3:$H390)+SUM(G$3:$G390)-SUM(I$2:$I390))),"")</f>
        <v/>
      </c>
    </row>
    <row r="391" spans="1:11" x14ac:dyDescent="0.35">
      <c r="A391" s="318" t="str">
        <f ca="1">IF($B391='Creditor balance enquiry'!$C$2,1+COUNT($A$1:A390),"")</f>
        <v/>
      </c>
      <c r="B391" s="133" t="str">
        <f ca="1">OFFSET('Purchases Input worksheet'!$A$1,ROW()-2,0)</f>
        <v/>
      </c>
      <c r="C391" s="201" t="str">
        <f ca="1">IF($C390="Total","",
IF($C390="","",
IF(OFFSET('Purchases Input worksheet'!$B$1,ROW()-2,0)="","TOTAL",
OFFSET('Purchases Input worksheet'!$B$1,ROW()-2,0))))</f>
        <v/>
      </c>
      <c r="D391" s="201" t="str">
        <f ca="1">IF(OFFSET('Purchases Input worksheet'!$C$1,ROW()-2,0)="","",OFFSET('Purchases Input worksheet'!$C$1,ROW()-2,0))</f>
        <v/>
      </c>
      <c r="E391" s="170" t="str">
        <f ca="1">IF(OFFSET('Purchases Input worksheet'!$F$1,ROW()-2,0)="","",OFFSET('Purchases Input worksheet'!$F$1,ROW()-2,0))</f>
        <v/>
      </c>
      <c r="F391" s="202" t="str">
        <f ca="1">IF(OFFSET('Purchases Input worksheet'!$G$1,ROW()-2,0)="","",OFFSET('Purchases Input worksheet'!$G$1,ROW()-2,0))</f>
        <v/>
      </c>
      <c r="G391" s="205" t="str">
        <f ca="1">IF($C391="Total",SUM(G$1:G390),IF(OR('Purchases Input worksheet'!$M390&gt;0,'Purchases Input worksheet'!$M390=0),"",'Purchases Input worksheet'!$M390))</f>
        <v/>
      </c>
      <c r="H391" s="206" t="str">
        <f ca="1">IF($C391="Total",SUM(H$1:H390),IF(OR('Purchases Input worksheet'!$M390&lt;0,'Purchases Input worksheet'!$M390=0),"",'Purchases Input worksheet'!$M390))</f>
        <v/>
      </c>
      <c r="I391" s="347"/>
      <c r="J391" s="211" t="str">
        <f ca="1">IF($C391="Total",SUM($I$1:I390),"")</f>
        <v/>
      </c>
      <c r="K391" s="212" t="str">
        <f ca="1">IFERROR(IF($C391="Total",$K$2+SUM($G391:$H391)-$J391,
IF(AND(G391="",H391=""),"",
$K$2+SUM(H$3:$H391)+SUM(G$3:$G391)-SUM(I$2:$I391))),"")</f>
        <v/>
      </c>
    </row>
    <row r="392" spans="1:11" x14ac:dyDescent="0.35">
      <c r="A392" s="318" t="str">
        <f ca="1">IF($B392='Creditor balance enquiry'!$C$2,1+COUNT($A$1:A391),"")</f>
        <v/>
      </c>
      <c r="B392" s="133" t="str">
        <f ca="1">OFFSET('Purchases Input worksheet'!$A$1,ROW()-2,0)</f>
        <v/>
      </c>
      <c r="C392" s="201" t="str">
        <f ca="1">IF($C391="Total","",
IF($C391="","",
IF(OFFSET('Purchases Input worksheet'!$B$1,ROW()-2,0)="","TOTAL",
OFFSET('Purchases Input worksheet'!$B$1,ROW()-2,0))))</f>
        <v/>
      </c>
      <c r="D392" s="201" t="str">
        <f ca="1">IF(OFFSET('Purchases Input worksheet'!$C$1,ROW()-2,0)="","",OFFSET('Purchases Input worksheet'!$C$1,ROW()-2,0))</f>
        <v/>
      </c>
      <c r="E392" s="170" t="str">
        <f ca="1">IF(OFFSET('Purchases Input worksheet'!$F$1,ROW()-2,0)="","",OFFSET('Purchases Input worksheet'!$F$1,ROW()-2,0))</f>
        <v/>
      </c>
      <c r="F392" s="202" t="str">
        <f ca="1">IF(OFFSET('Purchases Input worksheet'!$G$1,ROW()-2,0)="","",OFFSET('Purchases Input worksheet'!$G$1,ROW()-2,0))</f>
        <v/>
      </c>
      <c r="G392" s="205" t="str">
        <f ca="1">IF($C392="Total",SUM(G$1:G391),IF(OR('Purchases Input worksheet'!$M391&gt;0,'Purchases Input worksheet'!$M391=0),"",'Purchases Input worksheet'!$M391))</f>
        <v/>
      </c>
      <c r="H392" s="206" t="str">
        <f ca="1">IF($C392="Total",SUM(H$1:H391),IF(OR('Purchases Input worksheet'!$M391&lt;0,'Purchases Input worksheet'!$M391=0),"",'Purchases Input worksheet'!$M391))</f>
        <v/>
      </c>
      <c r="I392" s="347"/>
      <c r="J392" s="211" t="str">
        <f ca="1">IF($C392="Total",SUM($I$1:I391),"")</f>
        <v/>
      </c>
      <c r="K392" s="212" t="str">
        <f ca="1">IFERROR(IF($C392="Total",$K$2+SUM($G392:$H392)-$J392,
IF(AND(G392="",H392=""),"",
$K$2+SUM(H$3:$H392)+SUM(G$3:$G392)-SUM(I$2:$I392))),"")</f>
        <v/>
      </c>
    </row>
    <row r="393" spans="1:11" x14ac:dyDescent="0.35">
      <c r="A393" s="318" t="str">
        <f ca="1">IF($B393='Creditor balance enquiry'!$C$2,1+COUNT($A$1:A392),"")</f>
        <v/>
      </c>
      <c r="B393" s="133" t="str">
        <f ca="1">OFFSET('Purchases Input worksheet'!$A$1,ROW()-2,0)</f>
        <v/>
      </c>
      <c r="C393" s="201" t="str">
        <f ca="1">IF($C392="Total","",
IF($C392="","",
IF(OFFSET('Purchases Input worksheet'!$B$1,ROW()-2,0)="","TOTAL",
OFFSET('Purchases Input worksheet'!$B$1,ROW()-2,0))))</f>
        <v/>
      </c>
      <c r="D393" s="201" t="str">
        <f ca="1">IF(OFFSET('Purchases Input worksheet'!$C$1,ROW()-2,0)="","",OFFSET('Purchases Input worksheet'!$C$1,ROW()-2,0))</f>
        <v/>
      </c>
      <c r="E393" s="170" t="str">
        <f ca="1">IF(OFFSET('Purchases Input worksheet'!$F$1,ROW()-2,0)="","",OFFSET('Purchases Input worksheet'!$F$1,ROW()-2,0))</f>
        <v/>
      </c>
      <c r="F393" s="202" t="str">
        <f ca="1">IF(OFFSET('Purchases Input worksheet'!$G$1,ROW()-2,0)="","",OFFSET('Purchases Input worksheet'!$G$1,ROW()-2,0))</f>
        <v/>
      </c>
      <c r="G393" s="205" t="str">
        <f ca="1">IF($C393="Total",SUM(G$1:G392),IF(OR('Purchases Input worksheet'!$M392&gt;0,'Purchases Input worksheet'!$M392=0),"",'Purchases Input worksheet'!$M392))</f>
        <v/>
      </c>
      <c r="H393" s="206" t="str">
        <f ca="1">IF($C393="Total",SUM(H$1:H392),IF(OR('Purchases Input worksheet'!$M392&lt;0,'Purchases Input worksheet'!$M392=0),"",'Purchases Input worksheet'!$M392))</f>
        <v/>
      </c>
      <c r="I393" s="347"/>
      <c r="J393" s="211" t="str">
        <f ca="1">IF($C393="Total",SUM($I$1:I392),"")</f>
        <v/>
      </c>
      <c r="K393" s="212" t="str">
        <f ca="1">IFERROR(IF($C393="Total",$K$2+SUM($G393:$H393)-$J393,
IF(AND(G393="",H393=""),"",
$K$2+SUM(H$3:$H393)+SUM(G$3:$G393)-SUM(I$2:$I393))),"")</f>
        <v/>
      </c>
    </row>
    <row r="394" spans="1:11" x14ac:dyDescent="0.35">
      <c r="A394" s="318" t="str">
        <f ca="1">IF($B394='Creditor balance enquiry'!$C$2,1+COUNT($A$1:A393),"")</f>
        <v/>
      </c>
      <c r="B394" s="133" t="str">
        <f ca="1">OFFSET('Purchases Input worksheet'!$A$1,ROW()-2,0)</f>
        <v/>
      </c>
      <c r="C394" s="201" t="str">
        <f ca="1">IF($C393="Total","",
IF($C393="","",
IF(OFFSET('Purchases Input worksheet'!$B$1,ROW()-2,0)="","TOTAL",
OFFSET('Purchases Input worksheet'!$B$1,ROW()-2,0))))</f>
        <v/>
      </c>
      <c r="D394" s="201" t="str">
        <f ca="1">IF(OFFSET('Purchases Input worksheet'!$C$1,ROW()-2,0)="","",OFFSET('Purchases Input worksheet'!$C$1,ROW()-2,0))</f>
        <v/>
      </c>
      <c r="E394" s="170" t="str">
        <f ca="1">IF(OFFSET('Purchases Input worksheet'!$F$1,ROW()-2,0)="","",OFFSET('Purchases Input worksheet'!$F$1,ROW()-2,0))</f>
        <v/>
      </c>
      <c r="F394" s="202" t="str">
        <f ca="1">IF(OFFSET('Purchases Input worksheet'!$G$1,ROW()-2,0)="","",OFFSET('Purchases Input worksheet'!$G$1,ROW()-2,0))</f>
        <v/>
      </c>
      <c r="G394" s="205" t="str">
        <f ca="1">IF($C394="Total",SUM(G$1:G393),IF(OR('Purchases Input worksheet'!$M393&gt;0,'Purchases Input worksheet'!$M393=0),"",'Purchases Input worksheet'!$M393))</f>
        <v/>
      </c>
      <c r="H394" s="206" t="str">
        <f ca="1">IF($C394="Total",SUM(H$1:H393),IF(OR('Purchases Input worksheet'!$M393&lt;0,'Purchases Input worksheet'!$M393=0),"",'Purchases Input worksheet'!$M393))</f>
        <v/>
      </c>
      <c r="I394" s="347"/>
      <c r="J394" s="211" t="str">
        <f ca="1">IF($C394="Total",SUM($I$1:I393),"")</f>
        <v/>
      </c>
      <c r="K394" s="212" t="str">
        <f ca="1">IFERROR(IF($C394="Total",$K$2+SUM($G394:$H394)-$J394,
IF(AND(G394="",H394=""),"",
$K$2+SUM(H$3:$H394)+SUM(G$3:$G394)-SUM(I$2:$I394))),"")</f>
        <v/>
      </c>
    </row>
    <row r="395" spans="1:11" x14ac:dyDescent="0.35">
      <c r="A395" s="318" t="str">
        <f ca="1">IF($B395='Creditor balance enquiry'!$C$2,1+COUNT($A$1:A394),"")</f>
        <v/>
      </c>
      <c r="B395" s="133" t="str">
        <f ca="1">OFFSET('Purchases Input worksheet'!$A$1,ROW()-2,0)</f>
        <v/>
      </c>
      <c r="C395" s="201" t="str">
        <f ca="1">IF($C394="Total","",
IF($C394="","",
IF(OFFSET('Purchases Input worksheet'!$B$1,ROW()-2,0)="","TOTAL",
OFFSET('Purchases Input worksheet'!$B$1,ROW()-2,0))))</f>
        <v/>
      </c>
      <c r="D395" s="201" t="str">
        <f ca="1">IF(OFFSET('Purchases Input worksheet'!$C$1,ROW()-2,0)="","",OFFSET('Purchases Input worksheet'!$C$1,ROW()-2,0))</f>
        <v/>
      </c>
      <c r="E395" s="170" t="str">
        <f ca="1">IF(OFFSET('Purchases Input worksheet'!$F$1,ROW()-2,0)="","",OFFSET('Purchases Input worksheet'!$F$1,ROW()-2,0))</f>
        <v/>
      </c>
      <c r="F395" s="202" t="str">
        <f ca="1">IF(OFFSET('Purchases Input worksheet'!$G$1,ROW()-2,0)="","",OFFSET('Purchases Input worksheet'!$G$1,ROW()-2,0))</f>
        <v/>
      </c>
      <c r="G395" s="205" t="str">
        <f ca="1">IF($C395="Total",SUM(G$1:G394),IF(OR('Purchases Input worksheet'!$M394&gt;0,'Purchases Input worksheet'!$M394=0),"",'Purchases Input worksheet'!$M394))</f>
        <v/>
      </c>
      <c r="H395" s="206" t="str">
        <f ca="1">IF($C395="Total",SUM(H$1:H394),IF(OR('Purchases Input worksheet'!$M394&lt;0,'Purchases Input worksheet'!$M394=0),"",'Purchases Input worksheet'!$M394))</f>
        <v/>
      </c>
      <c r="I395" s="347"/>
      <c r="J395" s="211" t="str">
        <f ca="1">IF($C395="Total",SUM($I$1:I394),"")</f>
        <v/>
      </c>
      <c r="K395" s="212" t="str">
        <f ca="1">IFERROR(IF($C395="Total",$K$2+SUM($G395:$H395)-$J395,
IF(AND(G395="",H395=""),"",
$K$2+SUM(H$3:$H395)+SUM(G$3:$G395)-SUM(I$2:$I395))),"")</f>
        <v/>
      </c>
    </row>
    <row r="396" spans="1:11" x14ac:dyDescent="0.35">
      <c r="A396" s="318" t="str">
        <f ca="1">IF($B396='Creditor balance enquiry'!$C$2,1+COUNT($A$1:A395),"")</f>
        <v/>
      </c>
      <c r="B396" s="133" t="str">
        <f ca="1">OFFSET('Purchases Input worksheet'!$A$1,ROW()-2,0)</f>
        <v/>
      </c>
      <c r="C396" s="201" t="str">
        <f ca="1">IF($C395="Total","",
IF($C395="","",
IF(OFFSET('Purchases Input worksheet'!$B$1,ROW()-2,0)="","TOTAL",
OFFSET('Purchases Input worksheet'!$B$1,ROW()-2,0))))</f>
        <v/>
      </c>
      <c r="D396" s="201" t="str">
        <f ca="1">IF(OFFSET('Purchases Input worksheet'!$C$1,ROW()-2,0)="","",OFFSET('Purchases Input worksheet'!$C$1,ROW()-2,0))</f>
        <v/>
      </c>
      <c r="E396" s="170" t="str">
        <f ca="1">IF(OFFSET('Purchases Input worksheet'!$F$1,ROW()-2,0)="","",OFFSET('Purchases Input worksheet'!$F$1,ROW()-2,0))</f>
        <v/>
      </c>
      <c r="F396" s="202" t="str">
        <f ca="1">IF(OFFSET('Purchases Input worksheet'!$G$1,ROW()-2,0)="","",OFFSET('Purchases Input worksheet'!$G$1,ROW()-2,0))</f>
        <v/>
      </c>
      <c r="G396" s="205" t="str">
        <f ca="1">IF($C396="Total",SUM(G$1:G395),IF(OR('Purchases Input worksheet'!$M395&gt;0,'Purchases Input worksheet'!$M395=0),"",'Purchases Input worksheet'!$M395))</f>
        <v/>
      </c>
      <c r="H396" s="206" t="str">
        <f ca="1">IF($C396="Total",SUM(H$1:H395),IF(OR('Purchases Input worksheet'!$M395&lt;0,'Purchases Input worksheet'!$M395=0),"",'Purchases Input worksheet'!$M395))</f>
        <v/>
      </c>
      <c r="I396" s="347"/>
      <c r="J396" s="211" t="str">
        <f ca="1">IF($C396="Total",SUM($I$1:I395),"")</f>
        <v/>
      </c>
      <c r="K396" s="212" t="str">
        <f ca="1">IFERROR(IF($C396="Total",$K$2+SUM($G396:$H396)-$J396,
IF(AND(G396="",H396=""),"",
$K$2+SUM(H$3:$H396)+SUM(G$3:$G396)-SUM(I$2:$I396))),"")</f>
        <v/>
      </c>
    </row>
    <row r="397" spans="1:11" x14ac:dyDescent="0.35">
      <c r="A397" s="318" t="str">
        <f ca="1">IF($B397='Creditor balance enquiry'!$C$2,1+COUNT($A$1:A396),"")</f>
        <v/>
      </c>
      <c r="B397" s="133" t="str">
        <f ca="1">OFFSET('Purchases Input worksheet'!$A$1,ROW()-2,0)</f>
        <v/>
      </c>
      <c r="C397" s="201" t="str">
        <f ca="1">IF($C396="Total","",
IF($C396="","",
IF(OFFSET('Purchases Input worksheet'!$B$1,ROW()-2,0)="","TOTAL",
OFFSET('Purchases Input worksheet'!$B$1,ROW()-2,0))))</f>
        <v/>
      </c>
      <c r="D397" s="201" t="str">
        <f ca="1">IF(OFFSET('Purchases Input worksheet'!$C$1,ROW()-2,0)="","",OFFSET('Purchases Input worksheet'!$C$1,ROW()-2,0))</f>
        <v/>
      </c>
      <c r="E397" s="170" t="str">
        <f ca="1">IF(OFFSET('Purchases Input worksheet'!$F$1,ROW()-2,0)="","",OFFSET('Purchases Input worksheet'!$F$1,ROW()-2,0))</f>
        <v/>
      </c>
      <c r="F397" s="202" t="str">
        <f ca="1">IF(OFFSET('Purchases Input worksheet'!$G$1,ROW()-2,0)="","",OFFSET('Purchases Input worksheet'!$G$1,ROW()-2,0))</f>
        <v/>
      </c>
      <c r="G397" s="205" t="str">
        <f ca="1">IF($C397="Total",SUM(G$1:G396),IF(OR('Purchases Input worksheet'!$M396&gt;0,'Purchases Input worksheet'!$M396=0),"",'Purchases Input worksheet'!$M396))</f>
        <v/>
      </c>
      <c r="H397" s="206" t="str">
        <f ca="1">IF($C397="Total",SUM(H$1:H396),IF(OR('Purchases Input worksheet'!$M396&lt;0,'Purchases Input worksheet'!$M396=0),"",'Purchases Input worksheet'!$M396))</f>
        <v/>
      </c>
      <c r="I397" s="347"/>
      <c r="J397" s="211" t="str">
        <f ca="1">IF($C397="Total",SUM($I$1:I396),"")</f>
        <v/>
      </c>
      <c r="K397" s="212" t="str">
        <f ca="1">IFERROR(IF($C397="Total",$K$2+SUM($G397:$H397)-$J397,
IF(AND(G397="",H397=""),"",
$K$2+SUM(H$3:$H397)+SUM(G$3:$G397)-SUM(I$2:$I397))),"")</f>
        <v/>
      </c>
    </row>
    <row r="398" spans="1:11" x14ac:dyDescent="0.35">
      <c r="A398" s="318" t="str">
        <f ca="1">IF($B398='Creditor balance enquiry'!$C$2,1+COUNT($A$1:A397),"")</f>
        <v/>
      </c>
      <c r="B398" s="133" t="str">
        <f ca="1">OFFSET('Purchases Input worksheet'!$A$1,ROW()-2,0)</f>
        <v/>
      </c>
      <c r="C398" s="201" t="str">
        <f ca="1">IF($C397="Total","",
IF($C397="","",
IF(OFFSET('Purchases Input worksheet'!$B$1,ROW()-2,0)="","TOTAL",
OFFSET('Purchases Input worksheet'!$B$1,ROW()-2,0))))</f>
        <v/>
      </c>
      <c r="D398" s="201" t="str">
        <f ca="1">IF(OFFSET('Purchases Input worksheet'!$C$1,ROW()-2,0)="","",OFFSET('Purchases Input worksheet'!$C$1,ROW()-2,0))</f>
        <v/>
      </c>
      <c r="E398" s="170" t="str">
        <f ca="1">IF(OFFSET('Purchases Input worksheet'!$F$1,ROW()-2,0)="","",OFFSET('Purchases Input worksheet'!$F$1,ROW()-2,0))</f>
        <v/>
      </c>
      <c r="F398" s="202" t="str">
        <f ca="1">IF(OFFSET('Purchases Input worksheet'!$G$1,ROW()-2,0)="","",OFFSET('Purchases Input worksheet'!$G$1,ROW()-2,0))</f>
        <v/>
      </c>
      <c r="G398" s="205" t="str">
        <f ca="1">IF($C398="Total",SUM(G$1:G397),IF(OR('Purchases Input worksheet'!$M397&gt;0,'Purchases Input worksheet'!$M397=0),"",'Purchases Input worksheet'!$M397))</f>
        <v/>
      </c>
      <c r="H398" s="206" t="str">
        <f ca="1">IF($C398="Total",SUM(H$1:H397),IF(OR('Purchases Input worksheet'!$M397&lt;0,'Purchases Input worksheet'!$M397=0),"",'Purchases Input worksheet'!$M397))</f>
        <v/>
      </c>
      <c r="I398" s="347"/>
      <c r="J398" s="211" t="str">
        <f ca="1">IF($C398="Total",SUM($I$1:I397),"")</f>
        <v/>
      </c>
      <c r="K398" s="212" t="str">
        <f ca="1">IFERROR(IF($C398="Total",$K$2+SUM($G398:$H398)-$J398,
IF(AND(G398="",H398=""),"",
$K$2+SUM(H$3:$H398)+SUM(G$3:$G398)-SUM(I$2:$I398))),"")</f>
        <v/>
      </c>
    </row>
    <row r="399" spans="1:11" x14ac:dyDescent="0.35">
      <c r="A399" s="318" t="str">
        <f ca="1">IF($B399='Creditor balance enquiry'!$C$2,1+COUNT($A$1:A398),"")</f>
        <v/>
      </c>
      <c r="B399" s="133" t="str">
        <f ca="1">OFFSET('Purchases Input worksheet'!$A$1,ROW()-2,0)</f>
        <v/>
      </c>
      <c r="C399" s="201" t="str">
        <f ca="1">IF($C398="Total","",
IF($C398="","",
IF(OFFSET('Purchases Input worksheet'!$B$1,ROW()-2,0)="","TOTAL",
OFFSET('Purchases Input worksheet'!$B$1,ROW()-2,0))))</f>
        <v/>
      </c>
      <c r="D399" s="201" t="str">
        <f ca="1">IF(OFFSET('Purchases Input worksheet'!$C$1,ROW()-2,0)="","",OFFSET('Purchases Input worksheet'!$C$1,ROW()-2,0))</f>
        <v/>
      </c>
      <c r="E399" s="170" t="str">
        <f ca="1">IF(OFFSET('Purchases Input worksheet'!$F$1,ROW()-2,0)="","",OFFSET('Purchases Input worksheet'!$F$1,ROW()-2,0))</f>
        <v/>
      </c>
      <c r="F399" s="202" t="str">
        <f ca="1">IF(OFFSET('Purchases Input worksheet'!$G$1,ROW()-2,0)="","",OFFSET('Purchases Input worksheet'!$G$1,ROW()-2,0))</f>
        <v/>
      </c>
      <c r="G399" s="205" t="str">
        <f ca="1">IF($C399="Total",SUM(G$1:G398),IF(OR('Purchases Input worksheet'!$M398&gt;0,'Purchases Input worksheet'!$M398=0),"",'Purchases Input worksheet'!$M398))</f>
        <v/>
      </c>
      <c r="H399" s="206" t="str">
        <f ca="1">IF($C399="Total",SUM(H$1:H398),IF(OR('Purchases Input worksheet'!$M398&lt;0,'Purchases Input worksheet'!$M398=0),"",'Purchases Input worksheet'!$M398))</f>
        <v/>
      </c>
      <c r="I399" s="347"/>
      <c r="J399" s="211" t="str">
        <f ca="1">IF($C399="Total",SUM($I$1:I398),"")</f>
        <v/>
      </c>
      <c r="K399" s="212" t="str">
        <f ca="1">IFERROR(IF($C399="Total",$K$2+SUM($G399:$H399)-$J399,
IF(AND(G399="",H399=""),"",
$K$2+SUM(H$3:$H399)+SUM(G$3:$G399)-SUM(I$2:$I399))),"")</f>
        <v/>
      </c>
    </row>
    <row r="400" spans="1:11" x14ac:dyDescent="0.35">
      <c r="A400" s="318" t="str">
        <f ca="1">IF($B400='Creditor balance enquiry'!$C$2,1+COUNT($A$1:A399),"")</f>
        <v/>
      </c>
      <c r="B400" s="133" t="str">
        <f ca="1">OFFSET('Purchases Input worksheet'!$A$1,ROW()-2,0)</f>
        <v/>
      </c>
      <c r="C400" s="201" t="str">
        <f ca="1">IF($C399="Total","",
IF($C399="","",
IF(OFFSET('Purchases Input worksheet'!$B$1,ROW()-2,0)="","TOTAL",
OFFSET('Purchases Input worksheet'!$B$1,ROW()-2,0))))</f>
        <v/>
      </c>
      <c r="D400" s="201" t="str">
        <f ca="1">IF(OFFSET('Purchases Input worksheet'!$C$1,ROW()-2,0)="","",OFFSET('Purchases Input worksheet'!$C$1,ROW()-2,0))</f>
        <v/>
      </c>
      <c r="E400" s="170" t="str">
        <f ca="1">IF(OFFSET('Purchases Input worksheet'!$F$1,ROW()-2,0)="","",OFFSET('Purchases Input worksheet'!$F$1,ROW()-2,0))</f>
        <v/>
      </c>
      <c r="F400" s="202" t="str">
        <f ca="1">IF(OFFSET('Purchases Input worksheet'!$G$1,ROW()-2,0)="","",OFFSET('Purchases Input worksheet'!$G$1,ROW()-2,0))</f>
        <v/>
      </c>
      <c r="G400" s="205" t="str">
        <f ca="1">IF($C400="Total",SUM(G$1:G399),IF(OR('Purchases Input worksheet'!$M399&gt;0,'Purchases Input worksheet'!$M399=0),"",'Purchases Input worksheet'!$M399))</f>
        <v/>
      </c>
      <c r="H400" s="206" t="str">
        <f ca="1">IF($C400="Total",SUM(H$1:H399),IF(OR('Purchases Input worksheet'!$M399&lt;0,'Purchases Input worksheet'!$M399=0),"",'Purchases Input worksheet'!$M399))</f>
        <v/>
      </c>
      <c r="I400" s="347"/>
      <c r="J400" s="211" t="str">
        <f ca="1">IF($C400="Total",SUM($I$1:I399),"")</f>
        <v/>
      </c>
      <c r="K400" s="212" t="str">
        <f ca="1">IFERROR(IF($C400="Total",$K$2+SUM($G400:$H400)-$J400,
IF(AND(G400="",H400=""),"",
$K$2+SUM(H$3:$H400)+SUM(G$3:$G400)-SUM(I$2:$I400))),"")</f>
        <v/>
      </c>
    </row>
    <row r="401" spans="1:11" x14ac:dyDescent="0.35">
      <c r="A401" s="318" t="str">
        <f ca="1">IF($B401='Creditor balance enquiry'!$C$2,1+COUNT($A$1:A400),"")</f>
        <v/>
      </c>
      <c r="B401" s="133" t="str">
        <f ca="1">OFFSET('Purchases Input worksheet'!$A$1,ROW()-2,0)</f>
        <v/>
      </c>
      <c r="C401" s="201" t="str">
        <f ca="1">IF($C400="Total","",
IF($C400="","",
IF(OFFSET('Purchases Input worksheet'!$B$1,ROW()-2,0)="","TOTAL",
OFFSET('Purchases Input worksheet'!$B$1,ROW()-2,0))))</f>
        <v/>
      </c>
      <c r="D401" s="201" t="str">
        <f ca="1">IF(OFFSET('Purchases Input worksheet'!$C$1,ROW()-2,0)="","",OFFSET('Purchases Input worksheet'!$C$1,ROW()-2,0))</f>
        <v/>
      </c>
      <c r="E401" s="170" t="str">
        <f ca="1">IF(OFFSET('Purchases Input worksheet'!$F$1,ROW()-2,0)="","",OFFSET('Purchases Input worksheet'!$F$1,ROW()-2,0))</f>
        <v/>
      </c>
      <c r="F401" s="202" t="str">
        <f ca="1">IF(OFFSET('Purchases Input worksheet'!$G$1,ROW()-2,0)="","",OFFSET('Purchases Input worksheet'!$G$1,ROW()-2,0))</f>
        <v/>
      </c>
      <c r="G401" s="205" t="str">
        <f ca="1">IF($C401="Total",SUM(G$1:G400),IF(OR('Purchases Input worksheet'!$M400&gt;0,'Purchases Input worksheet'!$M400=0),"",'Purchases Input worksheet'!$M400))</f>
        <v/>
      </c>
      <c r="H401" s="206" t="str">
        <f ca="1">IF($C401="Total",SUM(H$1:H400),IF(OR('Purchases Input worksheet'!$M400&lt;0,'Purchases Input worksheet'!$M400=0),"",'Purchases Input worksheet'!$M400))</f>
        <v/>
      </c>
      <c r="I401" s="347"/>
      <c r="J401" s="211" t="str">
        <f ca="1">IF($C401="Total",SUM($I$1:I400),"")</f>
        <v/>
      </c>
      <c r="K401" s="212" t="str">
        <f ca="1">IFERROR(IF($C401="Total",$K$2+SUM($G401:$H401)-$J401,
IF(AND(G401="",H401=""),"",
$K$2+SUM(H$3:$H401)+SUM(G$3:$G401)-SUM(I$2:$I401))),"")</f>
        <v/>
      </c>
    </row>
    <row r="402" spans="1:11" x14ac:dyDescent="0.35">
      <c r="A402" s="318" t="str">
        <f ca="1">IF($B402='Creditor balance enquiry'!$C$2,1+COUNT($A$1:A401),"")</f>
        <v/>
      </c>
      <c r="B402" s="133" t="str">
        <f ca="1">OFFSET('Purchases Input worksheet'!$A$1,ROW()-2,0)</f>
        <v/>
      </c>
      <c r="C402" s="201" t="str">
        <f ca="1">IF($C401="Total","",
IF($C401="","",
IF(OFFSET('Purchases Input worksheet'!$B$1,ROW()-2,0)="","TOTAL",
OFFSET('Purchases Input worksheet'!$B$1,ROW()-2,0))))</f>
        <v/>
      </c>
      <c r="D402" s="201" t="str">
        <f ca="1">IF(OFFSET('Purchases Input worksheet'!$C$1,ROW()-2,0)="","",OFFSET('Purchases Input worksheet'!$C$1,ROW()-2,0))</f>
        <v/>
      </c>
      <c r="E402" s="170" t="str">
        <f ca="1">IF(OFFSET('Purchases Input worksheet'!$F$1,ROW()-2,0)="","",OFFSET('Purchases Input worksheet'!$F$1,ROW()-2,0))</f>
        <v/>
      </c>
      <c r="F402" s="202" t="str">
        <f ca="1">IF(OFFSET('Purchases Input worksheet'!$G$1,ROW()-2,0)="","",OFFSET('Purchases Input worksheet'!$G$1,ROW()-2,0))</f>
        <v/>
      </c>
      <c r="G402" s="205" t="str">
        <f ca="1">IF($C402="Total",SUM(G$1:G401),IF(OR('Purchases Input worksheet'!$M401&gt;0,'Purchases Input worksheet'!$M401=0),"",'Purchases Input worksheet'!$M401))</f>
        <v/>
      </c>
      <c r="H402" s="206" t="str">
        <f ca="1">IF($C402="Total",SUM(H$1:H401),IF(OR('Purchases Input worksheet'!$M401&lt;0,'Purchases Input worksheet'!$M401=0),"",'Purchases Input worksheet'!$M401))</f>
        <v/>
      </c>
      <c r="I402" s="347"/>
      <c r="J402" s="211" t="str">
        <f ca="1">IF($C402="Total",SUM($I$1:I401),"")</f>
        <v/>
      </c>
      <c r="K402" s="212" t="str">
        <f ca="1">IFERROR(IF($C402="Total",$K$2+SUM($G402:$H402)-$J402,
IF(AND(G402="",H402=""),"",
$K$2+SUM(H$3:$H402)+SUM(G$3:$G402)-SUM(I$2:$I402))),"")</f>
        <v/>
      </c>
    </row>
    <row r="403" spans="1:11" x14ac:dyDescent="0.35">
      <c r="A403" s="318" t="str">
        <f ca="1">IF($B403='Creditor balance enquiry'!$C$2,1+COUNT($A$1:A402),"")</f>
        <v/>
      </c>
      <c r="B403" s="133" t="str">
        <f ca="1">OFFSET('Purchases Input worksheet'!$A$1,ROW()-2,0)</f>
        <v/>
      </c>
      <c r="C403" s="201" t="str">
        <f ca="1">IF($C402="Total","",
IF($C402="","",
IF(OFFSET('Purchases Input worksheet'!$B$1,ROW()-2,0)="","TOTAL",
OFFSET('Purchases Input worksheet'!$B$1,ROW()-2,0))))</f>
        <v/>
      </c>
      <c r="D403" s="201" t="str">
        <f ca="1">IF(OFFSET('Purchases Input worksheet'!$C$1,ROW()-2,0)="","",OFFSET('Purchases Input worksheet'!$C$1,ROW()-2,0))</f>
        <v/>
      </c>
      <c r="E403" s="170" t="str">
        <f ca="1">IF(OFFSET('Purchases Input worksheet'!$F$1,ROW()-2,0)="","",OFFSET('Purchases Input worksheet'!$F$1,ROW()-2,0))</f>
        <v/>
      </c>
      <c r="F403" s="202" t="str">
        <f ca="1">IF(OFFSET('Purchases Input worksheet'!$G$1,ROW()-2,0)="","",OFFSET('Purchases Input worksheet'!$G$1,ROW()-2,0))</f>
        <v/>
      </c>
      <c r="G403" s="205" t="str">
        <f ca="1">IF($C403="Total",SUM(G$1:G402),IF(OR('Purchases Input worksheet'!$M402&gt;0,'Purchases Input worksheet'!$M402=0),"",'Purchases Input worksheet'!$M402))</f>
        <v/>
      </c>
      <c r="H403" s="206" t="str">
        <f ca="1">IF($C403="Total",SUM(H$1:H402),IF(OR('Purchases Input worksheet'!$M402&lt;0,'Purchases Input worksheet'!$M402=0),"",'Purchases Input worksheet'!$M402))</f>
        <v/>
      </c>
      <c r="I403" s="347"/>
      <c r="J403" s="211" t="str">
        <f ca="1">IF($C403="Total",SUM($I$1:I402),"")</f>
        <v/>
      </c>
      <c r="K403" s="212" t="str">
        <f ca="1">IFERROR(IF($C403="Total",$K$2+SUM($G403:$H403)-$J403,
IF(AND(G403="",H403=""),"",
$K$2+SUM(H$3:$H403)+SUM(G$3:$G403)-SUM(I$2:$I403))),"")</f>
        <v/>
      </c>
    </row>
    <row r="404" spans="1:11" x14ac:dyDescent="0.35">
      <c r="A404" s="318" t="str">
        <f ca="1">IF($B404='Creditor balance enquiry'!$C$2,1+COUNT($A$1:A403),"")</f>
        <v/>
      </c>
      <c r="B404" s="133" t="str">
        <f ca="1">OFFSET('Purchases Input worksheet'!$A$1,ROW()-2,0)</f>
        <v/>
      </c>
      <c r="C404" s="201" t="str">
        <f ca="1">IF($C403="Total","",
IF($C403="","",
IF(OFFSET('Purchases Input worksheet'!$B$1,ROW()-2,0)="","TOTAL",
OFFSET('Purchases Input worksheet'!$B$1,ROW()-2,0))))</f>
        <v/>
      </c>
      <c r="D404" s="201" t="str">
        <f ca="1">IF(OFFSET('Purchases Input worksheet'!$C$1,ROW()-2,0)="","",OFFSET('Purchases Input worksheet'!$C$1,ROW()-2,0))</f>
        <v/>
      </c>
      <c r="E404" s="170" t="str">
        <f ca="1">IF(OFFSET('Purchases Input worksheet'!$F$1,ROW()-2,0)="","",OFFSET('Purchases Input worksheet'!$F$1,ROW()-2,0))</f>
        <v/>
      </c>
      <c r="F404" s="202" t="str">
        <f ca="1">IF(OFFSET('Purchases Input worksheet'!$G$1,ROW()-2,0)="","",OFFSET('Purchases Input worksheet'!$G$1,ROW()-2,0))</f>
        <v/>
      </c>
      <c r="G404" s="205" t="str">
        <f ca="1">IF($C404="Total",SUM(G$1:G403),IF(OR('Purchases Input worksheet'!$M403&gt;0,'Purchases Input worksheet'!$M403=0),"",'Purchases Input worksheet'!$M403))</f>
        <v/>
      </c>
      <c r="H404" s="206" t="str">
        <f ca="1">IF($C404="Total",SUM(H$1:H403),IF(OR('Purchases Input worksheet'!$M403&lt;0,'Purchases Input worksheet'!$M403=0),"",'Purchases Input worksheet'!$M403))</f>
        <v/>
      </c>
      <c r="I404" s="347"/>
      <c r="J404" s="211" t="str">
        <f ca="1">IF($C404="Total",SUM($I$1:I403),"")</f>
        <v/>
      </c>
      <c r="K404" s="212" t="str">
        <f ca="1">IFERROR(IF($C404="Total",$K$2+SUM($G404:$H404)-$J404,
IF(AND(G404="",H404=""),"",
$K$2+SUM(H$3:$H404)+SUM(G$3:$G404)-SUM(I$2:$I404))),"")</f>
        <v/>
      </c>
    </row>
    <row r="405" spans="1:11" x14ac:dyDescent="0.35">
      <c r="A405" s="318" t="str">
        <f ca="1">IF($B405='Creditor balance enquiry'!$C$2,1+COUNT($A$1:A404),"")</f>
        <v/>
      </c>
      <c r="B405" s="133" t="str">
        <f ca="1">OFFSET('Purchases Input worksheet'!$A$1,ROW()-2,0)</f>
        <v/>
      </c>
      <c r="C405" s="201" t="str">
        <f ca="1">IF($C404="Total","",
IF($C404="","",
IF(OFFSET('Purchases Input worksheet'!$B$1,ROW()-2,0)="","TOTAL",
OFFSET('Purchases Input worksheet'!$B$1,ROW()-2,0))))</f>
        <v/>
      </c>
      <c r="D405" s="201" t="str">
        <f ca="1">IF(OFFSET('Purchases Input worksheet'!$C$1,ROW()-2,0)="","",OFFSET('Purchases Input worksheet'!$C$1,ROW()-2,0))</f>
        <v/>
      </c>
      <c r="E405" s="170" t="str">
        <f ca="1">IF(OFFSET('Purchases Input worksheet'!$F$1,ROW()-2,0)="","",OFFSET('Purchases Input worksheet'!$F$1,ROW()-2,0))</f>
        <v/>
      </c>
      <c r="F405" s="202" t="str">
        <f ca="1">IF(OFFSET('Purchases Input worksheet'!$G$1,ROW()-2,0)="","",OFFSET('Purchases Input worksheet'!$G$1,ROW()-2,0))</f>
        <v/>
      </c>
      <c r="G405" s="205" t="str">
        <f ca="1">IF($C405="Total",SUM(G$1:G404),IF(OR('Purchases Input worksheet'!$M404&gt;0,'Purchases Input worksheet'!$M404=0),"",'Purchases Input worksheet'!$M404))</f>
        <v/>
      </c>
      <c r="H405" s="206" t="str">
        <f ca="1">IF($C405="Total",SUM(H$1:H404),IF(OR('Purchases Input worksheet'!$M404&lt;0,'Purchases Input worksheet'!$M404=0),"",'Purchases Input worksheet'!$M404))</f>
        <v/>
      </c>
      <c r="I405" s="347"/>
      <c r="J405" s="211" t="str">
        <f ca="1">IF($C405="Total",SUM($I$1:I404),"")</f>
        <v/>
      </c>
      <c r="K405" s="212" t="str">
        <f ca="1">IFERROR(IF($C405="Total",$K$2+SUM($G405:$H405)-$J405,
IF(AND(G405="",H405=""),"",
$K$2+SUM(H$3:$H405)+SUM(G$3:$G405)-SUM(I$2:$I405))),"")</f>
        <v/>
      </c>
    </row>
    <row r="406" spans="1:11" x14ac:dyDescent="0.35">
      <c r="A406" s="318" t="str">
        <f ca="1">IF($B406='Creditor balance enquiry'!$C$2,1+COUNT($A$1:A405),"")</f>
        <v/>
      </c>
      <c r="B406" s="133" t="str">
        <f ca="1">OFFSET('Purchases Input worksheet'!$A$1,ROW()-2,0)</f>
        <v/>
      </c>
      <c r="C406" s="201" t="str">
        <f ca="1">IF($C405="Total","",
IF($C405="","",
IF(OFFSET('Purchases Input worksheet'!$B$1,ROW()-2,0)="","TOTAL",
OFFSET('Purchases Input worksheet'!$B$1,ROW()-2,0))))</f>
        <v/>
      </c>
      <c r="D406" s="201" t="str">
        <f ca="1">IF(OFFSET('Purchases Input worksheet'!$C$1,ROW()-2,0)="","",OFFSET('Purchases Input worksheet'!$C$1,ROW()-2,0))</f>
        <v/>
      </c>
      <c r="E406" s="170" t="str">
        <f ca="1">IF(OFFSET('Purchases Input worksheet'!$F$1,ROW()-2,0)="","",OFFSET('Purchases Input worksheet'!$F$1,ROW()-2,0))</f>
        <v/>
      </c>
      <c r="F406" s="202" t="str">
        <f ca="1">IF(OFFSET('Purchases Input worksheet'!$G$1,ROW()-2,0)="","",OFFSET('Purchases Input worksheet'!$G$1,ROW()-2,0))</f>
        <v/>
      </c>
      <c r="G406" s="205" t="str">
        <f ca="1">IF($C406="Total",SUM(G$1:G405),IF(OR('Purchases Input worksheet'!$M405&gt;0,'Purchases Input worksheet'!$M405=0),"",'Purchases Input worksheet'!$M405))</f>
        <v/>
      </c>
      <c r="H406" s="206" t="str">
        <f ca="1">IF($C406="Total",SUM(H$1:H405),IF(OR('Purchases Input worksheet'!$M405&lt;0,'Purchases Input worksheet'!$M405=0),"",'Purchases Input worksheet'!$M405))</f>
        <v/>
      </c>
      <c r="I406" s="347"/>
      <c r="J406" s="211" t="str">
        <f ca="1">IF($C406="Total",SUM($I$1:I405),"")</f>
        <v/>
      </c>
      <c r="K406" s="212" t="str">
        <f ca="1">IFERROR(IF($C406="Total",$K$2+SUM($G406:$H406)-$J406,
IF(AND(G406="",H406=""),"",
$K$2+SUM(H$3:$H406)+SUM(G$3:$G406)-SUM(I$2:$I406))),"")</f>
        <v/>
      </c>
    </row>
    <row r="407" spans="1:11" x14ac:dyDescent="0.35">
      <c r="A407" s="318" t="str">
        <f ca="1">IF($B407='Creditor balance enquiry'!$C$2,1+COUNT($A$1:A406),"")</f>
        <v/>
      </c>
      <c r="B407" s="133" t="str">
        <f ca="1">OFFSET('Purchases Input worksheet'!$A$1,ROW()-2,0)</f>
        <v/>
      </c>
      <c r="C407" s="201" t="str">
        <f ca="1">IF($C406="Total","",
IF($C406="","",
IF(OFFSET('Purchases Input worksheet'!$B$1,ROW()-2,0)="","TOTAL",
OFFSET('Purchases Input worksheet'!$B$1,ROW()-2,0))))</f>
        <v/>
      </c>
      <c r="D407" s="201" t="str">
        <f ca="1">IF(OFFSET('Purchases Input worksheet'!$C$1,ROW()-2,0)="","",OFFSET('Purchases Input worksheet'!$C$1,ROW()-2,0))</f>
        <v/>
      </c>
      <c r="E407" s="170" t="str">
        <f ca="1">IF(OFFSET('Purchases Input worksheet'!$F$1,ROW()-2,0)="","",OFFSET('Purchases Input worksheet'!$F$1,ROW()-2,0))</f>
        <v/>
      </c>
      <c r="F407" s="202" t="str">
        <f ca="1">IF(OFFSET('Purchases Input worksheet'!$G$1,ROW()-2,0)="","",OFFSET('Purchases Input worksheet'!$G$1,ROW()-2,0))</f>
        <v/>
      </c>
      <c r="G407" s="205" t="str">
        <f ca="1">IF($C407="Total",SUM(G$1:G406),IF(OR('Purchases Input worksheet'!$M406&gt;0,'Purchases Input worksheet'!$M406=0),"",'Purchases Input worksheet'!$M406))</f>
        <v/>
      </c>
      <c r="H407" s="206" t="str">
        <f ca="1">IF($C407="Total",SUM(H$1:H406),IF(OR('Purchases Input worksheet'!$M406&lt;0,'Purchases Input worksheet'!$M406=0),"",'Purchases Input worksheet'!$M406))</f>
        <v/>
      </c>
      <c r="I407" s="347"/>
      <c r="J407" s="211" t="str">
        <f ca="1">IF($C407="Total",SUM($I$1:I406),"")</f>
        <v/>
      </c>
      <c r="K407" s="212" t="str">
        <f ca="1">IFERROR(IF($C407="Total",$K$2+SUM($G407:$H407)-$J407,
IF(AND(G407="",H407=""),"",
$K$2+SUM(H$3:$H407)+SUM(G$3:$G407)-SUM(I$2:$I407))),"")</f>
        <v/>
      </c>
    </row>
    <row r="408" spans="1:11" x14ac:dyDescent="0.35">
      <c r="A408" s="318" t="str">
        <f ca="1">IF($B408='Creditor balance enquiry'!$C$2,1+COUNT($A$1:A407),"")</f>
        <v/>
      </c>
      <c r="B408" s="133" t="str">
        <f ca="1">OFFSET('Purchases Input worksheet'!$A$1,ROW()-2,0)</f>
        <v/>
      </c>
      <c r="C408" s="201" t="str">
        <f ca="1">IF($C407="Total","",
IF($C407="","",
IF(OFFSET('Purchases Input worksheet'!$B$1,ROW()-2,0)="","TOTAL",
OFFSET('Purchases Input worksheet'!$B$1,ROW()-2,0))))</f>
        <v/>
      </c>
      <c r="D408" s="201" t="str">
        <f ca="1">IF(OFFSET('Purchases Input worksheet'!$C$1,ROW()-2,0)="","",OFFSET('Purchases Input worksheet'!$C$1,ROW()-2,0))</f>
        <v/>
      </c>
      <c r="E408" s="170" t="str">
        <f ca="1">IF(OFFSET('Purchases Input worksheet'!$F$1,ROW()-2,0)="","",OFFSET('Purchases Input worksheet'!$F$1,ROW()-2,0))</f>
        <v/>
      </c>
      <c r="F408" s="202" t="str">
        <f ca="1">IF(OFFSET('Purchases Input worksheet'!$G$1,ROW()-2,0)="","",OFFSET('Purchases Input worksheet'!$G$1,ROW()-2,0))</f>
        <v/>
      </c>
      <c r="G408" s="205" t="str">
        <f ca="1">IF($C408="Total",SUM(G$1:G407),IF(OR('Purchases Input worksheet'!$M407&gt;0,'Purchases Input worksheet'!$M407=0),"",'Purchases Input worksheet'!$M407))</f>
        <v/>
      </c>
      <c r="H408" s="206" t="str">
        <f ca="1">IF($C408="Total",SUM(H$1:H407),IF(OR('Purchases Input worksheet'!$M407&lt;0,'Purchases Input worksheet'!$M407=0),"",'Purchases Input worksheet'!$M407))</f>
        <v/>
      </c>
      <c r="I408" s="347"/>
      <c r="J408" s="211" t="str">
        <f ca="1">IF($C408="Total",SUM($I$1:I407),"")</f>
        <v/>
      </c>
      <c r="K408" s="212" t="str">
        <f ca="1">IFERROR(IF($C408="Total",$K$2+SUM($G408:$H408)-$J408,
IF(AND(G408="",H408=""),"",
$K$2+SUM(H$3:$H408)+SUM(G$3:$G408)-SUM(I$2:$I408))),"")</f>
        <v/>
      </c>
    </row>
    <row r="409" spans="1:11" x14ac:dyDescent="0.35">
      <c r="A409" s="318" t="str">
        <f ca="1">IF($B409='Creditor balance enquiry'!$C$2,1+COUNT($A$1:A408),"")</f>
        <v/>
      </c>
      <c r="B409" s="133" t="str">
        <f ca="1">OFFSET('Purchases Input worksheet'!$A$1,ROW()-2,0)</f>
        <v/>
      </c>
      <c r="C409" s="201" t="str">
        <f ca="1">IF($C408="Total","",
IF($C408="","",
IF(OFFSET('Purchases Input worksheet'!$B$1,ROW()-2,0)="","TOTAL",
OFFSET('Purchases Input worksheet'!$B$1,ROW()-2,0))))</f>
        <v/>
      </c>
      <c r="D409" s="201" t="str">
        <f ca="1">IF(OFFSET('Purchases Input worksheet'!$C$1,ROW()-2,0)="","",OFFSET('Purchases Input worksheet'!$C$1,ROW()-2,0))</f>
        <v/>
      </c>
      <c r="E409" s="170" t="str">
        <f ca="1">IF(OFFSET('Purchases Input worksheet'!$F$1,ROW()-2,0)="","",OFFSET('Purchases Input worksheet'!$F$1,ROW()-2,0))</f>
        <v/>
      </c>
      <c r="F409" s="202" t="str">
        <f ca="1">IF(OFFSET('Purchases Input worksheet'!$G$1,ROW()-2,0)="","",OFFSET('Purchases Input worksheet'!$G$1,ROW()-2,0))</f>
        <v/>
      </c>
      <c r="G409" s="205" t="str">
        <f ca="1">IF($C409="Total",SUM(G$1:G408),IF(OR('Purchases Input worksheet'!$M408&gt;0,'Purchases Input worksheet'!$M408=0),"",'Purchases Input worksheet'!$M408))</f>
        <v/>
      </c>
      <c r="H409" s="206" t="str">
        <f ca="1">IF($C409="Total",SUM(H$1:H408),IF(OR('Purchases Input worksheet'!$M408&lt;0,'Purchases Input worksheet'!$M408=0),"",'Purchases Input worksheet'!$M408))</f>
        <v/>
      </c>
      <c r="I409" s="347"/>
      <c r="J409" s="211" t="str">
        <f ca="1">IF($C409="Total",SUM($I$1:I408),"")</f>
        <v/>
      </c>
      <c r="K409" s="212" t="str">
        <f ca="1">IFERROR(IF($C409="Total",$K$2+SUM($G409:$H409)-$J409,
IF(AND(G409="",H409=""),"",
$K$2+SUM(H$3:$H409)+SUM(G$3:$G409)-SUM(I$2:$I409))),"")</f>
        <v/>
      </c>
    </row>
    <row r="410" spans="1:11" x14ac:dyDescent="0.35">
      <c r="A410" s="318" t="str">
        <f ca="1">IF($B410='Creditor balance enquiry'!$C$2,1+COUNT($A$1:A409),"")</f>
        <v/>
      </c>
      <c r="B410" s="133" t="str">
        <f ca="1">OFFSET('Purchases Input worksheet'!$A$1,ROW()-2,0)</f>
        <v/>
      </c>
      <c r="C410" s="201" t="str">
        <f ca="1">IF($C409="Total","",
IF($C409="","",
IF(OFFSET('Purchases Input worksheet'!$B$1,ROW()-2,0)="","TOTAL",
OFFSET('Purchases Input worksheet'!$B$1,ROW()-2,0))))</f>
        <v/>
      </c>
      <c r="D410" s="201" t="str">
        <f ca="1">IF(OFFSET('Purchases Input worksheet'!$C$1,ROW()-2,0)="","",OFFSET('Purchases Input worksheet'!$C$1,ROW()-2,0))</f>
        <v/>
      </c>
      <c r="E410" s="170" t="str">
        <f ca="1">IF(OFFSET('Purchases Input worksheet'!$F$1,ROW()-2,0)="","",OFFSET('Purchases Input worksheet'!$F$1,ROW()-2,0))</f>
        <v/>
      </c>
      <c r="F410" s="202" t="str">
        <f ca="1">IF(OFFSET('Purchases Input worksheet'!$G$1,ROW()-2,0)="","",OFFSET('Purchases Input worksheet'!$G$1,ROW()-2,0))</f>
        <v/>
      </c>
      <c r="G410" s="205" t="str">
        <f ca="1">IF($C410="Total",SUM(G$1:G409),IF(OR('Purchases Input worksheet'!$M409&gt;0,'Purchases Input worksheet'!$M409=0),"",'Purchases Input worksheet'!$M409))</f>
        <v/>
      </c>
      <c r="H410" s="206" t="str">
        <f ca="1">IF($C410="Total",SUM(H$1:H409),IF(OR('Purchases Input worksheet'!$M409&lt;0,'Purchases Input worksheet'!$M409=0),"",'Purchases Input worksheet'!$M409))</f>
        <v/>
      </c>
      <c r="I410" s="347"/>
      <c r="J410" s="211" t="str">
        <f ca="1">IF($C410="Total",SUM($I$1:I409),"")</f>
        <v/>
      </c>
      <c r="K410" s="212" t="str">
        <f ca="1">IFERROR(IF($C410="Total",$K$2+SUM($G410:$H410)-$J410,
IF(AND(G410="",H410=""),"",
$K$2+SUM(H$3:$H410)+SUM(G$3:$G410)-SUM(I$2:$I410))),"")</f>
        <v/>
      </c>
    </row>
    <row r="411" spans="1:11" x14ac:dyDescent="0.35">
      <c r="A411" s="318" t="str">
        <f ca="1">IF($B411='Creditor balance enquiry'!$C$2,1+COUNT($A$1:A410),"")</f>
        <v/>
      </c>
      <c r="B411" s="133" t="str">
        <f ca="1">OFFSET('Purchases Input worksheet'!$A$1,ROW()-2,0)</f>
        <v/>
      </c>
      <c r="C411" s="201" t="str">
        <f ca="1">IF($C410="Total","",
IF($C410="","",
IF(OFFSET('Purchases Input worksheet'!$B$1,ROW()-2,0)="","TOTAL",
OFFSET('Purchases Input worksheet'!$B$1,ROW()-2,0))))</f>
        <v/>
      </c>
      <c r="D411" s="201" t="str">
        <f ca="1">IF(OFFSET('Purchases Input worksheet'!$C$1,ROW()-2,0)="","",OFFSET('Purchases Input worksheet'!$C$1,ROW()-2,0))</f>
        <v/>
      </c>
      <c r="E411" s="170" t="str">
        <f ca="1">IF(OFFSET('Purchases Input worksheet'!$F$1,ROW()-2,0)="","",OFFSET('Purchases Input worksheet'!$F$1,ROW()-2,0))</f>
        <v/>
      </c>
      <c r="F411" s="202" t="str">
        <f ca="1">IF(OFFSET('Purchases Input worksheet'!$G$1,ROW()-2,0)="","",OFFSET('Purchases Input worksheet'!$G$1,ROW()-2,0))</f>
        <v/>
      </c>
      <c r="G411" s="205" t="str">
        <f ca="1">IF($C411="Total",SUM(G$1:G410),IF(OR('Purchases Input worksheet'!$M410&gt;0,'Purchases Input worksheet'!$M410=0),"",'Purchases Input worksheet'!$M410))</f>
        <v/>
      </c>
      <c r="H411" s="206" t="str">
        <f ca="1">IF($C411="Total",SUM(H$1:H410),IF(OR('Purchases Input worksheet'!$M410&lt;0,'Purchases Input worksheet'!$M410=0),"",'Purchases Input worksheet'!$M410))</f>
        <v/>
      </c>
      <c r="I411" s="347"/>
      <c r="J411" s="211" t="str">
        <f ca="1">IF($C411="Total",SUM($I$1:I410),"")</f>
        <v/>
      </c>
      <c r="K411" s="212" t="str">
        <f ca="1">IFERROR(IF($C411="Total",$K$2+SUM($G411:$H411)-$J411,
IF(AND(G411="",H411=""),"",
$K$2+SUM(H$3:$H411)+SUM(G$3:$G411)-SUM(I$2:$I411))),"")</f>
        <v/>
      </c>
    </row>
    <row r="412" spans="1:11" x14ac:dyDescent="0.35">
      <c r="A412" s="318" t="str">
        <f ca="1">IF($B412='Creditor balance enquiry'!$C$2,1+COUNT($A$1:A411),"")</f>
        <v/>
      </c>
      <c r="B412" s="133" t="str">
        <f ca="1">OFFSET('Purchases Input worksheet'!$A$1,ROW()-2,0)</f>
        <v/>
      </c>
      <c r="C412" s="201" t="str">
        <f ca="1">IF($C411="Total","",
IF($C411="","",
IF(OFFSET('Purchases Input worksheet'!$B$1,ROW()-2,0)="","TOTAL",
OFFSET('Purchases Input worksheet'!$B$1,ROW()-2,0))))</f>
        <v/>
      </c>
      <c r="D412" s="201" t="str">
        <f ca="1">IF(OFFSET('Purchases Input worksheet'!$C$1,ROW()-2,0)="","",OFFSET('Purchases Input worksheet'!$C$1,ROW()-2,0))</f>
        <v/>
      </c>
      <c r="E412" s="170" t="str">
        <f ca="1">IF(OFFSET('Purchases Input worksheet'!$F$1,ROW()-2,0)="","",OFFSET('Purchases Input worksheet'!$F$1,ROW()-2,0))</f>
        <v/>
      </c>
      <c r="F412" s="202" t="str">
        <f ca="1">IF(OFFSET('Purchases Input worksheet'!$G$1,ROW()-2,0)="","",OFFSET('Purchases Input worksheet'!$G$1,ROW()-2,0))</f>
        <v/>
      </c>
      <c r="G412" s="205" t="str">
        <f ca="1">IF($C412="Total",SUM(G$1:G411),IF(OR('Purchases Input worksheet'!$M411&gt;0,'Purchases Input worksheet'!$M411=0),"",'Purchases Input worksheet'!$M411))</f>
        <v/>
      </c>
      <c r="H412" s="206" t="str">
        <f ca="1">IF($C412="Total",SUM(H$1:H411),IF(OR('Purchases Input worksheet'!$M411&lt;0,'Purchases Input worksheet'!$M411=0),"",'Purchases Input worksheet'!$M411))</f>
        <v/>
      </c>
      <c r="I412" s="347"/>
      <c r="J412" s="211" t="str">
        <f ca="1">IF($C412="Total",SUM($I$1:I411),"")</f>
        <v/>
      </c>
      <c r="K412" s="212" t="str">
        <f ca="1">IFERROR(IF($C412="Total",$K$2+SUM($G412:$H412)-$J412,
IF(AND(G412="",H412=""),"",
$K$2+SUM(H$3:$H412)+SUM(G$3:$G412)-SUM(I$2:$I412))),"")</f>
        <v/>
      </c>
    </row>
    <row r="413" spans="1:11" x14ac:dyDescent="0.35">
      <c r="A413" s="318" t="str">
        <f ca="1">IF($B413='Creditor balance enquiry'!$C$2,1+COUNT($A$1:A412),"")</f>
        <v/>
      </c>
      <c r="B413" s="133" t="str">
        <f ca="1">OFFSET('Purchases Input worksheet'!$A$1,ROW()-2,0)</f>
        <v/>
      </c>
      <c r="C413" s="201" t="str">
        <f ca="1">IF($C412="Total","",
IF($C412="","",
IF(OFFSET('Purchases Input worksheet'!$B$1,ROW()-2,0)="","TOTAL",
OFFSET('Purchases Input worksheet'!$B$1,ROW()-2,0))))</f>
        <v/>
      </c>
      <c r="D413" s="201" t="str">
        <f ca="1">IF(OFFSET('Purchases Input worksheet'!$C$1,ROW()-2,0)="","",OFFSET('Purchases Input worksheet'!$C$1,ROW()-2,0))</f>
        <v/>
      </c>
      <c r="E413" s="170" t="str">
        <f ca="1">IF(OFFSET('Purchases Input worksheet'!$F$1,ROW()-2,0)="","",OFFSET('Purchases Input worksheet'!$F$1,ROW()-2,0))</f>
        <v/>
      </c>
      <c r="F413" s="202" t="str">
        <f ca="1">IF(OFFSET('Purchases Input worksheet'!$G$1,ROW()-2,0)="","",OFFSET('Purchases Input worksheet'!$G$1,ROW()-2,0))</f>
        <v/>
      </c>
      <c r="G413" s="205" t="str">
        <f ca="1">IF($C413="Total",SUM(G$1:G412),IF(OR('Purchases Input worksheet'!$M412&gt;0,'Purchases Input worksheet'!$M412=0),"",'Purchases Input worksheet'!$M412))</f>
        <v/>
      </c>
      <c r="H413" s="206" t="str">
        <f ca="1">IF($C413="Total",SUM(H$1:H412),IF(OR('Purchases Input worksheet'!$M412&lt;0,'Purchases Input worksheet'!$M412=0),"",'Purchases Input worksheet'!$M412))</f>
        <v/>
      </c>
      <c r="I413" s="347"/>
      <c r="J413" s="211" t="str">
        <f ca="1">IF($C413="Total",SUM($I$1:I412),"")</f>
        <v/>
      </c>
      <c r="K413" s="212" t="str">
        <f ca="1">IFERROR(IF($C413="Total",$K$2+SUM($G413:$H413)-$J413,
IF(AND(G413="",H413=""),"",
$K$2+SUM(H$3:$H413)+SUM(G$3:$G413)-SUM(I$2:$I413))),"")</f>
        <v/>
      </c>
    </row>
    <row r="414" spans="1:11" x14ac:dyDescent="0.35">
      <c r="A414" s="318" t="str">
        <f ca="1">IF($B414='Creditor balance enquiry'!$C$2,1+COUNT($A$1:A413),"")</f>
        <v/>
      </c>
      <c r="B414" s="133" t="str">
        <f ca="1">OFFSET('Purchases Input worksheet'!$A$1,ROW()-2,0)</f>
        <v/>
      </c>
      <c r="C414" s="201" t="str">
        <f ca="1">IF($C413="Total","",
IF($C413="","",
IF(OFFSET('Purchases Input worksheet'!$B$1,ROW()-2,0)="","TOTAL",
OFFSET('Purchases Input worksheet'!$B$1,ROW()-2,0))))</f>
        <v/>
      </c>
      <c r="D414" s="201" t="str">
        <f ca="1">IF(OFFSET('Purchases Input worksheet'!$C$1,ROW()-2,0)="","",OFFSET('Purchases Input worksheet'!$C$1,ROW()-2,0))</f>
        <v/>
      </c>
      <c r="E414" s="170" t="str">
        <f ca="1">IF(OFFSET('Purchases Input worksheet'!$F$1,ROW()-2,0)="","",OFFSET('Purchases Input worksheet'!$F$1,ROW()-2,0))</f>
        <v/>
      </c>
      <c r="F414" s="202" t="str">
        <f ca="1">IF(OFFSET('Purchases Input worksheet'!$G$1,ROW()-2,0)="","",OFFSET('Purchases Input worksheet'!$G$1,ROW()-2,0))</f>
        <v/>
      </c>
      <c r="G414" s="205" t="str">
        <f ca="1">IF($C414="Total",SUM(G$1:G413),IF(OR('Purchases Input worksheet'!$M413&gt;0,'Purchases Input worksheet'!$M413=0),"",'Purchases Input worksheet'!$M413))</f>
        <v/>
      </c>
      <c r="H414" s="206" t="str">
        <f ca="1">IF($C414="Total",SUM(H$1:H413),IF(OR('Purchases Input worksheet'!$M413&lt;0,'Purchases Input worksheet'!$M413=0),"",'Purchases Input worksheet'!$M413))</f>
        <v/>
      </c>
      <c r="I414" s="347"/>
      <c r="J414" s="211" t="str">
        <f ca="1">IF($C414="Total",SUM($I$1:I413),"")</f>
        <v/>
      </c>
      <c r="K414" s="212" t="str">
        <f ca="1">IFERROR(IF($C414="Total",$K$2+SUM($G414:$H414)-$J414,
IF(AND(G414="",H414=""),"",
$K$2+SUM(H$3:$H414)+SUM(G$3:$G414)-SUM(I$2:$I414))),"")</f>
        <v/>
      </c>
    </row>
    <row r="415" spans="1:11" x14ac:dyDescent="0.35">
      <c r="A415" s="318" t="str">
        <f ca="1">IF($B415='Creditor balance enquiry'!$C$2,1+COUNT($A$1:A414),"")</f>
        <v/>
      </c>
      <c r="B415" s="133" t="str">
        <f ca="1">OFFSET('Purchases Input worksheet'!$A$1,ROW()-2,0)</f>
        <v/>
      </c>
      <c r="C415" s="201" t="str">
        <f ca="1">IF($C414="Total","",
IF($C414="","",
IF(OFFSET('Purchases Input worksheet'!$B$1,ROW()-2,0)="","TOTAL",
OFFSET('Purchases Input worksheet'!$B$1,ROW()-2,0))))</f>
        <v/>
      </c>
      <c r="D415" s="201" t="str">
        <f ca="1">IF(OFFSET('Purchases Input worksheet'!$C$1,ROW()-2,0)="","",OFFSET('Purchases Input worksheet'!$C$1,ROW()-2,0))</f>
        <v/>
      </c>
      <c r="E415" s="170" t="str">
        <f ca="1">IF(OFFSET('Purchases Input worksheet'!$F$1,ROW()-2,0)="","",OFFSET('Purchases Input worksheet'!$F$1,ROW()-2,0))</f>
        <v/>
      </c>
      <c r="F415" s="202" t="str">
        <f ca="1">IF(OFFSET('Purchases Input worksheet'!$G$1,ROW()-2,0)="","",OFFSET('Purchases Input worksheet'!$G$1,ROW()-2,0))</f>
        <v/>
      </c>
      <c r="G415" s="205" t="str">
        <f ca="1">IF($C415="Total",SUM(G$1:G414),IF(OR('Purchases Input worksheet'!$M414&gt;0,'Purchases Input worksheet'!$M414=0),"",'Purchases Input worksheet'!$M414))</f>
        <v/>
      </c>
      <c r="H415" s="206" t="str">
        <f ca="1">IF($C415="Total",SUM(H$1:H414),IF(OR('Purchases Input worksheet'!$M414&lt;0,'Purchases Input worksheet'!$M414=0),"",'Purchases Input worksheet'!$M414))</f>
        <v/>
      </c>
      <c r="I415" s="347"/>
      <c r="J415" s="211" t="str">
        <f ca="1">IF($C415="Total",SUM($I$1:I414),"")</f>
        <v/>
      </c>
      <c r="K415" s="212" t="str">
        <f ca="1">IFERROR(IF($C415="Total",$K$2+SUM($G415:$H415)-$J415,
IF(AND(G415="",H415=""),"",
$K$2+SUM(H$3:$H415)+SUM(G$3:$G415)-SUM(I$2:$I415))),"")</f>
        <v/>
      </c>
    </row>
    <row r="416" spans="1:11" x14ac:dyDescent="0.35">
      <c r="A416" s="318" t="str">
        <f ca="1">IF($B416='Creditor balance enquiry'!$C$2,1+COUNT($A$1:A415),"")</f>
        <v/>
      </c>
      <c r="B416" s="133" t="str">
        <f ca="1">OFFSET('Purchases Input worksheet'!$A$1,ROW()-2,0)</f>
        <v/>
      </c>
      <c r="C416" s="201" t="str">
        <f ca="1">IF($C415="Total","",
IF($C415="","",
IF(OFFSET('Purchases Input worksheet'!$B$1,ROW()-2,0)="","TOTAL",
OFFSET('Purchases Input worksheet'!$B$1,ROW()-2,0))))</f>
        <v/>
      </c>
      <c r="D416" s="201" t="str">
        <f ca="1">IF(OFFSET('Purchases Input worksheet'!$C$1,ROW()-2,0)="","",OFFSET('Purchases Input worksheet'!$C$1,ROW()-2,0))</f>
        <v/>
      </c>
      <c r="E416" s="170" t="str">
        <f ca="1">IF(OFFSET('Purchases Input worksheet'!$F$1,ROW()-2,0)="","",OFFSET('Purchases Input worksheet'!$F$1,ROW()-2,0))</f>
        <v/>
      </c>
      <c r="F416" s="202" t="str">
        <f ca="1">IF(OFFSET('Purchases Input worksheet'!$G$1,ROW()-2,0)="","",OFFSET('Purchases Input worksheet'!$G$1,ROW()-2,0))</f>
        <v/>
      </c>
      <c r="G416" s="205" t="str">
        <f ca="1">IF($C416="Total",SUM(G$1:G415),IF(OR('Purchases Input worksheet'!$M415&gt;0,'Purchases Input worksheet'!$M415=0),"",'Purchases Input worksheet'!$M415))</f>
        <v/>
      </c>
      <c r="H416" s="206" t="str">
        <f ca="1">IF($C416="Total",SUM(H$1:H415),IF(OR('Purchases Input worksheet'!$M415&lt;0,'Purchases Input worksheet'!$M415=0),"",'Purchases Input worksheet'!$M415))</f>
        <v/>
      </c>
      <c r="I416" s="347"/>
      <c r="J416" s="211" t="str">
        <f ca="1">IF($C416="Total",SUM($I$1:I415),"")</f>
        <v/>
      </c>
      <c r="K416" s="212" t="str">
        <f ca="1">IFERROR(IF($C416="Total",$K$2+SUM($G416:$H416)-$J416,
IF(AND(G416="",H416=""),"",
$K$2+SUM(H$3:$H416)+SUM(G$3:$G416)-SUM(I$2:$I416))),"")</f>
        <v/>
      </c>
    </row>
    <row r="417" spans="1:11" x14ac:dyDescent="0.35">
      <c r="A417" s="318" t="str">
        <f ca="1">IF($B417='Creditor balance enquiry'!$C$2,1+COUNT($A$1:A416),"")</f>
        <v/>
      </c>
      <c r="B417" s="133" t="str">
        <f ca="1">OFFSET('Purchases Input worksheet'!$A$1,ROW()-2,0)</f>
        <v/>
      </c>
      <c r="C417" s="201" t="str">
        <f ca="1">IF($C416="Total","",
IF($C416="","",
IF(OFFSET('Purchases Input worksheet'!$B$1,ROW()-2,0)="","TOTAL",
OFFSET('Purchases Input worksheet'!$B$1,ROW()-2,0))))</f>
        <v/>
      </c>
      <c r="D417" s="201" t="str">
        <f ca="1">IF(OFFSET('Purchases Input worksheet'!$C$1,ROW()-2,0)="","",OFFSET('Purchases Input worksheet'!$C$1,ROW()-2,0))</f>
        <v/>
      </c>
      <c r="E417" s="170" t="str">
        <f ca="1">IF(OFFSET('Purchases Input worksheet'!$F$1,ROW()-2,0)="","",OFFSET('Purchases Input worksheet'!$F$1,ROW()-2,0))</f>
        <v/>
      </c>
      <c r="F417" s="202" t="str">
        <f ca="1">IF(OFFSET('Purchases Input worksheet'!$G$1,ROW()-2,0)="","",OFFSET('Purchases Input worksheet'!$G$1,ROW()-2,0))</f>
        <v/>
      </c>
      <c r="G417" s="205" t="str">
        <f ca="1">IF($C417="Total",SUM(G$1:G416),IF(OR('Purchases Input worksheet'!$M416&gt;0,'Purchases Input worksheet'!$M416=0),"",'Purchases Input worksheet'!$M416))</f>
        <v/>
      </c>
      <c r="H417" s="206" t="str">
        <f ca="1">IF($C417="Total",SUM(H$1:H416),IF(OR('Purchases Input worksheet'!$M416&lt;0,'Purchases Input worksheet'!$M416=0),"",'Purchases Input worksheet'!$M416))</f>
        <v/>
      </c>
      <c r="I417" s="347"/>
      <c r="J417" s="211" t="str">
        <f ca="1">IF($C417="Total",SUM($I$1:I416),"")</f>
        <v/>
      </c>
      <c r="K417" s="212" t="str">
        <f ca="1">IFERROR(IF($C417="Total",$K$2+SUM($G417:$H417)-$J417,
IF(AND(G417="",H417=""),"",
$K$2+SUM(H$3:$H417)+SUM(G$3:$G417)-SUM(I$2:$I417))),"")</f>
        <v/>
      </c>
    </row>
    <row r="418" spans="1:11" x14ac:dyDescent="0.35">
      <c r="A418" s="318" t="str">
        <f ca="1">IF($B418='Creditor balance enquiry'!$C$2,1+COUNT($A$1:A417),"")</f>
        <v/>
      </c>
      <c r="B418" s="133" t="str">
        <f ca="1">OFFSET('Purchases Input worksheet'!$A$1,ROW()-2,0)</f>
        <v/>
      </c>
      <c r="C418" s="201" t="str">
        <f ca="1">IF($C417="Total","",
IF($C417="","",
IF(OFFSET('Purchases Input worksheet'!$B$1,ROW()-2,0)="","TOTAL",
OFFSET('Purchases Input worksheet'!$B$1,ROW()-2,0))))</f>
        <v/>
      </c>
      <c r="D418" s="201" t="str">
        <f ca="1">IF(OFFSET('Purchases Input worksheet'!$C$1,ROW()-2,0)="","",OFFSET('Purchases Input worksheet'!$C$1,ROW()-2,0))</f>
        <v/>
      </c>
      <c r="E418" s="170" t="str">
        <f ca="1">IF(OFFSET('Purchases Input worksheet'!$F$1,ROW()-2,0)="","",OFFSET('Purchases Input worksheet'!$F$1,ROW()-2,0))</f>
        <v/>
      </c>
      <c r="F418" s="202" t="str">
        <f ca="1">IF(OFFSET('Purchases Input worksheet'!$G$1,ROW()-2,0)="","",OFFSET('Purchases Input worksheet'!$G$1,ROW()-2,0))</f>
        <v/>
      </c>
      <c r="G418" s="205" t="str">
        <f ca="1">IF($C418="Total",SUM(G$1:G417),IF(OR('Purchases Input worksheet'!$M417&gt;0,'Purchases Input worksheet'!$M417=0),"",'Purchases Input worksheet'!$M417))</f>
        <v/>
      </c>
      <c r="H418" s="206" t="str">
        <f ca="1">IF($C418="Total",SUM(H$1:H417),IF(OR('Purchases Input worksheet'!$M417&lt;0,'Purchases Input worksheet'!$M417=0),"",'Purchases Input worksheet'!$M417))</f>
        <v/>
      </c>
      <c r="I418" s="347"/>
      <c r="J418" s="211" t="str">
        <f ca="1">IF($C418="Total",SUM($I$1:I417),"")</f>
        <v/>
      </c>
      <c r="K418" s="212" t="str">
        <f ca="1">IFERROR(IF($C418="Total",$K$2+SUM($G418:$H418)-$J418,
IF(AND(G418="",H418=""),"",
$K$2+SUM(H$3:$H418)+SUM(G$3:$G418)-SUM(I$2:$I418))),"")</f>
        <v/>
      </c>
    </row>
    <row r="419" spans="1:11" x14ac:dyDescent="0.35">
      <c r="A419" s="318" t="str">
        <f ca="1">IF($B419='Creditor balance enquiry'!$C$2,1+COUNT($A$1:A418),"")</f>
        <v/>
      </c>
      <c r="B419" s="133" t="str">
        <f ca="1">OFFSET('Purchases Input worksheet'!$A$1,ROW()-2,0)</f>
        <v/>
      </c>
      <c r="C419" s="201" t="str">
        <f ca="1">IF($C418="Total","",
IF($C418="","",
IF(OFFSET('Purchases Input worksheet'!$B$1,ROW()-2,0)="","TOTAL",
OFFSET('Purchases Input worksheet'!$B$1,ROW()-2,0))))</f>
        <v/>
      </c>
      <c r="D419" s="201" t="str">
        <f ca="1">IF(OFFSET('Purchases Input worksheet'!$C$1,ROW()-2,0)="","",OFFSET('Purchases Input worksheet'!$C$1,ROW()-2,0))</f>
        <v/>
      </c>
      <c r="E419" s="170" t="str">
        <f ca="1">IF(OFFSET('Purchases Input worksheet'!$F$1,ROW()-2,0)="","",OFFSET('Purchases Input worksheet'!$F$1,ROW()-2,0))</f>
        <v/>
      </c>
      <c r="F419" s="202" t="str">
        <f ca="1">IF(OFFSET('Purchases Input worksheet'!$G$1,ROW()-2,0)="","",OFFSET('Purchases Input worksheet'!$G$1,ROW()-2,0))</f>
        <v/>
      </c>
      <c r="G419" s="205" t="str">
        <f ca="1">IF($C419="Total",SUM(G$1:G418),IF(OR('Purchases Input worksheet'!$M418&gt;0,'Purchases Input worksheet'!$M418=0),"",'Purchases Input worksheet'!$M418))</f>
        <v/>
      </c>
      <c r="H419" s="206" t="str">
        <f ca="1">IF($C419="Total",SUM(H$1:H418),IF(OR('Purchases Input worksheet'!$M418&lt;0,'Purchases Input worksheet'!$M418=0),"",'Purchases Input worksheet'!$M418))</f>
        <v/>
      </c>
      <c r="I419" s="347"/>
      <c r="J419" s="211" t="str">
        <f ca="1">IF($C419="Total",SUM($I$1:I418),"")</f>
        <v/>
      </c>
      <c r="K419" s="212" t="str">
        <f ca="1">IFERROR(IF($C419="Total",$K$2+SUM($G419:$H419)-$J419,
IF(AND(G419="",H419=""),"",
$K$2+SUM(H$3:$H419)+SUM(G$3:$G419)-SUM(I$2:$I419))),"")</f>
        <v/>
      </c>
    </row>
    <row r="420" spans="1:11" x14ac:dyDescent="0.35">
      <c r="A420" s="318" t="str">
        <f ca="1">IF($B420='Creditor balance enquiry'!$C$2,1+COUNT($A$1:A419),"")</f>
        <v/>
      </c>
      <c r="B420" s="133" t="str">
        <f ca="1">OFFSET('Purchases Input worksheet'!$A$1,ROW()-2,0)</f>
        <v/>
      </c>
      <c r="C420" s="201" t="str">
        <f ca="1">IF($C419="Total","",
IF($C419="","",
IF(OFFSET('Purchases Input worksheet'!$B$1,ROW()-2,0)="","TOTAL",
OFFSET('Purchases Input worksheet'!$B$1,ROW()-2,0))))</f>
        <v/>
      </c>
      <c r="D420" s="201" t="str">
        <f ca="1">IF(OFFSET('Purchases Input worksheet'!$C$1,ROW()-2,0)="","",OFFSET('Purchases Input worksheet'!$C$1,ROW()-2,0))</f>
        <v/>
      </c>
      <c r="E420" s="170" t="str">
        <f ca="1">IF(OFFSET('Purchases Input worksheet'!$F$1,ROW()-2,0)="","",OFFSET('Purchases Input worksheet'!$F$1,ROW()-2,0))</f>
        <v/>
      </c>
      <c r="F420" s="202" t="str">
        <f ca="1">IF(OFFSET('Purchases Input worksheet'!$G$1,ROW()-2,0)="","",OFFSET('Purchases Input worksheet'!$G$1,ROW()-2,0))</f>
        <v/>
      </c>
      <c r="G420" s="205" t="str">
        <f ca="1">IF($C420="Total",SUM(G$1:G419),IF(OR('Purchases Input worksheet'!$M419&gt;0,'Purchases Input worksheet'!$M419=0),"",'Purchases Input worksheet'!$M419))</f>
        <v/>
      </c>
      <c r="H420" s="206" t="str">
        <f ca="1">IF($C420="Total",SUM(H$1:H419),IF(OR('Purchases Input worksheet'!$M419&lt;0,'Purchases Input worksheet'!$M419=0),"",'Purchases Input worksheet'!$M419))</f>
        <v/>
      </c>
      <c r="I420" s="347"/>
      <c r="J420" s="211" t="str">
        <f ca="1">IF($C420="Total",SUM($I$1:I419),"")</f>
        <v/>
      </c>
      <c r="K420" s="212" t="str">
        <f ca="1">IFERROR(IF($C420="Total",$K$2+SUM($G420:$H420)-$J420,
IF(AND(G420="",H420=""),"",
$K$2+SUM(H$3:$H420)+SUM(G$3:$G420)-SUM(I$2:$I420))),"")</f>
        <v/>
      </c>
    </row>
    <row r="421" spans="1:11" x14ac:dyDescent="0.35">
      <c r="A421" s="318" t="str">
        <f ca="1">IF($B421='Creditor balance enquiry'!$C$2,1+COUNT($A$1:A420),"")</f>
        <v/>
      </c>
      <c r="B421" s="133" t="str">
        <f ca="1">OFFSET('Purchases Input worksheet'!$A$1,ROW()-2,0)</f>
        <v/>
      </c>
      <c r="C421" s="201" t="str">
        <f ca="1">IF($C420="Total","",
IF($C420="","",
IF(OFFSET('Purchases Input worksheet'!$B$1,ROW()-2,0)="","TOTAL",
OFFSET('Purchases Input worksheet'!$B$1,ROW()-2,0))))</f>
        <v/>
      </c>
      <c r="D421" s="201" t="str">
        <f ca="1">IF(OFFSET('Purchases Input worksheet'!$C$1,ROW()-2,0)="","",OFFSET('Purchases Input worksheet'!$C$1,ROW()-2,0))</f>
        <v/>
      </c>
      <c r="E421" s="170" t="str">
        <f ca="1">IF(OFFSET('Purchases Input worksheet'!$F$1,ROW()-2,0)="","",OFFSET('Purchases Input worksheet'!$F$1,ROW()-2,0))</f>
        <v/>
      </c>
      <c r="F421" s="202" t="str">
        <f ca="1">IF(OFFSET('Purchases Input worksheet'!$G$1,ROW()-2,0)="","",OFFSET('Purchases Input worksheet'!$G$1,ROW()-2,0))</f>
        <v/>
      </c>
      <c r="G421" s="205" t="str">
        <f ca="1">IF($C421="Total",SUM(G$1:G420),IF(OR('Purchases Input worksheet'!$M420&gt;0,'Purchases Input worksheet'!$M420=0),"",'Purchases Input worksheet'!$M420))</f>
        <v/>
      </c>
      <c r="H421" s="206" t="str">
        <f ca="1">IF($C421="Total",SUM(H$1:H420),IF(OR('Purchases Input worksheet'!$M420&lt;0,'Purchases Input worksheet'!$M420=0),"",'Purchases Input worksheet'!$M420))</f>
        <v/>
      </c>
      <c r="I421" s="347"/>
      <c r="J421" s="211" t="str">
        <f ca="1">IF($C421="Total",SUM($I$1:I420),"")</f>
        <v/>
      </c>
      <c r="K421" s="212" t="str">
        <f ca="1">IFERROR(IF($C421="Total",$K$2+SUM($G421:$H421)-$J421,
IF(AND(G421="",H421=""),"",
$K$2+SUM(H$3:$H421)+SUM(G$3:$G421)-SUM(I$2:$I421))),"")</f>
        <v/>
      </c>
    </row>
    <row r="422" spans="1:11" x14ac:dyDescent="0.35">
      <c r="A422" s="318" t="str">
        <f ca="1">IF($B422='Creditor balance enquiry'!$C$2,1+COUNT($A$1:A421),"")</f>
        <v/>
      </c>
      <c r="B422" s="133" t="str">
        <f ca="1">OFFSET('Purchases Input worksheet'!$A$1,ROW()-2,0)</f>
        <v/>
      </c>
      <c r="C422" s="201" t="str">
        <f ca="1">IF($C421="Total","",
IF($C421="","",
IF(OFFSET('Purchases Input worksheet'!$B$1,ROW()-2,0)="","TOTAL",
OFFSET('Purchases Input worksheet'!$B$1,ROW()-2,0))))</f>
        <v/>
      </c>
      <c r="D422" s="201" t="str">
        <f ca="1">IF(OFFSET('Purchases Input worksheet'!$C$1,ROW()-2,0)="","",OFFSET('Purchases Input worksheet'!$C$1,ROW()-2,0))</f>
        <v/>
      </c>
      <c r="E422" s="170" t="str">
        <f ca="1">IF(OFFSET('Purchases Input worksheet'!$F$1,ROW()-2,0)="","",OFFSET('Purchases Input worksheet'!$F$1,ROW()-2,0))</f>
        <v/>
      </c>
      <c r="F422" s="202" t="str">
        <f ca="1">IF(OFFSET('Purchases Input worksheet'!$G$1,ROW()-2,0)="","",OFFSET('Purchases Input worksheet'!$G$1,ROW()-2,0))</f>
        <v/>
      </c>
      <c r="G422" s="205" t="str">
        <f ca="1">IF($C422="Total",SUM(G$1:G421),IF(OR('Purchases Input worksheet'!$M421&gt;0,'Purchases Input worksheet'!$M421=0),"",'Purchases Input worksheet'!$M421))</f>
        <v/>
      </c>
      <c r="H422" s="206" t="str">
        <f ca="1">IF($C422="Total",SUM(H$1:H421),IF(OR('Purchases Input worksheet'!$M421&lt;0,'Purchases Input worksheet'!$M421=0),"",'Purchases Input worksheet'!$M421))</f>
        <v/>
      </c>
      <c r="I422" s="347"/>
      <c r="J422" s="211" t="str">
        <f ca="1">IF($C422="Total",SUM($I$1:I421),"")</f>
        <v/>
      </c>
      <c r="K422" s="212" t="str">
        <f ca="1">IFERROR(IF($C422="Total",$K$2+SUM($G422:$H422)-$J422,
IF(AND(G422="",H422=""),"",
$K$2+SUM(H$3:$H422)+SUM(G$3:$G422)-SUM(I$2:$I422))),"")</f>
        <v/>
      </c>
    </row>
    <row r="423" spans="1:11" x14ac:dyDescent="0.35">
      <c r="A423" s="318" t="str">
        <f ca="1">IF($B423='Creditor balance enquiry'!$C$2,1+COUNT($A$1:A422),"")</f>
        <v/>
      </c>
      <c r="B423" s="133" t="str">
        <f ca="1">OFFSET('Purchases Input worksheet'!$A$1,ROW()-2,0)</f>
        <v/>
      </c>
      <c r="C423" s="201" t="str">
        <f ca="1">IF($C422="Total","",
IF($C422="","",
IF(OFFSET('Purchases Input worksheet'!$B$1,ROW()-2,0)="","TOTAL",
OFFSET('Purchases Input worksheet'!$B$1,ROW()-2,0))))</f>
        <v/>
      </c>
      <c r="D423" s="201" t="str">
        <f ca="1">IF(OFFSET('Purchases Input worksheet'!$C$1,ROW()-2,0)="","",OFFSET('Purchases Input worksheet'!$C$1,ROW()-2,0))</f>
        <v/>
      </c>
      <c r="E423" s="170" t="str">
        <f ca="1">IF(OFFSET('Purchases Input worksheet'!$F$1,ROW()-2,0)="","",OFFSET('Purchases Input worksheet'!$F$1,ROW()-2,0))</f>
        <v/>
      </c>
      <c r="F423" s="202" t="str">
        <f ca="1">IF(OFFSET('Purchases Input worksheet'!$G$1,ROW()-2,0)="","",OFFSET('Purchases Input worksheet'!$G$1,ROW()-2,0))</f>
        <v/>
      </c>
      <c r="G423" s="205" t="str">
        <f ca="1">IF($C423="Total",SUM(G$1:G422),IF(OR('Purchases Input worksheet'!$M422&gt;0,'Purchases Input worksheet'!$M422=0),"",'Purchases Input worksheet'!$M422))</f>
        <v/>
      </c>
      <c r="H423" s="206" t="str">
        <f ca="1">IF($C423="Total",SUM(H$1:H422),IF(OR('Purchases Input worksheet'!$M422&lt;0,'Purchases Input worksheet'!$M422=0),"",'Purchases Input worksheet'!$M422))</f>
        <v/>
      </c>
      <c r="I423" s="347"/>
      <c r="J423" s="211" t="str">
        <f ca="1">IF($C423="Total",SUM($I$1:I422),"")</f>
        <v/>
      </c>
      <c r="K423" s="212" t="str">
        <f ca="1">IFERROR(IF($C423="Total",$K$2+SUM($G423:$H423)-$J423,
IF(AND(G423="",H423=""),"",
$K$2+SUM(H$3:$H423)+SUM(G$3:$G423)-SUM(I$2:$I423))),"")</f>
        <v/>
      </c>
    </row>
    <row r="424" spans="1:11" x14ac:dyDescent="0.35">
      <c r="A424" s="318" t="str">
        <f ca="1">IF($B424='Creditor balance enquiry'!$C$2,1+COUNT($A$1:A423),"")</f>
        <v/>
      </c>
      <c r="B424" s="133" t="str">
        <f ca="1">OFFSET('Purchases Input worksheet'!$A$1,ROW()-2,0)</f>
        <v/>
      </c>
      <c r="C424" s="201" t="str">
        <f ca="1">IF($C423="Total","",
IF($C423="","",
IF(OFFSET('Purchases Input worksheet'!$B$1,ROW()-2,0)="","TOTAL",
OFFSET('Purchases Input worksheet'!$B$1,ROW()-2,0))))</f>
        <v/>
      </c>
      <c r="D424" s="201" t="str">
        <f ca="1">IF(OFFSET('Purchases Input worksheet'!$C$1,ROW()-2,0)="","",OFFSET('Purchases Input worksheet'!$C$1,ROW()-2,0))</f>
        <v/>
      </c>
      <c r="E424" s="170" t="str">
        <f ca="1">IF(OFFSET('Purchases Input worksheet'!$F$1,ROW()-2,0)="","",OFFSET('Purchases Input worksheet'!$F$1,ROW()-2,0))</f>
        <v/>
      </c>
      <c r="F424" s="202" t="str">
        <f ca="1">IF(OFFSET('Purchases Input worksheet'!$G$1,ROW()-2,0)="","",OFFSET('Purchases Input worksheet'!$G$1,ROW()-2,0))</f>
        <v/>
      </c>
      <c r="G424" s="205" t="str">
        <f ca="1">IF($C424="Total",SUM(G$1:G423),IF(OR('Purchases Input worksheet'!$M423&gt;0,'Purchases Input worksheet'!$M423=0),"",'Purchases Input worksheet'!$M423))</f>
        <v/>
      </c>
      <c r="H424" s="206" t="str">
        <f ca="1">IF($C424="Total",SUM(H$1:H423),IF(OR('Purchases Input worksheet'!$M423&lt;0,'Purchases Input worksheet'!$M423=0),"",'Purchases Input worksheet'!$M423))</f>
        <v/>
      </c>
      <c r="I424" s="347"/>
      <c r="J424" s="211" t="str">
        <f ca="1">IF($C424="Total",SUM($I$1:I423),"")</f>
        <v/>
      </c>
      <c r="K424" s="212" t="str">
        <f ca="1">IFERROR(IF($C424="Total",$K$2+SUM($G424:$H424)-$J424,
IF(AND(G424="",H424=""),"",
$K$2+SUM(H$3:$H424)+SUM(G$3:$G424)-SUM(I$2:$I424))),"")</f>
        <v/>
      </c>
    </row>
    <row r="425" spans="1:11" x14ac:dyDescent="0.35">
      <c r="A425" s="318" t="str">
        <f ca="1">IF($B425='Creditor balance enquiry'!$C$2,1+COUNT($A$1:A424),"")</f>
        <v/>
      </c>
      <c r="B425" s="133" t="str">
        <f ca="1">OFFSET('Purchases Input worksheet'!$A$1,ROW()-2,0)</f>
        <v/>
      </c>
      <c r="C425" s="201" t="str">
        <f ca="1">IF($C424="Total","",
IF($C424="","",
IF(OFFSET('Purchases Input worksheet'!$B$1,ROW()-2,0)="","TOTAL",
OFFSET('Purchases Input worksheet'!$B$1,ROW()-2,0))))</f>
        <v/>
      </c>
      <c r="D425" s="201" t="str">
        <f ca="1">IF(OFFSET('Purchases Input worksheet'!$C$1,ROW()-2,0)="","",OFFSET('Purchases Input worksheet'!$C$1,ROW()-2,0))</f>
        <v/>
      </c>
      <c r="E425" s="170" t="str">
        <f ca="1">IF(OFFSET('Purchases Input worksheet'!$F$1,ROW()-2,0)="","",OFFSET('Purchases Input worksheet'!$F$1,ROW()-2,0))</f>
        <v/>
      </c>
      <c r="F425" s="202" t="str">
        <f ca="1">IF(OFFSET('Purchases Input worksheet'!$G$1,ROW()-2,0)="","",OFFSET('Purchases Input worksheet'!$G$1,ROW()-2,0))</f>
        <v/>
      </c>
      <c r="G425" s="205" t="str">
        <f ca="1">IF($C425="Total",SUM(G$1:G424),IF(OR('Purchases Input worksheet'!$M424&gt;0,'Purchases Input worksheet'!$M424=0),"",'Purchases Input worksheet'!$M424))</f>
        <v/>
      </c>
      <c r="H425" s="206" t="str">
        <f ca="1">IF($C425="Total",SUM(H$1:H424),IF(OR('Purchases Input worksheet'!$M424&lt;0,'Purchases Input worksheet'!$M424=0),"",'Purchases Input worksheet'!$M424))</f>
        <v/>
      </c>
      <c r="I425" s="347"/>
      <c r="J425" s="211" t="str">
        <f ca="1">IF($C425="Total",SUM($I$1:I424),"")</f>
        <v/>
      </c>
      <c r="K425" s="212" t="str">
        <f ca="1">IFERROR(IF($C425="Total",$K$2+SUM($G425:$H425)-$J425,
IF(AND(G425="",H425=""),"",
$K$2+SUM(H$3:$H425)+SUM(G$3:$G425)-SUM(I$2:$I425))),"")</f>
        <v/>
      </c>
    </row>
    <row r="426" spans="1:11" x14ac:dyDescent="0.35">
      <c r="A426" s="318" t="str">
        <f ca="1">IF($B426='Creditor balance enquiry'!$C$2,1+COUNT($A$1:A425),"")</f>
        <v/>
      </c>
      <c r="B426" s="133" t="str">
        <f ca="1">OFFSET('Purchases Input worksheet'!$A$1,ROW()-2,0)</f>
        <v/>
      </c>
      <c r="C426" s="201" t="str">
        <f ca="1">IF($C425="Total","",
IF($C425="","",
IF(OFFSET('Purchases Input worksheet'!$B$1,ROW()-2,0)="","TOTAL",
OFFSET('Purchases Input worksheet'!$B$1,ROW()-2,0))))</f>
        <v/>
      </c>
      <c r="D426" s="201" t="str">
        <f ca="1">IF(OFFSET('Purchases Input worksheet'!$C$1,ROW()-2,0)="","",OFFSET('Purchases Input worksheet'!$C$1,ROW()-2,0))</f>
        <v/>
      </c>
      <c r="E426" s="170" t="str">
        <f ca="1">IF(OFFSET('Purchases Input worksheet'!$F$1,ROW()-2,0)="","",OFFSET('Purchases Input worksheet'!$F$1,ROW()-2,0))</f>
        <v/>
      </c>
      <c r="F426" s="202" t="str">
        <f ca="1">IF(OFFSET('Purchases Input worksheet'!$G$1,ROW()-2,0)="","",OFFSET('Purchases Input worksheet'!$G$1,ROW()-2,0))</f>
        <v/>
      </c>
      <c r="G426" s="205" t="str">
        <f ca="1">IF($C426="Total",SUM(G$1:G425),IF(OR('Purchases Input worksheet'!$M425&gt;0,'Purchases Input worksheet'!$M425=0),"",'Purchases Input worksheet'!$M425))</f>
        <v/>
      </c>
      <c r="H426" s="206" t="str">
        <f ca="1">IF($C426="Total",SUM(H$1:H425),IF(OR('Purchases Input worksheet'!$M425&lt;0,'Purchases Input worksheet'!$M425=0),"",'Purchases Input worksheet'!$M425))</f>
        <v/>
      </c>
      <c r="I426" s="347"/>
      <c r="J426" s="211" t="str">
        <f ca="1">IF($C426="Total",SUM($I$1:I425),"")</f>
        <v/>
      </c>
      <c r="K426" s="212" t="str">
        <f ca="1">IFERROR(IF($C426="Total",$K$2+SUM($G426:$H426)-$J426,
IF(AND(G426="",H426=""),"",
$K$2+SUM(H$3:$H426)+SUM(G$3:$G426)-SUM(I$2:$I426))),"")</f>
        <v/>
      </c>
    </row>
    <row r="427" spans="1:11" x14ac:dyDescent="0.35">
      <c r="A427" s="318" t="str">
        <f ca="1">IF($B427='Creditor balance enquiry'!$C$2,1+COUNT($A$1:A426),"")</f>
        <v/>
      </c>
      <c r="B427" s="133" t="str">
        <f ca="1">OFFSET('Purchases Input worksheet'!$A$1,ROW()-2,0)</f>
        <v/>
      </c>
      <c r="C427" s="201" t="str">
        <f ca="1">IF($C426="Total","",
IF($C426="","",
IF(OFFSET('Purchases Input worksheet'!$B$1,ROW()-2,0)="","TOTAL",
OFFSET('Purchases Input worksheet'!$B$1,ROW()-2,0))))</f>
        <v/>
      </c>
      <c r="D427" s="201" t="str">
        <f ca="1">IF(OFFSET('Purchases Input worksheet'!$C$1,ROW()-2,0)="","",OFFSET('Purchases Input worksheet'!$C$1,ROW()-2,0))</f>
        <v/>
      </c>
      <c r="E427" s="170" t="str">
        <f ca="1">IF(OFFSET('Purchases Input worksheet'!$F$1,ROW()-2,0)="","",OFFSET('Purchases Input worksheet'!$F$1,ROW()-2,0))</f>
        <v/>
      </c>
      <c r="F427" s="202" t="str">
        <f ca="1">IF(OFFSET('Purchases Input worksheet'!$G$1,ROW()-2,0)="","",OFFSET('Purchases Input worksheet'!$G$1,ROW()-2,0))</f>
        <v/>
      </c>
      <c r="G427" s="205" t="str">
        <f ca="1">IF($C427="Total",SUM(G$1:G426),IF(OR('Purchases Input worksheet'!$M426&gt;0,'Purchases Input worksheet'!$M426=0),"",'Purchases Input worksheet'!$M426))</f>
        <v/>
      </c>
      <c r="H427" s="206" t="str">
        <f ca="1">IF($C427="Total",SUM(H$1:H426),IF(OR('Purchases Input worksheet'!$M426&lt;0,'Purchases Input worksheet'!$M426=0),"",'Purchases Input worksheet'!$M426))</f>
        <v/>
      </c>
      <c r="I427" s="347"/>
      <c r="J427" s="211" t="str">
        <f ca="1">IF($C427="Total",SUM($I$1:I426),"")</f>
        <v/>
      </c>
      <c r="K427" s="212" t="str">
        <f ca="1">IFERROR(IF($C427="Total",$K$2+SUM($G427:$H427)-$J427,
IF(AND(G427="",H427=""),"",
$K$2+SUM(H$3:$H427)+SUM(G$3:$G427)-SUM(I$2:$I427))),"")</f>
        <v/>
      </c>
    </row>
    <row r="428" spans="1:11" x14ac:dyDescent="0.35">
      <c r="A428" s="318" t="str">
        <f ca="1">IF($B428='Creditor balance enquiry'!$C$2,1+COUNT($A$1:A427),"")</f>
        <v/>
      </c>
      <c r="B428" s="133" t="str">
        <f ca="1">OFFSET('Purchases Input worksheet'!$A$1,ROW()-2,0)</f>
        <v/>
      </c>
      <c r="C428" s="201" t="str">
        <f ca="1">IF($C427="Total","",
IF($C427="","",
IF(OFFSET('Purchases Input worksheet'!$B$1,ROW()-2,0)="","TOTAL",
OFFSET('Purchases Input worksheet'!$B$1,ROW()-2,0))))</f>
        <v/>
      </c>
      <c r="D428" s="201" t="str">
        <f ca="1">IF(OFFSET('Purchases Input worksheet'!$C$1,ROW()-2,0)="","",OFFSET('Purchases Input worksheet'!$C$1,ROW()-2,0))</f>
        <v/>
      </c>
      <c r="E428" s="170" t="str">
        <f ca="1">IF(OFFSET('Purchases Input worksheet'!$F$1,ROW()-2,0)="","",OFFSET('Purchases Input worksheet'!$F$1,ROW()-2,0))</f>
        <v/>
      </c>
      <c r="F428" s="202" t="str">
        <f ca="1">IF(OFFSET('Purchases Input worksheet'!$G$1,ROW()-2,0)="","",OFFSET('Purchases Input worksheet'!$G$1,ROW()-2,0))</f>
        <v/>
      </c>
      <c r="G428" s="205" t="str">
        <f ca="1">IF($C428="Total",SUM(G$1:G427),IF(OR('Purchases Input worksheet'!$M427&gt;0,'Purchases Input worksheet'!$M427=0),"",'Purchases Input worksheet'!$M427))</f>
        <v/>
      </c>
      <c r="H428" s="206" t="str">
        <f ca="1">IF($C428="Total",SUM(H$1:H427),IF(OR('Purchases Input worksheet'!$M427&lt;0,'Purchases Input worksheet'!$M427=0),"",'Purchases Input worksheet'!$M427))</f>
        <v/>
      </c>
      <c r="I428" s="347"/>
      <c r="J428" s="211" t="str">
        <f ca="1">IF($C428="Total",SUM($I$1:I427),"")</f>
        <v/>
      </c>
      <c r="K428" s="212" t="str">
        <f ca="1">IFERROR(IF($C428="Total",$K$2+SUM($G428:$H428)-$J428,
IF(AND(G428="",H428=""),"",
$K$2+SUM(H$3:$H428)+SUM(G$3:$G428)-SUM(I$2:$I428))),"")</f>
        <v/>
      </c>
    </row>
    <row r="429" spans="1:11" x14ac:dyDescent="0.35">
      <c r="A429" s="318" t="str">
        <f ca="1">IF($B429='Creditor balance enquiry'!$C$2,1+COUNT($A$1:A428),"")</f>
        <v/>
      </c>
      <c r="B429" s="133" t="str">
        <f ca="1">OFFSET('Purchases Input worksheet'!$A$1,ROW()-2,0)</f>
        <v/>
      </c>
      <c r="C429" s="201" t="str">
        <f ca="1">IF($C428="Total","",
IF($C428="","",
IF(OFFSET('Purchases Input worksheet'!$B$1,ROW()-2,0)="","TOTAL",
OFFSET('Purchases Input worksheet'!$B$1,ROW()-2,0))))</f>
        <v/>
      </c>
      <c r="D429" s="201" t="str">
        <f ca="1">IF(OFFSET('Purchases Input worksheet'!$C$1,ROW()-2,0)="","",OFFSET('Purchases Input worksheet'!$C$1,ROW()-2,0))</f>
        <v/>
      </c>
      <c r="E429" s="170" t="str">
        <f ca="1">IF(OFFSET('Purchases Input worksheet'!$F$1,ROW()-2,0)="","",OFFSET('Purchases Input worksheet'!$F$1,ROW()-2,0))</f>
        <v/>
      </c>
      <c r="F429" s="202" t="str">
        <f ca="1">IF(OFFSET('Purchases Input worksheet'!$G$1,ROW()-2,0)="","",OFFSET('Purchases Input worksheet'!$G$1,ROW()-2,0))</f>
        <v/>
      </c>
      <c r="G429" s="205" t="str">
        <f ca="1">IF($C429="Total",SUM(G$1:G428),IF(OR('Purchases Input worksheet'!$M428&gt;0,'Purchases Input worksheet'!$M428=0),"",'Purchases Input worksheet'!$M428))</f>
        <v/>
      </c>
      <c r="H429" s="206" t="str">
        <f ca="1">IF($C429="Total",SUM(H$1:H428),IF(OR('Purchases Input worksheet'!$M428&lt;0,'Purchases Input worksheet'!$M428=0),"",'Purchases Input worksheet'!$M428))</f>
        <v/>
      </c>
      <c r="I429" s="347"/>
      <c r="J429" s="211" t="str">
        <f ca="1">IF($C429="Total",SUM($I$1:I428),"")</f>
        <v/>
      </c>
      <c r="K429" s="212" t="str">
        <f ca="1">IFERROR(IF($C429="Total",$K$2+SUM($G429:$H429)-$J429,
IF(AND(G429="",H429=""),"",
$K$2+SUM(H$3:$H429)+SUM(G$3:$G429)-SUM(I$2:$I429))),"")</f>
        <v/>
      </c>
    </row>
    <row r="430" spans="1:11" x14ac:dyDescent="0.35">
      <c r="A430" s="318" t="str">
        <f ca="1">IF($B430='Creditor balance enquiry'!$C$2,1+COUNT($A$1:A429),"")</f>
        <v/>
      </c>
      <c r="B430" s="133" t="str">
        <f ca="1">OFFSET('Purchases Input worksheet'!$A$1,ROW()-2,0)</f>
        <v/>
      </c>
      <c r="C430" s="201" t="str">
        <f ca="1">IF($C429="Total","",
IF($C429="","",
IF(OFFSET('Purchases Input worksheet'!$B$1,ROW()-2,0)="","TOTAL",
OFFSET('Purchases Input worksheet'!$B$1,ROW()-2,0))))</f>
        <v/>
      </c>
      <c r="D430" s="201" t="str">
        <f ca="1">IF(OFFSET('Purchases Input worksheet'!$C$1,ROW()-2,0)="","",OFFSET('Purchases Input worksheet'!$C$1,ROW()-2,0))</f>
        <v/>
      </c>
      <c r="E430" s="170" t="str">
        <f ca="1">IF(OFFSET('Purchases Input worksheet'!$F$1,ROW()-2,0)="","",OFFSET('Purchases Input worksheet'!$F$1,ROW()-2,0))</f>
        <v/>
      </c>
      <c r="F430" s="202" t="str">
        <f ca="1">IF(OFFSET('Purchases Input worksheet'!$G$1,ROW()-2,0)="","",OFFSET('Purchases Input worksheet'!$G$1,ROW()-2,0))</f>
        <v/>
      </c>
      <c r="G430" s="205" t="str">
        <f ca="1">IF($C430="Total",SUM(G$1:G429),IF(OR('Purchases Input worksheet'!$M429&gt;0,'Purchases Input worksheet'!$M429=0),"",'Purchases Input worksheet'!$M429))</f>
        <v/>
      </c>
      <c r="H430" s="206" t="str">
        <f ca="1">IF($C430="Total",SUM(H$1:H429),IF(OR('Purchases Input worksheet'!$M429&lt;0,'Purchases Input worksheet'!$M429=0),"",'Purchases Input worksheet'!$M429))</f>
        <v/>
      </c>
      <c r="I430" s="347"/>
      <c r="J430" s="211" t="str">
        <f ca="1">IF($C430="Total",SUM($I$1:I429),"")</f>
        <v/>
      </c>
      <c r="K430" s="212" t="str">
        <f ca="1">IFERROR(IF($C430="Total",$K$2+SUM($G430:$H430)-$J430,
IF(AND(G430="",H430=""),"",
$K$2+SUM(H$3:$H430)+SUM(G$3:$G430)-SUM(I$2:$I430))),"")</f>
        <v/>
      </c>
    </row>
    <row r="431" spans="1:11" x14ac:dyDescent="0.35">
      <c r="A431" s="318" t="str">
        <f ca="1">IF($B431='Creditor balance enquiry'!$C$2,1+COUNT($A$1:A430),"")</f>
        <v/>
      </c>
      <c r="B431" s="133" t="str">
        <f ca="1">OFFSET('Purchases Input worksheet'!$A$1,ROW()-2,0)</f>
        <v/>
      </c>
      <c r="C431" s="201" t="str">
        <f ca="1">IF($C430="Total","",
IF($C430="","",
IF(OFFSET('Purchases Input worksheet'!$B$1,ROW()-2,0)="","TOTAL",
OFFSET('Purchases Input worksheet'!$B$1,ROW()-2,0))))</f>
        <v/>
      </c>
      <c r="D431" s="201" t="str">
        <f ca="1">IF(OFFSET('Purchases Input worksheet'!$C$1,ROW()-2,0)="","",OFFSET('Purchases Input worksheet'!$C$1,ROW()-2,0))</f>
        <v/>
      </c>
      <c r="E431" s="170" t="str">
        <f ca="1">IF(OFFSET('Purchases Input worksheet'!$F$1,ROW()-2,0)="","",OFFSET('Purchases Input worksheet'!$F$1,ROW()-2,0))</f>
        <v/>
      </c>
      <c r="F431" s="202" t="str">
        <f ca="1">IF(OFFSET('Purchases Input worksheet'!$G$1,ROW()-2,0)="","",OFFSET('Purchases Input worksheet'!$G$1,ROW()-2,0))</f>
        <v/>
      </c>
      <c r="G431" s="205" t="str">
        <f ca="1">IF($C431="Total",SUM(G$1:G430),IF(OR('Purchases Input worksheet'!$M430&gt;0,'Purchases Input worksheet'!$M430=0),"",'Purchases Input worksheet'!$M430))</f>
        <v/>
      </c>
      <c r="H431" s="206" t="str">
        <f ca="1">IF($C431="Total",SUM(H$1:H430),IF(OR('Purchases Input worksheet'!$M430&lt;0,'Purchases Input worksheet'!$M430=0),"",'Purchases Input worksheet'!$M430))</f>
        <v/>
      </c>
      <c r="I431" s="347"/>
      <c r="J431" s="211" t="str">
        <f ca="1">IF($C431="Total",SUM($I$1:I430),"")</f>
        <v/>
      </c>
      <c r="K431" s="212" t="str">
        <f ca="1">IFERROR(IF($C431="Total",$K$2+SUM($G431:$H431)-$J431,
IF(AND(G431="",H431=""),"",
$K$2+SUM(H$3:$H431)+SUM(G$3:$G431)-SUM(I$2:$I431))),"")</f>
        <v/>
      </c>
    </row>
    <row r="432" spans="1:11" x14ac:dyDescent="0.35">
      <c r="A432" s="318" t="str">
        <f ca="1">IF($B432='Creditor balance enquiry'!$C$2,1+COUNT($A$1:A431),"")</f>
        <v/>
      </c>
      <c r="B432" s="133" t="str">
        <f ca="1">OFFSET('Purchases Input worksheet'!$A$1,ROW()-2,0)</f>
        <v/>
      </c>
      <c r="C432" s="201" t="str">
        <f ca="1">IF($C431="Total","",
IF($C431="","",
IF(OFFSET('Purchases Input worksheet'!$B$1,ROW()-2,0)="","TOTAL",
OFFSET('Purchases Input worksheet'!$B$1,ROW()-2,0))))</f>
        <v/>
      </c>
      <c r="D432" s="201" t="str">
        <f ca="1">IF(OFFSET('Purchases Input worksheet'!$C$1,ROW()-2,0)="","",OFFSET('Purchases Input worksheet'!$C$1,ROW()-2,0))</f>
        <v/>
      </c>
      <c r="E432" s="170" t="str">
        <f ca="1">IF(OFFSET('Purchases Input worksheet'!$F$1,ROW()-2,0)="","",OFFSET('Purchases Input worksheet'!$F$1,ROW()-2,0))</f>
        <v/>
      </c>
      <c r="F432" s="202" t="str">
        <f ca="1">IF(OFFSET('Purchases Input worksheet'!$G$1,ROW()-2,0)="","",OFFSET('Purchases Input worksheet'!$G$1,ROW()-2,0))</f>
        <v/>
      </c>
      <c r="G432" s="205" t="str">
        <f ca="1">IF($C432="Total",SUM(G$1:G431),IF(OR('Purchases Input worksheet'!$M431&gt;0,'Purchases Input worksheet'!$M431=0),"",'Purchases Input worksheet'!$M431))</f>
        <v/>
      </c>
      <c r="H432" s="206" t="str">
        <f ca="1">IF($C432="Total",SUM(H$1:H431),IF(OR('Purchases Input worksheet'!$M431&lt;0,'Purchases Input worksheet'!$M431=0),"",'Purchases Input worksheet'!$M431))</f>
        <v/>
      </c>
      <c r="I432" s="347"/>
      <c r="J432" s="211" t="str">
        <f ca="1">IF($C432="Total",SUM($I$1:I431),"")</f>
        <v/>
      </c>
      <c r="K432" s="212" t="str">
        <f ca="1">IFERROR(IF($C432="Total",$K$2+SUM($G432:$H432)-$J432,
IF(AND(G432="",H432=""),"",
$K$2+SUM(H$3:$H432)+SUM(G$3:$G432)-SUM(I$2:$I432))),"")</f>
        <v/>
      </c>
    </row>
    <row r="433" spans="1:11" x14ac:dyDescent="0.35">
      <c r="A433" s="318" t="str">
        <f ca="1">IF($B433='Creditor balance enquiry'!$C$2,1+COUNT($A$1:A432),"")</f>
        <v/>
      </c>
      <c r="B433" s="133" t="str">
        <f ca="1">OFFSET('Purchases Input worksheet'!$A$1,ROW()-2,0)</f>
        <v/>
      </c>
      <c r="C433" s="201" t="str">
        <f ca="1">IF($C432="Total","",
IF($C432="","",
IF(OFFSET('Purchases Input worksheet'!$B$1,ROW()-2,0)="","TOTAL",
OFFSET('Purchases Input worksheet'!$B$1,ROW()-2,0))))</f>
        <v/>
      </c>
      <c r="D433" s="201" t="str">
        <f ca="1">IF(OFFSET('Purchases Input worksheet'!$C$1,ROW()-2,0)="","",OFFSET('Purchases Input worksheet'!$C$1,ROW()-2,0))</f>
        <v/>
      </c>
      <c r="E433" s="170" t="str">
        <f ca="1">IF(OFFSET('Purchases Input worksheet'!$F$1,ROW()-2,0)="","",OFFSET('Purchases Input worksheet'!$F$1,ROW()-2,0))</f>
        <v/>
      </c>
      <c r="F433" s="202" t="str">
        <f ca="1">IF(OFFSET('Purchases Input worksheet'!$G$1,ROW()-2,0)="","",OFFSET('Purchases Input worksheet'!$G$1,ROW()-2,0))</f>
        <v/>
      </c>
      <c r="G433" s="205" t="str">
        <f ca="1">IF($C433="Total",SUM(G$1:G432),IF(OR('Purchases Input worksheet'!$M432&gt;0,'Purchases Input worksheet'!$M432=0),"",'Purchases Input worksheet'!$M432))</f>
        <v/>
      </c>
      <c r="H433" s="206" t="str">
        <f ca="1">IF($C433="Total",SUM(H$1:H432),IF(OR('Purchases Input worksheet'!$M432&lt;0,'Purchases Input worksheet'!$M432=0),"",'Purchases Input worksheet'!$M432))</f>
        <v/>
      </c>
      <c r="I433" s="347"/>
      <c r="J433" s="211" t="str">
        <f ca="1">IF($C433="Total",SUM($I$1:I432),"")</f>
        <v/>
      </c>
      <c r="K433" s="212" t="str">
        <f ca="1">IFERROR(IF($C433="Total",$K$2+SUM($G433:$H433)-$J433,
IF(AND(G433="",H433=""),"",
$K$2+SUM(H$3:$H433)+SUM(G$3:$G433)-SUM(I$2:$I433))),"")</f>
        <v/>
      </c>
    </row>
    <row r="434" spans="1:11" x14ac:dyDescent="0.35">
      <c r="A434" s="318" t="str">
        <f ca="1">IF($B434='Creditor balance enquiry'!$C$2,1+COUNT($A$1:A433),"")</f>
        <v/>
      </c>
      <c r="B434" s="133" t="str">
        <f ca="1">OFFSET('Purchases Input worksheet'!$A$1,ROW()-2,0)</f>
        <v/>
      </c>
      <c r="C434" s="201" t="str">
        <f ca="1">IF($C433="Total","",
IF($C433="","",
IF(OFFSET('Purchases Input worksheet'!$B$1,ROW()-2,0)="","TOTAL",
OFFSET('Purchases Input worksheet'!$B$1,ROW()-2,0))))</f>
        <v/>
      </c>
      <c r="D434" s="201" t="str">
        <f ca="1">IF(OFFSET('Purchases Input worksheet'!$C$1,ROW()-2,0)="","",OFFSET('Purchases Input worksheet'!$C$1,ROW()-2,0))</f>
        <v/>
      </c>
      <c r="E434" s="170" t="str">
        <f ca="1">IF(OFFSET('Purchases Input worksheet'!$F$1,ROW()-2,0)="","",OFFSET('Purchases Input worksheet'!$F$1,ROW()-2,0))</f>
        <v/>
      </c>
      <c r="F434" s="202" t="str">
        <f ca="1">IF(OFFSET('Purchases Input worksheet'!$G$1,ROW()-2,0)="","",OFFSET('Purchases Input worksheet'!$G$1,ROW()-2,0))</f>
        <v/>
      </c>
      <c r="G434" s="205" t="str">
        <f ca="1">IF($C434="Total",SUM(G$1:G433),IF(OR('Purchases Input worksheet'!$M433&gt;0,'Purchases Input worksheet'!$M433=0),"",'Purchases Input worksheet'!$M433))</f>
        <v/>
      </c>
      <c r="H434" s="206" t="str">
        <f ca="1">IF($C434="Total",SUM(H$1:H433),IF(OR('Purchases Input worksheet'!$M433&lt;0,'Purchases Input worksheet'!$M433=0),"",'Purchases Input worksheet'!$M433))</f>
        <v/>
      </c>
      <c r="I434" s="347"/>
      <c r="J434" s="211" t="str">
        <f ca="1">IF($C434="Total",SUM($I$1:I433),"")</f>
        <v/>
      </c>
      <c r="K434" s="212" t="str">
        <f ca="1">IFERROR(IF($C434="Total",$K$2+SUM($G434:$H434)-$J434,
IF(AND(G434="",H434=""),"",
$K$2+SUM(H$3:$H434)+SUM(G$3:$G434)-SUM(I$2:$I434))),"")</f>
        <v/>
      </c>
    </row>
    <row r="435" spans="1:11" x14ac:dyDescent="0.35">
      <c r="A435" s="318" t="str">
        <f ca="1">IF($B435='Creditor balance enquiry'!$C$2,1+COUNT($A$1:A434),"")</f>
        <v/>
      </c>
      <c r="B435" s="133" t="str">
        <f ca="1">OFFSET('Purchases Input worksheet'!$A$1,ROW()-2,0)</f>
        <v/>
      </c>
      <c r="C435" s="201" t="str">
        <f ca="1">IF($C434="Total","",
IF($C434="","",
IF(OFFSET('Purchases Input worksheet'!$B$1,ROW()-2,0)="","TOTAL",
OFFSET('Purchases Input worksheet'!$B$1,ROW()-2,0))))</f>
        <v/>
      </c>
      <c r="D435" s="201" t="str">
        <f ca="1">IF(OFFSET('Purchases Input worksheet'!$C$1,ROW()-2,0)="","",OFFSET('Purchases Input worksheet'!$C$1,ROW()-2,0))</f>
        <v/>
      </c>
      <c r="E435" s="170" t="str">
        <f ca="1">IF(OFFSET('Purchases Input worksheet'!$F$1,ROW()-2,0)="","",OFFSET('Purchases Input worksheet'!$F$1,ROW()-2,0))</f>
        <v/>
      </c>
      <c r="F435" s="202" t="str">
        <f ca="1">IF(OFFSET('Purchases Input worksheet'!$G$1,ROW()-2,0)="","",OFFSET('Purchases Input worksheet'!$G$1,ROW()-2,0))</f>
        <v/>
      </c>
      <c r="G435" s="205" t="str">
        <f ca="1">IF($C435="Total",SUM(G$1:G434),IF(OR('Purchases Input worksheet'!$M434&gt;0,'Purchases Input worksheet'!$M434=0),"",'Purchases Input worksheet'!$M434))</f>
        <v/>
      </c>
      <c r="H435" s="206" t="str">
        <f ca="1">IF($C435="Total",SUM(H$1:H434),IF(OR('Purchases Input worksheet'!$M434&lt;0,'Purchases Input worksheet'!$M434=0),"",'Purchases Input worksheet'!$M434))</f>
        <v/>
      </c>
      <c r="I435" s="347"/>
      <c r="J435" s="211" t="str">
        <f ca="1">IF($C435="Total",SUM($I$1:I434),"")</f>
        <v/>
      </c>
      <c r="K435" s="212" t="str">
        <f ca="1">IFERROR(IF($C435="Total",$K$2+SUM($G435:$H435)-$J435,
IF(AND(G435="",H435=""),"",
$K$2+SUM(H$3:$H435)+SUM(G$3:$G435)-SUM(I$2:$I435))),"")</f>
        <v/>
      </c>
    </row>
    <row r="436" spans="1:11" x14ac:dyDescent="0.35">
      <c r="A436" s="318" t="str">
        <f ca="1">IF($B436='Creditor balance enquiry'!$C$2,1+COUNT($A$1:A435),"")</f>
        <v/>
      </c>
      <c r="B436" s="133" t="str">
        <f ca="1">OFFSET('Purchases Input worksheet'!$A$1,ROW()-2,0)</f>
        <v/>
      </c>
      <c r="C436" s="201" t="str">
        <f ca="1">IF($C435="Total","",
IF($C435="","",
IF(OFFSET('Purchases Input worksheet'!$B$1,ROW()-2,0)="","TOTAL",
OFFSET('Purchases Input worksheet'!$B$1,ROW()-2,0))))</f>
        <v/>
      </c>
      <c r="D436" s="201" t="str">
        <f ca="1">IF(OFFSET('Purchases Input worksheet'!$C$1,ROW()-2,0)="","",OFFSET('Purchases Input worksheet'!$C$1,ROW()-2,0))</f>
        <v/>
      </c>
      <c r="E436" s="170" t="str">
        <f ca="1">IF(OFFSET('Purchases Input worksheet'!$F$1,ROW()-2,0)="","",OFFSET('Purchases Input worksheet'!$F$1,ROW()-2,0))</f>
        <v/>
      </c>
      <c r="F436" s="202" t="str">
        <f ca="1">IF(OFFSET('Purchases Input worksheet'!$G$1,ROW()-2,0)="","",OFFSET('Purchases Input worksheet'!$G$1,ROW()-2,0))</f>
        <v/>
      </c>
      <c r="G436" s="205" t="str">
        <f ca="1">IF($C436="Total",SUM(G$1:G435),IF(OR('Purchases Input worksheet'!$M435&gt;0,'Purchases Input worksheet'!$M435=0),"",'Purchases Input worksheet'!$M435))</f>
        <v/>
      </c>
      <c r="H436" s="206" t="str">
        <f ca="1">IF($C436="Total",SUM(H$1:H435),IF(OR('Purchases Input worksheet'!$M435&lt;0,'Purchases Input worksheet'!$M435=0),"",'Purchases Input worksheet'!$M435))</f>
        <v/>
      </c>
      <c r="I436" s="347"/>
      <c r="J436" s="211" t="str">
        <f ca="1">IF($C436="Total",SUM($I$1:I435),"")</f>
        <v/>
      </c>
      <c r="K436" s="212" t="str">
        <f ca="1">IFERROR(IF($C436="Total",$K$2+SUM($G436:$H436)-$J436,
IF(AND(G436="",H436=""),"",
$K$2+SUM(H$3:$H436)+SUM(G$3:$G436)-SUM(I$2:$I436))),"")</f>
        <v/>
      </c>
    </row>
    <row r="437" spans="1:11" x14ac:dyDescent="0.35">
      <c r="A437" s="318" t="str">
        <f ca="1">IF($B437='Creditor balance enquiry'!$C$2,1+COUNT($A$1:A436),"")</f>
        <v/>
      </c>
      <c r="B437" s="133" t="str">
        <f ca="1">OFFSET('Purchases Input worksheet'!$A$1,ROW()-2,0)</f>
        <v/>
      </c>
      <c r="C437" s="201" t="str">
        <f ca="1">IF($C436="Total","",
IF($C436="","",
IF(OFFSET('Purchases Input worksheet'!$B$1,ROW()-2,0)="","TOTAL",
OFFSET('Purchases Input worksheet'!$B$1,ROW()-2,0))))</f>
        <v/>
      </c>
      <c r="D437" s="201" t="str">
        <f ca="1">IF(OFFSET('Purchases Input worksheet'!$C$1,ROW()-2,0)="","",OFFSET('Purchases Input worksheet'!$C$1,ROW()-2,0))</f>
        <v/>
      </c>
      <c r="E437" s="170" t="str">
        <f ca="1">IF(OFFSET('Purchases Input worksheet'!$F$1,ROW()-2,0)="","",OFFSET('Purchases Input worksheet'!$F$1,ROW()-2,0))</f>
        <v/>
      </c>
      <c r="F437" s="202" t="str">
        <f ca="1">IF(OFFSET('Purchases Input worksheet'!$G$1,ROW()-2,0)="","",OFFSET('Purchases Input worksheet'!$G$1,ROW()-2,0))</f>
        <v/>
      </c>
      <c r="G437" s="205" t="str">
        <f ca="1">IF($C437="Total",SUM(G$1:G436),IF(OR('Purchases Input worksheet'!$M436&gt;0,'Purchases Input worksheet'!$M436=0),"",'Purchases Input worksheet'!$M436))</f>
        <v/>
      </c>
      <c r="H437" s="206" t="str">
        <f ca="1">IF($C437="Total",SUM(H$1:H436),IF(OR('Purchases Input worksheet'!$M436&lt;0,'Purchases Input worksheet'!$M436=0),"",'Purchases Input worksheet'!$M436))</f>
        <v/>
      </c>
      <c r="I437" s="347"/>
      <c r="J437" s="211" t="str">
        <f ca="1">IF($C437="Total",SUM($I$1:I436),"")</f>
        <v/>
      </c>
      <c r="K437" s="212" t="str">
        <f ca="1">IFERROR(IF($C437="Total",$K$2+SUM($G437:$H437)-$J437,
IF(AND(G437="",H437=""),"",
$K$2+SUM(H$3:$H437)+SUM(G$3:$G437)-SUM(I$2:$I437))),"")</f>
        <v/>
      </c>
    </row>
    <row r="438" spans="1:11" x14ac:dyDescent="0.35">
      <c r="A438" s="318" t="str">
        <f ca="1">IF($B438='Creditor balance enquiry'!$C$2,1+COUNT($A$1:A437),"")</f>
        <v/>
      </c>
      <c r="B438" s="133" t="str">
        <f ca="1">OFFSET('Purchases Input worksheet'!$A$1,ROW()-2,0)</f>
        <v/>
      </c>
      <c r="C438" s="201" t="str">
        <f ca="1">IF($C437="Total","",
IF($C437="","",
IF(OFFSET('Purchases Input worksheet'!$B$1,ROW()-2,0)="","TOTAL",
OFFSET('Purchases Input worksheet'!$B$1,ROW()-2,0))))</f>
        <v/>
      </c>
      <c r="D438" s="201" t="str">
        <f ca="1">IF(OFFSET('Purchases Input worksheet'!$C$1,ROW()-2,0)="","",OFFSET('Purchases Input worksheet'!$C$1,ROW()-2,0))</f>
        <v/>
      </c>
      <c r="E438" s="170" t="str">
        <f ca="1">IF(OFFSET('Purchases Input worksheet'!$F$1,ROW()-2,0)="","",OFFSET('Purchases Input worksheet'!$F$1,ROW()-2,0))</f>
        <v/>
      </c>
      <c r="F438" s="202" t="str">
        <f ca="1">IF(OFFSET('Purchases Input worksheet'!$G$1,ROW()-2,0)="","",OFFSET('Purchases Input worksheet'!$G$1,ROW()-2,0))</f>
        <v/>
      </c>
      <c r="G438" s="205" t="str">
        <f ca="1">IF($C438="Total",SUM(G$1:G437),IF(OR('Purchases Input worksheet'!$M437&gt;0,'Purchases Input worksheet'!$M437=0),"",'Purchases Input worksheet'!$M437))</f>
        <v/>
      </c>
      <c r="H438" s="206" t="str">
        <f ca="1">IF($C438="Total",SUM(H$1:H437),IF(OR('Purchases Input worksheet'!$M437&lt;0,'Purchases Input worksheet'!$M437=0),"",'Purchases Input worksheet'!$M437))</f>
        <v/>
      </c>
      <c r="I438" s="347"/>
      <c r="J438" s="211" t="str">
        <f ca="1">IF($C438="Total",SUM($I$1:I437),"")</f>
        <v/>
      </c>
      <c r="K438" s="212" t="str">
        <f ca="1">IFERROR(IF($C438="Total",$K$2+SUM($G438:$H438)-$J438,
IF(AND(G438="",H438=""),"",
$K$2+SUM(H$3:$H438)+SUM(G$3:$G438)-SUM(I$2:$I438))),"")</f>
        <v/>
      </c>
    </row>
    <row r="439" spans="1:11" x14ac:dyDescent="0.35">
      <c r="A439" s="318" t="str">
        <f ca="1">IF($B439='Creditor balance enquiry'!$C$2,1+COUNT($A$1:A438),"")</f>
        <v/>
      </c>
      <c r="B439" s="133" t="str">
        <f ca="1">OFFSET('Purchases Input worksheet'!$A$1,ROW()-2,0)</f>
        <v/>
      </c>
      <c r="C439" s="201" t="str">
        <f ca="1">IF($C438="Total","",
IF($C438="","",
IF(OFFSET('Purchases Input worksheet'!$B$1,ROW()-2,0)="","TOTAL",
OFFSET('Purchases Input worksheet'!$B$1,ROW()-2,0))))</f>
        <v/>
      </c>
      <c r="D439" s="201" t="str">
        <f ca="1">IF(OFFSET('Purchases Input worksheet'!$C$1,ROW()-2,0)="","",OFFSET('Purchases Input worksheet'!$C$1,ROW()-2,0))</f>
        <v/>
      </c>
      <c r="E439" s="170" t="str">
        <f ca="1">IF(OFFSET('Purchases Input worksheet'!$F$1,ROW()-2,0)="","",OFFSET('Purchases Input worksheet'!$F$1,ROW()-2,0))</f>
        <v/>
      </c>
      <c r="F439" s="202" t="str">
        <f ca="1">IF(OFFSET('Purchases Input worksheet'!$G$1,ROW()-2,0)="","",OFFSET('Purchases Input worksheet'!$G$1,ROW()-2,0))</f>
        <v/>
      </c>
      <c r="G439" s="205" t="str">
        <f ca="1">IF($C439="Total",SUM(G$1:G438),IF(OR('Purchases Input worksheet'!$M438&gt;0,'Purchases Input worksheet'!$M438=0),"",'Purchases Input worksheet'!$M438))</f>
        <v/>
      </c>
      <c r="H439" s="206" t="str">
        <f ca="1">IF($C439="Total",SUM(H$1:H438),IF(OR('Purchases Input worksheet'!$M438&lt;0,'Purchases Input worksheet'!$M438=0),"",'Purchases Input worksheet'!$M438))</f>
        <v/>
      </c>
      <c r="I439" s="347"/>
      <c r="J439" s="211" t="str">
        <f ca="1">IF($C439="Total",SUM($I$1:I438),"")</f>
        <v/>
      </c>
      <c r="K439" s="212" t="str">
        <f ca="1">IFERROR(IF($C439="Total",$K$2+SUM($G439:$H439)-$J439,
IF(AND(G439="",H439=""),"",
$K$2+SUM(H$3:$H439)+SUM(G$3:$G439)-SUM(I$2:$I439))),"")</f>
        <v/>
      </c>
    </row>
    <row r="440" spans="1:11" x14ac:dyDescent="0.35">
      <c r="A440" s="318" t="str">
        <f ca="1">IF($B440='Creditor balance enquiry'!$C$2,1+COUNT($A$1:A439),"")</f>
        <v/>
      </c>
      <c r="B440" s="133" t="str">
        <f ca="1">OFFSET('Purchases Input worksheet'!$A$1,ROW()-2,0)</f>
        <v/>
      </c>
      <c r="C440" s="201" t="str">
        <f ca="1">IF($C439="Total","",
IF($C439="","",
IF(OFFSET('Purchases Input worksheet'!$B$1,ROW()-2,0)="","TOTAL",
OFFSET('Purchases Input worksheet'!$B$1,ROW()-2,0))))</f>
        <v/>
      </c>
      <c r="D440" s="201" t="str">
        <f ca="1">IF(OFFSET('Purchases Input worksheet'!$C$1,ROW()-2,0)="","",OFFSET('Purchases Input worksheet'!$C$1,ROW()-2,0))</f>
        <v/>
      </c>
      <c r="E440" s="170" t="str">
        <f ca="1">IF(OFFSET('Purchases Input worksheet'!$F$1,ROW()-2,0)="","",OFFSET('Purchases Input worksheet'!$F$1,ROW()-2,0))</f>
        <v/>
      </c>
      <c r="F440" s="202" t="str">
        <f ca="1">IF(OFFSET('Purchases Input worksheet'!$G$1,ROW()-2,0)="","",OFFSET('Purchases Input worksheet'!$G$1,ROW()-2,0))</f>
        <v/>
      </c>
      <c r="G440" s="205" t="str">
        <f ca="1">IF($C440="Total",SUM(G$1:G439),IF(OR('Purchases Input worksheet'!$M439&gt;0,'Purchases Input worksheet'!$M439=0),"",'Purchases Input worksheet'!$M439))</f>
        <v/>
      </c>
      <c r="H440" s="206" t="str">
        <f ca="1">IF($C440="Total",SUM(H$1:H439),IF(OR('Purchases Input worksheet'!$M439&lt;0,'Purchases Input worksheet'!$M439=0),"",'Purchases Input worksheet'!$M439))</f>
        <v/>
      </c>
      <c r="I440" s="347"/>
      <c r="J440" s="211" t="str">
        <f ca="1">IF($C440="Total",SUM($I$1:I439),"")</f>
        <v/>
      </c>
      <c r="K440" s="212" t="str">
        <f ca="1">IFERROR(IF($C440="Total",$K$2+SUM($G440:$H440)-$J440,
IF(AND(G440="",H440=""),"",
$K$2+SUM(H$3:$H440)+SUM(G$3:$G440)-SUM(I$2:$I440))),"")</f>
        <v/>
      </c>
    </row>
    <row r="441" spans="1:11" x14ac:dyDescent="0.35">
      <c r="A441" s="318" t="str">
        <f ca="1">IF($B441='Creditor balance enquiry'!$C$2,1+COUNT($A$1:A440),"")</f>
        <v/>
      </c>
      <c r="B441" s="133" t="str">
        <f ca="1">OFFSET('Purchases Input worksheet'!$A$1,ROW()-2,0)</f>
        <v/>
      </c>
      <c r="C441" s="201" t="str">
        <f ca="1">IF($C440="Total","",
IF($C440="","",
IF(OFFSET('Purchases Input worksheet'!$B$1,ROW()-2,0)="","TOTAL",
OFFSET('Purchases Input worksheet'!$B$1,ROW()-2,0))))</f>
        <v/>
      </c>
      <c r="D441" s="201" t="str">
        <f ca="1">IF(OFFSET('Purchases Input worksheet'!$C$1,ROW()-2,0)="","",OFFSET('Purchases Input worksheet'!$C$1,ROW()-2,0))</f>
        <v/>
      </c>
      <c r="E441" s="170" t="str">
        <f ca="1">IF(OFFSET('Purchases Input worksheet'!$F$1,ROW()-2,0)="","",OFFSET('Purchases Input worksheet'!$F$1,ROW()-2,0))</f>
        <v/>
      </c>
      <c r="F441" s="202" t="str">
        <f ca="1">IF(OFFSET('Purchases Input worksheet'!$G$1,ROW()-2,0)="","",OFFSET('Purchases Input worksheet'!$G$1,ROW()-2,0))</f>
        <v/>
      </c>
      <c r="G441" s="205" t="str">
        <f ca="1">IF($C441="Total",SUM(G$1:G440),IF(OR('Purchases Input worksheet'!$M440&gt;0,'Purchases Input worksheet'!$M440=0),"",'Purchases Input worksheet'!$M440))</f>
        <v/>
      </c>
      <c r="H441" s="206" t="str">
        <f ca="1">IF($C441="Total",SUM(H$1:H440),IF(OR('Purchases Input worksheet'!$M440&lt;0,'Purchases Input worksheet'!$M440=0),"",'Purchases Input worksheet'!$M440))</f>
        <v/>
      </c>
      <c r="I441" s="347"/>
      <c r="J441" s="211" t="str">
        <f ca="1">IF($C441="Total",SUM($I$1:I440),"")</f>
        <v/>
      </c>
      <c r="K441" s="212" t="str">
        <f ca="1">IFERROR(IF($C441="Total",$K$2+SUM($G441:$H441)-$J441,
IF(AND(G441="",H441=""),"",
$K$2+SUM(H$3:$H441)+SUM(G$3:$G441)-SUM(I$2:$I441))),"")</f>
        <v/>
      </c>
    </row>
    <row r="442" spans="1:11" x14ac:dyDescent="0.35">
      <c r="A442" s="318" t="str">
        <f ca="1">IF($B442='Creditor balance enquiry'!$C$2,1+COUNT($A$1:A441),"")</f>
        <v/>
      </c>
      <c r="B442" s="133" t="str">
        <f ca="1">OFFSET('Purchases Input worksheet'!$A$1,ROW()-2,0)</f>
        <v/>
      </c>
      <c r="C442" s="201" t="str">
        <f ca="1">IF($C441="Total","",
IF($C441="","",
IF(OFFSET('Purchases Input worksheet'!$B$1,ROW()-2,0)="","TOTAL",
OFFSET('Purchases Input worksheet'!$B$1,ROW()-2,0))))</f>
        <v/>
      </c>
      <c r="D442" s="201" t="str">
        <f ca="1">IF(OFFSET('Purchases Input worksheet'!$C$1,ROW()-2,0)="","",OFFSET('Purchases Input worksheet'!$C$1,ROW()-2,0))</f>
        <v/>
      </c>
      <c r="E442" s="170" t="str">
        <f ca="1">IF(OFFSET('Purchases Input worksheet'!$F$1,ROW()-2,0)="","",OFFSET('Purchases Input worksheet'!$F$1,ROW()-2,0))</f>
        <v/>
      </c>
      <c r="F442" s="202" t="str">
        <f ca="1">IF(OFFSET('Purchases Input worksheet'!$G$1,ROW()-2,0)="","",OFFSET('Purchases Input worksheet'!$G$1,ROW()-2,0))</f>
        <v/>
      </c>
      <c r="G442" s="205" t="str">
        <f ca="1">IF($C442="Total",SUM(G$1:G441),IF(OR('Purchases Input worksheet'!$M441&gt;0,'Purchases Input worksheet'!$M441=0),"",'Purchases Input worksheet'!$M441))</f>
        <v/>
      </c>
      <c r="H442" s="206" t="str">
        <f ca="1">IF($C442="Total",SUM(H$1:H441),IF(OR('Purchases Input worksheet'!$M441&lt;0,'Purchases Input worksheet'!$M441=0),"",'Purchases Input worksheet'!$M441))</f>
        <v/>
      </c>
      <c r="I442" s="347"/>
      <c r="J442" s="211" t="str">
        <f ca="1">IF($C442="Total",SUM($I$1:I441),"")</f>
        <v/>
      </c>
      <c r="K442" s="212" t="str">
        <f ca="1">IFERROR(IF($C442="Total",$K$2+SUM($G442:$H442)-$J442,
IF(AND(G442="",H442=""),"",
$K$2+SUM(H$3:$H442)+SUM(G$3:$G442)-SUM(I$2:$I442))),"")</f>
        <v/>
      </c>
    </row>
    <row r="443" spans="1:11" x14ac:dyDescent="0.35">
      <c r="A443" s="318" t="str">
        <f ca="1">IF($B443='Creditor balance enquiry'!$C$2,1+COUNT($A$1:A442),"")</f>
        <v/>
      </c>
      <c r="B443" s="133" t="str">
        <f ca="1">OFFSET('Purchases Input worksheet'!$A$1,ROW()-2,0)</f>
        <v/>
      </c>
      <c r="C443" s="201" t="str">
        <f ca="1">IF($C442="Total","",
IF($C442="","",
IF(OFFSET('Purchases Input worksheet'!$B$1,ROW()-2,0)="","TOTAL",
OFFSET('Purchases Input worksheet'!$B$1,ROW()-2,0))))</f>
        <v/>
      </c>
      <c r="D443" s="201" t="str">
        <f ca="1">IF(OFFSET('Purchases Input worksheet'!$C$1,ROW()-2,0)="","",OFFSET('Purchases Input worksheet'!$C$1,ROW()-2,0))</f>
        <v/>
      </c>
      <c r="E443" s="170" t="str">
        <f ca="1">IF(OFFSET('Purchases Input worksheet'!$F$1,ROW()-2,0)="","",OFFSET('Purchases Input worksheet'!$F$1,ROW()-2,0))</f>
        <v/>
      </c>
      <c r="F443" s="202" t="str">
        <f ca="1">IF(OFFSET('Purchases Input worksheet'!$G$1,ROW()-2,0)="","",OFFSET('Purchases Input worksheet'!$G$1,ROW()-2,0))</f>
        <v/>
      </c>
      <c r="G443" s="205" t="str">
        <f ca="1">IF($C443="Total",SUM(G$1:G442),IF(OR('Purchases Input worksheet'!$M442&gt;0,'Purchases Input worksheet'!$M442=0),"",'Purchases Input worksheet'!$M442))</f>
        <v/>
      </c>
      <c r="H443" s="206" t="str">
        <f ca="1">IF($C443="Total",SUM(H$1:H442),IF(OR('Purchases Input worksheet'!$M442&lt;0,'Purchases Input worksheet'!$M442=0),"",'Purchases Input worksheet'!$M442))</f>
        <v/>
      </c>
      <c r="I443" s="347"/>
      <c r="J443" s="211" t="str">
        <f ca="1">IF($C443="Total",SUM($I$1:I442),"")</f>
        <v/>
      </c>
      <c r="K443" s="212" t="str">
        <f ca="1">IFERROR(IF($C443="Total",$K$2+SUM($G443:$H443)-$J443,
IF(AND(G443="",H443=""),"",
$K$2+SUM(H$3:$H443)+SUM(G$3:$G443)-SUM(I$2:$I443))),"")</f>
        <v/>
      </c>
    </row>
    <row r="444" spans="1:11" x14ac:dyDescent="0.35">
      <c r="A444" s="318" t="str">
        <f ca="1">IF($B444='Creditor balance enquiry'!$C$2,1+COUNT($A$1:A443),"")</f>
        <v/>
      </c>
      <c r="B444" s="133" t="str">
        <f ca="1">OFFSET('Purchases Input worksheet'!$A$1,ROW()-2,0)</f>
        <v/>
      </c>
      <c r="C444" s="201" t="str">
        <f ca="1">IF($C443="Total","",
IF($C443="","",
IF(OFFSET('Purchases Input worksheet'!$B$1,ROW()-2,0)="","TOTAL",
OFFSET('Purchases Input worksheet'!$B$1,ROW()-2,0))))</f>
        <v/>
      </c>
      <c r="D444" s="201" t="str">
        <f ca="1">IF(OFFSET('Purchases Input worksheet'!$C$1,ROW()-2,0)="","",OFFSET('Purchases Input worksheet'!$C$1,ROW()-2,0))</f>
        <v/>
      </c>
      <c r="E444" s="170" t="str">
        <f ca="1">IF(OFFSET('Purchases Input worksheet'!$F$1,ROW()-2,0)="","",OFFSET('Purchases Input worksheet'!$F$1,ROW()-2,0))</f>
        <v/>
      </c>
      <c r="F444" s="202" t="str">
        <f ca="1">IF(OFFSET('Purchases Input worksheet'!$G$1,ROW()-2,0)="","",OFFSET('Purchases Input worksheet'!$G$1,ROW()-2,0))</f>
        <v/>
      </c>
      <c r="G444" s="205" t="str">
        <f ca="1">IF($C444="Total",SUM(G$1:G443),IF(OR('Purchases Input worksheet'!$M443&gt;0,'Purchases Input worksheet'!$M443=0),"",'Purchases Input worksheet'!$M443))</f>
        <v/>
      </c>
      <c r="H444" s="206" t="str">
        <f ca="1">IF($C444="Total",SUM(H$1:H443),IF(OR('Purchases Input worksheet'!$M443&lt;0,'Purchases Input worksheet'!$M443=0),"",'Purchases Input worksheet'!$M443))</f>
        <v/>
      </c>
      <c r="I444" s="347"/>
      <c r="J444" s="211" t="str">
        <f ca="1">IF($C444="Total",SUM($I$1:I443),"")</f>
        <v/>
      </c>
      <c r="K444" s="212" t="str">
        <f ca="1">IFERROR(IF($C444="Total",$K$2+SUM($G444:$H444)-$J444,
IF(AND(G444="",H444=""),"",
$K$2+SUM(H$3:$H444)+SUM(G$3:$G444)-SUM(I$2:$I444))),"")</f>
        <v/>
      </c>
    </row>
    <row r="445" spans="1:11" x14ac:dyDescent="0.35">
      <c r="A445" s="318" t="str">
        <f ca="1">IF($B445='Creditor balance enquiry'!$C$2,1+COUNT($A$1:A444),"")</f>
        <v/>
      </c>
      <c r="B445" s="133" t="str">
        <f ca="1">OFFSET('Purchases Input worksheet'!$A$1,ROW()-2,0)</f>
        <v/>
      </c>
      <c r="C445" s="201" t="str">
        <f ca="1">IF($C444="Total","",
IF($C444="","",
IF(OFFSET('Purchases Input worksheet'!$B$1,ROW()-2,0)="","TOTAL",
OFFSET('Purchases Input worksheet'!$B$1,ROW()-2,0))))</f>
        <v/>
      </c>
      <c r="D445" s="201" t="str">
        <f ca="1">IF(OFFSET('Purchases Input worksheet'!$C$1,ROW()-2,0)="","",OFFSET('Purchases Input worksheet'!$C$1,ROW()-2,0))</f>
        <v/>
      </c>
      <c r="E445" s="170" t="str">
        <f ca="1">IF(OFFSET('Purchases Input worksheet'!$F$1,ROW()-2,0)="","",OFFSET('Purchases Input worksheet'!$F$1,ROW()-2,0))</f>
        <v/>
      </c>
      <c r="F445" s="202" t="str">
        <f ca="1">IF(OFFSET('Purchases Input worksheet'!$G$1,ROW()-2,0)="","",OFFSET('Purchases Input worksheet'!$G$1,ROW()-2,0))</f>
        <v/>
      </c>
      <c r="G445" s="205" t="str">
        <f ca="1">IF($C445="Total",SUM(G$1:G444),IF(OR('Purchases Input worksheet'!$M444&gt;0,'Purchases Input worksheet'!$M444=0),"",'Purchases Input worksheet'!$M444))</f>
        <v/>
      </c>
      <c r="H445" s="206" t="str">
        <f ca="1">IF($C445="Total",SUM(H$1:H444),IF(OR('Purchases Input worksheet'!$M444&lt;0,'Purchases Input worksheet'!$M444=0),"",'Purchases Input worksheet'!$M444))</f>
        <v/>
      </c>
      <c r="I445" s="347"/>
      <c r="J445" s="211" t="str">
        <f ca="1">IF($C445="Total",SUM($I$1:I444),"")</f>
        <v/>
      </c>
      <c r="K445" s="212" t="str">
        <f ca="1">IFERROR(IF($C445="Total",$K$2+SUM($G445:$H445)-$J445,
IF(AND(G445="",H445=""),"",
$K$2+SUM(H$3:$H445)+SUM(G$3:$G445)-SUM(I$2:$I445))),"")</f>
        <v/>
      </c>
    </row>
    <row r="446" spans="1:11" x14ac:dyDescent="0.35">
      <c r="A446" s="318" t="str">
        <f ca="1">IF($B446='Creditor balance enquiry'!$C$2,1+COUNT($A$1:A445),"")</f>
        <v/>
      </c>
      <c r="B446" s="133" t="str">
        <f ca="1">OFFSET('Purchases Input worksheet'!$A$1,ROW()-2,0)</f>
        <v/>
      </c>
      <c r="C446" s="201" t="str">
        <f ca="1">IF($C445="Total","",
IF($C445="","",
IF(OFFSET('Purchases Input worksheet'!$B$1,ROW()-2,0)="","TOTAL",
OFFSET('Purchases Input worksheet'!$B$1,ROW()-2,0))))</f>
        <v/>
      </c>
      <c r="D446" s="201" t="str">
        <f ca="1">IF(OFFSET('Purchases Input worksheet'!$C$1,ROW()-2,0)="","",OFFSET('Purchases Input worksheet'!$C$1,ROW()-2,0))</f>
        <v/>
      </c>
      <c r="E446" s="170" t="str">
        <f ca="1">IF(OFFSET('Purchases Input worksheet'!$F$1,ROW()-2,0)="","",OFFSET('Purchases Input worksheet'!$F$1,ROW()-2,0))</f>
        <v/>
      </c>
      <c r="F446" s="202" t="str">
        <f ca="1">IF(OFFSET('Purchases Input worksheet'!$G$1,ROW()-2,0)="","",OFFSET('Purchases Input worksheet'!$G$1,ROW()-2,0))</f>
        <v/>
      </c>
      <c r="G446" s="205" t="str">
        <f ca="1">IF($C446="Total",SUM(G$1:G445),IF(OR('Purchases Input worksheet'!$M445&gt;0,'Purchases Input worksheet'!$M445=0),"",'Purchases Input worksheet'!$M445))</f>
        <v/>
      </c>
      <c r="H446" s="206" t="str">
        <f ca="1">IF($C446="Total",SUM(H$1:H445),IF(OR('Purchases Input worksheet'!$M445&lt;0,'Purchases Input worksheet'!$M445=0),"",'Purchases Input worksheet'!$M445))</f>
        <v/>
      </c>
      <c r="I446" s="347"/>
      <c r="J446" s="211" t="str">
        <f ca="1">IF($C446="Total",SUM($I$1:I445),"")</f>
        <v/>
      </c>
      <c r="K446" s="212" t="str">
        <f ca="1">IFERROR(IF($C446="Total",$K$2+SUM($G446:$H446)-$J446,
IF(AND(G446="",H446=""),"",
$K$2+SUM(H$3:$H446)+SUM(G$3:$G446)-SUM(I$2:$I446))),"")</f>
        <v/>
      </c>
    </row>
    <row r="447" spans="1:11" x14ac:dyDescent="0.35">
      <c r="A447" s="318" t="str">
        <f ca="1">IF($B447='Creditor balance enquiry'!$C$2,1+COUNT($A$1:A446),"")</f>
        <v/>
      </c>
      <c r="B447" s="133" t="str">
        <f ca="1">OFFSET('Purchases Input worksheet'!$A$1,ROW()-2,0)</f>
        <v/>
      </c>
      <c r="C447" s="201" t="str">
        <f ca="1">IF($C446="Total","",
IF($C446="","",
IF(OFFSET('Purchases Input worksheet'!$B$1,ROW()-2,0)="","TOTAL",
OFFSET('Purchases Input worksheet'!$B$1,ROW()-2,0))))</f>
        <v/>
      </c>
      <c r="D447" s="201" t="str">
        <f ca="1">IF(OFFSET('Purchases Input worksheet'!$C$1,ROW()-2,0)="","",OFFSET('Purchases Input worksheet'!$C$1,ROW()-2,0))</f>
        <v/>
      </c>
      <c r="E447" s="170" t="str">
        <f ca="1">IF(OFFSET('Purchases Input worksheet'!$F$1,ROW()-2,0)="","",OFFSET('Purchases Input worksheet'!$F$1,ROW()-2,0))</f>
        <v/>
      </c>
      <c r="F447" s="202" t="str">
        <f ca="1">IF(OFFSET('Purchases Input worksheet'!$G$1,ROW()-2,0)="","",OFFSET('Purchases Input worksheet'!$G$1,ROW()-2,0))</f>
        <v/>
      </c>
      <c r="G447" s="205" t="str">
        <f ca="1">IF($C447="Total",SUM(G$1:G446),IF(OR('Purchases Input worksheet'!$M446&gt;0,'Purchases Input worksheet'!$M446=0),"",'Purchases Input worksheet'!$M446))</f>
        <v/>
      </c>
      <c r="H447" s="206" t="str">
        <f ca="1">IF($C447="Total",SUM(H$1:H446),IF(OR('Purchases Input worksheet'!$M446&lt;0,'Purchases Input worksheet'!$M446=0),"",'Purchases Input worksheet'!$M446))</f>
        <v/>
      </c>
      <c r="I447" s="347"/>
      <c r="J447" s="211" t="str">
        <f ca="1">IF($C447="Total",SUM($I$1:I446),"")</f>
        <v/>
      </c>
      <c r="K447" s="212" t="str">
        <f ca="1">IFERROR(IF($C447="Total",$K$2+SUM($G447:$H447)-$J447,
IF(AND(G447="",H447=""),"",
$K$2+SUM(H$3:$H447)+SUM(G$3:$G447)-SUM(I$2:$I447))),"")</f>
        <v/>
      </c>
    </row>
    <row r="448" spans="1:11" x14ac:dyDescent="0.35">
      <c r="A448" s="318" t="str">
        <f ca="1">IF($B448='Creditor balance enquiry'!$C$2,1+COUNT($A$1:A447),"")</f>
        <v/>
      </c>
      <c r="B448" s="133" t="str">
        <f ca="1">OFFSET('Purchases Input worksheet'!$A$1,ROW()-2,0)</f>
        <v/>
      </c>
      <c r="C448" s="201" t="str">
        <f ca="1">IF($C447="Total","",
IF($C447="","",
IF(OFFSET('Purchases Input worksheet'!$B$1,ROW()-2,0)="","TOTAL",
OFFSET('Purchases Input worksheet'!$B$1,ROW()-2,0))))</f>
        <v/>
      </c>
      <c r="D448" s="201" t="str">
        <f ca="1">IF(OFFSET('Purchases Input worksheet'!$C$1,ROW()-2,0)="","",OFFSET('Purchases Input worksheet'!$C$1,ROW()-2,0))</f>
        <v/>
      </c>
      <c r="E448" s="170" t="str">
        <f ca="1">IF(OFFSET('Purchases Input worksheet'!$F$1,ROW()-2,0)="","",OFFSET('Purchases Input worksheet'!$F$1,ROW()-2,0))</f>
        <v/>
      </c>
      <c r="F448" s="202" t="str">
        <f ca="1">IF(OFFSET('Purchases Input worksheet'!$G$1,ROW()-2,0)="","",OFFSET('Purchases Input worksheet'!$G$1,ROW()-2,0))</f>
        <v/>
      </c>
      <c r="G448" s="205" t="str">
        <f ca="1">IF($C448="Total",SUM(G$1:G447),IF(OR('Purchases Input worksheet'!$M447&gt;0,'Purchases Input worksheet'!$M447=0),"",'Purchases Input worksheet'!$M447))</f>
        <v/>
      </c>
      <c r="H448" s="206" t="str">
        <f ca="1">IF($C448="Total",SUM(H$1:H447),IF(OR('Purchases Input worksheet'!$M447&lt;0,'Purchases Input worksheet'!$M447=0),"",'Purchases Input worksheet'!$M447))</f>
        <v/>
      </c>
      <c r="I448" s="347"/>
      <c r="J448" s="211" t="str">
        <f ca="1">IF($C448="Total",SUM($I$1:I447),"")</f>
        <v/>
      </c>
      <c r="K448" s="212" t="str">
        <f ca="1">IFERROR(IF($C448="Total",$K$2+SUM($G448:$H448)-$J448,
IF(AND(G448="",H448=""),"",
$K$2+SUM(H$3:$H448)+SUM(G$3:$G448)-SUM(I$2:$I448))),"")</f>
        <v/>
      </c>
    </row>
    <row r="449" spans="1:11" x14ac:dyDescent="0.35">
      <c r="A449" s="318" t="str">
        <f ca="1">IF($B449='Creditor balance enquiry'!$C$2,1+COUNT($A$1:A448),"")</f>
        <v/>
      </c>
      <c r="B449" s="133" t="str">
        <f ca="1">OFFSET('Purchases Input worksheet'!$A$1,ROW()-2,0)</f>
        <v/>
      </c>
      <c r="C449" s="201" t="str">
        <f ca="1">IF($C448="Total","",
IF($C448="","",
IF(OFFSET('Purchases Input worksheet'!$B$1,ROW()-2,0)="","TOTAL",
OFFSET('Purchases Input worksheet'!$B$1,ROW()-2,0))))</f>
        <v/>
      </c>
      <c r="D449" s="201" t="str">
        <f ca="1">IF(OFFSET('Purchases Input worksheet'!$C$1,ROW()-2,0)="","",OFFSET('Purchases Input worksheet'!$C$1,ROW()-2,0))</f>
        <v/>
      </c>
      <c r="E449" s="170" t="str">
        <f ca="1">IF(OFFSET('Purchases Input worksheet'!$F$1,ROW()-2,0)="","",OFFSET('Purchases Input worksheet'!$F$1,ROW()-2,0))</f>
        <v/>
      </c>
      <c r="F449" s="202" t="str">
        <f ca="1">IF(OFFSET('Purchases Input worksheet'!$G$1,ROW()-2,0)="","",OFFSET('Purchases Input worksheet'!$G$1,ROW()-2,0))</f>
        <v/>
      </c>
      <c r="G449" s="205" t="str">
        <f ca="1">IF($C449="Total",SUM(G$1:G448),IF(OR('Purchases Input worksheet'!$M448&gt;0,'Purchases Input worksheet'!$M448=0),"",'Purchases Input worksheet'!$M448))</f>
        <v/>
      </c>
      <c r="H449" s="206" t="str">
        <f ca="1">IF($C449="Total",SUM(H$1:H448),IF(OR('Purchases Input worksheet'!$M448&lt;0,'Purchases Input worksheet'!$M448=0),"",'Purchases Input worksheet'!$M448))</f>
        <v/>
      </c>
      <c r="I449" s="347"/>
      <c r="J449" s="211" t="str">
        <f ca="1">IF($C449="Total",SUM($I$1:I448),"")</f>
        <v/>
      </c>
      <c r="K449" s="212" t="str">
        <f ca="1">IFERROR(IF($C449="Total",$K$2+SUM($G449:$H449)-$J449,
IF(AND(G449="",H449=""),"",
$K$2+SUM(H$3:$H449)+SUM(G$3:$G449)-SUM(I$2:$I449))),"")</f>
        <v/>
      </c>
    </row>
    <row r="450" spans="1:11" x14ac:dyDescent="0.35">
      <c r="A450" s="318" t="str">
        <f ca="1">IF($B450='Creditor balance enquiry'!$C$2,1+COUNT($A$1:A449),"")</f>
        <v/>
      </c>
      <c r="B450" s="133" t="str">
        <f ca="1">OFFSET('Purchases Input worksheet'!$A$1,ROW()-2,0)</f>
        <v/>
      </c>
      <c r="C450" s="201" t="str">
        <f ca="1">IF($C449="Total","",
IF($C449="","",
IF(OFFSET('Purchases Input worksheet'!$B$1,ROW()-2,0)="","TOTAL",
OFFSET('Purchases Input worksheet'!$B$1,ROW()-2,0))))</f>
        <v/>
      </c>
      <c r="D450" s="201" t="str">
        <f ca="1">IF(OFFSET('Purchases Input worksheet'!$C$1,ROW()-2,0)="","",OFFSET('Purchases Input worksheet'!$C$1,ROW()-2,0))</f>
        <v/>
      </c>
      <c r="E450" s="170" t="str">
        <f ca="1">IF(OFFSET('Purchases Input worksheet'!$F$1,ROW()-2,0)="","",OFFSET('Purchases Input worksheet'!$F$1,ROW()-2,0))</f>
        <v/>
      </c>
      <c r="F450" s="202" t="str">
        <f ca="1">IF(OFFSET('Purchases Input worksheet'!$G$1,ROW()-2,0)="","",OFFSET('Purchases Input worksheet'!$G$1,ROW()-2,0))</f>
        <v/>
      </c>
      <c r="G450" s="205" t="str">
        <f ca="1">IF($C450="Total",SUM(G$1:G449),IF(OR('Purchases Input worksheet'!$M449&gt;0,'Purchases Input worksheet'!$M449=0),"",'Purchases Input worksheet'!$M449))</f>
        <v/>
      </c>
      <c r="H450" s="206" t="str">
        <f ca="1">IF($C450="Total",SUM(H$1:H449),IF(OR('Purchases Input worksheet'!$M449&lt;0,'Purchases Input worksheet'!$M449=0),"",'Purchases Input worksheet'!$M449))</f>
        <v/>
      </c>
      <c r="I450" s="347"/>
      <c r="J450" s="211" t="str">
        <f ca="1">IF($C450="Total",SUM($I$1:I449),"")</f>
        <v/>
      </c>
      <c r="K450" s="212" t="str">
        <f ca="1">IFERROR(IF($C450="Total",$K$2+SUM($G450:$H450)-$J450,
IF(AND(G450="",H450=""),"",
$K$2+SUM(H$3:$H450)+SUM(G$3:$G450)-SUM(I$2:$I450))),"")</f>
        <v/>
      </c>
    </row>
    <row r="451" spans="1:11" x14ac:dyDescent="0.35">
      <c r="A451" s="318" t="str">
        <f ca="1">IF($B451='Creditor balance enquiry'!$C$2,1+COUNT($A$1:A450),"")</f>
        <v/>
      </c>
      <c r="B451" s="133" t="str">
        <f ca="1">OFFSET('Purchases Input worksheet'!$A$1,ROW()-2,0)</f>
        <v/>
      </c>
      <c r="C451" s="201" t="str">
        <f ca="1">IF($C450="Total","",
IF($C450="","",
IF(OFFSET('Purchases Input worksheet'!$B$1,ROW()-2,0)="","TOTAL",
OFFSET('Purchases Input worksheet'!$B$1,ROW()-2,0))))</f>
        <v/>
      </c>
      <c r="D451" s="201" t="str">
        <f ca="1">IF(OFFSET('Purchases Input worksheet'!$C$1,ROW()-2,0)="","",OFFSET('Purchases Input worksheet'!$C$1,ROW()-2,0))</f>
        <v/>
      </c>
      <c r="E451" s="170" t="str">
        <f ca="1">IF(OFFSET('Purchases Input worksheet'!$F$1,ROW()-2,0)="","",OFFSET('Purchases Input worksheet'!$F$1,ROW()-2,0))</f>
        <v/>
      </c>
      <c r="F451" s="202" t="str">
        <f ca="1">IF(OFFSET('Purchases Input worksheet'!$G$1,ROW()-2,0)="","",OFFSET('Purchases Input worksheet'!$G$1,ROW()-2,0))</f>
        <v/>
      </c>
      <c r="G451" s="205" t="str">
        <f ca="1">IF($C451="Total",SUM(G$1:G450),IF(OR('Purchases Input worksheet'!$M450&gt;0,'Purchases Input worksheet'!$M450=0),"",'Purchases Input worksheet'!$M450))</f>
        <v/>
      </c>
      <c r="H451" s="206" t="str">
        <f ca="1">IF($C451="Total",SUM(H$1:H450),IF(OR('Purchases Input worksheet'!$M450&lt;0,'Purchases Input worksheet'!$M450=0),"",'Purchases Input worksheet'!$M450))</f>
        <v/>
      </c>
      <c r="I451" s="347"/>
      <c r="J451" s="211" t="str">
        <f ca="1">IF($C451="Total",SUM($I$1:I450),"")</f>
        <v/>
      </c>
      <c r="K451" s="212" t="str">
        <f ca="1">IFERROR(IF($C451="Total",$K$2+SUM($G451:$H451)-$J451,
IF(AND(G451="",H451=""),"",
$K$2+SUM(H$3:$H451)+SUM(G$3:$G451)-SUM(I$2:$I451))),"")</f>
        <v/>
      </c>
    </row>
    <row r="452" spans="1:11" x14ac:dyDescent="0.35">
      <c r="A452" s="318" t="str">
        <f ca="1">IF($B452='Creditor balance enquiry'!$C$2,1+COUNT($A$1:A451),"")</f>
        <v/>
      </c>
      <c r="B452" s="133" t="str">
        <f ca="1">OFFSET('Purchases Input worksheet'!$A$1,ROW()-2,0)</f>
        <v/>
      </c>
      <c r="C452" s="201" t="str">
        <f ca="1">IF($C451="Total","",
IF($C451="","",
IF(OFFSET('Purchases Input worksheet'!$B$1,ROW()-2,0)="","TOTAL",
OFFSET('Purchases Input worksheet'!$B$1,ROW()-2,0))))</f>
        <v/>
      </c>
      <c r="D452" s="201" t="str">
        <f ca="1">IF(OFFSET('Purchases Input worksheet'!$C$1,ROW()-2,0)="","",OFFSET('Purchases Input worksheet'!$C$1,ROW()-2,0))</f>
        <v/>
      </c>
      <c r="E452" s="170" t="str">
        <f ca="1">IF(OFFSET('Purchases Input worksheet'!$F$1,ROW()-2,0)="","",OFFSET('Purchases Input worksheet'!$F$1,ROW()-2,0))</f>
        <v/>
      </c>
      <c r="F452" s="202" t="str">
        <f ca="1">IF(OFFSET('Purchases Input worksheet'!$G$1,ROW()-2,0)="","",OFFSET('Purchases Input worksheet'!$G$1,ROW()-2,0))</f>
        <v/>
      </c>
      <c r="G452" s="205" t="str">
        <f ca="1">IF($C452="Total",SUM(G$1:G451),IF(OR('Purchases Input worksheet'!$M451&gt;0,'Purchases Input worksheet'!$M451=0),"",'Purchases Input worksheet'!$M451))</f>
        <v/>
      </c>
      <c r="H452" s="206" t="str">
        <f ca="1">IF($C452="Total",SUM(H$1:H451),IF(OR('Purchases Input worksheet'!$M451&lt;0,'Purchases Input worksheet'!$M451=0),"",'Purchases Input worksheet'!$M451))</f>
        <v/>
      </c>
      <c r="I452" s="347"/>
      <c r="J452" s="211" t="str">
        <f ca="1">IF($C452="Total",SUM($I$1:I451),"")</f>
        <v/>
      </c>
      <c r="K452" s="212" t="str">
        <f ca="1">IFERROR(IF($C452="Total",$K$2+SUM($G452:$H452)-$J452,
IF(AND(G452="",H452=""),"",
$K$2+SUM(H$3:$H452)+SUM(G$3:$G452)-SUM(I$2:$I452))),"")</f>
        <v/>
      </c>
    </row>
    <row r="453" spans="1:11" x14ac:dyDescent="0.35">
      <c r="A453" s="318" t="str">
        <f ca="1">IF($B453='Creditor balance enquiry'!$C$2,1+COUNT($A$1:A452),"")</f>
        <v/>
      </c>
      <c r="B453" s="133" t="str">
        <f ca="1">OFFSET('Purchases Input worksheet'!$A$1,ROW()-2,0)</f>
        <v/>
      </c>
      <c r="C453" s="201" t="str">
        <f ca="1">IF($C452="Total","",
IF($C452="","",
IF(OFFSET('Purchases Input worksheet'!$B$1,ROW()-2,0)="","TOTAL",
OFFSET('Purchases Input worksheet'!$B$1,ROW()-2,0))))</f>
        <v/>
      </c>
      <c r="D453" s="201" t="str">
        <f ca="1">IF(OFFSET('Purchases Input worksheet'!$C$1,ROW()-2,0)="","",OFFSET('Purchases Input worksheet'!$C$1,ROW()-2,0))</f>
        <v/>
      </c>
      <c r="E453" s="170" t="str">
        <f ca="1">IF(OFFSET('Purchases Input worksheet'!$F$1,ROW()-2,0)="","",OFFSET('Purchases Input worksheet'!$F$1,ROW()-2,0))</f>
        <v/>
      </c>
      <c r="F453" s="202" t="str">
        <f ca="1">IF(OFFSET('Purchases Input worksheet'!$G$1,ROW()-2,0)="","",OFFSET('Purchases Input worksheet'!$G$1,ROW()-2,0))</f>
        <v/>
      </c>
      <c r="G453" s="205" t="str">
        <f ca="1">IF($C453="Total",SUM(G$1:G452),IF(OR('Purchases Input worksheet'!$M452&gt;0,'Purchases Input worksheet'!$M452=0),"",'Purchases Input worksheet'!$M452))</f>
        <v/>
      </c>
      <c r="H453" s="206" t="str">
        <f ca="1">IF($C453="Total",SUM(H$1:H452),IF(OR('Purchases Input worksheet'!$M452&lt;0,'Purchases Input worksheet'!$M452=0),"",'Purchases Input worksheet'!$M452))</f>
        <v/>
      </c>
      <c r="I453" s="347"/>
      <c r="J453" s="211" t="str">
        <f ca="1">IF($C453="Total",SUM($I$1:I452),"")</f>
        <v/>
      </c>
      <c r="K453" s="212" t="str">
        <f ca="1">IFERROR(IF($C453="Total",$K$2+SUM($G453:$H453)-$J453,
IF(AND(G453="",H453=""),"",
$K$2+SUM(H$3:$H453)+SUM(G$3:$G453)-SUM(I$2:$I453))),"")</f>
        <v/>
      </c>
    </row>
    <row r="454" spans="1:11" x14ac:dyDescent="0.35">
      <c r="A454" s="318" t="str">
        <f ca="1">IF($B454='Creditor balance enquiry'!$C$2,1+COUNT($A$1:A453),"")</f>
        <v/>
      </c>
      <c r="B454" s="133" t="str">
        <f ca="1">OFFSET('Purchases Input worksheet'!$A$1,ROW()-2,0)</f>
        <v/>
      </c>
      <c r="C454" s="201" t="str">
        <f ca="1">IF($C453="Total","",
IF($C453="","",
IF(OFFSET('Purchases Input worksheet'!$B$1,ROW()-2,0)="","TOTAL",
OFFSET('Purchases Input worksheet'!$B$1,ROW()-2,0))))</f>
        <v/>
      </c>
      <c r="D454" s="201" t="str">
        <f ca="1">IF(OFFSET('Purchases Input worksheet'!$C$1,ROW()-2,0)="","",OFFSET('Purchases Input worksheet'!$C$1,ROW()-2,0))</f>
        <v/>
      </c>
      <c r="E454" s="170" t="str">
        <f ca="1">IF(OFFSET('Purchases Input worksheet'!$F$1,ROW()-2,0)="","",OFFSET('Purchases Input worksheet'!$F$1,ROW()-2,0))</f>
        <v/>
      </c>
      <c r="F454" s="202" t="str">
        <f ca="1">IF(OFFSET('Purchases Input worksheet'!$G$1,ROW()-2,0)="","",OFFSET('Purchases Input worksheet'!$G$1,ROW()-2,0))</f>
        <v/>
      </c>
      <c r="G454" s="205" t="str">
        <f ca="1">IF($C454="Total",SUM(G$1:G453),IF(OR('Purchases Input worksheet'!$M453&gt;0,'Purchases Input worksheet'!$M453=0),"",'Purchases Input worksheet'!$M453))</f>
        <v/>
      </c>
      <c r="H454" s="206" t="str">
        <f ca="1">IF($C454="Total",SUM(H$1:H453),IF(OR('Purchases Input worksheet'!$M453&lt;0,'Purchases Input worksheet'!$M453=0),"",'Purchases Input worksheet'!$M453))</f>
        <v/>
      </c>
      <c r="I454" s="347"/>
      <c r="J454" s="211" t="str">
        <f ca="1">IF($C454="Total",SUM($I$1:I453),"")</f>
        <v/>
      </c>
      <c r="K454" s="212" t="str">
        <f ca="1">IFERROR(IF($C454="Total",$K$2+SUM($G454:$H454)-$J454,
IF(AND(G454="",H454=""),"",
$K$2+SUM(H$3:$H454)+SUM(G$3:$G454)-SUM(I$2:$I454))),"")</f>
        <v/>
      </c>
    </row>
    <row r="455" spans="1:11" x14ac:dyDescent="0.35">
      <c r="A455" s="318" t="str">
        <f ca="1">IF($B455='Creditor balance enquiry'!$C$2,1+COUNT($A$1:A454),"")</f>
        <v/>
      </c>
      <c r="B455" s="133" t="str">
        <f ca="1">OFFSET('Purchases Input worksheet'!$A$1,ROW()-2,0)</f>
        <v/>
      </c>
      <c r="C455" s="201" t="str">
        <f ca="1">IF($C454="Total","",
IF($C454="","",
IF(OFFSET('Purchases Input worksheet'!$B$1,ROW()-2,0)="","TOTAL",
OFFSET('Purchases Input worksheet'!$B$1,ROW()-2,0))))</f>
        <v/>
      </c>
      <c r="D455" s="201" t="str">
        <f ca="1">IF(OFFSET('Purchases Input worksheet'!$C$1,ROW()-2,0)="","",OFFSET('Purchases Input worksheet'!$C$1,ROW()-2,0))</f>
        <v/>
      </c>
      <c r="E455" s="170" t="str">
        <f ca="1">IF(OFFSET('Purchases Input worksheet'!$F$1,ROW()-2,0)="","",OFFSET('Purchases Input worksheet'!$F$1,ROW()-2,0))</f>
        <v/>
      </c>
      <c r="F455" s="202" t="str">
        <f ca="1">IF(OFFSET('Purchases Input worksheet'!$G$1,ROW()-2,0)="","",OFFSET('Purchases Input worksheet'!$G$1,ROW()-2,0))</f>
        <v/>
      </c>
      <c r="G455" s="205" t="str">
        <f ca="1">IF($C455="Total",SUM(G$1:G454),IF(OR('Purchases Input worksheet'!$M454&gt;0,'Purchases Input worksheet'!$M454=0),"",'Purchases Input worksheet'!$M454))</f>
        <v/>
      </c>
      <c r="H455" s="206" t="str">
        <f ca="1">IF($C455="Total",SUM(H$1:H454),IF(OR('Purchases Input worksheet'!$M454&lt;0,'Purchases Input worksheet'!$M454=0),"",'Purchases Input worksheet'!$M454))</f>
        <v/>
      </c>
      <c r="I455" s="347"/>
      <c r="J455" s="211" t="str">
        <f ca="1">IF($C455="Total",SUM($I$1:I454),"")</f>
        <v/>
      </c>
      <c r="K455" s="212" t="str">
        <f ca="1">IFERROR(IF($C455="Total",$K$2+SUM($G455:$H455)-$J455,
IF(AND(G455="",H455=""),"",
$K$2+SUM(H$3:$H455)+SUM(G$3:$G455)-SUM(I$2:$I455))),"")</f>
        <v/>
      </c>
    </row>
    <row r="456" spans="1:11" x14ac:dyDescent="0.35">
      <c r="A456" s="318" t="str">
        <f ca="1">IF($B456='Creditor balance enquiry'!$C$2,1+COUNT($A$1:A455),"")</f>
        <v/>
      </c>
      <c r="B456" s="133" t="str">
        <f ca="1">OFFSET('Purchases Input worksheet'!$A$1,ROW()-2,0)</f>
        <v/>
      </c>
      <c r="C456" s="201" t="str">
        <f ca="1">IF($C455="Total","",
IF($C455="","",
IF(OFFSET('Purchases Input worksheet'!$B$1,ROW()-2,0)="","TOTAL",
OFFSET('Purchases Input worksheet'!$B$1,ROW()-2,0))))</f>
        <v/>
      </c>
      <c r="D456" s="201" t="str">
        <f ca="1">IF(OFFSET('Purchases Input worksheet'!$C$1,ROW()-2,0)="","",OFFSET('Purchases Input worksheet'!$C$1,ROW()-2,0))</f>
        <v/>
      </c>
      <c r="E456" s="170" t="str">
        <f ca="1">IF(OFFSET('Purchases Input worksheet'!$F$1,ROW()-2,0)="","",OFFSET('Purchases Input worksheet'!$F$1,ROW()-2,0))</f>
        <v/>
      </c>
      <c r="F456" s="202" t="str">
        <f ca="1">IF(OFFSET('Purchases Input worksheet'!$G$1,ROW()-2,0)="","",OFFSET('Purchases Input worksheet'!$G$1,ROW()-2,0))</f>
        <v/>
      </c>
      <c r="G456" s="205" t="str">
        <f ca="1">IF($C456="Total",SUM(G$1:G455),IF(OR('Purchases Input worksheet'!$M455&gt;0,'Purchases Input worksheet'!$M455=0),"",'Purchases Input worksheet'!$M455))</f>
        <v/>
      </c>
      <c r="H456" s="206" t="str">
        <f ca="1">IF($C456="Total",SUM(H$1:H455),IF(OR('Purchases Input worksheet'!$M455&lt;0,'Purchases Input worksheet'!$M455=0),"",'Purchases Input worksheet'!$M455))</f>
        <v/>
      </c>
      <c r="I456" s="347"/>
      <c r="J456" s="211" t="str">
        <f ca="1">IF($C456="Total",SUM($I$1:I455),"")</f>
        <v/>
      </c>
      <c r="K456" s="212" t="str">
        <f ca="1">IFERROR(IF($C456="Total",$K$2+SUM($G456:$H456)-$J456,
IF(AND(G456="",H456=""),"",
$K$2+SUM(H$3:$H456)+SUM(G$3:$G456)-SUM(I$2:$I456))),"")</f>
        <v/>
      </c>
    </row>
    <row r="457" spans="1:11" x14ac:dyDescent="0.35">
      <c r="A457" s="318" t="str">
        <f ca="1">IF($B457='Creditor balance enquiry'!$C$2,1+COUNT($A$1:A456),"")</f>
        <v/>
      </c>
      <c r="B457" s="133" t="str">
        <f ca="1">OFFSET('Purchases Input worksheet'!$A$1,ROW()-2,0)</f>
        <v/>
      </c>
      <c r="C457" s="201" t="str">
        <f ca="1">IF($C456="Total","",
IF($C456="","",
IF(OFFSET('Purchases Input worksheet'!$B$1,ROW()-2,0)="","TOTAL",
OFFSET('Purchases Input worksheet'!$B$1,ROW()-2,0))))</f>
        <v/>
      </c>
      <c r="D457" s="201" t="str">
        <f ca="1">IF(OFFSET('Purchases Input worksheet'!$C$1,ROW()-2,0)="","",OFFSET('Purchases Input worksheet'!$C$1,ROW()-2,0))</f>
        <v/>
      </c>
      <c r="E457" s="170" t="str">
        <f ca="1">IF(OFFSET('Purchases Input worksheet'!$F$1,ROW()-2,0)="","",OFFSET('Purchases Input worksheet'!$F$1,ROW()-2,0))</f>
        <v/>
      </c>
      <c r="F457" s="202" t="str">
        <f ca="1">IF(OFFSET('Purchases Input worksheet'!$G$1,ROW()-2,0)="","",OFFSET('Purchases Input worksheet'!$G$1,ROW()-2,0))</f>
        <v/>
      </c>
      <c r="G457" s="205" t="str">
        <f ca="1">IF($C457="Total",SUM(G$1:G456),IF(OR('Purchases Input worksheet'!$M456&gt;0,'Purchases Input worksheet'!$M456=0),"",'Purchases Input worksheet'!$M456))</f>
        <v/>
      </c>
      <c r="H457" s="206" t="str">
        <f ca="1">IF($C457="Total",SUM(H$1:H456),IF(OR('Purchases Input worksheet'!$M456&lt;0,'Purchases Input worksheet'!$M456=0),"",'Purchases Input worksheet'!$M456))</f>
        <v/>
      </c>
      <c r="I457" s="347"/>
      <c r="J457" s="211" t="str">
        <f ca="1">IF($C457="Total",SUM($I$1:I456),"")</f>
        <v/>
      </c>
      <c r="K457" s="212" t="str">
        <f ca="1">IFERROR(IF($C457="Total",$K$2+SUM($G457:$H457)-$J457,
IF(AND(G457="",H457=""),"",
$K$2+SUM(H$3:$H457)+SUM(G$3:$G457)-SUM(I$2:$I457))),"")</f>
        <v/>
      </c>
    </row>
    <row r="458" spans="1:11" x14ac:dyDescent="0.35">
      <c r="A458" s="318" t="str">
        <f ca="1">IF($B458='Creditor balance enquiry'!$C$2,1+COUNT($A$1:A457),"")</f>
        <v/>
      </c>
      <c r="B458" s="133" t="str">
        <f ca="1">OFFSET('Purchases Input worksheet'!$A$1,ROW()-2,0)</f>
        <v/>
      </c>
      <c r="C458" s="201" t="str">
        <f ca="1">IF($C457="Total","",
IF($C457="","",
IF(OFFSET('Purchases Input worksheet'!$B$1,ROW()-2,0)="","TOTAL",
OFFSET('Purchases Input worksheet'!$B$1,ROW()-2,0))))</f>
        <v/>
      </c>
      <c r="D458" s="201" t="str">
        <f ca="1">IF(OFFSET('Purchases Input worksheet'!$C$1,ROW()-2,0)="","",OFFSET('Purchases Input worksheet'!$C$1,ROW()-2,0))</f>
        <v/>
      </c>
      <c r="E458" s="170" t="str">
        <f ca="1">IF(OFFSET('Purchases Input worksheet'!$F$1,ROW()-2,0)="","",OFFSET('Purchases Input worksheet'!$F$1,ROW()-2,0))</f>
        <v/>
      </c>
      <c r="F458" s="202" t="str">
        <f ca="1">IF(OFFSET('Purchases Input worksheet'!$G$1,ROW()-2,0)="","",OFFSET('Purchases Input worksheet'!$G$1,ROW()-2,0))</f>
        <v/>
      </c>
      <c r="G458" s="205" t="str">
        <f ca="1">IF($C458="Total",SUM(G$1:G457),IF(OR('Purchases Input worksheet'!$M457&gt;0,'Purchases Input worksheet'!$M457=0),"",'Purchases Input worksheet'!$M457))</f>
        <v/>
      </c>
      <c r="H458" s="206" t="str">
        <f ca="1">IF($C458="Total",SUM(H$1:H457),IF(OR('Purchases Input worksheet'!$M457&lt;0,'Purchases Input worksheet'!$M457=0),"",'Purchases Input worksheet'!$M457))</f>
        <v/>
      </c>
      <c r="I458" s="347"/>
      <c r="J458" s="211" t="str">
        <f ca="1">IF($C458="Total",SUM($I$1:I457),"")</f>
        <v/>
      </c>
      <c r="K458" s="212" t="str">
        <f ca="1">IFERROR(IF($C458="Total",$K$2+SUM($G458:$H458)-$J458,
IF(AND(G458="",H458=""),"",
$K$2+SUM(H$3:$H458)+SUM(G$3:$G458)-SUM(I$2:$I458))),"")</f>
        <v/>
      </c>
    </row>
    <row r="459" spans="1:11" x14ac:dyDescent="0.35">
      <c r="A459" s="318" t="str">
        <f ca="1">IF($B459='Creditor balance enquiry'!$C$2,1+COUNT($A$1:A458),"")</f>
        <v/>
      </c>
      <c r="B459" s="133" t="str">
        <f ca="1">OFFSET('Purchases Input worksheet'!$A$1,ROW()-2,0)</f>
        <v/>
      </c>
      <c r="C459" s="201" t="str">
        <f ca="1">IF($C458="Total","",
IF($C458="","",
IF(OFFSET('Purchases Input worksheet'!$B$1,ROW()-2,0)="","TOTAL",
OFFSET('Purchases Input worksheet'!$B$1,ROW()-2,0))))</f>
        <v/>
      </c>
      <c r="D459" s="201" t="str">
        <f ca="1">IF(OFFSET('Purchases Input worksheet'!$C$1,ROW()-2,0)="","",OFFSET('Purchases Input worksheet'!$C$1,ROW()-2,0))</f>
        <v/>
      </c>
      <c r="E459" s="170" t="str">
        <f ca="1">IF(OFFSET('Purchases Input worksheet'!$F$1,ROW()-2,0)="","",OFFSET('Purchases Input worksheet'!$F$1,ROW()-2,0))</f>
        <v/>
      </c>
      <c r="F459" s="202" t="str">
        <f ca="1">IF(OFFSET('Purchases Input worksheet'!$G$1,ROW()-2,0)="","",OFFSET('Purchases Input worksheet'!$G$1,ROW()-2,0))</f>
        <v/>
      </c>
      <c r="G459" s="205" t="str">
        <f ca="1">IF($C459="Total",SUM(G$1:G458),IF(OR('Purchases Input worksheet'!$M458&gt;0,'Purchases Input worksheet'!$M458=0),"",'Purchases Input worksheet'!$M458))</f>
        <v/>
      </c>
      <c r="H459" s="206" t="str">
        <f ca="1">IF($C459="Total",SUM(H$1:H458),IF(OR('Purchases Input worksheet'!$M458&lt;0,'Purchases Input worksheet'!$M458=0),"",'Purchases Input worksheet'!$M458))</f>
        <v/>
      </c>
      <c r="I459" s="347"/>
      <c r="J459" s="211" t="str">
        <f ca="1">IF($C459="Total",SUM($I$1:I458),"")</f>
        <v/>
      </c>
      <c r="K459" s="212" t="str">
        <f ca="1">IFERROR(IF($C459="Total",$K$2+SUM($G459:$H459)-$J459,
IF(AND(G459="",H459=""),"",
$K$2+SUM(H$3:$H459)+SUM(G$3:$G459)-SUM(I$2:$I459))),"")</f>
        <v/>
      </c>
    </row>
    <row r="460" spans="1:11" x14ac:dyDescent="0.35">
      <c r="A460" s="318" t="str">
        <f ca="1">IF($B460='Creditor balance enquiry'!$C$2,1+COUNT($A$1:A459),"")</f>
        <v/>
      </c>
      <c r="B460" s="133" t="str">
        <f ca="1">OFFSET('Purchases Input worksheet'!$A$1,ROW()-2,0)</f>
        <v/>
      </c>
      <c r="C460" s="201" t="str">
        <f ca="1">IF($C459="Total","",
IF($C459="","",
IF(OFFSET('Purchases Input worksheet'!$B$1,ROW()-2,0)="","TOTAL",
OFFSET('Purchases Input worksheet'!$B$1,ROW()-2,0))))</f>
        <v/>
      </c>
      <c r="D460" s="201" t="str">
        <f ca="1">IF(OFFSET('Purchases Input worksheet'!$C$1,ROW()-2,0)="","",OFFSET('Purchases Input worksheet'!$C$1,ROW()-2,0))</f>
        <v/>
      </c>
      <c r="E460" s="170" t="str">
        <f ca="1">IF(OFFSET('Purchases Input worksheet'!$F$1,ROW()-2,0)="","",OFFSET('Purchases Input worksheet'!$F$1,ROW()-2,0))</f>
        <v/>
      </c>
      <c r="F460" s="202" t="str">
        <f ca="1">IF(OFFSET('Purchases Input worksheet'!$G$1,ROW()-2,0)="","",OFFSET('Purchases Input worksheet'!$G$1,ROW()-2,0))</f>
        <v/>
      </c>
      <c r="G460" s="205" t="str">
        <f ca="1">IF($C460="Total",SUM(G$1:G459),IF(OR('Purchases Input worksheet'!$M459&gt;0,'Purchases Input worksheet'!$M459=0),"",'Purchases Input worksheet'!$M459))</f>
        <v/>
      </c>
      <c r="H460" s="206" t="str">
        <f ca="1">IF($C460="Total",SUM(H$1:H459),IF(OR('Purchases Input worksheet'!$M459&lt;0,'Purchases Input worksheet'!$M459=0),"",'Purchases Input worksheet'!$M459))</f>
        <v/>
      </c>
      <c r="I460" s="347"/>
      <c r="J460" s="211" t="str">
        <f ca="1">IF($C460="Total",SUM($I$1:I459),"")</f>
        <v/>
      </c>
      <c r="K460" s="212" t="str">
        <f ca="1">IFERROR(IF($C460="Total",$K$2+SUM($G460:$H460)-$J460,
IF(AND(G460="",H460=""),"",
$K$2+SUM(H$3:$H460)+SUM(G$3:$G460)-SUM(I$2:$I460))),"")</f>
        <v/>
      </c>
    </row>
    <row r="461" spans="1:11" x14ac:dyDescent="0.35">
      <c r="A461" s="318" t="str">
        <f ca="1">IF($B461='Creditor balance enquiry'!$C$2,1+COUNT($A$1:A460),"")</f>
        <v/>
      </c>
      <c r="B461" s="133" t="str">
        <f ca="1">OFFSET('Purchases Input worksheet'!$A$1,ROW()-2,0)</f>
        <v/>
      </c>
      <c r="C461" s="201" t="str">
        <f ca="1">IF($C460="Total","",
IF($C460="","",
IF(OFFSET('Purchases Input worksheet'!$B$1,ROW()-2,0)="","TOTAL",
OFFSET('Purchases Input worksheet'!$B$1,ROW()-2,0))))</f>
        <v/>
      </c>
      <c r="D461" s="201" t="str">
        <f ca="1">IF(OFFSET('Purchases Input worksheet'!$C$1,ROW()-2,0)="","",OFFSET('Purchases Input worksheet'!$C$1,ROW()-2,0))</f>
        <v/>
      </c>
      <c r="E461" s="170" t="str">
        <f ca="1">IF(OFFSET('Purchases Input worksheet'!$F$1,ROW()-2,0)="","",OFFSET('Purchases Input worksheet'!$F$1,ROW()-2,0))</f>
        <v/>
      </c>
      <c r="F461" s="202" t="str">
        <f ca="1">IF(OFFSET('Purchases Input worksheet'!$G$1,ROW()-2,0)="","",OFFSET('Purchases Input worksheet'!$G$1,ROW()-2,0))</f>
        <v/>
      </c>
      <c r="G461" s="205" t="str">
        <f ca="1">IF($C461="Total",SUM(G$1:G460),IF(OR('Purchases Input worksheet'!$M460&gt;0,'Purchases Input worksheet'!$M460=0),"",'Purchases Input worksheet'!$M460))</f>
        <v/>
      </c>
      <c r="H461" s="206" t="str">
        <f ca="1">IF($C461="Total",SUM(H$1:H460),IF(OR('Purchases Input worksheet'!$M460&lt;0,'Purchases Input worksheet'!$M460=0),"",'Purchases Input worksheet'!$M460))</f>
        <v/>
      </c>
      <c r="I461" s="347"/>
      <c r="J461" s="211" t="str">
        <f ca="1">IF($C461="Total",SUM($I$1:I460),"")</f>
        <v/>
      </c>
      <c r="K461" s="212" t="str">
        <f ca="1">IFERROR(IF($C461="Total",$K$2+SUM($G461:$H461)-$J461,
IF(AND(G461="",H461=""),"",
$K$2+SUM(H$3:$H461)+SUM(G$3:$G461)-SUM(I$2:$I461))),"")</f>
        <v/>
      </c>
    </row>
    <row r="462" spans="1:11" x14ac:dyDescent="0.35">
      <c r="A462" s="318" t="str">
        <f ca="1">IF($B462='Creditor balance enquiry'!$C$2,1+COUNT($A$1:A461),"")</f>
        <v/>
      </c>
      <c r="B462" s="133" t="str">
        <f ca="1">OFFSET('Purchases Input worksheet'!$A$1,ROW()-2,0)</f>
        <v/>
      </c>
      <c r="C462" s="201" t="str">
        <f ca="1">IF($C461="Total","",
IF($C461="","",
IF(OFFSET('Purchases Input worksheet'!$B$1,ROW()-2,0)="","TOTAL",
OFFSET('Purchases Input worksheet'!$B$1,ROW()-2,0))))</f>
        <v/>
      </c>
      <c r="D462" s="201" t="str">
        <f ca="1">IF(OFFSET('Purchases Input worksheet'!$C$1,ROW()-2,0)="","",OFFSET('Purchases Input worksheet'!$C$1,ROW()-2,0))</f>
        <v/>
      </c>
      <c r="E462" s="170" t="str">
        <f ca="1">IF(OFFSET('Purchases Input worksheet'!$F$1,ROW()-2,0)="","",OFFSET('Purchases Input worksheet'!$F$1,ROW()-2,0))</f>
        <v/>
      </c>
      <c r="F462" s="202" t="str">
        <f ca="1">IF(OFFSET('Purchases Input worksheet'!$G$1,ROW()-2,0)="","",OFFSET('Purchases Input worksheet'!$G$1,ROW()-2,0))</f>
        <v/>
      </c>
      <c r="G462" s="205" t="str">
        <f ca="1">IF($C462="Total",SUM(G$1:G461),IF(OR('Purchases Input worksheet'!$M461&gt;0,'Purchases Input worksheet'!$M461=0),"",'Purchases Input worksheet'!$M461))</f>
        <v/>
      </c>
      <c r="H462" s="206" t="str">
        <f ca="1">IF($C462="Total",SUM(H$1:H461),IF(OR('Purchases Input worksheet'!$M461&lt;0,'Purchases Input worksheet'!$M461=0),"",'Purchases Input worksheet'!$M461))</f>
        <v/>
      </c>
      <c r="I462" s="347"/>
      <c r="J462" s="211" t="str">
        <f ca="1">IF($C462="Total",SUM($I$1:I461),"")</f>
        <v/>
      </c>
      <c r="K462" s="212" t="str">
        <f ca="1">IFERROR(IF($C462="Total",$K$2+SUM($G462:$H462)-$J462,
IF(AND(G462="",H462=""),"",
$K$2+SUM(H$3:$H462)+SUM(G$3:$G462)-SUM(I$2:$I462))),"")</f>
        <v/>
      </c>
    </row>
    <row r="463" spans="1:11" x14ac:dyDescent="0.35">
      <c r="A463" s="318" t="str">
        <f ca="1">IF($B463='Creditor balance enquiry'!$C$2,1+COUNT($A$1:A462),"")</f>
        <v/>
      </c>
      <c r="B463" s="133" t="str">
        <f ca="1">OFFSET('Purchases Input worksheet'!$A$1,ROW()-2,0)</f>
        <v/>
      </c>
      <c r="C463" s="201" t="str">
        <f ca="1">IF($C462="Total","",
IF($C462="","",
IF(OFFSET('Purchases Input worksheet'!$B$1,ROW()-2,0)="","TOTAL",
OFFSET('Purchases Input worksheet'!$B$1,ROW()-2,0))))</f>
        <v/>
      </c>
      <c r="D463" s="201" t="str">
        <f ca="1">IF(OFFSET('Purchases Input worksheet'!$C$1,ROW()-2,0)="","",OFFSET('Purchases Input worksheet'!$C$1,ROW()-2,0))</f>
        <v/>
      </c>
      <c r="E463" s="170" t="str">
        <f ca="1">IF(OFFSET('Purchases Input worksheet'!$F$1,ROW()-2,0)="","",OFFSET('Purchases Input worksheet'!$F$1,ROW()-2,0))</f>
        <v/>
      </c>
      <c r="F463" s="202" t="str">
        <f ca="1">IF(OFFSET('Purchases Input worksheet'!$G$1,ROW()-2,0)="","",OFFSET('Purchases Input worksheet'!$G$1,ROW()-2,0))</f>
        <v/>
      </c>
      <c r="G463" s="205" t="str">
        <f ca="1">IF($C463="Total",SUM(G$1:G462),IF(OR('Purchases Input worksheet'!$M462&gt;0,'Purchases Input worksheet'!$M462=0),"",'Purchases Input worksheet'!$M462))</f>
        <v/>
      </c>
      <c r="H463" s="206" t="str">
        <f ca="1">IF($C463="Total",SUM(H$1:H462),IF(OR('Purchases Input worksheet'!$M462&lt;0,'Purchases Input worksheet'!$M462=0),"",'Purchases Input worksheet'!$M462))</f>
        <v/>
      </c>
      <c r="I463" s="347"/>
      <c r="J463" s="211" t="str">
        <f ca="1">IF($C463="Total",SUM($I$1:I462),"")</f>
        <v/>
      </c>
      <c r="K463" s="212" t="str">
        <f ca="1">IFERROR(IF($C463="Total",$K$2+SUM($G463:$H463)-$J463,
IF(AND(G463="",H463=""),"",
$K$2+SUM(H$3:$H463)+SUM(G$3:$G463)-SUM(I$2:$I463))),"")</f>
        <v/>
      </c>
    </row>
    <row r="464" spans="1:11" x14ac:dyDescent="0.35">
      <c r="A464" s="318" t="str">
        <f ca="1">IF($B464='Creditor balance enquiry'!$C$2,1+COUNT($A$1:A463),"")</f>
        <v/>
      </c>
      <c r="B464" s="133" t="str">
        <f ca="1">OFFSET('Purchases Input worksheet'!$A$1,ROW()-2,0)</f>
        <v/>
      </c>
      <c r="C464" s="201" t="str">
        <f ca="1">IF($C463="Total","",
IF($C463="","",
IF(OFFSET('Purchases Input worksheet'!$B$1,ROW()-2,0)="","TOTAL",
OFFSET('Purchases Input worksheet'!$B$1,ROW()-2,0))))</f>
        <v/>
      </c>
      <c r="D464" s="201" t="str">
        <f ca="1">IF(OFFSET('Purchases Input worksheet'!$C$1,ROW()-2,0)="","",OFFSET('Purchases Input worksheet'!$C$1,ROW()-2,0))</f>
        <v/>
      </c>
      <c r="E464" s="170" t="str">
        <f ca="1">IF(OFFSET('Purchases Input worksheet'!$F$1,ROW()-2,0)="","",OFFSET('Purchases Input worksheet'!$F$1,ROW()-2,0))</f>
        <v/>
      </c>
      <c r="F464" s="202" t="str">
        <f ca="1">IF(OFFSET('Purchases Input worksheet'!$G$1,ROW()-2,0)="","",OFFSET('Purchases Input worksheet'!$G$1,ROW()-2,0))</f>
        <v/>
      </c>
      <c r="G464" s="205" t="str">
        <f ca="1">IF($C464="Total",SUM(G$1:G463),IF(OR('Purchases Input worksheet'!$M463&gt;0,'Purchases Input worksheet'!$M463=0),"",'Purchases Input worksheet'!$M463))</f>
        <v/>
      </c>
      <c r="H464" s="206" t="str">
        <f ca="1">IF($C464="Total",SUM(H$1:H463),IF(OR('Purchases Input worksheet'!$M463&lt;0,'Purchases Input worksheet'!$M463=0),"",'Purchases Input worksheet'!$M463))</f>
        <v/>
      </c>
      <c r="I464" s="347"/>
      <c r="J464" s="211" t="str">
        <f ca="1">IF($C464="Total",SUM($I$1:I463),"")</f>
        <v/>
      </c>
      <c r="K464" s="212" t="str">
        <f ca="1">IFERROR(IF($C464="Total",$K$2+SUM($G464:$H464)-$J464,
IF(AND(G464="",H464=""),"",
$K$2+SUM(H$3:$H464)+SUM(G$3:$G464)-SUM(I$2:$I464))),"")</f>
        <v/>
      </c>
    </row>
    <row r="465" spans="1:11" x14ac:dyDescent="0.35">
      <c r="A465" s="318" t="str">
        <f ca="1">IF($B465='Creditor balance enquiry'!$C$2,1+COUNT($A$1:A464),"")</f>
        <v/>
      </c>
      <c r="B465" s="133" t="str">
        <f ca="1">OFFSET('Purchases Input worksheet'!$A$1,ROW()-2,0)</f>
        <v/>
      </c>
      <c r="C465" s="201" t="str">
        <f ca="1">IF($C464="Total","",
IF($C464="","",
IF(OFFSET('Purchases Input worksheet'!$B$1,ROW()-2,0)="","TOTAL",
OFFSET('Purchases Input worksheet'!$B$1,ROW()-2,0))))</f>
        <v/>
      </c>
      <c r="D465" s="201" t="str">
        <f ca="1">IF(OFFSET('Purchases Input worksheet'!$C$1,ROW()-2,0)="","",OFFSET('Purchases Input worksheet'!$C$1,ROW()-2,0))</f>
        <v/>
      </c>
      <c r="E465" s="170" t="str">
        <f ca="1">IF(OFFSET('Purchases Input worksheet'!$F$1,ROW()-2,0)="","",OFFSET('Purchases Input worksheet'!$F$1,ROW()-2,0))</f>
        <v/>
      </c>
      <c r="F465" s="202" t="str">
        <f ca="1">IF(OFFSET('Purchases Input worksheet'!$G$1,ROW()-2,0)="","",OFFSET('Purchases Input worksheet'!$G$1,ROW()-2,0))</f>
        <v/>
      </c>
      <c r="G465" s="205" t="str">
        <f ca="1">IF($C465="Total",SUM(G$1:G464),IF(OR('Purchases Input worksheet'!$M464&gt;0,'Purchases Input worksheet'!$M464=0),"",'Purchases Input worksheet'!$M464))</f>
        <v/>
      </c>
      <c r="H465" s="206" t="str">
        <f ca="1">IF($C465="Total",SUM(H$1:H464),IF(OR('Purchases Input worksheet'!$M464&lt;0,'Purchases Input worksheet'!$M464=0),"",'Purchases Input worksheet'!$M464))</f>
        <v/>
      </c>
      <c r="I465" s="347"/>
      <c r="J465" s="211" t="str">
        <f ca="1">IF($C465="Total",SUM($I$1:I464),"")</f>
        <v/>
      </c>
      <c r="K465" s="212" t="str">
        <f ca="1">IFERROR(IF($C465="Total",$K$2+SUM($G465:$H465)-$J465,
IF(AND(G465="",H465=""),"",
$K$2+SUM(H$3:$H465)+SUM(G$3:$G465)-SUM(I$2:$I465))),"")</f>
        <v/>
      </c>
    </row>
    <row r="466" spans="1:11" x14ac:dyDescent="0.35">
      <c r="A466" s="318" t="str">
        <f ca="1">IF($B466='Creditor balance enquiry'!$C$2,1+COUNT($A$1:A465),"")</f>
        <v/>
      </c>
      <c r="B466" s="133" t="str">
        <f ca="1">OFFSET('Purchases Input worksheet'!$A$1,ROW()-2,0)</f>
        <v/>
      </c>
      <c r="C466" s="201" t="str">
        <f ca="1">IF($C465="Total","",
IF($C465="","",
IF(OFFSET('Purchases Input worksheet'!$B$1,ROW()-2,0)="","TOTAL",
OFFSET('Purchases Input worksheet'!$B$1,ROW()-2,0))))</f>
        <v/>
      </c>
      <c r="D466" s="201" t="str">
        <f ca="1">IF(OFFSET('Purchases Input worksheet'!$C$1,ROW()-2,0)="","",OFFSET('Purchases Input worksheet'!$C$1,ROW()-2,0))</f>
        <v/>
      </c>
      <c r="E466" s="170" t="str">
        <f ca="1">IF(OFFSET('Purchases Input worksheet'!$F$1,ROW()-2,0)="","",OFFSET('Purchases Input worksheet'!$F$1,ROW()-2,0))</f>
        <v/>
      </c>
      <c r="F466" s="202" t="str">
        <f ca="1">IF(OFFSET('Purchases Input worksheet'!$G$1,ROW()-2,0)="","",OFFSET('Purchases Input worksheet'!$G$1,ROW()-2,0))</f>
        <v/>
      </c>
      <c r="G466" s="205" t="str">
        <f ca="1">IF($C466="Total",SUM(G$1:G465),IF(OR('Purchases Input worksheet'!$M465&gt;0,'Purchases Input worksheet'!$M465=0),"",'Purchases Input worksheet'!$M465))</f>
        <v/>
      </c>
      <c r="H466" s="206" t="str">
        <f ca="1">IF($C466="Total",SUM(H$1:H465),IF(OR('Purchases Input worksheet'!$M465&lt;0,'Purchases Input worksheet'!$M465=0),"",'Purchases Input worksheet'!$M465))</f>
        <v/>
      </c>
      <c r="I466" s="347"/>
      <c r="J466" s="211" t="str">
        <f ca="1">IF($C466="Total",SUM($I$1:I465),"")</f>
        <v/>
      </c>
      <c r="K466" s="212" t="str">
        <f ca="1">IFERROR(IF($C466="Total",$K$2+SUM($G466:$H466)-$J466,
IF(AND(G466="",H466=""),"",
$K$2+SUM(H$3:$H466)+SUM(G$3:$G466)-SUM(I$2:$I466))),"")</f>
        <v/>
      </c>
    </row>
    <row r="467" spans="1:11" x14ac:dyDescent="0.35">
      <c r="A467" s="318" t="str">
        <f ca="1">IF($B467='Creditor balance enquiry'!$C$2,1+COUNT($A$1:A466),"")</f>
        <v/>
      </c>
      <c r="B467" s="133" t="str">
        <f ca="1">OFFSET('Purchases Input worksheet'!$A$1,ROW()-2,0)</f>
        <v/>
      </c>
      <c r="C467" s="201" t="str">
        <f ca="1">IF($C466="Total","",
IF($C466="","",
IF(OFFSET('Purchases Input worksheet'!$B$1,ROW()-2,0)="","TOTAL",
OFFSET('Purchases Input worksheet'!$B$1,ROW()-2,0))))</f>
        <v/>
      </c>
      <c r="D467" s="201" t="str">
        <f ca="1">IF(OFFSET('Purchases Input worksheet'!$C$1,ROW()-2,0)="","",OFFSET('Purchases Input worksheet'!$C$1,ROW()-2,0))</f>
        <v/>
      </c>
      <c r="E467" s="170" t="str">
        <f ca="1">IF(OFFSET('Purchases Input worksheet'!$F$1,ROW()-2,0)="","",OFFSET('Purchases Input worksheet'!$F$1,ROW()-2,0))</f>
        <v/>
      </c>
      <c r="F467" s="202" t="str">
        <f ca="1">IF(OFFSET('Purchases Input worksheet'!$G$1,ROW()-2,0)="","",OFFSET('Purchases Input worksheet'!$G$1,ROW()-2,0))</f>
        <v/>
      </c>
      <c r="G467" s="205" t="str">
        <f ca="1">IF($C467="Total",SUM(G$1:G466),IF(OR('Purchases Input worksheet'!$M466&gt;0,'Purchases Input worksheet'!$M466=0),"",'Purchases Input worksheet'!$M466))</f>
        <v/>
      </c>
      <c r="H467" s="206" t="str">
        <f ca="1">IF($C467="Total",SUM(H$1:H466),IF(OR('Purchases Input worksheet'!$M466&lt;0,'Purchases Input worksheet'!$M466=0),"",'Purchases Input worksheet'!$M466))</f>
        <v/>
      </c>
      <c r="I467" s="347"/>
      <c r="J467" s="211" t="str">
        <f ca="1">IF($C467="Total",SUM($I$1:I466),"")</f>
        <v/>
      </c>
      <c r="K467" s="212" t="str">
        <f ca="1">IFERROR(IF($C467="Total",$K$2+SUM($G467:$H467)-$J467,
IF(AND(G467="",H467=""),"",
$K$2+SUM(H$3:$H467)+SUM(G$3:$G467)-SUM(I$2:$I467))),"")</f>
        <v/>
      </c>
    </row>
    <row r="468" spans="1:11" x14ac:dyDescent="0.35">
      <c r="A468" s="318" t="str">
        <f ca="1">IF($B468='Creditor balance enquiry'!$C$2,1+COUNT($A$1:A467),"")</f>
        <v/>
      </c>
      <c r="B468" s="133" t="str">
        <f ca="1">OFFSET('Purchases Input worksheet'!$A$1,ROW()-2,0)</f>
        <v/>
      </c>
      <c r="C468" s="201" t="str">
        <f ca="1">IF($C467="Total","",
IF($C467="","",
IF(OFFSET('Purchases Input worksheet'!$B$1,ROW()-2,0)="","TOTAL",
OFFSET('Purchases Input worksheet'!$B$1,ROW()-2,0))))</f>
        <v/>
      </c>
      <c r="D468" s="201" t="str">
        <f ca="1">IF(OFFSET('Purchases Input worksheet'!$C$1,ROW()-2,0)="","",OFFSET('Purchases Input worksheet'!$C$1,ROW()-2,0))</f>
        <v/>
      </c>
      <c r="E468" s="170" t="str">
        <f ca="1">IF(OFFSET('Purchases Input worksheet'!$F$1,ROW()-2,0)="","",OFFSET('Purchases Input worksheet'!$F$1,ROW()-2,0))</f>
        <v/>
      </c>
      <c r="F468" s="202" t="str">
        <f ca="1">IF(OFFSET('Purchases Input worksheet'!$G$1,ROW()-2,0)="","",OFFSET('Purchases Input worksheet'!$G$1,ROW()-2,0))</f>
        <v/>
      </c>
      <c r="G468" s="205" t="str">
        <f ca="1">IF($C468="Total",SUM(G$1:G467),IF(OR('Purchases Input worksheet'!$M467&gt;0,'Purchases Input worksheet'!$M467=0),"",'Purchases Input worksheet'!$M467))</f>
        <v/>
      </c>
      <c r="H468" s="206" t="str">
        <f ca="1">IF($C468="Total",SUM(H$1:H467),IF(OR('Purchases Input worksheet'!$M467&lt;0,'Purchases Input worksheet'!$M467=0),"",'Purchases Input worksheet'!$M467))</f>
        <v/>
      </c>
      <c r="I468" s="347"/>
      <c r="J468" s="211" t="str">
        <f ca="1">IF($C468="Total",SUM($I$1:I467),"")</f>
        <v/>
      </c>
      <c r="K468" s="212" t="str">
        <f ca="1">IFERROR(IF($C468="Total",$K$2+SUM($G468:$H468)-$J468,
IF(AND(G468="",H468=""),"",
$K$2+SUM(H$3:$H468)+SUM(G$3:$G468)-SUM(I$2:$I468))),"")</f>
        <v/>
      </c>
    </row>
    <row r="469" spans="1:11" x14ac:dyDescent="0.35">
      <c r="A469" s="318" t="str">
        <f ca="1">IF($B469='Creditor balance enquiry'!$C$2,1+COUNT($A$1:A468),"")</f>
        <v/>
      </c>
      <c r="B469" s="133" t="str">
        <f ca="1">OFFSET('Purchases Input worksheet'!$A$1,ROW()-2,0)</f>
        <v/>
      </c>
      <c r="C469" s="201" t="str">
        <f ca="1">IF($C468="Total","",
IF($C468="","",
IF(OFFSET('Purchases Input worksheet'!$B$1,ROW()-2,0)="","TOTAL",
OFFSET('Purchases Input worksheet'!$B$1,ROW()-2,0))))</f>
        <v/>
      </c>
      <c r="D469" s="201" t="str">
        <f ca="1">IF(OFFSET('Purchases Input worksheet'!$C$1,ROW()-2,0)="","",OFFSET('Purchases Input worksheet'!$C$1,ROW()-2,0))</f>
        <v/>
      </c>
      <c r="E469" s="170" t="str">
        <f ca="1">IF(OFFSET('Purchases Input worksheet'!$F$1,ROW()-2,0)="","",OFFSET('Purchases Input worksheet'!$F$1,ROW()-2,0))</f>
        <v/>
      </c>
      <c r="F469" s="202" t="str">
        <f ca="1">IF(OFFSET('Purchases Input worksheet'!$G$1,ROW()-2,0)="","",OFFSET('Purchases Input worksheet'!$G$1,ROW()-2,0))</f>
        <v/>
      </c>
      <c r="G469" s="205" t="str">
        <f ca="1">IF($C469="Total",SUM(G$1:G468),IF(OR('Purchases Input worksheet'!$M468&gt;0,'Purchases Input worksheet'!$M468=0),"",'Purchases Input worksheet'!$M468))</f>
        <v/>
      </c>
      <c r="H469" s="206" t="str">
        <f ca="1">IF($C469="Total",SUM(H$1:H468),IF(OR('Purchases Input worksheet'!$M468&lt;0,'Purchases Input worksheet'!$M468=0),"",'Purchases Input worksheet'!$M468))</f>
        <v/>
      </c>
      <c r="I469" s="347"/>
      <c r="J469" s="211" t="str">
        <f ca="1">IF($C469="Total",SUM($I$1:I468),"")</f>
        <v/>
      </c>
      <c r="K469" s="212" t="str">
        <f ca="1">IFERROR(IF($C469="Total",$K$2+SUM($G469:$H469)-$J469,
IF(AND(G469="",H469=""),"",
$K$2+SUM(H$3:$H469)+SUM(G$3:$G469)-SUM(I$2:$I469))),"")</f>
        <v/>
      </c>
    </row>
    <row r="470" spans="1:11" x14ac:dyDescent="0.35">
      <c r="A470" s="318" t="str">
        <f ca="1">IF($B470='Creditor balance enquiry'!$C$2,1+COUNT($A$1:A469),"")</f>
        <v/>
      </c>
      <c r="B470" s="133" t="str">
        <f ca="1">OFFSET('Purchases Input worksheet'!$A$1,ROW()-2,0)</f>
        <v/>
      </c>
      <c r="C470" s="201" t="str">
        <f ca="1">IF($C469="Total","",
IF($C469="","",
IF(OFFSET('Purchases Input worksheet'!$B$1,ROW()-2,0)="","TOTAL",
OFFSET('Purchases Input worksheet'!$B$1,ROW()-2,0))))</f>
        <v/>
      </c>
      <c r="D470" s="201" t="str">
        <f ca="1">IF(OFFSET('Purchases Input worksheet'!$C$1,ROW()-2,0)="","",OFFSET('Purchases Input worksheet'!$C$1,ROW()-2,0))</f>
        <v/>
      </c>
      <c r="E470" s="170" t="str">
        <f ca="1">IF(OFFSET('Purchases Input worksheet'!$F$1,ROW()-2,0)="","",OFFSET('Purchases Input worksheet'!$F$1,ROW()-2,0))</f>
        <v/>
      </c>
      <c r="F470" s="202" t="str">
        <f ca="1">IF(OFFSET('Purchases Input worksheet'!$G$1,ROW()-2,0)="","",OFFSET('Purchases Input worksheet'!$G$1,ROW()-2,0))</f>
        <v/>
      </c>
      <c r="G470" s="205" t="str">
        <f ca="1">IF($C470="Total",SUM(G$1:G469),IF(OR('Purchases Input worksheet'!$M469&gt;0,'Purchases Input worksheet'!$M469=0),"",'Purchases Input worksheet'!$M469))</f>
        <v/>
      </c>
      <c r="H470" s="206" t="str">
        <f ca="1">IF($C470="Total",SUM(H$1:H469),IF(OR('Purchases Input worksheet'!$M469&lt;0,'Purchases Input worksheet'!$M469=0),"",'Purchases Input worksheet'!$M469))</f>
        <v/>
      </c>
      <c r="I470" s="347"/>
      <c r="J470" s="211" t="str">
        <f ca="1">IF($C470="Total",SUM($I$1:I469),"")</f>
        <v/>
      </c>
      <c r="K470" s="212" t="str">
        <f ca="1">IFERROR(IF($C470="Total",$K$2+SUM($G470:$H470)-$J470,
IF(AND(G470="",H470=""),"",
$K$2+SUM(H$3:$H470)+SUM(G$3:$G470)-SUM(I$2:$I470))),"")</f>
        <v/>
      </c>
    </row>
    <row r="471" spans="1:11" x14ac:dyDescent="0.35">
      <c r="A471" s="318" t="str">
        <f ca="1">IF($B471='Creditor balance enquiry'!$C$2,1+COUNT($A$1:A470),"")</f>
        <v/>
      </c>
      <c r="B471" s="133" t="str">
        <f ca="1">OFFSET('Purchases Input worksheet'!$A$1,ROW()-2,0)</f>
        <v/>
      </c>
      <c r="C471" s="201" t="str">
        <f ca="1">IF($C470="Total","",
IF($C470="","",
IF(OFFSET('Purchases Input worksheet'!$B$1,ROW()-2,0)="","TOTAL",
OFFSET('Purchases Input worksheet'!$B$1,ROW()-2,0))))</f>
        <v/>
      </c>
      <c r="D471" s="201" t="str">
        <f ca="1">IF(OFFSET('Purchases Input worksheet'!$C$1,ROW()-2,0)="","",OFFSET('Purchases Input worksheet'!$C$1,ROW()-2,0))</f>
        <v/>
      </c>
      <c r="E471" s="170" t="str">
        <f ca="1">IF(OFFSET('Purchases Input worksheet'!$F$1,ROW()-2,0)="","",OFFSET('Purchases Input worksheet'!$F$1,ROW()-2,0))</f>
        <v/>
      </c>
      <c r="F471" s="202" t="str">
        <f ca="1">IF(OFFSET('Purchases Input worksheet'!$G$1,ROW()-2,0)="","",OFFSET('Purchases Input worksheet'!$G$1,ROW()-2,0))</f>
        <v/>
      </c>
      <c r="G471" s="205" t="str">
        <f ca="1">IF($C471="Total",SUM(G$1:G470),IF(OR('Purchases Input worksheet'!$M470&gt;0,'Purchases Input worksheet'!$M470=0),"",'Purchases Input worksheet'!$M470))</f>
        <v/>
      </c>
      <c r="H471" s="206" t="str">
        <f ca="1">IF($C471="Total",SUM(H$1:H470),IF(OR('Purchases Input worksheet'!$M470&lt;0,'Purchases Input worksheet'!$M470=0),"",'Purchases Input worksheet'!$M470))</f>
        <v/>
      </c>
      <c r="I471" s="347"/>
      <c r="J471" s="211" t="str">
        <f ca="1">IF($C471="Total",SUM($I$1:I470),"")</f>
        <v/>
      </c>
      <c r="K471" s="212" t="str">
        <f ca="1">IFERROR(IF($C471="Total",$K$2+SUM($G471:$H471)-$J471,
IF(AND(G471="",H471=""),"",
$K$2+SUM(H$3:$H471)+SUM(G$3:$G471)-SUM(I$2:$I471))),"")</f>
        <v/>
      </c>
    </row>
    <row r="472" spans="1:11" x14ac:dyDescent="0.35">
      <c r="A472" s="318" t="str">
        <f ca="1">IF($B472='Creditor balance enquiry'!$C$2,1+COUNT($A$1:A471),"")</f>
        <v/>
      </c>
      <c r="B472" s="133" t="str">
        <f ca="1">OFFSET('Purchases Input worksheet'!$A$1,ROW()-2,0)</f>
        <v/>
      </c>
      <c r="C472" s="201" t="str">
        <f ca="1">IF($C471="Total","",
IF($C471="","",
IF(OFFSET('Purchases Input worksheet'!$B$1,ROW()-2,0)="","TOTAL",
OFFSET('Purchases Input worksheet'!$B$1,ROW()-2,0))))</f>
        <v/>
      </c>
      <c r="D472" s="201" t="str">
        <f ca="1">IF(OFFSET('Purchases Input worksheet'!$C$1,ROW()-2,0)="","",OFFSET('Purchases Input worksheet'!$C$1,ROW()-2,0))</f>
        <v/>
      </c>
      <c r="E472" s="170" t="str">
        <f ca="1">IF(OFFSET('Purchases Input worksheet'!$F$1,ROW()-2,0)="","",OFFSET('Purchases Input worksheet'!$F$1,ROW()-2,0))</f>
        <v/>
      </c>
      <c r="F472" s="202" t="str">
        <f ca="1">IF(OFFSET('Purchases Input worksheet'!$G$1,ROW()-2,0)="","",OFFSET('Purchases Input worksheet'!$G$1,ROW()-2,0))</f>
        <v/>
      </c>
      <c r="G472" s="205" t="str">
        <f ca="1">IF($C472="Total",SUM(G$1:G471),IF(OR('Purchases Input worksheet'!$M471&gt;0,'Purchases Input worksheet'!$M471=0),"",'Purchases Input worksheet'!$M471))</f>
        <v/>
      </c>
      <c r="H472" s="206" t="str">
        <f ca="1">IF($C472="Total",SUM(H$1:H471),IF(OR('Purchases Input worksheet'!$M471&lt;0,'Purchases Input worksheet'!$M471=0),"",'Purchases Input worksheet'!$M471))</f>
        <v/>
      </c>
      <c r="I472" s="347"/>
      <c r="J472" s="211" t="str">
        <f ca="1">IF($C472="Total",SUM($I$1:I471),"")</f>
        <v/>
      </c>
      <c r="K472" s="212" t="str">
        <f ca="1">IFERROR(IF($C472="Total",$K$2+SUM($G472:$H472)-$J472,
IF(AND(G472="",H472=""),"",
$K$2+SUM(H$3:$H472)+SUM(G$3:$G472)-SUM(I$2:$I472))),"")</f>
        <v/>
      </c>
    </row>
    <row r="473" spans="1:11" x14ac:dyDescent="0.35">
      <c r="A473" s="318" t="str">
        <f ca="1">IF($B473='Creditor balance enquiry'!$C$2,1+COUNT($A$1:A472),"")</f>
        <v/>
      </c>
      <c r="B473" s="133" t="str">
        <f ca="1">OFFSET('Purchases Input worksheet'!$A$1,ROW()-2,0)</f>
        <v/>
      </c>
      <c r="C473" s="201" t="str">
        <f ca="1">IF($C472="Total","",
IF($C472="","",
IF(OFFSET('Purchases Input worksheet'!$B$1,ROW()-2,0)="","TOTAL",
OFFSET('Purchases Input worksheet'!$B$1,ROW()-2,0))))</f>
        <v/>
      </c>
      <c r="D473" s="201" t="str">
        <f ca="1">IF(OFFSET('Purchases Input worksheet'!$C$1,ROW()-2,0)="","",OFFSET('Purchases Input worksheet'!$C$1,ROW()-2,0))</f>
        <v/>
      </c>
      <c r="E473" s="170" t="str">
        <f ca="1">IF(OFFSET('Purchases Input worksheet'!$F$1,ROW()-2,0)="","",OFFSET('Purchases Input worksheet'!$F$1,ROW()-2,0))</f>
        <v/>
      </c>
      <c r="F473" s="202" t="str">
        <f ca="1">IF(OFFSET('Purchases Input worksheet'!$G$1,ROW()-2,0)="","",OFFSET('Purchases Input worksheet'!$G$1,ROW()-2,0))</f>
        <v/>
      </c>
      <c r="G473" s="205" t="str">
        <f ca="1">IF($C473="Total",SUM(G$1:G472),IF(OR('Purchases Input worksheet'!$M472&gt;0,'Purchases Input worksheet'!$M472=0),"",'Purchases Input worksheet'!$M472))</f>
        <v/>
      </c>
      <c r="H473" s="206" t="str">
        <f ca="1">IF($C473="Total",SUM(H$1:H472),IF(OR('Purchases Input worksheet'!$M472&lt;0,'Purchases Input worksheet'!$M472=0),"",'Purchases Input worksheet'!$M472))</f>
        <v/>
      </c>
      <c r="I473" s="347"/>
      <c r="J473" s="211" t="str">
        <f ca="1">IF($C473="Total",SUM($I$1:I472),"")</f>
        <v/>
      </c>
      <c r="K473" s="212" t="str">
        <f ca="1">IFERROR(IF($C473="Total",$K$2+SUM($G473:$H473)-$J473,
IF(AND(G473="",H473=""),"",
$K$2+SUM(H$3:$H473)+SUM(G$3:$G473)-SUM(I$2:$I473))),"")</f>
        <v/>
      </c>
    </row>
    <row r="474" spans="1:11" x14ac:dyDescent="0.35">
      <c r="A474" s="318" t="str">
        <f ca="1">IF($B474='Creditor balance enquiry'!$C$2,1+COUNT($A$1:A473),"")</f>
        <v/>
      </c>
      <c r="B474" s="133" t="str">
        <f ca="1">OFFSET('Purchases Input worksheet'!$A$1,ROW()-2,0)</f>
        <v/>
      </c>
      <c r="C474" s="201" t="str">
        <f ca="1">IF($C473="Total","",
IF($C473="","",
IF(OFFSET('Purchases Input worksheet'!$B$1,ROW()-2,0)="","TOTAL",
OFFSET('Purchases Input worksheet'!$B$1,ROW()-2,0))))</f>
        <v/>
      </c>
      <c r="D474" s="201" t="str">
        <f ca="1">IF(OFFSET('Purchases Input worksheet'!$C$1,ROW()-2,0)="","",OFFSET('Purchases Input worksheet'!$C$1,ROW()-2,0))</f>
        <v/>
      </c>
      <c r="E474" s="170" t="str">
        <f ca="1">IF(OFFSET('Purchases Input worksheet'!$F$1,ROW()-2,0)="","",OFFSET('Purchases Input worksheet'!$F$1,ROW()-2,0))</f>
        <v/>
      </c>
      <c r="F474" s="202" t="str">
        <f ca="1">IF(OFFSET('Purchases Input worksheet'!$G$1,ROW()-2,0)="","",OFFSET('Purchases Input worksheet'!$G$1,ROW()-2,0))</f>
        <v/>
      </c>
      <c r="G474" s="205" t="str">
        <f ca="1">IF($C474="Total",SUM(G$1:G473),IF(OR('Purchases Input worksheet'!$M473&gt;0,'Purchases Input worksheet'!$M473=0),"",'Purchases Input worksheet'!$M473))</f>
        <v/>
      </c>
      <c r="H474" s="206" t="str">
        <f ca="1">IF($C474="Total",SUM(H$1:H473),IF(OR('Purchases Input worksheet'!$M473&lt;0,'Purchases Input worksheet'!$M473=0),"",'Purchases Input worksheet'!$M473))</f>
        <v/>
      </c>
      <c r="I474" s="347"/>
      <c r="J474" s="211" t="str">
        <f ca="1">IF($C474="Total",SUM($I$1:I473),"")</f>
        <v/>
      </c>
      <c r="K474" s="212" t="str">
        <f ca="1">IFERROR(IF($C474="Total",$K$2+SUM($G474:$H474)-$J474,
IF(AND(G474="",H474=""),"",
$K$2+SUM(H$3:$H474)+SUM(G$3:$G474)-SUM(I$2:$I474))),"")</f>
        <v/>
      </c>
    </row>
    <row r="475" spans="1:11" x14ac:dyDescent="0.35">
      <c r="A475" s="318" t="str">
        <f ca="1">IF($B475='Creditor balance enquiry'!$C$2,1+COUNT($A$1:A474),"")</f>
        <v/>
      </c>
      <c r="B475" s="133" t="str">
        <f ca="1">OFFSET('Purchases Input worksheet'!$A$1,ROW()-2,0)</f>
        <v/>
      </c>
      <c r="C475" s="201" t="str">
        <f ca="1">IF($C474="Total","",
IF($C474="","",
IF(OFFSET('Purchases Input worksheet'!$B$1,ROW()-2,0)="","TOTAL",
OFFSET('Purchases Input worksheet'!$B$1,ROW()-2,0))))</f>
        <v/>
      </c>
      <c r="D475" s="201" t="str">
        <f ca="1">IF(OFFSET('Purchases Input worksheet'!$C$1,ROW()-2,0)="","",OFFSET('Purchases Input worksheet'!$C$1,ROW()-2,0))</f>
        <v/>
      </c>
      <c r="E475" s="170" t="str">
        <f ca="1">IF(OFFSET('Purchases Input worksheet'!$F$1,ROW()-2,0)="","",OFFSET('Purchases Input worksheet'!$F$1,ROW()-2,0))</f>
        <v/>
      </c>
      <c r="F475" s="202" t="str">
        <f ca="1">IF(OFFSET('Purchases Input worksheet'!$G$1,ROW()-2,0)="","",OFFSET('Purchases Input worksheet'!$G$1,ROW()-2,0))</f>
        <v/>
      </c>
      <c r="G475" s="205" t="str">
        <f ca="1">IF($C475="Total",SUM(G$1:G474),IF(OR('Purchases Input worksheet'!$M474&gt;0,'Purchases Input worksheet'!$M474=0),"",'Purchases Input worksheet'!$M474))</f>
        <v/>
      </c>
      <c r="H475" s="206" t="str">
        <f ca="1">IF($C475="Total",SUM(H$1:H474),IF(OR('Purchases Input worksheet'!$M474&lt;0,'Purchases Input worksheet'!$M474=0),"",'Purchases Input worksheet'!$M474))</f>
        <v/>
      </c>
      <c r="I475" s="347"/>
      <c r="J475" s="211" t="str">
        <f ca="1">IF($C475="Total",SUM($I$1:I474),"")</f>
        <v/>
      </c>
      <c r="K475" s="212" t="str">
        <f ca="1">IFERROR(IF($C475="Total",$K$2+SUM($G475:$H475)-$J475,
IF(AND(G475="",H475=""),"",
$K$2+SUM(H$3:$H475)+SUM(G$3:$G475)-SUM(I$2:$I475))),"")</f>
        <v/>
      </c>
    </row>
    <row r="476" spans="1:11" x14ac:dyDescent="0.35">
      <c r="A476" s="318" t="str">
        <f ca="1">IF($B476='Creditor balance enquiry'!$C$2,1+COUNT($A$1:A475),"")</f>
        <v/>
      </c>
      <c r="B476" s="133" t="str">
        <f ca="1">OFFSET('Purchases Input worksheet'!$A$1,ROW()-2,0)</f>
        <v/>
      </c>
      <c r="C476" s="201" t="str">
        <f ca="1">IF($C475="Total","",
IF($C475="","",
IF(OFFSET('Purchases Input worksheet'!$B$1,ROW()-2,0)="","TOTAL",
OFFSET('Purchases Input worksheet'!$B$1,ROW()-2,0))))</f>
        <v/>
      </c>
      <c r="D476" s="201" t="str">
        <f ca="1">IF(OFFSET('Purchases Input worksheet'!$C$1,ROW()-2,0)="","",OFFSET('Purchases Input worksheet'!$C$1,ROW()-2,0))</f>
        <v/>
      </c>
      <c r="E476" s="170" t="str">
        <f ca="1">IF(OFFSET('Purchases Input worksheet'!$F$1,ROW()-2,0)="","",OFFSET('Purchases Input worksheet'!$F$1,ROW()-2,0))</f>
        <v/>
      </c>
      <c r="F476" s="202" t="str">
        <f ca="1">IF(OFFSET('Purchases Input worksheet'!$G$1,ROW()-2,0)="","",OFFSET('Purchases Input worksheet'!$G$1,ROW()-2,0))</f>
        <v/>
      </c>
      <c r="G476" s="205" t="str">
        <f ca="1">IF($C476="Total",SUM(G$1:G475),IF(OR('Purchases Input worksheet'!$M475&gt;0,'Purchases Input worksheet'!$M475=0),"",'Purchases Input worksheet'!$M475))</f>
        <v/>
      </c>
      <c r="H476" s="206" t="str">
        <f ca="1">IF($C476="Total",SUM(H$1:H475),IF(OR('Purchases Input worksheet'!$M475&lt;0,'Purchases Input worksheet'!$M475=0),"",'Purchases Input worksheet'!$M475))</f>
        <v/>
      </c>
      <c r="I476" s="347"/>
      <c r="J476" s="211" t="str">
        <f ca="1">IF($C476="Total",SUM($I$1:I475),"")</f>
        <v/>
      </c>
      <c r="K476" s="212" t="str">
        <f ca="1">IFERROR(IF($C476="Total",$K$2+SUM($G476:$H476)-$J476,
IF(AND(G476="",H476=""),"",
$K$2+SUM(H$3:$H476)+SUM(G$3:$G476)-SUM(I$2:$I476))),"")</f>
        <v/>
      </c>
    </row>
    <row r="477" spans="1:11" x14ac:dyDescent="0.35">
      <c r="A477" s="318" t="str">
        <f ca="1">IF($B477='Creditor balance enquiry'!$C$2,1+COUNT($A$1:A476),"")</f>
        <v/>
      </c>
      <c r="B477" s="133" t="str">
        <f ca="1">OFFSET('Purchases Input worksheet'!$A$1,ROW()-2,0)</f>
        <v/>
      </c>
      <c r="C477" s="201" t="str">
        <f ca="1">IF($C476="Total","",
IF($C476="","",
IF(OFFSET('Purchases Input worksheet'!$B$1,ROW()-2,0)="","TOTAL",
OFFSET('Purchases Input worksheet'!$B$1,ROW()-2,0))))</f>
        <v/>
      </c>
      <c r="D477" s="201" t="str">
        <f ca="1">IF(OFFSET('Purchases Input worksheet'!$C$1,ROW()-2,0)="","",OFFSET('Purchases Input worksheet'!$C$1,ROW()-2,0))</f>
        <v/>
      </c>
      <c r="E477" s="170" t="str">
        <f ca="1">IF(OFFSET('Purchases Input worksheet'!$F$1,ROW()-2,0)="","",OFFSET('Purchases Input worksheet'!$F$1,ROW()-2,0))</f>
        <v/>
      </c>
      <c r="F477" s="202" t="str">
        <f ca="1">IF(OFFSET('Purchases Input worksheet'!$G$1,ROW()-2,0)="","",OFFSET('Purchases Input worksheet'!$G$1,ROW()-2,0))</f>
        <v/>
      </c>
      <c r="G477" s="205" t="str">
        <f ca="1">IF($C477="Total",SUM(G$1:G476),IF(OR('Purchases Input worksheet'!$M476&gt;0,'Purchases Input worksheet'!$M476=0),"",'Purchases Input worksheet'!$M476))</f>
        <v/>
      </c>
      <c r="H477" s="206" t="str">
        <f ca="1">IF($C477="Total",SUM(H$1:H476),IF(OR('Purchases Input worksheet'!$M476&lt;0,'Purchases Input worksheet'!$M476=0),"",'Purchases Input worksheet'!$M476))</f>
        <v/>
      </c>
      <c r="I477" s="347"/>
      <c r="J477" s="211" t="str">
        <f ca="1">IF($C477="Total",SUM($I$1:I476),"")</f>
        <v/>
      </c>
      <c r="K477" s="212" t="str">
        <f ca="1">IFERROR(IF($C477="Total",$K$2+SUM($G477:$H477)-$J477,
IF(AND(G477="",H477=""),"",
$K$2+SUM(H$3:$H477)+SUM(G$3:$G477)-SUM(I$2:$I477))),"")</f>
        <v/>
      </c>
    </row>
    <row r="478" spans="1:11" x14ac:dyDescent="0.35">
      <c r="A478" s="318" t="str">
        <f ca="1">IF($B478='Creditor balance enquiry'!$C$2,1+COUNT($A$1:A477),"")</f>
        <v/>
      </c>
      <c r="B478" s="133" t="str">
        <f ca="1">OFFSET('Purchases Input worksheet'!$A$1,ROW()-2,0)</f>
        <v/>
      </c>
      <c r="C478" s="201" t="str">
        <f ca="1">IF($C477="Total","",
IF($C477="","",
IF(OFFSET('Purchases Input worksheet'!$B$1,ROW()-2,0)="","TOTAL",
OFFSET('Purchases Input worksheet'!$B$1,ROW()-2,0))))</f>
        <v/>
      </c>
      <c r="D478" s="201" t="str">
        <f ca="1">IF(OFFSET('Purchases Input worksheet'!$C$1,ROW()-2,0)="","",OFFSET('Purchases Input worksheet'!$C$1,ROW()-2,0))</f>
        <v/>
      </c>
      <c r="E478" s="170" t="str">
        <f ca="1">IF(OFFSET('Purchases Input worksheet'!$F$1,ROW()-2,0)="","",OFFSET('Purchases Input worksheet'!$F$1,ROW()-2,0))</f>
        <v/>
      </c>
      <c r="F478" s="202" t="str">
        <f ca="1">IF(OFFSET('Purchases Input worksheet'!$G$1,ROW()-2,0)="","",OFFSET('Purchases Input worksheet'!$G$1,ROW()-2,0))</f>
        <v/>
      </c>
      <c r="G478" s="205" t="str">
        <f ca="1">IF($C478="Total",SUM(G$1:G477),IF(OR('Purchases Input worksheet'!$M477&gt;0,'Purchases Input worksheet'!$M477=0),"",'Purchases Input worksheet'!$M477))</f>
        <v/>
      </c>
      <c r="H478" s="206" t="str">
        <f ca="1">IF($C478="Total",SUM(H$1:H477),IF(OR('Purchases Input worksheet'!$M477&lt;0,'Purchases Input worksheet'!$M477=0),"",'Purchases Input worksheet'!$M477))</f>
        <v/>
      </c>
      <c r="I478" s="347"/>
      <c r="J478" s="211" t="str">
        <f ca="1">IF($C478="Total",SUM($I$1:I477),"")</f>
        <v/>
      </c>
      <c r="K478" s="212" t="str">
        <f ca="1">IFERROR(IF($C478="Total",$K$2+SUM($G478:$H478)-$J478,
IF(AND(G478="",H478=""),"",
$K$2+SUM(H$3:$H478)+SUM(G$3:$G478)-SUM(I$2:$I478))),"")</f>
        <v/>
      </c>
    </row>
    <row r="479" spans="1:11" x14ac:dyDescent="0.35">
      <c r="A479" s="318" t="str">
        <f ca="1">IF($B479='Creditor balance enquiry'!$C$2,1+COUNT($A$1:A478),"")</f>
        <v/>
      </c>
      <c r="B479" s="133" t="str">
        <f ca="1">OFFSET('Purchases Input worksheet'!$A$1,ROW()-2,0)</f>
        <v/>
      </c>
      <c r="C479" s="201" t="str">
        <f ca="1">IF($C478="Total","",
IF($C478="","",
IF(OFFSET('Purchases Input worksheet'!$B$1,ROW()-2,0)="","TOTAL",
OFFSET('Purchases Input worksheet'!$B$1,ROW()-2,0))))</f>
        <v/>
      </c>
      <c r="D479" s="201" t="str">
        <f ca="1">IF(OFFSET('Purchases Input worksheet'!$C$1,ROW()-2,0)="","",OFFSET('Purchases Input worksheet'!$C$1,ROW()-2,0))</f>
        <v/>
      </c>
      <c r="E479" s="170" t="str">
        <f ca="1">IF(OFFSET('Purchases Input worksheet'!$F$1,ROW()-2,0)="","",OFFSET('Purchases Input worksheet'!$F$1,ROW()-2,0))</f>
        <v/>
      </c>
      <c r="F479" s="202" t="str">
        <f ca="1">IF(OFFSET('Purchases Input worksheet'!$G$1,ROW()-2,0)="","",OFFSET('Purchases Input worksheet'!$G$1,ROW()-2,0))</f>
        <v/>
      </c>
      <c r="G479" s="205" t="str">
        <f ca="1">IF($C479="Total",SUM(G$1:G478),IF(OR('Purchases Input worksheet'!$M478&gt;0,'Purchases Input worksheet'!$M478=0),"",'Purchases Input worksheet'!$M478))</f>
        <v/>
      </c>
      <c r="H479" s="206" t="str">
        <f ca="1">IF($C479="Total",SUM(H$1:H478),IF(OR('Purchases Input worksheet'!$M478&lt;0,'Purchases Input worksheet'!$M478=0),"",'Purchases Input worksheet'!$M478))</f>
        <v/>
      </c>
      <c r="I479" s="347"/>
      <c r="J479" s="211" t="str">
        <f ca="1">IF($C479="Total",SUM($I$1:I478),"")</f>
        <v/>
      </c>
      <c r="K479" s="212" t="str">
        <f ca="1">IFERROR(IF($C479="Total",$K$2+SUM($G479:$H479)-$J479,
IF(AND(G479="",H479=""),"",
$K$2+SUM(H$3:$H479)+SUM(G$3:$G479)-SUM(I$2:$I479))),"")</f>
        <v/>
      </c>
    </row>
    <row r="480" spans="1:11" x14ac:dyDescent="0.35">
      <c r="A480" s="318" t="str">
        <f ca="1">IF($B480='Creditor balance enquiry'!$C$2,1+COUNT($A$1:A479),"")</f>
        <v/>
      </c>
      <c r="B480" s="133" t="str">
        <f ca="1">OFFSET('Purchases Input worksheet'!$A$1,ROW()-2,0)</f>
        <v/>
      </c>
      <c r="C480" s="201" t="str">
        <f ca="1">IF($C479="Total","",
IF($C479="","",
IF(OFFSET('Purchases Input worksheet'!$B$1,ROW()-2,0)="","TOTAL",
OFFSET('Purchases Input worksheet'!$B$1,ROW()-2,0))))</f>
        <v/>
      </c>
      <c r="D480" s="201" t="str">
        <f ca="1">IF(OFFSET('Purchases Input worksheet'!$C$1,ROW()-2,0)="","",OFFSET('Purchases Input worksheet'!$C$1,ROW()-2,0))</f>
        <v/>
      </c>
      <c r="E480" s="170" t="str">
        <f ca="1">IF(OFFSET('Purchases Input worksheet'!$F$1,ROW()-2,0)="","",OFFSET('Purchases Input worksheet'!$F$1,ROW()-2,0))</f>
        <v/>
      </c>
      <c r="F480" s="202" t="str">
        <f ca="1">IF(OFFSET('Purchases Input worksheet'!$G$1,ROW()-2,0)="","",OFFSET('Purchases Input worksheet'!$G$1,ROW()-2,0))</f>
        <v/>
      </c>
      <c r="G480" s="205" t="str">
        <f ca="1">IF($C480="Total",SUM(G$1:G479),IF(OR('Purchases Input worksheet'!$M479&gt;0,'Purchases Input worksheet'!$M479=0),"",'Purchases Input worksheet'!$M479))</f>
        <v/>
      </c>
      <c r="H480" s="206" t="str">
        <f ca="1">IF($C480="Total",SUM(H$1:H479),IF(OR('Purchases Input worksheet'!$M479&lt;0,'Purchases Input worksheet'!$M479=0),"",'Purchases Input worksheet'!$M479))</f>
        <v/>
      </c>
      <c r="I480" s="347"/>
      <c r="J480" s="211" t="str">
        <f ca="1">IF($C480="Total",SUM($I$1:I479),"")</f>
        <v/>
      </c>
      <c r="K480" s="212" t="str">
        <f ca="1">IFERROR(IF($C480="Total",$K$2+SUM($G480:$H480)-$J480,
IF(AND(G480="",H480=""),"",
$K$2+SUM(H$3:$H480)+SUM(G$3:$G480)-SUM(I$2:$I480))),"")</f>
        <v/>
      </c>
    </row>
    <row r="481" spans="1:11" x14ac:dyDescent="0.35">
      <c r="A481" s="318" t="str">
        <f ca="1">IF($B481='Creditor balance enquiry'!$C$2,1+COUNT($A$1:A480),"")</f>
        <v/>
      </c>
      <c r="B481" s="133" t="str">
        <f ca="1">OFFSET('Purchases Input worksheet'!$A$1,ROW()-2,0)</f>
        <v/>
      </c>
      <c r="C481" s="201" t="str">
        <f ca="1">IF($C480="Total","",
IF($C480="","",
IF(OFFSET('Purchases Input worksheet'!$B$1,ROW()-2,0)="","TOTAL",
OFFSET('Purchases Input worksheet'!$B$1,ROW()-2,0))))</f>
        <v/>
      </c>
      <c r="D481" s="201" t="str">
        <f ca="1">IF(OFFSET('Purchases Input worksheet'!$C$1,ROW()-2,0)="","",OFFSET('Purchases Input worksheet'!$C$1,ROW()-2,0))</f>
        <v/>
      </c>
      <c r="E481" s="170" t="str">
        <f ca="1">IF(OFFSET('Purchases Input worksheet'!$F$1,ROW()-2,0)="","",OFFSET('Purchases Input worksheet'!$F$1,ROW()-2,0))</f>
        <v/>
      </c>
      <c r="F481" s="202" t="str">
        <f ca="1">IF(OFFSET('Purchases Input worksheet'!$G$1,ROW()-2,0)="","",OFFSET('Purchases Input worksheet'!$G$1,ROW()-2,0))</f>
        <v/>
      </c>
      <c r="G481" s="205" t="str">
        <f ca="1">IF($C481="Total",SUM(G$1:G480),IF(OR('Purchases Input worksheet'!$M480&gt;0,'Purchases Input worksheet'!$M480=0),"",'Purchases Input worksheet'!$M480))</f>
        <v/>
      </c>
      <c r="H481" s="206" t="str">
        <f ca="1">IF($C481="Total",SUM(H$1:H480),IF(OR('Purchases Input worksheet'!$M480&lt;0,'Purchases Input worksheet'!$M480=0),"",'Purchases Input worksheet'!$M480))</f>
        <v/>
      </c>
      <c r="I481" s="347"/>
      <c r="J481" s="211" t="str">
        <f ca="1">IF($C481="Total",SUM($I$1:I480),"")</f>
        <v/>
      </c>
      <c r="K481" s="212" t="str">
        <f ca="1">IFERROR(IF($C481="Total",$K$2+SUM($G481:$H481)-$J481,
IF(AND(G481="",H481=""),"",
$K$2+SUM(H$3:$H481)+SUM(G$3:$G481)-SUM(I$2:$I481))),"")</f>
        <v/>
      </c>
    </row>
    <row r="482" spans="1:11" x14ac:dyDescent="0.35">
      <c r="A482" s="318" t="str">
        <f ca="1">IF($B482='Creditor balance enquiry'!$C$2,1+COUNT($A$1:A481),"")</f>
        <v/>
      </c>
      <c r="B482" s="133" t="str">
        <f ca="1">OFFSET('Purchases Input worksheet'!$A$1,ROW()-2,0)</f>
        <v/>
      </c>
      <c r="C482" s="201" t="str">
        <f ca="1">IF($C481="Total","",
IF($C481="","",
IF(OFFSET('Purchases Input worksheet'!$B$1,ROW()-2,0)="","TOTAL",
OFFSET('Purchases Input worksheet'!$B$1,ROW()-2,0))))</f>
        <v/>
      </c>
      <c r="D482" s="201" t="str">
        <f ca="1">IF(OFFSET('Purchases Input worksheet'!$C$1,ROW()-2,0)="","",OFFSET('Purchases Input worksheet'!$C$1,ROW()-2,0))</f>
        <v/>
      </c>
      <c r="E482" s="170" t="str">
        <f ca="1">IF(OFFSET('Purchases Input worksheet'!$F$1,ROW()-2,0)="","",OFFSET('Purchases Input worksheet'!$F$1,ROW()-2,0))</f>
        <v/>
      </c>
      <c r="F482" s="202" t="str">
        <f ca="1">IF(OFFSET('Purchases Input worksheet'!$G$1,ROW()-2,0)="","",OFFSET('Purchases Input worksheet'!$G$1,ROW()-2,0))</f>
        <v/>
      </c>
      <c r="G482" s="205" t="str">
        <f ca="1">IF($C482="Total",SUM(G$1:G481),IF(OR('Purchases Input worksheet'!$M481&gt;0,'Purchases Input worksheet'!$M481=0),"",'Purchases Input worksheet'!$M481))</f>
        <v/>
      </c>
      <c r="H482" s="206" t="str">
        <f ca="1">IF($C482="Total",SUM(H$1:H481),IF(OR('Purchases Input worksheet'!$M481&lt;0,'Purchases Input worksheet'!$M481=0),"",'Purchases Input worksheet'!$M481))</f>
        <v/>
      </c>
      <c r="I482" s="347"/>
      <c r="J482" s="211" t="str">
        <f ca="1">IF($C482="Total",SUM($I$1:I481),"")</f>
        <v/>
      </c>
      <c r="K482" s="212" t="str">
        <f ca="1">IFERROR(IF($C482="Total",$K$2+SUM($G482:$H482)-$J482,
IF(AND(G482="",H482=""),"",
$K$2+SUM(H$3:$H482)+SUM(G$3:$G482)-SUM(I$2:$I482))),"")</f>
        <v/>
      </c>
    </row>
    <row r="483" spans="1:11" x14ac:dyDescent="0.35">
      <c r="A483" s="318" t="str">
        <f ca="1">IF($B483='Creditor balance enquiry'!$C$2,1+COUNT($A$1:A482),"")</f>
        <v/>
      </c>
      <c r="B483" s="133" t="str">
        <f ca="1">OFFSET('Purchases Input worksheet'!$A$1,ROW()-2,0)</f>
        <v/>
      </c>
      <c r="C483" s="201" t="str">
        <f ca="1">IF($C482="Total","",
IF($C482="","",
IF(OFFSET('Purchases Input worksheet'!$B$1,ROW()-2,0)="","TOTAL",
OFFSET('Purchases Input worksheet'!$B$1,ROW()-2,0))))</f>
        <v/>
      </c>
      <c r="D483" s="201" t="str">
        <f ca="1">IF(OFFSET('Purchases Input worksheet'!$C$1,ROW()-2,0)="","",OFFSET('Purchases Input worksheet'!$C$1,ROW()-2,0))</f>
        <v/>
      </c>
      <c r="E483" s="170" t="str">
        <f ca="1">IF(OFFSET('Purchases Input worksheet'!$F$1,ROW()-2,0)="","",OFFSET('Purchases Input worksheet'!$F$1,ROW()-2,0))</f>
        <v/>
      </c>
      <c r="F483" s="202" t="str">
        <f ca="1">IF(OFFSET('Purchases Input worksheet'!$G$1,ROW()-2,0)="","",OFFSET('Purchases Input worksheet'!$G$1,ROW()-2,0))</f>
        <v/>
      </c>
      <c r="G483" s="205" t="str">
        <f ca="1">IF($C483="Total",SUM(G$1:G482),IF(OR('Purchases Input worksheet'!$M482&gt;0,'Purchases Input worksheet'!$M482=0),"",'Purchases Input worksheet'!$M482))</f>
        <v/>
      </c>
      <c r="H483" s="206" t="str">
        <f ca="1">IF($C483="Total",SUM(H$1:H482),IF(OR('Purchases Input worksheet'!$M482&lt;0,'Purchases Input worksheet'!$M482=0),"",'Purchases Input worksheet'!$M482))</f>
        <v/>
      </c>
      <c r="I483" s="347"/>
      <c r="J483" s="211" t="str">
        <f ca="1">IF($C483="Total",SUM($I$1:I482),"")</f>
        <v/>
      </c>
      <c r="K483" s="212" t="str">
        <f ca="1">IFERROR(IF($C483="Total",$K$2+SUM($G483:$H483)-$J483,
IF(AND(G483="",H483=""),"",
$K$2+SUM(H$3:$H483)+SUM(G$3:$G483)-SUM(I$2:$I483))),"")</f>
        <v/>
      </c>
    </row>
    <row r="484" spans="1:11" x14ac:dyDescent="0.35">
      <c r="A484" s="318" t="str">
        <f ca="1">IF($B484='Creditor balance enquiry'!$C$2,1+COUNT($A$1:A483),"")</f>
        <v/>
      </c>
      <c r="B484" s="133" t="str">
        <f ca="1">OFFSET('Purchases Input worksheet'!$A$1,ROW()-2,0)</f>
        <v/>
      </c>
      <c r="C484" s="201" t="str">
        <f ca="1">IF($C483="Total","",
IF($C483="","",
IF(OFFSET('Purchases Input worksheet'!$B$1,ROW()-2,0)="","TOTAL",
OFFSET('Purchases Input worksheet'!$B$1,ROW()-2,0))))</f>
        <v/>
      </c>
      <c r="D484" s="201" t="str">
        <f ca="1">IF(OFFSET('Purchases Input worksheet'!$C$1,ROW()-2,0)="","",OFFSET('Purchases Input worksheet'!$C$1,ROW()-2,0))</f>
        <v/>
      </c>
      <c r="E484" s="170" t="str">
        <f ca="1">IF(OFFSET('Purchases Input worksheet'!$F$1,ROW()-2,0)="","",OFFSET('Purchases Input worksheet'!$F$1,ROW()-2,0))</f>
        <v/>
      </c>
      <c r="F484" s="202" t="str">
        <f ca="1">IF(OFFSET('Purchases Input worksheet'!$G$1,ROW()-2,0)="","",OFFSET('Purchases Input worksheet'!$G$1,ROW()-2,0))</f>
        <v/>
      </c>
      <c r="G484" s="205" t="str">
        <f ca="1">IF($C484="Total",SUM(G$1:G483),IF(OR('Purchases Input worksheet'!$M483&gt;0,'Purchases Input worksheet'!$M483=0),"",'Purchases Input worksheet'!$M483))</f>
        <v/>
      </c>
      <c r="H484" s="206" t="str">
        <f ca="1">IF($C484="Total",SUM(H$1:H483),IF(OR('Purchases Input worksheet'!$M483&lt;0,'Purchases Input worksheet'!$M483=0),"",'Purchases Input worksheet'!$M483))</f>
        <v/>
      </c>
      <c r="I484" s="347"/>
      <c r="J484" s="211" t="str">
        <f ca="1">IF($C484="Total",SUM($I$1:I483),"")</f>
        <v/>
      </c>
      <c r="K484" s="212" t="str">
        <f ca="1">IFERROR(IF($C484="Total",$K$2+SUM($G484:$H484)-$J484,
IF(AND(G484="",H484=""),"",
$K$2+SUM(H$3:$H484)+SUM(G$3:$G484)-SUM(I$2:$I484))),"")</f>
        <v/>
      </c>
    </row>
    <row r="485" spans="1:11" x14ac:dyDescent="0.35">
      <c r="A485" s="318" t="str">
        <f ca="1">IF($B485='Creditor balance enquiry'!$C$2,1+COUNT($A$1:A484),"")</f>
        <v/>
      </c>
      <c r="B485" s="133" t="str">
        <f ca="1">OFFSET('Purchases Input worksheet'!$A$1,ROW()-2,0)</f>
        <v/>
      </c>
      <c r="C485" s="201" t="str">
        <f ca="1">IF($C484="Total","",
IF($C484="","",
IF(OFFSET('Purchases Input worksheet'!$B$1,ROW()-2,0)="","TOTAL",
OFFSET('Purchases Input worksheet'!$B$1,ROW()-2,0))))</f>
        <v/>
      </c>
      <c r="D485" s="201" t="str">
        <f ca="1">IF(OFFSET('Purchases Input worksheet'!$C$1,ROW()-2,0)="","",OFFSET('Purchases Input worksheet'!$C$1,ROW()-2,0))</f>
        <v/>
      </c>
      <c r="E485" s="170" t="str">
        <f ca="1">IF(OFFSET('Purchases Input worksheet'!$F$1,ROW()-2,0)="","",OFFSET('Purchases Input worksheet'!$F$1,ROW()-2,0))</f>
        <v/>
      </c>
      <c r="F485" s="202" t="str">
        <f ca="1">IF(OFFSET('Purchases Input worksheet'!$G$1,ROW()-2,0)="","",OFFSET('Purchases Input worksheet'!$G$1,ROW()-2,0))</f>
        <v/>
      </c>
      <c r="G485" s="205" t="str">
        <f ca="1">IF($C485="Total",SUM(G$1:G484),IF(OR('Purchases Input worksheet'!$M484&gt;0,'Purchases Input worksheet'!$M484=0),"",'Purchases Input worksheet'!$M484))</f>
        <v/>
      </c>
      <c r="H485" s="206" t="str">
        <f ca="1">IF($C485="Total",SUM(H$1:H484),IF(OR('Purchases Input worksheet'!$M484&lt;0,'Purchases Input worksheet'!$M484=0),"",'Purchases Input worksheet'!$M484))</f>
        <v/>
      </c>
      <c r="I485" s="347"/>
      <c r="J485" s="211" t="str">
        <f ca="1">IF($C485="Total",SUM($I$1:I484),"")</f>
        <v/>
      </c>
      <c r="K485" s="212" t="str">
        <f ca="1">IFERROR(IF($C485="Total",$K$2+SUM($G485:$H485)-$J485,
IF(AND(G485="",H485=""),"",
$K$2+SUM(H$3:$H485)+SUM(G$3:$G485)-SUM(I$2:$I485))),"")</f>
        <v/>
      </c>
    </row>
    <row r="486" spans="1:11" x14ac:dyDescent="0.35">
      <c r="A486" s="318" t="str">
        <f ca="1">IF($B486='Creditor balance enquiry'!$C$2,1+COUNT($A$1:A485),"")</f>
        <v/>
      </c>
      <c r="B486" s="133" t="str">
        <f ca="1">OFFSET('Purchases Input worksheet'!$A$1,ROW()-2,0)</f>
        <v/>
      </c>
      <c r="C486" s="201" t="str">
        <f ca="1">IF($C485="Total","",
IF($C485="","",
IF(OFFSET('Purchases Input worksheet'!$B$1,ROW()-2,0)="","TOTAL",
OFFSET('Purchases Input worksheet'!$B$1,ROW()-2,0))))</f>
        <v/>
      </c>
      <c r="D486" s="201" t="str">
        <f ca="1">IF(OFFSET('Purchases Input worksheet'!$C$1,ROW()-2,0)="","",OFFSET('Purchases Input worksheet'!$C$1,ROW()-2,0))</f>
        <v/>
      </c>
      <c r="E486" s="170" t="str">
        <f ca="1">IF(OFFSET('Purchases Input worksheet'!$F$1,ROW()-2,0)="","",OFFSET('Purchases Input worksheet'!$F$1,ROW()-2,0))</f>
        <v/>
      </c>
      <c r="F486" s="202" t="str">
        <f ca="1">IF(OFFSET('Purchases Input worksheet'!$G$1,ROW()-2,0)="","",OFFSET('Purchases Input worksheet'!$G$1,ROW()-2,0))</f>
        <v/>
      </c>
      <c r="G486" s="205" t="str">
        <f ca="1">IF($C486="Total",SUM(G$1:G485),IF(OR('Purchases Input worksheet'!$M485&gt;0,'Purchases Input worksheet'!$M485=0),"",'Purchases Input worksheet'!$M485))</f>
        <v/>
      </c>
      <c r="H486" s="206" t="str">
        <f ca="1">IF($C486="Total",SUM(H$1:H485),IF(OR('Purchases Input worksheet'!$M485&lt;0,'Purchases Input worksheet'!$M485=0),"",'Purchases Input worksheet'!$M485))</f>
        <v/>
      </c>
      <c r="I486" s="347"/>
      <c r="J486" s="211" t="str">
        <f ca="1">IF($C486="Total",SUM($I$1:I485),"")</f>
        <v/>
      </c>
      <c r="K486" s="212" t="str">
        <f ca="1">IFERROR(IF($C486="Total",$K$2+SUM($G486:$H486)-$J486,
IF(AND(G486="",H486=""),"",
$K$2+SUM(H$3:$H486)+SUM(G$3:$G486)-SUM(I$2:$I486))),"")</f>
        <v/>
      </c>
    </row>
    <row r="487" spans="1:11" x14ac:dyDescent="0.35">
      <c r="A487" s="318" t="str">
        <f ca="1">IF($B487='Creditor balance enquiry'!$C$2,1+COUNT($A$1:A486),"")</f>
        <v/>
      </c>
      <c r="B487" s="133" t="str">
        <f ca="1">OFFSET('Purchases Input worksheet'!$A$1,ROW()-2,0)</f>
        <v/>
      </c>
      <c r="C487" s="201" t="str">
        <f ca="1">IF($C486="Total","",
IF($C486="","",
IF(OFFSET('Purchases Input worksheet'!$B$1,ROW()-2,0)="","TOTAL",
OFFSET('Purchases Input worksheet'!$B$1,ROW()-2,0))))</f>
        <v/>
      </c>
      <c r="D487" s="201" t="str">
        <f ca="1">IF(OFFSET('Purchases Input worksheet'!$C$1,ROW()-2,0)="","",OFFSET('Purchases Input worksheet'!$C$1,ROW()-2,0))</f>
        <v/>
      </c>
      <c r="E487" s="170" t="str">
        <f ca="1">IF(OFFSET('Purchases Input worksheet'!$F$1,ROW()-2,0)="","",OFFSET('Purchases Input worksheet'!$F$1,ROW()-2,0))</f>
        <v/>
      </c>
      <c r="F487" s="202" t="str">
        <f ca="1">IF(OFFSET('Purchases Input worksheet'!$G$1,ROW()-2,0)="","",OFFSET('Purchases Input worksheet'!$G$1,ROW()-2,0))</f>
        <v/>
      </c>
      <c r="G487" s="205" t="str">
        <f ca="1">IF($C487="Total",SUM(G$1:G486),IF(OR('Purchases Input worksheet'!$M486&gt;0,'Purchases Input worksheet'!$M486=0),"",'Purchases Input worksheet'!$M486))</f>
        <v/>
      </c>
      <c r="H487" s="206" t="str">
        <f ca="1">IF($C487="Total",SUM(H$1:H486),IF(OR('Purchases Input worksheet'!$M486&lt;0,'Purchases Input worksheet'!$M486=0),"",'Purchases Input worksheet'!$M486))</f>
        <v/>
      </c>
      <c r="I487" s="347"/>
      <c r="J487" s="211" t="str">
        <f ca="1">IF($C487="Total",SUM($I$1:I486),"")</f>
        <v/>
      </c>
      <c r="K487" s="212" t="str">
        <f ca="1">IFERROR(IF($C487="Total",$K$2+SUM($G487:$H487)-$J487,
IF(AND(G487="",H487=""),"",
$K$2+SUM(H$3:$H487)+SUM(G$3:$G487)-SUM(I$2:$I487))),"")</f>
        <v/>
      </c>
    </row>
    <row r="488" spans="1:11" x14ac:dyDescent="0.35">
      <c r="A488" s="318" t="str">
        <f ca="1">IF($B488='Creditor balance enquiry'!$C$2,1+COUNT($A$1:A487),"")</f>
        <v/>
      </c>
      <c r="B488" s="133" t="str">
        <f ca="1">OFFSET('Purchases Input worksheet'!$A$1,ROW()-2,0)</f>
        <v/>
      </c>
      <c r="C488" s="201" t="str">
        <f ca="1">IF($C487="Total","",
IF($C487="","",
IF(OFFSET('Purchases Input worksheet'!$B$1,ROW()-2,0)="","TOTAL",
OFFSET('Purchases Input worksheet'!$B$1,ROW()-2,0))))</f>
        <v/>
      </c>
      <c r="D488" s="201" t="str">
        <f ca="1">IF(OFFSET('Purchases Input worksheet'!$C$1,ROW()-2,0)="","",OFFSET('Purchases Input worksheet'!$C$1,ROW()-2,0))</f>
        <v/>
      </c>
      <c r="E488" s="170" t="str">
        <f ca="1">IF(OFFSET('Purchases Input worksheet'!$F$1,ROW()-2,0)="","",OFFSET('Purchases Input worksheet'!$F$1,ROW()-2,0))</f>
        <v/>
      </c>
      <c r="F488" s="202" t="str">
        <f ca="1">IF(OFFSET('Purchases Input worksheet'!$G$1,ROW()-2,0)="","",OFFSET('Purchases Input worksheet'!$G$1,ROW()-2,0))</f>
        <v/>
      </c>
      <c r="G488" s="205" t="str">
        <f ca="1">IF($C488="Total",SUM(G$1:G487),IF(OR('Purchases Input worksheet'!$M487&gt;0,'Purchases Input worksheet'!$M487=0),"",'Purchases Input worksheet'!$M487))</f>
        <v/>
      </c>
      <c r="H488" s="206" t="str">
        <f ca="1">IF($C488="Total",SUM(H$1:H487),IF(OR('Purchases Input worksheet'!$M487&lt;0,'Purchases Input worksheet'!$M487=0),"",'Purchases Input worksheet'!$M487))</f>
        <v/>
      </c>
      <c r="I488" s="347"/>
      <c r="J488" s="211" t="str">
        <f ca="1">IF($C488="Total",SUM($I$1:I487),"")</f>
        <v/>
      </c>
      <c r="K488" s="212" t="str">
        <f ca="1">IFERROR(IF($C488="Total",$K$2+SUM($G488:$H488)-$J488,
IF(AND(G488="",H488=""),"",
$K$2+SUM(H$3:$H488)+SUM(G$3:$G488)-SUM(I$2:$I488))),"")</f>
        <v/>
      </c>
    </row>
    <row r="489" spans="1:11" x14ac:dyDescent="0.35">
      <c r="A489" s="318" t="str">
        <f ca="1">IF($B489='Creditor balance enquiry'!$C$2,1+COUNT($A$1:A488),"")</f>
        <v/>
      </c>
      <c r="B489" s="133" t="str">
        <f ca="1">OFFSET('Purchases Input worksheet'!$A$1,ROW()-2,0)</f>
        <v/>
      </c>
      <c r="C489" s="201" t="str">
        <f ca="1">IF($C488="Total","",
IF($C488="","",
IF(OFFSET('Purchases Input worksheet'!$B$1,ROW()-2,0)="","TOTAL",
OFFSET('Purchases Input worksheet'!$B$1,ROW()-2,0))))</f>
        <v/>
      </c>
      <c r="D489" s="201" t="str">
        <f ca="1">IF(OFFSET('Purchases Input worksheet'!$C$1,ROW()-2,0)="","",OFFSET('Purchases Input worksheet'!$C$1,ROW()-2,0))</f>
        <v/>
      </c>
      <c r="E489" s="170" t="str">
        <f ca="1">IF(OFFSET('Purchases Input worksheet'!$F$1,ROW()-2,0)="","",OFFSET('Purchases Input worksheet'!$F$1,ROW()-2,0))</f>
        <v/>
      </c>
      <c r="F489" s="202" t="str">
        <f ca="1">IF(OFFSET('Purchases Input worksheet'!$G$1,ROW()-2,0)="","",OFFSET('Purchases Input worksheet'!$G$1,ROW()-2,0))</f>
        <v/>
      </c>
      <c r="G489" s="205" t="str">
        <f ca="1">IF($C489="Total",SUM(G$1:G488),IF(OR('Purchases Input worksheet'!$M488&gt;0,'Purchases Input worksheet'!$M488=0),"",'Purchases Input worksheet'!$M488))</f>
        <v/>
      </c>
      <c r="H489" s="206" t="str">
        <f ca="1">IF($C489="Total",SUM(H$1:H488),IF(OR('Purchases Input worksheet'!$M488&lt;0,'Purchases Input worksheet'!$M488=0),"",'Purchases Input worksheet'!$M488))</f>
        <v/>
      </c>
      <c r="I489" s="347"/>
      <c r="J489" s="211" t="str">
        <f ca="1">IF($C489="Total",SUM($I$1:I488),"")</f>
        <v/>
      </c>
      <c r="K489" s="212" t="str">
        <f ca="1">IFERROR(IF($C489="Total",$K$2+SUM($G489:$H489)-$J489,
IF(AND(G489="",H489=""),"",
$K$2+SUM(H$3:$H489)+SUM(G$3:$G489)-SUM(I$2:$I489))),"")</f>
        <v/>
      </c>
    </row>
    <row r="490" spans="1:11" x14ac:dyDescent="0.35">
      <c r="A490" s="318" t="str">
        <f ca="1">IF($B490='Creditor balance enquiry'!$C$2,1+COUNT($A$1:A489),"")</f>
        <v/>
      </c>
      <c r="B490" s="133" t="str">
        <f ca="1">OFFSET('Purchases Input worksheet'!$A$1,ROW()-2,0)</f>
        <v/>
      </c>
      <c r="C490" s="201" t="str">
        <f ca="1">IF($C489="Total","",
IF($C489="","",
IF(OFFSET('Purchases Input worksheet'!$B$1,ROW()-2,0)="","TOTAL",
OFFSET('Purchases Input worksheet'!$B$1,ROW()-2,0))))</f>
        <v/>
      </c>
      <c r="D490" s="201" t="str">
        <f ca="1">IF(OFFSET('Purchases Input worksheet'!$C$1,ROW()-2,0)="","",OFFSET('Purchases Input worksheet'!$C$1,ROW()-2,0))</f>
        <v/>
      </c>
      <c r="E490" s="170" t="str">
        <f ca="1">IF(OFFSET('Purchases Input worksheet'!$F$1,ROW()-2,0)="","",OFFSET('Purchases Input worksheet'!$F$1,ROW()-2,0))</f>
        <v/>
      </c>
      <c r="F490" s="202" t="str">
        <f ca="1">IF(OFFSET('Purchases Input worksheet'!$G$1,ROW()-2,0)="","",OFFSET('Purchases Input worksheet'!$G$1,ROW()-2,0))</f>
        <v/>
      </c>
      <c r="G490" s="205" t="str">
        <f ca="1">IF($C490="Total",SUM(G$1:G489),IF(OR('Purchases Input worksheet'!$M489&gt;0,'Purchases Input worksheet'!$M489=0),"",'Purchases Input worksheet'!$M489))</f>
        <v/>
      </c>
      <c r="H490" s="206" t="str">
        <f ca="1">IF($C490="Total",SUM(H$1:H489),IF(OR('Purchases Input worksheet'!$M489&lt;0,'Purchases Input worksheet'!$M489=0),"",'Purchases Input worksheet'!$M489))</f>
        <v/>
      </c>
      <c r="I490" s="347"/>
      <c r="J490" s="211" t="str">
        <f ca="1">IF($C490="Total",SUM($I$1:I489),"")</f>
        <v/>
      </c>
      <c r="K490" s="212" t="str">
        <f ca="1">IFERROR(IF($C490="Total",$K$2+SUM($G490:$H490)-$J490,
IF(AND(G490="",H490=""),"",
$K$2+SUM(H$3:$H490)+SUM(G$3:$G490)-SUM(I$2:$I490))),"")</f>
        <v/>
      </c>
    </row>
    <row r="491" spans="1:11" x14ac:dyDescent="0.35">
      <c r="A491" s="318" t="str">
        <f ca="1">IF($B491='Creditor balance enquiry'!$C$2,1+COUNT($A$1:A490),"")</f>
        <v/>
      </c>
      <c r="B491" s="133" t="str">
        <f ca="1">OFFSET('Purchases Input worksheet'!$A$1,ROW()-2,0)</f>
        <v/>
      </c>
      <c r="C491" s="201" t="str">
        <f ca="1">IF($C490="Total","",
IF($C490="","",
IF(OFFSET('Purchases Input worksheet'!$B$1,ROW()-2,0)="","TOTAL",
OFFSET('Purchases Input worksheet'!$B$1,ROW()-2,0))))</f>
        <v/>
      </c>
      <c r="D491" s="201" t="str">
        <f ca="1">IF(OFFSET('Purchases Input worksheet'!$C$1,ROW()-2,0)="","",OFFSET('Purchases Input worksheet'!$C$1,ROW()-2,0))</f>
        <v/>
      </c>
      <c r="E491" s="170" t="str">
        <f ca="1">IF(OFFSET('Purchases Input worksheet'!$F$1,ROW()-2,0)="","",OFFSET('Purchases Input worksheet'!$F$1,ROW()-2,0))</f>
        <v/>
      </c>
      <c r="F491" s="202" t="str">
        <f ca="1">IF(OFFSET('Purchases Input worksheet'!$G$1,ROW()-2,0)="","",OFFSET('Purchases Input worksheet'!$G$1,ROW()-2,0))</f>
        <v/>
      </c>
      <c r="G491" s="205" t="str">
        <f ca="1">IF($C491="Total",SUM(G$1:G490),IF(OR('Purchases Input worksheet'!$M490&gt;0,'Purchases Input worksheet'!$M490=0),"",'Purchases Input worksheet'!$M490))</f>
        <v/>
      </c>
      <c r="H491" s="206" t="str">
        <f ca="1">IF($C491="Total",SUM(H$1:H490),IF(OR('Purchases Input worksheet'!$M490&lt;0,'Purchases Input worksheet'!$M490=0),"",'Purchases Input worksheet'!$M490))</f>
        <v/>
      </c>
      <c r="I491" s="347"/>
      <c r="J491" s="211" t="str">
        <f ca="1">IF($C491="Total",SUM($I$1:I490),"")</f>
        <v/>
      </c>
      <c r="K491" s="212" t="str">
        <f ca="1">IFERROR(IF($C491="Total",$K$2+SUM($G491:$H491)-$J491,
IF(AND(G491="",H491=""),"",
$K$2+SUM(H$3:$H491)+SUM(G$3:$G491)-SUM(I$2:$I491))),"")</f>
        <v/>
      </c>
    </row>
    <row r="492" spans="1:11" x14ac:dyDescent="0.35">
      <c r="A492" s="318" t="str">
        <f ca="1">IF($B492='Creditor balance enquiry'!$C$2,1+COUNT($A$1:A491),"")</f>
        <v/>
      </c>
      <c r="B492" s="133" t="str">
        <f ca="1">OFFSET('Purchases Input worksheet'!$A$1,ROW()-2,0)</f>
        <v/>
      </c>
      <c r="C492" s="201" t="str">
        <f ca="1">IF($C491="Total","",
IF($C491="","",
IF(OFFSET('Purchases Input worksheet'!$B$1,ROW()-2,0)="","TOTAL",
OFFSET('Purchases Input worksheet'!$B$1,ROW()-2,0))))</f>
        <v/>
      </c>
      <c r="D492" s="201" t="str">
        <f ca="1">IF(OFFSET('Purchases Input worksheet'!$C$1,ROW()-2,0)="","",OFFSET('Purchases Input worksheet'!$C$1,ROW()-2,0))</f>
        <v/>
      </c>
      <c r="E492" s="170" t="str">
        <f ca="1">IF(OFFSET('Purchases Input worksheet'!$F$1,ROW()-2,0)="","",OFFSET('Purchases Input worksheet'!$F$1,ROW()-2,0))</f>
        <v/>
      </c>
      <c r="F492" s="202" t="str">
        <f ca="1">IF(OFFSET('Purchases Input worksheet'!$G$1,ROW()-2,0)="","",OFFSET('Purchases Input worksheet'!$G$1,ROW()-2,0))</f>
        <v/>
      </c>
      <c r="G492" s="205" t="str">
        <f ca="1">IF($C492="Total",SUM(G$1:G491),IF(OR('Purchases Input worksheet'!$M491&gt;0,'Purchases Input worksheet'!$M491=0),"",'Purchases Input worksheet'!$M491))</f>
        <v/>
      </c>
      <c r="H492" s="206" t="str">
        <f ca="1">IF($C492="Total",SUM(H$1:H491),IF(OR('Purchases Input worksheet'!$M491&lt;0,'Purchases Input worksheet'!$M491=0),"",'Purchases Input worksheet'!$M491))</f>
        <v/>
      </c>
      <c r="I492" s="347"/>
      <c r="J492" s="211" t="str">
        <f ca="1">IF($C492="Total",SUM($I$1:I491),"")</f>
        <v/>
      </c>
      <c r="K492" s="212" t="str">
        <f ca="1">IFERROR(IF($C492="Total",$K$2+SUM($G492:$H492)-$J492,
IF(AND(G492="",H492=""),"",
$K$2+SUM(H$3:$H492)+SUM(G$3:$G492)-SUM(I$2:$I492))),"")</f>
        <v/>
      </c>
    </row>
    <row r="493" spans="1:11" x14ac:dyDescent="0.35">
      <c r="A493" s="318" t="str">
        <f ca="1">IF($B493='Creditor balance enquiry'!$C$2,1+COUNT($A$1:A492),"")</f>
        <v/>
      </c>
      <c r="B493" s="133" t="str">
        <f ca="1">OFFSET('Purchases Input worksheet'!$A$1,ROW()-2,0)</f>
        <v/>
      </c>
      <c r="C493" s="201" t="str">
        <f ca="1">IF($C492="Total","",
IF($C492="","",
IF(OFFSET('Purchases Input worksheet'!$B$1,ROW()-2,0)="","TOTAL",
OFFSET('Purchases Input worksheet'!$B$1,ROW()-2,0))))</f>
        <v/>
      </c>
      <c r="D493" s="201" t="str">
        <f ca="1">IF(OFFSET('Purchases Input worksheet'!$C$1,ROW()-2,0)="","",OFFSET('Purchases Input worksheet'!$C$1,ROW()-2,0))</f>
        <v/>
      </c>
      <c r="E493" s="170" t="str">
        <f ca="1">IF(OFFSET('Purchases Input worksheet'!$F$1,ROW()-2,0)="","",OFFSET('Purchases Input worksheet'!$F$1,ROW()-2,0))</f>
        <v/>
      </c>
      <c r="F493" s="202" t="str">
        <f ca="1">IF(OFFSET('Purchases Input worksheet'!$G$1,ROW()-2,0)="","",OFFSET('Purchases Input worksheet'!$G$1,ROW()-2,0))</f>
        <v/>
      </c>
      <c r="G493" s="205" t="str">
        <f ca="1">IF($C493="Total",SUM(G$1:G492),IF(OR('Purchases Input worksheet'!$M492&gt;0,'Purchases Input worksheet'!$M492=0),"",'Purchases Input worksheet'!$M492))</f>
        <v/>
      </c>
      <c r="H493" s="206" t="str">
        <f ca="1">IF($C493="Total",SUM(H$1:H492),IF(OR('Purchases Input worksheet'!$M492&lt;0,'Purchases Input worksheet'!$M492=0),"",'Purchases Input worksheet'!$M492))</f>
        <v/>
      </c>
      <c r="I493" s="347"/>
      <c r="J493" s="211" t="str">
        <f ca="1">IF($C493="Total",SUM($I$1:I492),"")</f>
        <v/>
      </c>
      <c r="K493" s="212" t="str">
        <f ca="1">IFERROR(IF($C493="Total",$K$2+SUM($G493:$H493)-$J493,
IF(AND(G493="",H493=""),"",
$K$2+SUM(H$3:$H493)+SUM(G$3:$G493)-SUM(I$2:$I493))),"")</f>
        <v/>
      </c>
    </row>
    <row r="494" spans="1:11" x14ac:dyDescent="0.35">
      <c r="A494" s="318" t="str">
        <f ca="1">IF($B494='Creditor balance enquiry'!$C$2,1+COUNT($A$1:A493),"")</f>
        <v/>
      </c>
      <c r="B494" s="133" t="str">
        <f ca="1">OFFSET('Purchases Input worksheet'!$A$1,ROW()-2,0)</f>
        <v/>
      </c>
      <c r="C494" s="201" t="str">
        <f ca="1">IF($C493="Total","",
IF($C493="","",
IF(OFFSET('Purchases Input worksheet'!$B$1,ROW()-2,0)="","TOTAL",
OFFSET('Purchases Input worksheet'!$B$1,ROW()-2,0))))</f>
        <v/>
      </c>
      <c r="D494" s="201" t="str">
        <f ca="1">IF(OFFSET('Purchases Input worksheet'!$C$1,ROW()-2,0)="","",OFFSET('Purchases Input worksheet'!$C$1,ROW()-2,0))</f>
        <v/>
      </c>
      <c r="E494" s="170" t="str">
        <f ca="1">IF(OFFSET('Purchases Input worksheet'!$F$1,ROW()-2,0)="","",OFFSET('Purchases Input worksheet'!$F$1,ROW()-2,0))</f>
        <v/>
      </c>
      <c r="F494" s="202" t="str">
        <f ca="1">IF(OFFSET('Purchases Input worksheet'!$G$1,ROW()-2,0)="","",OFFSET('Purchases Input worksheet'!$G$1,ROW()-2,0))</f>
        <v/>
      </c>
      <c r="G494" s="205" t="str">
        <f ca="1">IF($C494="Total",SUM(G$1:G493),IF(OR('Purchases Input worksheet'!$M493&gt;0,'Purchases Input worksheet'!$M493=0),"",'Purchases Input worksheet'!$M493))</f>
        <v/>
      </c>
      <c r="H494" s="206" t="str">
        <f ca="1">IF($C494="Total",SUM(H$1:H493),IF(OR('Purchases Input worksheet'!$M493&lt;0,'Purchases Input worksheet'!$M493=0),"",'Purchases Input worksheet'!$M493))</f>
        <v/>
      </c>
      <c r="I494" s="347"/>
      <c r="J494" s="211" t="str">
        <f ca="1">IF($C494="Total",SUM($I$1:I493),"")</f>
        <v/>
      </c>
      <c r="K494" s="212" t="str">
        <f ca="1">IFERROR(IF($C494="Total",$K$2+SUM($G494:$H494)-$J494,
IF(AND(G494="",H494=""),"",
$K$2+SUM(H$3:$H494)+SUM(G$3:$G494)-SUM(I$2:$I494))),"")</f>
        <v/>
      </c>
    </row>
    <row r="495" spans="1:11" x14ac:dyDescent="0.35">
      <c r="A495" s="318" t="str">
        <f ca="1">IF($B495='Creditor balance enquiry'!$C$2,1+COUNT($A$1:A494),"")</f>
        <v/>
      </c>
      <c r="B495" s="133" t="str">
        <f ca="1">OFFSET('Purchases Input worksheet'!$A$1,ROW()-2,0)</f>
        <v/>
      </c>
      <c r="C495" s="201" t="str">
        <f ca="1">IF($C494="Total","",
IF($C494="","",
IF(OFFSET('Purchases Input worksheet'!$B$1,ROW()-2,0)="","TOTAL",
OFFSET('Purchases Input worksheet'!$B$1,ROW()-2,0))))</f>
        <v/>
      </c>
      <c r="D495" s="201" t="str">
        <f ca="1">IF(OFFSET('Purchases Input worksheet'!$C$1,ROW()-2,0)="","",OFFSET('Purchases Input worksheet'!$C$1,ROW()-2,0))</f>
        <v/>
      </c>
      <c r="E495" s="170" t="str">
        <f ca="1">IF(OFFSET('Purchases Input worksheet'!$F$1,ROW()-2,0)="","",OFFSET('Purchases Input worksheet'!$F$1,ROW()-2,0))</f>
        <v/>
      </c>
      <c r="F495" s="202" t="str">
        <f ca="1">IF(OFFSET('Purchases Input worksheet'!$G$1,ROW()-2,0)="","",OFFSET('Purchases Input worksheet'!$G$1,ROW()-2,0))</f>
        <v/>
      </c>
      <c r="G495" s="205" t="str">
        <f ca="1">IF($C495="Total",SUM(G$1:G494),IF(OR('Purchases Input worksheet'!$M494&gt;0,'Purchases Input worksheet'!$M494=0),"",'Purchases Input worksheet'!$M494))</f>
        <v/>
      </c>
      <c r="H495" s="206" t="str">
        <f ca="1">IF($C495="Total",SUM(H$1:H494),IF(OR('Purchases Input worksheet'!$M494&lt;0,'Purchases Input worksheet'!$M494=0),"",'Purchases Input worksheet'!$M494))</f>
        <v/>
      </c>
      <c r="I495" s="347"/>
      <c r="J495" s="211" t="str">
        <f ca="1">IF($C495="Total",SUM($I$1:I494),"")</f>
        <v/>
      </c>
      <c r="K495" s="212" t="str">
        <f ca="1">IFERROR(IF($C495="Total",$K$2+SUM($G495:$H495)-$J495,
IF(AND(G495="",H495=""),"",
$K$2+SUM(H$3:$H495)+SUM(G$3:$G495)-SUM(I$2:$I495))),"")</f>
        <v/>
      </c>
    </row>
    <row r="496" spans="1:11" x14ac:dyDescent="0.35">
      <c r="A496" s="318" t="str">
        <f ca="1">IF($B496='Creditor balance enquiry'!$C$2,1+COUNT($A$1:A495),"")</f>
        <v/>
      </c>
      <c r="B496" s="133" t="str">
        <f ca="1">OFFSET('Purchases Input worksheet'!$A$1,ROW()-2,0)</f>
        <v/>
      </c>
      <c r="C496" s="201" t="str">
        <f ca="1">IF($C495="Total","",
IF($C495="","",
IF(OFFSET('Purchases Input worksheet'!$B$1,ROW()-2,0)="","TOTAL",
OFFSET('Purchases Input worksheet'!$B$1,ROW()-2,0))))</f>
        <v/>
      </c>
      <c r="D496" s="201" t="str">
        <f ca="1">IF(OFFSET('Purchases Input worksheet'!$C$1,ROW()-2,0)="","",OFFSET('Purchases Input worksheet'!$C$1,ROW()-2,0))</f>
        <v/>
      </c>
      <c r="E496" s="170" t="str">
        <f ca="1">IF(OFFSET('Purchases Input worksheet'!$F$1,ROW()-2,0)="","",OFFSET('Purchases Input worksheet'!$F$1,ROW()-2,0))</f>
        <v/>
      </c>
      <c r="F496" s="202" t="str">
        <f ca="1">IF(OFFSET('Purchases Input worksheet'!$G$1,ROW()-2,0)="","",OFFSET('Purchases Input worksheet'!$G$1,ROW()-2,0))</f>
        <v/>
      </c>
      <c r="G496" s="205" t="str">
        <f ca="1">IF($C496="Total",SUM(G$1:G495),IF(OR('Purchases Input worksheet'!$M495&gt;0,'Purchases Input worksheet'!$M495=0),"",'Purchases Input worksheet'!$M495))</f>
        <v/>
      </c>
      <c r="H496" s="206" t="str">
        <f ca="1">IF($C496="Total",SUM(H$1:H495),IF(OR('Purchases Input worksheet'!$M495&lt;0,'Purchases Input worksheet'!$M495=0),"",'Purchases Input worksheet'!$M495))</f>
        <v/>
      </c>
      <c r="I496" s="347"/>
      <c r="J496" s="211" t="str">
        <f ca="1">IF($C496="Total",SUM($I$1:I495),"")</f>
        <v/>
      </c>
      <c r="K496" s="212" t="str">
        <f ca="1">IFERROR(IF($C496="Total",$K$2+SUM($G496:$H496)-$J496,
IF(AND(G496="",H496=""),"",
$K$2+SUM(H$3:$H496)+SUM(G$3:$G496)-SUM(I$2:$I496))),"")</f>
        <v/>
      </c>
    </row>
    <row r="497" spans="1:11" x14ac:dyDescent="0.35">
      <c r="A497" s="318" t="str">
        <f ca="1">IF($B497='Creditor balance enquiry'!$C$2,1+COUNT($A$1:A496),"")</f>
        <v/>
      </c>
      <c r="B497" s="133" t="str">
        <f ca="1">OFFSET('Purchases Input worksheet'!$A$1,ROW()-2,0)</f>
        <v/>
      </c>
      <c r="C497" s="201" t="str">
        <f ca="1">IF($C496="Total","",
IF($C496="","",
IF(OFFSET('Purchases Input worksheet'!$B$1,ROW()-2,0)="","TOTAL",
OFFSET('Purchases Input worksheet'!$B$1,ROW()-2,0))))</f>
        <v/>
      </c>
      <c r="D497" s="201" t="str">
        <f ca="1">IF(OFFSET('Purchases Input worksheet'!$C$1,ROW()-2,0)="","",OFFSET('Purchases Input worksheet'!$C$1,ROW()-2,0))</f>
        <v/>
      </c>
      <c r="E497" s="170" t="str">
        <f ca="1">IF(OFFSET('Purchases Input worksheet'!$F$1,ROW()-2,0)="","",OFFSET('Purchases Input worksheet'!$F$1,ROW()-2,0))</f>
        <v/>
      </c>
      <c r="F497" s="202" t="str">
        <f ca="1">IF(OFFSET('Purchases Input worksheet'!$G$1,ROW()-2,0)="","",OFFSET('Purchases Input worksheet'!$G$1,ROW()-2,0))</f>
        <v/>
      </c>
      <c r="G497" s="205" t="str">
        <f ca="1">IF($C497="Total",SUM(G$1:G496),IF(OR('Purchases Input worksheet'!$M496&gt;0,'Purchases Input worksheet'!$M496=0),"",'Purchases Input worksheet'!$M496))</f>
        <v/>
      </c>
      <c r="H497" s="206" t="str">
        <f ca="1">IF($C497="Total",SUM(H$1:H496),IF(OR('Purchases Input worksheet'!$M496&lt;0,'Purchases Input worksheet'!$M496=0),"",'Purchases Input worksheet'!$M496))</f>
        <v/>
      </c>
      <c r="I497" s="347"/>
      <c r="J497" s="211" t="str">
        <f ca="1">IF($C497="Total",SUM($I$1:I496),"")</f>
        <v/>
      </c>
      <c r="K497" s="212" t="str">
        <f ca="1">IFERROR(IF($C497="Total",$K$2+SUM($G497:$H497)-$J497,
IF(AND(G497="",H497=""),"",
$K$2+SUM(H$3:$H497)+SUM(G$3:$G497)-SUM(I$2:$I497))),"")</f>
        <v/>
      </c>
    </row>
    <row r="498" spans="1:11" x14ac:dyDescent="0.35">
      <c r="A498" s="318" t="str">
        <f ca="1">IF($B498='Creditor balance enquiry'!$C$2,1+COUNT($A$1:A497),"")</f>
        <v/>
      </c>
      <c r="B498" s="133" t="str">
        <f ca="1">OFFSET('Purchases Input worksheet'!$A$1,ROW()-2,0)</f>
        <v/>
      </c>
      <c r="C498" s="201" t="str">
        <f ca="1">IF($C497="Total","",
IF($C497="","",
IF(OFFSET('Purchases Input worksheet'!$B$1,ROW()-2,0)="","TOTAL",
OFFSET('Purchases Input worksheet'!$B$1,ROW()-2,0))))</f>
        <v/>
      </c>
      <c r="D498" s="201" t="str">
        <f ca="1">IF(OFFSET('Purchases Input worksheet'!$C$1,ROW()-2,0)="","",OFFSET('Purchases Input worksheet'!$C$1,ROW()-2,0))</f>
        <v/>
      </c>
      <c r="E498" s="170" t="str">
        <f ca="1">IF(OFFSET('Purchases Input worksheet'!$F$1,ROW()-2,0)="","",OFFSET('Purchases Input worksheet'!$F$1,ROW()-2,0))</f>
        <v/>
      </c>
      <c r="F498" s="202" t="str">
        <f ca="1">IF(OFFSET('Purchases Input worksheet'!$G$1,ROW()-2,0)="","",OFFSET('Purchases Input worksheet'!$G$1,ROW()-2,0))</f>
        <v/>
      </c>
      <c r="G498" s="205" t="str">
        <f ca="1">IF($C498="Total",SUM(G$1:G497),IF(OR('Purchases Input worksheet'!$M497&gt;0,'Purchases Input worksheet'!$M497=0),"",'Purchases Input worksheet'!$M497))</f>
        <v/>
      </c>
      <c r="H498" s="206" t="str">
        <f ca="1">IF($C498="Total",SUM(H$1:H497),IF(OR('Purchases Input worksheet'!$M497&lt;0,'Purchases Input worksheet'!$M497=0),"",'Purchases Input worksheet'!$M497))</f>
        <v/>
      </c>
      <c r="I498" s="347"/>
      <c r="J498" s="211" t="str">
        <f ca="1">IF($C498="Total",SUM($I$1:I497),"")</f>
        <v/>
      </c>
      <c r="K498" s="212" t="str">
        <f ca="1">IFERROR(IF($C498="Total",$K$2+SUM($G498:$H498)-$J498,
IF(AND(G498="",H498=""),"",
$K$2+SUM(H$3:$H498)+SUM(G$3:$G498)-SUM(I$2:$I498))),"")</f>
        <v/>
      </c>
    </row>
    <row r="499" spans="1:11" x14ac:dyDescent="0.35">
      <c r="A499" s="318" t="str">
        <f ca="1">IF($B499='Creditor balance enquiry'!$C$2,1+COUNT($A$1:A498),"")</f>
        <v/>
      </c>
      <c r="B499" s="133" t="str">
        <f ca="1">OFFSET('Purchases Input worksheet'!$A$1,ROW()-2,0)</f>
        <v/>
      </c>
      <c r="C499" s="201" t="str">
        <f ca="1">IF($C498="Total","",
IF($C498="","",
IF(OFFSET('Purchases Input worksheet'!$B$1,ROW()-2,0)="","TOTAL",
OFFSET('Purchases Input worksheet'!$B$1,ROW()-2,0))))</f>
        <v/>
      </c>
      <c r="D499" s="201" t="str">
        <f ca="1">IF(OFFSET('Purchases Input worksheet'!$C$1,ROW()-2,0)="","",OFFSET('Purchases Input worksheet'!$C$1,ROW()-2,0))</f>
        <v/>
      </c>
      <c r="E499" s="170" t="str">
        <f ca="1">IF(OFFSET('Purchases Input worksheet'!$F$1,ROW()-2,0)="","",OFFSET('Purchases Input worksheet'!$F$1,ROW()-2,0))</f>
        <v/>
      </c>
      <c r="F499" s="202" t="str">
        <f ca="1">IF(OFFSET('Purchases Input worksheet'!$G$1,ROW()-2,0)="","",OFFSET('Purchases Input worksheet'!$G$1,ROW()-2,0))</f>
        <v/>
      </c>
      <c r="G499" s="205" t="str">
        <f ca="1">IF($C499="Total",SUM(G$1:G498),IF(OR('Purchases Input worksheet'!$M498&gt;0,'Purchases Input worksheet'!$M498=0),"",'Purchases Input worksheet'!$M498))</f>
        <v/>
      </c>
      <c r="H499" s="206" t="str">
        <f ca="1">IF($C499="Total",SUM(H$1:H498),IF(OR('Purchases Input worksheet'!$M498&lt;0,'Purchases Input worksheet'!$M498=0),"",'Purchases Input worksheet'!$M498))</f>
        <v/>
      </c>
      <c r="I499" s="347"/>
      <c r="J499" s="211" t="str">
        <f ca="1">IF($C499="Total",SUM($I$1:I498),"")</f>
        <v/>
      </c>
      <c r="K499" s="212" t="str">
        <f ca="1">IFERROR(IF($C499="Total",$K$2+SUM($G499:$H499)-$J499,
IF(AND(G499="",H499=""),"",
$K$2+SUM(H$3:$H499)+SUM(G$3:$G499)-SUM(I$2:$I499))),"")</f>
        <v/>
      </c>
    </row>
    <row r="500" spans="1:11" x14ac:dyDescent="0.35">
      <c r="A500" s="318" t="str">
        <f ca="1">IF($B500='Creditor balance enquiry'!$C$2,1+COUNT($A$1:A499),"")</f>
        <v/>
      </c>
      <c r="B500" s="133" t="str">
        <f ca="1">OFFSET('Purchases Input worksheet'!$A$1,ROW()-2,0)</f>
        <v/>
      </c>
      <c r="C500" s="201" t="str">
        <f ca="1">IF($C499="Total","",
IF($C499="","",
IF(OFFSET('Purchases Input worksheet'!$B$1,ROW()-2,0)="","TOTAL",
OFFSET('Purchases Input worksheet'!$B$1,ROW()-2,0))))</f>
        <v/>
      </c>
      <c r="D500" s="201" t="str">
        <f ca="1">IF(OFFSET('Purchases Input worksheet'!$C$1,ROW()-2,0)="","",OFFSET('Purchases Input worksheet'!$C$1,ROW()-2,0))</f>
        <v/>
      </c>
      <c r="E500" s="170" t="str">
        <f ca="1">IF(OFFSET('Purchases Input worksheet'!$F$1,ROW()-2,0)="","",OFFSET('Purchases Input worksheet'!$F$1,ROW()-2,0))</f>
        <v/>
      </c>
      <c r="F500" s="202" t="str">
        <f ca="1">IF(OFFSET('Purchases Input worksheet'!$G$1,ROW()-2,0)="","",OFFSET('Purchases Input worksheet'!$G$1,ROW()-2,0))</f>
        <v/>
      </c>
      <c r="G500" s="205" t="str">
        <f ca="1">IF($C500="Total",SUM(G$1:G499),IF(OR('Purchases Input worksheet'!$M499&gt;0,'Purchases Input worksheet'!$M499=0),"",'Purchases Input worksheet'!$M499))</f>
        <v/>
      </c>
      <c r="H500" s="206" t="str">
        <f ca="1">IF($C500="Total",SUM(H$1:H499),IF(OR('Purchases Input worksheet'!$M499&lt;0,'Purchases Input worksheet'!$M499=0),"",'Purchases Input worksheet'!$M499))</f>
        <v/>
      </c>
      <c r="I500" s="347"/>
      <c r="J500" s="211" t="str">
        <f ca="1">IF($C500="Total",SUM($I$1:I499),"")</f>
        <v/>
      </c>
      <c r="K500" s="212" t="str">
        <f ca="1">IFERROR(IF($C500="Total",$K$2+SUM($G500:$H500)-$J500,
IF(AND(G500="",H500=""),"",
$K$2+SUM(H$3:$H500)+SUM(G$3:$G500)-SUM(I$2:$I500))),"")</f>
        <v/>
      </c>
    </row>
    <row r="501" spans="1:11" x14ac:dyDescent="0.35">
      <c r="A501" s="318" t="str">
        <f ca="1">IF($B501='Creditor balance enquiry'!$C$2,1+COUNT($A$1:A500),"")</f>
        <v/>
      </c>
      <c r="B501" s="133" t="str">
        <f ca="1">OFFSET('Purchases Input worksheet'!$A$1,ROW()-2,0)</f>
        <v/>
      </c>
      <c r="C501" s="201" t="str">
        <f ca="1">IF($C500="Total","",
IF($C500="","",
IF(OFFSET('Purchases Input worksheet'!$B$1,ROW()-2,0)="","TOTAL",
OFFSET('Purchases Input worksheet'!$B$1,ROW()-2,0))))</f>
        <v/>
      </c>
      <c r="D501" s="201" t="str">
        <f ca="1">IF(OFFSET('Purchases Input worksheet'!$C$1,ROW()-2,0)="","",OFFSET('Purchases Input worksheet'!$C$1,ROW()-2,0))</f>
        <v/>
      </c>
      <c r="E501" s="170" t="str">
        <f ca="1">IF(OFFSET('Purchases Input worksheet'!$F$1,ROW()-2,0)="","",OFFSET('Purchases Input worksheet'!$F$1,ROW()-2,0))</f>
        <v/>
      </c>
      <c r="F501" s="202" t="str">
        <f ca="1">IF(OFFSET('Purchases Input worksheet'!$G$1,ROW()-2,0)="","",OFFSET('Purchases Input worksheet'!$G$1,ROW()-2,0))</f>
        <v/>
      </c>
      <c r="G501" s="205" t="str">
        <f ca="1">IF($C501="Total",SUM(G$1:G500),IF(OR('Purchases Input worksheet'!$M500&gt;0,'Purchases Input worksheet'!$M500=0),"",'Purchases Input worksheet'!$M500))</f>
        <v/>
      </c>
      <c r="H501" s="206" t="str">
        <f ca="1">IF($C501="Total",SUM(H$1:H500),IF(OR('Purchases Input worksheet'!$M500&lt;0,'Purchases Input worksheet'!$M500=0),"",'Purchases Input worksheet'!$M500))</f>
        <v/>
      </c>
      <c r="I501" s="347"/>
      <c r="J501" s="211" t="str">
        <f ca="1">IF($C501="Total",SUM($I$1:I500),"")</f>
        <v/>
      </c>
      <c r="K501" s="212" t="str">
        <f ca="1">IFERROR(IF($C501="Total",$K$2+SUM($G501:$H501)-$J501,
IF(AND(G501="",H501=""),"",
$K$2+SUM(H$3:$H501)+SUM(G$3:$G501)-SUM(I$2:$I501))),"")</f>
        <v/>
      </c>
    </row>
    <row r="502" spans="1:11" x14ac:dyDescent="0.35">
      <c r="A502" s="318" t="str">
        <f ca="1">IF($B502='Creditor balance enquiry'!$C$2,1+COUNT($A$1:A501),"")</f>
        <v/>
      </c>
      <c r="B502" s="133" t="str">
        <f ca="1">OFFSET('Purchases Input worksheet'!$A$1,ROW()-2,0)</f>
        <v/>
      </c>
      <c r="C502" s="201" t="str">
        <f ca="1">IF($C501="Total","",
IF($C501="","",
IF(OFFSET('Purchases Input worksheet'!$B$1,ROW()-2,0)="","TOTAL",
OFFSET('Purchases Input worksheet'!$B$1,ROW()-2,0))))</f>
        <v/>
      </c>
      <c r="D502" s="201" t="str">
        <f ca="1">IF(OFFSET('Purchases Input worksheet'!$C$1,ROW()-2,0)="","",OFFSET('Purchases Input worksheet'!$C$1,ROW()-2,0))</f>
        <v/>
      </c>
      <c r="E502" s="170" t="str">
        <f ca="1">IF(OFFSET('Purchases Input worksheet'!$F$1,ROW()-2,0)="","",OFFSET('Purchases Input worksheet'!$F$1,ROW()-2,0))</f>
        <v/>
      </c>
      <c r="F502" s="202" t="str">
        <f ca="1">IF(OFFSET('Purchases Input worksheet'!$G$1,ROW()-2,0)="","",OFFSET('Purchases Input worksheet'!$G$1,ROW()-2,0))</f>
        <v/>
      </c>
      <c r="G502" s="205" t="str">
        <f ca="1">IF($C502="Total",SUM(G$1:G501),IF(OR('Purchases Input worksheet'!$M501&gt;0,'Purchases Input worksheet'!$M501=0),"",'Purchases Input worksheet'!$M501))</f>
        <v/>
      </c>
      <c r="H502" s="206" t="str">
        <f ca="1">IF($C502="Total",SUM(H$1:H501),IF(OR('Purchases Input worksheet'!$M501&lt;0,'Purchases Input worksheet'!$M501=0),"",'Purchases Input worksheet'!$M501))</f>
        <v/>
      </c>
      <c r="I502" s="347"/>
      <c r="J502" s="211" t="str">
        <f ca="1">IF($C502="Total",SUM($I$1:I501),"")</f>
        <v/>
      </c>
      <c r="K502" s="212" t="str">
        <f ca="1">IFERROR(IF($C502="Total",$K$2+SUM($G502:$H502)-$J502,
IF(AND(G502="",H502=""),"",
$K$2+SUM(H$3:$H502)+SUM(G$3:$G502)-SUM(I$2:$I502))),"")</f>
        <v/>
      </c>
    </row>
    <row r="503" spans="1:11" x14ac:dyDescent="0.35">
      <c r="A503" s="318" t="str">
        <f ca="1">IF($B503='Creditor balance enquiry'!$C$2,1+COUNT($A$1:A502),"")</f>
        <v/>
      </c>
      <c r="B503" s="133" t="str">
        <f ca="1">OFFSET('Purchases Input worksheet'!$A$1,ROW()-2,0)</f>
        <v/>
      </c>
      <c r="C503" s="201" t="str">
        <f ca="1">IF($C502="Total","",
IF($C502="","",
IF(OFFSET('Purchases Input worksheet'!$B$1,ROW()-2,0)="","TOTAL",
OFFSET('Purchases Input worksheet'!$B$1,ROW()-2,0))))</f>
        <v/>
      </c>
      <c r="D503" s="201" t="str">
        <f ca="1">IF(OFFSET('Purchases Input worksheet'!$C$1,ROW()-2,0)="","",OFFSET('Purchases Input worksheet'!$C$1,ROW()-2,0))</f>
        <v/>
      </c>
      <c r="E503" s="170" t="str">
        <f ca="1">IF(OFFSET('Purchases Input worksheet'!$F$1,ROW()-2,0)="","",OFFSET('Purchases Input worksheet'!$F$1,ROW()-2,0))</f>
        <v/>
      </c>
      <c r="F503" s="202" t="str">
        <f ca="1">IF(OFFSET('Purchases Input worksheet'!$G$1,ROW()-2,0)="","",OFFSET('Purchases Input worksheet'!$G$1,ROW()-2,0))</f>
        <v/>
      </c>
      <c r="G503" s="205" t="str">
        <f ca="1">IF($C503="Total",SUM(G$1:G502),IF(OR('Purchases Input worksheet'!$M502&gt;0,'Purchases Input worksheet'!$M502=0),"",'Purchases Input worksheet'!$M502))</f>
        <v/>
      </c>
      <c r="H503" s="206" t="str">
        <f ca="1">IF($C503="Total",SUM(H$1:H502),IF(OR('Purchases Input worksheet'!$M502&lt;0,'Purchases Input worksheet'!$M502=0),"",'Purchases Input worksheet'!$M502))</f>
        <v/>
      </c>
      <c r="I503" s="347"/>
      <c r="J503" s="211" t="str">
        <f ca="1">IF($C503="Total",SUM($I$1:I502),"")</f>
        <v/>
      </c>
      <c r="K503" s="212" t="str">
        <f ca="1">IFERROR(IF($C503="Total",$K$2+SUM($G503:$H503)-$J503,
IF(AND(G503="",H503=""),"",
$K$2+SUM(H$3:$H503)+SUM(G$3:$G503)-SUM(I$2:$I503))),"")</f>
        <v/>
      </c>
    </row>
    <row r="504" spans="1:11" x14ac:dyDescent="0.35">
      <c r="A504" s="318" t="str">
        <f ca="1">IF($B504='Creditor balance enquiry'!$C$2,1+COUNT($A$1:A503),"")</f>
        <v/>
      </c>
      <c r="B504" s="133" t="str">
        <f ca="1">OFFSET('Purchases Input worksheet'!$A$1,ROW()-2,0)</f>
        <v/>
      </c>
      <c r="C504" s="201" t="str">
        <f ca="1">IF($C503="Total","",
IF($C503="","",
IF(OFFSET('Purchases Input worksheet'!$B$1,ROW()-2,0)="","TOTAL",
OFFSET('Purchases Input worksheet'!$B$1,ROW()-2,0))))</f>
        <v/>
      </c>
      <c r="D504" s="201" t="str">
        <f ca="1">IF(OFFSET('Purchases Input worksheet'!$C$1,ROW()-2,0)="","",OFFSET('Purchases Input worksheet'!$C$1,ROW()-2,0))</f>
        <v/>
      </c>
      <c r="E504" s="170" t="str">
        <f ca="1">IF(OFFSET('Purchases Input worksheet'!$F$1,ROW()-2,0)="","",OFFSET('Purchases Input worksheet'!$F$1,ROW()-2,0))</f>
        <v/>
      </c>
      <c r="F504" s="202" t="str">
        <f ca="1">IF(OFFSET('Purchases Input worksheet'!$G$1,ROW()-2,0)="","",OFFSET('Purchases Input worksheet'!$G$1,ROW()-2,0))</f>
        <v/>
      </c>
      <c r="G504" s="205" t="str">
        <f ca="1">IF($C504="Total",SUM(G$1:G503),IF(OR('Purchases Input worksheet'!$M503&gt;0,'Purchases Input worksheet'!$M503=0),"",'Purchases Input worksheet'!$M503))</f>
        <v/>
      </c>
      <c r="H504" s="206" t="str">
        <f ca="1">IF($C504="Total",SUM(H$1:H503),IF(OR('Purchases Input worksheet'!$M503&lt;0,'Purchases Input worksheet'!$M503=0),"",'Purchases Input worksheet'!$M503))</f>
        <v/>
      </c>
      <c r="I504" s="347"/>
      <c r="J504" s="211" t="str">
        <f ca="1">IF($C504="Total",SUM($I$1:I503),"")</f>
        <v/>
      </c>
      <c r="K504" s="212" t="str">
        <f ca="1">IFERROR(IF($C504="Total",$K$2+SUM($G504:$H504)-$J504,
IF(AND(G504="",H504=""),"",
$K$2+SUM(H$3:$H504)+SUM(G$3:$G504)-SUM(I$2:$I504))),"")</f>
        <v/>
      </c>
    </row>
    <row r="505" spans="1:11" x14ac:dyDescent="0.35">
      <c r="A505" s="318" t="str">
        <f ca="1">IF($B505='Creditor balance enquiry'!$C$2,1+COUNT($A$1:A504),"")</f>
        <v/>
      </c>
      <c r="B505" s="133" t="str">
        <f ca="1">OFFSET('Purchases Input worksheet'!$A$1,ROW()-2,0)</f>
        <v/>
      </c>
      <c r="C505" s="201" t="str">
        <f ca="1">IF($C504="Total","",
IF($C504="","",
IF(OFFSET('Purchases Input worksheet'!$B$1,ROW()-2,0)="","TOTAL",
OFFSET('Purchases Input worksheet'!$B$1,ROW()-2,0))))</f>
        <v/>
      </c>
      <c r="D505" s="201" t="str">
        <f ca="1">IF(OFFSET('Purchases Input worksheet'!$C$1,ROW()-2,0)="","",OFFSET('Purchases Input worksheet'!$C$1,ROW()-2,0))</f>
        <v/>
      </c>
      <c r="E505" s="170" t="str">
        <f ca="1">IF(OFFSET('Purchases Input worksheet'!$F$1,ROW()-2,0)="","",OFFSET('Purchases Input worksheet'!$F$1,ROW()-2,0))</f>
        <v/>
      </c>
      <c r="F505" s="202" t="str">
        <f ca="1">IF(OFFSET('Purchases Input worksheet'!$G$1,ROW()-2,0)="","",OFFSET('Purchases Input worksheet'!$G$1,ROW()-2,0))</f>
        <v/>
      </c>
      <c r="G505" s="205" t="str">
        <f ca="1">IF($C505="Total",SUM(G$1:G504),IF(OR('Purchases Input worksheet'!$M504&gt;0,'Purchases Input worksheet'!$M504=0),"",'Purchases Input worksheet'!$M504))</f>
        <v/>
      </c>
      <c r="H505" s="206" t="str">
        <f ca="1">IF($C505="Total",SUM(H$1:H504),IF(OR('Purchases Input worksheet'!$M504&lt;0,'Purchases Input worksheet'!$M504=0),"",'Purchases Input worksheet'!$M504))</f>
        <v/>
      </c>
      <c r="I505" s="347"/>
      <c r="J505" s="211" t="str">
        <f ca="1">IF($C505="Total",SUM($I$1:I504),"")</f>
        <v/>
      </c>
      <c r="K505" s="212" t="str">
        <f ca="1">IFERROR(IF($C505="Total",$K$2+SUM($G505:$H505)-$J505,
IF(AND(G505="",H505=""),"",
$K$2+SUM(H$3:$H505)+SUM(G$3:$G505)-SUM(I$2:$I505))),"")</f>
        <v/>
      </c>
    </row>
    <row r="506" spans="1:11" x14ac:dyDescent="0.35">
      <c r="A506" s="318" t="str">
        <f ca="1">IF($B506='Creditor balance enquiry'!$C$2,1+COUNT($A$1:A505),"")</f>
        <v/>
      </c>
      <c r="B506" s="133" t="str">
        <f ca="1">OFFSET('Purchases Input worksheet'!$A$1,ROW()-2,0)</f>
        <v/>
      </c>
      <c r="C506" s="201" t="str">
        <f ca="1">IF($C505="Total","",
IF($C505="","",
IF(OFFSET('Purchases Input worksheet'!$B$1,ROW()-2,0)="","TOTAL",
OFFSET('Purchases Input worksheet'!$B$1,ROW()-2,0))))</f>
        <v/>
      </c>
      <c r="D506" s="201" t="str">
        <f ca="1">IF(OFFSET('Purchases Input worksheet'!$C$1,ROW()-2,0)="","",OFFSET('Purchases Input worksheet'!$C$1,ROW()-2,0))</f>
        <v/>
      </c>
      <c r="E506" s="170" t="str">
        <f ca="1">IF(OFFSET('Purchases Input worksheet'!$F$1,ROW()-2,0)="","",OFFSET('Purchases Input worksheet'!$F$1,ROW()-2,0))</f>
        <v/>
      </c>
      <c r="F506" s="202" t="str">
        <f ca="1">IF(OFFSET('Purchases Input worksheet'!$G$1,ROW()-2,0)="","",OFFSET('Purchases Input worksheet'!$G$1,ROW()-2,0))</f>
        <v/>
      </c>
      <c r="G506" s="205" t="str">
        <f ca="1">IF($C506="Total",SUM(G$1:G505),IF(OR('Purchases Input worksheet'!$M505&gt;0,'Purchases Input worksheet'!$M505=0),"",'Purchases Input worksheet'!$M505))</f>
        <v/>
      </c>
      <c r="H506" s="206" t="str">
        <f ca="1">IF($C506="Total",SUM(H$1:H505),IF(OR('Purchases Input worksheet'!$M505&lt;0,'Purchases Input worksheet'!$M505=0),"",'Purchases Input worksheet'!$M505))</f>
        <v/>
      </c>
      <c r="I506" s="347"/>
      <c r="J506" s="211" t="str">
        <f ca="1">IF($C506="Total",SUM($I$1:I505),"")</f>
        <v/>
      </c>
      <c r="K506" s="212" t="str">
        <f ca="1">IFERROR(IF($C506="Total",$K$2+SUM($G506:$H506)-$J506,
IF(AND(G506="",H506=""),"",
$K$2+SUM(H$3:$H506)+SUM(G$3:$G506)-SUM(I$2:$I506))),"")</f>
        <v/>
      </c>
    </row>
    <row r="507" spans="1:11" x14ac:dyDescent="0.35">
      <c r="A507" s="318" t="str">
        <f ca="1">IF($B507='Creditor balance enquiry'!$C$2,1+COUNT($A$1:A506),"")</f>
        <v/>
      </c>
      <c r="B507" s="133" t="str">
        <f ca="1">OFFSET('Purchases Input worksheet'!$A$1,ROW()-2,0)</f>
        <v/>
      </c>
      <c r="C507" s="201" t="str">
        <f ca="1">IF($C506="Total","",
IF($C506="","",
IF(OFFSET('Purchases Input worksheet'!$B$1,ROW()-2,0)="","TOTAL",
OFFSET('Purchases Input worksheet'!$B$1,ROW()-2,0))))</f>
        <v/>
      </c>
      <c r="D507" s="201" t="str">
        <f ca="1">IF(OFFSET('Purchases Input worksheet'!$C$1,ROW()-2,0)="","",OFFSET('Purchases Input worksheet'!$C$1,ROW()-2,0))</f>
        <v/>
      </c>
      <c r="E507" s="170" t="str">
        <f ca="1">IF(OFFSET('Purchases Input worksheet'!$F$1,ROW()-2,0)="","",OFFSET('Purchases Input worksheet'!$F$1,ROW()-2,0))</f>
        <v/>
      </c>
      <c r="F507" s="202" t="str">
        <f ca="1">IF(OFFSET('Purchases Input worksheet'!$G$1,ROW()-2,0)="","",OFFSET('Purchases Input worksheet'!$G$1,ROW()-2,0))</f>
        <v/>
      </c>
      <c r="G507" s="205" t="str">
        <f ca="1">IF($C507="Total",SUM(G$1:G506),IF(OR('Purchases Input worksheet'!$M506&gt;0,'Purchases Input worksheet'!$M506=0),"",'Purchases Input worksheet'!$M506))</f>
        <v/>
      </c>
      <c r="H507" s="206" t="str">
        <f ca="1">IF($C507="Total",SUM(H$1:H506),IF(OR('Purchases Input worksheet'!$M506&lt;0,'Purchases Input worksheet'!$M506=0),"",'Purchases Input worksheet'!$M506))</f>
        <v/>
      </c>
      <c r="I507" s="347"/>
      <c r="J507" s="211" t="str">
        <f ca="1">IF($C507="Total",SUM($I$1:I506),"")</f>
        <v/>
      </c>
      <c r="K507" s="212" t="str">
        <f ca="1">IFERROR(IF($C507="Total",$K$2+SUM($G507:$H507)-$J507,
IF(AND(G507="",H507=""),"",
$K$2+SUM(H$3:$H507)+SUM(G$3:$G507)-SUM(I$2:$I507))),"")</f>
        <v/>
      </c>
    </row>
    <row r="508" spans="1:11" x14ac:dyDescent="0.35">
      <c r="A508" s="318" t="str">
        <f ca="1">IF($B508='Creditor balance enquiry'!$C$2,1+COUNT($A$1:A507),"")</f>
        <v/>
      </c>
      <c r="B508" s="133" t="str">
        <f ca="1">OFFSET('Purchases Input worksheet'!$A$1,ROW()-2,0)</f>
        <v/>
      </c>
      <c r="C508" s="201" t="str">
        <f ca="1">IF($C507="Total","",
IF($C507="","",
IF(OFFSET('Purchases Input worksheet'!$B$1,ROW()-2,0)="","TOTAL",
OFFSET('Purchases Input worksheet'!$B$1,ROW()-2,0))))</f>
        <v/>
      </c>
      <c r="D508" s="201" t="str">
        <f ca="1">IF(OFFSET('Purchases Input worksheet'!$C$1,ROW()-2,0)="","",OFFSET('Purchases Input worksheet'!$C$1,ROW()-2,0))</f>
        <v/>
      </c>
      <c r="E508" s="170" t="str">
        <f ca="1">IF(OFFSET('Purchases Input worksheet'!$F$1,ROW()-2,0)="","",OFFSET('Purchases Input worksheet'!$F$1,ROW()-2,0))</f>
        <v/>
      </c>
      <c r="F508" s="202" t="str">
        <f ca="1">IF(OFFSET('Purchases Input worksheet'!$G$1,ROW()-2,0)="","",OFFSET('Purchases Input worksheet'!$G$1,ROW()-2,0))</f>
        <v/>
      </c>
      <c r="G508" s="205" t="str">
        <f ca="1">IF($C508="Total",SUM(G$1:G507),IF(OR('Purchases Input worksheet'!$M507&gt;0,'Purchases Input worksheet'!$M507=0),"",'Purchases Input worksheet'!$M507))</f>
        <v/>
      </c>
      <c r="H508" s="206" t="str">
        <f ca="1">IF($C508="Total",SUM(H$1:H507),IF(OR('Purchases Input worksheet'!$M507&lt;0,'Purchases Input worksheet'!$M507=0),"",'Purchases Input worksheet'!$M507))</f>
        <v/>
      </c>
      <c r="I508" s="347"/>
      <c r="J508" s="211" t="str">
        <f ca="1">IF($C508="Total",SUM($I$1:I507),"")</f>
        <v/>
      </c>
      <c r="K508" s="212" t="str">
        <f ca="1">IFERROR(IF($C508="Total",$K$2+SUM($G508:$H508)-$J508,
IF(AND(G508="",H508=""),"",
$K$2+SUM(H$3:$H508)+SUM(G$3:$G508)-SUM(I$2:$I508))),"")</f>
        <v/>
      </c>
    </row>
    <row r="509" spans="1:11" x14ac:dyDescent="0.35">
      <c r="A509" s="318" t="str">
        <f ca="1">IF($B509='Creditor balance enquiry'!$C$2,1+COUNT($A$1:A508),"")</f>
        <v/>
      </c>
      <c r="B509" s="133" t="str">
        <f ca="1">OFFSET('Purchases Input worksheet'!$A$1,ROW()-2,0)</f>
        <v/>
      </c>
      <c r="C509" s="201" t="str">
        <f ca="1">IF($C508="Total","",
IF($C508="","",
IF(OFFSET('Purchases Input worksheet'!$B$1,ROW()-2,0)="","TOTAL",
OFFSET('Purchases Input worksheet'!$B$1,ROW()-2,0))))</f>
        <v/>
      </c>
      <c r="D509" s="201" t="str">
        <f ca="1">IF(OFFSET('Purchases Input worksheet'!$C$1,ROW()-2,0)="","",OFFSET('Purchases Input worksheet'!$C$1,ROW()-2,0))</f>
        <v/>
      </c>
      <c r="E509" s="170" t="str">
        <f ca="1">IF(OFFSET('Purchases Input worksheet'!$F$1,ROW()-2,0)="","",OFFSET('Purchases Input worksheet'!$F$1,ROW()-2,0))</f>
        <v/>
      </c>
      <c r="F509" s="202" t="str">
        <f ca="1">IF(OFFSET('Purchases Input worksheet'!$G$1,ROW()-2,0)="","",OFFSET('Purchases Input worksheet'!$G$1,ROW()-2,0))</f>
        <v/>
      </c>
      <c r="G509" s="205" t="str">
        <f ca="1">IF($C509="Total",SUM(G$1:G508),IF(OR('Purchases Input worksheet'!$M508&gt;0,'Purchases Input worksheet'!$M508=0),"",'Purchases Input worksheet'!$M508))</f>
        <v/>
      </c>
      <c r="H509" s="206" t="str">
        <f ca="1">IF($C509="Total",SUM(H$1:H508),IF(OR('Purchases Input worksheet'!$M508&lt;0,'Purchases Input worksheet'!$M508=0),"",'Purchases Input worksheet'!$M508))</f>
        <v/>
      </c>
      <c r="I509" s="347"/>
      <c r="J509" s="211" t="str">
        <f ca="1">IF($C509="Total",SUM($I$1:I508),"")</f>
        <v/>
      </c>
      <c r="K509" s="212" t="str">
        <f ca="1">IFERROR(IF($C509="Total",$K$2+SUM($G509:$H509)-$J509,
IF(AND(G509="",H509=""),"",
$K$2+SUM(H$3:$H509)+SUM(G$3:$G509)-SUM(I$2:$I509))),"")</f>
        <v/>
      </c>
    </row>
    <row r="510" spans="1:11" x14ac:dyDescent="0.35">
      <c r="A510" s="318" t="str">
        <f ca="1">IF($B510='Creditor balance enquiry'!$C$2,1+COUNT($A$1:A509),"")</f>
        <v/>
      </c>
      <c r="B510" s="133" t="str">
        <f ca="1">OFFSET('Purchases Input worksheet'!$A$1,ROW()-2,0)</f>
        <v/>
      </c>
      <c r="C510" s="201" t="str">
        <f ca="1">IF($C509="Total","",
IF($C509="","",
IF(OFFSET('Purchases Input worksheet'!$B$1,ROW()-2,0)="","TOTAL",
OFFSET('Purchases Input worksheet'!$B$1,ROW()-2,0))))</f>
        <v/>
      </c>
      <c r="D510" s="201" t="str">
        <f ca="1">IF(OFFSET('Purchases Input worksheet'!$C$1,ROW()-2,0)="","",OFFSET('Purchases Input worksheet'!$C$1,ROW()-2,0))</f>
        <v/>
      </c>
      <c r="E510" s="170" t="str">
        <f ca="1">IF(OFFSET('Purchases Input worksheet'!$F$1,ROW()-2,0)="","",OFFSET('Purchases Input worksheet'!$F$1,ROW()-2,0))</f>
        <v/>
      </c>
      <c r="F510" s="202" t="str">
        <f ca="1">IF(OFFSET('Purchases Input worksheet'!$G$1,ROW()-2,0)="","",OFFSET('Purchases Input worksheet'!$G$1,ROW()-2,0))</f>
        <v/>
      </c>
      <c r="G510" s="205" t="str">
        <f ca="1">IF($C510="Total",SUM(G$1:G509),IF(OR('Purchases Input worksheet'!$M509&gt;0,'Purchases Input worksheet'!$M509=0),"",'Purchases Input worksheet'!$M509))</f>
        <v/>
      </c>
      <c r="H510" s="206" t="str">
        <f ca="1">IF($C510="Total",SUM(H$1:H509),IF(OR('Purchases Input worksheet'!$M509&lt;0,'Purchases Input worksheet'!$M509=0),"",'Purchases Input worksheet'!$M509))</f>
        <v/>
      </c>
      <c r="I510" s="347"/>
      <c r="J510" s="211" t="str">
        <f ca="1">IF($C510="Total",SUM($I$1:I509),"")</f>
        <v/>
      </c>
      <c r="K510" s="212" t="str">
        <f ca="1">IFERROR(IF($C510="Total",$K$2+SUM($G510:$H510)-$J510,
IF(AND(G510="",H510=""),"",
$K$2+SUM(H$3:$H510)+SUM(G$3:$G510)-SUM(I$2:$I510))),"")</f>
        <v/>
      </c>
    </row>
    <row r="511" spans="1:11" x14ac:dyDescent="0.35">
      <c r="A511" s="318" t="str">
        <f ca="1">IF($B511='Creditor balance enquiry'!$C$2,1+COUNT($A$1:A510),"")</f>
        <v/>
      </c>
      <c r="B511" s="133" t="str">
        <f ca="1">OFFSET('Purchases Input worksheet'!$A$1,ROW()-2,0)</f>
        <v/>
      </c>
      <c r="C511" s="201" t="str">
        <f ca="1">IF($C510="Total","",
IF($C510="","",
IF(OFFSET('Purchases Input worksheet'!$B$1,ROW()-2,0)="","TOTAL",
OFFSET('Purchases Input worksheet'!$B$1,ROW()-2,0))))</f>
        <v/>
      </c>
      <c r="D511" s="201" t="str">
        <f ca="1">IF(OFFSET('Purchases Input worksheet'!$C$1,ROW()-2,0)="","",OFFSET('Purchases Input worksheet'!$C$1,ROW()-2,0))</f>
        <v/>
      </c>
      <c r="E511" s="170" t="str">
        <f ca="1">IF(OFFSET('Purchases Input worksheet'!$F$1,ROW()-2,0)="","",OFFSET('Purchases Input worksheet'!$F$1,ROW()-2,0))</f>
        <v/>
      </c>
      <c r="F511" s="202" t="str">
        <f ca="1">IF(OFFSET('Purchases Input worksheet'!$G$1,ROW()-2,0)="","",OFFSET('Purchases Input worksheet'!$G$1,ROW()-2,0))</f>
        <v/>
      </c>
      <c r="G511" s="205" t="str">
        <f ca="1">IF($C511="Total",SUM(G$1:G510),IF(OR('Purchases Input worksheet'!$M510&gt;0,'Purchases Input worksheet'!$M510=0),"",'Purchases Input worksheet'!$M510))</f>
        <v/>
      </c>
      <c r="H511" s="206" t="str">
        <f ca="1">IF($C511="Total",SUM(H$1:H510),IF(OR('Purchases Input worksheet'!$M510&lt;0,'Purchases Input worksheet'!$M510=0),"",'Purchases Input worksheet'!$M510))</f>
        <v/>
      </c>
      <c r="I511" s="347"/>
      <c r="J511" s="211" t="str">
        <f ca="1">IF($C511="Total",SUM($I$1:I510),"")</f>
        <v/>
      </c>
      <c r="K511" s="212" t="str">
        <f ca="1">IFERROR(IF($C511="Total",$K$2+SUM($G511:$H511)-$J511,
IF(AND(G511="",H511=""),"",
$K$2+SUM(H$3:$H511)+SUM(G$3:$G511)-SUM(I$2:$I511))),"")</f>
        <v/>
      </c>
    </row>
    <row r="512" spans="1:11" x14ac:dyDescent="0.35">
      <c r="A512" s="318" t="str">
        <f ca="1">IF($B512='Creditor balance enquiry'!$C$2,1+COUNT($A$1:A511),"")</f>
        <v/>
      </c>
      <c r="B512" s="133" t="str">
        <f ca="1">OFFSET('Purchases Input worksheet'!$A$1,ROW()-2,0)</f>
        <v/>
      </c>
      <c r="C512" s="201" t="str">
        <f ca="1">IF($C511="Total","",
IF($C511="","",
IF(OFFSET('Purchases Input worksheet'!$B$1,ROW()-2,0)="","TOTAL",
OFFSET('Purchases Input worksheet'!$B$1,ROW()-2,0))))</f>
        <v/>
      </c>
      <c r="D512" s="201" t="str">
        <f ca="1">IF(OFFSET('Purchases Input worksheet'!$C$1,ROW()-2,0)="","",OFFSET('Purchases Input worksheet'!$C$1,ROW()-2,0))</f>
        <v/>
      </c>
      <c r="E512" s="170" t="str">
        <f ca="1">IF(OFFSET('Purchases Input worksheet'!$F$1,ROW()-2,0)="","",OFFSET('Purchases Input worksheet'!$F$1,ROW()-2,0))</f>
        <v/>
      </c>
      <c r="F512" s="202" t="str">
        <f ca="1">IF(OFFSET('Purchases Input worksheet'!$G$1,ROW()-2,0)="","",OFFSET('Purchases Input worksheet'!$G$1,ROW()-2,0))</f>
        <v/>
      </c>
      <c r="G512" s="205" t="str">
        <f ca="1">IF($C512="Total",SUM(G$1:G511),IF(OR('Purchases Input worksheet'!$M511&gt;0,'Purchases Input worksheet'!$M511=0),"",'Purchases Input worksheet'!$M511))</f>
        <v/>
      </c>
      <c r="H512" s="206" t="str">
        <f ca="1">IF($C512="Total",SUM(H$1:H511),IF(OR('Purchases Input worksheet'!$M511&lt;0,'Purchases Input worksheet'!$M511=0),"",'Purchases Input worksheet'!$M511))</f>
        <v/>
      </c>
      <c r="I512" s="347"/>
      <c r="J512" s="211" t="str">
        <f ca="1">IF($C512="Total",SUM($I$1:I511),"")</f>
        <v/>
      </c>
      <c r="K512" s="212" t="str">
        <f ca="1">IFERROR(IF($C512="Total",$K$2+SUM($G512:$H512)-$J512,
IF(AND(G512="",H512=""),"",
$K$2+SUM(H$3:$H512)+SUM(G$3:$G512)-SUM(I$2:$I512))),"")</f>
        <v/>
      </c>
    </row>
    <row r="513" spans="1:11" x14ac:dyDescent="0.35">
      <c r="A513" s="318" t="str">
        <f ca="1">IF($B513='Creditor balance enquiry'!$C$2,1+COUNT($A$1:A512),"")</f>
        <v/>
      </c>
      <c r="B513" s="133" t="str">
        <f ca="1">OFFSET('Purchases Input worksheet'!$A$1,ROW()-2,0)</f>
        <v/>
      </c>
      <c r="C513" s="201" t="str">
        <f ca="1">IF($C512="Total","",
IF($C512="","",
IF(OFFSET('Purchases Input worksheet'!$B$1,ROW()-2,0)="","TOTAL",
OFFSET('Purchases Input worksheet'!$B$1,ROW()-2,0))))</f>
        <v/>
      </c>
      <c r="D513" s="201" t="str">
        <f ca="1">IF(OFFSET('Purchases Input worksheet'!$C$1,ROW()-2,0)="","",OFFSET('Purchases Input worksheet'!$C$1,ROW()-2,0))</f>
        <v/>
      </c>
      <c r="E513" s="170" t="str">
        <f ca="1">IF(OFFSET('Purchases Input worksheet'!$F$1,ROW()-2,0)="","",OFFSET('Purchases Input worksheet'!$F$1,ROW()-2,0))</f>
        <v/>
      </c>
      <c r="F513" s="202" t="str">
        <f ca="1">IF(OFFSET('Purchases Input worksheet'!$G$1,ROW()-2,0)="","",OFFSET('Purchases Input worksheet'!$G$1,ROW()-2,0))</f>
        <v/>
      </c>
      <c r="G513" s="205" t="str">
        <f ca="1">IF($C513="Total",SUM(G$1:G512),IF(OR('Purchases Input worksheet'!$M512&gt;0,'Purchases Input worksheet'!$M512=0),"",'Purchases Input worksheet'!$M512))</f>
        <v/>
      </c>
      <c r="H513" s="206" t="str">
        <f ca="1">IF($C513="Total",SUM(H$1:H512),IF(OR('Purchases Input worksheet'!$M512&lt;0,'Purchases Input worksheet'!$M512=0),"",'Purchases Input worksheet'!$M512))</f>
        <v/>
      </c>
      <c r="I513" s="347"/>
      <c r="J513" s="211" t="str">
        <f ca="1">IF($C513="Total",SUM($I$1:I512),"")</f>
        <v/>
      </c>
      <c r="K513" s="212" t="str">
        <f ca="1">IFERROR(IF($C513="Total",$K$2+SUM($G513:$H513)-$J513,
IF(AND(G513="",H513=""),"",
$K$2+SUM(H$3:$H513)+SUM(G$3:$G513)-SUM(I$2:$I513))),"")</f>
        <v/>
      </c>
    </row>
    <row r="514" spans="1:11" x14ac:dyDescent="0.35">
      <c r="A514" s="318" t="str">
        <f ca="1">IF($B514='Creditor balance enquiry'!$C$2,1+COUNT($A$1:A513),"")</f>
        <v/>
      </c>
      <c r="B514" s="133" t="str">
        <f ca="1">OFFSET('Purchases Input worksheet'!$A$1,ROW()-2,0)</f>
        <v/>
      </c>
      <c r="C514" s="201" t="str">
        <f ca="1">IF($C513="Total","",
IF($C513="","",
IF(OFFSET('Purchases Input worksheet'!$B$1,ROW()-2,0)="","TOTAL",
OFFSET('Purchases Input worksheet'!$B$1,ROW()-2,0))))</f>
        <v/>
      </c>
      <c r="D514" s="201" t="str">
        <f ca="1">IF(OFFSET('Purchases Input worksheet'!$C$1,ROW()-2,0)="","",OFFSET('Purchases Input worksheet'!$C$1,ROW()-2,0))</f>
        <v/>
      </c>
      <c r="E514" s="170" t="str">
        <f ca="1">IF(OFFSET('Purchases Input worksheet'!$F$1,ROW()-2,0)="","",OFFSET('Purchases Input worksheet'!$F$1,ROW()-2,0))</f>
        <v/>
      </c>
      <c r="F514" s="202" t="str">
        <f ca="1">IF(OFFSET('Purchases Input worksheet'!$G$1,ROW()-2,0)="","",OFFSET('Purchases Input worksheet'!$G$1,ROW()-2,0))</f>
        <v/>
      </c>
      <c r="G514" s="205" t="str">
        <f ca="1">IF($C514="Total",SUM(G$1:G513),IF(OR('Purchases Input worksheet'!$M513&gt;0,'Purchases Input worksheet'!$M513=0),"",'Purchases Input worksheet'!$M513))</f>
        <v/>
      </c>
      <c r="H514" s="206" t="str">
        <f ca="1">IF($C514="Total",SUM(H$1:H513),IF(OR('Purchases Input worksheet'!$M513&lt;0,'Purchases Input worksheet'!$M513=0),"",'Purchases Input worksheet'!$M513))</f>
        <v/>
      </c>
      <c r="I514" s="347"/>
      <c r="J514" s="211" t="str">
        <f ca="1">IF($C514="Total",SUM($I$1:I513),"")</f>
        <v/>
      </c>
      <c r="K514" s="212" t="str">
        <f ca="1">IFERROR(IF($C514="Total",$K$2+SUM($G514:$H514)-$J514,
IF(AND(G514="",H514=""),"",
$K$2+SUM(H$3:$H514)+SUM(G$3:$G514)-SUM(I$2:$I514))),"")</f>
        <v/>
      </c>
    </row>
    <row r="515" spans="1:11" x14ac:dyDescent="0.35">
      <c r="A515" s="318" t="str">
        <f ca="1">IF($B515='Creditor balance enquiry'!$C$2,1+COUNT($A$1:A514),"")</f>
        <v/>
      </c>
      <c r="B515" s="133" t="str">
        <f ca="1">OFFSET('Purchases Input worksheet'!$A$1,ROW()-2,0)</f>
        <v/>
      </c>
      <c r="C515" s="201" t="str">
        <f ca="1">IF($C514="Total","",
IF($C514="","",
IF(OFFSET('Purchases Input worksheet'!$B$1,ROW()-2,0)="","TOTAL",
OFFSET('Purchases Input worksheet'!$B$1,ROW()-2,0))))</f>
        <v/>
      </c>
      <c r="D515" s="201" t="str">
        <f ca="1">IF(OFFSET('Purchases Input worksheet'!$C$1,ROW()-2,0)="","",OFFSET('Purchases Input worksheet'!$C$1,ROW()-2,0))</f>
        <v/>
      </c>
      <c r="E515" s="170" t="str">
        <f ca="1">IF(OFFSET('Purchases Input worksheet'!$F$1,ROW()-2,0)="","",OFFSET('Purchases Input worksheet'!$F$1,ROW()-2,0))</f>
        <v/>
      </c>
      <c r="F515" s="202" t="str">
        <f ca="1">IF(OFFSET('Purchases Input worksheet'!$G$1,ROW()-2,0)="","",OFFSET('Purchases Input worksheet'!$G$1,ROW()-2,0))</f>
        <v/>
      </c>
      <c r="G515" s="205" t="str">
        <f ca="1">IF($C515="Total",SUM(G$1:G514),IF(OR('Purchases Input worksheet'!$M514&gt;0,'Purchases Input worksheet'!$M514=0),"",'Purchases Input worksheet'!$M514))</f>
        <v/>
      </c>
      <c r="H515" s="206" t="str">
        <f ca="1">IF($C515="Total",SUM(H$1:H514),IF(OR('Purchases Input worksheet'!$M514&lt;0,'Purchases Input worksheet'!$M514=0),"",'Purchases Input worksheet'!$M514))</f>
        <v/>
      </c>
      <c r="I515" s="347"/>
      <c r="J515" s="211" t="str">
        <f ca="1">IF($C515="Total",SUM($I$1:I514),"")</f>
        <v/>
      </c>
      <c r="K515" s="212" t="str">
        <f ca="1">IFERROR(IF($C515="Total",$K$2+SUM($G515:$H515)-$J515,
IF(AND(G515="",H515=""),"",
$K$2+SUM(H$3:$H515)+SUM(G$3:$G515)-SUM(I$2:$I515))),"")</f>
        <v/>
      </c>
    </row>
    <row r="516" spans="1:11" x14ac:dyDescent="0.35">
      <c r="A516" s="318" t="str">
        <f ca="1">IF($B516='Creditor balance enquiry'!$C$2,1+COUNT($A$1:A515),"")</f>
        <v/>
      </c>
      <c r="B516" s="133" t="str">
        <f ca="1">OFFSET('Purchases Input worksheet'!$A$1,ROW()-2,0)</f>
        <v/>
      </c>
      <c r="C516" s="201" t="str">
        <f ca="1">IF($C515="Total","",
IF($C515="","",
IF(OFFSET('Purchases Input worksheet'!$B$1,ROW()-2,0)="","TOTAL",
OFFSET('Purchases Input worksheet'!$B$1,ROW()-2,0))))</f>
        <v/>
      </c>
      <c r="D516" s="201" t="str">
        <f ca="1">IF(OFFSET('Purchases Input worksheet'!$C$1,ROW()-2,0)="","",OFFSET('Purchases Input worksheet'!$C$1,ROW()-2,0))</f>
        <v/>
      </c>
      <c r="E516" s="170" t="str">
        <f ca="1">IF(OFFSET('Purchases Input worksheet'!$F$1,ROW()-2,0)="","",OFFSET('Purchases Input worksheet'!$F$1,ROW()-2,0))</f>
        <v/>
      </c>
      <c r="F516" s="202" t="str">
        <f ca="1">IF(OFFSET('Purchases Input worksheet'!$G$1,ROW()-2,0)="","",OFFSET('Purchases Input worksheet'!$G$1,ROW()-2,0))</f>
        <v/>
      </c>
      <c r="G516" s="205" t="str">
        <f ca="1">IF($C516="Total",SUM(G$1:G515),IF(OR('Purchases Input worksheet'!$M515&gt;0,'Purchases Input worksheet'!$M515=0),"",'Purchases Input worksheet'!$M515))</f>
        <v/>
      </c>
      <c r="H516" s="206" t="str">
        <f ca="1">IF($C516="Total",SUM(H$1:H515),IF(OR('Purchases Input worksheet'!$M515&lt;0,'Purchases Input worksheet'!$M515=0),"",'Purchases Input worksheet'!$M515))</f>
        <v/>
      </c>
      <c r="I516" s="347"/>
      <c r="J516" s="211" t="str">
        <f ca="1">IF($C516="Total",SUM($I$1:I515),"")</f>
        <v/>
      </c>
      <c r="K516" s="212" t="str">
        <f ca="1">IFERROR(IF($C516="Total",$K$2+SUM($G516:$H516)-$J516,
IF(AND(G516="",H516=""),"",
$K$2+SUM(H$3:$H516)+SUM(G$3:$G516)-SUM(I$2:$I516))),"")</f>
        <v/>
      </c>
    </row>
    <row r="517" spans="1:11" x14ac:dyDescent="0.35">
      <c r="A517" s="318" t="str">
        <f ca="1">IF($B517='Creditor balance enquiry'!$C$2,1+COUNT($A$1:A516),"")</f>
        <v/>
      </c>
      <c r="B517" s="133" t="str">
        <f ca="1">OFFSET('Purchases Input worksheet'!$A$1,ROW()-2,0)</f>
        <v/>
      </c>
      <c r="C517" s="201" t="str">
        <f ca="1">IF($C516="Total","",
IF($C516="","",
IF(OFFSET('Purchases Input worksheet'!$B$1,ROW()-2,0)="","TOTAL",
OFFSET('Purchases Input worksheet'!$B$1,ROW()-2,0))))</f>
        <v/>
      </c>
      <c r="D517" s="201" t="str">
        <f ca="1">IF(OFFSET('Purchases Input worksheet'!$C$1,ROW()-2,0)="","",OFFSET('Purchases Input worksheet'!$C$1,ROW()-2,0))</f>
        <v/>
      </c>
      <c r="E517" s="170" t="str">
        <f ca="1">IF(OFFSET('Purchases Input worksheet'!$F$1,ROW()-2,0)="","",OFFSET('Purchases Input worksheet'!$F$1,ROW()-2,0))</f>
        <v/>
      </c>
      <c r="F517" s="202" t="str">
        <f ca="1">IF(OFFSET('Purchases Input worksheet'!$G$1,ROW()-2,0)="","",OFFSET('Purchases Input worksheet'!$G$1,ROW()-2,0))</f>
        <v/>
      </c>
      <c r="G517" s="205" t="str">
        <f ca="1">IF($C517="Total",SUM(G$1:G516),IF(OR('Purchases Input worksheet'!$M516&gt;0,'Purchases Input worksheet'!$M516=0),"",'Purchases Input worksheet'!$M516))</f>
        <v/>
      </c>
      <c r="H517" s="206" t="str">
        <f ca="1">IF($C517="Total",SUM(H$1:H516),IF(OR('Purchases Input worksheet'!$M516&lt;0,'Purchases Input worksheet'!$M516=0),"",'Purchases Input worksheet'!$M516))</f>
        <v/>
      </c>
      <c r="I517" s="347"/>
      <c r="J517" s="211" t="str">
        <f ca="1">IF($C517="Total",SUM($I$1:I516),"")</f>
        <v/>
      </c>
      <c r="K517" s="212" t="str">
        <f ca="1">IFERROR(IF($C517="Total",$K$2+SUM($G517:$H517)-$J517,
IF(AND(G517="",H517=""),"",
$K$2+SUM(H$3:$H517)+SUM(G$3:$G517)-SUM(I$2:$I517))),"")</f>
        <v/>
      </c>
    </row>
    <row r="518" spans="1:11" x14ac:dyDescent="0.35">
      <c r="A518" s="318" t="str">
        <f ca="1">IF($B518='Creditor balance enquiry'!$C$2,1+COUNT($A$1:A517),"")</f>
        <v/>
      </c>
      <c r="B518" s="133" t="str">
        <f ca="1">OFFSET('Purchases Input worksheet'!$A$1,ROW()-2,0)</f>
        <v/>
      </c>
      <c r="C518" s="201" t="str">
        <f ca="1">IF($C517="Total","",
IF($C517="","",
IF(OFFSET('Purchases Input worksheet'!$B$1,ROW()-2,0)="","TOTAL",
OFFSET('Purchases Input worksheet'!$B$1,ROW()-2,0))))</f>
        <v/>
      </c>
      <c r="D518" s="201" t="str">
        <f ca="1">IF(OFFSET('Purchases Input worksheet'!$C$1,ROW()-2,0)="","",OFFSET('Purchases Input worksheet'!$C$1,ROW()-2,0))</f>
        <v/>
      </c>
      <c r="E518" s="170" t="str">
        <f ca="1">IF(OFFSET('Purchases Input worksheet'!$F$1,ROW()-2,0)="","",OFFSET('Purchases Input worksheet'!$F$1,ROW()-2,0))</f>
        <v/>
      </c>
      <c r="F518" s="202" t="str">
        <f ca="1">IF(OFFSET('Purchases Input worksheet'!$G$1,ROW()-2,0)="","",OFFSET('Purchases Input worksheet'!$G$1,ROW()-2,0))</f>
        <v/>
      </c>
      <c r="G518" s="205" t="str">
        <f ca="1">IF($C518="Total",SUM(G$1:G517),IF(OR('Purchases Input worksheet'!$M517&gt;0,'Purchases Input worksheet'!$M517=0),"",'Purchases Input worksheet'!$M517))</f>
        <v/>
      </c>
      <c r="H518" s="206" t="str">
        <f ca="1">IF($C518="Total",SUM(H$1:H517),IF(OR('Purchases Input worksheet'!$M517&lt;0,'Purchases Input worksheet'!$M517=0),"",'Purchases Input worksheet'!$M517))</f>
        <v/>
      </c>
      <c r="I518" s="347"/>
      <c r="J518" s="211" t="str">
        <f ca="1">IF($C518="Total",SUM($I$1:I517),"")</f>
        <v/>
      </c>
      <c r="K518" s="212" t="str">
        <f ca="1">IFERROR(IF($C518="Total",$K$2+SUM($G518:$H518)-$J518,
IF(AND(G518="",H518=""),"",
$K$2+SUM(H$3:$H518)+SUM(G$3:$G518)-SUM(I$2:$I518))),"")</f>
        <v/>
      </c>
    </row>
    <row r="519" spans="1:11" x14ac:dyDescent="0.35">
      <c r="A519" s="318" t="str">
        <f ca="1">IF($B519='Creditor balance enquiry'!$C$2,1+COUNT($A$1:A518),"")</f>
        <v/>
      </c>
      <c r="B519" s="133" t="str">
        <f ca="1">OFFSET('Purchases Input worksheet'!$A$1,ROW()-2,0)</f>
        <v/>
      </c>
      <c r="C519" s="201" t="str">
        <f ca="1">IF($C518="Total","",
IF($C518="","",
IF(OFFSET('Purchases Input worksheet'!$B$1,ROW()-2,0)="","TOTAL",
OFFSET('Purchases Input worksheet'!$B$1,ROW()-2,0))))</f>
        <v/>
      </c>
      <c r="D519" s="201" t="str">
        <f ca="1">IF(OFFSET('Purchases Input worksheet'!$C$1,ROW()-2,0)="","",OFFSET('Purchases Input worksheet'!$C$1,ROW()-2,0))</f>
        <v/>
      </c>
      <c r="E519" s="170" t="str">
        <f ca="1">IF(OFFSET('Purchases Input worksheet'!$F$1,ROW()-2,0)="","",OFFSET('Purchases Input worksheet'!$F$1,ROW()-2,0))</f>
        <v/>
      </c>
      <c r="F519" s="202" t="str">
        <f ca="1">IF(OFFSET('Purchases Input worksheet'!$G$1,ROW()-2,0)="","",OFFSET('Purchases Input worksheet'!$G$1,ROW()-2,0))</f>
        <v/>
      </c>
      <c r="G519" s="205" t="str">
        <f ca="1">IF($C519="Total",SUM(G$1:G518),IF(OR('Purchases Input worksheet'!$M518&gt;0,'Purchases Input worksheet'!$M518=0),"",'Purchases Input worksheet'!$M518))</f>
        <v/>
      </c>
      <c r="H519" s="206" t="str">
        <f ca="1">IF($C519="Total",SUM(H$1:H518),IF(OR('Purchases Input worksheet'!$M518&lt;0,'Purchases Input worksheet'!$M518=0),"",'Purchases Input worksheet'!$M518))</f>
        <v/>
      </c>
      <c r="I519" s="347"/>
      <c r="J519" s="211" t="str">
        <f ca="1">IF($C519="Total",SUM($I$1:I518),"")</f>
        <v/>
      </c>
      <c r="K519" s="212" t="str">
        <f ca="1">IFERROR(IF($C519="Total",$K$2+SUM($G519:$H519)-$J519,
IF(AND(G519="",H519=""),"",
$K$2+SUM(H$3:$H519)+SUM(G$3:$G519)-SUM(I$2:$I519))),"")</f>
        <v/>
      </c>
    </row>
    <row r="520" spans="1:11" x14ac:dyDescent="0.35">
      <c r="A520" s="318" t="str">
        <f ca="1">IF($B520='Creditor balance enquiry'!$C$2,1+COUNT($A$1:A519),"")</f>
        <v/>
      </c>
      <c r="B520" s="133" t="str">
        <f ca="1">OFFSET('Purchases Input worksheet'!$A$1,ROW()-2,0)</f>
        <v/>
      </c>
      <c r="C520" s="201" t="str">
        <f ca="1">IF($C519="Total","",
IF($C519="","",
IF(OFFSET('Purchases Input worksheet'!$B$1,ROW()-2,0)="","TOTAL",
OFFSET('Purchases Input worksheet'!$B$1,ROW()-2,0))))</f>
        <v/>
      </c>
      <c r="D520" s="201" t="str">
        <f ca="1">IF(OFFSET('Purchases Input worksheet'!$C$1,ROW()-2,0)="","",OFFSET('Purchases Input worksheet'!$C$1,ROW()-2,0))</f>
        <v/>
      </c>
      <c r="E520" s="170" t="str">
        <f ca="1">IF(OFFSET('Purchases Input worksheet'!$F$1,ROW()-2,0)="","",OFFSET('Purchases Input worksheet'!$F$1,ROW()-2,0))</f>
        <v/>
      </c>
      <c r="F520" s="202" t="str">
        <f ca="1">IF(OFFSET('Purchases Input worksheet'!$G$1,ROW()-2,0)="","",OFFSET('Purchases Input worksheet'!$G$1,ROW()-2,0))</f>
        <v/>
      </c>
      <c r="G520" s="205" t="str">
        <f ca="1">IF($C520="Total",SUM(G$1:G519),IF(OR('Purchases Input worksheet'!$M519&gt;0,'Purchases Input worksheet'!$M519=0),"",'Purchases Input worksheet'!$M519))</f>
        <v/>
      </c>
      <c r="H520" s="206" t="str">
        <f ca="1">IF($C520="Total",SUM(H$1:H519),IF(OR('Purchases Input worksheet'!$M519&lt;0,'Purchases Input worksheet'!$M519=0),"",'Purchases Input worksheet'!$M519))</f>
        <v/>
      </c>
      <c r="I520" s="347"/>
      <c r="J520" s="211" t="str">
        <f ca="1">IF($C520="Total",SUM($I$1:I519),"")</f>
        <v/>
      </c>
      <c r="K520" s="212" t="str">
        <f ca="1">IFERROR(IF($C520="Total",$K$2+SUM($G520:$H520)-$J520,
IF(AND(G520="",H520=""),"",
$K$2+SUM(H$3:$H520)+SUM(G$3:$G520)-SUM(I$2:$I520))),"")</f>
        <v/>
      </c>
    </row>
    <row r="521" spans="1:11" x14ac:dyDescent="0.35">
      <c r="A521" s="318" t="str">
        <f ca="1">IF($B521='Creditor balance enquiry'!$C$2,1+COUNT($A$1:A520),"")</f>
        <v/>
      </c>
      <c r="B521" s="133" t="str">
        <f ca="1">OFFSET('Purchases Input worksheet'!$A$1,ROW()-2,0)</f>
        <v/>
      </c>
      <c r="C521" s="201" t="str">
        <f ca="1">IF($C520="Total","",
IF($C520="","",
IF(OFFSET('Purchases Input worksheet'!$B$1,ROW()-2,0)="","TOTAL",
OFFSET('Purchases Input worksheet'!$B$1,ROW()-2,0))))</f>
        <v/>
      </c>
      <c r="D521" s="201" t="str">
        <f ca="1">IF(OFFSET('Purchases Input worksheet'!$C$1,ROW()-2,0)="","",OFFSET('Purchases Input worksheet'!$C$1,ROW()-2,0))</f>
        <v/>
      </c>
      <c r="E521" s="170" t="str">
        <f ca="1">IF(OFFSET('Purchases Input worksheet'!$F$1,ROW()-2,0)="","",OFFSET('Purchases Input worksheet'!$F$1,ROW()-2,0))</f>
        <v/>
      </c>
      <c r="F521" s="202" t="str">
        <f ca="1">IF(OFFSET('Purchases Input worksheet'!$G$1,ROW()-2,0)="","",OFFSET('Purchases Input worksheet'!$G$1,ROW()-2,0))</f>
        <v/>
      </c>
      <c r="G521" s="205" t="str">
        <f ca="1">IF($C521="Total",SUM(G$1:G520),IF(OR('Purchases Input worksheet'!$M520&gt;0,'Purchases Input worksheet'!$M520=0),"",'Purchases Input worksheet'!$M520))</f>
        <v/>
      </c>
      <c r="H521" s="206" t="str">
        <f ca="1">IF($C521="Total",SUM(H$1:H520),IF(OR('Purchases Input worksheet'!$M520&lt;0,'Purchases Input worksheet'!$M520=0),"",'Purchases Input worksheet'!$M520))</f>
        <v/>
      </c>
      <c r="I521" s="347"/>
      <c r="J521" s="211" t="str">
        <f ca="1">IF($C521="Total",SUM($I$1:I520),"")</f>
        <v/>
      </c>
      <c r="K521" s="212" t="str">
        <f ca="1">IFERROR(IF($C521="Total",$K$2+SUM($G521:$H521)-$J521,
IF(AND(G521="",H521=""),"",
$K$2+SUM(H$3:$H521)+SUM(G$3:$G521)-SUM(I$2:$I521))),"")</f>
        <v/>
      </c>
    </row>
    <row r="522" spans="1:11" x14ac:dyDescent="0.35">
      <c r="A522" s="318" t="str">
        <f ca="1">IF($B522='Creditor balance enquiry'!$C$2,1+COUNT($A$1:A521),"")</f>
        <v/>
      </c>
      <c r="B522" s="133" t="str">
        <f ca="1">OFFSET('Purchases Input worksheet'!$A$1,ROW()-2,0)</f>
        <v/>
      </c>
      <c r="C522" s="201" t="str">
        <f ca="1">IF($C521="Total","",
IF($C521="","",
IF(OFFSET('Purchases Input worksheet'!$B$1,ROW()-2,0)="","TOTAL",
OFFSET('Purchases Input worksheet'!$B$1,ROW()-2,0))))</f>
        <v/>
      </c>
      <c r="D522" s="201" t="str">
        <f ca="1">IF(OFFSET('Purchases Input worksheet'!$C$1,ROW()-2,0)="","",OFFSET('Purchases Input worksheet'!$C$1,ROW()-2,0))</f>
        <v/>
      </c>
      <c r="E522" s="170" t="str">
        <f ca="1">IF(OFFSET('Purchases Input worksheet'!$F$1,ROW()-2,0)="","",OFFSET('Purchases Input worksheet'!$F$1,ROW()-2,0))</f>
        <v/>
      </c>
      <c r="F522" s="202" t="str">
        <f ca="1">IF(OFFSET('Purchases Input worksheet'!$G$1,ROW()-2,0)="","",OFFSET('Purchases Input worksheet'!$G$1,ROW()-2,0))</f>
        <v/>
      </c>
      <c r="G522" s="205" t="str">
        <f ca="1">IF($C522="Total",SUM(G$1:G521),IF(OR('Purchases Input worksheet'!$M521&gt;0,'Purchases Input worksheet'!$M521=0),"",'Purchases Input worksheet'!$M521))</f>
        <v/>
      </c>
      <c r="H522" s="206" t="str">
        <f ca="1">IF($C522="Total",SUM(H$1:H521),IF(OR('Purchases Input worksheet'!$M521&lt;0,'Purchases Input worksheet'!$M521=0),"",'Purchases Input worksheet'!$M521))</f>
        <v/>
      </c>
      <c r="I522" s="347"/>
      <c r="J522" s="211" t="str">
        <f ca="1">IF($C522="Total",SUM($I$1:I521),"")</f>
        <v/>
      </c>
      <c r="K522" s="212" t="str">
        <f ca="1">IFERROR(IF($C522="Total",$K$2+SUM($G522:$H522)-$J522,
IF(AND(G522="",H522=""),"",
$K$2+SUM(H$3:$H522)+SUM(G$3:$G522)-SUM(I$2:$I522))),"")</f>
        <v/>
      </c>
    </row>
    <row r="523" spans="1:11" x14ac:dyDescent="0.35">
      <c r="A523" s="318" t="str">
        <f ca="1">IF($B523='Creditor balance enquiry'!$C$2,1+COUNT($A$1:A522),"")</f>
        <v/>
      </c>
      <c r="B523" s="133" t="str">
        <f ca="1">OFFSET('Purchases Input worksheet'!$A$1,ROW()-2,0)</f>
        <v/>
      </c>
      <c r="C523" s="201" t="str">
        <f ca="1">IF($C522="Total","",
IF($C522="","",
IF(OFFSET('Purchases Input worksheet'!$B$1,ROW()-2,0)="","TOTAL",
OFFSET('Purchases Input worksheet'!$B$1,ROW()-2,0))))</f>
        <v/>
      </c>
      <c r="D523" s="201" t="str">
        <f ca="1">IF(OFFSET('Purchases Input worksheet'!$C$1,ROW()-2,0)="","",OFFSET('Purchases Input worksheet'!$C$1,ROW()-2,0))</f>
        <v/>
      </c>
      <c r="E523" s="170" t="str">
        <f ca="1">IF(OFFSET('Purchases Input worksheet'!$F$1,ROW()-2,0)="","",OFFSET('Purchases Input worksheet'!$F$1,ROW()-2,0))</f>
        <v/>
      </c>
      <c r="F523" s="202" t="str">
        <f ca="1">IF(OFFSET('Purchases Input worksheet'!$G$1,ROW()-2,0)="","",OFFSET('Purchases Input worksheet'!$G$1,ROW()-2,0))</f>
        <v/>
      </c>
      <c r="G523" s="205" t="str">
        <f ca="1">IF($C523="Total",SUM(G$1:G522),IF(OR('Purchases Input worksheet'!$M522&gt;0,'Purchases Input worksheet'!$M522=0),"",'Purchases Input worksheet'!$M522))</f>
        <v/>
      </c>
      <c r="H523" s="206" t="str">
        <f ca="1">IF($C523="Total",SUM(H$1:H522),IF(OR('Purchases Input worksheet'!$M522&lt;0,'Purchases Input worksheet'!$M522=0),"",'Purchases Input worksheet'!$M522))</f>
        <v/>
      </c>
      <c r="I523" s="347"/>
      <c r="J523" s="211" t="str">
        <f ca="1">IF($C523="Total",SUM($I$1:I522),"")</f>
        <v/>
      </c>
      <c r="K523" s="212" t="str">
        <f ca="1">IFERROR(IF($C523="Total",$K$2+SUM($G523:$H523)-$J523,
IF(AND(G523="",H523=""),"",
$K$2+SUM(H$3:$H523)+SUM(G$3:$G523)-SUM(I$2:$I523))),"")</f>
        <v/>
      </c>
    </row>
    <row r="524" spans="1:11" x14ac:dyDescent="0.35">
      <c r="A524" s="318" t="str">
        <f ca="1">IF($B524='Creditor balance enquiry'!$C$2,1+COUNT($A$1:A523),"")</f>
        <v/>
      </c>
      <c r="B524" s="133" t="str">
        <f ca="1">OFFSET('Purchases Input worksheet'!$A$1,ROW()-2,0)</f>
        <v/>
      </c>
      <c r="C524" s="201" t="str">
        <f ca="1">IF($C523="Total","",
IF($C523="","",
IF(OFFSET('Purchases Input worksheet'!$B$1,ROW()-2,0)="","TOTAL",
OFFSET('Purchases Input worksheet'!$B$1,ROW()-2,0))))</f>
        <v/>
      </c>
      <c r="D524" s="201" t="str">
        <f ca="1">IF(OFFSET('Purchases Input worksheet'!$C$1,ROW()-2,0)="","",OFFSET('Purchases Input worksheet'!$C$1,ROW()-2,0))</f>
        <v/>
      </c>
      <c r="E524" s="170" t="str">
        <f ca="1">IF(OFFSET('Purchases Input worksheet'!$F$1,ROW()-2,0)="","",OFFSET('Purchases Input worksheet'!$F$1,ROW()-2,0))</f>
        <v/>
      </c>
      <c r="F524" s="202" t="str">
        <f ca="1">IF(OFFSET('Purchases Input worksheet'!$G$1,ROW()-2,0)="","",OFFSET('Purchases Input worksheet'!$G$1,ROW()-2,0))</f>
        <v/>
      </c>
      <c r="G524" s="205" t="str">
        <f ca="1">IF($C524="Total",SUM(G$1:G523),IF(OR('Purchases Input worksheet'!$M523&gt;0,'Purchases Input worksheet'!$M523=0),"",'Purchases Input worksheet'!$M523))</f>
        <v/>
      </c>
      <c r="H524" s="206" t="str">
        <f ca="1">IF($C524="Total",SUM(H$1:H523),IF(OR('Purchases Input worksheet'!$M523&lt;0,'Purchases Input worksheet'!$M523=0),"",'Purchases Input worksheet'!$M523))</f>
        <v/>
      </c>
      <c r="I524" s="347"/>
      <c r="J524" s="211" t="str">
        <f ca="1">IF($C524="Total",SUM($I$1:I523),"")</f>
        <v/>
      </c>
      <c r="K524" s="212" t="str">
        <f ca="1">IFERROR(IF($C524="Total",$K$2+SUM($G524:$H524)-$J524,
IF(AND(G524="",H524=""),"",
$K$2+SUM(H$3:$H524)+SUM(G$3:$G524)-SUM(I$2:$I524))),"")</f>
        <v/>
      </c>
    </row>
    <row r="525" spans="1:11" x14ac:dyDescent="0.35">
      <c r="A525" s="318" t="str">
        <f ca="1">IF($B525='Creditor balance enquiry'!$C$2,1+COUNT($A$1:A524),"")</f>
        <v/>
      </c>
      <c r="B525" s="133" t="str">
        <f ca="1">OFFSET('Purchases Input worksheet'!$A$1,ROW()-2,0)</f>
        <v/>
      </c>
      <c r="C525" s="201" t="str">
        <f ca="1">IF($C524="Total","",
IF($C524="","",
IF(OFFSET('Purchases Input worksheet'!$B$1,ROW()-2,0)="","TOTAL",
OFFSET('Purchases Input worksheet'!$B$1,ROW()-2,0))))</f>
        <v/>
      </c>
      <c r="D525" s="201" t="str">
        <f ca="1">IF(OFFSET('Purchases Input worksheet'!$C$1,ROW()-2,0)="","",OFFSET('Purchases Input worksheet'!$C$1,ROW()-2,0))</f>
        <v/>
      </c>
      <c r="E525" s="170" t="str">
        <f ca="1">IF(OFFSET('Purchases Input worksheet'!$F$1,ROW()-2,0)="","",OFFSET('Purchases Input worksheet'!$F$1,ROW()-2,0))</f>
        <v/>
      </c>
      <c r="F525" s="202" t="str">
        <f ca="1">IF(OFFSET('Purchases Input worksheet'!$G$1,ROW()-2,0)="","",OFFSET('Purchases Input worksheet'!$G$1,ROW()-2,0))</f>
        <v/>
      </c>
      <c r="G525" s="205" t="str">
        <f ca="1">IF($C525="Total",SUM(G$1:G524),IF(OR('Purchases Input worksheet'!$M524&gt;0,'Purchases Input worksheet'!$M524=0),"",'Purchases Input worksheet'!$M524))</f>
        <v/>
      </c>
      <c r="H525" s="206" t="str">
        <f ca="1">IF($C525="Total",SUM(H$1:H524),IF(OR('Purchases Input worksheet'!$M524&lt;0,'Purchases Input worksheet'!$M524=0),"",'Purchases Input worksheet'!$M524))</f>
        <v/>
      </c>
      <c r="I525" s="347"/>
      <c r="J525" s="211" t="str">
        <f ca="1">IF($C525="Total",SUM($I$1:I524),"")</f>
        <v/>
      </c>
      <c r="K525" s="212" t="str">
        <f ca="1">IFERROR(IF($C525="Total",$K$2+SUM($G525:$H525)-$J525,
IF(AND(G525="",H525=""),"",
$K$2+SUM(H$3:$H525)+SUM(G$3:$G525)-SUM(I$2:$I525))),"")</f>
        <v/>
      </c>
    </row>
    <row r="526" spans="1:11" x14ac:dyDescent="0.35">
      <c r="A526" s="318" t="str">
        <f ca="1">IF($B526='Creditor balance enquiry'!$C$2,1+COUNT($A$1:A525),"")</f>
        <v/>
      </c>
      <c r="B526" s="133" t="str">
        <f ca="1">OFFSET('Purchases Input worksheet'!$A$1,ROW()-2,0)</f>
        <v/>
      </c>
      <c r="C526" s="201" t="str">
        <f ca="1">IF($C525="Total","",
IF($C525="","",
IF(OFFSET('Purchases Input worksheet'!$B$1,ROW()-2,0)="","TOTAL",
OFFSET('Purchases Input worksheet'!$B$1,ROW()-2,0))))</f>
        <v/>
      </c>
      <c r="D526" s="201" t="str">
        <f ca="1">IF(OFFSET('Purchases Input worksheet'!$C$1,ROW()-2,0)="","",OFFSET('Purchases Input worksheet'!$C$1,ROW()-2,0))</f>
        <v/>
      </c>
      <c r="E526" s="170" t="str">
        <f ca="1">IF(OFFSET('Purchases Input worksheet'!$F$1,ROW()-2,0)="","",OFFSET('Purchases Input worksheet'!$F$1,ROW()-2,0))</f>
        <v/>
      </c>
      <c r="F526" s="202" t="str">
        <f ca="1">IF(OFFSET('Purchases Input worksheet'!$G$1,ROW()-2,0)="","",OFFSET('Purchases Input worksheet'!$G$1,ROW()-2,0))</f>
        <v/>
      </c>
      <c r="G526" s="205" t="str">
        <f ca="1">IF($C526="Total",SUM(G$1:G525),IF(OR('Purchases Input worksheet'!$M525&gt;0,'Purchases Input worksheet'!$M525=0),"",'Purchases Input worksheet'!$M525))</f>
        <v/>
      </c>
      <c r="H526" s="206" t="str">
        <f ca="1">IF($C526="Total",SUM(H$1:H525),IF(OR('Purchases Input worksheet'!$M525&lt;0,'Purchases Input worksheet'!$M525=0),"",'Purchases Input worksheet'!$M525))</f>
        <v/>
      </c>
      <c r="I526" s="347"/>
      <c r="J526" s="211" t="str">
        <f ca="1">IF($C526="Total",SUM($I$1:I525),"")</f>
        <v/>
      </c>
      <c r="K526" s="212" t="str">
        <f ca="1">IFERROR(IF($C526="Total",$K$2+SUM($G526:$H526)-$J526,
IF(AND(G526="",H526=""),"",
$K$2+SUM(H$3:$H526)+SUM(G$3:$G526)-SUM(I$2:$I526))),"")</f>
        <v/>
      </c>
    </row>
    <row r="527" spans="1:11" x14ac:dyDescent="0.35">
      <c r="A527" s="318" t="str">
        <f ca="1">IF($B527='Creditor balance enquiry'!$C$2,1+COUNT($A$1:A526),"")</f>
        <v/>
      </c>
      <c r="B527" s="133" t="str">
        <f ca="1">OFFSET('Purchases Input worksheet'!$A$1,ROW()-2,0)</f>
        <v/>
      </c>
      <c r="C527" s="201" t="str">
        <f ca="1">IF($C526="Total","",
IF($C526="","",
IF(OFFSET('Purchases Input worksheet'!$B$1,ROW()-2,0)="","TOTAL",
OFFSET('Purchases Input worksheet'!$B$1,ROW()-2,0))))</f>
        <v/>
      </c>
      <c r="D527" s="201" t="str">
        <f ca="1">IF(OFFSET('Purchases Input worksheet'!$C$1,ROW()-2,0)="","",OFFSET('Purchases Input worksheet'!$C$1,ROW()-2,0))</f>
        <v/>
      </c>
      <c r="E527" s="170" t="str">
        <f ca="1">IF(OFFSET('Purchases Input worksheet'!$F$1,ROW()-2,0)="","",OFFSET('Purchases Input worksheet'!$F$1,ROW()-2,0))</f>
        <v/>
      </c>
      <c r="F527" s="202" t="str">
        <f ca="1">IF(OFFSET('Purchases Input worksheet'!$G$1,ROW()-2,0)="","",OFFSET('Purchases Input worksheet'!$G$1,ROW()-2,0))</f>
        <v/>
      </c>
      <c r="G527" s="205" t="str">
        <f ca="1">IF($C527="Total",SUM(G$1:G526),IF(OR('Purchases Input worksheet'!$M526&gt;0,'Purchases Input worksheet'!$M526=0),"",'Purchases Input worksheet'!$M526))</f>
        <v/>
      </c>
      <c r="H527" s="206" t="str">
        <f ca="1">IF($C527="Total",SUM(H$1:H526),IF(OR('Purchases Input worksheet'!$M526&lt;0,'Purchases Input worksheet'!$M526=0),"",'Purchases Input worksheet'!$M526))</f>
        <v/>
      </c>
      <c r="I527" s="347"/>
      <c r="J527" s="211" t="str">
        <f ca="1">IF($C527="Total",SUM($I$1:I526),"")</f>
        <v/>
      </c>
      <c r="K527" s="212" t="str">
        <f ca="1">IFERROR(IF($C527="Total",$K$2+SUM($G527:$H527)-$J527,
IF(AND(G527="",H527=""),"",
$K$2+SUM(H$3:$H527)+SUM(G$3:$G527)-SUM(I$2:$I527))),"")</f>
        <v/>
      </c>
    </row>
    <row r="528" spans="1:11" x14ac:dyDescent="0.35">
      <c r="A528" s="318" t="str">
        <f ca="1">IF($B528='Creditor balance enquiry'!$C$2,1+COUNT($A$1:A527),"")</f>
        <v/>
      </c>
      <c r="B528" s="133" t="str">
        <f ca="1">OFFSET('Purchases Input worksheet'!$A$1,ROW()-2,0)</f>
        <v/>
      </c>
      <c r="C528" s="201" t="str">
        <f ca="1">IF($C527="Total","",
IF($C527="","",
IF(OFFSET('Purchases Input worksheet'!$B$1,ROW()-2,0)="","TOTAL",
OFFSET('Purchases Input worksheet'!$B$1,ROW()-2,0))))</f>
        <v/>
      </c>
      <c r="D528" s="201" t="str">
        <f ca="1">IF(OFFSET('Purchases Input worksheet'!$C$1,ROW()-2,0)="","",OFFSET('Purchases Input worksheet'!$C$1,ROW()-2,0))</f>
        <v/>
      </c>
      <c r="E528" s="170" t="str">
        <f ca="1">IF(OFFSET('Purchases Input worksheet'!$F$1,ROW()-2,0)="","",OFFSET('Purchases Input worksheet'!$F$1,ROW()-2,0))</f>
        <v/>
      </c>
      <c r="F528" s="202" t="str">
        <f ca="1">IF(OFFSET('Purchases Input worksheet'!$G$1,ROW()-2,0)="","",OFFSET('Purchases Input worksheet'!$G$1,ROW()-2,0))</f>
        <v/>
      </c>
      <c r="G528" s="205" t="str">
        <f ca="1">IF($C528="Total",SUM(G$1:G527),IF(OR('Purchases Input worksheet'!$M527&gt;0,'Purchases Input worksheet'!$M527=0),"",'Purchases Input worksheet'!$M527))</f>
        <v/>
      </c>
      <c r="H528" s="206" t="str">
        <f ca="1">IF($C528="Total",SUM(H$1:H527),IF(OR('Purchases Input worksheet'!$M527&lt;0,'Purchases Input worksheet'!$M527=0),"",'Purchases Input worksheet'!$M527))</f>
        <v/>
      </c>
      <c r="I528" s="347"/>
      <c r="J528" s="211" t="str">
        <f ca="1">IF($C528="Total",SUM($I$1:I527),"")</f>
        <v/>
      </c>
      <c r="K528" s="212" t="str">
        <f ca="1">IFERROR(IF($C528="Total",$K$2+SUM($G528:$H528)-$J528,
IF(AND(G528="",H528=""),"",
$K$2+SUM(H$3:$H528)+SUM(G$3:$G528)-SUM(I$2:$I528))),"")</f>
        <v/>
      </c>
    </row>
    <row r="529" spans="1:11" x14ac:dyDescent="0.35">
      <c r="A529" s="318" t="str">
        <f ca="1">IF($B529='Creditor balance enquiry'!$C$2,1+COUNT($A$1:A528),"")</f>
        <v/>
      </c>
      <c r="B529" s="133" t="str">
        <f ca="1">OFFSET('Purchases Input worksheet'!$A$1,ROW()-2,0)</f>
        <v/>
      </c>
      <c r="C529" s="201" t="str">
        <f ca="1">IF($C528="Total","",
IF($C528="","",
IF(OFFSET('Purchases Input worksheet'!$B$1,ROW()-2,0)="","TOTAL",
OFFSET('Purchases Input worksheet'!$B$1,ROW()-2,0))))</f>
        <v/>
      </c>
      <c r="D529" s="201" t="str">
        <f ca="1">IF(OFFSET('Purchases Input worksheet'!$C$1,ROW()-2,0)="","",OFFSET('Purchases Input worksheet'!$C$1,ROW()-2,0))</f>
        <v/>
      </c>
      <c r="E529" s="170" t="str">
        <f ca="1">IF(OFFSET('Purchases Input worksheet'!$F$1,ROW()-2,0)="","",OFFSET('Purchases Input worksheet'!$F$1,ROW()-2,0))</f>
        <v/>
      </c>
      <c r="F529" s="202" t="str">
        <f ca="1">IF(OFFSET('Purchases Input worksheet'!$G$1,ROW()-2,0)="","",OFFSET('Purchases Input worksheet'!$G$1,ROW()-2,0))</f>
        <v/>
      </c>
      <c r="G529" s="205" t="str">
        <f ca="1">IF($C529="Total",SUM(G$1:G528),IF(OR('Purchases Input worksheet'!$M528&gt;0,'Purchases Input worksheet'!$M528=0),"",'Purchases Input worksheet'!$M528))</f>
        <v/>
      </c>
      <c r="H529" s="206" t="str">
        <f ca="1">IF($C529="Total",SUM(H$1:H528),IF(OR('Purchases Input worksheet'!$M528&lt;0,'Purchases Input worksheet'!$M528=0),"",'Purchases Input worksheet'!$M528))</f>
        <v/>
      </c>
      <c r="I529" s="347"/>
      <c r="J529" s="211" t="str">
        <f ca="1">IF($C529="Total",SUM($I$1:I528),"")</f>
        <v/>
      </c>
      <c r="K529" s="212" t="str">
        <f ca="1">IFERROR(IF($C529="Total",$K$2+SUM($G529:$H529)-$J529,
IF(AND(G529="",H529=""),"",
$K$2+SUM(H$3:$H529)+SUM(G$3:$G529)-SUM(I$2:$I529))),"")</f>
        <v/>
      </c>
    </row>
    <row r="530" spans="1:11" x14ac:dyDescent="0.35">
      <c r="A530" s="318" t="str">
        <f ca="1">IF($B530='Creditor balance enquiry'!$C$2,1+COUNT($A$1:A529),"")</f>
        <v/>
      </c>
      <c r="B530" s="133" t="str">
        <f ca="1">OFFSET('Purchases Input worksheet'!$A$1,ROW()-2,0)</f>
        <v/>
      </c>
      <c r="C530" s="201" t="str">
        <f ca="1">IF($C529="Total","",
IF($C529="","",
IF(OFFSET('Purchases Input worksheet'!$B$1,ROW()-2,0)="","TOTAL",
OFFSET('Purchases Input worksheet'!$B$1,ROW()-2,0))))</f>
        <v/>
      </c>
      <c r="D530" s="201" t="str">
        <f ca="1">IF(OFFSET('Purchases Input worksheet'!$C$1,ROW()-2,0)="","",OFFSET('Purchases Input worksheet'!$C$1,ROW()-2,0))</f>
        <v/>
      </c>
      <c r="E530" s="170" t="str">
        <f ca="1">IF(OFFSET('Purchases Input worksheet'!$F$1,ROW()-2,0)="","",OFFSET('Purchases Input worksheet'!$F$1,ROW()-2,0))</f>
        <v/>
      </c>
      <c r="F530" s="202" t="str">
        <f ca="1">IF(OFFSET('Purchases Input worksheet'!$G$1,ROW()-2,0)="","",OFFSET('Purchases Input worksheet'!$G$1,ROW()-2,0))</f>
        <v/>
      </c>
      <c r="G530" s="205" t="str">
        <f ca="1">IF($C530="Total",SUM(G$1:G529),IF(OR('Purchases Input worksheet'!$M529&gt;0,'Purchases Input worksheet'!$M529=0),"",'Purchases Input worksheet'!$M529))</f>
        <v/>
      </c>
      <c r="H530" s="206" t="str">
        <f ca="1">IF($C530="Total",SUM(H$1:H529),IF(OR('Purchases Input worksheet'!$M529&lt;0,'Purchases Input worksheet'!$M529=0),"",'Purchases Input worksheet'!$M529))</f>
        <v/>
      </c>
      <c r="I530" s="347"/>
      <c r="J530" s="211" t="str">
        <f ca="1">IF($C530="Total",SUM($I$1:I529),"")</f>
        <v/>
      </c>
      <c r="K530" s="212" t="str">
        <f ca="1">IFERROR(IF($C530="Total",$K$2+SUM($G530:$H530)-$J530,
IF(AND(G530="",H530=""),"",
$K$2+SUM(H$3:$H530)+SUM(G$3:$G530)-SUM(I$2:$I530))),"")</f>
        <v/>
      </c>
    </row>
    <row r="531" spans="1:11" x14ac:dyDescent="0.35">
      <c r="A531" s="318" t="str">
        <f ca="1">IF($B531='Creditor balance enquiry'!$C$2,1+COUNT($A$1:A530),"")</f>
        <v/>
      </c>
      <c r="B531" s="133" t="str">
        <f ca="1">OFFSET('Purchases Input worksheet'!$A$1,ROW()-2,0)</f>
        <v/>
      </c>
      <c r="C531" s="201" t="str">
        <f ca="1">IF($C530="Total","",
IF($C530="","",
IF(OFFSET('Purchases Input worksheet'!$B$1,ROW()-2,0)="","TOTAL",
OFFSET('Purchases Input worksheet'!$B$1,ROW()-2,0))))</f>
        <v/>
      </c>
      <c r="D531" s="201" t="str">
        <f ca="1">IF(OFFSET('Purchases Input worksheet'!$C$1,ROW()-2,0)="","",OFFSET('Purchases Input worksheet'!$C$1,ROW()-2,0))</f>
        <v/>
      </c>
      <c r="E531" s="170" t="str">
        <f ca="1">IF(OFFSET('Purchases Input worksheet'!$F$1,ROW()-2,0)="","",OFFSET('Purchases Input worksheet'!$F$1,ROW()-2,0))</f>
        <v/>
      </c>
      <c r="F531" s="202" t="str">
        <f ca="1">IF(OFFSET('Purchases Input worksheet'!$G$1,ROW()-2,0)="","",OFFSET('Purchases Input worksheet'!$G$1,ROW()-2,0))</f>
        <v/>
      </c>
      <c r="G531" s="205" t="str">
        <f ca="1">IF($C531="Total",SUM(G$1:G530),IF(OR('Purchases Input worksheet'!$M530&gt;0,'Purchases Input worksheet'!$M530=0),"",'Purchases Input worksheet'!$M530))</f>
        <v/>
      </c>
      <c r="H531" s="206" t="str">
        <f ca="1">IF($C531="Total",SUM(H$1:H530),IF(OR('Purchases Input worksheet'!$M530&lt;0,'Purchases Input worksheet'!$M530=0),"",'Purchases Input worksheet'!$M530))</f>
        <v/>
      </c>
      <c r="I531" s="347"/>
      <c r="J531" s="211" t="str">
        <f ca="1">IF($C531="Total",SUM($I$1:I530),"")</f>
        <v/>
      </c>
      <c r="K531" s="212" t="str">
        <f ca="1">IFERROR(IF($C531="Total",$K$2+SUM($G531:$H531)-$J531,
IF(AND(G531="",H531=""),"",
$K$2+SUM(H$3:$H531)+SUM(G$3:$G531)-SUM(I$2:$I531))),"")</f>
        <v/>
      </c>
    </row>
    <row r="532" spans="1:11" x14ac:dyDescent="0.35">
      <c r="A532" s="318" t="str">
        <f ca="1">IF($B532='Creditor balance enquiry'!$C$2,1+COUNT($A$1:A531),"")</f>
        <v/>
      </c>
      <c r="B532" s="133" t="str">
        <f ca="1">OFFSET('Purchases Input worksheet'!$A$1,ROW()-2,0)</f>
        <v/>
      </c>
      <c r="C532" s="201" t="str">
        <f ca="1">IF($C531="Total","",
IF($C531="","",
IF(OFFSET('Purchases Input worksheet'!$B$1,ROW()-2,0)="","TOTAL",
OFFSET('Purchases Input worksheet'!$B$1,ROW()-2,0))))</f>
        <v/>
      </c>
      <c r="D532" s="201" t="str">
        <f ca="1">IF(OFFSET('Purchases Input worksheet'!$C$1,ROW()-2,0)="","",OFFSET('Purchases Input worksheet'!$C$1,ROW()-2,0))</f>
        <v/>
      </c>
      <c r="E532" s="170" t="str">
        <f ca="1">IF(OFFSET('Purchases Input worksheet'!$F$1,ROW()-2,0)="","",OFFSET('Purchases Input worksheet'!$F$1,ROW()-2,0))</f>
        <v/>
      </c>
      <c r="F532" s="202" t="str">
        <f ca="1">IF(OFFSET('Purchases Input worksheet'!$G$1,ROW()-2,0)="","",OFFSET('Purchases Input worksheet'!$G$1,ROW()-2,0))</f>
        <v/>
      </c>
      <c r="G532" s="205" t="str">
        <f ca="1">IF($C532="Total",SUM(G$1:G531),IF(OR('Purchases Input worksheet'!$M531&gt;0,'Purchases Input worksheet'!$M531=0),"",'Purchases Input worksheet'!$M531))</f>
        <v/>
      </c>
      <c r="H532" s="206" t="str">
        <f ca="1">IF($C532="Total",SUM(H$1:H531),IF(OR('Purchases Input worksheet'!$M531&lt;0,'Purchases Input worksheet'!$M531=0),"",'Purchases Input worksheet'!$M531))</f>
        <v/>
      </c>
      <c r="I532" s="347"/>
      <c r="J532" s="211" t="str">
        <f ca="1">IF($C532="Total",SUM($I$1:I531),"")</f>
        <v/>
      </c>
      <c r="K532" s="212" t="str">
        <f ca="1">IFERROR(IF($C532="Total",$K$2+SUM($G532:$H532)-$J532,
IF(AND(G532="",H532=""),"",
$K$2+SUM(H$3:$H532)+SUM(G$3:$G532)-SUM(I$2:$I532))),"")</f>
        <v/>
      </c>
    </row>
    <row r="533" spans="1:11" x14ac:dyDescent="0.35">
      <c r="A533" s="318" t="str">
        <f ca="1">IF($B533='Creditor balance enquiry'!$C$2,1+COUNT($A$1:A532),"")</f>
        <v/>
      </c>
      <c r="B533" s="133" t="str">
        <f ca="1">OFFSET('Purchases Input worksheet'!$A$1,ROW()-2,0)</f>
        <v/>
      </c>
      <c r="C533" s="201" t="str">
        <f ca="1">IF($C532="Total","",
IF($C532="","",
IF(OFFSET('Purchases Input worksheet'!$B$1,ROW()-2,0)="","TOTAL",
OFFSET('Purchases Input worksheet'!$B$1,ROW()-2,0))))</f>
        <v/>
      </c>
      <c r="D533" s="201" t="str">
        <f ca="1">IF(OFFSET('Purchases Input worksheet'!$C$1,ROW()-2,0)="","",OFFSET('Purchases Input worksheet'!$C$1,ROW()-2,0))</f>
        <v/>
      </c>
      <c r="E533" s="170" t="str">
        <f ca="1">IF(OFFSET('Purchases Input worksheet'!$F$1,ROW()-2,0)="","",OFFSET('Purchases Input worksheet'!$F$1,ROW()-2,0))</f>
        <v/>
      </c>
      <c r="F533" s="202" t="str">
        <f ca="1">IF(OFFSET('Purchases Input worksheet'!$G$1,ROW()-2,0)="","",OFFSET('Purchases Input worksheet'!$G$1,ROW()-2,0))</f>
        <v/>
      </c>
      <c r="G533" s="205" t="str">
        <f ca="1">IF($C533="Total",SUM(G$1:G532),IF(OR('Purchases Input worksheet'!$M532&gt;0,'Purchases Input worksheet'!$M532=0),"",'Purchases Input worksheet'!$M532))</f>
        <v/>
      </c>
      <c r="H533" s="206" t="str">
        <f ca="1">IF($C533="Total",SUM(H$1:H532),IF(OR('Purchases Input worksheet'!$M532&lt;0,'Purchases Input worksheet'!$M532=0),"",'Purchases Input worksheet'!$M532))</f>
        <v/>
      </c>
      <c r="I533" s="347"/>
      <c r="J533" s="211" t="str">
        <f ca="1">IF($C533="Total",SUM($I$1:I532),"")</f>
        <v/>
      </c>
      <c r="K533" s="212" t="str">
        <f ca="1">IFERROR(IF($C533="Total",$K$2+SUM($G533:$H533)-$J533,
IF(AND(G533="",H533=""),"",
$K$2+SUM(H$3:$H533)+SUM(G$3:$G533)-SUM(I$2:$I533))),"")</f>
        <v/>
      </c>
    </row>
    <row r="534" spans="1:11" x14ac:dyDescent="0.35">
      <c r="A534" s="318" t="str">
        <f ca="1">IF($B534='Creditor balance enquiry'!$C$2,1+COUNT($A$1:A533),"")</f>
        <v/>
      </c>
      <c r="B534" s="133" t="str">
        <f ca="1">OFFSET('Purchases Input worksheet'!$A$1,ROW()-2,0)</f>
        <v/>
      </c>
      <c r="C534" s="201" t="str">
        <f ca="1">IF($C533="Total","",
IF($C533="","",
IF(OFFSET('Purchases Input worksheet'!$B$1,ROW()-2,0)="","TOTAL",
OFFSET('Purchases Input worksheet'!$B$1,ROW()-2,0))))</f>
        <v/>
      </c>
      <c r="D534" s="201" t="str">
        <f ca="1">IF(OFFSET('Purchases Input worksheet'!$C$1,ROW()-2,0)="","",OFFSET('Purchases Input worksheet'!$C$1,ROW()-2,0))</f>
        <v/>
      </c>
      <c r="E534" s="170" t="str">
        <f ca="1">IF(OFFSET('Purchases Input worksheet'!$F$1,ROW()-2,0)="","",OFFSET('Purchases Input worksheet'!$F$1,ROW()-2,0))</f>
        <v/>
      </c>
      <c r="F534" s="202" t="str">
        <f ca="1">IF(OFFSET('Purchases Input worksheet'!$G$1,ROW()-2,0)="","",OFFSET('Purchases Input worksheet'!$G$1,ROW()-2,0))</f>
        <v/>
      </c>
      <c r="G534" s="205" t="str">
        <f ca="1">IF($C534="Total",SUM(G$1:G533),IF(OR('Purchases Input worksheet'!$M533&gt;0,'Purchases Input worksheet'!$M533=0),"",'Purchases Input worksheet'!$M533))</f>
        <v/>
      </c>
      <c r="H534" s="206" t="str">
        <f ca="1">IF($C534="Total",SUM(H$1:H533),IF(OR('Purchases Input worksheet'!$M533&lt;0,'Purchases Input worksheet'!$M533=0),"",'Purchases Input worksheet'!$M533))</f>
        <v/>
      </c>
      <c r="I534" s="347"/>
      <c r="J534" s="211" t="str">
        <f ca="1">IF($C534="Total",SUM($I$1:I533),"")</f>
        <v/>
      </c>
      <c r="K534" s="212" t="str">
        <f ca="1">IFERROR(IF($C534="Total",$K$2+SUM($G534:$H534)-$J534,
IF(AND(G534="",H534=""),"",
$K$2+SUM(H$3:$H534)+SUM(G$3:$G534)-SUM(I$2:$I534))),"")</f>
        <v/>
      </c>
    </row>
    <row r="535" spans="1:11" x14ac:dyDescent="0.35">
      <c r="A535" s="318" t="str">
        <f ca="1">IF($B535='Creditor balance enquiry'!$C$2,1+COUNT($A$1:A534),"")</f>
        <v/>
      </c>
      <c r="B535" s="133" t="str">
        <f ca="1">OFFSET('Purchases Input worksheet'!$A$1,ROW()-2,0)</f>
        <v/>
      </c>
      <c r="C535" s="201" t="str">
        <f ca="1">IF($C534="Total","",
IF($C534="","",
IF(OFFSET('Purchases Input worksheet'!$B$1,ROW()-2,0)="","TOTAL",
OFFSET('Purchases Input worksheet'!$B$1,ROW()-2,0))))</f>
        <v/>
      </c>
      <c r="D535" s="201" t="str">
        <f ca="1">IF(OFFSET('Purchases Input worksheet'!$C$1,ROW()-2,0)="","",OFFSET('Purchases Input worksheet'!$C$1,ROW()-2,0))</f>
        <v/>
      </c>
      <c r="E535" s="170" t="str">
        <f ca="1">IF(OFFSET('Purchases Input worksheet'!$F$1,ROW()-2,0)="","",OFFSET('Purchases Input worksheet'!$F$1,ROW()-2,0))</f>
        <v/>
      </c>
      <c r="F535" s="202" t="str">
        <f ca="1">IF(OFFSET('Purchases Input worksheet'!$G$1,ROW()-2,0)="","",OFFSET('Purchases Input worksheet'!$G$1,ROW()-2,0))</f>
        <v/>
      </c>
      <c r="G535" s="205" t="str">
        <f ca="1">IF($C535="Total",SUM(G$1:G534),IF(OR('Purchases Input worksheet'!$M534&gt;0,'Purchases Input worksheet'!$M534=0),"",'Purchases Input worksheet'!$M534))</f>
        <v/>
      </c>
      <c r="H535" s="206" t="str">
        <f ca="1">IF($C535="Total",SUM(H$1:H534),IF(OR('Purchases Input worksheet'!$M534&lt;0,'Purchases Input worksheet'!$M534=0),"",'Purchases Input worksheet'!$M534))</f>
        <v/>
      </c>
      <c r="I535" s="347"/>
      <c r="J535" s="211" t="str">
        <f ca="1">IF($C535="Total",SUM($I$1:I534),"")</f>
        <v/>
      </c>
      <c r="K535" s="212" t="str">
        <f ca="1">IFERROR(IF($C535="Total",$K$2+SUM($G535:$H535)-$J535,
IF(AND(G535="",H535=""),"",
$K$2+SUM(H$3:$H535)+SUM(G$3:$G535)-SUM(I$2:$I535))),"")</f>
        <v/>
      </c>
    </row>
    <row r="536" spans="1:11" x14ac:dyDescent="0.35">
      <c r="A536" s="318" t="str">
        <f ca="1">IF($B536='Creditor balance enquiry'!$C$2,1+COUNT($A$1:A535),"")</f>
        <v/>
      </c>
      <c r="B536" s="133" t="str">
        <f ca="1">OFFSET('Purchases Input worksheet'!$A$1,ROW()-2,0)</f>
        <v/>
      </c>
      <c r="C536" s="201" t="str">
        <f ca="1">IF($C535="Total","",
IF($C535="","",
IF(OFFSET('Purchases Input worksheet'!$B$1,ROW()-2,0)="","TOTAL",
OFFSET('Purchases Input worksheet'!$B$1,ROW()-2,0))))</f>
        <v/>
      </c>
      <c r="D536" s="201" t="str">
        <f ca="1">IF(OFFSET('Purchases Input worksheet'!$C$1,ROW()-2,0)="","",OFFSET('Purchases Input worksheet'!$C$1,ROW()-2,0))</f>
        <v/>
      </c>
      <c r="E536" s="170" t="str">
        <f ca="1">IF(OFFSET('Purchases Input worksheet'!$F$1,ROW()-2,0)="","",OFFSET('Purchases Input worksheet'!$F$1,ROW()-2,0))</f>
        <v/>
      </c>
      <c r="F536" s="202" t="str">
        <f ca="1">IF(OFFSET('Purchases Input worksheet'!$G$1,ROW()-2,0)="","",OFFSET('Purchases Input worksheet'!$G$1,ROW()-2,0))</f>
        <v/>
      </c>
      <c r="G536" s="205" t="str">
        <f ca="1">IF($C536="Total",SUM(G$1:G535),IF(OR('Purchases Input worksheet'!$M535&gt;0,'Purchases Input worksheet'!$M535=0),"",'Purchases Input worksheet'!$M535))</f>
        <v/>
      </c>
      <c r="H536" s="206" t="str">
        <f ca="1">IF($C536="Total",SUM(H$1:H535),IF(OR('Purchases Input worksheet'!$M535&lt;0,'Purchases Input worksheet'!$M535=0),"",'Purchases Input worksheet'!$M535))</f>
        <v/>
      </c>
      <c r="I536" s="347"/>
      <c r="J536" s="211" t="str">
        <f ca="1">IF($C536="Total",SUM($I$1:I535),"")</f>
        <v/>
      </c>
      <c r="K536" s="212" t="str">
        <f ca="1">IFERROR(IF($C536="Total",$K$2+SUM($G536:$H536)-$J536,
IF(AND(G536="",H536=""),"",
$K$2+SUM(H$3:$H536)+SUM(G$3:$G536)-SUM(I$2:$I536))),"")</f>
        <v/>
      </c>
    </row>
    <row r="537" spans="1:11" x14ac:dyDescent="0.35">
      <c r="A537" s="318" t="str">
        <f ca="1">IF($B537='Creditor balance enquiry'!$C$2,1+COUNT($A$1:A536),"")</f>
        <v/>
      </c>
      <c r="B537" s="133" t="str">
        <f ca="1">OFFSET('Purchases Input worksheet'!$A$1,ROW()-2,0)</f>
        <v/>
      </c>
      <c r="C537" s="201" t="str">
        <f ca="1">IF($C536="Total","",
IF($C536="","",
IF(OFFSET('Purchases Input worksheet'!$B$1,ROW()-2,0)="","TOTAL",
OFFSET('Purchases Input worksheet'!$B$1,ROW()-2,0))))</f>
        <v/>
      </c>
      <c r="D537" s="201" t="str">
        <f ca="1">IF(OFFSET('Purchases Input worksheet'!$C$1,ROW()-2,0)="","",OFFSET('Purchases Input worksheet'!$C$1,ROW()-2,0))</f>
        <v/>
      </c>
      <c r="E537" s="170" t="str">
        <f ca="1">IF(OFFSET('Purchases Input worksheet'!$F$1,ROW()-2,0)="","",OFFSET('Purchases Input worksheet'!$F$1,ROW()-2,0))</f>
        <v/>
      </c>
      <c r="F537" s="202" t="str">
        <f ca="1">IF(OFFSET('Purchases Input worksheet'!$G$1,ROW()-2,0)="","",OFFSET('Purchases Input worksheet'!$G$1,ROW()-2,0))</f>
        <v/>
      </c>
      <c r="G537" s="205" t="str">
        <f ca="1">IF($C537="Total",SUM(G$1:G536),IF(OR('Purchases Input worksheet'!$M536&gt;0,'Purchases Input worksheet'!$M536=0),"",'Purchases Input worksheet'!$M536))</f>
        <v/>
      </c>
      <c r="H537" s="206" t="str">
        <f ca="1">IF($C537="Total",SUM(H$1:H536),IF(OR('Purchases Input worksheet'!$M536&lt;0,'Purchases Input worksheet'!$M536=0),"",'Purchases Input worksheet'!$M536))</f>
        <v/>
      </c>
      <c r="I537" s="347"/>
      <c r="J537" s="211" t="str">
        <f ca="1">IF($C537="Total",SUM($I$1:I536),"")</f>
        <v/>
      </c>
      <c r="K537" s="212" t="str">
        <f ca="1">IFERROR(IF($C537="Total",$K$2+SUM($G537:$H537)-$J537,
IF(AND(G537="",H537=""),"",
$K$2+SUM(H$3:$H537)+SUM(G$3:$G537)-SUM(I$2:$I537))),"")</f>
        <v/>
      </c>
    </row>
    <row r="538" spans="1:11" x14ac:dyDescent="0.35">
      <c r="A538" s="318" t="str">
        <f ca="1">IF($B538='Creditor balance enquiry'!$C$2,1+COUNT($A$1:A537),"")</f>
        <v/>
      </c>
      <c r="B538" s="133" t="str">
        <f ca="1">OFFSET('Purchases Input worksheet'!$A$1,ROW()-2,0)</f>
        <v/>
      </c>
      <c r="C538" s="201" t="str">
        <f ca="1">IF($C537="Total","",
IF($C537="","",
IF(OFFSET('Purchases Input worksheet'!$B$1,ROW()-2,0)="","TOTAL",
OFFSET('Purchases Input worksheet'!$B$1,ROW()-2,0))))</f>
        <v/>
      </c>
      <c r="D538" s="201" t="str">
        <f ca="1">IF(OFFSET('Purchases Input worksheet'!$C$1,ROW()-2,0)="","",OFFSET('Purchases Input worksheet'!$C$1,ROW()-2,0))</f>
        <v/>
      </c>
      <c r="E538" s="170" t="str">
        <f ca="1">IF(OFFSET('Purchases Input worksheet'!$F$1,ROW()-2,0)="","",OFFSET('Purchases Input worksheet'!$F$1,ROW()-2,0))</f>
        <v/>
      </c>
      <c r="F538" s="202" t="str">
        <f ca="1">IF(OFFSET('Purchases Input worksheet'!$G$1,ROW()-2,0)="","",OFFSET('Purchases Input worksheet'!$G$1,ROW()-2,0))</f>
        <v/>
      </c>
      <c r="G538" s="205" t="str">
        <f ca="1">IF($C538="Total",SUM(G$1:G537),IF(OR('Purchases Input worksheet'!$M537&gt;0,'Purchases Input worksheet'!$M537=0),"",'Purchases Input worksheet'!$M537))</f>
        <v/>
      </c>
      <c r="H538" s="206" t="str">
        <f ca="1">IF($C538="Total",SUM(H$1:H537),IF(OR('Purchases Input worksheet'!$M537&lt;0,'Purchases Input worksheet'!$M537=0),"",'Purchases Input worksheet'!$M537))</f>
        <v/>
      </c>
      <c r="I538" s="347"/>
      <c r="J538" s="211" t="str">
        <f ca="1">IF($C538="Total",SUM($I$1:I537),"")</f>
        <v/>
      </c>
      <c r="K538" s="212" t="str">
        <f ca="1">IFERROR(IF($C538="Total",$K$2+SUM($G538:$H538)-$J538,
IF(AND(G538="",H538=""),"",
$K$2+SUM(H$3:$H538)+SUM(G$3:$G538)-SUM(I$2:$I538))),"")</f>
        <v/>
      </c>
    </row>
    <row r="539" spans="1:11" x14ac:dyDescent="0.35">
      <c r="A539" s="318" t="str">
        <f ca="1">IF($B539='Creditor balance enquiry'!$C$2,1+COUNT($A$1:A538),"")</f>
        <v/>
      </c>
      <c r="B539" s="133" t="str">
        <f ca="1">OFFSET('Purchases Input worksheet'!$A$1,ROW()-2,0)</f>
        <v/>
      </c>
      <c r="C539" s="201" t="str">
        <f ca="1">IF($C538="Total","",
IF($C538="","",
IF(OFFSET('Purchases Input worksheet'!$B$1,ROW()-2,0)="","TOTAL",
OFFSET('Purchases Input worksheet'!$B$1,ROW()-2,0))))</f>
        <v/>
      </c>
      <c r="D539" s="201" t="str">
        <f ca="1">IF(OFFSET('Purchases Input worksheet'!$C$1,ROW()-2,0)="","",OFFSET('Purchases Input worksheet'!$C$1,ROW()-2,0))</f>
        <v/>
      </c>
      <c r="E539" s="170" t="str">
        <f ca="1">IF(OFFSET('Purchases Input worksheet'!$F$1,ROW()-2,0)="","",OFFSET('Purchases Input worksheet'!$F$1,ROW()-2,0))</f>
        <v/>
      </c>
      <c r="F539" s="202" t="str">
        <f ca="1">IF(OFFSET('Purchases Input worksheet'!$G$1,ROW()-2,0)="","",OFFSET('Purchases Input worksheet'!$G$1,ROW()-2,0))</f>
        <v/>
      </c>
      <c r="G539" s="205" t="str">
        <f ca="1">IF($C539="Total",SUM(G$1:G538),IF(OR('Purchases Input worksheet'!$M538&gt;0,'Purchases Input worksheet'!$M538=0),"",'Purchases Input worksheet'!$M538))</f>
        <v/>
      </c>
      <c r="H539" s="206" t="str">
        <f ca="1">IF($C539="Total",SUM(H$1:H538),IF(OR('Purchases Input worksheet'!$M538&lt;0,'Purchases Input worksheet'!$M538=0),"",'Purchases Input worksheet'!$M538))</f>
        <v/>
      </c>
      <c r="I539" s="347"/>
      <c r="J539" s="211" t="str">
        <f ca="1">IF($C539="Total",SUM($I$1:I538),"")</f>
        <v/>
      </c>
      <c r="K539" s="212" t="str">
        <f ca="1">IFERROR(IF($C539="Total",$K$2+SUM($G539:$H539)-$J539,
IF(AND(G539="",H539=""),"",
$K$2+SUM(H$3:$H539)+SUM(G$3:$G539)-SUM(I$2:$I539))),"")</f>
        <v/>
      </c>
    </row>
    <row r="540" spans="1:11" x14ac:dyDescent="0.35">
      <c r="A540" s="318" t="str">
        <f ca="1">IF($B540='Creditor balance enquiry'!$C$2,1+COUNT($A$1:A539),"")</f>
        <v/>
      </c>
      <c r="B540" s="133" t="str">
        <f ca="1">OFFSET('Purchases Input worksheet'!$A$1,ROW()-2,0)</f>
        <v/>
      </c>
      <c r="C540" s="201" t="str">
        <f ca="1">IF($C539="Total","",
IF($C539="","",
IF(OFFSET('Purchases Input worksheet'!$B$1,ROW()-2,0)="","TOTAL",
OFFSET('Purchases Input worksheet'!$B$1,ROW()-2,0))))</f>
        <v/>
      </c>
      <c r="D540" s="201" t="str">
        <f ca="1">IF(OFFSET('Purchases Input worksheet'!$C$1,ROW()-2,0)="","",OFFSET('Purchases Input worksheet'!$C$1,ROW()-2,0))</f>
        <v/>
      </c>
      <c r="E540" s="170" t="str">
        <f ca="1">IF(OFFSET('Purchases Input worksheet'!$F$1,ROW()-2,0)="","",OFFSET('Purchases Input worksheet'!$F$1,ROW()-2,0))</f>
        <v/>
      </c>
      <c r="F540" s="202" t="str">
        <f ca="1">IF(OFFSET('Purchases Input worksheet'!$G$1,ROW()-2,0)="","",OFFSET('Purchases Input worksheet'!$G$1,ROW()-2,0))</f>
        <v/>
      </c>
      <c r="G540" s="205" t="str">
        <f ca="1">IF($C540="Total",SUM(G$1:G539),IF(OR('Purchases Input worksheet'!$M539&gt;0,'Purchases Input worksheet'!$M539=0),"",'Purchases Input worksheet'!$M539))</f>
        <v/>
      </c>
      <c r="H540" s="206" t="str">
        <f ca="1">IF($C540="Total",SUM(H$1:H539),IF(OR('Purchases Input worksheet'!$M539&lt;0,'Purchases Input worksheet'!$M539=0),"",'Purchases Input worksheet'!$M539))</f>
        <v/>
      </c>
      <c r="I540" s="347"/>
      <c r="J540" s="211" t="str">
        <f ca="1">IF($C540="Total",SUM($I$1:I539),"")</f>
        <v/>
      </c>
      <c r="K540" s="212" t="str">
        <f ca="1">IFERROR(IF($C540="Total",$K$2+SUM($G540:$H540)-$J540,
IF(AND(G540="",H540=""),"",
$K$2+SUM(H$3:$H540)+SUM(G$3:$G540)-SUM(I$2:$I540))),"")</f>
        <v/>
      </c>
    </row>
    <row r="541" spans="1:11" x14ac:dyDescent="0.35">
      <c r="A541" s="318" t="str">
        <f ca="1">IF($B541='Creditor balance enquiry'!$C$2,1+COUNT($A$1:A540),"")</f>
        <v/>
      </c>
      <c r="B541" s="133" t="str">
        <f ca="1">OFFSET('Purchases Input worksheet'!$A$1,ROW()-2,0)</f>
        <v/>
      </c>
      <c r="C541" s="201" t="str">
        <f ca="1">IF($C540="Total","",
IF($C540="","",
IF(OFFSET('Purchases Input worksheet'!$B$1,ROW()-2,0)="","TOTAL",
OFFSET('Purchases Input worksheet'!$B$1,ROW()-2,0))))</f>
        <v/>
      </c>
      <c r="D541" s="201" t="str">
        <f ca="1">IF(OFFSET('Purchases Input worksheet'!$C$1,ROW()-2,0)="","",OFFSET('Purchases Input worksheet'!$C$1,ROW()-2,0))</f>
        <v/>
      </c>
      <c r="E541" s="170" t="str">
        <f ca="1">IF(OFFSET('Purchases Input worksheet'!$F$1,ROW()-2,0)="","",OFFSET('Purchases Input worksheet'!$F$1,ROW()-2,0))</f>
        <v/>
      </c>
      <c r="F541" s="202" t="str">
        <f ca="1">IF(OFFSET('Purchases Input worksheet'!$G$1,ROW()-2,0)="","",OFFSET('Purchases Input worksheet'!$G$1,ROW()-2,0))</f>
        <v/>
      </c>
      <c r="G541" s="205" t="str">
        <f ca="1">IF($C541="Total",SUM(G$1:G540),IF(OR('Purchases Input worksheet'!$M540&gt;0,'Purchases Input worksheet'!$M540=0),"",'Purchases Input worksheet'!$M540))</f>
        <v/>
      </c>
      <c r="H541" s="206" t="str">
        <f ca="1">IF($C541="Total",SUM(H$1:H540),IF(OR('Purchases Input worksheet'!$M540&lt;0,'Purchases Input worksheet'!$M540=0),"",'Purchases Input worksheet'!$M540))</f>
        <v/>
      </c>
      <c r="I541" s="347"/>
      <c r="J541" s="211" t="str">
        <f ca="1">IF($C541="Total",SUM($I$1:I540),"")</f>
        <v/>
      </c>
      <c r="K541" s="212" t="str">
        <f ca="1">IFERROR(IF($C541="Total",$K$2+SUM($G541:$H541)-$J541,
IF(AND(G541="",H541=""),"",
$K$2+SUM(H$3:$H541)+SUM(G$3:$G541)-SUM(I$2:$I541))),"")</f>
        <v/>
      </c>
    </row>
    <row r="542" spans="1:11" x14ac:dyDescent="0.35">
      <c r="A542" s="318" t="str">
        <f ca="1">IF($B542='Creditor balance enquiry'!$C$2,1+COUNT($A$1:A541),"")</f>
        <v/>
      </c>
      <c r="B542" s="133" t="str">
        <f ca="1">OFFSET('Purchases Input worksheet'!$A$1,ROW()-2,0)</f>
        <v/>
      </c>
      <c r="C542" s="201" t="str">
        <f ca="1">IF($C541="Total","",
IF($C541="","",
IF(OFFSET('Purchases Input worksheet'!$B$1,ROW()-2,0)="","TOTAL",
OFFSET('Purchases Input worksheet'!$B$1,ROW()-2,0))))</f>
        <v/>
      </c>
      <c r="D542" s="201" t="str">
        <f ca="1">IF(OFFSET('Purchases Input worksheet'!$C$1,ROW()-2,0)="","",OFFSET('Purchases Input worksheet'!$C$1,ROW()-2,0))</f>
        <v/>
      </c>
      <c r="E542" s="170" t="str">
        <f ca="1">IF(OFFSET('Purchases Input worksheet'!$F$1,ROW()-2,0)="","",OFFSET('Purchases Input worksheet'!$F$1,ROW()-2,0))</f>
        <v/>
      </c>
      <c r="F542" s="202" t="str">
        <f ca="1">IF(OFFSET('Purchases Input worksheet'!$G$1,ROW()-2,0)="","",OFFSET('Purchases Input worksheet'!$G$1,ROW()-2,0))</f>
        <v/>
      </c>
      <c r="G542" s="205" t="str">
        <f ca="1">IF($C542="Total",SUM(G$1:G541),IF(OR('Purchases Input worksheet'!$M541&gt;0,'Purchases Input worksheet'!$M541=0),"",'Purchases Input worksheet'!$M541))</f>
        <v/>
      </c>
      <c r="H542" s="206" t="str">
        <f ca="1">IF($C542="Total",SUM(H$1:H541),IF(OR('Purchases Input worksheet'!$M541&lt;0,'Purchases Input worksheet'!$M541=0),"",'Purchases Input worksheet'!$M541))</f>
        <v/>
      </c>
      <c r="I542" s="347"/>
      <c r="J542" s="211" t="str">
        <f ca="1">IF($C542="Total",SUM($I$1:I541),"")</f>
        <v/>
      </c>
      <c r="K542" s="212" t="str">
        <f ca="1">IFERROR(IF($C542="Total",$K$2+SUM($G542:$H542)-$J542,
IF(AND(G542="",H542=""),"",
$K$2+SUM(H$3:$H542)+SUM(G$3:$G542)-SUM(I$2:$I542))),"")</f>
        <v/>
      </c>
    </row>
    <row r="543" spans="1:11" x14ac:dyDescent="0.35">
      <c r="A543" s="318" t="str">
        <f ca="1">IF($B543='Creditor balance enquiry'!$C$2,1+COUNT($A$1:A542),"")</f>
        <v/>
      </c>
      <c r="B543" s="133" t="str">
        <f ca="1">OFFSET('Purchases Input worksheet'!$A$1,ROW()-2,0)</f>
        <v/>
      </c>
      <c r="C543" s="201" t="str">
        <f ca="1">IF($C542="Total","",
IF($C542="","",
IF(OFFSET('Purchases Input worksheet'!$B$1,ROW()-2,0)="","TOTAL",
OFFSET('Purchases Input worksheet'!$B$1,ROW()-2,0))))</f>
        <v/>
      </c>
      <c r="D543" s="201" t="str">
        <f ca="1">IF(OFFSET('Purchases Input worksheet'!$C$1,ROW()-2,0)="","",OFFSET('Purchases Input worksheet'!$C$1,ROW()-2,0))</f>
        <v/>
      </c>
      <c r="E543" s="170" t="str">
        <f ca="1">IF(OFFSET('Purchases Input worksheet'!$F$1,ROW()-2,0)="","",OFFSET('Purchases Input worksheet'!$F$1,ROW()-2,0))</f>
        <v/>
      </c>
      <c r="F543" s="202" t="str">
        <f ca="1">IF(OFFSET('Purchases Input worksheet'!$G$1,ROW()-2,0)="","",OFFSET('Purchases Input worksheet'!$G$1,ROW()-2,0))</f>
        <v/>
      </c>
      <c r="G543" s="205" t="str">
        <f ca="1">IF($C543="Total",SUM(G$1:G542),IF(OR('Purchases Input worksheet'!$M542&gt;0,'Purchases Input worksheet'!$M542=0),"",'Purchases Input worksheet'!$M542))</f>
        <v/>
      </c>
      <c r="H543" s="206" t="str">
        <f ca="1">IF($C543="Total",SUM(H$1:H542),IF(OR('Purchases Input worksheet'!$M542&lt;0,'Purchases Input worksheet'!$M542=0),"",'Purchases Input worksheet'!$M542))</f>
        <v/>
      </c>
      <c r="I543" s="347"/>
      <c r="J543" s="211" t="str">
        <f ca="1">IF($C543="Total",SUM($I$1:I542),"")</f>
        <v/>
      </c>
      <c r="K543" s="212" t="str">
        <f ca="1">IFERROR(IF($C543="Total",$K$2+SUM($G543:$H543)-$J543,
IF(AND(G543="",H543=""),"",
$K$2+SUM(H$3:$H543)+SUM(G$3:$G543)-SUM(I$2:$I543))),"")</f>
        <v/>
      </c>
    </row>
    <row r="544" spans="1:11" x14ac:dyDescent="0.35">
      <c r="A544" s="318" t="str">
        <f ca="1">IF($B544='Creditor balance enquiry'!$C$2,1+COUNT($A$1:A543),"")</f>
        <v/>
      </c>
      <c r="B544" s="133" t="str">
        <f ca="1">OFFSET('Purchases Input worksheet'!$A$1,ROW()-2,0)</f>
        <v/>
      </c>
      <c r="C544" s="201" t="str">
        <f ca="1">IF($C543="Total","",
IF($C543="","",
IF(OFFSET('Purchases Input worksheet'!$B$1,ROW()-2,0)="","TOTAL",
OFFSET('Purchases Input worksheet'!$B$1,ROW()-2,0))))</f>
        <v/>
      </c>
      <c r="D544" s="201" t="str">
        <f ca="1">IF(OFFSET('Purchases Input worksheet'!$C$1,ROW()-2,0)="","",OFFSET('Purchases Input worksheet'!$C$1,ROW()-2,0))</f>
        <v/>
      </c>
      <c r="E544" s="170" t="str">
        <f ca="1">IF(OFFSET('Purchases Input worksheet'!$F$1,ROW()-2,0)="","",OFFSET('Purchases Input worksheet'!$F$1,ROW()-2,0))</f>
        <v/>
      </c>
      <c r="F544" s="202" t="str">
        <f ca="1">IF(OFFSET('Purchases Input worksheet'!$G$1,ROW()-2,0)="","",OFFSET('Purchases Input worksheet'!$G$1,ROW()-2,0))</f>
        <v/>
      </c>
      <c r="G544" s="205" t="str">
        <f ca="1">IF($C544="Total",SUM(G$1:G543),IF(OR('Purchases Input worksheet'!$M543&gt;0,'Purchases Input worksheet'!$M543=0),"",'Purchases Input worksheet'!$M543))</f>
        <v/>
      </c>
      <c r="H544" s="206" t="str">
        <f ca="1">IF($C544="Total",SUM(H$1:H543),IF(OR('Purchases Input worksheet'!$M543&lt;0,'Purchases Input worksheet'!$M543=0),"",'Purchases Input worksheet'!$M543))</f>
        <v/>
      </c>
      <c r="I544" s="347"/>
      <c r="J544" s="211" t="str">
        <f ca="1">IF($C544="Total",SUM($I$1:I543),"")</f>
        <v/>
      </c>
      <c r="K544" s="212" t="str">
        <f ca="1">IFERROR(IF($C544="Total",$K$2+SUM($G544:$H544)-$J544,
IF(AND(G544="",H544=""),"",
$K$2+SUM(H$3:$H544)+SUM(G$3:$G544)-SUM(I$2:$I544))),"")</f>
        <v/>
      </c>
    </row>
    <row r="545" spans="1:11" x14ac:dyDescent="0.35">
      <c r="A545" s="318" t="str">
        <f ca="1">IF($B545='Creditor balance enquiry'!$C$2,1+COUNT($A$1:A544),"")</f>
        <v/>
      </c>
      <c r="B545" s="133" t="str">
        <f ca="1">OFFSET('Purchases Input worksheet'!$A$1,ROW()-2,0)</f>
        <v/>
      </c>
      <c r="C545" s="201" t="str">
        <f ca="1">IF($C544="Total","",
IF($C544="","",
IF(OFFSET('Purchases Input worksheet'!$B$1,ROW()-2,0)="","TOTAL",
OFFSET('Purchases Input worksheet'!$B$1,ROW()-2,0))))</f>
        <v/>
      </c>
      <c r="D545" s="201" t="str">
        <f ca="1">IF(OFFSET('Purchases Input worksheet'!$C$1,ROW()-2,0)="","",OFFSET('Purchases Input worksheet'!$C$1,ROW()-2,0))</f>
        <v/>
      </c>
      <c r="E545" s="170" t="str">
        <f ca="1">IF(OFFSET('Purchases Input worksheet'!$F$1,ROW()-2,0)="","",OFFSET('Purchases Input worksheet'!$F$1,ROW()-2,0))</f>
        <v/>
      </c>
      <c r="F545" s="202" t="str">
        <f ca="1">IF(OFFSET('Purchases Input worksheet'!$G$1,ROW()-2,0)="","",OFFSET('Purchases Input worksheet'!$G$1,ROW()-2,0))</f>
        <v/>
      </c>
      <c r="G545" s="205" t="str">
        <f ca="1">IF($C545="Total",SUM(G$1:G544),IF(OR('Purchases Input worksheet'!$M544&gt;0,'Purchases Input worksheet'!$M544=0),"",'Purchases Input worksheet'!$M544))</f>
        <v/>
      </c>
      <c r="H545" s="206" t="str">
        <f ca="1">IF($C545="Total",SUM(H$1:H544),IF(OR('Purchases Input worksheet'!$M544&lt;0,'Purchases Input worksheet'!$M544=0),"",'Purchases Input worksheet'!$M544))</f>
        <v/>
      </c>
      <c r="I545" s="347"/>
      <c r="J545" s="211" t="str">
        <f ca="1">IF($C545="Total",SUM($I$1:I544),"")</f>
        <v/>
      </c>
      <c r="K545" s="212" t="str">
        <f ca="1">IFERROR(IF($C545="Total",$K$2+SUM($G545:$H545)-$J545,
IF(AND(G545="",H545=""),"",
$K$2+SUM(H$3:$H545)+SUM(G$3:$G545)-SUM(I$2:$I545))),"")</f>
        <v/>
      </c>
    </row>
    <row r="546" spans="1:11" x14ac:dyDescent="0.35">
      <c r="A546" s="318" t="str">
        <f ca="1">IF($B546='Creditor balance enquiry'!$C$2,1+COUNT($A$1:A545),"")</f>
        <v/>
      </c>
      <c r="B546" s="133" t="str">
        <f ca="1">OFFSET('Purchases Input worksheet'!$A$1,ROW()-2,0)</f>
        <v/>
      </c>
      <c r="C546" s="201" t="str">
        <f ca="1">IF($C545="Total","",
IF($C545="","",
IF(OFFSET('Purchases Input worksheet'!$B$1,ROW()-2,0)="","TOTAL",
OFFSET('Purchases Input worksheet'!$B$1,ROW()-2,0))))</f>
        <v/>
      </c>
      <c r="D546" s="201" t="str">
        <f ca="1">IF(OFFSET('Purchases Input worksheet'!$C$1,ROW()-2,0)="","",OFFSET('Purchases Input worksheet'!$C$1,ROW()-2,0))</f>
        <v/>
      </c>
      <c r="E546" s="170" t="str">
        <f ca="1">IF(OFFSET('Purchases Input worksheet'!$F$1,ROW()-2,0)="","",OFFSET('Purchases Input worksheet'!$F$1,ROW()-2,0))</f>
        <v/>
      </c>
      <c r="F546" s="202" t="str">
        <f ca="1">IF(OFFSET('Purchases Input worksheet'!$G$1,ROW()-2,0)="","",OFFSET('Purchases Input worksheet'!$G$1,ROW()-2,0))</f>
        <v/>
      </c>
      <c r="G546" s="205" t="str">
        <f ca="1">IF($C546="Total",SUM(G$1:G545),IF(OR('Purchases Input worksheet'!$M545&gt;0,'Purchases Input worksheet'!$M545=0),"",'Purchases Input worksheet'!$M545))</f>
        <v/>
      </c>
      <c r="H546" s="206" t="str">
        <f ca="1">IF($C546="Total",SUM(H$1:H545),IF(OR('Purchases Input worksheet'!$M545&lt;0,'Purchases Input worksheet'!$M545=0),"",'Purchases Input worksheet'!$M545))</f>
        <v/>
      </c>
      <c r="I546" s="347"/>
      <c r="J546" s="211" t="str">
        <f ca="1">IF($C546="Total",SUM($I$1:I545),"")</f>
        <v/>
      </c>
      <c r="K546" s="212" t="str">
        <f ca="1">IFERROR(IF($C546="Total",$K$2+SUM($G546:$H546)-$J546,
IF(AND(G546="",H546=""),"",
$K$2+SUM(H$3:$H546)+SUM(G$3:$G546)-SUM(I$2:$I546))),"")</f>
        <v/>
      </c>
    </row>
    <row r="547" spans="1:11" x14ac:dyDescent="0.35">
      <c r="A547" s="318" t="str">
        <f ca="1">IF($B547='Creditor balance enquiry'!$C$2,1+COUNT($A$1:A546),"")</f>
        <v/>
      </c>
      <c r="B547" s="133" t="str">
        <f ca="1">OFFSET('Purchases Input worksheet'!$A$1,ROW()-2,0)</f>
        <v/>
      </c>
      <c r="C547" s="201" t="str">
        <f ca="1">IF($C546="Total","",
IF($C546="","",
IF(OFFSET('Purchases Input worksheet'!$B$1,ROW()-2,0)="","TOTAL",
OFFSET('Purchases Input worksheet'!$B$1,ROW()-2,0))))</f>
        <v/>
      </c>
      <c r="D547" s="201" t="str">
        <f ca="1">IF(OFFSET('Purchases Input worksheet'!$C$1,ROW()-2,0)="","",OFFSET('Purchases Input worksheet'!$C$1,ROW()-2,0))</f>
        <v/>
      </c>
      <c r="E547" s="170" t="str">
        <f ca="1">IF(OFFSET('Purchases Input worksheet'!$F$1,ROW()-2,0)="","",OFFSET('Purchases Input worksheet'!$F$1,ROW()-2,0))</f>
        <v/>
      </c>
      <c r="F547" s="202" t="str">
        <f ca="1">IF(OFFSET('Purchases Input worksheet'!$G$1,ROW()-2,0)="","",OFFSET('Purchases Input worksheet'!$G$1,ROW()-2,0))</f>
        <v/>
      </c>
      <c r="G547" s="205" t="str">
        <f ca="1">IF($C547="Total",SUM(G$1:G546),IF(OR('Purchases Input worksheet'!$M546&gt;0,'Purchases Input worksheet'!$M546=0),"",'Purchases Input worksheet'!$M546))</f>
        <v/>
      </c>
      <c r="H547" s="206" t="str">
        <f ca="1">IF($C547="Total",SUM(H$1:H546),IF(OR('Purchases Input worksheet'!$M546&lt;0,'Purchases Input worksheet'!$M546=0),"",'Purchases Input worksheet'!$M546))</f>
        <v/>
      </c>
      <c r="I547" s="347"/>
      <c r="J547" s="211" t="str">
        <f ca="1">IF($C547="Total",SUM($I$1:I546),"")</f>
        <v/>
      </c>
      <c r="K547" s="212" t="str">
        <f ca="1">IFERROR(IF($C547="Total",$K$2+SUM($G547:$H547)-$J547,
IF(AND(G547="",H547=""),"",
$K$2+SUM(H$3:$H547)+SUM(G$3:$G547)-SUM(I$2:$I547))),"")</f>
        <v/>
      </c>
    </row>
    <row r="548" spans="1:11" x14ac:dyDescent="0.35">
      <c r="A548" s="318" t="str">
        <f ca="1">IF($B548='Creditor balance enquiry'!$C$2,1+COUNT($A$1:A547),"")</f>
        <v/>
      </c>
      <c r="B548" s="133" t="str">
        <f ca="1">OFFSET('Purchases Input worksheet'!$A$1,ROW()-2,0)</f>
        <v/>
      </c>
      <c r="C548" s="201" t="str">
        <f ca="1">IF($C547="Total","",
IF($C547="","",
IF(OFFSET('Purchases Input worksheet'!$B$1,ROW()-2,0)="","TOTAL",
OFFSET('Purchases Input worksheet'!$B$1,ROW()-2,0))))</f>
        <v/>
      </c>
      <c r="D548" s="201" t="str">
        <f ca="1">IF(OFFSET('Purchases Input worksheet'!$C$1,ROW()-2,0)="","",OFFSET('Purchases Input worksheet'!$C$1,ROW()-2,0))</f>
        <v/>
      </c>
      <c r="E548" s="170" t="str">
        <f ca="1">IF(OFFSET('Purchases Input worksheet'!$F$1,ROW()-2,0)="","",OFFSET('Purchases Input worksheet'!$F$1,ROW()-2,0))</f>
        <v/>
      </c>
      <c r="F548" s="202" t="str">
        <f ca="1">IF(OFFSET('Purchases Input worksheet'!$G$1,ROW()-2,0)="","",OFFSET('Purchases Input worksheet'!$G$1,ROW()-2,0))</f>
        <v/>
      </c>
      <c r="G548" s="205" t="str">
        <f ca="1">IF($C548="Total",SUM(G$1:G547),IF(OR('Purchases Input worksheet'!$M547&gt;0,'Purchases Input worksheet'!$M547=0),"",'Purchases Input worksheet'!$M547))</f>
        <v/>
      </c>
      <c r="H548" s="206" t="str">
        <f ca="1">IF($C548="Total",SUM(H$1:H547),IF(OR('Purchases Input worksheet'!$M547&lt;0,'Purchases Input worksheet'!$M547=0),"",'Purchases Input worksheet'!$M547))</f>
        <v/>
      </c>
      <c r="I548" s="347"/>
      <c r="J548" s="211" t="str">
        <f ca="1">IF($C548="Total",SUM($I$1:I547),"")</f>
        <v/>
      </c>
      <c r="K548" s="212" t="str">
        <f ca="1">IFERROR(IF($C548="Total",$K$2+SUM($G548:$H548)-$J548,
IF(AND(G548="",H548=""),"",
$K$2+SUM(H$3:$H548)+SUM(G$3:$G548)-SUM(I$2:$I548))),"")</f>
        <v/>
      </c>
    </row>
    <row r="549" spans="1:11" x14ac:dyDescent="0.35">
      <c r="A549" s="318" t="str">
        <f ca="1">IF($B549='Creditor balance enquiry'!$C$2,1+COUNT($A$1:A548),"")</f>
        <v/>
      </c>
      <c r="B549" s="133" t="str">
        <f ca="1">OFFSET('Purchases Input worksheet'!$A$1,ROW()-2,0)</f>
        <v/>
      </c>
      <c r="C549" s="201" t="str">
        <f ca="1">IF($C548="Total","",
IF($C548="","",
IF(OFFSET('Purchases Input worksheet'!$B$1,ROW()-2,0)="","TOTAL",
OFFSET('Purchases Input worksheet'!$B$1,ROW()-2,0))))</f>
        <v/>
      </c>
      <c r="D549" s="201" t="str">
        <f ca="1">IF(OFFSET('Purchases Input worksheet'!$C$1,ROW()-2,0)="","",OFFSET('Purchases Input worksheet'!$C$1,ROW()-2,0))</f>
        <v/>
      </c>
      <c r="E549" s="170" t="str">
        <f ca="1">IF(OFFSET('Purchases Input worksheet'!$F$1,ROW()-2,0)="","",OFFSET('Purchases Input worksheet'!$F$1,ROW()-2,0))</f>
        <v/>
      </c>
      <c r="F549" s="202" t="str">
        <f ca="1">IF(OFFSET('Purchases Input worksheet'!$G$1,ROW()-2,0)="","",OFFSET('Purchases Input worksheet'!$G$1,ROW()-2,0))</f>
        <v/>
      </c>
      <c r="G549" s="205" t="str">
        <f ca="1">IF($C549="Total",SUM(G$1:G548),IF(OR('Purchases Input worksheet'!$M548&gt;0,'Purchases Input worksheet'!$M548=0),"",'Purchases Input worksheet'!$M548))</f>
        <v/>
      </c>
      <c r="H549" s="206" t="str">
        <f ca="1">IF($C549="Total",SUM(H$1:H548),IF(OR('Purchases Input worksheet'!$M548&lt;0,'Purchases Input worksheet'!$M548=0),"",'Purchases Input worksheet'!$M548))</f>
        <v/>
      </c>
      <c r="I549" s="347"/>
      <c r="J549" s="211" t="str">
        <f ca="1">IF($C549="Total",SUM($I$1:I548),"")</f>
        <v/>
      </c>
      <c r="K549" s="212" t="str">
        <f ca="1">IFERROR(IF($C549="Total",$K$2+SUM($G549:$H549)-$J549,
IF(AND(G549="",H549=""),"",
$K$2+SUM(H$3:$H549)+SUM(G$3:$G549)-SUM(I$2:$I549))),"")</f>
        <v/>
      </c>
    </row>
    <row r="550" spans="1:11" x14ac:dyDescent="0.35">
      <c r="A550" s="318" t="str">
        <f ca="1">IF($B550='Creditor balance enquiry'!$C$2,1+COUNT($A$1:A549),"")</f>
        <v/>
      </c>
      <c r="B550" s="133" t="str">
        <f ca="1">OFFSET('Purchases Input worksheet'!$A$1,ROW()-2,0)</f>
        <v/>
      </c>
      <c r="C550" s="201" t="str">
        <f ca="1">IF($C549="Total","",
IF($C549="","",
IF(OFFSET('Purchases Input worksheet'!$B$1,ROW()-2,0)="","TOTAL",
OFFSET('Purchases Input worksheet'!$B$1,ROW()-2,0))))</f>
        <v/>
      </c>
      <c r="D550" s="201" t="str">
        <f ca="1">IF(OFFSET('Purchases Input worksheet'!$C$1,ROW()-2,0)="","",OFFSET('Purchases Input worksheet'!$C$1,ROW()-2,0))</f>
        <v/>
      </c>
      <c r="E550" s="170" t="str">
        <f ca="1">IF(OFFSET('Purchases Input worksheet'!$F$1,ROW()-2,0)="","",OFFSET('Purchases Input worksheet'!$F$1,ROW()-2,0))</f>
        <v/>
      </c>
      <c r="F550" s="202" t="str">
        <f ca="1">IF(OFFSET('Purchases Input worksheet'!$G$1,ROW()-2,0)="","",OFFSET('Purchases Input worksheet'!$G$1,ROW()-2,0))</f>
        <v/>
      </c>
      <c r="G550" s="205" t="str">
        <f ca="1">IF($C550="Total",SUM(G$1:G549),IF(OR('Purchases Input worksheet'!$M549&gt;0,'Purchases Input worksheet'!$M549=0),"",'Purchases Input worksheet'!$M549))</f>
        <v/>
      </c>
      <c r="H550" s="206" t="str">
        <f ca="1">IF($C550="Total",SUM(H$1:H549),IF(OR('Purchases Input worksheet'!$M549&lt;0,'Purchases Input worksheet'!$M549=0),"",'Purchases Input worksheet'!$M549))</f>
        <v/>
      </c>
      <c r="I550" s="347"/>
      <c r="J550" s="211" t="str">
        <f ca="1">IF($C550="Total",SUM($I$1:I549),"")</f>
        <v/>
      </c>
      <c r="K550" s="212" t="str">
        <f ca="1">IFERROR(IF($C550="Total",$K$2+SUM($G550:$H550)-$J550,
IF(AND(G550="",H550=""),"",
$K$2+SUM(H$3:$H550)+SUM(G$3:$G550)-SUM(I$2:$I550))),"")</f>
        <v/>
      </c>
    </row>
    <row r="551" spans="1:11" x14ac:dyDescent="0.35">
      <c r="A551" s="318" t="str">
        <f ca="1">IF($B551='Creditor balance enquiry'!$C$2,1+COUNT($A$1:A550),"")</f>
        <v/>
      </c>
      <c r="B551" s="133" t="str">
        <f ca="1">OFFSET('Purchases Input worksheet'!$A$1,ROW()-2,0)</f>
        <v/>
      </c>
      <c r="C551" s="201" t="str">
        <f ca="1">IF($C550="Total","",
IF($C550="","",
IF(OFFSET('Purchases Input worksheet'!$B$1,ROW()-2,0)="","TOTAL",
OFFSET('Purchases Input worksheet'!$B$1,ROW()-2,0))))</f>
        <v/>
      </c>
      <c r="D551" s="201" t="str">
        <f ca="1">IF(OFFSET('Purchases Input worksheet'!$C$1,ROW()-2,0)="","",OFFSET('Purchases Input worksheet'!$C$1,ROW()-2,0))</f>
        <v/>
      </c>
      <c r="E551" s="170" t="str">
        <f ca="1">IF(OFFSET('Purchases Input worksheet'!$F$1,ROW()-2,0)="","",OFFSET('Purchases Input worksheet'!$F$1,ROW()-2,0))</f>
        <v/>
      </c>
      <c r="F551" s="202" t="str">
        <f ca="1">IF(OFFSET('Purchases Input worksheet'!$G$1,ROW()-2,0)="","",OFFSET('Purchases Input worksheet'!$G$1,ROW()-2,0))</f>
        <v/>
      </c>
      <c r="G551" s="205" t="str">
        <f ca="1">IF($C551="Total",SUM(G$1:G550),IF(OR('Purchases Input worksheet'!$M550&gt;0,'Purchases Input worksheet'!$M550=0),"",'Purchases Input worksheet'!$M550))</f>
        <v/>
      </c>
      <c r="H551" s="206" t="str">
        <f ca="1">IF($C551="Total",SUM(H$1:H550),IF(OR('Purchases Input worksheet'!$M550&lt;0,'Purchases Input worksheet'!$M550=0),"",'Purchases Input worksheet'!$M550))</f>
        <v/>
      </c>
      <c r="I551" s="347"/>
      <c r="J551" s="211" t="str">
        <f ca="1">IF($C551="Total",SUM($I$1:I550),"")</f>
        <v/>
      </c>
      <c r="K551" s="212" t="str">
        <f ca="1">IFERROR(IF($C551="Total",$K$2+SUM($G551:$H551)-$J551,
IF(AND(G551="",H551=""),"",
$K$2+SUM(H$3:$H551)+SUM(G$3:$G551)-SUM(I$2:$I551))),"")</f>
        <v/>
      </c>
    </row>
    <row r="552" spans="1:11" x14ac:dyDescent="0.35">
      <c r="A552" s="318" t="str">
        <f ca="1">IF($B552='Creditor balance enquiry'!$C$2,1+COUNT($A$1:A551),"")</f>
        <v/>
      </c>
      <c r="B552" s="133" t="str">
        <f ca="1">OFFSET('Purchases Input worksheet'!$A$1,ROW()-2,0)</f>
        <v/>
      </c>
      <c r="C552" s="201" t="str">
        <f ca="1">IF($C551="Total","",
IF($C551="","",
IF(OFFSET('Purchases Input worksheet'!$B$1,ROW()-2,0)="","TOTAL",
OFFSET('Purchases Input worksheet'!$B$1,ROW()-2,0))))</f>
        <v/>
      </c>
      <c r="D552" s="201" t="str">
        <f ca="1">IF(OFFSET('Purchases Input worksheet'!$C$1,ROW()-2,0)="","",OFFSET('Purchases Input worksheet'!$C$1,ROW()-2,0))</f>
        <v/>
      </c>
      <c r="E552" s="170" t="str">
        <f ca="1">IF(OFFSET('Purchases Input worksheet'!$F$1,ROW()-2,0)="","",OFFSET('Purchases Input worksheet'!$F$1,ROW()-2,0))</f>
        <v/>
      </c>
      <c r="F552" s="202" t="str">
        <f ca="1">IF(OFFSET('Purchases Input worksheet'!$G$1,ROW()-2,0)="","",OFFSET('Purchases Input worksheet'!$G$1,ROW()-2,0))</f>
        <v/>
      </c>
      <c r="G552" s="205" t="str">
        <f ca="1">IF($C552="Total",SUM(G$1:G551),IF(OR('Purchases Input worksheet'!$M551&gt;0,'Purchases Input worksheet'!$M551=0),"",'Purchases Input worksheet'!$M551))</f>
        <v/>
      </c>
      <c r="H552" s="206" t="str">
        <f ca="1">IF($C552="Total",SUM(H$1:H551),IF(OR('Purchases Input worksheet'!$M551&lt;0,'Purchases Input worksheet'!$M551=0),"",'Purchases Input worksheet'!$M551))</f>
        <v/>
      </c>
      <c r="I552" s="347"/>
      <c r="J552" s="211" t="str">
        <f ca="1">IF($C552="Total",SUM($I$1:I551),"")</f>
        <v/>
      </c>
      <c r="K552" s="212" t="str">
        <f ca="1">IFERROR(IF($C552="Total",$K$2+SUM($G552:$H552)-$J552,
IF(AND(G552="",H552=""),"",
$K$2+SUM(H$3:$H552)+SUM(G$3:$G552)-SUM(I$2:$I552))),"")</f>
        <v/>
      </c>
    </row>
    <row r="553" spans="1:11" x14ac:dyDescent="0.35">
      <c r="A553" s="318" t="str">
        <f ca="1">IF($B553='Creditor balance enquiry'!$C$2,1+COUNT($A$1:A552),"")</f>
        <v/>
      </c>
      <c r="B553" s="133" t="str">
        <f ca="1">OFFSET('Purchases Input worksheet'!$A$1,ROW()-2,0)</f>
        <v/>
      </c>
      <c r="C553" s="201" t="str">
        <f ca="1">IF($C552="Total","",
IF($C552="","",
IF(OFFSET('Purchases Input worksheet'!$B$1,ROW()-2,0)="","TOTAL",
OFFSET('Purchases Input worksheet'!$B$1,ROW()-2,0))))</f>
        <v/>
      </c>
      <c r="D553" s="201" t="str">
        <f ca="1">IF(OFFSET('Purchases Input worksheet'!$C$1,ROW()-2,0)="","",OFFSET('Purchases Input worksheet'!$C$1,ROW()-2,0))</f>
        <v/>
      </c>
      <c r="E553" s="170" t="str">
        <f ca="1">IF(OFFSET('Purchases Input worksheet'!$F$1,ROW()-2,0)="","",OFFSET('Purchases Input worksheet'!$F$1,ROW()-2,0))</f>
        <v/>
      </c>
      <c r="F553" s="202" t="str">
        <f ca="1">IF(OFFSET('Purchases Input worksheet'!$G$1,ROW()-2,0)="","",OFFSET('Purchases Input worksheet'!$G$1,ROW()-2,0))</f>
        <v/>
      </c>
      <c r="G553" s="205" t="str">
        <f ca="1">IF($C553="Total",SUM(G$1:G552),IF(OR('Purchases Input worksheet'!$M552&gt;0,'Purchases Input worksheet'!$M552=0),"",'Purchases Input worksheet'!$M552))</f>
        <v/>
      </c>
      <c r="H553" s="206" t="str">
        <f ca="1">IF($C553="Total",SUM(H$1:H552),IF(OR('Purchases Input worksheet'!$M552&lt;0,'Purchases Input worksheet'!$M552=0),"",'Purchases Input worksheet'!$M552))</f>
        <v/>
      </c>
      <c r="I553" s="347"/>
      <c r="J553" s="211" t="str">
        <f ca="1">IF($C553="Total",SUM($I$1:I552),"")</f>
        <v/>
      </c>
      <c r="K553" s="212" t="str">
        <f ca="1">IFERROR(IF($C553="Total",$K$2+SUM($G553:$H553)-$J553,
IF(AND(G553="",H553=""),"",
$K$2+SUM(H$3:$H553)+SUM(G$3:$G553)-SUM(I$2:$I553))),"")</f>
        <v/>
      </c>
    </row>
    <row r="554" spans="1:11" x14ac:dyDescent="0.35">
      <c r="A554" s="318" t="str">
        <f ca="1">IF($B554='Creditor balance enquiry'!$C$2,1+COUNT($A$1:A553),"")</f>
        <v/>
      </c>
      <c r="B554" s="133" t="str">
        <f ca="1">OFFSET('Purchases Input worksheet'!$A$1,ROW()-2,0)</f>
        <v/>
      </c>
      <c r="C554" s="201" t="str">
        <f ca="1">IF($C553="Total","",
IF($C553="","",
IF(OFFSET('Purchases Input worksheet'!$B$1,ROW()-2,0)="","TOTAL",
OFFSET('Purchases Input worksheet'!$B$1,ROW()-2,0))))</f>
        <v/>
      </c>
      <c r="D554" s="201" t="str">
        <f ca="1">IF(OFFSET('Purchases Input worksheet'!$C$1,ROW()-2,0)="","",OFFSET('Purchases Input worksheet'!$C$1,ROW()-2,0))</f>
        <v/>
      </c>
      <c r="E554" s="170" t="str">
        <f ca="1">IF(OFFSET('Purchases Input worksheet'!$F$1,ROW()-2,0)="","",OFFSET('Purchases Input worksheet'!$F$1,ROW()-2,0))</f>
        <v/>
      </c>
      <c r="F554" s="202" t="str">
        <f ca="1">IF(OFFSET('Purchases Input worksheet'!$G$1,ROW()-2,0)="","",OFFSET('Purchases Input worksheet'!$G$1,ROW()-2,0))</f>
        <v/>
      </c>
      <c r="G554" s="205" t="str">
        <f ca="1">IF($C554="Total",SUM(G$1:G553),IF(OR('Purchases Input worksheet'!$M553&gt;0,'Purchases Input worksheet'!$M553=0),"",'Purchases Input worksheet'!$M553))</f>
        <v/>
      </c>
      <c r="H554" s="206" t="str">
        <f ca="1">IF($C554="Total",SUM(H$1:H553),IF(OR('Purchases Input worksheet'!$M553&lt;0,'Purchases Input worksheet'!$M553=0),"",'Purchases Input worksheet'!$M553))</f>
        <v/>
      </c>
      <c r="I554" s="347"/>
      <c r="J554" s="211" t="str">
        <f ca="1">IF($C554="Total",SUM($I$1:I553),"")</f>
        <v/>
      </c>
      <c r="K554" s="212" t="str">
        <f ca="1">IFERROR(IF($C554="Total",$K$2+SUM($G554:$H554)-$J554,
IF(AND(G554="",H554=""),"",
$K$2+SUM(H$3:$H554)+SUM(G$3:$G554)-SUM(I$2:$I554))),"")</f>
        <v/>
      </c>
    </row>
    <row r="555" spans="1:11" x14ac:dyDescent="0.35">
      <c r="A555" s="318" t="str">
        <f ca="1">IF($B555='Creditor balance enquiry'!$C$2,1+COUNT($A$1:A554),"")</f>
        <v/>
      </c>
      <c r="B555" s="133" t="str">
        <f ca="1">OFFSET('Purchases Input worksheet'!$A$1,ROW()-2,0)</f>
        <v/>
      </c>
      <c r="C555" s="201" t="str">
        <f ca="1">IF($C554="Total","",
IF($C554="","",
IF(OFFSET('Purchases Input worksheet'!$B$1,ROW()-2,0)="","TOTAL",
OFFSET('Purchases Input worksheet'!$B$1,ROW()-2,0))))</f>
        <v/>
      </c>
      <c r="D555" s="201" t="str">
        <f ca="1">IF(OFFSET('Purchases Input worksheet'!$C$1,ROW()-2,0)="","",OFFSET('Purchases Input worksheet'!$C$1,ROW()-2,0))</f>
        <v/>
      </c>
      <c r="E555" s="170" t="str">
        <f ca="1">IF(OFFSET('Purchases Input worksheet'!$F$1,ROW()-2,0)="","",OFFSET('Purchases Input worksheet'!$F$1,ROW()-2,0))</f>
        <v/>
      </c>
      <c r="F555" s="202" t="str">
        <f ca="1">IF(OFFSET('Purchases Input worksheet'!$G$1,ROW()-2,0)="","",OFFSET('Purchases Input worksheet'!$G$1,ROW()-2,0))</f>
        <v/>
      </c>
      <c r="G555" s="205" t="str">
        <f ca="1">IF($C555="Total",SUM(G$1:G554),IF(OR('Purchases Input worksheet'!$M554&gt;0,'Purchases Input worksheet'!$M554=0),"",'Purchases Input worksheet'!$M554))</f>
        <v/>
      </c>
      <c r="H555" s="206" t="str">
        <f ca="1">IF($C555="Total",SUM(H$1:H554),IF(OR('Purchases Input worksheet'!$M554&lt;0,'Purchases Input worksheet'!$M554=0),"",'Purchases Input worksheet'!$M554))</f>
        <v/>
      </c>
      <c r="I555" s="347"/>
      <c r="J555" s="211" t="str">
        <f ca="1">IF($C555="Total",SUM($I$1:I554),"")</f>
        <v/>
      </c>
      <c r="K555" s="212" t="str">
        <f ca="1">IFERROR(IF($C555="Total",$K$2+SUM($G555:$H555)-$J555,
IF(AND(G555="",H555=""),"",
$K$2+SUM(H$3:$H555)+SUM(G$3:$G555)-SUM(I$2:$I555))),"")</f>
        <v/>
      </c>
    </row>
    <row r="556" spans="1:11" x14ac:dyDescent="0.35">
      <c r="A556" s="318" t="str">
        <f ca="1">IF($B556='Creditor balance enquiry'!$C$2,1+COUNT($A$1:A555),"")</f>
        <v/>
      </c>
      <c r="B556" s="133" t="str">
        <f ca="1">OFFSET('Purchases Input worksheet'!$A$1,ROW()-2,0)</f>
        <v/>
      </c>
      <c r="C556" s="201" t="str">
        <f ca="1">IF($C555="Total","",
IF($C555="","",
IF(OFFSET('Purchases Input worksheet'!$B$1,ROW()-2,0)="","TOTAL",
OFFSET('Purchases Input worksheet'!$B$1,ROW()-2,0))))</f>
        <v/>
      </c>
      <c r="D556" s="201" t="str">
        <f ca="1">IF(OFFSET('Purchases Input worksheet'!$C$1,ROW()-2,0)="","",OFFSET('Purchases Input worksheet'!$C$1,ROW()-2,0))</f>
        <v/>
      </c>
      <c r="E556" s="170" t="str">
        <f ca="1">IF(OFFSET('Purchases Input worksheet'!$F$1,ROW()-2,0)="","",OFFSET('Purchases Input worksheet'!$F$1,ROW()-2,0))</f>
        <v/>
      </c>
      <c r="F556" s="202" t="str">
        <f ca="1">IF(OFFSET('Purchases Input worksheet'!$G$1,ROW()-2,0)="","",OFFSET('Purchases Input worksheet'!$G$1,ROW()-2,0))</f>
        <v/>
      </c>
      <c r="G556" s="205" t="str">
        <f ca="1">IF($C556="Total",SUM(G$1:G555),IF(OR('Purchases Input worksheet'!$M555&gt;0,'Purchases Input worksheet'!$M555=0),"",'Purchases Input worksheet'!$M555))</f>
        <v/>
      </c>
      <c r="H556" s="206" t="str">
        <f ca="1">IF($C556="Total",SUM(H$1:H555),IF(OR('Purchases Input worksheet'!$M555&lt;0,'Purchases Input worksheet'!$M555=0),"",'Purchases Input worksheet'!$M555))</f>
        <v/>
      </c>
      <c r="I556" s="347"/>
      <c r="J556" s="211" t="str">
        <f ca="1">IF($C556="Total",SUM($I$1:I555),"")</f>
        <v/>
      </c>
      <c r="K556" s="212" t="str">
        <f ca="1">IFERROR(IF($C556="Total",$K$2+SUM($G556:$H556)-$J556,
IF(AND(G556="",H556=""),"",
$K$2+SUM(H$3:$H556)+SUM(G$3:$G556)-SUM(I$2:$I556))),"")</f>
        <v/>
      </c>
    </row>
    <row r="557" spans="1:11" x14ac:dyDescent="0.35">
      <c r="A557" s="318" t="str">
        <f ca="1">IF($B557='Creditor balance enquiry'!$C$2,1+COUNT($A$1:A556),"")</f>
        <v/>
      </c>
      <c r="B557" s="133" t="str">
        <f ca="1">OFFSET('Purchases Input worksheet'!$A$1,ROW()-2,0)</f>
        <v/>
      </c>
      <c r="C557" s="201" t="str">
        <f ca="1">IF($C556="Total","",
IF($C556="","",
IF(OFFSET('Purchases Input worksheet'!$B$1,ROW()-2,0)="","TOTAL",
OFFSET('Purchases Input worksheet'!$B$1,ROW()-2,0))))</f>
        <v/>
      </c>
      <c r="D557" s="201" t="str">
        <f ca="1">IF(OFFSET('Purchases Input worksheet'!$C$1,ROW()-2,0)="","",OFFSET('Purchases Input worksheet'!$C$1,ROW()-2,0))</f>
        <v/>
      </c>
      <c r="E557" s="170" t="str">
        <f ca="1">IF(OFFSET('Purchases Input worksheet'!$F$1,ROW()-2,0)="","",OFFSET('Purchases Input worksheet'!$F$1,ROW()-2,0))</f>
        <v/>
      </c>
      <c r="F557" s="202" t="str">
        <f ca="1">IF(OFFSET('Purchases Input worksheet'!$G$1,ROW()-2,0)="","",OFFSET('Purchases Input worksheet'!$G$1,ROW()-2,0))</f>
        <v/>
      </c>
      <c r="G557" s="205" t="str">
        <f ca="1">IF($C557="Total",SUM(G$1:G556),IF(OR('Purchases Input worksheet'!$M556&gt;0,'Purchases Input worksheet'!$M556=0),"",'Purchases Input worksheet'!$M556))</f>
        <v/>
      </c>
      <c r="H557" s="206" t="str">
        <f ca="1">IF($C557="Total",SUM(H$1:H556),IF(OR('Purchases Input worksheet'!$M556&lt;0,'Purchases Input worksheet'!$M556=0),"",'Purchases Input worksheet'!$M556))</f>
        <v/>
      </c>
      <c r="I557" s="347"/>
      <c r="J557" s="211" t="str">
        <f ca="1">IF($C557="Total",SUM($I$1:I556),"")</f>
        <v/>
      </c>
      <c r="K557" s="212" t="str">
        <f ca="1">IFERROR(IF($C557="Total",$K$2+SUM($G557:$H557)-$J557,
IF(AND(G557="",H557=""),"",
$K$2+SUM(H$3:$H557)+SUM(G$3:$G557)-SUM(I$2:$I557))),"")</f>
        <v/>
      </c>
    </row>
    <row r="558" spans="1:11" x14ac:dyDescent="0.35">
      <c r="A558" s="318" t="str">
        <f ca="1">IF($B558='Creditor balance enquiry'!$C$2,1+COUNT($A$1:A557),"")</f>
        <v/>
      </c>
      <c r="B558" s="133" t="str">
        <f ca="1">OFFSET('Purchases Input worksheet'!$A$1,ROW()-2,0)</f>
        <v/>
      </c>
      <c r="C558" s="201" t="str">
        <f ca="1">IF($C557="Total","",
IF($C557="","",
IF(OFFSET('Purchases Input worksheet'!$B$1,ROW()-2,0)="","TOTAL",
OFFSET('Purchases Input worksheet'!$B$1,ROW()-2,0))))</f>
        <v/>
      </c>
      <c r="D558" s="201" t="str">
        <f ca="1">IF(OFFSET('Purchases Input worksheet'!$C$1,ROW()-2,0)="","",OFFSET('Purchases Input worksheet'!$C$1,ROW()-2,0))</f>
        <v/>
      </c>
      <c r="E558" s="170" t="str">
        <f ca="1">IF(OFFSET('Purchases Input worksheet'!$F$1,ROW()-2,0)="","",OFFSET('Purchases Input worksheet'!$F$1,ROW()-2,0))</f>
        <v/>
      </c>
      <c r="F558" s="202" t="str">
        <f ca="1">IF(OFFSET('Purchases Input worksheet'!$G$1,ROW()-2,0)="","",OFFSET('Purchases Input worksheet'!$G$1,ROW()-2,0))</f>
        <v/>
      </c>
      <c r="G558" s="205" t="str">
        <f ca="1">IF($C558="Total",SUM(G$1:G557),IF(OR('Purchases Input worksheet'!$M557&gt;0,'Purchases Input worksheet'!$M557=0),"",'Purchases Input worksheet'!$M557))</f>
        <v/>
      </c>
      <c r="H558" s="206" t="str">
        <f ca="1">IF($C558="Total",SUM(H$1:H557),IF(OR('Purchases Input worksheet'!$M557&lt;0,'Purchases Input worksheet'!$M557=0),"",'Purchases Input worksheet'!$M557))</f>
        <v/>
      </c>
      <c r="I558" s="347"/>
      <c r="J558" s="211" t="str">
        <f ca="1">IF($C558="Total",SUM($I$1:I557),"")</f>
        <v/>
      </c>
      <c r="K558" s="212" t="str">
        <f ca="1">IFERROR(IF($C558="Total",$K$2+SUM($G558:$H558)-$J558,
IF(AND(G558="",H558=""),"",
$K$2+SUM(H$3:$H558)+SUM(G$3:$G558)-SUM(I$2:$I558))),"")</f>
        <v/>
      </c>
    </row>
    <row r="559" spans="1:11" x14ac:dyDescent="0.35">
      <c r="A559" s="318" t="str">
        <f ca="1">IF($B559='Creditor balance enquiry'!$C$2,1+COUNT($A$1:A558),"")</f>
        <v/>
      </c>
      <c r="B559" s="133" t="str">
        <f ca="1">OFFSET('Purchases Input worksheet'!$A$1,ROW()-2,0)</f>
        <v/>
      </c>
      <c r="C559" s="201" t="str">
        <f ca="1">IF($C558="Total","",
IF($C558="","",
IF(OFFSET('Purchases Input worksheet'!$B$1,ROW()-2,0)="","TOTAL",
OFFSET('Purchases Input worksheet'!$B$1,ROW()-2,0))))</f>
        <v/>
      </c>
      <c r="D559" s="201" t="str">
        <f ca="1">IF(OFFSET('Purchases Input worksheet'!$C$1,ROW()-2,0)="","",OFFSET('Purchases Input worksheet'!$C$1,ROW()-2,0))</f>
        <v/>
      </c>
      <c r="E559" s="170" t="str">
        <f ca="1">IF(OFFSET('Purchases Input worksheet'!$F$1,ROW()-2,0)="","",OFFSET('Purchases Input worksheet'!$F$1,ROW()-2,0))</f>
        <v/>
      </c>
      <c r="F559" s="202" t="str">
        <f ca="1">IF(OFFSET('Purchases Input worksheet'!$G$1,ROW()-2,0)="","",OFFSET('Purchases Input worksheet'!$G$1,ROW()-2,0))</f>
        <v/>
      </c>
      <c r="G559" s="205" t="str">
        <f ca="1">IF($C559="Total",SUM(G$1:G558),IF(OR('Purchases Input worksheet'!$M558&gt;0,'Purchases Input worksheet'!$M558=0),"",'Purchases Input worksheet'!$M558))</f>
        <v/>
      </c>
      <c r="H559" s="206" t="str">
        <f ca="1">IF($C559="Total",SUM(H$1:H558),IF(OR('Purchases Input worksheet'!$M558&lt;0,'Purchases Input worksheet'!$M558=0),"",'Purchases Input worksheet'!$M558))</f>
        <v/>
      </c>
      <c r="I559" s="347"/>
      <c r="J559" s="211" t="str">
        <f ca="1">IF($C559="Total",SUM($I$1:I558),"")</f>
        <v/>
      </c>
      <c r="K559" s="212" t="str">
        <f ca="1">IFERROR(IF($C559="Total",$K$2+SUM($G559:$H559)-$J559,
IF(AND(G559="",H559=""),"",
$K$2+SUM(H$3:$H559)+SUM(G$3:$G559)-SUM(I$2:$I559))),"")</f>
        <v/>
      </c>
    </row>
    <row r="560" spans="1:11" x14ac:dyDescent="0.35">
      <c r="A560" s="318" t="str">
        <f ca="1">IF($B560='Creditor balance enquiry'!$C$2,1+COUNT($A$1:A559),"")</f>
        <v/>
      </c>
      <c r="B560" s="133" t="str">
        <f ca="1">OFFSET('Purchases Input worksheet'!$A$1,ROW()-2,0)</f>
        <v/>
      </c>
      <c r="C560" s="201" t="str">
        <f ca="1">IF($C559="Total","",
IF($C559="","",
IF(OFFSET('Purchases Input worksheet'!$B$1,ROW()-2,0)="","TOTAL",
OFFSET('Purchases Input worksheet'!$B$1,ROW()-2,0))))</f>
        <v/>
      </c>
      <c r="D560" s="201" t="str">
        <f ca="1">IF(OFFSET('Purchases Input worksheet'!$C$1,ROW()-2,0)="","",OFFSET('Purchases Input worksheet'!$C$1,ROW()-2,0))</f>
        <v/>
      </c>
      <c r="E560" s="170" t="str">
        <f ca="1">IF(OFFSET('Purchases Input worksheet'!$F$1,ROW()-2,0)="","",OFFSET('Purchases Input worksheet'!$F$1,ROW()-2,0))</f>
        <v/>
      </c>
      <c r="F560" s="202" t="str">
        <f ca="1">IF(OFFSET('Purchases Input worksheet'!$G$1,ROW()-2,0)="","",OFFSET('Purchases Input worksheet'!$G$1,ROW()-2,0))</f>
        <v/>
      </c>
      <c r="G560" s="205" t="str">
        <f ca="1">IF($C560="Total",SUM(G$1:G559),IF(OR('Purchases Input worksheet'!$M559&gt;0,'Purchases Input worksheet'!$M559=0),"",'Purchases Input worksheet'!$M559))</f>
        <v/>
      </c>
      <c r="H560" s="206" t="str">
        <f ca="1">IF($C560="Total",SUM(H$1:H559),IF(OR('Purchases Input worksheet'!$M559&lt;0,'Purchases Input worksheet'!$M559=0),"",'Purchases Input worksheet'!$M559))</f>
        <v/>
      </c>
      <c r="I560" s="347"/>
      <c r="J560" s="211" t="str">
        <f ca="1">IF($C560="Total",SUM($I$1:I559),"")</f>
        <v/>
      </c>
      <c r="K560" s="212" t="str">
        <f ca="1">IFERROR(IF($C560="Total",$K$2+SUM($G560:$H560)-$J560,
IF(AND(G560="",H560=""),"",
$K$2+SUM(H$3:$H560)+SUM(G$3:$G560)-SUM(I$2:$I560))),"")</f>
        <v/>
      </c>
    </row>
    <row r="561" spans="1:11" x14ac:dyDescent="0.35">
      <c r="A561" s="318" t="str">
        <f ca="1">IF($B561='Creditor balance enquiry'!$C$2,1+COUNT($A$1:A560),"")</f>
        <v/>
      </c>
      <c r="B561" s="133" t="str">
        <f ca="1">OFFSET('Purchases Input worksheet'!$A$1,ROW()-2,0)</f>
        <v/>
      </c>
      <c r="C561" s="201" t="str">
        <f ca="1">IF($C560="Total","",
IF($C560="","",
IF(OFFSET('Purchases Input worksheet'!$B$1,ROW()-2,0)="","TOTAL",
OFFSET('Purchases Input worksheet'!$B$1,ROW()-2,0))))</f>
        <v/>
      </c>
      <c r="D561" s="201" t="str">
        <f ca="1">IF(OFFSET('Purchases Input worksheet'!$C$1,ROW()-2,0)="","",OFFSET('Purchases Input worksheet'!$C$1,ROW()-2,0))</f>
        <v/>
      </c>
      <c r="E561" s="170" t="str">
        <f ca="1">IF(OFFSET('Purchases Input worksheet'!$F$1,ROW()-2,0)="","",OFFSET('Purchases Input worksheet'!$F$1,ROW()-2,0))</f>
        <v/>
      </c>
      <c r="F561" s="202" t="str">
        <f ca="1">IF(OFFSET('Purchases Input worksheet'!$G$1,ROW()-2,0)="","",OFFSET('Purchases Input worksheet'!$G$1,ROW()-2,0))</f>
        <v/>
      </c>
      <c r="G561" s="205" t="str">
        <f ca="1">IF($C561="Total",SUM(G$1:G560),IF(OR('Purchases Input worksheet'!$M560&gt;0,'Purchases Input worksheet'!$M560=0),"",'Purchases Input worksheet'!$M560))</f>
        <v/>
      </c>
      <c r="H561" s="206" t="str">
        <f ca="1">IF($C561="Total",SUM(H$1:H560),IF(OR('Purchases Input worksheet'!$M560&lt;0,'Purchases Input worksheet'!$M560=0),"",'Purchases Input worksheet'!$M560))</f>
        <v/>
      </c>
      <c r="I561" s="347"/>
      <c r="J561" s="211" t="str">
        <f ca="1">IF($C561="Total",SUM($I$1:I560),"")</f>
        <v/>
      </c>
      <c r="K561" s="212" t="str">
        <f ca="1">IFERROR(IF($C561="Total",$K$2+SUM($G561:$H561)-$J561,
IF(AND(G561="",H561=""),"",
$K$2+SUM(H$3:$H561)+SUM(G$3:$G561)-SUM(I$2:$I561))),"")</f>
        <v/>
      </c>
    </row>
    <row r="562" spans="1:11" x14ac:dyDescent="0.35">
      <c r="A562" s="318" t="str">
        <f ca="1">IF($B562='Creditor balance enquiry'!$C$2,1+COUNT($A$1:A561),"")</f>
        <v/>
      </c>
      <c r="B562" s="133" t="str">
        <f ca="1">OFFSET('Purchases Input worksheet'!$A$1,ROW()-2,0)</f>
        <v/>
      </c>
      <c r="C562" s="201" t="str">
        <f ca="1">IF($C561="Total","",
IF($C561="","",
IF(OFFSET('Purchases Input worksheet'!$B$1,ROW()-2,0)="","TOTAL",
OFFSET('Purchases Input worksheet'!$B$1,ROW()-2,0))))</f>
        <v/>
      </c>
      <c r="D562" s="201" t="str">
        <f ca="1">IF(OFFSET('Purchases Input worksheet'!$C$1,ROW()-2,0)="","",OFFSET('Purchases Input worksheet'!$C$1,ROW()-2,0))</f>
        <v/>
      </c>
      <c r="E562" s="170" t="str">
        <f ca="1">IF(OFFSET('Purchases Input worksheet'!$F$1,ROW()-2,0)="","",OFFSET('Purchases Input worksheet'!$F$1,ROW()-2,0))</f>
        <v/>
      </c>
      <c r="F562" s="202" t="str">
        <f ca="1">IF(OFFSET('Purchases Input worksheet'!$G$1,ROW()-2,0)="","",OFFSET('Purchases Input worksheet'!$G$1,ROW()-2,0))</f>
        <v/>
      </c>
      <c r="G562" s="205" t="str">
        <f ca="1">IF($C562="Total",SUM(G$1:G561),IF(OR('Purchases Input worksheet'!$M561&gt;0,'Purchases Input worksheet'!$M561=0),"",'Purchases Input worksheet'!$M561))</f>
        <v/>
      </c>
      <c r="H562" s="206" t="str">
        <f ca="1">IF($C562="Total",SUM(H$1:H561),IF(OR('Purchases Input worksheet'!$M561&lt;0,'Purchases Input worksheet'!$M561=0),"",'Purchases Input worksheet'!$M561))</f>
        <v/>
      </c>
      <c r="I562" s="347"/>
      <c r="J562" s="211" t="str">
        <f ca="1">IF($C562="Total",SUM($I$1:I561),"")</f>
        <v/>
      </c>
      <c r="K562" s="212" t="str">
        <f ca="1">IFERROR(IF($C562="Total",$K$2+SUM($G562:$H562)-$J562,
IF(AND(G562="",H562=""),"",
$K$2+SUM(H$3:$H562)+SUM(G$3:$G562)-SUM(I$2:$I562))),"")</f>
        <v/>
      </c>
    </row>
    <row r="563" spans="1:11" x14ac:dyDescent="0.35">
      <c r="A563" s="318" t="str">
        <f ca="1">IF($B563='Creditor balance enquiry'!$C$2,1+COUNT($A$1:A562),"")</f>
        <v/>
      </c>
      <c r="B563" s="133" t="str">
        <f ca="1">OFFSET('Purchases Input worksheet'!$A$1,ROW()-2,0)</f>
        <v/>
      </c>
      <c r="C563" s="201" t="str">
        <f ca="1">IF($C562="Total","",
IF($C562="","",
IF(OFFSET('Purchases Input worksheet'!$B$1,ROW()-2,0)="","TOTAL",
OFFSET('Purchases Input worksheet'!$B$1,ROW()-2,0))))</f>
        <v/>
      </c>
      <c r="D563" s="201" t="str">
        <f ca="1">IF(OFFSET('Purchases Input worksheet'!$C$1,ROW()-2,0)="","",OFFSET('Purchases Input worksheet'!$C$1,ROW()-2,0))</f>
        <v/>
      </c>
      <c r="E563" s="170" t="str">
        <f ca="1">IF(OFFSET('Purchases Input worksheet'!$F$1,ROW()-2,0)="","",OFFSET('Purchases Input worksheet'!$F$1,ROW()-2,0))</f>
        <v/>
      </c>
      <c r="F563" s="202" t="str">
        <f ca="1">IF(OFFSET('Purchases Input worksheet'!$G$1,ROW()-2,0)="","",OFFSET('Purchases Input worksheet'!$G$1,ROW()-2,0))</f>
        <v/>
      </c>
      <c r="G563" s="205" t="str">
        <f ca="1">IF($C563="Total",SUM(G$1:G562),IF(OR('Purchases Input worksheet'!$M562&gt;0,'Purchases Input worksheet'!$M562=0),"",'Purchases Input worksheet'!$M562))</f>
        <v/>
      </c>
      <c r="H563" s="206" t="str">
        <f ca="1">IF($C563="Total",SUM(H$1:H562),IF(OR('Purchases Input worksheet'!$M562&lt;0,'Purchases Input worksheet'!$M562=0),"",'Purchases Input worksheet'!$M562))</f>
        <v/>
      </c>
      <c r="I563" s="347"/>
      <c r="J563" s="211" t="str">
        <f ca="1">IF($C563="Total",SUM($I$1:I562),"")</f>
        <v/>
      </c>
      <c r="K563" s="212" t="str">
        <f ca="1">IFERROR(IF($C563="Total",$K$2+SUM($G563:$H563)-$J563,
IF(AND(G563="",H563=""),"",
$K$2+SUM(H$3:$H563)+SUM(G$3:$G563)-SUM(I$2:$I563))),"")</f>
        <v/>
      </c>
    </row>
    <row r="564" spans="1:11" x14ac:dyDescent="0.35">
      <c r="A564" s="318" t="str">
        <f ca="1">IF($B564='Creditor balance enquiry'!$C$2,1+COUNT($A$1:A563),"")</f>
        <v/>
      </c>
      <c r="B564" s="133" t="str">
        <f ca="1">OFFSET('Purchases Input worksheet'!$A$1,ROW()-2,0)</f>
        <v/>
      </c>
      <c r="C564" s="201" t="str">
        <f ca="1">IF($C563="Total","",
IF($C563="","",
IF(OFFSET('Purchases Input worksheet'!$B$1,ROW()-2,0)="","TOTAL",
OFFSET('Purchases Input worksheet'!$B$1,ROW()-2,0))))</f>
        <v/>
      </c>
      <c r="D564" s="201" t="str">
        <f ca="1">IF(OFFSET('Purchases Input worksheet'!$C$1,ROW()-2,0)="","",OFFSET('Purchases Input worksheet'!$C$1,ROW()-2,0))</f>
        <v/>
      </c>
      <c r="E564" s="170" t="str">
        <f ca="1">IF(OFFSET('Purchases Input worksheet'!$F$1,ROW()-2,0)="","",OFFSET('Purchases Input worksheet'!$F$1,ROW()-2,0))</f>
        <v/>
      </c>
      <c r="F564" s="202" t="str">
        <f ca="1">IF(OFFSET('Purchases Input worksheet'!$G$1,ROW()-2,0)="","",OFFSET('Purchases Input worksheet'!$G$1,ROW()-2,0))</f>
        <v/>
      </c>
      <c r="G564" s="205" t="str">
        <f ca="1">IF($C564="Total",SUM(G$1:G563),IF(OR('Purchases Input worksheet'!$M563&gt;0,'Purchases Input worksheet'!$M563=0),"",'Purchases Input worksheet'!$M563))</f>
        <v/>
      </c>
      <c r="H564" s="206" t="str">
        <f ca="1">IF($C564="Total",SUM(H$1:H563),IF(OR('Purchases Input worksheet'!$M563&lt;0,'Purchases Input worksheet'!$M563=0),"",'Purchases Input worksheet'!$M563))</f>
        <v/>
      </c>
      <c r="I564" s="347"/>
      <c r="J564" s="211" t="str">
        <f ca="1">IF($C564="Total",SUM($I$1:I563),"")</f>
        <v/>
      </c>
      <c r="K564" s="212" t="str">
        <f ca="1">IFERROR(IF($C564="Total",$K$2+SUM($G564:$H564)-$J564,
IF(AND(G564="",H564=""),"",
$K$2+SUM(H$3:$H564)+SUM(G$3:$G564)-SUM(I$2:$I564))),"")</f>
        <v/>
      </c>
    </row>
    <row r="565" spans="1:11" x14ac:dyDescent="0.35">
      <c r="A565" s="318" t="str">
        <f ca="1">IF($B565='Creditor balance enquiry'!$C$2,1+COUNT($A$1:A564),"")</f>
        <v/>
      </c>
      <c r="B565" s="133" t="str">
        <f ca="1">OFFSET('Purchases Input worksheet'!$A$1,ROW()-2,0)</f>
        <v/>
      </c>
      <c r="C565" s="201" t="str">
        <f ca="1">IF($C564="Total","",
IF($C564="","",
IF(OFFSET('Purchases Input worksheet'!$B$1,ROW()-2,0)="","TOTAL",
OFFSET('Purchases Input worksheet'!$B$1,ROW()-2,0))))</f>
        <v/>
      </c>
      <c r="D565" s="201" t="str">
        <f ca="1">IF(OFFSET('Purchases Input worksheet'!$C$1,ROW()-2,0)="","",OFFSET('Purchases Input worksheet'!$C$1,ROW()-2,0))</f>
        <v/>
      </c>
      <c r="E565" s="170" t="str">
        <f ca="1">IF(OFFSET('Purchases Input worksheet'!$F$1,ROW()-2,0)="","",OFFSET('Purchases Input worksheet'!$F$1,ROW()-2,0))</f>
        <v/>
      </c>
      <c r="F565" s="202" t="str">
        <f ca="1">IF(OFFSET('Purchases Input worksheet'!$G$1,ROW()-2,0)="","",OFFSET('Purchases Input worksheet'!$G$1,ROW()-2,0))</f>
        <v/>
      </c>
      <c r="G565" s="205" t="str">
        <f ca="1">IF($C565="Total",SUM(G$1:G564),IF(OR('Purchases Input worksheet'!$M564&gt;0,'Purchases Input worksheet'!$M564=0),"",'Purchases Input worksheet'!$M564))</f>
        <v/>
      </c>
      <c r="H565" s="206" t="str">
        <f ca="1">IF($C565="Total",SUM(H$1:H564),IF(OR('Purchases Input worksheet'!$M564&lt;0,'Purchases Input worksheet'!$M564=0),"",'Purchases Input worksheet'!$M564))</f>
        <v/>
      </c>
      <c r="I565" s="347"/>
      <c r="J565" s="211" t="str">
        <f ca="1">IF($C565="Total",SUM($I$1:I564),"")</f>
        <v/>
      </c>
      <c r="K565" s="212" t="str">
        <f ca="1">IFERROR(IF($C565="Total",$K$2+SUM($G565:$H565)-$J565,
IF(AND(G565="",H565=""),"",
$K$2+SUM(H$3:$H565)+SUM(G$3:$G565)-SUM(I$2:$I565))),"")</f>
        <v/>
      </c>
    </row>
    <row r="566" spans="1:11" x14ac:dyDescent="0.35">
      <c r="A566" s="318" t="str">
        <f ca="1">IF($B566='Creditor balance enquiry'!$C$2,1+COUNT($A$1:A565),"")</f>
        <v/>
      </c>
      <c r="B566" s="133" t="str">
        <f ca="1">OFFSET('Purchases Input worksheet'!$A$1,ROW()-2,0)</f>
        <v/>
      </c>
      <c r="C566" s="201" t="str">
        <f ca="1">IF($C565="Total","",
IF($C565="","",
IF(OFFSET('Purchases Input worksheet'!$B$1,ROW()-2,0)="","TOTAL",
OFFSET('Purchases Input worksheet'!$B$1,ROW()-2,0))))</f>
        <v/>
      </c>
      <c r="D566" s="201" t="str">
        <f ca="1">IF(OFFSET('Purchases Input worksheet'!$C$1,ROW()-2,0)="","",OFFSET('Purchases Input worksheet'!$C$1,ROW()-2,0))</f>
        <v/>
      </c>
      <c r="E566" s="170" t="str">
        <f ca="1">IF(OFFSET('Purchases Input worksheet'!$F$1,ROW()-2,0)="","",OFFSET('Purchases Input worksheet'!$F$1,ROW()-2,0))</f>
        <v/>
      </c>
      <c r="F566" s="202" t="str">
        <f ca="1">IF(OFFSET('Purchases Input worksheet'!$G$1,ROW()-2,0)="","",OFFSET('Purchases Input worksheet'!$G$1,ROW()-2,0))</f>
        <v/>
      </c>
      <c r="G566" s="205" t="str">
        <f ca="1">IF($C566="Total",SUM(G$1:G565),IF(OR('Purchases Input worksheet'!$M565&gt;0,'Purchases Input worksheet'!$M565=0),"",'Purchases Input worksheet'!$M565))</f>
        <v/>
      </c>
      <c r="H566" s="206" t="str">
        <f ca="1">IF($C566="Total",SUM(H$1:H565),IF(OR('Purchases Input worksheet'!$M565&lt;0,'Purchases Input worksheet'!$M565=0),"",'Purchases Input worksheet'!$M565))</f>
        <v/>
      </c>
      <c r="I566" s="347"/>
      <c r="J566" s="211" t="str">
        <f ca="1">IF($C566="Total",SUM($I$1:I565),"")</f>
        <v/>
      </c>
      <c r="K566" s="212" t="str">
        <f ca="1">IFERROR(IF($C566="Total",$K$2+SUM($G566:$H566)-$J566,
IF(AND(G566="",H566=""),"",
$K$2+SUM(H$3:$H566)+SUM(G$3:$G566)-SUM(I$2:$I566))),"")</f>
        <v/>
      </c>
    </row>
    <row r="567" spans="1:11" x14ac:dyDescent="0.35">
      <c r="A567" s="318" t="str">
        <f ca="1">IF($B567='Creditor balance enquiry'!$C$2,1+COUNT($A$1:A566),"")</f>
        <v/>
      </c>
      <c r="B567" s="133" t="str">
        <f ca="1">OFFSET('Purchases Input worksheet'!$A$1,ROW()-2,0)</f>
        <v/>
      </c>
      <c r="C567" s="201" t="str">
        <f ca="1">IF($C566="Total","",
IF($C566="","",
IF(OFFSET('Purchases Input worksheet'!$B$1,ROW()-2,0)="","TOTAL",
OFFSET('Purchases Input worksheet'!$B$1,ROW()-2,0))))</f>
        <v/>
      </c>
      <c r="D567" s="201" t="str">
        <f ca="1">IF(OFFSET('Purchases Input worksheet'!$C$1,ROW()-2,0)="","",OFFSET('Purchases Input worksheet'!$C$1,ROW()-2,0))</f>
        <v/>
      </c>
      <c r="E567" s="170" t="str">
        <f ca="1">IF(OFFSET('Purchases Input worksheet'!$F$1,ROW()-2,0)="","",OFFSET('Purchases Input worksheet'!$F$1,ROW()-2,0))</f>
        <v/>
      </c>
      <c r="F567" s="202" t="str">
        <f ca="1">IF(OFFSET('Purchases Input worksheet'!$G$1,ROW()-2,0)="","",OFFSET('Purchases Input worksheet'!$G$1,ROW()-2,0))</f>
        <v/>
      </c>
      <c r="G567" s="205" t="str">
        <f ca="1">IF($C567="Total",SUM(G$1:G566),IF(OR('Purchases Input worksheet'!$M566&gt;0,'Purchases Input worksheet'!$M566=0),"",'Purchases Input worksheet'!$M566))</f>
        <v/>
      </c>
      <c r="H567" s="206" t="str">
        <f ca="1">IF($C567="Total",SUM(H$1:H566),IF(OR('Purchases Input worksheet'!$M566&lt;0,'Purchases Input worksheet'!$M566=0),"",'Purchases Input worksheet'!$M566))</f>
        <v/>
      </c>
      <c r="I567" s="347"/>
      <c r="J567" s="211" t="str">
        <f ca="1">IF($C567="Total",SUM($I$1:I566),"")</f>
        <v/>
      </c>
      <c r="K567" s="212" t="str">
        <f ca="1">IFERROR(IF($C567="Total",$K$2+SUM($G567:$H567)-$J567,
IF(AND(G567="",H567=""),"",
$K$2+SUM(H$3:$H567)+SUM(G$3:$G567)-SUM(I$2:$I567))),"")</f>
        <v/>
      </c>
    </row>
    <row r="568" spans="1:11" x14ac:dyDescent="0.35">
      <c r="A568" s="318" t="str">
        <f ca="1">IF($B568='Creditor balance enquiry'!$C$2,1+COUNT($A$1:A567),"")</f>
        <v/>
      </c>
      <c r="B568" s="133" t="str">
        <f ca="1">OFFSET('Purchases Input worksheet'!$A$1,ROW()-2,0)</f>
        <v/>
      </c>
      <c r="C568" s="201" t="str">
        <f ca="1">IF($C567="Total","",
IF($C567="","",
IF(OFFSET('Purchases Input worksheet'!$B$1,ROW()-2,0)="","TOTAL",
OFFSET('Purchases Input worksheet'!$B$1,ROW()-2,0))))</f>
        <v/>
      </c>
      <c r="D568" s="201" t="str">
        <f ca="1">IF(OFFSET('Purchases Input worksheet'!$C$1,ROW()-2,0)="","",OFFSET('Purchases Input worksheet'!$C$1,ROW()-2,0))</f>
        <v/>
      </c>
      <c r="E568" s="170" t="str">
        <f ca="1">IF(OFFSET('Purchases Input worksheet'!$F$1,ROW()-2,0)="","",OFFSET('Purchases Input worksheet'!$F$1,ROW()-2,0))</f>
        <v/>
      </c>
      <c r="F568" s="202" t="str">
        <f ca="1">IF(OFFSET('Purchases Input worksheet'!$G$1,ROW()-2,0)="","",OFFSET('Purchases Input worksheet'!$G$1,ROW()-2,0))</f>
        <v/>
      </c>
      <c r="G568" s="205" t="str">
        <f ca="1">IF($C568="Total",SUM(G$1:G567),IF(OR('Purchases Input worksheet'!$M567&gt;0,'Purchases Input worksheet'!$M567=0),"",'Purchases Input worksheet'!$M567))</f>
        <v/>
      </c>
      <c r="H568" s="206" t="str">
        <f ca="1">IF($C568="Total",SUM(H$1:H567),IF(OR('Purchases Input worksheet'!$M567&lt;0,'Purchases Input worksheet'!$M567=0),"",'Purchases Input worksheet'!$M567))</f>
        <v/>
      </c>
      <c r="I568" s="347"/>
      <c r="J568" s="211" t="str">
        <f ca="1">IF($C568="Total",SUM($I$1:I567),"")</f>
        <v/>
      </c>
      <c r="K568" s="212" t="str">
        <f ca="1">IFERROR(IF($C568="Total",$K$2+SUM($G568:$H568)-$J568,
IF(AND(G568="",H568=""),"",
$K$2+SUM(H$3:$H568)+SUM(G$3:$G568)-SUM(I$2:$I568))),"")</f>
        <v/>
      </c>
    </row>
    <row r="569" spans="1:11" x14ac:dyDescent="0.35">
      <c r="A569" s="318" t="str">
        <f ca="1">IF($B569='Creditor balance enquiry'!$C$2,1+COUNT($A$1:A568),"")</f>
        <v/>
      </c>
      <c r="B569" s="133" t="str">
        <f ca="1">OFFSET('Purchases Input worksheet'!$A$1,ROW()-2,0)</f>
        <v/>
      </c>
      <c r="C569" s="201" t="str">
        <f ca="1">IF($C568="Total","",
IF($C568="","",
IF(OFFSET('Purchases Input worksheet'!$B$1,ROW()-2,0)="","TOTAL",
OFFSET('Purchases Input worksheet'!$B$1,ROW()-2,0))))</f>
        <v/>
      </c>
      <c r="D569" s="201" t="str">
        <f ca="1">IF(OFFSET('Purchases Input worksheet'!$C$1,ROW()-2,0)="","",OFFSET('Purchases Input worksheet'!$C$1,ROW()-2,0))</f>
        <v/>
      </c>
      <c r="E569" s="170" t="str">
        <f ca="1">IF(OFFSET('Purchases Input worksheet'!$F$1,ROW()-2,0)="","",OFFSET('Purchases Input worksheet'!$F$1,ROW()-2,0))</f>
        <v/>
      </c>
      <c r="F569" s="202" t="str">
        <f ca="1">IF(OFFSET('Purchases Input worksheet'!$G$1,ROW()-2,0)="","",OFFSET('Purchases Input worksheet'!$G$1,ROW()-2,0))</f>
        <v/>
      </c>
      <c r="G569" s="205" t="str">
        <f ca="1">IF($C569="Total",SUM(G$1:G568),IF(OR('Purchases Input worksheet'!$M568&gt;0,'Purchases Input worksheet'!$M568=0),"",'Purchases Input worksheet'!$M568))</f>
        <v/>
      </c>
      <c r="H569" s="206" t="str">
        <f ca="1">IF($C569="Total",SUM(H$1:H568),IF(OR('Purchases Input worksheet'!$M568&lt;0,'Purchases Input worksheet'!$M568=0),"",'Purchases Input worksheet'!$M568))</f>
        <v/>
      </c>
      <c r="I569" s="347"/>
      <c r="J569" s="211" t="str">
        <f ca="1">IF($C569="Total",SUM($I$1:I568),"")</f>
        <v/>
      </c>
      <c r="K569" s="212" t="str">
        <f ca="1">IFERROR(IF($C569="Total",$K$2+SUM($G569:$H569)-$J569,
IF(AND(G569="",H569=""),"",
$K$2+SUM(H$3:$H569)+SUM(G$3:$G569)-SUM(I$2:$I569))),"")</f>
        <v/>
      </c>
    </row>
    <row r="570" spans="1:11" x14ac:dyDescent="0.35">
      <c r="A570" s="318" t="str">
        <f ca="1">IF($B570='Creditor balance enquiry'!$C$2,1+COUNT($A$1:A569),"")</f>
        <v/>
      </c>
      <c r="B570" s="133" t="str">
        <f ca="1">OFFSET('Purchases Input worksheet'!$A$1,ROW()-2,0)</f>
        <v/>
      </c>
      <c r="C570" s="201" t="str">
        <f ca="1">IF($C569="Total","",
IF($C569="","",
IF(OFFSET('Purchases Input worksheet'!$B$1,ROW()-2,0)="","TOTAL",
OFFSET('Purchases Input worksheet'!$B$1,ROW()-2,0))))</f>
        <v/>
      </c>
      <c r="D570" s="201" t="str">
        <f ca="1">IF(OFFSET('Purchases Input worksheet'!$C$1,ROW()-2,0)="","",OFFSET('Purchases Input worksheet'!$C$1,ROW()-2,0))</f>
        <v/>
      </c>
      <c r="E570" s="170" t="str">
        <f ca="1">IF(OFFSET('Purchases Input worksheet'!$F$1,ROW()-2,0)="","",OFFSET('Purchases Input worksheet'!$F$1,ROW()-2,0))</f>
        <v/>
      </c>
      <c r="F570" s="202" t="str">
        <f ca="1">IF(OFFSET('Purchases Input worksheet'!$G$1,ROW()-2,0)="","",OFFSET('Purchases Input worksheet'!$G$1,ROW()-2,0))</f>
        <v/>
      </c>
      <c r="G570" s="205" t="str">
        <f ca="1">IF($C570="Total",SUM(G$1:G569),IF(OR('Purchases Input worksheet'!$M569&gt;0,'Purchases Input worksheet'!$M569=0),"",'Purchases Input worksheet'!$M569))</f>
        <v/>
      </c>
      <c r="H570" s="206" t="str">
        <f ca="1">IF($C570="Total",SUM(H$1:H569),IF(OR('Purchases Input worksheet'!$M569&lt;0,'Purchases Input worksheet'!$M569=0),"",'Purchases Input worksheet'!$M569))</f>
        <v/>
      </c>
      <c r="I570" s="347"/>
      <c r="J570" s="211" t="str">
        <f ca="1">IF($C570="Total",SUM($I$1:I569),"")</f>
        <v/>
      </c>
      <c r="K570" s="212" t="str">
        <f ca="1">IFERROR(IF($C570="Total",$K$2+SUM($G570:$H570)-$J570,
IF(AND(G570="",H570=""),"",
$K$2+SUM(H$3:$H570)+SUM(G$3:$G570)-SUM(I$2:$I570))),"")</f>
        <v/>
      </c>
    </row>
    <row r="571" spans="1:11" x14ac:dyDescent="0.35">
      <c r="A571" s="318" t="str">
        <f ca="1">IF($B571='Creditor balance enquiry'!$C$2,1+COUNT($A$1:A570),"")</f>
        <v/>
      </c>
      <c r="B571" s="133" t="str">
        <f ca="1">OFFSET('Purchases Input worksheet'!$A$1,ROW()-2,0)</f>
        <v/>
      </c>
      <c r="C571" s="201" t="str">
        <f ca="1">IF($C570="Total","",
IF($C570="","",
IF(OFFSET('Purchases Input worksheet'!$B$1,ROW()-2,0)="","TOTAL",
OFFSET('Purchases Input worksheet'!$B$1,ROW()-2,0))))</f>
        <v/>
      </c>
      <c r="D571" s="201" t="str">
        <f ca="1">IF(OFFSET('Purchases Input worksheet'!$C$1,ROW()-2,0)="","",OFFSET('Purchases Input worksheet'!$C$1,ROW()-2,0))</f>
        <v/>
      </c>
      <c r="E571" s="170" t="str">
        <f ca="1">IF(OFFSET('Purchases Input worksheet'!$F$1,ROW()-2,0)="","",OFFSET('Purchases Input worksheet'!$F$1,ROW()-2,0))</f>
        <v/>
      </c>
      <c r="F571" s="202" t="str">
        <f ca="1">IF(OFFSET('Purchases Input worksheet'!$G$1,ROW()-2,0)="","",OFFSET('Purchases Input worksheet'!$G$1,ROW()-2,0))</f>
        <v/>
      </c>
      <c r="G571" s="205" t="str">
        <f ca="1">IF($C571="Total",SUM(G$1:G570),IF(OR('Purchases Input worksheet'!$M570&gt;0,'Purchases Input worksheet'!$M570=0),"",'Purchases Input worksheet'!$M570))</f>
        <v/>
      </c>
      <c r="H571" s="206" t="str">
        <f ca="1">IF($C571="Total",SUM(H$1:H570),IF(OR('Purchases Input worksheet'!$M570&lt;0,'Purchases Input worksheet'!$M570=0),"",'Purchases Input worksheet'!$M570))</f>
        <v/>
      </c>
      <c r="I571" s="347"/>
      <c r="J571" s="211" t="str">
        <f ca="1">IF($C571="Total",SUM($I$1:I570),"")</f>
        <v/>
      </c>
      <c r="K571" s="212" t="str">
        <f ca="1">IFERROR(IF($C571="Total",$K$2+SUM($G571:$H571)-$J571,
IF(AND(G571="",H571=""),"",
$K$2+SUM(H$3:$H571)+SUM(G$3:$G571)-SUM(I$2:$I571))),"")</f>
        <v/>
      </c>
    </row>
    <row r="572" spans="1:11" x14ac:dyDescent="0.35">
      <c r="A572" s="318" t="str">
        <f ca="1">IF($B572='Creditor balance enquiry'!$C$2,1+COUNT($A$1:A571),"")</f>
        <v/>
      </c>
      <c r="B572" s="133" t="str">
        <f ca="1">OFFSET('Purchases Input worksheet'!$A$1,ROW()-2,0)</f>
        <v/>
      </c>
      <c r="C572" s="201" t="str">
        <f ca="1">IF($C571="Total","",
IF($C571="","",
IF(OFFSET('Purchases Input worksheet'!$B$1,ROW()-2,0)="","TOTAL",
OFFSET('Purchases Input worksheet'!$B$1,ROW()-2,0))))</f>
        <v/>
      </c>
      <c r="D572" s="201" t="str">
        <f ca="1">IF(OFFSET('Purchases Input worksheet'!$C$1,ROW()-2,0)="","",OFFSET('Purchases Input worksheet'!$C$1,ROW()-2,0))</f>
        <v/>
      </c>
      <c r="E572" s="170" t="str">
        <f ca="1">IF(OFFSET('Purchases Input worksheet'!$F$1,ROW()-2,0)="","",OFFSET('Purchases Input worksheet'!$F$1,ROW()-2,0))</f>
        <v/>
      </c>
      <c r="F572" s="202" t="str">
        <f ca="1">IF(OFFSET('Purchases Input worksheet'!$G$1,ROW()-2,0)="","",OFFSET('Purchases Input worksheet'!$G$1,ROW()-2,0))</f>
        <v/>
      </c>
      <c r="G572" s="205" t="str">
        <f ca="1">IF($C572="Total",SUM(G$1:G571),IF(OR('Purchases Input worksheet'!$M571&gt;0,'Purchases Input worksheet'!$M571=0),"",'Purchases Input worksheet'!$M571))</f>
        <v/>
      </c>
      <c r="H572" s="206" t="str">
        <f ca="1">IF($C572="Total",SUM(H$1:H571),IF(OR('Purchases Input worksheet'!$M571&lt;0,'Purchases Input worksheet'!$M571=0),"",'Purchases Input worksheet'!$M571))</f>
        <v/>
      </c>
      <c r="I572" s="347"/>
      <c r="J572" s="211" t="str">
        <f ca="1">IF($C572="Total",SUM($I$1:I571),"")</f>
        <v/>
      </c>
      <c r="K572" s="212" t="str">
        <f ca="1">IFERROR(IF($C572="Total",$K$2+SUM($G572:$H572)-$J572,
IF(AND(G572="",H572=""),"",
$K$2+SUM(H$3:$H572)+SUM(G$3:$G572)-SUM(I$2:$I572))),"")</f>
        <v/>
      </c>
    </row>
    <row r="573" spans="1:11" x14ac:dyDescent="0.35">
      <c r="A573" s="318" t="str">
        <f ca="1">IF($B573='Creditor balance enquiry'!$C$2,1+COUNT($A$1:A572),"")</f>
        <v/>
      </c>
      <c r="B573" s="133" t="str">
        <f ca="1">OFFSET('Purchases Input worksheet'!$A$1,ROW()-2,0)</f>
        <v/>
      </c>
      <c r="C573" s="201" t="str">
        <f ca="1">IF($C572="Total","",
IF($C572="","",
IF(OFFSET('Purchases Input worksheet'!$B$1,ROW()-2,0)="","TOTAL",
OFFSET('Purchases Input worksheet'!$B$1,ROW()-2,0))))</f>
        <v/>
      </c>
      <c r="D573" s="201" t="str">
        <f ca="1">IF(OFFSET('Purchases Input worksheet'!$C$1,ROW()-2,0)="","",OFFSET('Purchases Input worksheet'!$C$1,ROW()-2,0))</f>
        <v/>
      </c>
      <c r="E573" s="170" t="str">
        <f ca="1">IF(OFFSET('Purchases Input worksheet'!$F$1,ROW()-2,0)="","",OFFSET('Purchases Input worksheet'!$F$1,ROW()-2,0))</f>
        <v/>
      </c>
      <c r="F573" s="202" t="str">
        <f ca="1">IF(OFFSET('Purchases Input worksheet'!$G$1,ROW()-2,0)="","",OFFSET('Purchases Input worksheet'!$G$1,ROW()-2,0))</f>
        <v/>
      </c>
      <c r="G573" s="205" t="str">
        <f ca="1">IF($C573="Total",SUM(G$1:G572),IF(OR('Purchases Input worksheet'!$M572&gt;0,'Purchases Input worksheet'!$M572=0),"",'Purchases Input worksheet'!$M572))</f>
        <v/>
      </c>
      <c r="H573" s="206" t="str">
        <f ca="1">IF($C573="Total",SUM(H$1:H572),IF(OR('Purchases Input worksheet'!$M572&lt;0,'Purchases Input worksheet'!$M572=0),"",'Purchases Input worksheet'!$M572))</f>
        <v/>
      </c>
      <c r="I573" s="347"/>
      <c r="J573" s="211" t="str">
        <f ca="1">IF($C573="Total",SUM($I$1:I572),"")</f>
        <v/>
      </c>
      <c r="K573" s="212" t="str">
        <f ca="1">IFERROR(IF($C573="Total",$K$2+SUM($G573:$H573)-$J573,
IF(AND(G573="",H573=""),"",
$K$2+SUM(H$3:$H573)+SUM(G$3:$G573)-SUM(I$2:$I573))),"")</f>
        <v/>
      </c>
    </row>
    <row r="574" spans="1:11" x14ac:dyDescent="0.35">
      <c r="A574" s="318" t="str">
        <f ca="1">IF($B574='Creditor balance enquiry'!$C$2,1+COUNT($A$1:A573),"")</f>
        <v/>
      </c>
      <c r="B574" s="133" t="str">
        <f ca="1">OFFSET('Purchases Input worksheet'!$A$1,ROW()-2,0)</f>
        <v/>
      </c>
      <c r="C574" s="201" t="str">
        <f ca="1">IF($C573="Total","",
IF($C573="","",
IF(OFFSET('Purchases Input worksheet'!$B$1,ROW()-2,0)="","TOTAL",
OFFSET('Purchases Input worksheet'!$B$1,ROW()-2,0))))</f>
        <v/>
      </c>
      <c r="D574" s="201" t="str">
        <f ca="1">IF(OFFSET('Purchases Input worksheet'!$C$1,ROW()-2,0)="","",OFFSET('Purchases Input worksheet'!$C$1,ROW()-2,0))</f>
        <v/>
      </c>
      <c r="E574" s="170" t="str">
        <f ca="1">IF(OFFSET('Purchases Input worksheet'!$F$1,ROW()-2,0)="","",OFFSET('Purchases Input worksheet'!$F$1,ROW()-2,0))</f>
        <v/>
      </c>
      <c r="F574" s="202" t="str">
        <f ca="1">IF(OFFSET('Purchases Input worksheet'!$G$1,ROW()-2,0)="","",OFFSET('Purchases Input worksheet'!$G$1,ROW()-2,0))</f>
        <v/>
      </c>
      <c r="G574" s="205" t="str">
        <f ca="1">IF($C574="Total",SUM(G$1:G573),IF(OR('Purchases Input worksheet'!$M573&gt;0,'Purchases Input worksheet'!$M573=0),"",'Purchases Input worksheet'!$M573))</f>
        <v/>
      </c>
      <c r="H574" s="206" t="str">
        <f ca="1">IF($C574="Total",SUM(H$1:H573),IF(OR('Purchases Input worksheet'!$M573&lt;0,'Purchases Input worksheet'!$M573=0),"",'Purchases Input worksheet'!$M573))</f>
        <v/>
      </c>
      <c r="I574" s="347"/>
      <c r="J574" s="211" t="str">
        <f ca="1">IF($C574="Total",SUM($I$1:I573),"")</f>
        <v/>
      </c>
      <c r="K574" s="212" t="str">
        <f ca="1">IFERROR(IF($C574="Total",$K$2+SUM($G574:$H574)-$J574,
IF(AND(G574="",H574=""),"",
$K$2+SUM(H$3:$H574)+SUM(G$3:$G574)-SUM(I$2:$I574))),"")</f>
        <v/>
      </c>
    </row>
    <row r="575" spans="1:11" x14ac:dyDescent="0.35">
      <c r="A575" s="318" t="str">
        <f ca="1">IF($B575='Creditor balance enquiry'!$C$2,1+COUNT($A$1:A574),"")</f>
        <v/>
      </c>
      <c r="B575" s="133" t="str">
        <f ca="1">OFFSET('Purchases Input worksheet'!$A$1,ROW()-2,0)</f>
        <v/>
      </c>
      <c r="C575" s="201" t="str">
        <f ca="1">IF($C574="Total","",
IF($C574="","",
IF(OFFSET('Purchases Input worksheet'!$B$1,ROW()-2,0)="","TOTAL",
OFFSET('Purchases Input worksheet'!$B$1,ROW()-2,0))))</f>
        <v/>
      </c>
      <c r="D575" s="201" t="str">
        <f ca="1">IF(OFFSET('Purchases Input worksheet'!$C$1,ROW()-2,0)="","",OFFSET('Purchases Input worksheet'!$C$1,ROW()-2,0))</f>
        <v/>
      </c>
      <c r="E575" s="170" t="str">
        <f ca="1">IF(OFFSET('Purchases Input worksheet'!$F$1,ROW()-2,0)="","",OFFSET('Purchases Input worksheet'!$F$1,ROW()-2,0))</f>
        <v/>
      </c>
      <c r="F575" s="202" t="str">
        <f ca="1">IF(OFFSET('Purchases Input worksheet'!$G$1,ROW()-2,0)="","",OFFSET('Purchases Input worksheet'!$G$1,ROW()-2,0))</f>
        <v/>
      </c>
      <c r="G575" s="205" t="str">
        <f ca="1">IF($C575="Total",SUM(G$1:G574),IF(OR('Purchases Input worksheet'!$M574&gt;0,'Purchases Input worksheet'!$M574=0),"",'Purchases Input worksheet'!$M574))</f>
        <v/>
      </c>
      <c r="H575" s="206" t="str">
        <f ca="1">IF($C575="Total",SUM(H$1:H574),IF(OR('Purchases Input worksheet'!$M574&lt;0,'Purchases Input worksheet'!$M574=0),"",'Purchases Input worksheet'!$M574))</f>
        <v/>
      </c>
      <c r="I575" s="347"/>
      <c r="J575" s="211" t="str">
        <f ca="1">IF($C575="Total",SUM($I$1:I574),"")</f>
        <v/>
      </c>
      <c r="K575" s="212" t="str">
        <f ca="1">IFERROR(IF($C575="Total",$K$2+SUM($G575:$H575)-$J575,
IF(AND(G575="",H575=""),"",
$K$2+SUM(H$3:$H575)+SUM(G$3:$G575)-SUM(I$2:$I575))),"")</f>
        <v/>
      </c>
    </row>
    <row r="576" spans="1:11" x14ac:dyDescent="0.35">
      <c r="A576" s="318" t="str">
        <f ca="1">IF($B576='Creditor balance enquiry'!$C$2,1+COUNT($A$1:A575),"")</f>
        <v/>
      </c>
      <c r="B576" s="133" t="str">
        <f ca="1">OFFSET('Purchases Input worksheet'!$A$1,ROW()-2,0)</f>
        <v/>
      </c>
      <c r="C576" s="201" t="str">
        <f ca="1">IF($C575="Total","",
IF($C575="","",
IF(OFFSET('Purchases Input worksheet'!$B$1,ROW()-2,0)="","TOTAL",
OFFSET('Purchases Input worksheet'!$B$1,ROW()-2,0))))</f>
        <v/>
      </c>
      <c r="D576" s="201" t="str">
        <f ca="1">IF(OFFSET('Purchases Input worksheet'!$C$1,ROW()-2,0)="","",OFFSET('Purchases Input worksheet'!$C$1,ROW()-2,0))</f>
        <v/>
      </c>
      <c r="E576" s="170" t="str">
        <f ca="1">IF(OFFSET('Purchases Input worksheet'!$F$1,ROW()-2,0)="","",OFFSET('Purchases Input worksheet'!$F$1,ROW()-2,0))</f>
        <v/>
      </c>
      <c r="F576" s="202" t="str">
        <f ca="1">IF(OFFSET('Purchases Input worksheet'!$G$1,ROW()-2,0)="","",OFFSET('Purchases Input worksheet'!$G$1,ROW()-2,0))</f>
        <v/>
      </c>
      <c r="G576" s="205" t="str">
        <f ca="1">IF($C576="Total",SUM(G$1:G575),IF(OR('Purchases Input worksheet'!$M575&gt;0,'Purchases Input worksheet'!$M575=0),"",'Purchases Input worksheet'!$M575))</f>
        <v/>
      </c>
      <c r="H576" s="206" t="str">
        <f ca="1">IF($C576="Total",SUM(H$1:H575),IF(OR('Purchases Input worksheet'!$M575&lt;0,'Purchases Input worksheet'!$M575=0),"",'Purchases Input worksheet'!$M575))</f>
        <v/>
      </c>
      <c r="I576" s="347"/>
      <c r="J576" s="211" t="str">
        <f ca="1">IF($C576="Total",SUM($I$1:I575),"")</f>
        <v/>
      </c>
      <c r="K576" s="212" t="str">
        <f ca="1">IFERROR(IF($C576="Total",$K$2+SUM($G576:$H576)-$J576,
IF(AND(G576="",H576=""),"",
$K$2+SUM(H$3:$H576)+SUM(G$3:$G576)-SUM(I$2:$I576))),"")</f>
        <v/>
      </c>
    </row>
    <row r="577" spans="1:11" x14ac:dyDescent="0.35">
      <c r="A577" s="318" t="str">
        <f ca="1">IF($B577='Creditor balance enquiry'!$C$2,1+COUNT($A$1:A576),"")</f>
        <v/>
      </c>
      <c r="B577" s="133" t="str">
        <f ca="1">OFFSET('Purchases Input worksheet'!$A$1,ROW()-2,0)</f>
        <v/>
      </c>
      <c r="C577" s="201" t="str">
        <f ca="1">IF($C576="Total","",
IF($C576="","",
IF(OFFSET('Purchases Input worksheet'!$B$1,ROW()-2,0)="","TOTAL",
OFFSET('Purchases Input worksheet'!$B$1,ROW()-2,0))))</f>
        <v/>
      </c>
      <c r="D577" s="201" t="str">
        <f ca="1">IF(OFFSET('Purchases Input worksheet'!$C$1,ROW()-2,0)="","",OFFSET('Purchases Input worksheet'!$C$1,ROW()-2,0))</f>
        <v/>
      </c>
      <c r="E577" s="170" t="str">
        <f ca="1">IF(OFFSET('Purchases Input worksheet'!$F$1,ROW()-2,0)="","",OFFSET('Purchases Input worksheet'!$F$1,ROW()-2,0))</f>
        <v/>
      </c>
      <c r="F577" s="202" t="str">
        <f ca="1">IF(OFFSET('Purchases Input worksheet'!$G$1,ROW()-2,0)="","",OFFSET('Purchases Input worksheet'!$G$1,ROW()-2,0))</f>
        <v/>
      </c>
      <c r="G577" s="205" t="str">
        <f ca="1">IF($C577="Total",SUM(G$1:G576),IF(OR('Purchases Input worksheet'!$M576&gt;0,'Purchases Input worksheet'!$M576=0),"",'Purchases Input worksheet'!$M576))</f>
        <v/>
      </c>
      <c r="H577" s="206" t="str">
        <f ca="1">IF($C577="Total",SUM(H$1:H576),IF(OR('Purchases Input worksheet'!$M576&lt;0,'Purchases Input worksheet'!$M576=0),"",'Purchases Input worksheet'!$M576))</f>
        <v/>
      </c>
      <c r="I577" s="347"/>
      <c r="J577" s="211" t="str">
        <f ca="1">IF($C577="Total",SUM($I$1:I576),"")</f>
        <v/>
      </c>
      <c r="K577" s="212" t="str">
        <f ca="1">IFERROR(IF($C577="Total",$K$2+SUM($G577:$H577)-$J577,
IF(AND(G577="",H577=""),"",
$K$2+SUM(H$3:$H577)+SUM(G$3:$G577)-SUM(I$2:$I577))),"")</f>
        <v/>
      </c>
    </row>
    <row r="578" spans="1:11" x14ac:dyDescent="0.35">
      <c r="A578" s="318" t="str">
        <f ca="1">IF($B578='Creditor balance enquiry'!$C$2,1+COUNT($A$1:A577),"")</f>
        <v/>
      </c>
      <c r="B578" s="133" t="str">
        <f ca="1">OFFSET('Purchases Input worksheet'!$A$1,ROW()-2,0)</f>
        <v/>
      </c>
      <c r="C578" s="201" t="str">
        <f ca="1">IF($C577="Total","",
IF($C577="","",
IF(OFFSET('Purchases Input worksheet'!$B$1,ROW()-2,0)="","TOTAL",
OFFSET('Purchases Input worksheet'!$B$1,ROW()-2,0))))</f>
        <v/>
      </c>
      <c r="D578" s="201" t="str">
        <f ca="1">IF(OFFSET('Purchases Input worksheet'!$C$1,ROW()-2,0)="","",OFFSET('Purchases Input worksheet'!$C$1,ROW()-2,0))</f>
        <v/>
      </c>
      <c r="E578" s="170" t="str">
        <f ca="1">IF(OFFSET('Purchases Input worksheet'!$F$1,ROW()-2,0)="","",OFFSET('Purchases Input worksheet'!$F$1,ROW()-2,0))</f>
        <v/>
      </c>
      <c r="F578" s="202" t="str">
        <f ca="1">IF(OFFSET('Purchases Input worksheet'!$G$1,ROW()-2,0)="","",OFFSET('Purchases Input worksheet'!$G$1,ROW()-2,0))</f>
        <v/>
      </c>
      <c r="G578" s="205" t="str">
        <f ca="1">IF($C578="Total",SUM(G$1:G577),IF(OR('Purchases Input worksheet'!$M577&gt;0,'Purchases Input worksheet'!$M577=0),"",'Purchases Input worksheet'!$M577))</f>
        <v/>
      </c>
      <c r="H578" s="206" t="str">
        <f ca="1">IF($C578="Total",SUM(H$1:H577),IF(OR('Purchases Input worksheet'!$M577&lt;0,'Purchases Input worksheet'!$M577=0),"",'Purchases Input worksheet'!$M577))</f>
        <v/>
      </c>
      <c r="I578" s="347"/>
      <c r="J578" s="211" t="str">
        <f ca="1">IF($C578="Total",SUM($I$1:I577),"")</f>
        <v/>
      </c>
      <c r="K578" s="212" t="str">
        <f ca="1">IFERROR(IF($C578="Total",$K$2+SUM($G578:$H578)-$J578,
IF(AND(G578="",H578=""),"",
$K$2+SUM(H$3:$H578)+SUM(G$3:$G578)-SUM(I$2:$I578))),"")</f>
        <v/>
      </c>
    </row>
    <row r="579" spans="1:11" x14ac:dyDescent="0.35">
      <c r="A579" s="318" t="str">
        <f ca="1">IF($B579='Creditor balance enquiry'!$C$2,1+COUNT($A$1:A578),"")</f>
        <v/>
      </c>
      <c r="B579" s="133" t="str">
        <f ca="1">OFFSET('Purchases Input worksheet'!$A$1,ROW()-2,0)</f>
        <v/>
      </c>
      <c r="C579" s="201" t="str">
        <f ca="1">IF($C578="Total","",
IF($C578="","",
IF(OFFSET('Purchases Input worksheet'!$B$1,ROW()-2,0)="","TOTAL",
OFFSET('Purchases Input worksheet'!$B$1,ROW()-2,0))))</f>
        <v/>
      </c>
      <c r="D579" s="201" t="str">
        <f ca="1">IF(OFFSET('Purchases Input worksheet'!$C$1,ROW()-2,0)="","",OFFSET('Purchases Input worksheet'!$C$1,ROW()-2,0))</f>
        <v/>
      </c>
      <c r="E579" s="170" t="str">
        <f ca="1">IF(OFFSET('Purchases Input worksheet'!$F$1,ROW()-2,0)="","",OFFSET('Purchases Input worksheet'!$F$1,ROW()-2,0))</f>
        <v/>
      </c>
      <c r="F579" s="202" t="str">
        <f ca="1">IF(OFFSET('Purchases Input worksheet'!$G$1,ROW()-2,0)="","",OFFSET('Purchases Input worksheet'!$G$1,ROW()-2,0))</f>
        <v/>
      </c>
      <c r="G579" s="205" t="str">
        <f ca="1">IF($C579="Total",SUM(G$1:G578),IF(OR('Purchases Input worksheet'!$M578&gt;0,'Purchases Input worksheet'!$M578=0),"",'Purchases Input worksheet'!$M578))</f>
        <v/>
      </c>
      <c r="H579" s="206" t="str">
        <f ca="1">IF($C579="Total",SUM(H$1:H578),IF(OR('Purchases Input worksheet'!$M578&lt;0,'Purchases Input worksheet'!$M578=0),"",'Purchases Input worksheet'!$M578))</f>
        <v/>
      </c>
      <c r="I579" s="347"/>
      <c r="J579" s="211" t="str">
        <f ca="1">IF($C579="Total",SUM($I$1:I578),"")</f>
        <v/>
      </c>
      <c r="K579" s="212" t="str">
        <f ca="1">IFERROR(IF($C579="Total",$K$2+SUM($G579:$H579)-$J579,
IF(AND(G579="",H579=""),"",
$K$2+SUM(H$3:$H579)+SUM(G$3:$G579)-SUM(I$2:$I579))),"")</f>
        <v/>
      </c>
    </row>
    <row r="580" spans="1:11" x14ac:dyDescent="0.35">
      <c r="A580" s="318" t="str">
        <f ca="1">IF($B580='Creditor balance enquiry'!$C$2,1+COUNT($A$1:A579),"")</f>
        <v/>
      </c>
      <c r="B580" s="133" t="str">
        <f ca="1">OFFSET('Purchases Input worksheet'!$A$1,ROW()-2,0)</f>
        <v/>
      </c>
      <c r="C580" s="201" t="str">
        <f ca="1">IF($C579="Total","",
IF($C579="","",
IF(OFFSET('Purchases Input worksheet'!$B$1,ROW()-2,0)="","TOTAL",
OFFSET('Purchases Input worksheet'!$B$1,ROW()-2,0))))</f>
        <v/>
      </c>
      <c r="D580" s="201" t="str">
        <f ca="1">IF(OFFSET('Purchases Input worksheet'!$C$1,ROW()-2,0)="","",OFFSET('Purchases Input worksheet'!$C$1,ROW()-2,0))</f>
        <v/>
      </c>
      <c r="E580" s="170" t="str">
        <f ca="1">IF(OFFSET('Purchases Input worksheet'!$F$1,ROW()-2,0)="","",OFFSET('Purchases Input worksheet'!$F$1,ROW()-2,0))</f>
        <v/>
      </c>
      <c r="F580" s="202" t="str">
        <f ca="1">IF(OFFSET('Purchases Input worksheet'!$G$1,ROW()-2,0)="","",OFFSET('Purchases Input worksheet'!$G$1,ROW()-2,0))</f>
        <v/>
      </c>
      <c r="G580" s="205" t="str">
        <f ca="1">IF($C580="Total",SUM(G$1:G579),IF(OR('Purchases Input worksheet'!$M579&gt;0,'Purchases Input worksheet'!$M579=0),"",'Purchases Input worksheet'!$M579))</f>
        <v/>
      </c>
      <c r="H580" s="206" t="str">
        <f ca="1">IF($C580="Total",SUM(H$1:H579),IF(OR('Purchases Input worksheet'!$M579&lt;0,'Purchases Input worksheet'!$M579=0),"",'Purchases Input worksheet'!$M579))</f>
        <v/>
      </c>
      <c r="I580" s="347"/>
      <c r="J580" s="211" t="str">
        <f ca="1">IF($C580="Total",SUM($I$1:I579),"")</f>
        <v/>
      </c>
      <c r="K580" s="212" t="str">
        <f ca="1">IFERROR(IF($C580="Total",$K$2+SUM($G580:$H580)-$J580,
IF(AND(G580="",H580=""),"",
$K$2+SUM(H$3:$H580)+SUM(G$3:$G580)-SUM(I$2:$I580))),"")</f>
        <v/>
      </c>
    </row>
    <row r="581" spans="1:11" x14ac:dyDescent="0.35">
      <c r="A581" s="318" t="str">
        <f ca="1">IF($B581='Creditor balance enquiry'!$C$2,1+COUNT($A$1:A580),"")</f>
        <v/>
      </c>
      <c r="B581" s="133" t="str">
        <f ca="1">OFFSET('Purchases Input worksheet'!$A$1,ROW()-2,0)</f>
        <v/>
      </c>
      <c r="C581" s="201" t="str">
        <f ca="1">IF($C580="Total","",
IF($C580="","",
IF(OFFSET('Purchases Input worksheet'!$B$1,ROW()-2,0)="","TOTAL",
OFFSET('Purchases Input worksheet'!$B$1,ROW()-2,0))))</f>
        <v/>
      </c>
      <c r="D581" s="201" t="str">
        <f ca="1">IF(OFFSET('Purchases Input worksheet'!$C$1,ROW()-2,0)="","",OFFSET('Purchases Input worksheet'!$C$1,ROW()-2,0))</f>
        <v/>
      </c>
      <c r="E581" s="170" t="str">
        <f ca="1">IF(OFFSET('Purchases Input worksheet'!$F$1,ROW()-2,0)="","",OFFSET('Purchases Input worksheet'!$F$1,ROW()-2,0))</f>
        <v/>
      </c>
      <c r="F581" s="202" t="str">
        <f ca="1">IF(OFFSET('Purchases Input worksheet'!$G$1,ROW()-2,0)="","",OFFSET('Purchases Input worksheet'!$G$1,ROW()-2,0))</f>
        <v/>
      </c>
      <c r="G581" s="205" t="str">
        <f ca="1">IF($C581="Total",SUM(G$1:G580),IF(OR('Purchases Input worksheet'!$M580&gt;0,'Purchases Input worksheet'!$M580=0),"",'Purchases Input worksheet'!$M580))</f>
        <v/>
      </c>
      <c r="H581" s="206" t="str">
        <f ca="1">IF($C581="Total",SUM(H$1:H580),IF(OR('Purchases Input worksheet'!$M580&lt;0,'Purchases Input worksheet'!$M580=0),"",'Purchases Input worksheet'!$M580))</f>
        <v/>
      </c>
      <c r="I581" s="347"/>
      <c r="J581" s="211" t="str">
        <f ca="1">IF($C581="Total",SUM($I$1:I580),"")</f>
        <v/>
      </c>
      <c r="K581" s="212" t="str">
        <f ca="1">IFERROR(IF($C581="Total",$K$2+SUM($G581:$H581)-$J581,
IF(AND(G581="",H581=""),"",
$K$2+SUM(H$3:$H581)+SUM(G$3:$G581)-SUM(I$2:$I581))),"")</f>
        <v/>
      </c>
    </row>
    <row r="582" spans="1:11" x14ac:dyDescent="0.35">
      <c r="A582" s="318" t="str">
        <f ca="1">IF($B582='Creditor balance enquiry'!$C$2,1+COUNT($A$1:A581),"")</f>
        <v/>
      </c>
      <c r="B582" s="133" t="str">
        <f ca="1">OFFSET('Purchases Input worksheet'!$A$1,ROW()-2,0)</f>
        <v/>
      </c>
      <c r="C582" s="201" t="str">
        <f ca="1">IF($C581="Total","",
IF($C581="","",
IF(OFFSET('Purchases Input worksheet'!$B$1,ROW()-2,0)="","TOTAL",
OFFSET('Purchases Input worksheet'!$B$1,ROW()-2,0))))</f>
        <v/>
      </c>
      <c r="D582" s="201" t="str">
        <f ca="1">IF(OFFSET('Purchases Input worksheet'!$C$1,ROW()-2,0)="","",OFFSET('Purchases Input worksheet'!$C$1,ROW()-2,0))</f>
        <v/>
      </c>
      <c r="E582" s="170" t="str">
        <f ca="1">IF(OFFSET('Purchases Input worksheet'!$F$1,ROW()-2,0)="","",OFFSET('Purchases Input worksheet'!$F$1,ROW()-2,0))</f>
        <v/>
      </c>
      <c r="F582" s="202" t="str">
        <f ca="1">IF(OFFSET('Purchases Input worksheet'!$G$1,ROW()-2,0)="","",OFFSET('Purchases Input worksheet'!$G$1,ROW()-2,0))</f>
        <v/>
      </c>
      <c r="G582" s="205" t="str">
        <f ca="1">IF($C582="Total",SUM(G$1:G581),IF(OR('Purchases Input worksheet'!$M581&gt;0,'Purchases Input worksheet'!$M581=0),"",'Purchases Input worksheet'!$M581))</f>
        <v/>
      </c>
      <c r="H582" s="206" t="str">
        <f ca="1">IF($C582="Total",SUM(H$1:H581),IF(OR('Purchases Input worksheet'!$M581&lt;0,'Purchases Input worksheet'!$M581=0),"",'Purchases Input worksheet'!$M581))</f>
        <v/>
      </c>
      <c r="I582" s="347"/>
      <c r="J582" s="211" t="str">
        <f ca="1">IF($C582="Total",SUM($I$1:I581),"")</f>
        <v/>
      </c>
      <c r="K582" s="212" t="str">
        <f ca="1">IFERROR(IF($C582="Total",$K$2+SUM($G582:$H582)-$J582,
IF(AND(G582="",H582=""),"",
$K$2+SUM(H$3:$H582)+SUM(G$3:$G582)-SUM(I$2:$I582))),"")</f>
        <v/>
      </c>
    </row>
    <row r="583" spans="1:11" x14ac:dyDescent="0.35">
      <c r="A583" s="318" t="str">
        <f ca="1">IF($B583='Creditor balance enquiry'!$C$2,1+COUNT($A$1:A582),"")</f>
        <v/>
      </c>
      <c r="B583" s="133" t="str">
        <f ca="1">OFFSET('Purchases Input worksheet'!$A$1,ROW()-2,0)</f>
        <v/>
      </c>
      <c r="C583" s="201" t="str">
        <f ca="1">IF($C582="Total","",
IF($C582="","",
IF(OFFSET('Purchases Input worksheet'!$B$1,ROW()-2,0)="","TOTAL",
OFFSET('Purchases Input worksheet'!$B$1,ROW()-2,0))))</f>
        <v/>
      </c>
      <c r="D583" s="201" t="str">
        <f ca="1">IF(OFFSET('Purchases Input worksheet'!$C$1,ROW()-2,0)="","",OFFSET('Purchases Input worksheet'!$C$1,ROW()-2,0))</f>
        <v/>
      </c>
      <c r="E583" s="170" t="str">
        <f ca="1">IF(OFFSET('Purchases Input worksheet'!$F$1,ROW()-2,0)="","",OFFSET('Purchases Input worksheet'!$F$1,ROW()-2,0))</f>
        <v/>
      </c>
      <c r="F583" s="202" t="str">
        <f ca="1">IF(OFFSET('Purchases Input worksheet'!$G$1,ROW()-2,0)="","",OFFSET('Purchases Input worksheet'!$G$1,ROW()-2,0))</f>
        <v/>
      </c>
      <c r="G583" s="205" t="str">
        <f ca="1">IF($C583="Total",SUM(G$1:G582),IF(OR('Purchases Input worksheet'!$M582&gt;0,'Purchases Input worksheet'!$M582=0),"",'Purchases Input worksheet'!$M582))</f>
        <v/>
      </c>
      <c r="H583" s="206" t="str">
        <f ca="1">IF($C583="Total",SUM(H$1:H582),IF(OR('Purchases Input worksheet'!$M582&lt;0,'Purchases Input worksheet'!$M582=0),"",'Purchases Input worksheet'!$M582))</f>
        <v/>
      </c>
      <c r="I583" s="347"/>
      <c r="J583" s="211" t="str">
        <f ca="1">IF($C583="Total",SUM($I$1:I582),"")</f>
        <v/>
      </c>
      <c r="K583" s="212" t="str">
        <f ca="1">IFERROR(IF($C583="Total",$K$2+SUM($G583:$H583)-$J583,
IF(AND(G583="",H583=""),"",
$K$2+SUM(H$3:$H583)+SUM(G$3:$G583)-SUM(I$2:$I583))),"")</f>
        <v/>
      </c>
    </row>
    <row r="584" spans="1:11" x14ac:dyDescent="0.35">
      <c r="A584" s="318" t="str">
        <f ca="1">IF($B584='Creditor balance enquiry'!$C$2,1+COUNT($A$1:A583),"")</f>
        <v/>
      </c>
      <c r="B584" s="133" t="str">
        <f ca="1">OFFSET('Purchases Input worksheet'!$A$1,ROW()-2,0)</f>
        <v/>
      </c>
      <c r="C584" s="201" t="str">
        <f ca="1">IF($C583="Total","",
IF($C583="","",
IF(OFFSET('Purchases Input worksheet'!$B$1,ROW()-2,0)="","TOTAL",
OFFSET('Purchases Input worksheet'!$B$1,ROW()-2,0))))</f>
        <v/>
      </c>
      <c r="D584" s="201" t="str">
        <f ca="1">IF(OFFSET('Purchases Input worksheet'!$C$1,ROW()-2,0)="","",OFFSET('Purchases Input worksheet'!$C$1,ROW()-2,0))</f>
        <v/>
      </c>
      <c r="E584" s="170" t="str">
        <f ca="1">IF(OFFSET('Purchases Input worksheet'!$F$1,ROW()-2,0)="","",OFFSET('Purchases Input worksheet'!$F$1,ROW()-2,0))</f>
        <v/>
      </c>
      <c r="F584" s="202" t="str">
        <f ca="1">IF(OFFSET('Purchases Input worksheet'!$G$1,ROW()-2,0)="","",OFFSET('Purchases Input worksheet'!$G$1,ROW()-2,0))</f>
        <v/>
      </c>
      <c r="G584" s="205" t="str">
        <f ca="1">IF($C584="Total",SUM(G$1:G583),IF(OR('Purchases Input worksheet'!$M583&gt;0,'Purchases Input worksheet'!$M583=0),"",'Purchases Input worksheet'!$M583))</f>
        <v/>
      </c>
      <c r="H584" s="206" t="str">
        <f ca="1">IF($C584="Total",SUM(H$1:H583),IF(OR('Purchases Input worksheet'!$M583&lt;0,'Purchases Input worksheet'!$M583=0),"",'Purchases Input worksheet'!$M583))</f>
        <v/>
      </c>
      <c r="I584" s="347"/>
      <c r="J584" s="211" t="str">
        <f ca="1">IF($C584="Total",SUM($I$1:I583),"")</f>
        <v/>
      </c>
      <c r="K584" s="212" t="str">
        <f ca="1">IFERROR(IF($C584="Total",$K$2+SUM($G584:$H584)-$J584,
IF(AND(G584="",H584=""),"",
$K$2+SUM(H$3:$H584)+SUM(G$3:$G584)-SUM(I$2:$I584))),"")</f>
        <v/>
      </c>
    </row>
    <row r="585" spans="1:11" x14ac:dyDescent="0.35">
      <c r="A585" s="318" t="str">
        <f ca="1">IF($B585='Creditor balance enquiry'!$C$2,1+COUNT($A$1:A584),"")</f>
        <v/>
      </c>
      <c r="B585" s="133" t="str">
        <f ca="1">OFFSET('Purchases Input worksheet'!$A$1,ROW()-2,0)</f>
        <v/>
      </c>
      <c r="C585" s="201" t="str">
        <f ca="1">IF($C584="Total","",
IF($C584="","",
IF(OFFSET('Purchases Input worksheet'!$B$1,ROW()-2,0)="","TOTAL",
OFFSET('Purchases Input worksheet'!$B$1,ROW()-2,0))))</f>
        <v/>
      </c>
      <c r="D585" s="201" t="str">
        <f ca="1">IF(OFFSET('Purchases Input worksheet'!$C$1,ROW()-2,0)="","",OFFSET('Purchases Input worksheet'!$C$1,ROW()-2,0))</f>
        <v/>
      </c>
      <c r="E585" s="170" t="str">
        <f ca="1">IF(OFFSET('Purchases Input worksheet'!$F$1,ROW()-2,0)="","",OFFSET('Purchases Input worksheet'!$F$1,ROW()-2,0))</f>
        <v/>
      </c>
      <c r="F585" s="202" t="str">
        <f ca="1">IF(OFFSET('Purchases Input worksheet'!$G$1,ROW()-2,0)="","",OFFSET('Purchases Input worksheet'!$G$1,ROW()-2,0))</f>
        <v/>
      </c>
      <c r="G585" s="205" t="str">
        <f ca="1">IF($C585="Total",SUM(G$1:G584),IF(OR('Purchases Input worksheet'!$M584&gt;0,'Purchases Input worksheet'!$M584=0),"",'Purchases Input worksheet'!$M584))</f>
        <v/>
      </c>
      <c r="H585" s="206" t="str">
        <f ca="1">IF($C585="Total",SUM(H$1:H584),IF(OR('Purchases Input worksheet'!$M584&lt;0,'Purchases Input worksheet'!$M584=0),"",'Purchases Input worksheet'!$M584))</f>
        <v/>
      </c>
      <c r="I585" s="347"/>
      <c r="J585" s="211" t="str">
        <f ca="1">IF($C585="Total",SUM($I$1:I584),"")</f>
        <v/>
      </c>
      <c r="K585" s="212" t="str">
        <f ca="1">IFERROR(IF($C585="Total",$K$2+SUM($G585:$H585)-$J585,
IF(AND(G585="",H585=""),"",
$K$2+SUM(H$3:$H585)+SUM(G$3:$G585)-SUM(I$2:$I585))),"")</f>
        <v/>
      </c>
    </row>
    <row r="586" spans="1:11" x14ac:dyDescent="0.35">
      <c r="A586" s="318" t="str">
        <f ca="1">IF($B586='Creditor balance enquiry'!$C$2,1+COUNT($A$1:A585),"")</f>
        <v/>
      </c>
      <c r="B586" s="133" t="str">
        <f ca="1">OFFSET('Purchases Input worksheet'!$A$1,ROW()-2,0)</f>
        <v/>
      </c>
      <c r="C586" s="201" t="str">
        <f ca="1">IF($C585="Total","",
IF($C585="","",
IF(OFFSET('Purchases Input worksheet'!$B$1,ROW()-2,0)="","TOTAL",
OFFSET('Purchases Input worksheet'!$B$1,ROW()-2,0))))</f>
        <v/>
      </c>
      <c r="D586" s="201" t="str">
        <f ca="1">IF(OFFSET('Purchases Input worksheet'!$C$1,ROW()-2,0)="","",OFFSET('Purchases Input worksheet'!$C$1,ROW()-2,0))</f>
        <v/>
      </c>
      <c r="E586" s="170" t="str">
        <f ca="1">IF(OFFSET('Purchases Input worksheet'!$F$1,ROW()-2,0)="","",OFFSET('Purchases Input worksheet'!$F$1,ROW()-2,0))</f>
        <v/>
      </c>
      <c r="F586" s="202" t="str">
        <f ca="1">IF(OFFSET('Purchases Input worksheet'!$G$1,ROW()-2,0)="","",OFFSET('Purchases Input worksheet'!$G$1,ROW()-2,0))</f>
        <v/>
      </c>
      <c r="G586" s="205" t="str">
        <f ca="1">IF($C586="Total",SUM(G$1:G585),IF(OR('Purchases Input worksheet'!$M585&gt;0,'Purchases Input worksheet'!$M585=0),"",'Purchases Input worksheet'!$M585))</f>
        <v/>
      </c>
      <c r="H586" s="206" t="str">
        <f ca="1">IF($C586="Total",SUM(H$1:H585),IF(OR('Purchases Input worksheet'!$M585&lt;0,'Purchases Input worksheet'!$M585=0),"",'Purchases Input worksheet'!$M585))</f>
        <v/>
      </c>
      <c r="I586" s="347"/>
      <c r="J586" s="211" t="str">
        <f ca="1">IF($C586="Total",SUM($I$1:I585),"")</f>
        <v/>
      </c>
      <c r="K586" s="212" t="str">
        <f ca="1">IFERROR(IF($C586="Total",$K$2+SUM($G586:$H586)-$J586,
IF(AND(G586="",H586=""),"",
$K$2+SUM(H$3:$H586)+SUM(G$3:$G586)-SUM(I$2:$I586))),"")</f>
        <v/>
      </c>
    </row>
    <row r="587" spans="1:11" x14ac:dyDescent="0.35">
      <c r="A587" s="318" t="str">
        <f ca="1">IF($B587='Creditor balance enquiry'!$C$2,1+COUNT($A$1:A586),"")</f>
        <v/>
      </c>
      <c r="B587" s="133" t="str">
        <f ca="1">OFFSET('Purchases Input worksheet'!$A$1,ROW()-2,0)</f>
        <v/>
      </c>
      <c r="C587" s="201" t="str">
        <f ca="1">IF($C586="Total","",
IF($C586="","",
IF(OFFSET('Purchases Input worksheet'!$B$1,ROW()-2,0)="","TOTAL",
OFFSET('Purchases Input worksheet'!$B$1,ROW()-2,0))))</f>
        <v/>
      </c>
      <c r="D587" s="201" t="str">
        <f ca="1">IF(OFFSET('Purchases Input worksheet'!$C$1,ROW()-2,0)="","",OFFSET('Purchases Input worksheet'!$C$1,ROW()-2,0))</f>
        <v/>
      </c>
      <c r="E587" s="170" t="str">
        <f ca="1">IF(OFFSET('Purchases Input worksheet'!$F$1,ROW()-2,0)="","",OFFSET('Purchases Input worksheet'!$F$1,ROW()-2,0))</f>
        <v/>
      </c>
      <c r="F587" s="202" t="str">
        <f ca="1">IF(OFFSET('Purchases Input worksheet'!$G$1,ROW()-2,0)="","",OFFSET('Purchases Input worksheet'!$G$1,ROW()-2,0))</f>
        <v/>
      </c>
      <c r="G587" s="205" t="str">
        <f ca="1">IF($C587="Total",SUM(G$1:G586),IF(OR('Purchases Input worksheet'!$M586&gt;0,'Purchases Input worksheet'!$M586=0),"",'Purchases Input worksheet'!$M586))</f>
        <v/>
      </c>
      <c r="H587" s="206" t="str">
        <f ca="1">IF($C587="Total",SUM(H$1:H586),IF(OR('Purchases Input worksheet'!$M586&lt;0,'Purchases Input worksheet'!$M586=0),"",'Purchases Input worksheet'!$M586))</f>
        <v/>
      </c>
      <c r="I587" s="347"/>
      <c r="J587" s="211" t="str">
        <f ca="1">IF($C587="Total",SUM($I$1:I586),"")</f>
        <v/>
      </c>
      <c r="K587" s="212" t="str">
        <f ca="1">IFERROR(IF($C587="Total",$K$2+SUM($G587:$H587)-$J587,
IF(AND(G587="",H587=""),"",
$K$2+SUM(H$3:$H587)+SUM(G$3:$G587)-SUM(I$2:$I587))),"")</f>
        <v/>
      </c>
    </row>
    <row r="588" spans="1:11" x14ac:dyDescent="0.35">
      <c r="A588" s="318" t="str">
        <f ca="1">IF($B588='Creditor balance enquiry'!$C$2,1+COUNT($A$1:A587),"")</f>
        <v/>
      </c>
      <c r="B588" s="133" t="str">
        <f ca="1">OFFSET('Purchases Input worksheet'!$A$1,ROW()-2,0)</f>
        <v/>
      </c>
      <c r="C588" s="201" t="str">
        <f ca="1">IF($C587="Total","",
IF($C587="","",
IF(OFFSET('Purchases Input worksheet'!$B$1,ROW()-2,0)="","TOTAL",
OFFSET('Purchases Input worksheet'!$B$1,ROW()-2,0))))</f>
        <v/>
      </c>
      <c r="D588" s="201" t="str">
        <f ca="1">IF(OFFSET('Purchases Input worksheet'!$C$1,ROW()-2,0)="","",OFFSET('Purchases Input worksheet'!$C$1,ROW()-2,0))</f>
        <v/>
      </c>
      <c r="E588" s="170" t="str">
        <f ca="1">IF(OFFSET('Purchases Input worksheet'!$F$1,ROW()-2,0)="","",OFFSET('Purchases Input worksheet'!$F$1,ROW()-2,0))</f>
        <v/>
      </c>
      <c r="F588" s="202" t="str">
        <f ca="1">IF(OFFSET('Purchases Input worksheet'!$G$1,ROW()-2,0)="","",OFFSET('Purchases Input worksheet'!$G$1,ROW()-2,0))</f>
        <v/>
      </c>
      <c r="G588" s="205" t="str">
        <f ca="1">IF($C588="Total",SUM(G$1:G587),IF(OR('Purchases Input worksheet'!$M587&gt;0,'Purchases Input worksheet'!$M587=0),"",'Purchases Input worksheet'!$M587))</f>
        <v/>
      </c>
      <c r="H588" s="206" t="str">
        <f ca="1">IF($C588="Total",SUM(H$1:H587),IF(OR('Purchases Input worksheet'!$M587&lt;0,'Purchases Input worksheet'!$M587=0),"",'Purchases Input worksheet'!$M587))</f>
        <v/>
      </c>
      <c r="I588" s="347"/>
      <c r="J588" s="211" t="str">
        <f ca="1">IF($C588="Total",SUM($I$1:I587),"")</f>
        <v/>
      </c>
      <c r="K588" s="212" t="str">
        <f ca="1">IFERROR(IF($C588="Total",$K$2+SUM($G588:$H588)-$J588,
IF(AND(G588="",H588=""),"",
$K$2+SUM(H$3:$H588)+SUM(G$3:$G588)-SUM(I$2:$I588))),"")</f>
        <v/>
      </c>
    </row>
    <row r="589" spans="1:11" x14ac:dyDescent="0.35">
      <c r="A589" s="318" t="str">
        <f ca="1">IF($B589='Creditor balance enquiry'!$C$2,1+COUNT($A$1:A588),"")</f>
        <v/>
      </c>
      <c r="B589" s="133" t="str">
        <f ca="1">OFFSET('Purchases Input worksheet'!$A$1,ROW()-2,0)</f>
        <v/>
      </c>
      <c r="C589" s="201" t="str">
        <f ca="1">IF($C588="Total","",
IF($C588="","",
IF(OFFSET('Purchases Input worksheet'!$B$1,ROW()-2,0)="","TOTAL",
OFFSET('Purchases Input worksheet'!$B$1,ROW()-2,0))))</f>
        <v/>
      </c>
      <c r="D589" s="201" t="str">
        <f ca="1">IF(OFFSET('Purchases Input worksheet'!$C$1,ROW()-2,0)="","",OFFSET('Purchases Input worksheet'!$C$1,ROW()-2,0))</f>
        <v/>
      </c>
      <c r="E589" s="170" t="str">
        <f ca="1">IF(OFFSET('Purchases Input worksheet'!$F$1,ROW()-2,0)="","",OFFSET('Purchases Input worksheet'!$F$1,ROW()-2,0))</f>
        <v/>
      </c>
      <c r="F589" s="202" t="str">
        <f ca="1">IF(OFFSET('Purchases Input worksheet'!$G$1,ROW()-2,0)="","",OFFSET('Purchases Input worksheet'!$G$1,ROW()-2,0))</f>
        <v/>
      </c>
      <c r="G589" s="205" t="str">
        <f ca="1">IF($C589="Total",SUM(G$1:G588),IF(OR('Purchases Input worksheet'!$M588&gt;0,'Purchases Input worksheet'!$M588=0),"",'Purchases Input worksheet'!$M588))</f>
        <v/>
      </c>
      <c r="H589" s="206" t="str">
        <f ca="1">IF($C589="Total",SUM(H$1:H588),IF(OR('Purchases Input worksheet'!$M588&lt;0,'Purchases Input worksheet'!$M588=0),"",'Purchases Input worksheet'!$M588))</f>
        <v/>
      </c>
      <c r="I589" s="347"/>
      <c r="J589" s="211" t="str">
        <f ca="1">IF($C589="Total",SUM($I$1:I588),"")</f>
        <v/>
      </c>
      <c r="K589" s="212" t="str">
        <f ca="1">IFERROR(IF($C589="Total",$K$2+SUM($G589:$H589)-$J589,
IF(AND(G589="",H589=""),"",
$K$2+SUM(H$3:$H589)+SUM(G$3:$G589)-SUM(I$2:$I589))),"")</f>
        <v/>
      </c>
    </row>
    <row r="590" spans="1:11" x14ac:dyDescent="0.35">
      <c r="A590" s="318" t="str">
        <f ca="1">IF($B590='Creditor balance enquiry'!$C$2,1+COUNT($A$1:A589),"")</f>
        <v/>
      </c>
      <c r="B590" s="133" t="str">
        <f ca="1">OFFSET('Purchases Input worksheet'!$A$1,ROW()-2,0)</f>
        <v/>
      </c>
      <c r="C590" s="201" t="str">
        <f ca="1">IF($C589="Total","",
IF($C589="","",
IF(OFFSET('Purchases Input worksheet'!$B$1,ROW()-2,0)="","TOTAL",
OFFSET('Purchases Input worksheet'!$B$1,ROW()-2,0))))</f>
        <v/>
      </c>
      <c r="D590" s="201" t="str">
        <f ca="1">IF(OFFSET('Purchases Input worksheet'!$C$1,ROW()-2,0)="","",OFFSET('Purchases Input worksheet'!$C$1,ROW()-2,0))</f>
        <v/>
      </c>
      <c r="E590" s="170" t="str">
        <f ca="1">IF(OFFSET('Purchases Input worksheet'!$F$1,ROW()-2,0)="","",OFFSET('Purchases Input worksheet'!$F$1,ROW()-2,0))</f>
        <v/>
      </c>
      <c r="F590" s="202" t="str">
        <f ca="1">IF(OFFSET('Purchases Input worksheet'!$G$1,ROW()-2,0)="","",OFFSET('Purchases Input worksheet'!$G$1,ROW()-2,0))</f>
        <v/>
      </c>
      <c r="G590" s="205" t="str">
        <f ca="1">IF($C590="Total",SUM(G$1:G589),IF(OR('Purchases Input worksheet'!$M589&gt;0,'Purchases Input worksheet'!$M589=0),"",'Purchases Input worksheet'!$M589))</f>
        <v/>
      </c>
      <c r="H590" s="206" t="str">
        <f ca="1">IF($C590="Total",SUM(H$1:H589),IF(OR('Purchases Input worksheet'!$M589&lt;0,'Purchases Input worksheet'!$M589=0),"",'Purchases Input worksheet'!$M589))</f>
        <v/>
      </c>
      <c r="I590" s="347"/>
      <c r="J590" s="211" t="str">
        <f ca="1">IF($C590="Total",SUM($I$1:I589),"")</f>
        <v/>
      </c>
      <c r="K590" s="212" t="str">
        <f ca="1">IFERROR(IF($C590="Total",$K$2+SUM($G590:$H590)-$J590,
IF(AND(G590="",H590=""),"",
$K$2+SUM(H$3:$H590)+SUM(G$3:$G590)-SUM(I$2:$I590))),"")</f>
        <v/>
      </c>
    </row>
    <row r="591" spans="1:11" x14ac:dyDescent="0.35">
      <c r="A591" s="318" t="str">
        <f ca="1">IF($B591='Creditor balance enquiry'!$C$2,1+COUNT($A$1:A590),"")</f>
        <v/>
      </c>
      <c r="B591" s="133" t="str">
        <f ca="1">OFFSET('Purchases Input worksheet'!$A$1,ROW()-2,0)</f>
        <v/>
      </c>
      <c r="C591" s="201" t="str">
        <f ca="1">IF($C590="Total","",
IF($C590="","",
IF(OFFSET('Purchases Input worksheet'!$B$1,ROW()-2,0)="","TOTAL",
OFFSET('Purchases Input worksheet'!$B$1,ROW()-2,0))))</f>
        <v/>
      </c>
      <c r="D591" s="201" t="str">
        <f ca="1">IF(OFFSET('Purchases Input worksheet'!$C$1,ROW()-2,0)="","",OFFSET('Purchases Input worksheet'!$C$1,ROW()-2,0))</f>
        <v/>
      </c>
      <c r="E591" s="170" t="str">
        <f ca="1">IF(OFFSET('Purchases Input worksheet'!$F$1,ROW()-2,0)="","",OFFSET('Purchases Input worksheet'!$F$1,ROW()-2,0))</f>
        <v/>
      </c>
      <c r="F591" s="202" t="str">
        <f ca="1">IF(OFFSET('Purchases Input worksheet'!$G$1,ROW()-2,0)="","",OFFSET('Purchases Input worksheet'!$G$1,ROW()-2,0))</f>
        <v/>
      </c>
      <c r="G591" s="205" t="str">
        <f ca="1">IF($C591="Total",SUM(G$1:G590),IF(OR('Purchases Input worksheet'!$M590&gt;0,'Purchases Input worksheet'!$M590=0),"",'Purchases Input worksheet'!$M590))</f>
        <v/>
      </c>
      <c r="H591" s="206" t="str">
        <f ca="1">IF($C591="Total",SUM(H$1:H590),IF(OR('Purchases Input worksheet'!$M590&lt;0,'Purchases Input worksheet'!$M590=0),"",'Purchases Input worksheet'!$M590))</f>
        <v/>
      </c>
      <c r="I591" s="347"/>
      <c r="J591" s="211" t="str">
        <f ca="1">IF($C591="Total",SUM($I$1:I590),"")</f>
        <v/>
      </c>
      <c r="K591" s="212" t="str">
        <f ca="1">IFERROR(IF($C591="Total",$K$2+SUM($G591:$H591)-$J591,
IF(AND(G591="",H591=""),"",
$K$2+SUM(H$3:$H591)+SUM(G$3:$G591)-SUM(I$2:$I591))),"")</f>
        <v/>
      </c>
    </row>
    <row r="592" spans="1:11" x14ac:dyDescent="0.35">
      <c r="A592" s="318" t="str">
        <f ca="1">IF($B592='Creditor balance enquiry'!$C$2,1+COUNT($A$1:A591),"")</f>
        <v/>
      </c>
      <c r="B592" s="133" t="str">
        <f ca="1">OFFSET('Purchases Input worksheet'!$A$1,ROW()-2,0)</f>
        <v/>
      </c>
      <c r="C592" s="201" t="str">
        <f ca="1">IF($C591="Total","",
IF($C591="","",
IF(OFFSET('Purchases Input worksheet'!$B$1,ROW()-2,0)="","TOTAL",
OFFSET('Purchases Input worksheet'!$B$1,ROW()-2,0))))</f>
        <v/>
      </c>
      <c r="D592" s="201" t="str">
        <f ca="1">IF(OFFSET('Purchases Input worksheet'!$C$1,ROW()-2,0)="","",OFFSET('Purchases Input worksheet'!$C$1,ROW()-2,0))</f>
        <v/>
      </c>
      <c r="E592" s="170" t="str">
        <f ca="1">IF(OFFSET('Purchases Input worksheet'!$F$1,ROW()-2,0)="","",OFFSET('Purchases Input worksheet'!$F$1,ROW()-2,0))</f>
        <v/>
      </c>
      <c r="F592" s="202" t="str">
        <f ca="1">IF(OFFSET('Purchases Input worksheet'!$G$1,ROW()-2,0)="","",OFFSET('Purchases Input worksheet'!$G$1,ROW()-2,0))</f>
        <v/>
      </c>
      <c r="G592" s="205" t="str">
        <f ca="1">IF($C592="Total",SUM(G$1:G591),IF(OR('Purchases Input worksheet'!$M591&gt;0,'Purchases Input worksheet'!$M591=0),"",'Purchases Input worksheet'!$M591))</f>
        <v/>
      </c>
      <c r="H592" s="206" t="str">
        <f ca="1">IF($C592="Total",SUM(H$1:H591),IF(OR('Purchases Input worksheet'!$M591&lt;0,'Purchases Input worksheet'!$M591=0),"",'Purchases Input worksheet'!$M591))</f>
        <v/>
      </c>
      <c r="I592" s="347"/>
      <c r="J592" s="211" t="str">
        <f ca="1">IF($C592="Total",SUM($I$1:I591),"")</f>
        <v/>
      </c>
      <c r="K592" s="212" t="str">
        <f ca="1">IFERROR(IF($C592="Total",$K$2+SUM($G592:$H592)-$J592,
IF(AND(G592="",H592=""),"",
$K$2+SUM(H$3:$H592)+SUM(G$3:$G592)-SUM(I$2:$I592))),"")</f>
        <v/>
      </c>
    </row>
    <row r="593" spans="1:11" x14ac:dyDescent="0.35">
      <c r="A593" s="318" t="str">
        <f ca="1">IF($B593='Creditor balance enquiry'!$C$2,1+COUNT($A$1:A592),"")</f>
        <v/>
      </c>
      <c r="B593" s="133" t="str">
        <f ca="1">OFFSET('Purchases Input worksheet'!$A$1,ROW()-2,0)</f>
        <v/>
      </c>
      <c r="C593" s="201" t="str">
        <f ca="1">IF($C592="Total","",
IF($C592="","",
IF(OFFSET('Purchases Input worksheet'!$B$1,ROW()-2,0)="","TOTAL",
OFFSET('Purchases Input worksheet'!$B$1,ROW()-2,0))))</f>
        <v/>
      </c>
      <c r="D593" s="201" t="str">
        <f ca="1">IF(OFFSET('Purchases Input worksheet'!$C$1,ROW()-2,0)="","",OFFSET('Purchases Input worksheet'!$C$1,ROW()-2,0))</f>
        <v/>
      </c>
      <c r="E593" s="170" t="str">
        <f ca="1">IF(OFFSET('Purchases Input worksheet'!$F$1,ROW()-2,0)="","",OFFSET('Purchases Input worksheet'!$F$1,ROW()-2,0))</f>
        <v/>
      </c>
      <c r="F593" s="202" t="str">
        <f ca="1">IF(OFFSET('Purchases Input worksheet'!$G$1,ROW()-2,0)="","",OFFSET('Purchases Input worksheet'!$G$1,ROW()-2,0))</f>
        <v/>
      </c>
      <c r="G593" s="205" t="str">
        <f ca="1">IF($C593="Total",SUM(G$1:G592),IF(OR('Purchases Input worksheet'!$M592&gt;0,'Purchases Input worksheet'!$M592=0),"",'Purchases Input worksheet'!$M592))</f>
        <v/>
      </c>
      <c r="H593" s="206" t="str">
        <f ca="1">IF($C593="Total",SUM(H$1:H592),IF(OR('Purchases Input worksheet'!$M592&lt;0,'Purchases Input worksheet'!$M592=0),"",'Purchases Input worksheet'!$M592))</f>
        <v/>
      </c>
      <c r="I593" s="347"/>
      <c r="J593" s="211" t="str">
        <f ca="1">IF($C593="Total",SUM($I$1:I592),"")</f>
        <v/>
      </c>
      <c r="K593" s="212" t="str">
        <f ca="1">IFERROR(IF($C593="Total",$K$2+SUM($G593:$H593)-$J593,
IF(AND(G593="",H593=""),"",
$K$2+SUM(H$3:$H593)+SUM(G$3:$G593)-SUM(I$2:$I593))),"")</f>
        <v/>
      </c>
    </row>
    <row r="594" spans="1:11" x14ac:dyDescent="0.35">
      <c r="A594" s="318" t="str">
        <f ca="1">IF($B594='Creditor balance enquiry'!$C$2,1+COUNT($A$1:A593),"")</f>
        <v/>
      </c>
      <c r="B594" s="133" t="str">
        <f ca="1">OFFSET('Purchases Input worksheet'!$A$1,ROW()-2,0)</f>
        <v/>
      </c>
      <c r="C594" s="201" t="str">
        <f ca="1">IF($C593="Total","",
IF($C593="","",
IF(OFFSET('Purchases Input worksheet'!$B$1,ROW()-2,0)="","TOTAL",
OFFSET('Purchases Input worksheet'!$B$1,ROW()-2,0))))</f>
        <v/>
      </c>
      <c r="D594" s="201" t="str">
        <f ca="1">IF(OFFSET('Purchases Input worksheet'!$C$1,ROW()-2,0)="","",OFFSET('Purchases Input worksheet'!$C$1,ROW()-2,0))</f>
        <v/>
      </c>
      <c r="E594" s="170" t="str">
        <f ca="1">IF(OFFSET('Purchases Input worksheet'!$F$1,ROW()-2,0)="","",OFFSET('Purchases Input worksheet'!$F$1,ROW()-2,0))</f>
        <v/>
      </c>
      <c r="F594" s="202" t="str">
        <f ca="1">IF(OFFSET('Purchases Input worksheet'!$G$1,ROW()-2,0)="","",OFFSET('Purchases Input worksheet'!$G$1,ROW()-2,0))</f>
        <v/>
      </c>
      <c r="G594" s="205" t="str">
        <f ca="1">IF($C594="Total",SUM(G$1:G593),IF(OR('Purchases Input worksheet'!$M593&gt;0,'Purchases Input worksheet'!$M593=0),"",'Purchases Input worksheet'!$M593))</f>
        <v/>
      </c>
      <c r="H594" s="206" t="str">
        <f ca="1">IF($C594="Total",SUM(H$1:H593),IF(OR('Purchases Input worksheet'!$M593&lt;0,'Purchases Input worksheet'!$M593=0),"",'Purchases Input worksheet'!$M593))</f>
        <v/>
      </c>
      <c r="I594" s="347"/>
      <c r="J594" s="211" t="str">
        <f ca="1">IF($C594="Total",SUM($I$1:I593),"")</f>
        <v/>
      </c>
      <c r="K594" s="212" t="str">
        <f ca="1">IFERROR(IF($C594="Total",$K$2+SUM($G594:$H594)-$J594,
IF(AND(G594="",H594=""),"",
$K$2+SUM(H$3:$H594)+SUM(G$3:$G594)-SUM(I$2:$I594))),"")</f>
        <v/>
      </c>
    </row>
    <row r="595" spans="1:11" x14ac:dyDescent="0.35">
      <c r="A595" s="318" t="str">
        <f ca="1">IF($B595='Creditor balance enquiry'!$C$2,1+COUNT($A$1:A594),"")</f>
        <v/>
      </c>
      <c r="B595" s="133" t="str">
        <f ca="1">OFFSET('Purchases Input worksheet'!$A$1,ROW()-2,0)</f>
        <v/>
      </c>
      <c r="C595" s="201" t="str">
        <f ca="1">IF($C594="Total","",
IF($C594="","",
IF(OFFSET('Purchases Input worksheet'!$B$1,ROW()-2,0)="","TOTAL",
OFFSET('Purchases Input worksheet'!$B$1,ROW()-2,0))))</f>
        <v/>
      </c>
      <c r="D595" s="201" t="str">
        <f ca="1">IF(OFFSET('Purchases Input worksheet'!$C$1,ROW()-2,0)="","",OFFSET('Purchases Input worksheet'!$C$1,ROW()-2,0))</f>
        <v/>
      </c>
      <c r="E595" s="170" t="str">
        <f ca="1">IF(OFFSET('Purchases Input worksheet'!$F$1,ROW()-2,0)="","",OFFSET('Purchases Input worksheet'!$F$1,ROW()-2,0))</f>
        <v/>
      </c>
      <c r="F595" s="202" t="str">
        <f ca="1">IF(OFFSET('Purchases Input worksheet'!$G$1,ROW()-2,0)="","",OFFSET('Purchases Input worksheet'!$G$1,ROW()-2,0))</f>
        <v/>
      </c>
      <c r="G595" s="205" t="str">
        <f ca="1">IF($C595="Total",SUM(G$1:G594),IF(OR('Purchases Input worksheet'!$M594&gt;0,'Purchases Input worksheet'!$M594=0),"",'Purchases Input worksheet'!$M594))</f>
        <v/>
      </c>
      <c r="H595" s="206" t="str">
        <f ca="1">IF($C595="Total",SUM(H$1:H594),IF(OR('Purchases Input worksheet'!$M594&lt;0,'Purchases Input worksheet'!$M594=0),"",'Purchases Input worksheet'!$M594))</f>
        <v/>
      </c>
      <c r="I595" s="347"/>
      <c r="J595" s="211" t="str">
        <f ca="1">IF($C595="Total",SUM($I$1:I594),"")</f>
        <v/>
      </c>
      <c r="K595" s="212" t="str">
        <f ca="1">IFERROR(IF($C595="Total",$K$2+SUM($G595:$H595)-$J595,
IF(AND(G595="",H595=""),"",
$K$2+SUM(H$3:$H595)+SUM(G$3:$G595)-SUM(I$2:$I595))),"")</f>
        <v/>
      </c>
    </row>
    <row r="596" spans="1:11" x14ac:dyDescent="0.35">
      <c r="A596" s="318" t="str">
        <f ca="1">IF($B596='Creditor balance enquiry'!$C$2,1+COUNT($A$1:A595),"")</f>
        <v/>
      </c>
      <c r="B596" s="133" t="str">
        <f ca="1">OFFSET('Purchases Input worksheet'!$A$1,ROW()-2,0)</f>
        <v/>
      </c>
      <c r="C596" s="201" t="str">
        <f ca="1">IF($C595="Total","",
IF($C595="","",
IF(OFFSET('Purchases Input worksheet'!$B$1,ROW()-2,0)="","TOTAL",
OFFSET('Purchases Input worksheet'!$B$1,ROW()-2,0))))</f>
        <v/>
      </c>
      <c r="D596" s="201" t="str">
        <f ca="1">IF(OFFSET('Purchases Input worksheet'!$C$1,ROW()-2,0)="","",OFFSET('Purchases Input worksheet'!$C$1,ROW()-2,0))</f>
        <v/>
      </c>
      <c r="E596" s="170" t="str">
        <f ca="1">IF(OFFSET('Purchases Input worksheet'!$F$1,ROW()-2,0)="","",OFFSET('Purchases Input worksheet'!$F$1,ROW()-2,0))</f>
        <v/>
      </c>
      <c r="F596" s="202" t="str">
        <f ca="1">IF(OFFSET('Purchases Input worksheet'!$G$1,ROW()-2,0)="","",OFFSET('Purchases Input worksheet'!$G$1,ROW()-2,0))</f>
        <v/>
      </c>
      <c r="G596" s="205" t="str">
        <f ca="1">IF($C596="Total",SUM(G$1:G595),IF(OR('Purchases Input worksheet'!$M595&gt;0,'Purchases Input worksheet'!$M595=0),"",'Purchases Input worksheet'!$M595))</f>
        <v/>
      </c>
      <c r="H596" s="206" t="str">
        <f ca="1">IF($C596="Total",SUM(H$1:H595),IF(OR('Purchases Input worksheet'!$M595&lt;0,'Purchases Input worksheet'!$M595=0),"",'Purchases Input worksheet'!$M595))</f>
        <v/>
      </c>
      <c r="I596" s="347"/>
      <c r="J596" s="211" t="str">
        <f ca="1">IF($C596="Total",SUM($I$1:I595),"")</f>
        <v/>
      </c>
      <c r="K596" s="212" t="str">
        <f ca="1">IFERROR(IF($C596="Total",$K$2+SUM($G596:$H596)-$J596,
IF(AND(G596="",H596=""),"",
$K$2+SUM(H$3:$H596)+SUM(G$3:$G596)-SUM(I$2:$I596))),"")</f>
        <v/>
      </c>
    </row>
    <row r="597" spans="1:11" x14ac:dyDescent="0.35">
      <c r="A597" s="318" t="str">
        <f ca="1">IF($B597='Creditor balance enquiry'!$C$2,1+COUNT($A$1:A596),"")</f>
        <v/>
      </c>
      <c r="B597" s="133" t="str">
        <f ca="1">OFFSET('Purchases Input worksheet'!$A$1,ROW()-2,0)</f>
        <v/>
      </c>
      <c r="C597" s="201" t="str">
        <f ca="1">IF($C596="Total","",
IF($C596="","",
IF(OFFSET('Purchases Input worksheet'!$B$1,ROW()-2,0)="","TOTAL",
OFFSET('Purchases Input worksheet'!$B$1,ROW()-2,0))))</f>
        <v/>
      </c>
      <c r="D597" s="201" t="str">
        <f ca="1">IF(OFFSET('Purchases Input worksheet'!$C$1,ROW()-2,0)="","",OFFSET('Purchases Input worksheet'!$C$1,ROW()-2,0))</f>
        <v/>
      </c>
      <c r="E597" s="170" t="str">
        <f ca="1">IF(OFFSET('Purchases Input worksheet'!$F$1,ROW()-2,0)="","",OFFSET('Purchases Input worksheet'!$F$1,ROW()-2,0))</f>
        <v/>
      </c>
      <c r="F597" s="202" t="str">
        <f ca="1">IF(OFFSET('Purchases Input worksheet'!$G$1,ROW()-2,0)="","",OFFSET('Purchases Input worksheet'!$G$1,ROW()-2,0))</f>
        <v/>
      </c>
      <c r="G597" s="205" t="str">
        <f ca="1">IF($C597="Total",SUM(G$1:G596),IF(OR('Purchases Input worksheet'!$M596&gt;0,'Purchases Input worksheet'!$M596=0),"",'Purchases Input worksheet'!$M596))</f>
        <v/>
      </c>
      <c r="H597" s="206" t="str">
        <f ca="1">IF($C597="Total",SUM(H$1:H596),IF(OR('Purchases Input worksheet'!$M596&lt;0,'Purchases Input worksheet'!$M596=0),"",'Purchases Input worksheet'!$M596))</f>
        <v/>
      </c>
      <c r="I597" s="347"/>
      <c r="J597" s="211" t="str">
        <f ca="1">IF($C597="Total",SUM($I$1:I596),"")</f>
        <v/>
      </c>
      <c r="K597" s="212" t="str">
        <f ca="1">IFERROR(IF($C597="Total",$K$2+SUM($G597:$H597)-$J597,
IF(AND(G597="",H597=""),"",
$K$2+SUM(H$3:$H597)+SUM(G$3:$G597)-SUM(I$2:$I597))),"")</f>
        <v/>
      </c>
    </row>
    <row r="598" spans="1:11" x14ac:dyDescent="0.35">
      <c r="A598" s="318" t="str">
        <f ca="1">IF($B598='Creditor balance enquiry'!$C$2,1+COUNT($A$1:A597),"")</f>
        <v/>
      </c>
      <c r="B598" s="133" t="str">
        <f ca="1">OFFSET('Purchases Input worksheet'!$A$1,ROW()-2,0)</f>
        <v/>
      </c>
      <c r="C598" s="201" t="str">
        <f ca="1">IF($C597="Total","",
IF($C597="","",
IF(OFFSET('Purchases Input worksheet'!$B$1,ROW()-2,0)="","TOTAL",
OFFSET('Purchases Input worksheet'!$B$1,ROW()-2,0))))</f>
        <v/>
      </c>
      <c r="D598" s="201" t="str">
        <f ca="1">IF(OFFSET('Purchases Input worksheet'!$C$1,ROW()-2,0)="","",OFFSET('Purchases Input worksheet'!$C$1,ROW()-2,0))</f>
        <v/>
      </c>
      <c r="E598" s="170" t="str">
        <f ca="1">IF(OFFSET('Purchases Input worksheet'!$F$1,ROW()-2,0)="","",OFFSET('Purchases Input worksheet'!$F$1,ROW()-2,0))</f>
        <v/>
      </c>
      <c r="F598" s="202" t="str">
        <f ca="1">IF(OFFSET('Purchases Input worksheet'!$G$1,ROW()-2,0)="","",OFFSET('Purchases Input worksheet'!$G$1,ROW()-2,0))</f>
        <v/>
      </c>
      <c r="G598" s="205" t="str">
        <f ca="1">IF($C598="Total",SUM(G$1:G597),IF(OR('Purchases Input worksheet'!$M597&gt;0,'Purchases Input worksheet'!$M597=0),"",'Purchases Input worksheet'!$M597))</f>
        <v/>
      </c>
      <c r="H598" s="206" t="str">
        <f ca="1">IF($C598="Total",SUM(H$1:H597),IF(OR('Purchases Input worksheet'!$M597&lt;0,'Purchases Input worksheet'!$M597=0),"",'Purchases Input worksheet'!$M597))</f>
        <v/>
      </c>
      <c r="I598" s="347"/>
      <c r="J598" s="211" t="str">
        <f ca="1">IF($C598="Total",SUM($I$1:I597),"")</f>
        <v/>
      </c>
      <c r="K598" s="212" t="str">
        <f ca="1">IFERROR(IF($C598="Total",$K$2+SUM($G598:$H598)-$J598,
IF(AND(G598="",H598=""),"",
$K$2+SUM(H$3:$H598)+SUM(G$3:$G598)-SUM(I$2:$I598))),"")</f>
        <v/>
      </c>
    </row>
    <row r="599" spans="1:11" x14ac:dyDescent="0.35">
      <c r="A599" s="318" t="str">
        <f ca="1">IF($B599='Creditor balance enquiry'!$C$2,1+COUNT($A$1:A598),"")</f>
        <v/>
      </c>
      <c r="B599" s="133" t="str">
        <f ca="1">OFFSET('Purchases Input worksheet'!$A$1,ROW()-2,0)</f>
        <v/>
      </c>
      <c r="C599" s="201" t="str">
        <f ca="1">IF($C598="Total","",
IF($C598="","",
IF(OFFSET('Purchases Input worksheet'!$B$1,ROW()-2,0)="","TOTAL",
OFFSET('Purchases Input worksheet'!$B$1,ROW()-2,0))))</f>
        <v/>
      </c>
      <c r="D599" s="201" t="str">
        <f ca="1">IF(OFFSET('Purchases Input worksheet'!$C$1,ROW()-2,0)="","",OFFSET('Purchases Input worksheet'!$C$1,ROW()-2,0))</f>
        <v/>
      </c>
      <c r="E599" s="170" t="str">
        <f ca="1">IF(OFFSET('Purchases Input worksheet'!$F$1,ROW()-2,0)="","",OFFSET('Purchases Input worksheet'!$F$1,ROW()-2,0))</f>
        <v/>
      </c>
      <c r="F599" s="202" t="str">
        <f ca="1">IF(OFFSET('Purchases Input worksheet'!$G$1,ROW()-2,0)="","",OFFSET('Purchases Input worksheet'!$G$1,ROW()-2,0))</f>
        <v/>
      </c>
      <c r="G599" s="205" t="str">
        <f ca="1">IF($C599="Total",SUM(G$1:G598),IF(OR('Purchases Input worksheet'!$M598&gt;0,'Purchases Input worksheet'!$M598=0),"",'Purchases Input worksheet'!$M598))</f>
        <v/>
      </c>
      <c r="H599" s="206" t="str">
        <f ca="1">IF($C599="Total",SUM(H$1:H598),IF(OR('Purchases Input worksheet'!$M598&lt;0,'Purchases Input worksheet'!$M598=0),"",'Purchases Input worksheet'!$M598))</f>
        <v/>
      </c>
      <c r="I599" s="347"/>
      <c r="J599" s="211" t="str">
        <f ca="1">IF($C599="Total",SUM($I$1:I598),"")</f>
        <v/>
      </c>
      <c r="K599" s="212" t="str">
        <f ca="1">IFERROR(IF($C599="Total",$K$2+SUM($G599:$H599)-$J599,
IF(AND(G599="",H599=""),"",
$K$2+SUM(H$3:$H599)+SUM(G$3:$G599)-SUM(I$2:$I599))),"")</f>
        <v/>
      </c>
    </row>
    <row r="600" spans="1:11" x14ac:dyDescent="0.35">
      <c r="A600" s="318" t="str">
        <f ca="1">IF($B600='Creditor balance enquiry'!$C$2,1+COUNT($A$1:A599),"")</f>
        <v/>
      </c>
      <c r="B600" s="133" t="str">
        <f ca="1">OFFSET('Purchases Input worksheet'!$A$1,ROW()-2,0)</f>
        <v/>
      </c>
      <c r="C600" s="201" t="str">
        <f ca="1">IF($C599="Total","",
IF($C599="","",
IF(OFFSET('Purchases Input worksheet'!$B$1,ROW()-2,0)="","TOTAL",
OFFSET('Purchases Input worksheet'!$B$1,ROW()-2,0))))</f>
        <v/>
      </c>
      <c r="D600" s="201" t="str">
        <f ca="1">IF(OFFSET('Purchases Input worksheet'!$C$1,ROW()-2,0)="","",OFFSET('Purchases Input worksheet'!$C$1,ROW()-2,0))</f>
        <v/>
      </c>
      <c r="E600" s="170" t="str">
        <f ca="1">IF(OFFSET('Purchases Input worksheet'!$F$1,ROW()-2,0)="","",OFFSET('Purchases Input worksheet'!$F$1,ROW()-2,0))</f>
        <v/>
      </c>
      <c r="F600" s="202" t="str">
        <f ca="1">IF(OFFSET('Purchases Input worksheet'!$G$1,ROW()-2,0)="","",OFFSET('Purchases Input worksheet'!$G$1,ROW()-2,0))</f>
        <v/>
      </c>
      <c r="G600" s="205" t="str">
        <f ca="1">IF($C600="Total",SUM(G$1:G599),IF(OR('Purchases Input worksheet'!$M599&gt;0,'Purchases Input worksheet'!$M599=0),"",'Purchases Input worksheet'!$M599))</f>
        <v/>
      </c>
      <c r="H600" s="206" t="str">
        <f ca="1">IF($C600="Total",SUM(H$1:H599),IF(OR('Purchases Input worksheet'!$M599&lt;0,'Purchases Input worksheet'!$M599=0),"",'Purchases Input worksheet'!$M599))</f>
        <v/>
      </c>
      <c r="I600" s="347"/>
      <c r="J600" s="211" t="str">
        <f ca="1">IF($C600="Total",SUM($I$1:I599),"")</f>
        <v/>
      </c>
      <c r="K600" s="212" t="str">
        <f ca="1">IFERROR(IF($C600="Total",$K$2+SUM($G600:$H600)-$J600,
IF(AND(G600="",H600=""),"",
$K$2+SUM(H$3:$H600)+SUM(G$3:$G600)-SUM(I$2:$I600))),"")</f>
        <v/>
      </c>
    </row>
    <row r="601" spans="1:11" x14ac:dyDescent="0.35">
      <c r="A601" s="318" t="str">
        <f ca="1">IF($B601='Creditor balance enquiry'!$C$2,1+COUNT($A$1:A600),"")</f>
        <v/>
      </c>
      <c r="B601" s="133" t="str">
        <f ca="1">OFFSET('Purchases Input worksheet'!$A$1,ROW()-2,0)</f>
        <v/>
      </c>
      <c r="C601" s="201" t="str">
        <f ca="1">IF($C600="Total","",
IF($C600="","",
IF(OFFSET('Purchases Input worksheet'!$B$1,ROW()-2,0)="","TOTAL",
OFFSET('Purchases Input worksheet'!$B$1,ROW()-2,0))))</f>
        <v/>
      </c>
      <c r="D601" s="201" t="str">
        <f ca="1">IF(OFFSET('Purchases Input worksheet'!$C$1,ROW()-2,0)="","",OFFSET('Purchases Input worksheet'!$C$1,ROW()-2,0))</f>
        <v/>
      </c>
      <c r="E601" s="170" t="str">
        <f ca="1">IF(OFFSET('Purchases Input worksheet'!$F$1,ROW()-2,0)="","",OFFSET('Purchases Input worksheet'!$F$1,ROW()-2,0))</f>
        <v/>
      </c>
      <c r="F601" s="202" t="str">
        <f ca="1">IF(OFFSET('Purchases Input worksheet'!$G$1,ROW()-2,0)="","",OFFSET('Purchases Input worksheet'!$G$1,ROW()-2,0))</f>
        <v/>
      </c>
      <c r="G601" s="205" t="str">
        <f ca="1">IF($C601="Total",SUM(G$1:G600),IF(OR('Purchases Input worksheet'!$M600&gt;0,'Purchases Input worksheet'!$M600=0),"",'Purchases Input worksheet'!$M600))</f>
        <v/>
      </c>
      <c r="H601" s="206" t="str">
        <f ca="1">IF($C601="Total",SUM(H$1:H600),IF(OR('Purchases Input worksheet'!$M600&lt;0,'Purchases Input worksheet'!$M600=0),"",'Purchases Input worksheet'!$M600))</f>
        <v/>
      </c>
      <c r="I601" s="347"/>
      <c r="J601" s="211" t="str">
        <f ca="1">IF($C601="Total",SUM($I$1:I600),"")</f>
        <v/>
      </c>
      <c r="K601" s="212" t="str">
        <f ca="1">IFERROR(IF($C601="Total",$K$2+SUM($G601:$H601)-$J601,
IF(AND(G601="",H601=""),"",
$K$2+SUM(H$3:$H601)+SUM(G$3:$G601)-SUM(I$2:$I601))),"")</f>
        <v/>
      </c>
    </row>
    <row r="602" spans="1:11" x14ac:dyDescent="0.35">
      <c r="A602" s="318" t="str">
        <f ca="1">IF($B602='Creditor balance enquiry'!$C$2,1+COUNT($A$1:A601),"")</f>
        <v/>
      </c>
      <c r="B602" s="133" t="str">
        <f ca="1">OFFSET('Purchases Input worksheet'!$A$1,ROW()-2,0)</f>
        <v/>
      </c>
      <c r="C602" s="201" t="str">
        <f ca="1">IF($C601="Total","",
IF($C601="","",
IF(OFFSET('Purchases Input worksheet'!$B$1,ROW()-2,0)="","TOTAL",
OFFSET('Purchases Input worksheet'!$B$1,ROW()-2,0))))</f>
        <v/>
      </c>
      <c r="D602" s="201" t="str">
        <f ca="1">IF(OFFSET('Purchases Input worksheet'!$C$1,ROW()-2,0)="","",OFFSET('Purchases Input worksheet'!$C$1,ROW()-2,0))</f>
        <v/>
      </c>
      <c r="E602" s="170" t="str">
        <f ca="1">IF(OFFSET('Purchases Input worksheet'!$F$1,ROW()-2,0)="","",OFFSET('Purchases Input worksheet'!$F$1,ROW()-2,0))</f>
        <v/>
      </c>
      <c r="F602" s="202" t="str">
        <f ca="1">IF(OFFSET('Purchases Input worksheet'!$G$1,ROW()-2,0)="","",OFFSET('Purchases Input worksheet'!$G$1,ROW()-2,0))</f>
        <v/>
      </c>
      <c r="G602" s="205" t="str">
        <f ca="1">IF($C602="Total",SUM(G$1:G601),IF(OR('Purchases Input worksheet'!$M601&gt;0,'Purchases Input worksheet'!$M601=0),"",'Purchases Input worksheet'!$M601))</f>
        <v/>
      </c>
      <c r="H602" s="206" t="str">
        <f ca="1">IF($C602="Total",SUM(H$1:H601),IF(OR('Purchases Input worksheet'!$M601&lt;0,'Purchases Input worksheet'!$M601=0),"",'Purchases Input worksheet'!$M601))</f>
        <v/>
      </c>
      <c r="I602" s="347"/>
      <c r="J602" s="211" t="str">
        <f ca="1">IF($C602="Total",SUM($I$1:I601),"")</f>
        <v/>
      </c>
      <c r="K602" s="212" t="str">
        <f ca="1">IFERROR(IF($C602="Total",$K$2+SUM($G602:$H602)-$J602,
IF(AND(G602="",H602=""),"",
$K$2+SUM(H$3:$H602)+SUM(G$3:$G602)-SUM(I$2:$I602))),"")</f>
        <v/>
      </c>
    </row>
    <row r="603" spans="1:11" x14ac:dyDescent="0.35">
      <c r="A603" s="318" t="str">
        <f ca="1">IF($B603='Creditor balance enquiry'!$C$2,1+COUNT($A$1:A602),"")</f>
        <v/>
      </c>
      <c r="B603" s="133" t="str">
        <f ca="1">OFFSET('Purchases Input worksheet'!$A$1,ROW()-2,0)</f>
        <v/>
      </c>
      <c r="C603" s="201" t="str">
        <f ca="1">IF($C602="Total","",
IF($C602="","",
IF(OFFSET('Purchases Input worksheet'!$B$1,ROW()-2,0)="","TOTAL",
OFFSET('Purchases Input worksheet'!$B$1,ROW()-2,0))))</f>
        <v/>
      </c>
      <c r="D603" s="201" t="str">
        <f ca="1">IF(OFFSET('Purchases Input worksheet'!$C$1,ROW()-2,0)="","",OFFSET('Purchases Input worksheet'!$C$1,ROW()-2,0))</f>
        <v/>
      </c>
      <c r="E603" s="170" t="str">
        <f ca="1">IF(OFFSET('Purchases Input worksheet'!$F$1,ROW()-2,0)="","",OFFSET('Purchases Input worksheet'!$F$1,ROW()-2,0))</f>
        <v/>
      </c>
      <c r="F603" s="202" t="str">
        <f ca="1">IF(OFFSET('Purchases Input worksheet'!$G$1,ROW()-2,0)="","",OFFSET('Purchases Input worksheet'!$G$1,ROW()-2,0))</f>
        <v/>
      </c>
      <c r="G603" s="205" t="str">
        <f ca="1">IF($C603="Total",SUM(G$1:G602),IF(OR('Purchases Input worksheet'!$M602&gt;0,'Purchases Input worksheet'!$M602=0),"",'Purchases Input worksheet'!$M602))</f>
        <v/>
      </c>
      <c r="H603" s="206" t="str">
        <f ca="1">IF($C603="Total",SUM(H$1:H602),IF(OR('Purchases Input worksheet'!$M602&lt;0,'Purchases Input worksheet'!$M602=0),"",'Purchases Input worksheet'!$M602))</f>
        <v/>
      </c>
      <c r="I603" s="347"/>
      <c r="J603" s="211" t="str">
        <f ca="1">IF($C603="Total",SUM($I$1:I602),"")</f>
        <v/>
      </c>
      <c r="K603" s="212" t="str">
        <f ca="1">IFERROR(IF($C603="Total",$K$2+SUM($G603:$H603)-$J603,
IF(AND(G603="",H603=""),"",
$K$2+SUM(H$3:$H603)+SUM(G$3:$G603)-SUM(I$2:$I603))),"")</f>
        <v/>
      </c>
    </row>
    <row r="604" spans="1:11" x14ac:dyDescent="0.35">
      <c r="A604" s="318" t="str">
        <f ca="1">IF($B604='Creditor balance enquiry'!$C$2,1+COUNT($A$1:A603),"")</f>
        <v/>
      </c>
      <c r="B604" s="133" t="str">
        <f ca="1">OFFSET('Purchases Input worksheet'!$A$1,ROW()-2,0)</f>
        <v/>
      </c>
      <c r="C604" s="201" t="str">
        <f ca="1">IF($C603="Total","",
IF($C603="","",
IF(OFFSET('Purchases Input worksheet'!$B$1,ROW()-2,0)="","TOTAL",
OFFSET('Purchases Input worksheet'!$B$1,ROW()-2,0))))</f>
        <v/>
      </c>
      <c r="D604" s="201" t="str">
        <f ca="1">IF(OFFSET('Purchases Input worksheet'!$C$1,ROW()-2,0)="","",OFFSET('Purchases Input worksheet'!$C$1,ROW()-2,0))</f>
        <v/>
      </c>
      <c r="E604" s="170" t="str">
        <f ca="1">IF(OFFSET('Purchases Input worksheet'!$F$1,ROW()-2,0)="","",OFFSET('Purchases Input worksheet'!$F$1,ROW()-2,0))</f>
        <v/>
      </c>
      <c r="F604" s="202" t="str">
        <f ca="1">IF(OFFSET('Purchases Input worksheet'!$G$1,ROW()-2,0)="","",OFFSET('Purchases Input worksheet'!$G$1,ROW()-2,0))</f>
        <v/>
      </c>
      <c r="G604" s="205" t="str">
        <f ca="1">IF($C604="Total",SUM(G$1:G603),IF(OR('Purchases Input worksheet'!$M603&gt;0,'Purchases Input worksheet'!$M603=0),"",'Purchases Input worksheet'!$M603))</f>
        <v/>
      </c>
      <c r="H604" s="206" t="str">
        <f ca="1">IF($C604="Total",SUM(H$1:H603),IF(OR('Purchases Input worksheet'!$M603&lt;0,'Purchases Input worksheet'!$M603=0),"",'Purchases Input worksheet'!$M603))</f>
        <v/>
      </c>
      <c r="I604" s="347"/>
      <c r="J604" s="211" t="str">
        <f ca="1">IF($C604="Total",SUM($I$1:I603),"")</f>
        <v/>
      </c>
      <c r="K604" s="212" t="str">
        <f ca="1">IFERROR(IF($C604="Total",$K$2+SUM($G604:$H604)-$J604,
IF(AND(G604="",H604=""),"",
$K$2+SUM(H$3:$H604)+SUM(G$3:$G604)-SUM(I$2:$I604))),"")</f>
        <v/>
      </c>
    </row>
    <row r="605" spans="1:11" x14ac:dyDescent="0.35">
      <c r="A605" s="318" t="str">
        <f ca="1">IF($B605='Creditor balance enquiry'!$C$2,1+COUNT($A$1:A604),"")</f>
        <v/>
      </c>
      <c r="B605" s="133" t="str">
        <f ca="1">OFFSET('Purchases Input worksheet'!$A$1,ROW()-2,0)</f>
        <v/>
      </c>
      <c r="C605" s="201" t="str">
        <f ca="1">IF($C604="Total","",
IF($C604="","",
IF(OFFSET('Purchases Input worksheet'!$B$1,ROW()-2,0)="","TOTAL",
OFFSET('Purchases Input worksheet'!$B$1,ROW()-2,0))))</f>
        <v/>
      </c>
      <c r="D605" s="201" t="str">
        <f ca="1">IF(OFFSET('Purchases Input worksheet'!$C$1,ROW()-2,0)="","",OFFSET('Purchases Input worksheet'!$C$1,ROW()-2,0))</f>
        <v/>
      </c>
      <c r="E605" s="170" t="str">
        <f ca="1">IF(OFFSET('Purchases Input worksheet'!$F$1,ROW()-2,0)="","",OFFSET('Purchases Input worksheet'!$F$1,ROW()-2,0))</f>
        <v/>
      </c>
      <c r="F605" s="202" t="str">
        <f ca="1">IF(OFFSET('Purchases Input worksheet'!$G$1,ROW()-2,0)="","",OFFSET('Purchases Input worksheet'!$G$1,ROW()-2,0))</f>
        <v/>
      </c>
      <c r="G605" s="205" t="str">
        <f ca="1">IF($C605="Total",SUM(G$1:G604),IF(OR('Purchases Input worksheet'!$M604&gt;0,'Purchases Input worksheet'!$M604=0),"",'Purchases Input worksheet'!$M604))</f>
        <v/>
      </c>
      <c r="H605" s="206" t="str">
        <f ca="1">IF($C605="Total",SUM(H$1:H604),IF(OR('Purchases Input worksheet'!$M604&lt;0,'Purchases Input worksheet'!$M604=0),"",'Purchases Input worksheet'!$M604))</f>
        <v/>
      </c>
      <c r="I605" s="347"/>
      <c r="J605" s="211" t="str">
        <f ca="1">IF($C605="Total",SUM($I$1:I604),"")</f>
        <v/>
      </c>
      <c r="K605" s="212" t="str">
        <f ca="1">IFERROR(IF($C605="Total",$K$2+SUM($G605:$H605)-$J605,
IF(AND(G605="",H605=""),"",
$K$2+SUM(H$3:$H605)+SUM(G$3:$G605)-SUM(I$2:$I605))),"")</f>
        <v/>
      </c>
    </row>
    <row r="606" spans="1:11" x14ac:dyDescent="0.35">
      <c r="A606" s="318" t="str">
        <f ca="1">IF($B606='Creditor balance enquiry'!$C$2,1+COUNT($A$1:A605),"")</f>
        <v/>
      </c>
      <c r="B606" s="133" t="str">
        <f ca="1">OFFSET('Purchases Input worksheet'!$A$1,ROW()-2,0)</f>
        <v/>
      </c>
      <c r="C606" s="201" t="str">
        <f ca="1">IF($C605="Total","",
IF($C605="","",
IF(OFFSET('Purchases Input worksheet'!$B$1,ROW()-2,0)="","TOTAL",
OFFSET('Purchases Input worksheet'!$B$1,ROW()-2,0))))</f>
        <v/>
      </c>
      <c r="D606" s="201" t="str">
        <f ca="1">IF(OFFSET('Purchases Input worksheet'!$C$1,ROW()-2,0)="","",OFFSET('Purchases Input worksheet'!$C$1,ROW()-2,0))</f>
        <v/>
      </c>
      <c r="E606" s="170" t="str">
        <f ca="1">IF(OFFSET('Purchases Input worksheet'!$F$1,ROW()-2,0)="","",OFFSET('Purchases Input worksheet'!$F$1,ROW()-2,0))</f>
        <v/>
      </c>
      <c r="F606" s="202" t="str">
        <f ca="1">IF(OFFSET('Purchases Input worksheet'!$G$1,ROW()-2,0)="","",OFFSET('Purchases Input worksheet'!$G$1,ROW()-2,0))</f>
        <v/>
      </c>
      <c r="G606" s="205" t="str">
        <f ca="1">IF($C606="Total",SUM(G$1:G605),IF(OR('Purchases Input worksheet'!$M605&gt;0,'Purchases Input worksheet'!$M605=0),"",'Purchases Input worksheet'!$M605))</f>
        <v/>
      </c>
      <c r="H606" s="206" t="str">
        <f ca="1">IF($C606="Total",SUM(H$1:H605),IF(OR('Purchases Input worksheet'!$M605&lt;0,'Purchases Input worksheet'!$M605=0),"",'Purchases Input worksheet'!$M605))</f>
        <v/>
      </c>
      <c r="I606" s="347"/>
      <c r="J606" s="211" t="str">
        <f ca="1">IF($C606="Total",SUM($I$1:I605),"")</f>
        <v/>
      </c>
      <c r="K606" s="212" t="str">
        <f ca="1">IFERROR(IF($C606="Total",$K$2+SUM($G606:$H606)-$J606,
IF(AND(G606="",H606=""),"",
$K$2+SUM(H$3:$H606)+SUM(G$3:$G606)-SUM(I$2:$I606))),"")</f>
        <v/>
      </c>
    </row>
    <row r="607" spans="1:11" x14ac:dyDescent="0.35">
      <c r="A607" s="318" t="str">
        <f ca="1">IF($B607='Creditor balance enquiry'!$C$2,1+COUNT($A$1:A606),"")</f>
        <v/>
      </c>
      <c r="B607" s="133" t="str">
        <f ca="1">OFFSET('Purchases Input worksheet'!$A$1,ROW()-2,0)</f>
        <v/>
      </c>
      <c r="C607" s="201" t="str">
        <f ca="1">IF($C606="Total","",
IF($C606="","",
IF(OFFSET('Purchases Input worksheet'!$B$1,ROW()-2,0)="","TOTAL",
OFFSET('Purchases Input worksheet'!$B$1,ROW()-2,0))))</f>
        <v/>
      </c>
      <c r="D607" s="201" t="str">
        <f ca="1">IF(OFFSET('Purchases Input worksheet'!$C$1,ROW()-2,0)="","",OFFSET('Purchases Input worksheet'!$C$1,ROW()-2,0))</f>
        <v/>
      </c>
      <c r="E607" s="170" t="str">
        <f ca="1">IF(OFFSET('Purchases Input worksheet'!$F$1,ROW()-2,0)="","",OFFSET('Purchases Input worksheet'!$F$1,ROW()-2,0))</f>
        <v/>
      </c>
      <c r="F607" s="202" t="str">
        <f ca="1">IF(OFFSET('Purchases Input worksheet'!$G$1,ROW()-2,0)="","",OFFSET('Purchases Input worksheet'!$G$1,ROW()-2,0))</f>
        <v/>
      </c>
      <c r="G607" s="205" t="str">
        <f ca="1">IF($C607="Total",SUM(G$1:G606),IF(OR('Purchases Input worksheet'!$M606&gt;0,'Purchases Input worksheet'!$M606=0),"",'Purchases Input worksheet'!$M606))</f>
        <v/>
      </c>
      <c r="H607" s="206" t="str">
        <f ca="1">IF($C607="Total",SUM(H$1:H606),IF(OR('Purchases Input worksheet'!$M606&lt;0,'Purchases Input worksheet'!$M606=0),"",'Purchases Input worksheet'!$M606))</f>
        <v/>
      </c>
      <c r="I607" s="347"/>
      <c r="J607" s="211" t="str">
        <f ca="1">IF($C607="Total",SUM($I$1:I606),"")</f>
        <v/>
      </c>
      <c r="K607" s="212" t="str">
        <f ca="1">IFERROR(IF($C607="Total",$K$2+SUM($G607:$H607)-$J607,
IF(AND(G607="",H607=""),"",
$K$2+SUM(H$3:$H607)+SUM(G$3:$G607)-SUM(I$2:$I607))),"")</f>
        <v/>
      </c>
    </row>
    <row r="608" spans="1:11" x14ac:dyDescent="0.35">
      <c r="A608" s="318" t="str">
        <f ca="1">IF($B608='Creditor balance enquiry'!$C$2,1+COUNT($A$1:A607),"")</f>
        <v/>
      </c>
      <c r="B608" s="133" t="str">
        <f ca="1">OFFSET('Purchases Input worksheet'!$A$1,ROW()-2,0)</f>
        <v/>
      </c>
      <c r="C608" s="201" t="str">
        <f ca="1">IF($C607="Total","",
IF($C607="","",
IF(OFFSET('Purchases Input worksheet'!$B$1,ROW()-2,0)="","TOTAL",
OFFSET('Purchases Input worksheet'!$B$1,ROW()-2,0))))</f>
        <v/>
      </c>
      <c r="D608" s="201" t="str">
        <f ca="1">IF(OFFSET('Purchases Input worksheet'!$C$1,ROW()-2,0)="","",OFFSET('Purchases Input worksheet'!$C$1,ROW()-2,0))</f>
        <v/>
      </c>
      <c r="E608" s="170" t="str">
        <f ca="1">IF(OFFSET('Purchases Input worksheet'!$F$1,ROW()-2,0)="","",OFFSET('Purchases Input worksheet'!$F$1,ROW()-2,0))</f>
        <v/>
      </c>
      <c r="F608" s="202" t="str">
        <f ca="1">IF(OFFSET('Purchases Input worksheet'!$G$1,ROW()-2,0)="","",OFFSET('Purchases Input worksheet'!$G$1,ROW()-2,0))</f>
        <v/>
      </c>
      <c r="G608" s="205" t="str">
        <f ca="1">IF($C608="Total",SUM(G$1:G607),IF(OR('Purchases Input worksheet'!$M607&gt;0,'Purchases Input worksheet'!$M607=0),"",'Purchases Input worksheet'!$M607))</f>
        <v/>
      </c>
      <c r="H608" s="206" t="str">
        <f ca="1">IF($C608="Total",SUM(H$1:H607),IF(OR('Purchases Input worksheet'!$M607&lt;0,'Purchases Input worksheet'!$M607=0),"",'Purchases Input worksheet'!$M607))</f>
        <v/>
      </c>
      <c r="I608" s="347"/>
      <c r="J608" s="211" t="str">
        <f ca="1">IF($C608="Total",SUM($I$1:I607),"")</f>
        <v/>
      </c>
      <c r="K608" s="212" t="str">
        <f ca="1">IFERROR(IF($C608="Total",$K$2+SUM($G608:$H608)-$J608,
IF(AND(G608="",H608=""),"",
$K$2+SUM(H$3:$H608)+SUM(G$3:$G608)-SUM(I$2:$I608))),"")</f>
        <v/>
      </c>
    </row>
    <row r="609" spans="1:11" x14ac:dyDescent="0.35">
      <c r="A609" s="318" t="str">
        <f ca="1">IF($B609='Creditor balance enquiry'!$C$2,1+COUNT($A$1:A608),"")</f>
        <v/>
      </c>
      <c r="B609" s="133" t="str">
        <f ca="1">OFFSET('Purchases Input worksheet'!$A$1,ROW()-2,0)</f>
        <v/>
      </c>
      <c r="C609" s="201" t="str">
        <f ca="1">IF($C608="Total","",
IF($C608="","",
IF(OFFSET('Purchases Input worksheet'!$B$1,ROW()-2,0)="","TOTAL",
OFFSET('Purchases Input worksheet'!$B$1,ROW()-2,0))))</f>
        <v/>
      </c>
      <c r="D609" s="201" t="str">
        <f ca="1">IF(OFFSET('Purchases Input worksheet'!$C$1,ROW()-2,0)="","",OFFSET('Purchases Input worksheet'!$C$1,ROW()-2,0))</f>
        <v/>
      </c>
      <c r="E609" s="170" t="str">
        <f ca="1">IF(OFFSET('Purchases Input worksheet'!$F$1,ROW()-2,0)="","",OFFSET('Purchases Input worksheet'!$F$1,ROW()-2,0))</f>
        <v/>
      </c>
      <c r="F609" s="202" t="str">
        <f ca="1">IF(OFFSET('Purchases Input worksheet'!$G$1,ROW()-2,0)="","",OFFSET('Purchases Input worksheet'!$G$1,ROW()-2,0))</f>
        <v/>
      </c>
      <c r="G609" s="205" t="str">
        <f ca="1">IF($C609="Total",SUM(G$1:G608),IF(OR('Purchases Input worksheet'!$M608&gt;0,'Purchases Input worksheet'!$M608=0),"",'Purchases Input worksheet'!$M608))</f>
        <v/>
      </c>
      <c r="H609" s="206" t="str">
        <f ca="1">IF($C609="Total",SUM(H$1:H608),IF(OR('Purchases Input worksheet'!$M608&lt;0,'Purchases Input worksheet'!$M608=0),"",'Purchases Input worksheet'!$M608))</f>
        <v/>
      </c>
      <c r="I609" s="347"/>
      <c r="J609" s="211" t="str">
        <f ca="1">IF($C609="Total",SUM($I$1:I608),"")</f>
        <v/>
      </c>
      <c r="K609" s="212" t="str">
        <f ca="1">IFERROR(IF($C609="Total",$K$2+SUM($G609:$H609)-$J609,
IF(AND(G609="",H609=""),"",
$K$2+SUM(H$3:$H609)+SUM(G$3:$G609)-SUM(I$2:$I609))),"")</f>
        <v/>
      </c>
    </row>
    <row r="610" spans="1:11" x14ac:dyDescent="0.35">
      <c r="A610" s="318" t="str">
        <f ca="1">IF($B610='Creditor balance enquiry'!$C$2,1+COUNT($A$1:A609),"")</f>
        <v/>
      </c>
      <c r="B610" s="133" t="str">
        <f ca="1">OFFSET('Purchases Input worksheet'!$A$1,ROW()-2,0)</f>
        <v/>
      </c>
      <c r="C610" s="201" t="str">
        <f ca="1">IF($C609="Total","",
IF($C609="","",
IF(OFFSET('Purchases Input worksheet'!$B$1,ROW()-2,0)="","TOTAL",
OFFSET('Purchases Input worksheet'!$B$1,ROW()-2,0))))</f>
        <v/>
      </c>
      <c r="D610" s="201" t="str">
        <f ca="1">IF(OFFSET('Purchases Input worksheet'!$C$1,ROW()-2,0)="","",OFFSET('Purchases Input worksheet'!$C$1,ROW()-2,0))</f>
        <v/>
      </c>
      <c r="E610" s="170" t="str">
        <f ca="1">IF(OFFSET('Purchases Input worksheet'!$F$1,ROW()-2,0)="","",OFFSET('Purchases Input worksheet'!$F$1,ROW()-2,0))</f>
        <v/>
      </c>
      <c r="F610" s="202" t="str">
        <f ca="1">IF(OFFSET('Purchases Input worksheet'!$G$1,ROW()-2,0)="","",OFFSET('Purchases Input worksheet'!$G$1,ROW()-2,0))</f>
        <v/>
      </c>
      <c r="G610" s="205" t="str">
        <f ca="1">IF($C610="Total",SUM(G$1:G609),IF(OR('Purchases Input worksheet'!$M609&gt;0,'Purchases Input worksheet'!$M609=0),"",'Purchases Input worksheet'!$M609))</f>
        <v/>
      </c>
      <c r="H610" s="206" t="str">
        <f ca="1">IF($C610="Total",SUM(H$1:H609),IF(OR('Purchases Input worksheet'!$M609&lt;0,'Purchases Input worksheet'!$M609=0),"",'Purchases Input worksheet'!$M609))</f>
        <v/>
      </c>
      <c r="I610" s="347"/>
      <c r="J610" s="211" t="str">
        <f ca="1">IF($C610="Total",SUM($I$1:I609),"")</f>
        <v/>
      </c>
      <c r="K610" s="212" t="str">
        <f ca="1">IFERROR(IF($C610="Total",$K$2+SUM($G610:$H610)-$J610,
IF(AND(G610="",H610=""),"",
$K$2+SUM(H$3:$H610)+SUM(G$3:$G610)-SUM(I$2:$I610))),"")</f>
        <v/>
      </c>
    </row>
    <row r="611" spans="1:11" x14ac:dyDescent="0.35">
      <c r="A611" s="318" t="str">
        <f ca="1">IF($B611='Creditor balance enquiry'!$C$2,1+COUNT($A$1:A610),"")</f>
        <v/>
      </c>
      <c r="B611" s="133" t="str">
        <f ca="1">OFFSET('Purchases Input worksheet'!$A$1,ROW()-2,0)</f>
        <v/>
      </c>
      <c r="C611" s="201" t="str">
        <f ca="1">IF($C610="Total","",
IF($C610="","",
IF(OFFSET('Purchases Input worksheet'!$B$1,ROW()-2,0)="","TOTAL",
OFFSET('Purchases Input worksheet'!$B$1,ROW()-2,0))))</f>
        <v/>
      </c>
      <c r="D611" s="201" t="str">
        <f ca="1">IF(OFFSET('Purchases Input worksheet'!$C$1,ROW()-2,0)="","",OFFSET('Purchases Input worksheet'!$C$1,ROW()-2,0))</f>
        <v/>
      </c>
      <c r="E611" s="170" t="str">
        <f ca="1">IF(OFFSET('Purchases Input worksheet'!$F$1,ROW()-2,0)="","",OFFSET('Purchases Input worksheet'!$F$1,ROW()-2,0))</f>
        <v/>
      </c>
      <c r="F611" s="202" t="str">
        <f ca="1">IF(OFFSET('Purchases Input worksheet'!$G$1,ROW()-2,0)="","",OFFSET('Purchases Input worksheet'!$G$1,ROW()-2,0))</f>
        <v/>
      </c>
      <c r="G611" s="205" t="str">
        <f ca="1">IF($C611="Total",SUM(G$1:G610),IF(OR('Purchases Input worksheet'!$M610&gt;0,'Purchases Input worksheet'!$M610=0),"",'Purchases Input worksheet'!$M610))</f>
        <v/>
      </c>
      <c r="H611" s="206" t="str">
        <f ca="1">IF($C611="Total",SUM(H$1:H610),IF(OR('Purchases Input worksheet'!$M610&lt;0,'Purchases Input worksheet'!$M610=0),"",'Purchases Input worksheet'!$M610))</f>
        <v/>
      </c>
      <c r="I611" s="347"/>
      <c r="J611" s="211" t="str">
        <f ca="1">IF($C611="Total",SUM($I$1:I610),"")</f>
        <v/>
      </c>
      <c r="K611" s="212" t="str">
        <f ca="1">IFERROR(IF($C611="Total",$K$2+SUM($G611:$H611)-$J611,
IF(AND(G611="",H611=""),"",
$K$2+SUM(H$3:$H611)+SUM(G$3:$G611)-SUM(I$2:$I611))),"")</f>
        <v/>
      </c>
    </row>
    <row r="612" spans="1:11" x14ac:dyDescent="0.35">
      <c r="A612" s="318" t="str">
        <f ca="1">IF($B612='Creditor balance enquiry'!$C$2,1+COUNT($A$1:A611),"")</f>
        <v/>
      </c>
      <c r="B612" s="133" t="str">
        <f ca="1">OFFSET('Purchases Input worksheet'!$A$1,ROW()-2,0)</f>
        <v/>
      </c>
      <c r="C612" s="201" t="str">
        <f ca="1">IF($C611="Total","",
IF($C611="","",
IF(OFFSET('Purchases Input worksheet'!$B$1,ROW()-2,0)="","TOTAL",
OFFSET('Purchases Input worksheet'!$B$1,ROW()-2,0))))</f>
        <v/>
      </c>
      <c r="D612" s="201" t="str">
        <f ca="1">IF(OFFSET('Purchases Input worksheet'!$C$1,ROW()-2,0)="","",OFFSET('Purchases Input worksheet'!$C$1,ROW()-2,0))</f>
        <v/>
      </c>
      <c r="E612" s="170" t="str">
        <f ca="1">IF(OFFSET('Purchases Input worksheet'!$F$1,ROW()-2,0)="","",OFFSET('Purchases Input worksheet'!$F$1,ROW()-2,0))</f>
        <v/>
      </c>
      <c r="F612" s="202" t="str">
        <f ca="1">IF(OFFSET('Purchases Input worksheet'!$G$1,ROW()-2,0)="","",OFFSET('Purchases Input worksheet'!$G$1,ROW()-2,0))</f>
        <v/>
      </c>
      <c r="G612" s="205" t="str">
        <f ca="1">IF($C612="Total",SUM(G$1:G611),IF(OR('Purchases Input worksheet'!$M611&gt;0,'Purchases Input worksheet'!$M611=0),"",'Purchases Input worksheet'!$M611))</f>
        <v/>
      </c>
      <c r="H612" s="206" t="str">
        <f ca="1">IF($C612="Total",SUM(H$1:H611),IF(OR('Purchases Input worksheet'!$M611&lt;0,'Purchases Input worksheet'!$M611=0),"",'Purchases Input worksheet'!$M611))</f>
        <v/>
      </c>
      <c r="I612" s="347"/>
      <c r="J612" s="211" t="str">
        <f ca="1">IF($C612="Total",SUM($I$1:I611),"")</f>
        <v/>
      </c>
      <c r="K612" s="212" t="str">
        <f ca="1">IFERROR(IF($C612="Total",$K$2+SUM($G612:$H612)-$J612,
IF(AND(G612="",H612=""),"",
$K$2+SUM(H$3:$H612)+SUM(G$3:$G612)-SUM(I$2:$I612))),"")</f>
        <v/>
      </c>
    </row>
    <row r="613" spans="1:11" x14ac:dyDescent="0.35">
      <c r="A613" s="318" t="str">
        <f ca="1">IF($B613='Creditor balance enquiry'!$C$2,1+COUNT($A$1:A612),"")</f>
        <v/>
      </c>
      <c r="B613" s="133" t="str">
        <f ca="1">OFFSET('Purchases Input worksheet'!$A$1,ROW()-2,0)</f>
        <v/>
      </c>
      <c r="C613" s="201" t="str">
        <f ca="1">IF($C612="Total","",
IF($C612="","",
IF(OFFSET('Purchases Input worksheet'!$B$1,ROW()-2,0)="","TOTAL",
OFFSET('Purchases Input worksheet'!$B$1,ROW()-2,0))))</f>
        <v/>
      </c>
      <c r="D613" s="201" t="str">
        <f ca="1">IF(OFFSET('Purchases Input worksheet'!$C$1,ROW()-2,0)="","",OFFSET('Purchases Input worksheet'!$C$1,ROW()-2,0))</f>
        <v/>
      </c>
      <c r="E613" s="170" t="str">
        <f ca="1">IF(OFFSET('Purchases Input worksheet'!$F$1,ROW()-2,0)="","",OFFSET('Purchases Input worksheet'!$F$1,ROW()-2,0))</f>
        <v/>
      </c>
      <c r="F613" s="202" t="str">
        <f ca="1">IF(OFFSET('Purchases Input worksheet'!$G$1,ROW()-2,0)="","",OFFSET('Purchases Input worksheet'!$G$1,ROW()-2,0))</f>
        <v/>
      </c>
      <c r="G613" s="205" t="str">
        <f ca="1">IF($C613="Total",SUM(G$1:G612),IF(OR('Purchases Input worksheet'!$M612&gt;0,'Purchases Input worksheet'!$M612=0),"",'Purchases Input worksheet'!$M612))</f>
        <v/>
      </c>
      <c r="H613" s="206" t="str">
        <f ca="1">IF($C613="Total",SUM(H$1:H612),IF(OR('Purchases Input worksheet'!$M612&lt;0,'Purchases Input worksheet'!$M612=0),"",'Purchases Input worksheet'!$M612))</f>
        <v/>
      </c>
      <c r="I613" s="347"/>
      <c r="J613" s="211" t="str">
        <f ca="1">IF($C613="Total",SUM($I$1:I612),"")</f>
        <v/>
      </c>
      <c r="K613" s="212" t="str">
        <f ca="1">IFERROR(IF($C613="Total",$K$2+SUM($G613:$H613)-$J613,
IF(AND(G613="",H613=""),"",
$K$2+SUM(H$3:$H613)+SUM(G$3:$G613)-SUM(I$2:$I613))),"")</f>
        <v/>
      </c>
    </row>
    <row r="614" spans="1:11" x14ac:dyDescent="0.35">
      <c r="A614" s="318" t="str">
        <f ca="1">IF($B614='Creditor balance enquiry'!$C$2,1+COUNT($A$1:A613),"")</f>
        <v/>
      </c>
      <c r="B614" s="133" t="str">
        <f ca="1">OFFSET('Purchases Input worksheet'!$A$1,ROW()-2,0)</f>
        <v/>
      </c>
      <c r="C614" s="201" t="str">
        <f ca="1">IF($C613="Total","",
IF($C613="","",
IF(OFFSET('Purchases Input worksheet'!$B$1,ROW()-2,0)="","TOTAL",
OFFSET('Purchases Input worksheet'!$B$1,ROW()-2,0))))</f>
        <v/>
      </c>
      <c r="D614" s="201" t="str">
        <f ca="1">IF(OFFSET('Purchases Input worksheet'!$C$1,ROW()-2,0)="","",OFFSET('Purchases Input worksheet'!$C$1,ROW()-2,0))</f>
        <v/>
      </c>
      <c r="E614" s="170" t="str">
        <f ca="1">IF(OFFSET('Purchases Input worksheet'!$F$1,ROW()-2,0)="","",OFFSET('Purchases Input worksheet'!$F$1,ROW()-2,0))</f>
        <v/>
      </c>
      <c r="F614" s="202" t="str">
        <f ca="1">IF(OFFSET('Purchases Input worksheet'!$G$1,ROW()-2,0)="","",OFFSET('Purchases Input worksheet'!$G$1,ROW()-2,0))</f>
        <v/>
      </c>
      <c r="G614" s="205" t="str">
        <f ca="1">IF($C614="Total",SUM(G$1:G613),IF(OR('Purchases Input worksheet'!$M613&gt;0,'Purchases Input worksheet'!$M613=0),"",'Purchases Input worksheet'!$M613))</f>
        <v/>
      </c>
      <c r="H614" s="206" t="str">
        <f ca="1">IF($C614="Total",SUM(H$1:H613),IF(OR('Purchases Input worksheet'!$M613&lt;0,'Purchases Input worksheet'!$M613=0),"",'Purchases Input worksheet'!$M613))</f>
        <v/>
      </c>
      <c r="I614" s="347"/>
      <c r="J614" s="211" t="str">
        <f ca="1">IF($C614="Total",SUM($I$1:I613),"")</f>
        <v/>
      </c>
      <c r="K614" s="212" t="str">
        <f ca="1">IFERROR(IF($C614="Total",$K$2+SUM($G614:$H614)-$J614,
IF(AND(G614="",H614=""),"",
$K$2+SUM(H$3:$H614)+SUM(G$3:$G614)-SUM(I$2:$I614))),"")</f>
        <v/>
      </c>
    </row>
    <row r="615" spans="1:11" x14ac:dyDescent="0.35">
      <c r="A615" s="318" t="str">
        <f ca="1">IF($B615='Creditor balance enquiry'!$C$2,1+COUNT($A$1:A614),"")</f>
        <v/>
      </c>
      <c r="B615" s="133" t="str">
        <f ca="1">OFFSET('Purchases Input worksheet'!$A$1,ROW()-2,0)</f>
        <v/>
      </c>
      <c r="C615" s="201" t="str">
        <f ca="1">IF($C614="Total","",
IF($C614="","",
IF(OFFSET('Purchases Input worksheet'!$B$1,ROW()-2,0)="","TOTAL",
OFFSET('Purchases Input worksheet'!$B$1,ROW()-2,0))))</f>
        <v/>
      </c>
      <c r="D615" s="201" t="str">
        <f ca="1">IF(OFFSET('Purchases Input worksheet'!$C$1,ROW()-2,0)="","",OFFSET('Purchases Input worksheet'!$C$1,ROW()-2,0))</f>
        <v/>
      </c>
      <c r="E615" s="170" t="str">
        <f ca="1">IF(OFFSET('Purchases Input worksheet'!$F$1,ROW()-2,0)="","",OFFSET('Purchases Input worksheet'!$F$1,ROW()-2,0))</f>
        <v/>
      </c>
      <c r="F615" s="202" t="str">
        <f ca="1">IF(OFFSET('Purchases Input worksheet'!$G$1,ROW()-2,0)="","",OFFSET('Purchases Input worksheet'!$G$1,ROW()-2,0))</f>
        <v/>
      </c>
      <c r="G615" s="205" t="str">
        <f ca="1">IF($C615="Total",SUM(G$1:G614),IF(OR('Purchases Input worksheet'!$M614&gt;0,'Purchases Input worksheet'!$M614=0),"",'Purchases Input worksheet'!$M614))</f>
        <v/>
      </c>
      <c r="H615" s="206" t="str">
        <f ca="1">IF($C615="Total",SUM(H$1:H614),IF(OR('Purchases Input worksheet'!$M614&lt;0,'Purchases Input worksheet'!$M614=0),"",'Purchases Input worksheet'!$M614))</f>
        <v/>
      </c>
      <c r="I615" s="347"/>
      <c r="J615" s="211" t="str">
        <f ca="1">IF($C615="Total",SUM($I$1:I614),"")</f>
        <v/>
      </c>
      <c r="K615" s="212" t="str">
        <f ca="1">IFERROR(IF($C615="Total",$K$2+SUM($G615:$H615)-$J615,
IF(AND(G615="",H615=""),"",
$K$2+SUM(H$3:$H615)+SUM(G$3:$G615)-SUM(I$2:$I615))),"")</f>
        <v/>
      </c>
    </row>
    <row r="616" spans="1:11" x14ac:dyDescent="0.35">
      <c r="A616" s="318" t="str">
        <f ca="1">IF($B616='Creditor balance enquiry'!$C$2,1+COUNT($A$1:A615),"")</f>
        <v/>
      </c>
      <c r="B616" s="133" t="str">
        <f ca="1">OFFSET('Purchases Input worksheet'!$A$1,ROW()-2,0)</f>
        <v/>
      </c>
      <c r="C616" s="201" t="str">
        <f ca="1">IF($C615="Total","",
IF($C615="","",
IF(OFFSET('Purchases Input worksheet'!$B$1,ROW()-2,0)="","TOTAL",
OFFSET('Purchases Input worksheet'!$B$1,ROW()-2,0))))</f>
        <v/>
      </c>
      <c r="D616" s="201" t="str">
        <f ca="1">IF(OFFSET('Purchases Input worksheet'!$C$1,ROW()-2,0)="","",OFFSET('Purchases Input worksheet'!$C$1,ROW()-2,0))</f>
        <v/>
      </c>
      <c r="E616" s="170" t="str">
        <f ca="1">IF(OFFSET('Purchases Input worksheet'!$F$1,ROW()-2,0)="","",OFFSET('Purchases Input worksheet'!$F$1,ROW()-2,0))</f>
        <v/>
      </c>
      <c r="F616" s="202" t="str">
        <f ca="1">IF(OFFSET('Purchases Input worksheet'!$G$1,ROW()-2,0)="","",OFFSET('Purchases Input worksheet'!$G$1,ROW()-2,0))</f>
        <v/>
      </c>
      <c r="G616" s="205" t="str">
        <f ca="1">IF($C616="Total",SUM(G$1:G615),IF(OR('Purchases Input worksheet'!$M615&gt;0,'Purchases Input worksheet'!$M615=0),"",'Purchases Input worksheet'!$M615))</f>
        <v/>
      </c>
      <c r="H616" s="206" t="str">
        <f ca="1">IF($C616="Total",SUM(H$1:H615),IF(OR('Purchases Input worksheet'!$M615&lt;0,'Purchases Input worksheet'!$M615=0),"",'Purchases Input worksheet'!$M615))</f>
        <v/>
      </c>
      <c r="I616" s="347"/>
      <c r="J616" s="211" t="str">
        <f ca="1">IF($C616="Total",SUM($I$1:I615),"")</f>
        <v/>
      </c>
      <c r="K616" s="212" t="str">
        <f ca="1">IFERROR(IF($C616="Total",$K$2+SUM($G616:$H616)-$J616,
IF(AND(G616="",H616=""),"",
$K$2+SUM(H$3:$H616)+SUM(G$3:$G616)-SUM(I$2:$I616))),"")</f>
        <v/>
      </c>
    </row>
    <row r="617" spans="1:11" x14ac:dyDescent="0.35">
      <c r="A617" s="318" t="str">
        <f ca="1">IF($B617='Creditor balance enquiry'!$C$2,1+COUNT($A$1:A616),"")</f>
        <v/>
      </c>
      <c r="B617" s="133" t="str">
        <f ca="1">OFFSET('Purchases Input worksheet'!$A$1,ROW()-2,0)</f>
        <v/>
      </c>
      <c r="C617" s="201" t="str">
        <f ca="1">IF($C616="Total","",
IF($C616="","",
IF(OFFSET('Purchases Input worksheet'!$B$1,ROW()-2,0)="","TOTAL",
OFFSET('Purchases Input worksheet'!$B$1,ROW()-2,0))))</f>
        <v/>
      </c>
      <c r="D617" s="201" t="str">
        <f ca="1">IF(OFFSET('Purchases Input worksheet'!$C$1,ROW()-2,0)="","",OFFSET('Purchases Input worksheet'!$C$1,ROW()-2,0))</f>
        <v/>
      </c>
      <c r="E617" s="170" t="str">
        <f ca="1">IF(OFFSET('Purchases Input worksheet'!$F$1,ROW()-2,0)="","",OFFSET('Purchases Input worksheet'!$F$1,ROW()-2,0))</f>
        <v/>
      </c>
      <c r="F617" s="202" t="str">
        <f ca="1">IF(OFFSET('Purchases Input worksheet'!$G$1,ROW()-2,0)="","",OFFSET('Purchases Input worksheet'!$G$1,ROW()-2,0))</f>
        <v/>
      </c>
      <c r="G617" s="205" t="str">
        <f ca="1">IF($C617="Total",SUM(G$1:G616),IF(OR('Purchases Input worksheet'!$M616&gt;0,'Purchases Input worksheet'!$M616=0),"",'Purchases Input worksheet'!$M616))</f>
        <v/>
      </c>
      <c r="H617" s="206" t="str">
        <f ca="1">IF($C617="Total",SUM(H$1:H616),IF(OR('Purchases Input worksheet'!$M616&lt;0,'Purchases Input worksheet'!$M616=0),"",'Purchases Input worksheet'!$M616))</f>
        <v/>
      </c>
      <c r="I617" s="347"/>
      <c r="J617" s="211" t="str">
        <f ca="1">IF($C617="Total",SUM($I$1:I616),"")</f>
        <v/>
      </c>
      <c r="K617" s="212" t="str">
        <f ca="1">IFERROR(IF($C617="Total",$K$2+SUM($G617:$H617)-$J617,
IF(AND(G617="",H617=""),"",
$K$2+SUM(H$3:$H617)+SUM(G$3:$G617)-SUM(I$2:$I617))),"")</f>
        <v/>
      </c>
    </row>
    <row r="618" spans="1:11" x14ac:dyDescent="0.35">
      <c r="A618" s="318" t="str">
        <f ca="1">IF($B618='Creditor balance enquiry'!$C$2,1+COUNT($A$1:A617),"")</f>
        <v/>
      </c>
      <c r="B618" s="133" t="str">
        <f ca="1">OFFSET('Purchases Input worksheet'!$A$1,ROW()-2,0)</f>
        <v/>
      </c>
      <c r="C618" s="201" t="str">
        <f ca="1">IF($C617="Total","",
IF($C617="","",
IF(OFFSET('Purchases Input worksheet'!$B$1,ROW()-2,0)="","TOTAL",
OFFSET('Purchases Input worksheet'!$B$1,ROW()-2,0))))</f>
        <v/>
      </c>
      <c r="D618" s="201" t="str">
        <f ca="1">IF(OFFSET('Purchases Input worksheet'!$C$1,ROW()-2,0)="","",OFFSET('Purchases Input worksheet'!$C$1,ROW()-2,0))</f>
        <v/>
      </c>
      <c r="E618" s="170" t="str">
        <f ca="1">IF(OFFSET('Purchases Input worksheet'!$F$1,ROW()-2,0)="","",OFFSET('Purchases Input worksheet'!$F$1,ROW()-2,0))</f>
        <v/>
      </c>
      <c r="F618" s="202" t="str">
        <f ca="1">IF(OFFSET('Purchases Input worksheet'!$G$1,ROW()-2,0)="","",OFFSET('Purchases Input worksheet'!$G$1,ROW()-2,0))</f>
        <v/>
      </c>
      <c r="G618" s="205" t="str">
        <f ca="1">IF($C618="Total",SUM(G$1:G617),IF(OR('Purchases Input worksheet'!$M617&gt;0,'Purchases Input worksheet'!$M617=0),"",'Purchases Input worksheet'!$M617))</f>
        <v/>
      </c>
      <c r="H618" s="206" t="str">
        <f ca="1">IF($C618="Total",SUM(H$1:H617),IF(OR('Purchases Input worksheet'!$M617&lt;0,'Purchases Input worksheet'!$M617=0),"",'Purchases Input worksheet'!$M617))</f>
        <v/>
      </c>
      <c r="I618" s="347"/>
      <c r="J618" s="211" t="str">
        <f ca="1">IF($C618="Total",SUM($I$1:I617),"")</f>
        <v/>
      </c>
      <c r="K618" s="212" t="str">
        <f ca="1">IFERROR(IF($C618="Total",$K$2+SUM($G618:$H618)-$J618,
IF(AND(G618="",H618=""),"",
$K$2+SUM(H$3:$H618)+SUM(G$3:$G618)-SUM(I$2:$I618))),"")</f>
        <v/>
      </c>
    </row>
    <row r="619" spans="1:11" x14ac:dyDescent="0.35">
      <c r="A619" s="318" t="str">
        <f ca="1">IF($B619='Creditor balance enquiry'!$C$2,1+COUNT($A$1:A618),"")</f>
        <v/>
      </c>
      <c r="B619" s="133" t="str">
        <f ca="1">OFFSET('Purchases Input worksheet'!$A$1,ROW()-2,0)</f>
        <v/>
      </c>
      <c r="C619" s="201" t="str">
        <f ca="1">IF($C618="Total","",
IF($C618="","",
IF(OFFSET('Purchases Input worksheet'!$B$1,ROW()-2,0)="","TOTAL",
OFFSET('Purchases Input worksheet'!$B$1,ROW()-2,0))))</f>
        <v/>
      </c>
      <c r="D619" s="201" t="str">
        <f ca="1">IF(OFFSET('Purchases Input worksheet'!$C$1,ROW()-2,0)="","",OFFSET('Purchases Input worksheet'!$C$1,ROW()-2,0))</f>
        <v/>
      </c>
      <c r="E619" s="170" t="str">
        <f ca="1">IF(OFFSET('Purchases Input worksheet'!$F$1,ROW()-2,0)="","",OFFSET('Purchases Input worksheet'!$F$1,ROW()-2,0))</f>
        <v/>
      </c>
      <c r="F619" s="202" t="str">
        <f ca="1">IF(OFFSET('Purchases Input worksheet'!$G$1,ROW()-2,0)="","",OFFSET('Purchases Input worksheet'!$G$1,ROW()-2,0))</f>
        <v/>
      </c>
      <c r="G619" s="205" t="str">
        <f ca="1">IF($C619="Total",SUM(G$1:G618),IF(OR('Purchases Input worksheet'!$M618&gt;0,'Purchases Input worksheet'!$M618=0),"",'Purchases Input worksheet'!$M618))</f>
        <v/>
      </c>
      <c r="H619" s="206" t="str">
        <f ca="1">IF($C619="Total",SUM(H$1:H618),IF(OR('Purchases Input worksheet'!$M618&lt;0,'Purchases Input worksheet'!$M618=0),"",'Purchases Input worksheet'!$M618))</f>
        <v/>
      </c>
      <c r="I619" s="347"/>
      <c r="J619" s="211" t="str">
        <f ca="1">IF($C619="Total",SUM($I$1:I618),"")</f>
        <v/>
      </c>
      <c r="K619" s="212" t="str">
        <f ca="1">IFERROR(IF($C619="Total",$K$2+SUM($G619:$H619)-$J619,
IF(AND(G619="",H619=""),"",
$K$2+SUM(H$3:$H619)+SUM(G$3:$G619)-SUM(I$2:$I619))),"")</f>
        <v/>
      </c>
    </row>
    <row r="620" spans="1:11" x14ac:dyDescent="0.35">
      <c r="A620" s="318" t="str">
        <f ca="1">IF($B620='Creditor balance enquiry'!$C$2,1+COUNT($A$1:A619),"")</f>
        <v/>
      </c>
      <c r="B620" s="133" t="str">
        <f ca="1">OFFSET('Purchases Input worksheet'!$A$1,ROW()-2,0)</f>
        <v/>
      </c>
      <c r="C620" s="201" t="str">
        <f ca="1">IF($C619="Total","",
IF($C619="","",
IF(OFFSET('Purchases Input worksheet'!$B$1,ROW()-2,0)="","TOTAL",
OFFSET('Purchases Input worksheet'!$B$1,ROW()-2,0))))</f>
        <v/>
      </c>
      <c r="D620" s="201" t="str">
        <f ca="1">IF(OFFSET('Purchases Input worksheet'!$C$1,ROW()-2,0)="","",OFFSET('Purchases Input worksheet'!$C$1,ROW()-2,0))</f>
        <v/>
      </c>
      <c r="E620" s="170" t="str">
        <f ca="1">IF(OFFSET('Purchases Input worksheet'!$F$1,ROW()-2,0)="","",OFFSET('Purchases Input worksheet'!$F$1,ROW()-2,0))</f>
        <v/>
      </c>
      <c r="F620" s="202" t="str">
        <f ca="1">IF(OFFSET('Purchases Input worksheet'!$G$1,ROW()-2,0)="","",OFFSET('Purchases Input worksheet'!$G$1,ROW()-2,0))</f>
        <v/>
      </c>
      <c r="G620" s="205" t="str">
        <f ca="1">IF($C620="Total",SUM(G$1:G619),IF(OR('Purchases Input worksheet'!$M619&gt;0,'Purchases Input worksheet'!$M619=0),"",'Purchases Input worksheet'!$M619))</f>
        <v/>
      </c>
      <c r="H620" s="206" t="str">
        <f ca="1">IF($C620="Total",SUM(H$1:H619),IF(OR('Purchases Input worksheet'!$M619&lt;0,'Purchases Input worksheet'!$M619=0),"",'Purchases Input worksheet'!$M619))</f>
        <v/>
      </c>
      <c r="I620" s="347"/>
      <c r="J620" s="211" t="str">
        <f ca="1">IF($C620="Total",SUM($I$1:I619),"")</f>
        <v/>
      </c>
      <c r="K620" s="212" t="str">
        <f ca="1">IFERROR(IF($C620="Total",$K$2+SUM($G620:$H620)-$J620,
IF(AND(G620="",H620=""),"",
$K$2+SUM(H$3:$H620)+SUM(G$3:$G620)-SUM(I$2:$I620))),"")</f>
        <v/>
      </c>
    </row>
    <row r="621" spans="1:11" x14ac:dyDescent="0.35">
      <c r="A621" s="318" t="str">
        <f ca="1">IF($B621='Creditor balance enquiry'!$C$2,1+COUNT($A$1:A620),"")</f>
        <v/>
      </c>
      <c r="B621" s="133" t="str">
        <f ca="1">OFFSET('Purchases Input worksheet'!$A$1,ROW()-2,0)</f>
        <v/>
      </c>
      <c r="C621" s="201" t="str">
        <f ca="1">IF($C620="Total","",
IF($C620="","",
IF(OFFSET('Purchases Input worksheet'!$B$1,ROW()-2,0)="","TOTAL",
OFFSET('Purchases Input worksheet'!$B$1,ROW()-2,0))))</f>
        <v/>
      </c>
      <c r="D621" s="201" t="str">
        <f ca="1">IF(OFFSET('Purchases Input worksheet'!$C$1,ROW()-2,0)="","",OFFSET('Purchases Input worksheet'!$C$1,ROW()-2,0))</f>
        <v/>
      </c>
      <c r="E621" s="170" t="str">
        <f ca="1">IF(OFFSET('Purchases Input worksheet'!$F$1,ROW()-2,0)="","",OFFSET('Purchases Input worksheet'!$F$1,ROW()-2,0))</f>
        <v/>
      </c>
      <c r="F621" s="202" t="str">
        <f ca="1">IF(OFFSET('Purchases Input worksheet'!$G$1,ROW()-2,0)="","",OFFSET('Purchases Input worksheet'!$G$1,ROW()-2,0))</f>
        <v/>
      </c>
      <c r="G621" s="205" t="str">
        <f ca="1">IF($C621="Total",SUM(G$1:G620),IF(OR('Purchases Input worksheet'!$M620&gt;0,'Purchases Input worksheet'!$M620=0),"",'Purchases Input worksheet'!$M620))</f>
        <v/>
      </c>
      <c r="H621" s="206" t="str">
        <f ca="1">IF($C621="Total",SUM(H$1:H620),IF(OR('Purchases Input worksheet'!$M620&lt;0,'Purchases Input worksheet'!$M620=0),"",'Purchases Input worksheet'!$M620))</f>
        <v/>
      </c>
      <c r="I621" s="347"/>
      <c r="J621" s="211" t="str">
        <f ca="1">IF($C621="Total",SUM($I$1:I620),"")</f>
        <v/>
      </c>
      <c r="K621" s="212" t="str">
        <f ca="1">IFERROR(IF($C621="Total",$K$2+SUM($G621:$H621)-$J621,
IF(AND(G621="",H621=""),"",
$K$2+SUM(H$3:$H621)+SUM(G$3:$G621)-SUM(I$2:$I621))),"")</f>
        <v/>
      </c>
    </row>
    <row r="622" spans="1:11" x14ac:dyDescent="0.35">
      <c r="A622" s="318" t="str">
        <f ca="1">IF($B622='Creditor balance enquiry'!$C$2,1+COUNT($A$1:A621),"")</f>
        <v/>
      </c>
      <c r="B622" s="133" t="str">
        <f ca="1">OFFSET('Purchases Input worksheet'!$A$1,ROW()-2,0)</f>
        <v/>
      </c>
      <c r="C622" s="201" t="str">
        <f ca="1">IF($C621="Total","",
IF($C621="","",
IF(OFFSET('Purchases Input worksheet'!$B$1,ROW()-2,0)="","TOTAL",
OFFSET('Purchases Input worksheet'!$B$1,ROW()-2,0))))</f>
        <v/>
      </c>
      <c r="D622" s="201" t="str">
        <f ca="1">IF(OFFSET('Purchases Input worksheet'!$C$1,ROW()-2,0)="","",OFFSET('Purchases Input worksheet'!$C$1,ROW()-2,0))</f>
        <v/>
      </c>
      <c r="E622" s="170" t="str">
        <f ca="1">IF(OFFSET('Purchases Input worksheet'!$F$1,ROW()-2,0)="","",OFFSET('Purchases Input worksheet'!$F$1,ROW()-2,0))</f>
        <v/>
      </c>
      <c r="F622" s="202" t="str">
        <f ca="1">IF(OFFSET('Purchases Input worksheet'!$G$1,ROW()-2,0)="","",OFFSET('Purchases Input worksheet'!$G$1,ROW()-2,0))</f>
        <v/>
      </c>
      <c r="G622" s="205" t="str">
        <f ca="1">IF($C622="Total",SUM(G$1:G621),IF(OR('Purchases Input worksheet'!$M621&gt;0,'Purchases Input worksheet'!$M621=0),"",'Purchases Input worksheet'!$M621))</f>
        <v/>
      </c>
      <c r="H622" s="206" t="str">
        <f ca="1">IF($C622="Total",SUM(H$1:H621),IF(OR('Purchases Input worksheet'!$M621&lt;0,'Purchases Input worksheet'!$M621=0),"",'Purchases Input worksheet'!$M621))</f>
        <v/>
      </c>
      <c r="I622" s="347"/>
      <c r="J622" s="211" t="str">
        <f ca="1">IF($C622="Total",SUM($I$1:I621),"")</f>
        <v/>
      </c>
      <c r="K622" s="212" t="str">
        <f ca="1">IFERROR(IF($C622="Total",$K$2+SUM($G622:$H622)-$J622,
IF(AND(G622="",H622=""),"",
$K$2+SUM(H$3:$H622)+SUM(G$3:$G622)-SUM(I$2:$I622))),"")</f>
        <v/>
      </c>
    </row>
    <row r="623" spans="1:11" x14ac:dyDescent="0.35">
      <c r="A623" s="318" t="str">
        <f ca="1">IF($B623='Creditor balance enquiry'!$C$2,1+COUNT($A$1:A622),"")</f>
        <v/>
      </c>
      <c r="B623" s="133" t="str">
        <f ca="1">OFFSET('Purchases Input worksheet'!$A$1,ROW()-2,0)</f>
        <v/>
      </c>
      <c r="C623" s="201" t="str">
        <f ca="1">IF($C622="Total","",
IF($C622="","",
IF(OFFSET('Purchases Input worksheet'!$B$1,ROW()-2,0)="","TOTAL",
OFFSET('Purchases Input worksheet'!$B$1,ROW()-2,0))))</f>
        <v/>
      </c>
      <c r="D623" s="201" t="str">
        <f ca="1">IF(OFFSET('Purchases Input worksheet'!$C$1,ROW()-2,0)="","",OFFSET('Purchases Input worksheet'!$C$1,ROW()-2,0))</f>
        <v/>
      </c>
      <c r="E623" s="170" t="str">
        <f ca="1">IF(OFFSET('Purchases Input worksheet'!$F$1,ROW()-2,0)="","",OFFSET('Purchases Input worksheet'!$F$1,ROW()-2,0))</f>
        <v/>
      </c>
      <c r="F623" s="202" t="str">
        <f ca="1">IF(OFFSET('Purchases Input worksheet'!$G$1,ROW()-2,0)="","",OFFSET('Purchases Input worksheet'!$G$1,ROW()-2,0))</f>
        <v/>
      </c>
      <c r="G623" s="205" t="str">
        <f ca="1">IF($C623="Total",SUM(G$1:G622),IF(OR('Purchases Input worksheet'!$M622&gt;0,'Purchases Input worksheet'!$M622=0),"",'Purchases Input worksheet'!$M622))</f>
        <v/>
      </c>
      <c r="H623" s="206" t="str">
        <f ca="1">IF($C623="Total",SUM(H$1:H622),IF(OR('Purchases Input worksheet'!$M622&lt;0,'Purchases Input worksheet'!$M622=0),"",'Purchases Input worksheet'!$M622))</f>
        <v/>
      </c>
      <c r="I623" s="347"/>
      <c r="J623" s="211" t="str">
        <f ca="1">IF($C623="Total",SUM($I$1:I622),"")</f>
        <v/>
      </c>
      <c r="K623" s="212" t="str">
        <f ca="1">IFERROR(IF($C623="Total",$K$2+SUM($G623:$H623)-$J623,
IF(AND(G623="",H623=""),"",
$K$2+SUM(H$3:$H623)+SUM(G$3:$G623)-SUM(I$2:$I623))),"")</f>
        <v/>
      </c>
    </row>
    <row r="624" spans="1:11" x14ac:dyDescent="0.35">
      <c r="A624" s="318" t="str">
        <f ca="1">IF($B624='Creditor balance enquiry'!$C$2,1+COUNT($A$1:A623),"")</f>
        <v/>
      </c>
      <c r="B624" s="133" t="str">
        <f ca="1">OFFSET('Purchases Input worksheet'!$A$1,ROW()-2,0)</f>
        <v/>
      </c>
      <c r="C624" s="201" t="str">
        <f ca="1">IF($C623="Total","",
IF($C623="","",
IF(OFFSET('Purchases Input worksheet'!$B$1,ROW()-2,0)="","TOTAL",
OFFSET('Purchases Input worksheet'!$B$1,ROW()-2,0))))</f>
        <v/>
      </c>
      <c r="D624" s="201" t="str">
        <f ca="1">IF(OFFSET('Purchases Input worksheet'!$C$1,ROW()-2,0)="","",OFFSET('Purchases Input worksheet'!$C$1,ROW()-2,0))</f>
        <v/>
      </c>
      <c r="E624" s="170" t="str">
        <f ca="1">IF(OFFSET('Purchases Input worksheet'!$F$1,ROW()-2,0)="","",OFFSET('Purchases Input worksheet'!$F$1,ROW()-2,0))</f>
        <v/>
      </c>
      <c r="F624" s="202" t="str">
        <f ca="1">IF(OFFSET('Purchases Input worksheet'!$G$1,ROW()-2,0)="","",OFFSET('Purchases Input worksheet'!$G$1,ROW()-2,0))</f>
        <v/>
      </c>
      <c r="G624" s="205" t="str">
        <f ca="1">IF($C624="Total",SUM(G$1:G623),IF(OR('Purchases Input worksheet'!$M623&gt;0,'Purchases Input worksheet'!$M623=0),"",'Purchases Input worksheet'!$M623))</f>
        <v/>
      </c>
      <c r="H624" s="206" t="str">
        <f ca="1">IF($C624="Total",SUM(H$1:H623),IF(OR('Purchases Input worksheet'!$M623&lt;0,'Purchases Input worksheet'!$M623=0),"",'Purchases Input worksheet'!$M623))</f>
        <v/>
      </c>
      <c r="I624" s="347"/>
      <c r="J624" s="211" t="str">
        <f ca="1">IF($C624="Total",SUM($I$1:I623),"")</f>
        <v/>
      </c>
      <c r="K624" s="212" t="str">
        <f ca="1">IFERROR(IF($C624="Total",$K$2+SUM($G624:$H624)-$J624,
IF(AND(G624="",H624=""),"",
$K$2+SUM(H$3:$H624)+SUM(G$3:$G624)-SUM(I$2:$I624))),"")</f>
        <v/>
      </c>
    </row>
    <row r="625" spans="1:11" x14ac:dyDescent="0.35">
      <c r="A625" s="318" t="str">
        <f ca="1">IF($B625='Creditor balance enquiry'!$C$2,1+COUNT($A$1:A624),"")</f>
        <v/>
      </c>
      <c r="B625" s="133" t="str">
        <f ca="1">OFFSET('Purchases Input worksheet'!$A$1,ROW()-2,0)</f>
        <v/>
      </c>
      <c r="C625" s="201" t="str">
        <f ca="1">IF($C624="Total","",
IF($C624="","",
IF(OFFSET('Purchases Input worksheet'!$B$1,ROW()-2,0)="","TOTAL",
OFFSET('Purchases Input worksheet'!$B$1,ROW()-2,0))))</f>
        <v/>
      </c>
      <c r="D625" s="201" t="str">
        <f ca="1">IF(OFFSET('Purchases Input worksheet'!$C$1,ROW()-2,0)="","",OFFSET('Purchases Input worksheet'!$C$1,ROW()-2,0))</f>
        <v/>
      </c>
      <c r="E625" s="170" t="str">
        <f ca="1">IF(OFFSET('Purchases Input worksheet'!$F$1,ROW()-2,0)="","",OFFSET('Purchases Input worksheet'!$F$1,ROW()-2,0))</f>
        <v/>
      </c>
      <c r="F625" s="202" t="str">
        <f ca="1">IF(OFFSET('Purchases Input worksheet'!$G$1,ROW()-2,0)="","",OFFSET('Purchases Input worksheet'!$G$1,ROW()-2,0))</f>
        <v/>
      </c>
      <c r="G625" s="205" t="str">
        <f ca="1">IF($C625="Total",SUM(G$1:G624),IF(OR('Purchases Input worksheet'!$M624&gt;0,'Purchases Input worksheet'!$M624=0),"",'Purchases Input worksheet'!$M624))</f>
        <v/>
      </c>
      <c r="H625" s="206" t="str">
        <f ca="1">IF($C625="Total",SUM(H$1:H624),IF(OR('Purchases Input worksheet'!$M624&lt;0,'Purchases Input worksheet'!$M624=0),"",'Purchases Input worksheet'!$M624))</f>
        <v/>
      </c>
      <c r="I625" s="347"/>
      <c r="J625" s="211" t="str">
        <f ca="1">IF($C625="Total",SUM($I$1:I624),"")</f>
        <v/>
      </c>
      <c r="K625" s="212" t="str">
        <f ca="1">IFERROR(IF($C625="Total",$K$2+SUM($G625:$H625)-$J625,
IF(AND(G625="",H625=""),"",
$K$2+SUM(H$3:$H625)+SUM(G$3:$G625)-SUM(I$2:$I625))),"")</f>
        <v/>
      </c>
    </row>
    <row r="626" spans="1:11" x14ac:dyDescent="0.35">
      <c r="A626" s="318" t="str">
        <f ca="1">IF($B626='Creditor balance enquiry'!$C$2,1+COUNT($A$1:A625),"")</f>
        <v/>
      </c>
      <c r="B626" s="133" t="str">
        <f ca="1">OFFSET('Purchases Input worksheet'!$A$1,ROW()-2,0)</f>
        <v/>
      </c>
      <c r="C626" s="201" t="str">
        <f ca="1">IF($C625="Total","",
IF($C625="","",
IF(OFFSET('Purchases Input worksheet'!$B$1,ROW()-2,0)="","TOTAL",
OFFSET('Purchases Input worksheet'!$B$1,ROW()-2,0))))</f>
        <v/>
      </c>
      <c r="D626" s="201" t="str">
        <f ca="1">IF(OFFSET('Purchases Input worksheet'!$C$1,ROW()-2,0)="","",OFFSET('Purchases Input worksheet'!$C$1,ROW()-2,0))</f>
        <v/>
      </c>
      <c r="E626" s="170" t="str">
        <f ca="1">IF(OFFSET('Purchases Input worksheet'!$F$1,ROW()-2,0)="","",OFFSET('Purchases Input worksheet'!$F$1,ROW()-2,0))</f>
        <v/>
      </c>
      <c r="F626" s="202" t="str">
        <f ca="1">IF(OFFSET('Purchases Input worksheet'!$G$1,ROW()-2,0)="","",OFFSET('Purchases Input worksheet'!$G$1,ROW()-2,0))</f>
        <v/>
      </c>
      <c r="G626" s="205" t="str">
        <f ca="1">IF($C626="Total",SUM(G$1:G625),IF(OR('Purchases Input worksheet'!$M625&gt;0,'Purchases Input worksheet'!$M625=0),"",'Purchases Input worksheet'!$M625))</f>
        <v/>
      </c>
      <c r="H626" s="206" t="str">
        <f ca="1">IF($C626="Total",SUM(H$1:H625),IF(OR('Purchases Input worksheet'!$M625&lt;0,'Purchases Input worksheet'!$M625=0),"",'Purchases Input worksheet'!$M625))</f>
        <v/>
      </c>
      <c r="I626" s="347"/>
      <c r="J626" s="211" t="str">
        <f ca="1">IF($C626="Total",SUM($I$1:I625),"")</f>
        <v/>
      </c>
      <c r="K626" s="212" t="str">
        <f ca="1">IFERROR(IF($C626="Total",$K$2+SUM($G626:$H626)-$J626,
IF(AND(G626="",H626=""),"",
$K$2+SUM(H$3:$H626)+SUM(G$3:$G626)-SUM(I$2:$I626))),"")</f>
        <v/>
      </c>
    </row>
    <row r="627" spans="1:11" x14ac:dyDescent="0.35">
      <c r="A627" s="318" t="str">
        <f ca="1">IF($B627='Creditor balance enquiry'!$C$2,1+COUNT($A$1:A626),"")</f>
        <v/>
      </c>
      <c r="B627" s="133" t="str">
        <f ca="1">OFFSET('Purchases Input worksheet'!$A$1,ROW()-2,0)</f>
        <v/>
      </c>
      <c r="C627" s="201" t="str">
        <f ca="1">IF($C626="Total","",
IF($C626="","",
IF(OFFSET('Purchases Input worksheet'!$B$1,ROW()-2,0)="","TOTAL",
OFFSET('Purchases Input worksheet'!$B$1,ROW()-2,0))))</f>
        <v/>
      </c>
      <c r="D627" s="201" t="str">
        <f ca="1">IF(OFFSET('Purchases Input worksheet'!$C$1,ROW()-2,0)="","",OFFSET('Purchases Input worksheet'!$C$1,ROW()-2,0))</f>
        <v/>
      </c>
      <c r="E627" s="170" t="str">
        <f ca="1">IF(OFFSET('Purchases Input worksheet'!$F$1,ROW()-2,0)="","",OFFSET('Purchases Input worksheet'!$F$1,ROW()-2,0))</f>
        <v/>
      </c>
      <c r="F627" s="202" t="str">
        <f ca="1">IF(OFFSET('Purchases Input worksheet'!$G$1,ROW()-2,0)="","",OFFSET('Purchases Input worksheet'!$G$1,ROW()-2,0))</f>
        <v/>
      </c>
      <c r="G627" s="205" t="str">
        <f ca="1">IF($C627="Total",SUM(G$1:G626),IF(OR('Purchases Input worksheet'!$M626&gt;0,'Purchases Input worksheet'!$M626=0),"",'Purchases Input worksheet'!$M626))</f>
        <v/>
      </c>
      <c r="H627" s="206" t="str">
        <f ca="1">IF($C627="Total",SUM(H$1:H626),IF(OR('Purchases Input worksheet'!$M626&lt;0,'Purchases Input worksheet'!$M626=0),"",'Purchases Input worksheet'!$M626))</f>
        <v/>
      </c>
      <c r="I627" s="347"/>
      <c r="J627" s="211" t="str">
        <f ca="1">IF($C627="Total",SUM($I$1:I626),"")</f>
        <v/>
      </c>
      <c r="K627" s="212" t="str">
        <f ca="1">IFERROR(IF($C627="Total",$K$2+SUM($G627:$H627)-$J627,
IF(AND(G627="",H627=""),"",
$K$2+SUM(H$3:$H627)+SUM(G$3:$G627)-SUM(I$2:$I627))),"")</f>
        <v/>
      </c>
    </row>
    <row r="628" spans="1:11" x14ac:dyDescent="0.35">
      <c r="A628" s="318" t="str">
        <f ca="1">IF($B628='Creditor balance enquiry'!$C$2,1+COUNT($A$1:A627),"")</f>
        <v/>
      </c>
      <c r="B628" s="133" t="str">
        <f ca="1">OFFSET('Purchases Input worksheet'!$A$1,ROW()-2,0)</f>
        <v/>
      </c>
      <c r="C628" s="201" t="str">
        <f ca="1">IF($C627="Total","",
IF($C627="","",
IF(OFFSET('Purchases Input worksheet'!$B$1,ROW()-2,0)="","TOTAL",
OFFSET('Purchases Input worksheet'!$B$1,ROW()-2,0))))</f>
        <v/>
      </c>
      <c r="D628" s="201" t="str">
        <f ca="1">IF(OFFSET('Purchases Input worksheet'!$C$1,ROW()-2,0)="","",OFFSET('Purchases Input worksheet'!$C$1,ROW()-2,0))</f>
        <v/>
      </c>
      <c r="E628" s="170" t="str">
        <f ca="1">IF(OFFSET('Purchases Input worksheet'!$F$1,ROW()-2,0)="","",OFFSET('Purchases Input worksheet'!$F$1,ROW()-2,0))</f>
        <v/>
      </c>
      <c r="F628" s="202" t="str">
        <f ca="1">IF(OFFSET('Purchases Input worksheet'!$G$1,ROW()-2,0)="","",OFFSET('Purchases Input worksheet'!$G$1,ROW()-2,0))</f>
        <v/>
      </c>
      <c r="G628" s="205" t="str">
        <f ca="1">IF($C628="Total",SUM(G$1:G627),IF(OR('Purchases Input worksheet'!$M627&gt;0,'Purchases Input worksheet'!$M627=0),"",'Purchases Input worksheet'!$M627))</f>
        <v/>
      </c>
      <c r="H628" s="206" t="str">
        <f ca="1">IF($C628="Total",SUM(H$1:H627),IF(OR('Purchases Input worksheet'!$M627&lt;0,'Purchases Input worksheet'!$M627=0),"",'Purchases Input worksheet'!$M627))</f>
        <v/>
      </c>
      <c r="I628" s="347"/>
      <c r="J628" s="211" t="str">
        <f ca="1">IF($C628="Total",SUM($I$1:I627),"")</f>
        <v/>
      </c>
      <c r="K628" s="212" t="str">
        <f ca="1">IFERROR(IF($C628="Total",$K$2+SUM($G628:$H628)-$J628,
IF(AND(G628="",H628=""),"",
$K$2+SUM(H$3:$H628)+SUM(G$3:$G628)-SUM(I$2:$I628))),"")</f>
        <v/>
      </c>
    </row>
    <row r="629" spans="1:11" x14ac:dyDescent="0.35">
      <c r="A629" s="318" t="str">
        <f ca="1">IF($B629='Creditor balance enquiry'!$C$2,1+COUNT($A$1:A628),"")</f>
        <v/>
      </c>
      <c r="B629" s="133" t="str">
        <f ca="1">OFFSET('Purchases Input worksheet'!$A$1,ROW()-2,0)</f>
        <v/>
      </c>
      <c r="C629" s="201" t="str">
        <f ca="1">IF($C628="Total","",
IF($C628="","",
IF(OFFSET('Purchases Input worksheet'!$B$1,ROW()-2,0)="","TOTAL",
OFFSET('Purchases Input worksheet'!$B$1,ROW()-2,0))))</f>
        <v/>
      </c>
      <c r="D629" s="201" t="str">
        <f ca="1">IF(OFFSET('Purchases Input worksheet'!$C$1,ROW()-2,0)="","",OFFSET('Purchases Input worksheet'!$C$1,ROW()-2,0))</f>
        <v/>
      </c>
      <c r="E629" s="170" t="str">
        <f ca="1">IF(OFFSET('Purchases Input worksheet'!$F$1,ROW()-2,0)="","",OFFSET('Purchases Input worksheet'!$F$1,ROW()-2,0))</f>
        <v/>
      </c>
      <c r="F629" s="202" t="str">
        <f ca="1">IF(OFFSET('Purchases Input worksheet'!$G$1,ROW()-2,0)="","",OFFSET('Purchases Input worksheet'!$G$1,ROW()-2,0))</f>
        <v/>
      </c>
      <c r="G629" s="205" t="str">
        <f ca="1">IF($C629="Total",SUM(G$1:G628),IF(OR('Purchases Input worksheet'!$M628&gt;0,'Purchases Input worksheet'!$M628=0),"",'Purchases Input worksheet'!$M628))</f>
        <v/>
      </c>
      <c r="H629" s="206" t="str">
        <f ca="1">IF($C629="Total",SUM(H$1:H628),IF(OR('Purchases Input worksheet'!$M628&lt;0,'Purchases Input worksheet'!$M628=0),"",'Purchases Input worksheet'!$M628))</f>
        <v/>
      </c>
      <c r="I629" s="347"/>
      <c r="J629" s="211" t="str">
        <f ca="1">IF($C629="Total",SUM($I$1:I628),"")</f>
        <v/>
      </c>
      <c r="K629" s="212" t="str">
        <f ca="1">IFERROR(IF($C629="Total",$K$2+SUM($G629:$H629)-$J629,
IF(AND(G629="",H629=""),"",
$K$2+SUM(H$3:$H629)+SUM(G$3:$G629)-SUM(I$2:$I629))),"")</f>
        <v/>
      </c>
    </row>
    <row r="630" spans="1:11" x14ac:dyDescent="0.35">
      <c r="A630" s="318" t="str">
        <f ca="1">IF($B630='Creditor balance enquiry'!$C$2,1+COUNT($A$1:A629),"")</f>
        <v/>
      </c>
      <c r="B630" s="133" t="str">
        <f ca="1">OFFSET('Purchases Input worksheet'!$A$1,ROW()-2,0)</f>
        <v/>
      </c>
      <c r="C630" s="201" t="str">
        <f ca="1">IF($C629="Total","",
IF($C629="","",
IF(OFFSET('Purchases Input worksheet'!$B$1,ROW()-2,0)="","TOTAL",
OFFSET('Purchases Input worksheet'!$B$1,ROW()-2,0))))</f>
        <v/>
      </c>
      <c r="D630" s="201" t="str">
        <f ca="1">IF(OFFSET('Purchases Input worksheet'!$C$1,ROW()-2,0)="","",OFFSET('Purchases Input worksheet'!$C$1,ROW()-2,0))</f>
        <v/>
      </c>
      <c r="E630" s="170" t="str">
        <f ca="1">IF(OFFSET('Purchases Input worksheet'!$F$1,ROW()-2,0)="","",OFFSET('Purchases Input worksheet'!$F$1,ROW()-2,0))</f>
        <v/>
      </c>
      <c r="F630" s="202" t="str">
        <f ca="1">IF(OFFSET('Purchases Input worksheet'!$G$1,ROW()-2,0)="","",OFFSET('Purchases Input worksheet'!$G$1,ROW()-2,0))</f>
        <v/>
      </c>
      <c r="G630" s="205" t="str">
        <f ca="1">IF($C630="Total",SUM(G$1:G629),IF(OR('Purchases Input worksheet'!$M629&gt;0,'Purchases Input worksheet'!$M629=0),"",'Purchases Input worksheet'!$M629))</f>
        <v/>
      </c>
      <c r="H630" s="206" t="str">
        <f ca="1">IF($C630="Total",SUM(H$1:H629),IF(OR('Purchases Input worksheet'!$M629&lt;0,'Purchases Input worksheet'!$M629=0),"",'Purchases Input worksheet'!$M629))</f>
        <v/>
      </c>
      <c r="I630" s="347"/>
      <c r="J630" s="211" t="str">
        <f ca="1">IF($C630="Total",SUM($I$1:I629),"")</f>
        <v/>
      </c>
      <c r="K630" s="212" t="str">
        <f ca="1">IFERROR(IF($C630="Total",$K$2+SUM($G630:$H630)-$J630,
IF(AND(G630="",H630=""),"",
$K$2+SUM(H$3:$H630)+SUM(G$3:$G630)-SUM(I$2:$I630))),"")</f>
        <v/>
      </c>
    </row>
    <row r="631" spans="1:11" x14ac:dyDescent="0.35">
      <c r="A631" s="318" t="str">
        <f ca="1">IF($B631='Creditor balance enquiry'!$C$2,1+COUNT($A$1:A630),"")</f>
        <v/>
      </c>
      <c r="B631" s="133" t="str">
        <f ca="1">OFFSET('Purchases Input worksheet'!$A$1,ROW()-2,0)</f>
        <v/>
      </c>
      <c r="C631" s="201" t="str">
        <f ca="1">IF($C630="Total","",
IF($C630="","",
IF(OFFSET('Purchases Input worksheet'!$B$1,ROW()-2,0)="","TOTAL",
OFFSET('Purchases Input worksheet'!$B$1,ROW()-2,0))))</f>
        <v/>
      </c>
      <c r="D631" s="201" t="str">
        <f ca="1">IF(OFFSET('Purchases Input worksheet'!$C$1,ROW()-2,0)="","",OFFSET('Purchases Input worksheet'!$C$1,ROW()-2,0))</f>
        <v/>
      </c>
      <c r="E631" s="170" t="str">
        <f ca="1">IF(OFFSET('Purchases Input worksheet'!$F$1,ROW()-2,0)="","",OFFSET('Purchases Input worksheet'!$F$1,ROW()-2,0))</f>
        <v/>
      </c>
      <c r="F631" s="202" t="str">
        <f ca="1">IF(OFFSET('Purchases Input worksheet'!$G$1,ROW()-2,0)="","",OFFSET('Purchases Input worksheet'!$G$1,ROW()-2,0))</f>
        <v/>
      </c>
      <c r="G631" s="205" t="str">
        <f ca="1">IF($C631="Total",SUM(G$1:G630),IF(OR('Purchases Input worksheet'!$M630&gt;0,'Purchases Input worksheet'!$M630=0),"",'Purchases Input worksheet'!$M630))</f>
        <v/>
      </c>
      <c r="H631" s="206" t="str">
        <f ca="1">IF($C631="Total",SUM(H$1:H630),IF(OR('Purchases Input worksheet'!$M630&lt;0,'Purchases Input worksheet'!$M630=0),"",'Purchases Input worksheet'!$M630))</f>
        <v/>
      </c>
      <c r="I631" s="347"/>
      <c r="J631" s="211" t="str">
        <f ca="1">IF($C631="Total",SUM($I$1:I630),"")</f>
        <v/>
      </c>
      <c r="K631" s="212" t="str">
        <f ca="1">IFERROR(IF($C631="Total",$K$2+SUM($G631:$H631)-$J631,
IF(AND(G631="",H631=""),"",
$K$2+SUM(H$3:$H631)+SUM(G$3:$G631)-SUM(I$2:$I631))),"")</f>
        <v/>
      </c>
    </row>
    <row r="632" spans="1:11" x14ac:dyDescent="0.35">
      <c r="A632" s="318" t="str">
        <f ca="1">IF($B632='Creditor balance enquiry'!$C$2,1+COUNT($A$1:A631),"")</f>
        <v/>
      </c>
      <c r="B632" s="133" t="str">
        <f ca="1">OFFSET('Purchases Input worksheet'!$A$1,ROW()-2,0)</f>
        <v/>
      </c>
      <c r="C632" s="201" t="str">
        <f ca="1">IF($C631="Total","",
IF($C631="","",
IF(OFFSET('Purchases Input worksheet'!$B$1,ROW()-2,0)="","TOTAL",
OFFSET('Purchases Input worksheet'!$B$1,ROW()-2,0))))</f>
        <v/>
      </c>
      <c r="D632" s="201" t="str">
        <f ca="1">IF(OFFSET('Purchases Input worksheet'!$C$1,ROW()-2,0)="","",OFFSET('Purchases Input worksheet'!$C$1,ROW()-2,0))</f>
        <v/>
      </c>
      <c r="E632" s="170" t="str">
        <f ca="1">IF(OFFSET('Purchases Input worksheet'!$F$1,ROW()-2,0)="","",OFFSET('Purchases Input worksheet'!$F$1,ROW()-2,0))</f>
        <v/>
      </c>
      <c r="F632" s="202" t="str">
        <f ca="1">IF(OFFSET('Purchases Input worksheet'!$G$1,ROW()-2,0)="","",OFFSET('Purchases Input worksheet'!$G$1,ROW()-2,0))</f>
        <v/>
      </c>
      <c r="G632" s="205" t="str">
        <f ca="1">IF($C632="Total",SUM(G$1:G631),IF(OR('Purchases Input worksheet'!$M631&gt;0,'Purchases Input worksheet'!$M631=0),"",'Purchases Input worksheet'!$M631))</f>
        <v/>
      </c>
      <c r="H632" s="206" t="str">
        <f ca="1">IF($C632="Total",SUM(H$1:H631),IF(OR('Purchases Input worksheet'!$M631&lt;0,'Purchases Input worksheet'!$M631=0),"",'Purchases Input worksheet'!$M631))</f>
        <v/>
      </c>
      <c r="I632" s="347"/>
      <c r="J632" s="211" t="str">
        <f ca="1">IF($C632="Total",SUM($I$1:I631),"")</f>
        <v/>
      </c>
      <c r="K632" s="212" t="str">
        <f ca="1">IFERROR(IF($C632="Total",$K$2+SUM($G632:$H632)-$J632,
IF(AND(G632="",H632=""),"",
$K$2+SUM(H$3:$H632)+SUM(G$3:$G632)-SUM(I$2:$I632))),"")</f>
        <v/>
      </c>
    </row>
    <row r="633" spans="1:11" x14ac:dyDescent="0.35">
      <c r="A633" s="318" t="str">
        <f ca="1">IF($B633='Creditor balance enquiry'!$C$2,1+COUNT($A$1:A632),"")</f>
        <v/>
      </c>
      <c r="B633" s="133" t="str">
        <f ca="1">OFFSET('Purchases Input worksheet'!$A$1,ROW()-2,0)</f>
        <v/>
      </c>
      <c r="C633" s="201" t="str">
        <f ca="1">IF($C632="Total","",
IF($C632="","",
IF(OFFSET('Purchases Input worksheet'!$B$1,ROW()-2,0)="","TOTAL",
OFFSET('Purchases Input worksheet'!$B$1,ROW()-2,0))))</f>
        <v/>
      </c>
      <c r="D633" s="201" t="str">
        <f ca="1">IF(OFFSET('Purchases Input worksheet'!$C$1,ROW()-2,0)="","",OFFSET('Purchases Input worksheet'!$C$1,ROW()-2,0))</f>
        <v/>
      </c>
      <c r="E633" s="170" t="str">
        <f ca="1">IF(OFFSET('Purchases Input worksheet'!$F$1,ROW()-2,0)="","",OFFSET('Purchases Input worksheet'!$F$1,ROW()-2,0))</f>
        <v/>
      </c>
      <c r="F633" s="202" t="str">
        <f ca="1">IF(OFFSET('Purchases Input worksheet'!$G$1,ROW()-2,0)="","",OFFSET('Purchases Input worksheet'!$G$1,ROW()-2,0))</f>
        <v/>
      </c>
      <c r="G633" s="205" t="str">
        <f ca="1">IF($C633="Total",SUM(G$1:G632),IF(OR('Purchases Input worksheet'!$M632&gt;0,'Purchases Input worksheet'!$M632=0),"",'Purchases Input worksheet'!$M632))</f>
        <v/>
      </c>
      <c r="H633" s="206" t="str">
        <f ca="1">IF($C633="Total",SUM(H$1:H632),IF(OR('Purchases Input worksheet'!$M632&lt;0,'Purchases Input worksheet'!$M632=0),"",'Purchases Input worksheet'!$M632))</f>
        <v/>
      </c>
      <c r="I633" s="347"/>
      <c r="J633" s="211" t="str">
        <f ca="1">IF($C633="Total",SUM($I$1:I632),"")</f>
        <v/>
      </c>
      <c r="K633" s="212" t="str">
        <f ca="1">IFERROR(IF($C633="Total",$K$2+SUM($G633:$H633)-$J633,
IF(AND(G633="",H633=""),"",
$K$2+SUM(H$3:$H633)+SUM(G$3:$G633)-SUM(I$2:$I633))),"")</f>
        <v/>
      </c>
    </row>
    <row r="634" spans="1:11" x14ac:dyDescent="0.35">
      <c r="A634" s="318" t="str">
        <f ca="1">IF($B634='Creditor balance enquiry'!$C$2,1+COUNT($A$1:A633),"")</f>
        <v/>
      </c>
      <c r="B634" s="133" t="str">
        <f ca="1">OFFSET('Purchases Input worksheet'!$A$1,ROW()-2,0)</f>
        <v/>
      </c>
      <c r="C634" s="201" t="str">
        <f ca="1">IF($C633="Total","",
IF($C633="","",
IF(OFFSET('Purchases Input worksheet'!$B$1,ROW()-2,0)="","TOTAL",
OFFSET('Purchases Input worksheet'!$B$1,ROW()-2,0))))</f>
        <v/>
      </c>
      <c r="D634" s="201" t="str">
        <f ca="1">IF(OFFSET('Purchases Input worksheet'!$C$1,ROW()-2,0)="","",OFFSET('Purchases Input worksheet'!$C$1,ROW()-2,0))</f>
        <v/>
      </c>
      <c r="E634" s="170" t="str">
        <f ca="1">IF(OFFSET('Purchases Input worksheet'!$F$1,ROW()-2,0)="","",OFFSET('Purchases Input worksheet'!$F$1,ROW()-2,0))</f>
        <v/>
      </c>
      <c r="F634" s="202" t="str">
        <f ca="1">IF(OFFSET('Purchases Input worksheet'!$G$1,ROW()-2,0)="","",OFFSET('Purchases Input worksheet'!$G$1,ROW()-2,0))</f>
        <v/>
      </c>
      <c r="G634" s="205" t="str">
        <f ca="1">IF($C634="Total",SUM(G$1:G633),IF(OR('Purchases Input worksheet'!$M633&gt;0,'Purchases Input worksheet'!$M633=0),"",'Purchases Input worksheet'!$M633))</f>
        <v/>
      </c>
      <c r="H634" s="206" t="str">
        <f ca="1">IF($C634="Total",SUM(H$1:H633),IF(OR('Purchases Input worksheet'!$M633&lt;0,'Purchases Input worksheet'!$M633=0),"",'Purchases Input worksheet'!$M633))</f>
        <v/>
      </c>
      <c r="I634" s="347"/>
      <c r="J634" s="211" t="str">
        <f ca="1">IF($C634="Total",SUM($I$1:I633),"")</f>
        <v/>
      </c>
      <c r="K634" s="212" t="str">
        <f ca="1">IFERROR(IF($C634="Total",$K$2+SUM($G634:$H634)-$J634,
IF(AND(G634="",H634=""),"",
$K$2+SUM(H$3:$H634)+SUM(G$3:$G634)-SUM(I$2:$I634))),"")</f>
        <v/>
      </c>
    </row>
    <row r="635" spans="1:11" x14ac:dyDescent="0.35">
      <c r="A635" s="318" t="str">
        <f ca="1">IF($B635='Creditor balance enquiry'!$C$2,1+COUNT($A$1:A634),"")</f>
        <v/>
      </c>
      <c r="B635" s="133" t="str">
        <f ca="1">OFFSET('Purchases Input worksheet'!$A$1,ROW()-2,0)</f>
        <v/>
      </c>
      <c r="C635" s="201" t="str">
        <f ca="1">IF($C634="Total","",
IF($C634="","",
IF(OFFSET('Purchases Input worksheet'!$B$1,ROW()-2,0)="","TOTAL",
OFFSET('Purchases Input worksheet'!$B$1,ROW()-2,0))))</f>
        <v/>
      </c>
      <c r="D635" s="201" t="str">
        <f ca="1">IF(OFFSET('Purchases Input worksheet'!$C$1,ROW()-2,0)="","",OFFSET('Purchases Input worksheet'!$C$1,ROW()-2,0))</f>
        <v/>
      </c>
      <c r="E635" s="170" t="str">
        <f ca="1">IF(OFFSET('Purchases Input worksheet'!$F$1,ROW()-2,0)="","",OFFSET('Purchases Input worksheet'!$F$1,ROW()-2,0))</f>
        <v/>
      </c>
      <c r="F635" s="202" t="str">
        <f ca="1">IF(OFFSET('Purchases Input worksheet'!$G$1,ROW()-2,0)="","",OFFSET('Purchases Input worksheet'!$G$1,ROW()-2,0))</f>
        <v/>
      </c>
      <c r="G635" s="205" t="str">
        <f ca="1">IF($C635="Total",SUM(G$1:G634),IF(OR('Purchases Input worksheet'!$M634&gt;0,'Purchases Input worksheet'!$M634=0),"",'Purchases Input worksheet'!$M634))</f>
        <v/>
      </c>
      <c r="H635" s="206" t="str">
        <f ca="1">IF($C635="Total",SUM(H$1:H634),IF(OR('Purchases Input worksheet'!$M634&lt;0,'Purchases Input worksheet'!$M634=0),"",'Purchases Input worksheet'!$M634))</f>
        <v/>
      </c>
      <c r="I635" s="347"/>
      <c r="J635" s="211" t="str">
        <f ca="1">IF($C635="Total",SUM($I$1:I634),"")</f>
        <v/>
      </c>
      <c r="K635" s="212" t="str">
        <f ca="1">IFERROR(IF($C635="Total",$K$2+SUM($G635:$H635)-$J635,
IF(AND(G635="",H635=""),"",
$K$2+SUM(H$3:$H635)+SUM(G$3:$G635)-SUM(I$2:$I635))),"")</f>
        <v/>
      </c>
    </row>
    <row r="636" spans="1:11" x14ac:dyDescent="0.35">
      <c r="A636" s="318" t="str">
        <f ca="1">IF($B636='Creditor balance enquiry'!$C$2,1+COUNT($A$1:A635),"")</f>
        <v/>
      </c>
      <c r="B636" s="133" t="str">
        <f ca="1">OFFSET('Purchases Input worksheet'!$A$1,ROW()-2,0)</f>
        <v/>
      </c>
      <c r="C636" s="201" t="str">
        <f ca="1">IF($C635="Total","",
IF($C635="","",
IF(OFFSET('Purchases Input worksheet'!$B$1,ROW()-2,0)="","TOTAL",
OFFSET('Purchases Input worksheet'!$B$1,ROW()-2,0))))</f>
        <v/>
      </c>
      <c r="D636" s="201" t="str">
        <f ca="1">IF(OFFSET('Purchases Input worksheet'!$C$1,ROW()-2,0)="","",OFFSET('Purchases Input worksheet'!$C$1,ROW()-2,0))</f>
        <v/>
      </c>
      <c r="E636" s="170" t="str">
        <f ca="1">IF(OFFSET('Purchases Input worksheet'!$F$1,ROW()-2,0)="","",OFFSET('Purchases Input worksheet'!$F$1,ROW()-2,0))</f>
        <v/>
      </c>
      <c r="F636" s="202" t="str">
        <f ca="1">IF(OFFSET('Purchases Input worksheet'!$G$1,ROW()-2,0)="","",OFFSET('Purchases Input worksheet'!$G$1,ROW()-2,0))</f>
        <v/>
      </c>
      <c r="G636" s="205" t="str">
        <f ca="1">IF($C636="Total",SUM(G$1:G635),IF(OR('Purchases Input worksheet'!$M635&gt;0,'Purchases Input worksheet'!$M635=0),"",'Purchases Input worksheet'!$M635))</f>
        <v/>
      </c>
      <c r="H636" s="206" t="str">
        <f ca="1">IF($C636="Total",SUM(H$1:H635),IF(OR('Purchases Input worksheet'!$M635&lt;0,'Purchases Input worksheet'!$M635=0),"",'Purchases Input worksheet'!$M635))</f>
        <v/>
      </c>
      <c r="I636" s="347"/>
      <c r="J636" s="211" t="str">
        <f ca="1">IF($C636="Total",SUM($I$1:I635),"")</f>
        <v/>
      </c>
      <c r="K636" s="212" t="str">
        <f ca="1">IFERROR(IF($C636="Total",$K$2+SUM($G636:$H636)-$J636,
IF(AND(G636="",H636=""),"",
$K$2+SUM(H$3:$H636)+SUM(G$3:$G636)-SUM(I$2:$I636))),"")</f>
        <v/>
      </c>
    </row>
    <row r="637" spans="1:11" x14ac:dyDescent="0.35">
      <c r="A637" s="318" t="str">
        <f ca="1">IF($B637='Creditor balance enquiry'!$C$2,1+COUNT($A$1:A636),"")</f>
        <v/>
      </c>
      <c r="B637" s="133" t="str">
        <f ca="1">OFFSET('Purchases Input worksheet'!$A$1,ROW()-2,0)</f>
        <v/>
      </c>
      <c r="C637" s="201" t="str">
        <f ca="1">IF($C636="Total","",
IF($C636="","",
IF(OFFSET('Purchases Input worksheet'!$B$1,ROW()-2,0)="","TOTAL",
OFFSET('Purchases Input worksheet'!$B$1,ROW()-2,0))))</f>
        <v/>
      </c>
      <c r="D637" s="201" t="str">
        <f ca="1">IF(OFFSET('Purchases Input worksheet'!$C$1,ROW()-2,0)="","",OFFSET('Purchases Input worksheet'!$C$1,ROW()-2,0))</f>
        <v/>
      </c>
      <c r="E637" s="170" t="str">
        <f ca="1">IF(OFFSET('Purchases Input worksheet'!$F$1,ROW()-2,0)="","",OFFSET('Purchases Input worksheet'!$F$1,ROW()-2,0))</f>
        <v/>
      </c>
      <c r="F637" s="202" t="str">
        <f ca="1">IF(OFFSET('Purchases Input worksheet'!$G$1,ROW()-2,0)="","",OFFSET('Purchases Input worksheet'!$G$1,ROW()-2,0))</f>
        <v/>
      </c>
      <c r="G637" s="205" t="str">
        <f ca="1">IF($C637="Total",SUM(G$1:G636),IF(OR('Purchases Input worksheet'!$M636&gt;0,'Purchases Input worksheet'!$M636=0),"",'Purchases Input worksheet'!$M636))</f>
        <v/>
      </c>
      <c r="H637" s="206" t="str">
        <f ca="1">IF($C637="Total",SUM(H$1:H636),IF(OR('Purchases Input worksheet'!$M636&lt;0,'Purchases Input worksheet'!$M636=0),"",'Purchases Input worksheet'!$M636))</f>
        <v/>
      </c>
      <c r="I637" s="347"/>
      <c r="J637" s="211" t="str">
        <f ca="1">IF($C637="Total",SUM($I$1:I636),"")</f>
        <v/>
      </c>
      <c r="K637" s="212" t="str">
        <f ca="1">IFERROR(IF($C637="Total",$K$2+SUM($G637:$H637)-$J637,
IF(AND(G637="",H637=""),"",
$K$2+SUM(H$3:$H637)+SUM(G$3:$G637)-SUM(I$2:$I637))),"")</f>
        <v/>
      </c>
    </row>
    <row r="638" spans="1:11" x14ac:dyDescent="0.35">
      <c r="A638" s="318" t="str">
        <f ca="1">IF($B638='Creditor balance enquiry'!$C$2,1+COUNT($A$1:A637),"")</f>
        <v/>
      </c>
      <c r="B638" s="133" t="str">
        <f ca="1">OFFSET('Purchases Input worksheet'!$A$1,ROW()-2,0)</f>
        <v/>
      </c>
      <c r="C638" s="201" t="str">
        <f ca="1">IF($C637="Total","",
IF($C637="","",
IF(OFFSET('Purchases Input worksheet'!$B$1,ROW()-2,0)="","TOTAL",
OFFSET('Purchases Input worksheet'!$B$1,ROW()-2,0))))</f>
        <v/>
      </c>
      <c r="D638" s="201" t="str">
        <f ca="1">IF(OFFSET('Purchases Input worksheet'!$C$1,ROW()-2,0)="","",OFFSET('Purchases Input worksheet'!$C$1,ROW()-2,0))</f>
        <v/>
      </c>
      <c r="E638" s="170" t="str">
        <f ca="1">IF(OFFSET('Purchases Input worksheet'!$F$1,ROW()-2,0)="","",OFFSET('Purchases Input worksheet'!$F$1,ROW()-2,0))</f>
        <v/>
      </c>
      <c r="F638" s="202" t="str">
        <f ca="1">IF(OFFSET('Purchases Input worksheet'!$G$1,ROW()-2,0)="","",OFFSET('Purchases Input worksheet'!$G$1,ROW()-2,0))</f>
        <v/>
      </c>
      <c r="G638" s="205" t="str">
        <f ca="1">IF($C638="Total",SUM(G$1:G637),IF(OR('Purchases Input worksheet'!$M637&gt;0,'Purchases Input worksheet'!$M637=0),"",'Purchases Input worksheet'!$M637))</f>
        <v/>
      </c>
      <c r="H638" s="206" t="str">
        <f ca="1">IF($C638="Total",SUM(H$1:H637),IF(OR('Purchases Input worksheet'!$M637&lt;0,'Purchases Input worksheet'!$M637=0),"",'Purchases Input worksheet'!$M637))</f>
        <v/>
      </c>
      <c r="I638" s="347"/>
      <c r="J638" s="211" t="str">
        <f ca="1">IF($C638="Total",SUM($I$1:I637),"")</f>
        <v/>
      </c>
      <c r="K638" s="212" t="str">
        <f ca="1">IFERROR(IF($C638="Total",$K$2+SUM($G638:$H638)-$J638,
IF(AND(G638="",H638=""),"",
$K$2+SUM(H$3:$H638)+SUM(G$3:$G638)-SUM(I$2:$I638))),"")</f>
        <v/>
      </c>
    </row>
    <row r="639" spans="1:11" x14ac:dyDescent="0.35">
      <c r="A639" s="318" t="str">
        <f ca="1">IF($B639='Creditor balance enquiry'!$C$2,1+COUNT($A$1:A638),"")</f>
        <v/>
      </c>
      <c r="B639" s="133" t="str">
        <f ca="1">OFFSET('Purchases Input worksheet'!$A$1,ROW()-2,0)</f>
        <v/>
      </c>
      <c r="C639" s="201" t="str">
        <f ca="1">IF($C638="Total","",
IF($C638="","",
IF(OFFSET('Purchases Input worksheet'!$B$1,ROW()-2,0)="","TOTAL",
OFFSET('Purchases Input worksheet'!$B$1,ROW()-2,0))))</f>
        <v/>
      </c>
      <c r="D639" s="201" t="str">
        <f ca="1">IF(OFFSET('Purchases Input worksheet'!$C$1,ROW()-2,0)="","",OFFSET('Purchases Input worksheet'!$C$1,ROW()-2,0))</f>
        <v/>
      </c>
      <c r="E639" s="170" t="str">
        <f ca="1">IF(OFFSET('Purchases Input worksheet'!$F$1,ROW()-2,0)="","",OFFSET('Purchases Input worksheet'!$F$1,ROW()-2,0))</f>
        <v/>
      </c>
      <c r="F639" s="202" t="str">
        <f ca="1">IF(OFFSET('Purchases Input worksheet'!$G$1,ROW()-2,0)="","",OFFSET('Purchases Input worksheet'!$G$1,ROW()-2,0))</f>
        <v/>
      </c>
      <c r="G639" s="205" t="str">
        <f ca="1">IF($C639="Total",SUM(G$1:G638),IF(OR('Purchases Input worksheet'!$M638&gt;0,'Purchases Input worksheet'!$M638=0),"",'Purchases Input worksheet'!$M638))</f>
        <v/>
      </c>
      <c r="H639" s="206" t="str">
        <f ca="1">IF($C639="Total",SUM(H$1:H638),IF(OR('Purchases Input worksheet'!$M638&lt;0,'Purchases Input worksheet'!$M638=0),"",'Purchases Input worksheet'!$M638))</f>
        <v/>
      </c>
      <c r="I639" s="347"/>
      <c r="J639" s="211" t="str">
        <f ca="1">IF($C639="Total",SUM($I$1:I638),"")</f>
        <v/>
      </c>
      <c r="K639" s="212" t="str">
        <f ca="1">IFERROR(IF($C639="Total",$K$2+SUM($G639:$H639)-$J639,
IF(AND(G639="",H639=""),"",
$K$2+SUM(H$3:$H639)+SUM(G$3:$G639)-SUM(I$2:$I639))),"")</f>
        <v/>
      </c>
    </row>
    <row r="640" spans="1:11" x14ac:dyDescent="0.35">
      <c r="A640" s="318" t="str">
        <f ca="1">IF($B640='Creditor balance enquiry'!$C$2,1+COUNT($A$1:A639),"")</f>
        <v/>
      </c>
      <c r="B640" s="133" t="str">
        <f ca="1">OFFSET('Purchases Input worksheet'!$A$1,ROW()-2,0)</f>
        <v/>
      </c>
      <c r="C640" s="201" t="str">
        <f ca="1">IF($C639="Total","",
IF($C639="","",
IF(OFFSET('Purchases Input worksheet'!$B$1,ROW()-2,0)="","TOTAL",
OFFSET('Purchases Input worksheet'!$B$1,ROW()-2,0))))</f>
        <v/>
      </c>
      <c r="D640" s="201" t="str">
        <f ca="1">IF(OFFSET('Purchases Input worksheet'!$C$1,ROW()-2,0)="","",OFFSET('Purchases Input worksheet'!$C$1,ROW()-2,0))</f>
        <v/>
      </c>
      <c r="E640" s="170" t="str">
        <f ca="1">IF(OFFSET('Purchases Input worksheet'!$F$1,ROW()-2,0)="","",OFFSET('Purchases Input worksheet'!$F$1,ROW()-2,0))</f>
        <v/>
      </c>
      <c r="F640" s="202" t="str">
        <f ca="1">IF(OFFSET('Purchases Input worksheet'!$G$1,ROW()-2,0)="","",OFFSET('Purchases Input worksheet'!$G$1,ROW()-2,0))</f>
        <v/>
      </c>
      <c r="G640" s="205" t="str">
        <f ca="1">IF($C640="Total",SUM(G$1:G639),IF(OR('Purchases Input worksheet'!$M639&gt;0,'Purchases Input worksheet'!$M639=0),"",'Purchases Input worksheet'!$M639))</f>
        <v/>
      </c>
      <c r="H640" s="206" t="str">
        <f ca="1">IF($C640="Total",SUM(H$1:H639),IF(OR('Purchases Input worksheet'!$M639&lt;0,'Purchases Input worksheet'!$M639=0),"",'Purchases Input worksheet'!$M639))</f>
        <v/>
      </c>
      <c r="I640" s="347"/>
      <c r="J640" s="211" t="str">
        <f ca="1">IF($C640="Total",SUM($I$1:I639),"")</f>
        <v/>
      </c>
      <c r="K640" s="212" t="str">
        <f ca="1">IFERROR(IF($C640="Total",$K$2+SUM($G640:$H640)-$J640,
IF(AND(G640="",H640=""),"",
$K$2+SUM(H$3:$H640)+SUM(G$3:$G640)-SUM(I$2:$I640))),"")</f>
        <v/>
      </c>
    </row>
    <row r="641" spans="1:11" x14ac:dyDescent="0.35">
      <c r="A641" s="318" t="str">
        <f ca="1">IF($B641='Creditor balance enquiry'!$C$2,1+COUNT($A$1:A640),"")</f>
        <v/>
      </c>
      <c r="B641" s="133" t="str">
        <f ca="1">OFFSET('Purchases Input worksheet'!$A$1,ROW()-2,0)</f>
        <v/>
      </c>
      <c r="C641" s="201" t="str">
        <f ca="1">IF($C640="Total","",
IF($C640="","",
IF(OFFSET('Purchases Input worksheet'!$B$1,ROW()-2,0)="","TOTAL",
OFFSET('Purchases Input worksheet'!$B$1,ROW()-2,0))))</f>
        <v/>
      </c>
      <c r="D641" s="201" t="str">
        <f ca="1">IF(OFFSET('Purchases Input worksheet'!$C$1,ROW()-2,0)="","",OFFSET('Purchases Input worksheet'!$C$1,ROW()-2,0))</f>
        <v/>
      </c>
      <c r="E641" s="170" t="str">
        <f ca="1">IF(OFFSET('Purchases Input worksheet'!$F$1,ROW()-2,0)="","",OFFSET('Purchases Input worksheet'!$F$1,ROW()-2,0))</f>
        <v/>
      </c>
      <c r="F641" s="202" t="str">
        <f ca="1">IF(OFFSET('Purchases Input worksheet'!$G$1,ROW()-2,0)="","",OFFSET('Purchases Input worksheet'!$G$1,ROW()-2,0))</f>
        <v/>
      </c>
      <c r="G641" s="205" t="str">
        <f ca="1">IF($C641="Total",SUM(G$1:G640),IF(OR('Purchases Input worksheet'!$M640&gt;0,'Purchases Input worksheet'!$M640=0),"",'Purchases Input worksheet'!$M640))</f>
        <v/>
      </c>
      <c r="H641" s="206" t="str">
        <f ca="1">IF($C641="Total",SUM(H$1:H640),IF(OR('Purchases Input worksheet'!$M640&lt;0,'Purchases Input worksheet'!$M640=0),"",'Purchases Input worksheet'!$M640))</f>
        <v/>
      </c>
      <c r="I641" s="347"/>
      <c r="J641" s="211" t="str">
        <f ca="1">IF($C641="Total",SUM($I$1:I640),"")</f>
        <v/>
      </c>
      <c r="K641" s="212" t="str">
        <f ca="1">IFERROR(IF($C641="Total",$K$2+SUM($G641:$H641)-$J641,
IF(AND(G641="",H641=""),"",
$K$2+SUM(H$3:$H641)+SUM(G$3:$G641)-SUM(I$2:$I641))),"")</f>
        <v/>
      </c>
    </row>
    <row r="642" spans="1:11" x14ac:dyDescent="0.35">
      <c r="A642" s="318" t="str">
        <f ca="1">IF($B642='Creditor balance enquiry'!$C$2,1+COUNT($A$1:A641),"")</f>
        <v/>
      </c>
      <c r="B642" s="133" t="str">
        <f ca="1">OFFSET('Purchases Input worksheet'!$A$1,ROW()-2,0)</f>
        <v/>
      </c>
      <c r="C642" s="201" t="str">
        <f ca="1">IF($C641="Total","",
IF($C641="","",
IF(OFFSET('Purchases Input worksheet'!$B$1,ROW()-2,0)="","TOTAL",
OFFSET('Purchases Input worksheet'!$B$1,ROW()-2,0))))</f>
        <v/>
      </c>
      <c r="D642" s="201" t="str">
        <f ca="1">IF(OFFSET('Purchases Input worksheet'!$C$1,ROW()-2,0)="","",OFFSET('Purchases Input worksheet'!$C$1,ROW()-2,0))</f>
        <v/>
      </c>
      <c r="E642" s="170" t="str">
        <f ca="1">IF(OFFSET('Purchases Input worksheet'!$F$1,ROW()-2,0)="","",OFFSET('Purchases Input worksheet'!$F$1,ROW()-2,0))</f>
        <v/>
      </c>
      <c r="F642" s="202" t="str">
        <f ca="1">IF(OFFSET('Purchases Input worksheet'!$G$1,ROW()-2,0)="","",OFFSET('Purchases Input worksheet'!$G$1,ROW()-2,0))</f>
        <v/>
      </c>
      <c r="G642" s="205" t="str">
        <f ca="1">IF($C642="Total",SUM(G$1:G641),IF(OR('Purchases Input worksheet'!$M641&gt;0,'Purchases Input worksheet'!$M641=0),"",'Purchases Input worksheet'!$M641))</f>
        <v/>
      </c>
      <c r="H642" s="206" t="str">
        <f ca="1">IF($C642="Total",SUM(H$1:H641),IF(OR('Purchases Input worksheet'!$M641&lt;0,'Purchases Input worksheet'!$M641=0),"",'Purchases Input worksheet'!$M641))</f>
        <v/>
      </c>
      <c r="I642" s="347"/>
      <c r="J642" s="211" t="str">
        <f ca="1">IF($C642="Total",SUM($I$1:I641),"")</f>
        <v/>
      </c>
      <c r="K642" s="212" t="str">
        <f ca="1">IFERROR(IF($C642="Total",$K$2+SUM($G642:$H642)-$J642,
IF(AND(G642="",H642=""),"",
$K$2+SUM(H$3:$H642)+SUM(G$3:$G642)-SUM(I$2:$I642))),"")</f>
        <v/>
      </c>
    </row>
    <row r="643" spans="1:11" x14ac:dyDescent="0.35">
      <c r="A643" s="318" t="str">
        <f ca="1">IF($B643='Creditor balance enquiry'!$C$2,1+COUNT($A$1:A642),"")</f>
        <v/>
      </c>
      <c r="B643" s="133" t="str">
        <f ca="1">OFFSET('Purchases Input worksheet'!$A$1,ROW()-2,0)</f>
        <v/>
      </c>
      <c r="C643" s="201" t="str">
        <f ca="1">IF($C642="Total","",
IF($C642="","",
IF(OFFSET('Purchases Input worksheet'!$B$1,ROW()-2,0)="","TOTAL",
OFFSET('Purchases Input worksheet'!$B$1,ROW()-2,0))))</f>
        <v/>
      </c>
      <c r="D643" s="201" t="str">
        <f ca="1">IF(OFFSET('Purchases Input worksheet'!$C$1,ROW()-2,0)="","",OFFSET('Purchases Input worksheet'!$C$1,ROW()-2,0))</f>
        <v/>
      </c>
      <c r="E643" s="170" t="str">
        <f ca="1">IF(OFFSET('Purchases Input worksheet'!$F$1,ROW()-2,0)="","",OFFSET('Purchases Input worksheet'!$F$1,ROW()-2,0))</f>
        <v/>
      </c>
      <c r="F643" s="202" t="str">
        <f ca="1">IF(OFFSET('Purchases Input worksheet'!$G$1,ROW()-2,0)="","",OFFSET('Purchases Input worksheet'!$G$1,ROW()-2,0))</f>
        <v/>
      </c>
      <c r="G643" s="205" t="str">
        <f ca="1">IF($C643="Total",SUM(G$1:G642),IF(OR('Purchases Input worksheet'!$M642&gt;0,'Purchases Input worksheet'!$M642=0),"",'Purchases Input worksheet'!$M642))</f>
        <v/>
      </c>
      <c r="H643" s="206" t="str">
        <f ca="1">IF($C643="Total",SUM(H$1:H642),IF(OR('Purchases Input worksheet'!$M642&lt;0,'Purchases Input worksheet'!$M642=0),"",'Purchases Input worksheet'!$M642))</f>
        <v/>
      </c>
      <c r="I643" s="347"/>
      <c r="J643" s="211" t="str">
        <f ca="1">IF($C643="Total",SUM($I$1:I642),"")</f>
        <v/>
      </c>
      <c r="K643" s="212" t="str">
        <f ca="1">IFERROR(IF($C643="Total",$K$2+SUM($G643:$H643)-$J643,
IF(AND(G643="",H643=""),"",
$K$2+SUM(H$3:$H643)+SUM(G$3:$G643)-SUM(I$2:$I643))),"")</f>
        <v/>
      </c>
    </row>
    <row r="644" spans="1:11" x14ac:dyDescent="0.35">
      <c r="A644" s="318" t="str">
        <f ca="1">IF($B644='Creditor balance enquiry'!$C$2,1+COUNT($A$1:A643),"")</f>
        <v/>
      </c>
      <c r="B644" s="133" t="str">
        <f ca="1">OFFSET('Purchases Input worksheet'!$A$1,ROW()-2,0)</f>
        <v/>
      </c>
      <c r="C644" s="201" t="str">
        <f ca="1">IF($C643="Total","",
IF($C643="","",
IF(OFFSET('Purchases Input worksheet'!$B$1,ROW()-2,0)="","TOTAL",
OFFSET('Purchases Input worksheet'!$B$1,ROW()-2,0))))</f>
        <v/>
      </c>
      <c r="D644" s="201" t="str">
        <f ca="1">IF(OFFSET('Purchases Input worksheet'!$C$1,ROW()-2,0)="","",OFFSET('Purchases Input worksheet'!$C$1,ROW()-2,0))</f>
        <v/>
      </c>
      <c r="E644" s="170" t="str">
        <f ca="1">IF(OFFSET('Purchases Input worksheet'!$F$1,ROW()-2,0)="","",OFFSET('Purchases Input worksheet'!$F$1,ROW()-2,0))</f>
        <v/>
      </c>
      <c r="F644" s="202" t="str">
        <f ca="1">IF(OFFSET('Purchases Input worksheet'!$G$1,ROW()-2,0)="","",OFFSET('Purchases Input worksheet'!$G$1,ROW()-2,0))</f>
        <v/>
      </c>
      <c r="G644" s="205" t="str">
        <f ca="1">IF($C644="Total",SUM(G$1:G643),IF(OR('Purchases Input worksheet'!$M643&gt;0,'Purchases Input worksheet'!$M643=0),"",'Purchases Input worksheet'!$M643))</f>
        <v/>
      </c>
      <c r="H644" s="206" t="str">
        <f ca="1">IF($C644="Total",SUM(H$1:H643),IF(OR('Purchases Input worksheet'!$M643&lt;0,'Purchases Input worksheet'!$M643=0),"",'Purchases Input worksheet'!$M643))</f>
        <v/>
      </c>
      <c r="I644" s="347"/>
      <c r="J644" s="211" t="str">
        <f ca="1">IF($C644="Total",SUM($I$1:I643),"")</f>
        <v/>
      </c>
      <c r="K644" s="212" t="str">
        <f ca="1">IFERROR(IF($C644="Total",$K$2+SUM($G644:$H644)-$J644,
IF(AND(G644="",H644=""),"",
$K$2+SUM(H$3:$H644)+SUM(G$3:$G644)-SUM(I$2:$I644))),"")</f>
        <v/>
      </c>
    </row>
    <row r="645" spans="1:11" x14ac:dyDescent="0.35">
      <c r="A645" s="318" t="str">
        <f ca="1">IF($B645='Creditor balance enquiry'!$C$2,1+COUNT($A$1:A644),"")</f>
        <v/>
      </c>
      <c r="B645" s="133" t="str">
        <f ca="1">OFFSET('Purchases Input worksheet'!$A$1,ROW()-2,0)</f>
        <v/>
      </c>
      <c r="C645" s="201" t="str">
        <f ca="1">IF($C644="Total","",
IF($C644="","",
IF(OFFSET('Purchases Input worksheet'!$B$1,ROW()-2,0)="","TOTAL",
OFFSET('Purchases Input worksheet'!$B$1,ROW()-2,0))))</f>
        <v/>
      </c>
      <c r="D645" s="201" t="str">
        <f ca="1">IF(OFFSET('Purchases Input worksheet'!$C$1,ROW()-2,0)="","",OFFSET('Purchases Input worksheet'!$C$1,ROW()-2,0))</f>
        <v/>
      </c>
      <c r="E645" s="170" t="str">
        <f ca="1">IF(OFFSET('Purchases Input worksheet'!$F$1,ROW()-2,0)="","",OFFSET('Purchases Input worksheet'!$F$1,ROW()-2,0))</f>
        <v/>
      </c>
      <c r="F645" s="202" t="str">
        <f ca="1">IF(OFFSET('Purchases Input worksheet'!$G$1,ROW()-2,0)="","",OFFSET('Purchases Input worksheet'!$G$1,ROW()-2,0))</f>
        <v/>
      </c>
      <c r="G645" s="205" t="str">
        <f ca="1">IF($C645="Total",SUM(G$1:G644),IF(OR('Purchases Input worksheet'!$M644&gt;0,'Purchases Input worksheet'!$M644=0),"",'Purchases Input worksheet'!$M644))</f>
        <v/>
      </c>
      <c r="H645" s="206" t="str">
        <f ca="1">IF($C645="Total",SUM(H$1:H644),IF(OR('Purchases Input worksheet'!$M644&lt;0,'Purchases Input worksheet'!$M644=0),"",'Purchases Input worksheet'!$M644))</f>
        <v/>
      </c>
      <c r="I645" s="347"/>
      <c r="J645" s="211" t="str">
        <f ca="1">IF($C645="Total",SUM($I$1:I644),"")</f>
        <v/>
      </c>
      <c r="K645" s="212" t="str">
        <f ca="1">IFERROR(IF($C645="Total",$K$2+SUM($G645:$H645)-$J645,
IF(AND(G645="",H645=""),"",
$K$2+SUM(H$3:$H645)+SUM(G$3:$G645)-SUM(I$2:$I645))),"")</f>
        <v/>
      </c>
    </row>
    <row r="646" spans="1:11" x14ac:dyDescent="0.35">
      <c r="A646" s="318" t="str">
        <f ca="1">IF($B646='Creditor balance enquiry'!$C$2,1+COUNT($A$1:A645),"")</f>
        <v/>
      </c>
      <c r="B646" s="133" t="str">
        <f ca="1">OFFSET('Purchases Input worksheet'!$A$1,ROW()-2,0)</f>
        <v/>
      </c>
      <c r="C646" s="201" t="str">
        <f ca="1">IF($C645="Total","",
IF($C645="","",
IF(OFFSET('Purchases Input worksheet'!$B$1,ROW()-2,0)="","TOTAL",
OFFSET('Purchases Input worksheet'!$B$1,ROW()-2,0))))</f>
        <v/>
      </c>
      <c r="D646" s="201" t="str">
        <f ca="1">IF(OFFSET('Purchases Input worksheet'!$C$1,ROW()-2,0)="","",OFFSET('Purchases Input worksheet'!$C$1,ROW()-2,0))</f>
        <v/>
      </c>
      <c r="E646" s="170" t="str">
        <f ca="1">IF(OFFSET('Purchases Input worksheet'!$F$1,ROW()-2,0)="","",OFFSET('Purchases Input worksheet'!$F$1,ROW()-2,0))</f>
        <v/>
      </c>
      <c r="F646" s="202" t="str">
        <f ca="1">IF(OFFSET('Purchases Input worksheet'!$G$1,ROW()-2,0)="","",OFFSET('Purchases Input worksheet'!$G$1,ROW()-2,0))</f>
        <v/>
      </c>
      <c r="G646" s="205" t="str">
        <f ca="1">IF($C646="Total",SUM(G$1:G645),IF(OR('Purchases Input worksheet'!$M645&gt;0,'Purchases Input worksheet'!$M645=0),"",'Purchases Input worksheet'!$M645))</f>
        <v/>
      </c>
      <c r="H646" s="206" t="str">
        <f ca="1">IF($C646="Total",SUM(H$1:H645),IF(OR('Purchases Input worksheet'!$M645&lt;0,'Purchases Input worksheet'!$M645=0),"",'Purchases Input worksheet'!$M645))</f>
        <v/>
      </c>
      <c r="I646" s="347"/>
      <c r="J646" s="211" t="str">
        <f ca="1">IF($C646="Total",SUM($I$1:I645),"")</f>
        <v/>
      </c>
      <c r="K646" s="212" t="str">
        <f ca="1">IFERROR(IF($C646="Total",$K$2+SUM($G646:$H646)-$J646,
IF(AND(G646="",H646=""),"",
$K$2+SUM(H$3:$H646)+SUM(G$3:$G646)-SUM(I$2:$I646))),"")</f>
        <v/>
      </c>
    </row>
    <row r="647" spans="1:11" x14ac:dyDescent="0.35">
      <c r="A647" s="318" t="str">
        <f ca="1">IF($B647='Creditor balance enquiry'!$C$2,1+COUNT($A$1:A646),"")</f>
        <v/>
      </c>
      <c r="B647" s="133" t="str">
        <f ca="1">OFFSET('Purchases Input worksheet'!$A$1,ROW()-2,0)</f>
        <v/>
      </c>
      <c r="C647" s="201" t="str">
        <f ca="1">IF($C646="Total","",
IF($C646="","",
IF(OFFSET('Purchases Input worksheet'!$B$1,ROW()-2,0)="","TOTAL",
OFFSET('Purchases Input worksheet'!$B$1,ROW()-2,0))))</f>
        <v/>
      </c>
      <c r="D647" s="201" t="str">
        <f ca="1">IF(OFFSET('Purchases Input worksheet'!$C$1,ROW()-2,0)="","",OFFSET('Purchases Input worksheet'!$C$1,ROW()-2,0))</f>
        <v/>
      </c>
      <c r="E647" s="170" t="str">
        <f ca="1">IF(OFFSET('Purchases Input worksheet'!$F$1,ROW()-2,0)="","",OFFSET('Purchases Input worksheet'!$F$1,ROW()-2,0))</f>
        <v/>
      </c>
      <c r="F647" s="202" t="str">
        <f ca="1">IF(OFFSET('Purchases Input worksheet'!$G$1,ROW()-2,0)="","",OFFSET('Purchases Input worksheet'!$G$1,ROW()-2,0))</f>
        <v/>
      </c>
      <c r="G647" s="205" t="str">
        <f ca="1">IF($C647="Total",SUM(G$1:G646),IF(OR('Purchases Input worksheet'!$M646&gt;0,'Purchases Input worksheet'!$M646=0),"",'Purchases Input worksheet'!$M646))</f>
        <v/>
      </c>
      <c r="H647" s="206" t="str">
        <f ca="1">IF($C647="Total",SUM(H$1:H646),IF(OR('Purchases Input worksheet'!$M646&lt;0,'Purchases Input worksheet'!$M646=0),"",'Purchases Input worksheet'!$M646))</f>
        <v/>
      </c>
      <c r="I647" s="347"/>
      <c r="J647" s="211" t="str">
        <f ca="1">IF($C647="Total",SUM($I$1:I646),"")</f>
        <v/>
      </c>
      <c r="K647" s="212" t="str">
        <f ca="1">IFERROR(IF($C647="Total",$K$2+SUM($G647:$H647)-$J647,
IF(AND(G647="",H647=""),"",
$K$2+SUM(H$3:$H647)+SUM(G$3:$G647)-SUM(I$2:$I647))),"")</f>
        <v/>
      </c>
    </row>
    <row r="648" spans="1:11" x14ac:dyDescent="0.35">
      <c r="A648" s="318" t="str">
        <f ca="1">IF($B648='Creditor balance enquiry'!$C$2,1+COUNT($A$1:A647),"")</f>
        <v/>
      </c>
      <c r="B648" s="133" t="str">
        <f ca="1">OFFSET('Purchases Input worksheet'!$A$1,ROW()-2,0)</f>
        <v/>
      </c>
      <c r="C648" s="201" t="str">
        <f ca="1">IF($C647="Total","",
IF($C647="","",
IF(OFFSET('Purchases Input worksheet'!$B$1,ROW()-2,0)="","TOTAL",
OFFSET('Purchases Input worksheet'!$B$1,ROW()-2,0))))</f>
        <v/>
      </c>
      <c r="D648" s="201" t="str">
        <f ca="1">IF(OFFSET('Purchases Input worksheet'!$C$1,ROW()-2,0)="","",OFFSET('Purchases Input worksheet'!$C$1,ROW()-2,0))</f>
        <v/>
      </c>
      <c r="E648" s="170" t="str">
        <f ca="1">IF(OFFSET('Purchases Input worksheet'!$F$1,ROW()-2,0)="","",OFFSET('Purchases Input worksheet'!$F$1,ROW()-2,0))</f>
        <v/>
      </c>
      <c r="F648" s="202" t="str">
        <f ca="1">IF(OFFSET('Purchases Input worksheet'!$G$1,ROW()-2,0)="","",OFFSET('Purchases Input worksheet'!$G$1,ROW()-2,0))</f>
        <v/>
      </c>
      <c r="G648" s="205" t="str">
        <f ca="1">IF($C648="Total",SUM(G$1:G647),IF(OR('Purchases Input worksheet'!$M647&gt;0,'Purchases Input worksheet'!$M647=0),"",'Purchases Input worksheet'!$M647))</f>
        <v/>
      </c>
      <c r="H648" s="206" t="str">
        <f ca="1">IF($C648="Total",SUM(H$1:H647),IF(OR('Purchases Input worksheet'!$M647&lt;0,'Purchases Input worksheet'!$M647=0),"",'Purchases Input worksheet'!$M647))</f>
        <v/>
      </c>
      <c r="I648" s="347"/>
      <c r="J648" s="211" t="str">
        <f ca="1">IF($C648="Total",SUM($I$1:I647),"")</f>
        <v/>
      </c>
      <c r="K648" s="212" t="str">
        <f ca="1">IFERROR(IF($C648="Total",$K$2+SUM($G648:$H648)-$J648,
IF(AND(G648="",H648=""),"",
$K$2+SUM(H$3:$H648)+SUM(G$3:$G648)-SUM(I$2:$I648))),"")</f>
        <v/>
      </c>
    </row>
    <row r="649" spans="1:11" x14ac:dyDescent="0.35">
      <c r="A649" s="318" t="str">
        <f ca="1">IF($B649='Creditor balance enquiry'!$C$2,1+COUNT($A$1:A648),"")</f>
        <v/>
      </c>
      <c r="B649" s="133" t="str">
        <f ca="1">OFFSET('Purchases Input worksheet'!$A$1,ROW()-2,0)</f>
        <v/>
      </c>
      <c r="C649" s="201" t="str">
        <f ca="1">IF($C648="Total","",
IF($C648="","",
IF(OFFSET('Purchases Input worksheet'!$B$1,ROW()-2,0)="","TOTAL",
OFFSET('Purchases Input worksheet'!$B$1,ROW()-2,0))))</f>
        <v/>
      </c>
      <c r="D649" s="201" t="str">
        <f ca="1">IF(OFFSET('Purchases Input worksheet'!$C$1,ROW()-2,0)="","",OFFSET('Purchases Input worksheet'!$C$1,ROW()-2,0))</f>
        <v/>
      </c>
      <c r="E649" s="170" t="str">
        <f ca="1">IF(OFFSET('Purchases Input worksheet'!$F$1,ROW()-2,0)="","",OFFSET('Purchases Input worksheet'!$F$1,ROW()-2,0))</f>
        <v/>
      </c>
      <c r="F649" s="202" t="str">
        <f ca="1">IF(OFFSET('Purchases Input worksheet'!$G$1,ROW()-2,0)="","",OFFSET('Purchases Input worksheet'!$G$1,ROW()-2,0))</f>
        <v/>
      </c>
      <c r="G649" s="205" t="str">
        <f ca="1">IF($C649="Total",SUM(G$1:G648),IF(OR('Purchases Input worksheet'!$M648&gt;0,'Purchases Input worksheet'!$M648=0),"",'Purchases Input worksheet'!$M648))</f>
        <v/>
      </c>
      <c r="H649" s="206" t="str">
        <f ca="1">IF($C649="Total",SUM(H$1:H648),IF(OR('Purchases Input worksheet'!$M648&lt;0,'Purchases Input worksheet'!$M648=0),"",'Purchases Input worksheet'!$M648))</f>
        <v/>
      </c>
      <c r="I649" s="347"/>
      <c r="J649" s="211" t="str">
        <f ca="1">IF($C649="Total",SUM($I$1:I648),"")</f>
        <v/>
      </c>
      <c r="K649" s="212" t="str">
        <f ca="1">IFERROR(IF($C649="Total",$K$2+SUM($G649:$H649)-$J649,
IF(AND(G649="",H649=""),"",
$K$2+SUM(H$3:$H649)+SUM(G$3:$G649)-SUM(I$2:$I649))),"")</f>
        <v/>
      </c>
    </row>
    <row r="650" spans="1:11" x14ac:dyDescent="0.35">
      <c r="A650" s="318" t="str">
        <f ca="1">IF($B650='Creditor balance enquiry'!$C$2,1+COUNT($A$1:A649),"")</f>
        <v/>
      </c>
      <c r="B650" s="133" t="str">
        <f ca="1">OFFSET('Purchases Input worksheet'!$A$1,ROW()-2,0)</f>
        <v/>
      </c>
      <c r="C650" s="201" t="str">
        <f ca="1">IF($C649="Total","",
IF($C649="","",
IF(OFFSET('Purchases Input worksheet'!$B$1,ROW()-2,0)="","TOTAL",
OFFSET('Purchases Input worksheet'!$B$1,ROW()-2,0))))</f>
        <v/>
      </c>
      <c r="D650" s="201" t="str">
        <f ca="1">IF(OFFSET('Purchases Input worksheet'!$C$1,ROW()-2,0)="","",OFFSET('Purchases Input worksheet'!$C$1,ROW()-2,0))</f>
        <v/>
      </c>
      <c r="E650" s="170" t="str">
        <f ca="1">IF(OFFSET('Purchases Input worksheet'!$F$1,ROW()-2,0)="","",OFFSET('Purchases Input worksheet'!$F$1,ROW()-2,0))</f>
        <v/>
      </c>
      <c r="F650" s="202" t="str">
        <f ca="1">IF(OFFSET('Purchases Input worksheet'!$G$1,ROW()-2,0)="","",OFFSET('Purchases Input worksheet'!$G$1,ROW()-2,0))</f>
        <v/>
      </c>
      <c r="G650" s="205" t="str">
        <f ca="1">IF($C650="Total",SUM(G$1:G649),IF(OR('Purchases Input worksheet'!$M649&gt;0,'Purchases Input worksheet'!$M649=0),"",'Purchases Input worksheet'!$M649))</f>
        <v/>
      </c>
      <c r="H650" s="206" t="str">
        <f ca="1">IF($C650="Total",SUM(H$1:H649),IF(OR('Purchases Input worksheet'!$M649&lt;0,'Purchases Input worksheet'!$M649=0),"",'Purchases Input worksheet'!$M649))</f>
        <v/>
      </c>
      <c r="I650" s="347"/>
      <c r="J650" s="211" t="str">
        <f ca="1">IF($C650="Total",SUM($I$1:I649),"")</f>
        <v/>
      </c>
      <c r="K650" s="212" t="str">
        <f ca="1">IFERROR(IF($C650="Total",$K$2+SUM($G650:$H650)-$J650,
IF(AND(G650="",H650=""),"",
$K$2+SUM(H$3:$H650)+SUM(G$3:$G650)-SUM(I$2:$I650))),"")</f>
        <v/>
      </c>
    </row>
    <row r="651" spans="1:11" x14ac:dyDescent="0.35">
      <c r="A651" s="318" t="str">
        <f ca="1">IF($B651='Creditor balance enquiry'!$C$2,1+COUNT($A$1:A650),"")</f>
        <v/>
      </c>
      <c r="B651" s="133" t="str">
        <f ca="1">OFFSET('Purchases Input worksheet'!$A$1,ROW()-2,0)</f>
        <v/>
      </c>
      <c r="C651" s="201" t="str">
        <f ca="1">IF($C650="Total","",
IF($C650="","",
IF(OFFSET('Purchases Input worksheet'!$B$1,ROW()-2,0)="","TOTAL",
OFFSET('Purchases Input worksheet'!$B$1,ROW()-2,0))))</f>
        <v/>
      </c>
      <c r="D651" s="201" t="str">
        <f ca="1">IF(OFFSET('Purchases Input worksheet'!$C$1,ROW()-2,0)="","",OFFSET('Purchases Input worksheet'!$C$1,ROW()-2,0))</f>
        <v/>
      </c>
      <c r="E651" s="170" t="str">
        <f ca="1">IF(OFFSET('Purchases Input worksheet'!$F$1,ROW()-2,0)="","",OFFSET('Purchases Input worksheet'!$F$1,ROW()-2,0))</f>
        <v/>
      </c>
      <c r="F651" s="202" t="str">
        <f ca="1">IF(OFFSET('Purchases Input worksheet'!$G$1,ROW()-2,0)="","",OFFSET('Purchases Input worksheet'!$G$1,ROW()-2,0))</f>
        <v/>
      </c>
      <c r="G651" s="205" t="str">
        <f ca="1">IF($C651="Total",SUM(G$1:G650),IF(OR('Purchases Input worksheet'!$M650&gt;0,'Purchases Input worksheet'!$M650=0),"",'Purchases Input worksheet'!$M650))</f>
        <v/>
      </c>
      <c r="H651" s="206" t="str">
        <f ca="1">IF($C651="Total",SUM(H$1:H650),IF(OR('Purchases Input worksheet'!$M650&lt;0,'Purchases Input worksheet'!$M650=0),"",'Purchases Input worksheet'!$M650))</f>
        <v/>
      </c>
      <c r="I651" s="347"/>
      <c r="J651" s="211" t="str">
        <f ca="1">IF($C651="Total",SUM($I$1:I650),"")</f>
        <v/>
      </c>
      <c r="K651" s="212" t="str">
        <f ca="1">IFERROR(IF($C651="Total",$K$2+SUM($G651:$H651)-$J651,
IF(AND(G651="",H651=""),"",
$K$2+SUM(H$3:$H651)+SUM(G$3:$G651)-SUM(I$2:$I651))),"")</f>
        <v/>
      </c>
    </row>
    <row r="652" spans="1:11" x14ac:dyDescent="0.35">
      <c r="A652" s="318" t="str">
        <f ca="1">IF($B652='Creditor balance enquiry'!$C$2,1+COUNT($A$1:A651),"")</f>
        <v/>
      </c>
      <c r="B652" s="133" t="str">
        <f ca="1">OFFSET('Purchases Input worksheet'!$A$1,ROW()-2,0)</f>
        <v/>
      </c>
      <c r="C652" s="201" t="str">
        <f ca="1">IF($C651="Total","",
IF($C651="","",
IF(OFFSET('Purchases Input worksheet'!$B$1,ROW()-2,0)="","TOTAL",
OFFSET('Purchases Input worksheet'!$B$1,ROW()-2,0))))</f>
        <v/>
      </c>
      <c r="D652" s="201" t="str">
        <f ca="1">IF(OFFSET('Purchases Input worksheet'!$C$1,ROW()-2,0)="","",OFFSET('Purchases Input worksheet'!$C$1,ROW()-2,0))</f>
        <v/>
      </c>
      <c r="E652" s="170" t="str">
        <f ca="1">IF(OFFSET('Purchases Input worksheet'!$F$1,ROW()-2,0)="","",OFFSET('Purchases Input worksheet'!$F$1,ROW()-2,0))</f>
        <v/>
      </c>
      <c r="F652" s="202" t="str">
        <f ca="1">IF(OFFSET('Purchases Input worksheet'!$G$1,ROW()-2,0)="","",OFFSET('Purchases Input worksheet'!$G$1,ROW()-2,0))</f>
        <v/>
      </c>
      <c r="G652" s="205" t="str">
        <f ca="1">IF($C652="Total",SUM(G$1:G651),IF(OR('Purchases Input worksheet'!$M651&gt;0,'Purchases Input worksheet'!$M651=0),"",'Purchases Input worksheet'!$M651))</f>
        <v/>
      </c>
      <c r="H652" s="206" t="str">
        <f ca="1">IF($C652="Total",SUM(H$1:H651),IF(OR('Purchases Input worksheet'!$M651&lt;0,'Purchases Input worksheet'!$M651=0),"",'Purchases Input worksheet'!$M651))</f>
        <v/>
      </c>
      <c r="I652" s="347"/>
      <c r="J652" s="211" t="str">
        <f ca="1">IF($C652="Total",SUM($I$1:I651),"")</f>
        <v/>
      </c>
      <c r="K652" s="212" t="str">
        <f ca="1">IFERROR(IF($C652="Total",$K$2+SUM($G652:$H652)-$J652,
IF(AND(G652="",H652=""),"",
$K$2+SUM(H$3:$H652)+SUM(G$3:$G652)-SUM(I$2:$I652))),"")</f>
        <v/>
      </c>
    </row>
    <row r="653" spans="1:11" x14ac:dyDescent="0.35">
      <c r="A653" s="318" t="str">
        <f ca="1">IF($B653='Creditor balance enquiry'!$C$2,1+COUNT($A$1:A652),"")</f>
        <v/>
      </c>
      <c r="B653" s="133" t="str">
        <f ca="1">OFFSET('Purchases Input worksheet'!$A$1,ROW()-2,0)</f>
        <v/>
      </c>
      <c r="C653" s="201" t="str">
        <f ca="1">IF($C652="Total","",
IF($C652="","",
IF(OFFSET('Purchases Input worksheet'!$B$1,ROW()-2,0)="","TOTAL",
OFFSET('Purchases Input worksheet'!$B$1,ROW()-2,0))))</f>
        <v/>
      </c>
      <c r="D653" s="201" t="str">
        <f ca="1">IF(OFFSET('Purchases Input worksheet'!$C$1,ROW()-2,0)="","",OFFSET('Purchases Input worksheet'!$C$1,ROW()-2,0))</f>
        <v/>
      </c>
      <c r="E653" s="170" t="str">
        <f ca="1">IF(OFFSET('Purchases Input worksheet'!$F$1,ROW()-2,0)="","",OFFSET('Purchases Input worksheet'!$F$1,ROW()-2,0))</f>
        <v/>
      </c>
      <c r="F653" s="202" t="str">
        <f ca="1">IF(OFFSET('Purchases Input worksheet'!$G$1,ROW()-2,0)="","",OFFSET('Purchases Input worksheet'!$G$1,ROW()-2,0))</f>
        <v/>
      </c>
      <c r="G653" s="205" t="str">
        <f ca="1">IF($C653="Total",SUM(G$1:G652),IF(OR('Purchases Input worksheet'!$M652&gt;0,'Purchases Input worksheet'!$M652=0),"",'Purchases Input worksheet'!$M652))</f>
        <v/>
      </c>
      <c r="H653" s="206" t="str">
        <f ca="1">IF($C653="Total",SUM(H$1:H652),IF(OR('Purchases Input worksheet'!$M652&lt;0,'Purchases Input worksheet'!$M652=0),"",'Purchases Input worksheet'!$M652))</f>
        <v/>
      </c>
      <c r="I653" s="347"/>
      <c r="J653" s="211" t="str">
        <f ca="1">IF($C653="Total",SUM($I$1:I652),"")</f>
        <v/>
      </c>
      <c r="K653" s="212" t="str">
        <f ca="1">IFERROR(IF($C653="Total",$K$2+SUM($G653:$H653)-$J653,
IF(AND(G653="",H653=""),"",
$K$2+SUM(H$3:$H653)+SUM(G$3:$G653)-SUM(I$2:$I653))),"")</f>
        <v/>
      </c>
    </row>
    <row r="654" spans="1:11" x14ac:dyDescent="0.35">
      <c r="A654" s="318" t="str">
        <f ca="1">IF($B654='Creditor balance enquiry'!$C$2,1+COUNT($A$1:A653),"")</f>
        <v/>
      </c>
      <c r="B654" s="133" t="str">
        <f ca="1">OFFSET('Purchases Input worksheet'!$A$1,ROW()-2,0)</f>
        <v/>
      </c>
      <c r="C654" s="201" t="str">
        <f ca="1">IF($C653="Total","",
IF($C653="","",
IF(OFFSET('Purchases Input worksheet'!$B$1,ROW()-2,0)="","TOTAL",
OFFSET('Purchases Input worksheet'!$B$1,ROW()-2,0))))</f>
        <v/>
      </c>
      <c r="D654" s="201" t="str">
        <f ca="1">IF(OFFSET('Purchases Input worksheet'!$C$1,ROW()-2,0)="","",OFFSET('Purchases Input worksheet'!$C$1,ROW()-2,0))</f>
        <v/>
      </c>
      <c r="E654" s="170" t="str">
        <f ca="1">IF(OFFSET('Purchases Input worksheet'!$F$1,ROW()-2,0)="","",OFFSET('Purchases Input worksheet'!$F$1,ROW()-2,0))</f>
        <v/>
      </c>
      <c r="F654" s="202" t="str">
        <f ca="1">IF(OFFSET('Purchases Input worksheet'!$G$1,ROW()-2,0)="","",OFFSET('Purchases Input worksheet'!$G$1,ROW()-2,0))</f>
        <v/>
      </c>
      <c r="G654" s="205" t="str">
        <f ca="1">IF($C654="Total",SUM(G$1:G653),IF(OR('Purchases Input worksheet'!$M653&gt;0,'Purchases Input worksheet'!$M653=0),"",'Purchases Input worksheet'!$M653))</f>
        <v/>
      </c>
      <c r="H654" s="206" t="str">
        <f ca="1">IF($C654="Total",SUM(H$1:H653),IF(OR('Purchases Input worksheet'!$M653&lt;0,'Purchases Input worksheet'!$M653=0),"",'Purchases Input worksheet'!$M653))</f>
        <v/>
      </c>
      <c r="I654" s="347"/>
      <c r="J654" s="211" t="str">
        <f ca="1">IF($C654="Total",SUM($I$1:I653),"")</f>
        <v/>
      </c>
      <c r="K654" s="212" t="str">
        <f ca="1">IFERROR(IF($C654="Total",$K$2+SUM($G654:$H654)-$J654,
IF(AND(G654="",H654=""),"",
$K$2+SUM(H$3:$H654)+SUM(G$3:$G654)-SUM(I$2:$I654))),"")</f>
        <v/>
      </c>
    </row>
    <row r="655" spans="1:11" x14ac:dyDescent="0.35">
      <c r="A655" s="318" t="str">
        <f ca="1">IF($B655='Creditor balance enquiry'!$C$2,1+COUNT($A$1:A654),"")</f>
        <v/>
      </c>
      <c r="B655" s="133" t="str">
        <f ca="1">OFFSET('Purchases Input worksheet'!$A$1,ROW()-2,0)</f>
        <v/>
      </c>
      <c r="C655" s="201" t="str">
        <f ca="1">IF($C654="Total","",
IF($C654="","",
IF(OFFSET('Purchases Input worksheet'!$B$1,ROW()-2,0)="","TOTAL",
OFFSET('Purchases Input worksheet'!$B$1,ROW()-2,0))))</f>
        <v/>
      </c>
      <c r="D655" s="201" t="str">
        <f ca="1">IF(OFFSET('Purchases Input worksheet'!$C$1,ROW()-2,0)="","",OFFSET('Purchases Input worksheet'!$C$1,ROW()-2,0))</f>
        <v/>
      </c>
      <c r="E655" s="170" t="str">
        <f ca="1">IF(OFFSET('Purchases Input worksheet'!$F$1,ROW()-2,0)="","",OFFSET('Purchases Input worksheet'!$F$1,ROW()-2,0))</f>
        <v/>
      </c>
      <c r="F655" s="202" t="str">
        <f ca="1">IF(OFFSET('Purchases Input worksheet'!$G$1,ROW()-2,0)="","",OFFSET('Purchases Input worksheet'!$G$1,ROW()-2,0))</f>
        <v/>
      </c>
      <c r="G655" s="205" t="str">
        <f ca="1">IF($C655="Total",SUM(G$1:G654),IF(OR('Purchases Input worksheet'!$M654&gt;0,'Purchases Input worksheet'!$M654=0),"",'Purchases Input worksheet'!$M654))</f>
        <v/>
      </c>
      <c r="H655" s="206" t="str">
        <f ca="1">IF($C655="Total",SUM(H$1:H654),IF(OR('Purchases Input worksheet'!$M654&lt;0,'Purchases Input worksheet'!$M654=0),"",'Purchases Input worksheet'!$M654))</f>
        <v/>
      </c>
      <c r="I655" s="347"/>
      <c r="J655" s="211" t="str">
        <f ca="1">IF($C655="Total",SUM($I$1:I654),"")</f>
        <v/>
      </c>
      <c r="K655" s="212" t="str">
        <f ca="1">IFERROR(IF($C655="Total",$K$2+SUM($G655:$H655)-$J655,
IF(AND(G655="",H655=""),"",
$K$2+SUM(H$3:$H655)+SUM(G$3:$G655)-SUM(I$2:$I655))),"")</f>
        <v/>
      </c>
    </row>
    <row r="656" spans="1:11" x14ac:dyDescent="0.35">
      <c r="A656" s="318" t="str">
        <f ca="1">IF($B656='Creditor balance enquiry'!$C$2,1+COUNT($A$1:A655),"")</f>
        <v/>
      </c>
      <c r="B656" s="133" t="str">
        <f ca="1">OFFSET('Purchases Input worksheet'!$A$1,ROW()-2,0)</f>
        <v/>
      </c>
      <c r="C656" s="201" t="str">
        <f ca="1">IF($C655="Total","",
IF($C655="","",
IF(OFFSET('Purchases Input worksheet'!$B$1,ROW()-2,0)="","TOTAL",
OFFSET('Purchases Input worksheet'!$B$1,ROW()-2,0))))</f>
        <v/>
      </c>
      <c r="D656" s="201" t="str">
        <f ca="1">IF(OFFSET('Purchases Input worksheet'!$C$1,ROW()-2,0)="","",OFFSET('Purchases Input worksheet'!$C$1,ROW()-2,0))</f>
        <v/>
      </c>
      <c r="E656" s="170" t="str">
        <f ca="1">IF(OFFSET('Purchases Input worksheet'!$F$1,ROW()-2,0)="","",OFFSET('Purchases Input worksheet'!$F$1,ROW()-2,0))</f>
        <v/>
      </c>
      <c r="F656" s="202" t="str">
        <f ca="1">IF(OFFSET('Purchases Input worksheet'!$G$1,ROW()-2,0)="","",OFFSET('Purchases Input worksheet'!$G$1,ROW()-2,0))</f>
        <v/>
      </c>
      <c r="G656" s="205" t="str">
        <f ca="1">IF($C656="Total",SUM(G$1:G655),IF(OR('Purchases Input worksheet'!$M655&gt;0,'Purchases Input worksheet'!$M655=0),"",'Purchases Input worksheet'!$M655))</f>
        <v/>
      </c>
      <c r="H656" s="206" t="str">
        <f ca="1">IF($C656="Total",SUM(H$1:H655),IF(OR('Purchases Input worksheet'!$M655&lt;0,'Purchases Input worksheet'!$M655=0),"",'Purchases Input worksheet'!$M655))</f>
        <v/>
      </c>
      <c r="I656" s="347"/>
      <c r="J656" s="211" t="str">
        <f ca="1">IF($C656="Total",SUM($I$1:I655),"")</f>
        <v/>
      </c>
      <c r="K656" s="212" t="str">
        <f ca="1">IFERROR(IF($C656="Total",$K$2+SUM($G656:$H656)-$J656,
IF(AND(G656="",H656=""),"",
$K$2+SUM(H$3:$H656)+SUM(G$3:$G656)-SUM(I$2:$I656))),"")</f>
        <v/>
      </c>
    </row>
    <row r="657" spans="1:11" x14ac:dyDescent="0.35">
      <c r="A657" s="318" t="str">
        <f ca="1">IF($B657='Creditor balance enquiry'!$C$2,1+COUNT($A$1:A656),"")</f>
        <v/>
      </c>
      <c r="B657" s="133" t="str">
        <f ca="1">OFFSET('Purchases Input worksheet'!$A$1,ROW()-2,0)</f>
        <v/>
      </c>
      <c r="C657" s="201" t="str">
        <f ca="1">IF($C656="Total","",
IF($C656="","",
IF(OFFSET('Purchases Input worksheet'!$B$1,ROW()-2,0)="","TOTAL",
OFFSET('Purchases Input worksheet'!$B$1,ROW()-2,0))))</f>
        <v/>
      </c>
      <c r="D657" s="201" t="str">
        <f ca="1">IF(OFFSET('Purchases Input worksheet'!$C$1,ROW()-2,0)="","",OFFSET('Purchases Input worksheet'!$C$1,ROW()-2,0))</f>
        <v/>
      </c>
      <c r="E657" s="170" t="str">
        <f ca="1">IF(OFFSET('Purchases Input worksheet'!$F$1,ROW()-2,0)="","",OFFSET('Purchases Input worksheet'!$F$1,ROW()-2,0))</f>
        <v/>
      </c>
      <c r="F657" s="202" t="str">
        <f ca="1">IF(OFFSET('Purchases Input worksheet'!$G$1,ROW()-2,0)="","",OFFSET('Purchases Input worksheet'!$G$1,ROW()-2,0))</f>
        <v/>
      </c>
      <c r="G657" s="205" t="str">
        <f ca="1">IF($C657="Total",SUM(G$1:G656),IF(OR('Purchases Input worksheet'!$M656&gt;0,'Purchases Input worksheet'!$M656=0),"",'Purchases Input worksheet'!$M656))</f>
        <v/>
      </c>
      <c r="H657" s="206" t="str">
        <f ca="1">IF($C657="Total",SUM(H$1:H656),IF(OR('Purchases Input worksheet'!$M656&lt;0,'Purchases Input worksheet'!$M656=0),"",'Purchases Input worksheet'!$M656))</f>
        <v/>
      </c>
      <c r="I657" s="347"/>
      <c r="J657" s="211" t="str">
        <f ca="1">IF($C657="Total",SUM($I$1:I656),"")</f>
        <v/>
      </c>
      <c r="K657" s="212" t="str">
        <f ca="1">IFERROR(IF($C657="Total",$K$2+SUM($G657:$H657)-$J657,
IF(AND(G657="",H657=""),"",
$K$2+SUM(H$3:$H657)+SUM(G$3:$G657)-SUM(I$2:$I657))),"")</f>
        <v/>
      </c>
    </row>
    <row r="658" spans="1:11" x14ac:dyDescent="0.35">
      <c r="A658" s="318" t="str">
        <f ca="1">IF($B658='Creditor balance enquiry'!$C$2,1+COUNT($A$1:A657),"")</f>
        <v/>
      </c>
      <c r="B658" s="133" t="str">
        <f ca="1">OFFSET('Purchases Input worksheet'!$A$1,ROW()-2,0)</f>
        <v/>
      </c>
      <c r="C658" s="201" t="str">
        <f ca="1">IF($C657="Total","",
IF($C657="","",
IF(OFFSET('Purchases Input worksheet'!$B$1,ROW()-2,0)="","TOTAL",
OFFSET('Purchases Input worksheet'!$B$1,ROW()-2,0))))</f>
        <v/>
      </c>
      <c r="D658" s="201" t="str">
        <f ca="1">IF(OFFSET('Purchases Input worksheet'!$C$1,ROW()-2,0)="","",OFFSET('Purchases Input worksheet'!$C$1,ROW()-2,0))</f>
        <v/>
      </c>
      <c r="E658" s="170" t="str">
        <f ca="1">IF(OFFSET('Purchases Input worksheet'!$F$1,ROW()-2,0)="","",OFFSET('Purchases Input worksheet'!$F$1,ROW()-2,0))</f>
        <v/>
      </c>
      <c r="F658" s="202" t="str">
        <f ca="1">IF(OFFSET('Purchases Input worksheet'!$G$1,ROW()-2,0)="","",OFFSET('Purchases Input worksheet'!$G$1,ROW()-2,0))</f>
        <v/>
      </c>
      <c r="G658" s="205" t="str">
        <f ca="1">IF($C658="Total",SUM(G$1:G657),IF(OR('Purchases Input worksheet'!$M657&gt;0,'Purchases Input worksheet'!$M657=0),"",'Purchases Input worksheet'!$M657))</f>
        <v/>
      </c>
      <c r="H658" s="206" t="str">
        <f ca="1">IF($C658="Total",SUM(H$1:H657),IF(OR('Purchases Input worksheet'!$M657&lt;0,'Purchases Input worksheet'!$M657=0),"",'Purchases Input worksheet'!$M657))</f>
        <v/>
      </c>
      <c r="I658" s="347"/>
      <c r="J658" s="211" t="str">
        <f ca="1">IF($C658="Total",SUM($I$1:I657),"")</f>
        <v/>
      </c>
      <c r="K658" s="212" t="str">
        <f ca="1">IFERROR(IF($C658="Total",$K$2+SUM($G658:$H658)-$J658,
IF(AND(G658="",H658=""),"",
$K$2+SUM(H$3:$H658)+SUM(G$3:$G658)-SUM(I$2:$I658))),"")</f>
        <v/>
      </c>
    </row>
    <row r="659" spans="1:11" x14ac:dyDescent="0.35">
      <c r="A659" s="318" t="str">
        <f ca="1">IF($B659='Creditor balance enquiry'!$C$2,1+COUNT($A$1:A658),"")</f>
        <v/>
      </c>
      <c r="B659" s="133" t="str">
        <f ca="1">OFFSET('Purchases Input worksheet'!$A$1,ROW()-2,0)</f>
        <v/>
      </c>
      <c r="C659" s="201" t="str">
        <f ca="1">IF($C658="Total","",
IF($C658="","",
IF(OFFSET('Purchases Input worksheet'!$B$1,ROW()-2,0)="","TOTAL",
OFFSET('Purchases Input worksheet'!$B$1,ROW()-2,0))))</f>
        <v/>
      </c>
      <c r="D659" s="201" t="str">
        <f ca="1">IF(OFFSET('Purchases Input worksheet'!$C$1,ROW()-2,0)="","",OFFSET('Purchases Input worksheet'!$C$1,ROW()-2,0))</f>
        <v/>
      </c>
      <c r="E659" s="170" t="str">
        <f ca="1">IF(OFFSET('Purchases Input worksheet'!$F$1,ROW()-2,0)="","",OFFSET('Purchases Input worksheet'!$F$1,ROW()-2,0))</f>
        <v/>
      </c>
      <c r="F659" s="202" t="str">
        <f ca="1">IF(OFFSET('Purchases Input worksheet'!$G$1,ROW()-2,0)="","",OFFSET('Purchases Input worksheet'!$G$1,ROW()-2,0))</f>
        <v/>
      </c>
      <c r="G659" s="205" t="str">
        <f ca="1">IF($C659="Total",SUM(G$1:G658),IF(OR('Purchases Input worksheet'!$M658&gt;0,'Purchases Input worksheet'!$M658=0),"",'Purchases Input worksheet'!$M658))</f>
        <v/>
      </c>
      <c r="H659" s="206" t="str">
        <f ca="1">IF($C659="Total",SUM(H$1:H658),IF(OR('Purchases Input worksheet'!$M658&lt;0,'Purchases Input worksheet'!$M658=0),"",'Purchases Input worksheet'!$M658))</f>
        <v/>
      </c>
      <c r="I659" s="347"/>
      <c r="J659" s="211" t="str">
        <f ca="1">IF($C659="Total",SUM($I$1:I658),"")</f>
        <v/>
      </c>
      <c r="K659" s="212" t="str">
        <f ca="1">IFERROR(IF($C659="Total",$K$2+SUM($G659:$H659)-$J659,
IF(AND(G659="",H659=""),"",
$K$2+SUM(H$3:$H659)+SUM(G$3:$G659)-SUM(I$2:$I659))),"")</f>
        <v/>
      </c>
    </row>
    <row r="660" spans="1:11" x14ac:dyDescent="0.35">
      <c r="A660" s="318" t="str">
        <f ca="1">IF($B660='Creditor balance enquiry'!$C$2,1+COUNT($A$1:A659),"")</f>
        <v/>
      </c>
      <c r="B660" s="133" t="str">
        <f ca="1">OFFSET('Purchases Input worksheet'!$A$1,ROW()-2,0)</f>
        <v/>
      </c>
      <c r="C660" s="201" t="str">
        <f ca="1">IF($C659="Total","",
IF($C659="","",
IF(OFFSET('Purchases Input worksheet'!$B$1,ROW()-2,0)="","TOTAL",
OFFSET('Purchases Input worksheet'!$B$1,ROW()-2,0))))</f>
        <v/>
      </c>
      <c r="D660" s="201" t="str">
        <f ca="1">IF(OFFSET('Purchases Input worksheet'!$C$1,ROW()-2,0)="","",OFFSET('Purchases Input worksheet'!$C$1,ROW()-2,0))</f>
        <v/>
      </c>
      <c r="E660" s="170" t="str">
        <f ca="1">IF(OFFSET('Purchases Input worksheet'!$F$1,ROW()-2,0)="","",OFFSET('Purchases Input worksheet'!$F$1,ROW()-2,0))</f>
        <v/>
      </c>
      <c r="F660" s="202" t="str">
        <f ca="1">IF(OFFSET('Purchases Input worksheet'!$G$1,ROW()-2,0)="","",OFFSET('Purchases Input worksheet'!$G$1,ROW()-2,0))</f>
        <v/>
      </c>
      <c r="G660" s="205" t="str">
        <f ca="1">IF($C660="Total",SUM(G$1:G659),IF(OR('Purchases Input worksheet'!$M659&gt;0,'Purchases Input worksheet'!$M659=0),"",'Purchases Input worksheet'!$M659))</f>
        <v/>
      </c>
      <c r="H660" s="206" t="str">
        <f ca="1">IF($C660="Total",SUM(H$1:H659),IF(OR('Purchases Input worksheet'!$M659&lt;0,'Purchases Input worksheet'!$M659=0),"",'Purchases Input worksheet'!$M659))</f>
        <v/>
      </c>
      <c r="I660" s="347"/>
      <c r="J660" s="211" t="str">
        <f ca="1">IF($C660="Total",SUM($I$1:I659),"")</f>
        <v/>
      </c>
      <c r="K660" s="212" t="str">
        <f ca="1">IFERROR(IF($C660="Total",$K$2+SUM($G660:$H660)-$J660,
IF(AND(G660="",H660=""),"",
$K$2+SUM(H$3:$H660)+SUM(G$3:$G660)-SUM(I$2:$I660))),"")</f>
        <v/>
      </c>
    </row>
    <row r="661" spans="1:11" x14ac:dyDescent="0.35">
      <c r="A661" s="318" t="str">
        <f ca="1">IF($B661='Creditor balance enquiry'!$C$2,1+COUNT($A$1:A660),"")</f>
        <v/>
      </c>
      <c r="B661" s="133" t="str">
        <f ca="1">OFFSET('Purchases Input worksheet'!$A$1,ROW()-2,0)</f>
        <v/>
      </c>
      <c r="C661" s="201" t="str">
        <f ca="1">IF($C660="Total","",
IF($C660="","",
IF(OFFSET('Purchases Input worksheet'!$B$1,ROW()-2,0)="","TOTAL",
OFFSET('Purchases Input worksheet'!$B$1,ROW()-2,0))))</f>
        <v/>
      </c>
      <c r="D661" s="201" t="str">
        <f ca="1">IF(OFFSET('Purchases Input worksheet'!$C$1,ROW()-2,0)="","",OFFSET('Purchases Input worksheet'!$C$1,ROW()-2,0))</f>
        <v/>
      </c>
      <c r="E661" s="170" t="str">
        <f ca="1">IF(OFFSET('Purchases Input worksheet'!$F$1,ROW()-2,0)="","",OFFSET('Purchases Input worksheet'!$F$1,ROW()-2,0))</f>
        <v/>
      </c>
      <c r="F661" s="202" t="str">
        <f ca="1">IF(OFFSET('Purchases Input worksheet'!$G$1,ROW()-2,0)="","",OFFSET('Purchases Input worksheet'!$G$1,ROW()-2,0))</f>
        <v/>
      </c>
      <c r="G661" s="205" t="str">
        <f ca="1">IF($C661="Total",SUM(G$1:G660),IF(OR('Purchases Input worksheet'!$M660&gt;0,'Purchases Input worksheet'!$M660=0),"",'Purchases Input worksheet'!$M660))</f>
        <v/>
      </c>
      <c r="H661" s="206" t="str">
        <f ca="1">IF($C661="Total",SUM(H$1:H660),IF(OR('Purchases Input worksheet'!$M660&lt;0,'Purchases Input worksheet'!$M660=0),"",'Purchases Input worksheet'!$M660))</f>
        <v/>
      </c>
      <c r="I661" s="347"/>
      <c r="J661" s="211" t="str">
        <f ca="1">IF($C661="Total",SUM($I$1:I660),"")</f>
        <v/>
      </c>
      <c r="K661" s="212" t="str">
        <f ca="1">IFERROR(IF($C661="Total",$K$2+SUM($G661:$H661)-$J661,
IF(AND(G661="",H661=""),"",
$K$2+SUM(H$3:$H661)+SUM(G$3:$G661)-SUM(I$2:$I661))),"")</f>
        <v/>
      </c>
    </row>
    <row r="662" spans="1:11" x14ac:dyDescent="0.35">
      <c r="A662" s="318" t="str">
        <f ca="1">IF($B662='Creditor balance enquiry'!$C$2,1+COUNT($A$1:A661),"")</f>
        <v/>
      </c>
      <c r="B662" s="133" t="str">
        <f ca="1">OFFSET('Purchases Input worksheet'!$A$1,ROW()-2,0)</f>
        <v/>
      </c>
      <c r="C662" s="201" t="str">
        <f ca="1">IF($C661="Total","",
IF($C661="","",
IF(OFFSET('Purchases Input worksheet'!$B$1,ROW()-2,0)="","TOTAL",
OFFSET('Purchases Input worksheet'!$B$1,ROW()-2,0))))</f>
        <v/>
      </c>
      <c r="D662" s="201" t="str">
        <f ca="1">IF(OFFSET('Purchases Input worksheet'!$C$1,ROW()-2,0)="","",OFFSET('Purchases Input worksheet'!$C$1,ROW()-2,0))</f>
        <v/>
      </c>
      <c r="E662" s="170" t="str">
        <f ca="1">IF(OFFSET('Purchases Input worksheet'!$F$1,ROW()-2,0)="","",OFFSET('Purchases Input worksheet'!$F$1,ROW()-2,0))</f>
        <v/>
      </c>
      <c r="F662" s="202" t="str">
        <f ca="1">IF(OFFSET('Purchases Input worksheet'!$G$1,ROW()-2,0)="","",OFFSET('Purchases Input worksheet'!$G$1,ROW()-2,0))</f>
        <v/>
      </c>
      <c r="G662" s="205" t="str">
        <f ca="1">IF($C662="Total",SUM(G$1:G661),IF(OR('Purchases Input worksheet'!$M661&gt;0,'Purchases Input worksheet'!$M661=0),"",'Purchases Input worksheet'!$M661))</f>
        <v/>
      </c>
      <c r="H662" s="206" t="str">
        <f ca="1">IF($C662="Total",SUM(H$1:H661),IF(OR('Purchases Input worksheet'!$M661&lt;0,'Purchases Input worksheet'!$M661=0),"",'Purchases Input worksheet'!$M661))</f>
        <v/>
      </c>
      <c r="I662" s="347"/>
      <c r="J662" s="211" t="str">
        <f ca="1">IF($C662="Total",SUM($I$1:I661),"")</f>
        <v/>
      </c>
      <c r="K662" s="212" t="str">
        <f ca="1">IFERROR(IF($C662="Total",$K$2+SUM($G662:$H662)-$J662,
IF(AND(G662="",H662=""),"",
$K$2+SUM(H$3:$H662)+SUM(G$3:$G662)-SUM(I$2:$I662))),"")</f>
        <v/>
      </c>
    </row>
    <row r="663" spans="1:11" x14ac:dyDescent="0.35">
      <c r="A663" s="318" t="str">
        <f ca="1">IF($B663='Creditor balance enquiry'!$C$2,1+COUNT($A$1:A662),"")</f>
        <v/>
      </c>
      <c r="B663" s="133" t="str">
        <f ca="1">OFFSET('Purchases Input worksheet'!$A$1,ROW()-2,0)</f>
        <v/>
      </c>
      <c r="C663" s="201" t="str">
        <f ca="1">IF($C662="Total","",
IF($C662="","",
IF(OFFSET('Purchases Input worksheet'!$B$1,ROW()-2,0)="","TOTAL",
OFFSET('Purchases Input worksheet'!$B$1,ROW()-2,0))))</f>
        <v/>
      </c>
      <c r="D663" s="201" t="str">
        <f ca="1">IF(OFFSET('Purchases Input worksheet'!$C$1,ROW()-2,0)="","",OFFSET('Purchases Input worksheet'!$C$1,ROW()-2,0))</f>
        <v/>
      </c>
      <c r="E663" s="170" t="str">
        <f ca="1">IF(OFFSET('Purchases Input worksheet'!$F$1,ROW()-2,0)="","",OFFSET('Purchases Input worksheet'!$F$1,ROW()-2,0))</f>
        <v/>
      </c>
      <c r="F663" s="202" t="str">
        <f ca="1">IF(OFFSET('Purchases Input worksheet'!$G$1,ROW()-2,0)="","",OFFSET('Purchases Input worksheet'!$G$1,ROW()-2,0))</f>
        <v/>
      </c>
      <c r="G663" s="205" t="str">
        <f ca="1">IF($C663="Total",SUM(G$1:G662),IF(OR('Purchases Input worksheet'!$M662&gt;0,'Purchases Input worksheet'!$M662=0),"",'Purchases Input worksheet'!$M662))</f>
        <v/>
      </c>
      <c r="H663" s="206" t="str">
        <f ca="1">IF($C663="Total",SUM(H$1:H662),IF(OR('Purchases Input worksheet'!$M662&lt;0,'Purchases Input worksheet'!$M662=0),"",'Purchases Input worksheet'!$M662))</f>
        <v/>
      </c>
      <c r="I663" s="347"/>
      <c r="J663" s="211" t="str">
        <f ca="1">IF($C663="Total",SUM($I$1:I662),"")</f>
        <v/>
      </c>
      <c r="K663" s="212" t="str">
        <f ca="1">IFERROR(IF($C663="Total",$K$2+SUM($G663:$H663)-$J663,
IF(AND(G663="",H663=""),"",
$K$2+SUM(H$3:$H663)+SUM(G$3:$G663)-SUM(I$2:$I663))),"")</f>
        <v/>
      </c>
    </row>
    <row r="664" spans="1:11" x14ac:dyDescent="0.35">
      <c r="A664" s="318" t="str">
        <f ca="1">IF($B664='Creditor balance enquiry'!$C$2,1+COUNT($A$1:A663),"")</f>
        <v/>
      </c>
      <c r="B664" s="133" t="str">
        <f ca="1">OFFSET('Purchases Input worksheet'!$A$1,ROW()-2,0)</f>
        <v/>
      </c>
      <c r="C664" s="201" t="str">
        <f ca="1">IF($C663="Total","",
IF($C663="","",
IF(OFFSET('Purchases Input worksheet'!$B$1,ROW()-2,0)="","TOTAL",
OFFSET('Purchases Input worksheet'!$B$1,ROW()-2,0))))</f>
        <v/>
      </c>
      <c r="D664" s="201" t="str">
        <f ca="1">IF(OFFSET('Purchases Input worksheet'!$C$1,ROW()-2,0)="","",OFFSET('Purchases Input worksheet'!$C$1,ROW()-2,0))</f>
        <v/>
      </c>
      <c r="E664" s="170" t="str">
        <f ca="1">IF(OFFSET('Purchases Input worksheet'!$F$1,ROW()-2,0)="","",OFFSET('Purchases Input worksheet'!$F$1,ROW()-2,0))</f>
        <v/>
      </c>
      <c r="F664" s="202" t="str">
        <f ca="1">IF(OFFSET('Purchases Input worksheet'!$G$1,ROW()-2,0)="","",OFFSET('Purchases Input worksheet'!$G$1,ROW()-2,0))</f>
        <v/>
      </c>
      <c r="G664" s="205" t="str">
        <f ca="1">IF($C664="Total",SUM(G$1:G663),IF(OR('Purchases Input worksheet'!$M663&gt;0,'Purchases Input worksheet'!$M663=0),"",'Purchases Input worksheet'!$M663))</f>
        <v/>
      </c>
      <c r="H664" s="206" t="str">
        <f ca="1">IF($C664="Total",SUM(H$1:H663),IF(OR('Purchases Input worksheet'!$M663&lt;0,'Purchases Input worksheet'!$M663=0),"",'Purchases Input worksheet'!$M663))</f>
        <v/>
      </c>
      <c r="I664" s="347"/>
      <c r="J664" s="211" t="str">
        <f ca="1">IF($C664="Total",SUM($I$1:I663),"")</f>
        <v/>
      </c>
      <c r="K664" s="212" t="str">
        <f ca="1">IFERROR(IF($C664="Total",$K$2+SUM($G664:$H664)-$J664,
IF(AND(G664="",H664=""),"",
$K$2+SUM(H$3:$H664)+SUM(G$3:$G664)-SUM(I$2:$I664))),"")</f>
        <v/>
      </c>
    </row>
    <row r="665" spans="1:11" x14ac:dyDescent="0.35">
      <c r="A665" s="318" t="str">
        <f ca="1">IF($B665='Creditor balance enquiry'!$C$2,1+COUNT($A$1:A664),"")</f>
        <v/>
      </c>
      <c r="B665" s="133" t="str">
        <f ca="1">OFFSET('Purchases Input worksheet'!$A$1,ROW()-2,0)</f>
        <v/>
      </c>
      <c r="C665" s="201" t="str">
        <f ca="1">IF($C664="Total","",
IF($C664="","",
IF(OFFSET('Purchases Input worksheet'!$B$1,ROW()-2,0)="","TOTAL",
OFFSET('Purchases Input worksheet'!$B$1,ROW()-2,0))))</f>
        <v/>
      </c>
      <c r="D665" s="201" t="str">
        <f ca="1">IF(OFFSET('Purchases Input worksheet'!$C$1,ROW()-2,0)="","",OFFSET('Purchases Input worksheet'!$C$1,ROW()-2,0))</f>
        <v/>
      </c>
      <c r="E665" s="170" t="str">
        <f ca="1">IF(OFFSET('Purchases Input worksheet'!$F$1,ROW()-2,0)="","",OFFSET('Purchases Input worksheet'!$F$1,ROW()-2,0))</f>
        <v/>
      </c>
      <c r="F665" s="202" t="str">
        <f ca="1">IF(OFFSET('Purchases Input worksheet'!$G$1,ROW()-2,0)="","",OFFSET('Purchases Input worksheet'!$G$1,ROW()-2,0))</f>
        <v/>
      </c>
      <c r="G665" s="205" t="str">
        <f ca="1">IF($C665="Total",SUM(G$1:G664),IF(OR('Purchases Input worksheet'!$M664&gt;0,'Purchases Input worksheet'!$M664=0),"",'Purchases Input worksheet'!$M664))</f>
        <v/>
      </c>
      <c r="H665" s="206" t="str">
        <f ca="1">IF($C665="Total",SUM(H$1:H664),IF(OR('Purchases Input worksheet'!$M664&lt;0,'Purchases Input worksheet'!$M664=0),"",'Purchases Input worksheet'!$M664))</f>
        <v/>
      </c>
      <c r="I665" s="347"/>
      <c r="J665" s="211" t="str">
        <f ca="1">IF($C665="Total",SUM($I$1:I664),"")</f>
        <v/>
      </c>
      <c r="K665" s="212" t="str">
        <f ca="1">IFERROR(IF($C665="Total",$K$2+SUM($G665:$H665)-$J665,
IF(AND(G665="",H665=""),"",
$K$2+SUM(H$3:$H665)+SUM(G$3:$G665)-SUM(I$2:$I665))),"")</f>
        <v/>
      </c>
    </row>
    <row r="666" spans="1:11" x14ac:dyDescent="0.35">
      <c r="A666" s="318" t="str">
        <f ca="1">IF($B666='Creditor balance enquiry'!$C$2,1+COUNT($A$1:A665),"")</f>
        <v/>
      </c>
      <c r="B666" s="133" t="str">
        <f ca="1">OFFSET('Purchases Input worksheet'!$A$1,ROW()-2,0)</f>
        <v/>
      </c>
      <c r="C666" s="201" t="str">
        <f ca="1">IF($C665="Total","",
IF($C665="","",
IF(OFFSET('Purchases Input worksheet'!$B$1,ROW()-2,0)="","TOTAL",
OFFSET('Purchases Input worksheet'!$B$1,ROW()-2,0))))</f>
        <v/>
      </c>
      <c r="D666" s="201" t="str">
        <f ca="1">IF(OFFSET('Purchases Input worksheet'!$C$1,ROW()-2,0)="","",OFFSET('Purchases Input worksheet'!$C$1,ROW()-2,0))</f>
        <v/>
      </c>
      <c r="E666" s="170" t="str">
        <f ca="1">IF(OFFSET('Purchases Input worksheet'!$F$1,ROW()-2,0)="","",OFFSET('Purchases Input worksheet'!$F$1,ROW()-2,0))</f>
        <v/>
      </c>
      <c r="F666" s="202" t="str">
        <f ca="1">IF(OFFSET('Purchases Input worksheet'!$G$1,ROW()-2,0)="","",OFFSET('Purchases Input worksheet'!$G$1,ROW()-2,0))</f>
        <v/>
      </c>
      <c r="G666" s="205" t="str">
        <f ca="1">IF($C666="Total",SUM(G$1:G665),IF(OR('Purchases Input worksheet'!$M665&gt;0,'Purchases Input worksheet'!$M665=0),"",'Purchases Input worksheet'!$M665))</f>
        <v/>
      </c>
      <c r="H666" s="206" t="str">
        <f ca="1">IF($C666="Total",SUM(H$1:H665),IF(OR('Purchases Input worksheet'!$M665&lt;0,'Purchases Input worksheet'!$M665=0),"",'Purchases Input worksheet'!$M665))</f>
        <v/>
      </c>
      <c r="I666" s="347"/>
      <c r="J666" s="211" t="str">
        <f ca="1">IF($C666="Total",SUM($I$1:I665),"")</f>
        <v/>
      </c>
      <c r="K666" s="212" t="str">
        <f ca="1">IFERROR(IF($C666="Total",$K$2+SUM($G666:$H666)-$J666,
IF(AND(G666="",H666=""),"",
$K$2+SUM(H$3:$H666)+SUM(G$3:$G666)-SUM(I$2:$I666))),"")</f>
        <v/>
      </c>
    </row>
    <row r="667" spans="1:11" x14ac:dyDescent="0.35">
      <c r="A667" s="318" t="str">
        <f ca="1">IF($B667='Creditor balance enquiry'!$C$2,1+COUNT($A$1:A666),"")</f>
        <v/>
      </c>
      <c r="B667" s="133" t="str">
        <f ca="1">OFFSET('Purchases Input worksheet'!$A$1,ROW()-2,0)</f>
        <v/>
      </c>
      <c r="C667" s="201" t="str">
        <f ca="1">IF($C666="Total","",
IF($C666="","",
IF(OFFSET('Purchases Input worksheet'!$B$1,ROW()-2,0)="","TOTAL",
OFFSET('Purchases Input worksheet'!$B$1,ROW()-2,0))))</f>
        <v/>
      </c>
      <c r="D667" s="201" t="str">
        <f ca="1">IF(OFFSET('Purchases Input worksheet'!$C$1,ROW()-2,0)="","",OFFSET('Purchases Input worksheet'!$C$1,ROW()-2,0))</f>
        <v/>
      </c>
      <c r="E667" s="170" t="str">
        <f ca="1">IF(OFFSET('Purchases Input worksheet'!$F$1,ROW()-2,0)="","",OFFSET('Purchases Input worksheet'!$F$1,ROW()-2,0))</f>
        <v/>
      </c>
      <c r="F667" s="202" t="str">
        <f ca="1">IF(OFFSET('Purchases Input worksheet'!$G$1,ROW()-2,0)="","",OFFSET('Purchases Input worksheet'!$G$1,ROW()-2,0))</f>
        <v/>
      </c>
      <c r="G667" s="205" t="str">
        <f ca="1">IF($C667="Total",SUM(G$1:G666),IF(OR('Purchases Input worksheet'!$M666&gt;0,'Purchases Input worksheet'!$M666=0),"",'Purchases Input worksheet'!$M666))</f>
        <v/>
      </c>
      <c r="H667" s="206" t="str">
        <f ca="1">IF($C667="Total",SUM(H$1:H666),IF(OR('Purchases Input worksheet'!$M666&lt;0,'Purchases Input worksheet'!$M666=0),"",'Purchases Input worksheet'!$M666))</f>
        <v/>
      </c>
      <c r="I667" s="347"/>
      <c r="J667" s="211" t="str">
        <f ca="1">IF($C667="Total",SUM($I$1:I666),"")</f>
        <v/>
      </c>
      <c r="K667" s="212" t="str">
        <f ca="1">IFERROR(IF($C667="Total",$K$2+SUM($G667:$H667)-$J667,
IF(AND(G667="",H667=""),"",
$K$2+SUM(H$3:$H667)+SUM(G$3:$G667)-SUM(I$2:$I667))),"")</f>
        <v/>
      </c>
    </row>
    <row r="668" spans="1:11" x14ac:dyDescent="0.35">
      <c r="A668" s="318" t="str">
        <f ca="1">IF($B668='Creditor balance enquiry'!$C$2,1+COUNT($A$1:A667),"")</f>
        <v/>
      </c>
      <c r="B668" s="133" t="str">
        <f ca="1">OFFSET('Purchases Input worksheet'!$A$1,ROW()-2,0)</f>
        <v/>
      </c>
      <c r="C668" s="201" t="str">
        <f ca="1">IF($C667="Total","",
IF($C667="","",
IF(OFFSET('Purchases Input worksheet'!$B$1,ROW()-2,0)="","TOTAL",
OFFSET('Purchases Input worksheet'!$B$1,ROW()-2,0))))</f>
        <v/>
      </c>
      <c r="D668" s="201" t="str">
        <f ca="1">IF(OFFSET('Purchases Input worksheet'!$C$1,ROW()-2,0)="","",OFFSET('Purchases Input worksheet'!$C$1,ROW()-2,0))</f>
        <v/>
      </c>
      <c r="E668" s="170" t="str">
        <f ca="1">IF(OFFSET('Purchases Input worksheet'!$F$1,ROW()-2,0)="","",OFFSET('Purchases Input worksheet'!$F$1,ROW()-2,0))</f>
        <v/>
      </c>
      <c r="F668" s="202" t="str">
        <f ca="1">IF(OFFSET('Purchases Input worksheet'!$G$1,ROW()-2,0)="","",OFFSET('Purchases Input worksheet'!$G$1,ROW()-2,0))</f>
        <v/>
      </c>
      <c r="G668" s="205" t="str">
        <f ca="1">IF($C668="Total",SUM(G$1:G667),IF(OR('Purchases Input worksheet'!$M667&gt;0,'Purchases Input worksheet'!$M667=0),"",'Purchases Input worksheet'!$M667))</f>
        <v/>
      </c>
      <c r="H668" s="206" t="str">
        <f ca="1">IF($C668="Total",SUM(H$1:H667),IF(OR('Purchases Input worksheet'!$M667&lt;0,'Purchases Input worksheet'!$M667=0),"",'Purchases Input worksheet'!$M667))</f>
        <v/>
      </c>
      <c r="I668" s="347"/>
      <c r="J668" s="211" t="str">
        <f ca="1">IF($C668="Total",SUM($I$1:I667),"")</f>
        <v/>
      </c>
      <c r="K668" s="212" t="str">
        <f ca="1">IFERROR(IF($C668="Total",$K$2+SUM($G668:$H668)-$J668,
IF(AND(G668="",H668=""),"",
$K$2+SUM(H$3:$H668)+SUM(G$3:$G668)-SUM(I$2:$I668))),"")</f>
        <v/>
      </c>
    </row>
    <row r="669" spans="1:11" x14ac:dyDescent="0.35">
      <c r="A669" s="318" t="str">
        <f ca="1">IF($B669='Creditor balance enquiry'!$C$2,1+COUNT($A$1:A668),"")</f>
        <v/>
      </c>
      <c r="B669" s="133" t="str">
        <f ca="1">OFFSET('Purchases Input worksheet'!$A$1,ROW()-2,0)</f>
        <v/>
      </c>
      <c r="C669" s="201" t="str">
        <f ca="1">IF($C668="Total","",
IF($C668="","",
IF(OFFSET('Purchases Input worksheet'!$B$1,ROW()-2,0)="","TOTAL",
OFFSET('Purchases Input worksheet'!$B$1,ROW()-2,0))))</f>
        <v/>
      </c>
      <c r="D669" s="201" t="str">
        <f ca="1">IF(OFFSET('Purchases Input worksheet'!$C$1,ROW()-2,0)="","",OFFSET('Purchases Input worksheet'!$C$1,ROW()-2,0))</f>
        <v/>
      </c>
      <c r="E669" s="170" t="str">
        <f ca="1">IF(OFFSET('Purchases Input worksheet'!$F$1,ROW()-2,0)="","",OFFSET('Purchases Input worksheet'!$F$1,ROW()-2,0))</f>
        <v/>
      </c>
      <c r="F669" s="202" t="str">
        <f ca="1">IF(OFFSET('Purchases Input worksheet'!$G$1,ROW()-2,0)="","",OFFSET('Purchases Input worksheet'!$G$1,ROW()-2,0))</f>
        <v/>
      </c>
      <c r="G669" s="205" t="str">
        <f ca="1">IF($C669="Total",SUM(G$1:G668),IF(OR('Purchases Input worksheet'!$M668&gt;0,'Purchases Input worksheet'!$M668=0),"",'Purchases Input worksheet'!$M668))</f>
        <v/>
      </c>
      <c r="H669" s="206" t="str">
        <f ca="1">IF($C669="Total",SUM(H$1:H668),IF(OR('Purchases Input worksheet'!$M668&lt;0,'Purchases Input worksheet'!$M668=0),"",'Purchases Input worksheet'!$M668))</f>
        <v/>
      </c>
      <c r="I669" s="347"/>
      <c r="J669" s="211" t="str">
        <f ca="1">IF($C669="Total",SUM($I$1:I668),"")</f>
        <v/>
      </c>
      <c r="K669" s="212" t="str">
        <f ca="1">IFERROR(IF($C669="Total",$K$2+SUM($G669:$H669)-$J669,
IF(AND(G669="",H669=""),"",
$K$2+SUM(H$3:$H669)+SUM(G$3:$G669)-SUM(I$2:$I669))),"")</f>
        <v/>
      </c>
    </row>
    <row r="670" spans="1:11" x14ac:dyDescent="0.35">
      <c r="A670" s="318" t="str">
        <f ca="1">IF($B670='Creditor balance enquiry'!$C$2,1+COUNT($A$1:A669),"")</f>
        <v/>
      </c>
      <c r="B670" s="133" t="str">
        <f ca="1">OFFSET('Purchases Input worksheet'!$A$1,ROW()-2,0)</f>
        <v/>
      </c>
      <c r="C670" s="201" t="str">
        <f ca="1">IF($C669="Total","",
IF($C669="","",
IF(OFFSET('Purchases Input worksheet'!$B$1,ROW()-2,0)="","TOTAL",
OFFSET('Purchases Input worksheet'!$B$1,ROW()-2,0))))</f>
        <v/>
      </c>
      <c r="D670" s="201" t="str">
        <f ca="1">IF(OFFSET('Purchases Input worksheet'!$C$1,ROW()-2,0)="","",OFFSET('Purchases Input worksheet'!$C$1,ROW()-2,0))</f>
        <v/>
      </c>
      <c r="E670" s="170" t="str">
        <f ca="1">IF(OFFSET('Purchases Input worksheet'!$F$1,ROW()-2,0)="","",OFFSET('Purchases Input worksheet'!$F$1,ROW()-2,0))</f>
        <v/>
      </c>
      <c r="F670" s="202" t="str">
        <f ca="1">IF(OFFSET('Purchases Input worksheet'!$G$1,ROW()-2,0)="","",OFFSET('Purchases Input worksheet'!$G$1,ROW()-2,0))</f>
        <v/>
      </c>
      <c r="G670" s="205" t="str">
        <f ca="1">IF($C670="Total",SUM(G$1:G669),IF(OR('Purchases Input worksheet'!$M669&gt;0,'Purchases Input worksheet'!$M669=0),"",'Purchases Input worksheet'!$M669))</f>
        <v/>
      </c>
      <c r="H670" s="206" t="str">
        <f ca="1">IF($C670="Total",SUM(H$1:H669),IF(OR('Purchases Input worksheet'!$M669&lt;0,'Purchases Input worksheet'!$M669=0),"",'Purchases Input worksheet'!$M669))</f>
        <v/>
      </c>
      <c r="I670" s="347"/>
      <c r="J670" s="211" t="str">
        <f ca="1">IF($C670="Total",SUM($I$1:I669),"")</f>
        <v/>
      </c>
      <c r="K670" s="212" t="str">
        <f ca="1">IFERROR(IF($C670="Total",$K$2+SUM($G670:$H670)-$J670,
IF(AND(G670="",H670=""),"",
$K$2+SUM(H$3:$H670)+SUM(G$3:$G670)-SUM(I$2:$I670))),"")</f>
        <v/>
      </c>
    </row>
    <row r="671" spans="1:11" x14ac:dyDescent="0.35">
      <c r="A671" s="318" t="str">
        <f ca="1">IF($B671='Creditor balance enquiry'!$C$2,1+COUNT($A$1:A670),"")</f>
        <v/>
      </c>
      <c r="B671" s="133" t="str">
        <f ca="1">OFFSET('Purchases Input worksheet'!$A$1,ROW()-2,0)</f>
        <v/>
      </c>
      <c r="C671" s="201" t="str">
        <f ca="1">IF($C670="Total","",
IF($C670="","",
IF(OFFSET('Purchases Input worksheet'!$B$1,ROW()-2,0)="","TOTAL",
OFFSET('Purchases Input worksheet'!$B$1,ROW()-2,0))))</f>
        <v/>
      </c>
      <c r="D671" s="201" t="str">
        <f ca="1">IF(OFFSET('Purchases Input worksheet'!$C$1,ROW()-2,0)="","",OFFSET('Purchases Input worksheet'!$C$1,ROW()-2,0))</f>
        <v/>
      </c>
      <c r="E671" s="170" t="str">
        <f ca="1">IF(OFFSET('Purchases Input worksheet'!$F$1,ROW()-2,0)="","",OFFSET('Purchases Input worksheet'!$F$1,ROW()-2,0))</f>
        <v/>
      </c>
      <c r="F671" s="202" t="str">
        <f ca="1">IF(OFFSET('Purchases Input worksheet'!$G$1,ROW()-2,0)="","",OFFSET('Purchases Input worksheet'!$G$1,ROW()-2,0))</f>
        <v/>
      </c>
      <c r="G671" s="205" t="str">
        <f ca="1">IF($C671="Total",SUM(G$1:G670),IF(OR('Purchases Input worksheet'!$M670&gt;0,'Purchases Input worksheet'!$M670=0),"",'Purchases Input worksheet'!$M670))</f>
        <v/>
      </c>
      <c r="H671" s="206" t="str">
        <f ca="1">IF($C671="Total",SUM(H$1:H670),IF(OR('Purchases Input worksheet'!$M670&lt;0,'Purchases Input worksheet'!$M670=0),"",'Purchases Input worksheet'!$M670))</f>
        <v/>
      </c>
      <c r="I671" s="347"/>
      <c r="J671" s="211" t="str">
        <f ca="1">IF($C671="Total",SUM($I$1:I670),"")</f>
        <v/>
      </c>
      <c r="K671" s="212" t="str">
        <f ca="1">IFERROR(IF($C671="Total",$K$2+SUM($G671:$H671)-$J671,
IF(AND(G671="",H671=""),"",
$K$2+SUM(H$3:$H671)+SUM(G$3:$G671)-SUM(I$2:$I671))),"")</f>
        <v/>
      </c>
    </row>
    <row r="672" spans="1:11" x14ac:dyDescent="0.35">
      <c r="A672" s="318" t="str">
        <f ca="1">IF($B672='Creditor balance enquiry'!$C$2,1+COUNT($A$1:A671),"")</f>
        <v/>
      </c>
      <c r="B672" s="133" t="str">
        <f ca="1">OFFSET('Purchases Input worksheet'!$A$1,ROW()-2,0)</f>
        <v/>
      </c>
      <c r="C672" s="201" t="str">
        <f ca="1">IF($C671="Total","",
IF($C671="","",
IF(OFFSET('Purchases Input worksheet'!$B$1,ROW()-2,0)="","TOTAL",
OFFSET('Purchases Input worksheet'!$B$1,ROW()-2,0))))</f>
        <v/>
      </c>
      <c r="D672" s="201" t="str">
        <f ca="1">IF(OFFSET('Purchases Input worksheet'!$C$1,ROW()-2,0)="","",OFFSET('Purchases Input worksheet'!$C$1,ROW()-2,0))</f>
        <v/>
      </c>
      <c r="E672" s="170" t="str">
        <f ca="1">IF(OFFSET('Purchases Input worksheet'!$F$1,ROW()-2,0)="","",OFFSET('Purchases Input worksheet'!$F$1,ROW()-2,0))</f>
        <v/>
      </c>
      <c r="F672" s="202" t="str">
        <f ca="1">IF(OFFSET('Purchases Input worksheet'!$G$1,ROW()-2,0)="","",OFFSET('Purchases Input worksheet'!$G$1,ROW()-2,0))</f>
        <v/>
      </c>
      <c r="G672" s="205" t="str">
        <f ca="1">IF($C672="Total",SUM(G$1:G671),IF(OR('Purchases Input worksheet'!$M671&gt;0,'Purchases Input worksheet'!$M671=0),"",'Purchases Input worksheet'!$M671))</f>
        <v/>
      </c>
      <c r="H672" s="206" t="str">
        <f ca="1">IF($C672="Total",SUM(H$1:H671),IF(OR('Purchases Input worksheet'!$M671&lt;0,'Purchases Input worksheet'!$M671=0),"",'Purchases Input worksheet'!$M671))</f>
        <v/>
      </c>
      <c r="I672" s="347"/>
      <c r="J672" s="211" t="str">
        <f ca="1">IF($C672="Total",SUM($I$1:I671),"")</f>
        <v/>
      </c>
      <c r="K672" s="212" t="str">
        <f ca="1">IFERROR(IF($C672="Total",$K$2+SUM($G672:$H672)-$J672,
IF(AND(G672="",H672=""),"",
$K$2+SUM(H$3:$H672)+SUM(G$3:$G672)-SUM(I$2:$I672))),"")</f>
        <v/>
      </c>
    </row>
    <row r="673" spans="1:11" x14ac:dyDescent="0.35">
      <c r="A673" s="318" t="str">
        <f ca="1">IF($B673='Creditor balance enquiry'!$C$2,1+COUNT($A$1:A672),"")</f>
        <v/>
      </c>
      <c r="B673" s="133" t="str">
        <f ca="1">OFFSET('Purchases Input worksheet'!$A$1,ROW()-2,0)</f>
        <v/>
      </c>
      <c r="C673" s="201" t="str">
        <f ca="1">IF($C672="Total","",
IF($C672="","",
IF(OFFSET('Purchases Input worksheet'!$B$1,ROW()-2,0)="","TOTAL",
OFFSET('Purchases Input worksheet'!$B$1,ROW()-2,0))))</f>
        <v/>
      </c>
      <c r="D673" s="201" t="str">
        <f ca="1">IF(OFFSET('Purchases Input worksheet'!$C$1,ROW()-2,0)="","",OFFSET('Purchases Input worksheet'!$C$1,ROW()-2,0))</f>
        <v/>
      </c>
      <c r="E673" s="170" t="str">
        <f ca="1">IF(OFFSET('Purchases Input worksheet'!$F$1,ROW()-2,0)="","",OFFSET('Purchases Input worksheet'!$F$1,ROW()-2,0))</f>
        <v/>
      </c>
      <c r="F673" s="202" t="str">
        <f ca="1">IF(OFFSET('Purchases Input worksheet'!$G$1,ROW()-2,0)="","",OFFSET('Purchases Input worksheet'!$G$1,ROW()-2,0))</f>
        <v/>
      </c>
      <c r="G673" s="205" t="str">
        <f ca="1">IF($C673="Total",SUM(G$1:G672),IF(OR('Purchases Input worksheet'!$M672&gt;0,'Purchases Input worksheet'!$M672=0),"",'Purchases Input worksheet'!$M672))</f>
        <v/>
      </c>
      <c r="H673" s="206" t="str">
        <f ca="1">IF($C673="Total",SUM(H$1:H672),IF(OR('Purchases Input worksheet'!$M672&lt;0,'Purchases Input worksheet'!$M672=0),"",'Purchases Input worksheet'!$M672))</f>
        <v/>
      </c>
      <c r="I673" s="347"/>
      <c r="J673" s="211" t="str">
        <f ca="1">IF($C673="Total",SUM($I$1:I672),"")</f>
        <v/>
      </c>
      <c r="K673" s="212" t="str">
        <f ca="1">IFERROR(IF($C673="Total",$K$2+SUM($G673:$H673)-$J673,
IF(AND(G673="",H673=""),"",
$K$2+SUM(H$3:$H673)+SUM(G$3:$G673)-SUM(I$2:$I673))),"")</f>
        <v/>
      </c>
    </row>
    <row r="674" spans="1:11" x14ac:dyDescent="0.35">
      <c r="A674" s="318" t="str">
        <f ca="1">IF($B674='Creditor balance enquiry'!$C$2,1+COUNT($A$1:A673),"")</f>
        <v/>
      </c>
      <c r="B674" s="133" t="str">
        <f ca="1">OFFSET('Purchases Input worksheet'!$A$1,ROW()-2,0)</f>
        <v/>
      </c>
      <c r="C674" s="201" t="str">
        <f ca="1">IF($C673="Total","",
IF($C673="","",
IF(OFFSET('Purchases Input worksheet'!$B$1,ROW()-2,0)="","TOTAL",
OFFSET('Purchases Input worksheet'!$B$1,ROW()-2,0))))</f>
        <v/>
      </c>
      <c r="D674" s="201" t="str">
        <f ca="1">IF(OFFSET('Purchases Input worksheet'!$C$1,ROW()-2,0)="","",OFFSET('Purchases Input worksheet'!$C$1,ROW()-2,0))</f>
        <v/>
      </c>
      <c r="E674" s="170" t="str">
        <f ca="1">IF(OFFSET('Purchases Input worksheet'!$F$1,ROW()-2,0)="","",OFFSET('Purchases Input worksheet'!$F$1,ROW()-2,0))</f>
        <v/>
      </c>
      <c r="F674" s="202" t="str">
        <f ca="1">IF(OFFSET('Purchases Input worksheet'!$G$1,ROW()-2,0)="","",OFFSET('Purchases Input worksheet'!$G$1,ROW()-2,0))</f>
        <v/>
      </c>
      <c r="G674" s="205" t="str">
        <f ca="1">IF($C674="Total",SUM(G$1:G673),IF(OR('Purchases Input worksheet'!$M673&gt;0,'Purchases Input worksheet'!$M673=0),"",'Purchases Input worksheet'!$M673))</f>
        <v/>
      </c>
      <c r="H674" s="206" t="str">
        <f ca="1">IF($C674="Total",SUM(H$1:H673),IF(OR('Purchases Input worksheet'!$M673&lt;0,'Purchases Input worksheet'!$M673=0),"",'Purchases Input worksheet'!$M673))</f>
        <v/>
      </c>
      <c r="I674" s="347"/>
      <c r="J674" s="211" t="str">
        <f ca="1">IF($C674="Total",SUM($I$1:I673),"")</f>
        <v/>
      </c>
      <c r="K674" s="212" t="str">
        <f ca="1">IFERROR(IF($C674="Total",$K$2+SUM($G674:$H674)-$J674,
IF(AND(G674="",H674=""),"",
$K$2+SUM(H$3:$H674)+SUM(G$3:$G674)-SUM(I$2:$I674))),"")</f>
        <v/>
      </c>
    </row>
    <row r="675" spans="1:11" x14ac:dyDescent="0.35">
      <c r="A675" s="318" t="str">
        <f ca="1">IF($B675='Creditor balance enquiry'!$C$2,1+COUNT($A$1:A674),"")</f>
        <v/>
      </c>
      <c r="B675" s="133" t="str">
        <f ca="1">OFFSET('Purchases Input worksheet'!$A$1,ROW()-2,0)</f>
        <v/>
      </c>
      <c r="C675" s="201" t="str">
        <f ca="1">IF($C674="Total","",
IF($C674="","",
IF(OFFSET('Purchases Input worksheet'!$B$1,ROW()-2,0)="","TOTAL",
OFFSET('Purchases Input worksheet'!$B$1,ROW()-2,0))))</f>
        <v/>
      </c>
      <c r="D675" s="201" t="str">
        <f ca="1">IF(OFFSET('Purchases Input worksheet'!$C$1,ROW()-2,0)="","",OFFSET('Purchases Input worksheet'!$C$1,ROW()-2,0))</f>
        <v/>
      </c>
      <c r="E675" s="170" t="str">
        <f ca="1">IF(OFFSET('Purchases Input worksheet'!$F$1,ROW()-2,0)="","",OFFSET('Purchases Input worksheet'!$F$1,ROW()-2,0))</f>
        <v/>
      </c>
      <c r="F675" s="202" t="str">
        <f ca="1">IF(OFFSET('Purchases Input worksheet'!$G$1,ROW()-2,0)="","",OFFSET('Purchases Input worksheet'!$G$1,ROW()-2,0))</f>
        <v/>
      </c>
      <c r="G675" s="205" t="str">
        <f ca="1">IF($C675="Total",SUM(G$1:G674),IF(OR('Purchases Input worksheet'!$M674&gt;0,'Purchases Input worksheet'!$M674=0),"",'Purchases Input worksheet'!$M674))</f>
        <v/>
      </c>
      <c r="H675" s="206" t="str">
        <f ca="1">IF($C675="Total",SUM(H$1:H674),IF(OR('Purchases Input worksheet'!$M674&lt;0,'Purchases Input worksheet'!$M674=0),"",'Purchases Input worksheet'!$M674))</f>
        <v/>
      </c>
      <c r="I675" s="347"/>
      <c r="J675" s="211" t="str">
        <f ca="1">IF($C675="Total",SUM($I$1:I674),"")</f>
        <v/>
      </c>
      <c r="K675" s="212" t="str">
        <f ca="1">IFERROR(IF($C675="Total",$K$2+SUM($G675:$H675)-$J675,
IF(AND(G675="",H675=""),"",
$K$2+SUM(H$3:$H675)+SUM(G$3:$G675)-SUM(I$2:$I675))),"")</f>
        <v/>
      </c>
    </row>
    <row r="676" spans="1:11" x14ac:dyDescent="0.35">
      <c r="A676" s="318" t="str">
        <f ca="1">IF($B676='Creditor balance enquiry'!$C$2,1+COUNT($A$1:A675),"")</f>
        <v/>
      </c>
      <c r="B676" s="133" t="str">
        <f ca="1">OFFSET('Purchases Input worksheet'!$A$1,ROW()-2,0)</f>
        <v/>
      </c>
      <c r="C676" s="201" t="str">
        <f ca="1">IF($C675="Total","",
IF($C675="","",
IF(OFFSET('Purchases Input worksheet'!$B$1,ROW()-2,0)="","TOTAL",
OFFSET('Purchases Input worksheet'!$B$1,ROW()-2,0))))</f>
        <v/>
      </c>
      <c r="D676" s="201" t="str">
        <f ca="1">IF(OFFSET('Purchases Input worksheet'!$C$1,ROW()-2,0)="","",OFFSET('Purchases Input worksheet'!$C$1,ROW()-2,0))</f>
        <v/>
      </c>
      <c r="E676" s="170" t="str">
        <f ca="1">IF(OFFSET('Purchases Input worksheet'!$F$1,ROW()-2,0)="","",OFFSET('Purchases Input worksheet'!$F$1,ROW()-2,0))</f>
        <v/>
      </c>
      <c r="F676" s="202" t="str">
        <f ca="1">IF(OFFSET('Purchases Input worksheet'!$G$1,ROW()-2,0)="","",OFFSET('Purchases Input worksheet'!$G$1,ROW()-2,0))</f>
        <v/>
      </c>
      <c r="G676" s="205" t="str">
        <f ca="1">IF($C676="Total",SUM(G$1:G675),IF(OR('Purchases Input worksheet'!$M675&gt;0,'Purchases Input worksheet'!$M675=0),"",'Purchases Input worksheet'!$M675))</f>
        <v/>
      </c>
      <c r="H676" s="206" t="str">
        <f ca="1">IF($C676="Total",SUM(H$1:H675),IF(OR('Purchases Input worksheet'!$M675&lt;0,'Purchases Input worksheet'!$M675=0),"",'Purchases Input worksheet'!$M675))</f>
        <v/>
      </c>
      <c r="I676" s="347"/>
      <c r="J676" s="211" t="str">
        <f ca="1">IF($C676="Total",SUM($I$1:I675),"")</f>
        <v/>
      </c>
      <c r="K676" s="212" t="str">
        <f ca="1">IFERROR(IF($C676="Total",$K$2+SUM($G676:$H676)-$J676,
IF(AND(G676="",H676=""),"",
$K$2+SUM(H$3:$H676)+SUM(G$3:$G676)-SUM(I$2:$I676))),"")</f>
        <v/>
      </c>
    </row>
    <row r="677" spans="1:11" x14ac:dyDescent="0.35">
      <c r="A677" s="318" t="str">
        <f ca="1">IF($B677='Creditor balance enquiry'!$C$2,1+COUNT($A$1:A676),"")</f>
        <v/>
      </c>
      <c r="B677" s="133" t="str">
        <f ca="1">OFFSET('Purchases Input worksheet'!$A$1,ROW()-2,0)</f>
        <v/>
      </c>
      <c r="C677" s="201" t="str">
        <f ca="1">IF($C676="Total","",
IF($C676="","",
IF(OFFSET('Purchases Input worksheet'!$B$1,ROW()-2,0)="","TOTAL",
OFFSET('Purchases Input worksheet'!$B$1,ROW()-2,0))))</f>
        <v/>
      </c>
      <c r="D677" s="201" t="str">
        <f ca="1">IF(OFFSET('Purchases Input worksheet'!$C$1,ROW()-2,0)="","",OFFSET('Purchases Input worksheet'!$C$1,ROW()-2,0))</f>
        <v/>
      </c>
      <c r="E677" s="170" t="str">
        <f ca="1">IF(OFFSET('Purchases Input worksheet'!$F$1,ROW()-2,0)="","",OFFSET('Purchases Input worksheet'!$F$1,ROW()-2,0))</f>
        <v/>
      </c>
      <c r="F677" s="202" t="str">
        <f ca="1">IF(OFFSET('Purchases Input worksheet'!$G$1,ROW()-2,0)="","",OFFSET('Purchases Input worksheet'!$G$1,ROW()-2,0))</f>
        <v/>
      </c>
      <c r="G677" s="205" t="str">
        <f ca="1">IF($C677="Total",SUM(G$1:G676),IF(OR('Purchases Input worksheet'!$M676&gt;0,'Purchases Input worksheet'!$M676=0),"",'Purchases Input worksheet'!$M676))</f>
        <v/>
      </c>
      <c r="H677" s="206" t="str">
        <f ca="1">IF($C677="Total",SUM(H$1:H676),IF(OR('Purchases Input worksheet'!$M676&lt;0,'Purchases Input worksheet'!$M676=0),"",'Purchases Input worksheet'!$M676))</f>
        <v/>
      </c>
      <c r="I677" s="347"/>
      <c r="J677" s="211" t="str">
        <f ca="1">IF($C677="Total",SUM($I$1:I676),"")</f>
        <v/>
      </c>
      <c r="K677" s="212" t="str">
        <f ca="1">IFERROR(IF($C677="Total",$K$2+SUM($G677:$H677)-$J677,
IF(AND(G677="",H677=""),"",
$K$2+SUM(H$3:$H677)+SUM(G$3:$G677)-SUM(I$2:$I677))),"")</f>
        <v/>
      </c>
    </row>
    <row r="678" spans="1:11" x14ac:dyDescent="0.35">
      <c r="A678" s="318" t="str">
        <f ca="1">IF($B678='Creditor balance enquiry'!$C$2,1+COUNT($A$1:A677),"")</f>
        <v/>
      </c>
      <c r="B678" s="133" t="str">
        <f ca="1">OFFSET('Purchases Input worksheet'!$A$1,ROW()-2,0)</f>
        <v/>
      </c>
      <c r="C678" s="201" t="str">
        <f ca="1">IF($C677="Total","",
IF($C677="","",
IF(OFFSET('Purchases Input worksheet'!$B$1,ROW()-2,0)="","TOTAL",
OFFSET('Purchases Input worksheet'!$B$1,ROW()-2,0))))</f>
        <v/>
      </c>
      <c r="D678" s="201" t="str">
        <f ca="1">IF(OFFSET('Purchases Input worksheet'!$C$1,ROW()-2,0)="","",OFFSET('Purchases Input worksheet'!$C$1,ROW()-2,0))</f>
        <v/>
      </c>
      <c r="E678" s="170" t="str">
        <f ca="1">IF(OFFSET('Purchases Input worksheet'!$F$1,ROW()-2,0)="","",OFFSET('Purchases Input worksheet'!$F$1,ROW()-2,0))</f>
        <v/>
      </c>
      <c r="F678" s="202" t="str">
        <f ca="1">IF(OFFSET('Purchases Input worksheet'!$G$1,ROW()-2,0)="","",OFFSET('Purchases Input worksheet'!$G$1,ROW()-2,0))</f>
        <v/>
      </c>
      <c r="G678" s="205" t="str">
        <f ca="1">IF($C678="Total",SUM(G$1:G677),IF(OR('Purchases Input worksheet'!$M677&gt;0,'Purchases Input worksheet'!$M677=0),"",'Purchases Input worksheet'!$M677))</f>
        <v/>
      </c>
      <c r="H678" s="206" t="str">
        <f ca="1">IF($C678="Total",SUM(H$1:H677),IF(OR('Purchases Input worksheet'!$M677&lt;0,'Purchases Input worksheet'!$M677=0),"",'Purchases Input worksheet'!$M677))</f>
        <v/>
      </c>
      <c r="I678" s="347"/>
      <c r="J678" s="211" t="str">
        <f ca="1">IF($C678="Total",SUM($I$1:I677),"")</f>
        <v/>
      </c>
      <c r="K678" s="212" t="str">
        <f ca="1">IFERROR(IF($C678="Total",$K$2+SUM($G678:$H678)-$J678,
IF(AND(G678="",H678=""),"",
$K$2+SUM(H$3:$H678)+SUM(G$3:$G678)-SUM(I$2:$I678))),"")</f>
        <v/>
      </c>
    </row>
    <row r="679" spans="1:11" x14ac:dyDescent="0.35">
      <c r="A679" s="318" t="str">
        <f ca="1">IF($B679='Creditor balance enquiry'!$C$2,1+COUNT($A$1:A678),"")</f>
        <v/>
      </c>
      <c r="B679" s="133" t="str">
        <f ca="1">OFFSET('Purchases Input worksheet'!$A$1,ROW()-2,0)</f>
        <v/>
      </c>
      <c r="C679" s="201" t="str">
        <f ca="1">IF($C678="Total","",
IF($C678="","",
IF(OFFSET('Purchases Input worksheet'!$B$1,ROW()-2,0)="","TOTAL",
OFFSET('Purchases Input worksheet'!$B$1,ROW()-2,0))))</f>
        <v/>
      </c>
      <c r="D679" s="201" t="str">
        <f ca="1">IF(OFFSET('Purchases Input worksheet'!$C$1,ROW()-2,0)="","",OFFSET('Purchases Input worksheet'!$C$1,ROW()-2,0))</f>
        <v/>
      </c>
      <c r="E679" s="170" t="str">
        <f ca="1">IF(OFFSET('Purchases Input worksheet'!$F$1,ROW()-2,0)="","",OFFSET('Purchases Input worksheet'!$F$1,ROW()-2,0))</f>
        <v/>
      </c>
      <c r="F679" s="202" t="str">
        <f ca="1">IF(OFFSET('Purchases Input worksheet'!$G$1,ROW()-2,0)="","",OFFSET('Purchases Input worksheet'!$G$1,ROW()-2,0))</f>
        <v/>
      </c>
      <c r="G679" s="205" t="str">
        <f ca="1">IF($C679="Total",SUM(G$1:G678),IF(OR('Purchases Input worksheet'!$M678&gt;0,'Purchases Input worksheet'!$M678=0),"",'Purchases Input worksheet'!$M678))</f>
        <v/>
      </c>
      <c r="H679" s="206" t="str">
        <f ca="1">IF($C679="Total",SUM(H$1:H678),IF(OR('Purchases Input worksheet'!$M678&lt;0,'Purchases Input worksheet'!$M678=0),"",'Purchases Input worksheet'!$M678))</f>
        <v/>
      </c>
      <c r="I679" s="347"/>
      <c r="J679" s="211" t="str">
        <f ca="1">IF($C679="Total",SUM($I$1:I678),"")</f>
        <v/>
      </c>
      <c r="K679" s="212" t="str">
        <f ca="1">IFERROR(IF($C679="Total",$K$2+SUM($G679:$H679)-$J679,
IF(AND(G679="",H679=""),"",
$K$2+SUM(H$3:$H679)+SUM(G$3:$G679)-SUM(I$2:$I679))),"")</f>
        <v/>
      </c>
    </row>
    <row r="680" spans="1:11" x14ac:dyDescent="0.35">
      <c r="A680" s="318" t="str">
        <f ca="1">IF($B680='Creditor balance enquiry'!$C$2,1+COUNT($A$1:A679),"")</f>
        <v/>
      </c>
      <c r="B680" s="133" t="str">
        <f ca="1">OFFSET('Purchases Input worksheet'!$A$1,ROW()-2,0)</f>
        <v/>
      </c>
      <c r="C680" s="201" t="str">
        <f ca="1">IF($C679="Total","",
IF($C679="","",
IF(OFFSET('Purchases Input worksheet'!$B$1,ROW()-2,0)="","TOTAL",
OFFSET('Purchases Input worksheet'!$B$1,ROW()-2,0))))</f>
        <v/>
      </c>
      <c r="D680" s="201" t="str">
        <f ca="1">IF(OFFSET('Purchases Input worksheet'!$C$1,ROW()-2,0)="","",OFFSET('Purchases Input worksheet'!$C$1,ROW()-2,0))</f>
        <v/>
      </c>
      <c r="E680" s="170" t="str">
        <f ca="1">IF(OFFSET('Purchases Input worksheet'!$F$1,ROW()-2,0)="","",OFFSET('Purchases Input worksheet'!$F$1,ROW()-2,0))</f>
        <v/>
      </c>
      <c r="F680" s="202" t="str">
        <f ca="1">IF(OFFSET('Purchases Input worksheet'!$G$1,ROW()-2,0)="","",OFFSET('Purchases Input worksheet'!$G$1,ROW()-2,0))</f>
        <v/>
      </c>
      <c r="G680" s="205" t="str">
        <f ca="1">IF($C680="Total",SUM(G$1:G679),IF(OR('Purchases Input worksheet'!$M679&gt;0,'Purchases Input worksheet'!$M679=0),"",'Purchases Input worksheet'!$M679))</f>
        <v/>
      </c>
      <c r="H680" s="206" t="str">
        <f ca="1">IF($C680="Total",SUM(H$1:H679),IF(OR('Purchases Input worksheet'!$M679&lt;0,'Purchases Input worksheet'!$M679=0),"",'Purchases Input worksheet'!$M679))</f>
        <v/>
      </c>
      <c r="I680" s="347"/>
      <c r="J680" s="211" t="str">
        <f ca="1">IF($C680="Total",SUM($I$1:I679),"")</f>
        <v/>
      </c>
      <c r="K680" s="212" t="str">
        <f ca="1">IFERROR(IF($C680="Total",$K$2+SUM($G680:$H680)-$J680,
IF(AND(G680="",H680=""),"",
$K$2+SUM(H$3:$H680)+SUM(G$3:$G680)-SUM(I$2:$I680))),"")</f>
        <v/>
      </c>
    </row>
    <row r="681" spans="1:11" x14ac:dyDescent="0.35">
      <c r="A681" s="318" t="str">
        <f ca="1">IF($B681='Creditor balance enquiry'!$C$2,1+COUNT($A$1:A680),"")</f>
        <v/>
      </c>
      <c r="B681" s="133" t="str">
        <f ca="1">OFFSET('Purchases Input worksheet'!$A$1,ROW()-2,0)</f>
        <v/>
      </c>
      <c r="C681" s="201" t="str">
        <f ca="1">IF($C680="Total","",
IF($C680="","",
IF(OFFSET('Purchases Input worksheet'!$B$1,ROW()-2,0)="","TOTAL",
OFFSET('Purchases Input worksheet'!$B$1,ROW()-2,0))))</f>
        <v/>
      </c>
      <c r="D681" s="201" t="str">
        <f ca="1">IF(OFFSET('Purchases Input worksheet'!$C$1,ROW()-2,0)="","",OFFSET('Purchases Input worksheet'!$C$1,ROW()-2,0))</f>
        <v/>
      </c>
      <c r="E681" s="170" t="str">
        <f ca="1">IF(OFFSET('Purchases Input worksheet'!$F$1,ROW()-2,0)="","",OFFSET('Purchases Input worksheet'!$F$1,ROW()-2,0))</f>
        <v/>
      </c>
      <c r="F681" s="202" t="str">
        <f ca="1">IF(OFFSET('Purchases Input worksheet'!$G$1,ROW()-2,0)="","",OFFSET('Purchases Input worksheet'!$G$1,ROW()-2,0))</f>
        <v/>
      </c>
      <c r="G681" s="205" t="str">
        <f ca="1">IF($C681="Total",SUM(G$1:G680),IF(OR('Purchases Input worksheet'!$M680&gt;0,'Purchases Input worksheet'!$M680=0),"",'Purchases Input worksheet'!$M680))</f>
        <v/>
      </c>
      <c r="H681" s="206" t="str">
        <f ca="1">IF($C681="Total",SUM(H$1:H680),IF(OR('Purchases Input worksheet'!$M680&lt;0,'Purchases Input worksheet'!$M680=0),"",'Purchases Input worksheet'!$M680))</f>
        <v/>
      </c>
      <c r="I681" s="347"/>
      <c r="J681" s="211" t="str">
        <f ca="1">IF($C681="Total",SUM($I$1:I680),"")</f>
        <v/>
      </c>
      <c r="K681" s="212" t="str">
        <f ca="1">IFERROR(IF($C681="Total",$K$2+SUM($G681:$H681)-$J681,
IF(AND(G681="",H681=""),"",
$K$2+SUM(H$3:$H681)+SUM(G$3:$G681)-SUM(I$2:$I681))),"")</f>
        <v/>
      </c>
    </row>
    <row r="682" spans="1:11" x14ac:dyDescent="0.35">
      <c r="A682" s="318" t="str">
        <f ca="1">IF($B682='Creditor balance enquiry'!$C$2,1+COUNT($A$1:A681),"")</f>
        <v/>
      </c>
      <c r="B682" s="133" t="str">
        <f ca="1">OFFSET('Purchases Input worksheet'!$A$1,ROW()-2,0)</f>
        <v/>
      </c>
      <c r="C682" s="201" t="str">
        <f ca="1">IF($C681="Total","",
IF($C681="","",
IF(OFFSET('Purchases Input worksheet'!$B$1,ROW()-2,0)="","TOTAL",
OFFSET('Purchases Input worksheet'!$B$1,ROW()-2,0))))</f>
        <v/>
      </c>
      <c r="D682" s="201" t="str">
        <f ca="1">IF(OFFSET('Purchases Input worksheet'!$C$1,ROW()-2,0)="","",OFFSET('Purchases Input worksheet'!$C$1,ROW()-2,0))</f>
        <v/>
      </c>
      <c r="E682" s="170" t="str">
        <f ca="1">IF(OFFSET('Purchases Input worksheet'!$F$1,ROW()-2,0)="","",OFFSET('Purchases Input worksheet'!$F$1,ROW()-2,0))</f>
        <v/>
      </c>
      <c r="F682" s="202" t="str">
        <f ca="1">IF(OFFSET('Purchases Input worksheet'!$G$1,ROW()-2,0)="","",OFFSET('Purchases Input worksheet'!$G$1,ROW()-2,0))</f>
        <v/>
      </c>
      <c r="G682" s="205" t="str">
        <f ca="1">IF($C682="Total",SUM(G$1:G681),IF(OR('Purchases Input worksheet'!$M681&gt;0,'Purchases Input worksheet'!$M681=0),"",'Purchases Input worksheet'!$M681))</f>
        <v/>
      </c>
      <c r="H682" s="206" t="str">
        <f ca="1">IF($C682="Total",SUM(H$1:H681),IF(OR('Purchases Input worksheet'!$M681&lt;0,'Purchases Input worksheet'!$M681=0),"",'Purchases Input worksheet'!$M681))</f>
        <v/>
      </c>
      <c r="I682" s="347"/>
      <c r="J682" s="211" t="str">
        <f ca="1">IF($C682="Total",SUM($I$1:I681),"")</f>
        <v/>
      </c>
      <c r="K682" s="212" t="str">
        <f ca="1">IFERROR(IF($C682="Total",$K$2+SUM($G682:$H682)-$J682,
IF(AND(G682="",H682=""),"",
$K$2+SUM(H$3:$H682)+SUM(G$3:$G682)-SUM(I$2:$I682))),"")</f>
        <v/>
      </c>
    </row>
    <row r="683" spans="1:11" x14ac:dyDescent="0.35">
      <c r="A683" s="318" t="str">
        <f ca="1">IF($B683='Creditor balance enquiry'!$C$2,1+COUNT($A$1:A682),"")</f>
        <v/>
      </c>
      <c r="B683" s="133" t="str">
        <f ca="1">OFFSET('Purchases Input worksheet'!$A$1,ROW()-2,0)</f>
        <v/>
      </c>
      <c r="C683" s="201" t="str">
        <f ca="1">IF($C682="Total","",
IF($C682="","",
IF(OFFSET('Purchases Input worksheet'!$B$1,ROW()-2,0)="","TOTAL",
OFFSET('Purchases Input worksheet'!$B$1,ROW()-2,0))))</f>
        <v/>
      </c>
      <c r="D683" s="201" t="str">
        <f ca="1">IF(OFFSET('Purchases Input worksheet'!$C$1,ROW()-2,0)="","",OFFSET('Purchases Input worksheet'!$C$1,ROW()-2,0))</f>
        <v/>
      </c>
      <c r="E683" s="170" t="str">
        <f ca="1">IF(OFFSET('Purchases Input worksheet'!$F$1,ROW()-2,0)="","",OFFSET('Purchases Input worksheet'!$F$1,ROW()-2,0))</f>
        <v/>
      </c>
      <c r="F683" s="202" t="str">
        <f ca="1">IF(OFFSET('Purchases Input worksheet'!$G$1,ROW()-2,0)="","",OFFSET('Purchases Input worksheet'!$G$1,ROW()-2,0))</f>
        <v/>
      </c>
      <c r="G683" s="205" t="str">
        <f ca="1">IF($C683="Total",SUM(G$1:G682),IF(OR('Purchases Input worksheet'!$M682&gt;0,'Purchases Input worksheet'!$M682=0),"",'Purchases Input worksheet'!$M682))</f>
        <v/>
      </c>
      <c r="H683" s="206" t="str">
        <f ca="1">IF($C683="Total",SUM(H$1:H682),IF(OR('Purchases Input worksheet'!$M682&lt;0,'Purchases Input worksheet'!$M682=0),"",'Purchases Input worksheet'!$M682))</f>
        <v/>
      </c>
      <c r="I683" s="347"/>
      <c r="J683" s="211" t="str">
        <f ca="1">IF($C683="Total",SUM($I$1:I682),"")</f>
        <v/>
      </c>
      <c r="K683" s="212" t="str">
        <f ca="1">IFERROR(IF($C683="Total",$K$2+SUM($G683:$H683)-$J683,
IF(AND(G683="",H683=""),"",
$K$2+SUM(H$3:$H683)+SUM(G$3:$G683)-SUM(I$2:$I683))),"")</f>
        <v/>
      </c>
    </row>
    <row r="684" spans="1:11" x14ac:dyDescent="0.35">
      <c r="A684" s="318" t="str">
        <f ca="1">IF($B684='Creditor balance enquiry'!$C$2,1+COUNT($A$1:A683),"")</f>
        <v/>
      </c>
      <c r="B684" s="133" t="str">
        <f ca="1">OFFSET('Purchases Input worksheet'!$A$1,ROW()-2,0)</f>
        <v/>
      </c>
      <c r="C684" s="201" t="str">
        <f ca="1">IF($C683="Total","",
IF($C683="","",
IF(OFFSET('Purchases Input worksheet'!$B$1,ROW()-2,0)="","TOTAL",
OFFSET('Purchases Input worksheet'!$B$1,ROW()-2,0))))</f>
        <v/>
      </c>
      <c r="D684" s="201" t="str">
        <f ca="1">IF(OFFSET('Purchases Input worksheet'!$C$1,ROW()-2,0)="","",OFFSET('Purchases Input worksheet'!$C$1,ROW()-2,0))</f>
        <v/>
      </c>
      <c r="E684" s="170" t="str">
        <f ca="1">IF(OFFSET('Purchases Input worksheet'!$F$1,ROW()-2,0)="","",OFFSET('Purchases Input worksheet'!$F$1,ROW()-2,0))</f>
        <v/>
      </c>
      <c r="F684" s="202" t="str">
        <f ca="1">IF(OFFSET('Purchases Input worksheet'!$G$1,ROW()-2,0)="","",OFFSET('Purchases Input worksheet'!$G$1,ROW()-2,0))</f>
        <v/>
      </c>
      <c r="G684" s="205" t="str">
        <f ca="1">IF($C684="Total",SUM(G$1:G683),IF(OR('Purchases Input worksheet'!$M683&gt;0,'Purchases Input worksheet'!$M683=0),"",'Purchases Input worksheet'!$M683))</f>
        <v/>
      </c>
      <c r="H684" s="206" t="str">
        <f ca="1">IF($C684="Total",SUM(H$1:H683),IF(OR('Purchases Input worksheet'!$M683&lt;0,'Purchases Input worksheet'!$M683=0),"",'Purchases Input worksheet'!$M683))</f>
        <v/>
      </c>
      <c r="I684" s="347"/>
      <c r="J684" s="211" t="str">
        <f ca="1">IF($C684="Total",SUM($I$1:I683),"")</f>
        <v/>
      </c>
      <c r="K684" s="212" t="str">
        <f ca="1">IFERROR(IF($C684="Total",$K$2+SUM($G684:$H684)-$J684,
IF(AND(G684="",H684=""),"",
$K$2+SUM(H$3:$H684)+SUM(G$3:$G684)-SUM(I$2:$I684))),"")</f>
        <v/>
      </c>
    </row>
    <row r="685" spans="1:11" x14ac:dyDescent="0.35">
      <c r="A685" s="318" t="str">
        <f ca="1">IF($B685='Creditor balance enquiry'!$C$2,1+COUNT($A$1:A684),"")</f>
        <v/>
      </c>
      <c r="B685" s="133" t="str">
        <f ca="1">OFFSET('Purchases Input worksheet'!$A$1,ROW()-2,0)</f>
        <v/>
      </c>
      <c r="C685" s="201" t="str">
        <f ca="1">IF($C684="Total","",
IF($C684="","",
IF(OFFSET('Purchases Input worksheet'!$B$1,ROW()-2,0)="","TOTAL",
OFFSET('Purchases Input worksheet'!$B$1,ROW()-2,0))))</f>
        <v/>
      </c>
      <c r="D685" s="201" t="str">
        <f ca="1">IF(OFFSET('Purchases Input worksheet'!$C$1,ROW()-2,0)="","",OFFSET('Purchases Input worksheet'!$C$1,ROW()-2,0))</f>
        <v/>
      </c>
      <c r="E685" s="170" t="str">
        <f ca="1">IF(OFFSET('Purchases Input worksheet'!$F$1,ROW()-2,0)="","",OFFSET('Purchases Input worksheet'!$F$1,ROW()-2,0))</f>
        <v/>
      </c>
      <c r="F685" s="202" t="str">
        <f ca="1">IF(OFFSET('Purchases Input worksheet'!$G$1,ROW()-2,0)="","",OFFSET('Purchases Input worksheet'!$G$1,ROW()-2,0))</f>
        <v/>
      </c>
      <c r="G685" s="205" t="str">
        <f ca="1">IF($C685="Total",SUM(G$1:G684),IF(OR('Purchases Input worksheet'!$M684&gt;0,'Purchases Input worksheet'!$M684=0),"",'Purchases Input worksheet'!$M684))</f>
        <v/>
      </c>
      <c r="H685" s="206" t="str">
        <f ca="1">IF($C685="Total",SUM(H$1:H684),IF(OR('Purchases Input worksheet'!$M684&lt;0,'Purchases Input worksheet'!$M684=0),"",'Purchases Input worksheet'!$M684))</f>
        <v/>
      </c>
      <c r="I685" s="347"/>
      <c r="J685" s="211" t="str">
        <f ca="1">IF($C685="Total",SUM($I$1:I684),"")</f>
        <v/>
      </c>
      <c r="K685" s="212" t="str">
        <f ca="1">IFERROR(IF($C685="Total",$K$2+SUM($G685:$H685)-$J685,
IF(AND(G685="",H685=""),"",
$K$2+SUM(H$3:$H685)+SUM(G$3:$G685)-SUM(I$2:$I685))),"")</f>
        <v/>
      </c>
    </row>
    <row r="686" spans="1:11" x14ac:dyDescent="0.35">
      <c r="A686" s="318" t="str">
        <f ca="1">IF($B686='Creditor balance enquiry'!$C$2,1+COUNT($A$1:A685),"")</f>
        <v/>
      </c>
      <c r="B686" s="133" t="str">
        <f ca="1">OFFSET('Purchases Input worksheet'!$A$1,ROW()-2,0)</f>
        <v/>
      </c>
      <c r="C686" s="201" t="str">
        <f ca="1">IF($C685="Total","",
IF($C685="","",
IF(OFFSET('Purchases Input worksheet'!$B$1,ROW()-2,0)="","TOTAL",
OFFSET('Purchases Input worksheet'!$B$1,ROW()-2,0))))</f>
        <v/>
      </c>
      <c r="D686" s="201" t="str">
        <f ca="1">IF(OFFSET('Purchases Input worksheet'!$C$1,ROW()-2,0)="","",OFFSET('Purchases Input worksheet'!$C$1,ROW()-2,0))</f>
        <v/>
      </c>
      <c r="E686" s="170" t="str">
        <f ca="1">IF(OFFSET('Purchases Input worksheet'!$F$1,ROW()-2,0)="","",OFFSET('Purchases Input worksheet'!$F$1,ROW()-2,0))</f>
        <v/>
      </c>
      <c r="F686" s="202" t="str">
        <f ca="1">IF(OFFSET('Purchases Input worksheet'!$G$1,ROW()-2,0)="","",OFFSET('Purchases Input worksheet'!$G$1,ROW()-2,0))</f>
        <v/>
      </c>
      <c r="G686" s="205" t="str">
        <f ca="1">IF($C686="Total",SUM(G$1:G685),IF(OR('Purchases Input worksheet'!$M685&gt;0,'Purchases Input worksheet'!$M685=0),"",'Purchases Input worksheet'!$M685))</f>
        <v/>
      </c>
      <c r="H686" s="206" t="str">
        <f ca="1">IF($C686="Total",SUM(H$1:H685),IF(OR('Purchases Input worksheet'!$M685&lt;0,'Purchases Input worksheet'!$M685=0),"",'Purchases Input worksheet'!$M685))</f>
        <v/>
      </c>
      <c r="I686" s="347"/>
      <c r="J686" s="211" t="str">
        <f ca="1">IF($C686="Total",SUM($I$1:I685),"")</f>
        <v/>
      </c>
      <c r="K686" s="212" t="str">
        <f ca="1">IFERROR(IF($C686="Total",$K$2+SUM($G686:$H686)-$J686,
IF(AND(G686="",H686=""),"",
$K$2+SUM(H$3:$H686)+SUM(G$3:$G686)-SUM(I$2:$I686))),"")</f>
        <v/>
      </c>
    </row>
    <row r="687" spans="1:11" x14ac:dyDescent="0.35">
      <c r="A687" s="318" t="str">
        <f ca="1">IF($B687='Creditor balance enquiry'!$C$2,1+COUNT($A$1:A686),"")</f>
        <v/>
      </c>
      <c r="B687" s="133" t="str">
        <f ca="1">OFFSET('Purchases Input worksheet'!$A$1,ROW()-2,0)</f>
        <v/>
      </c>
      <c r="C687" s="201" t="str">
        <f ca="1">IF($C686="Total","",
IF($C686="","",
IF(OFFSET('Purchases Input worksheet'!$B$1,ROW()-2,0)="","TOTAL",
OFFSET('Purchases Input worksheet'!$B$1,ROW()-2,0))))</f>
        <v/>
      </c>
      <c r="D687" s="201" t="str">
        <f ca="1">IF(OFFSET('Purchases Input worksheet'!$C$1,ROW()-2,0)="","",OFFSET('Purchases Input worksheet'!$C$1,ROW()-2,0))</f>
        <v/>
      </c>
      <c r="E687" s="170" t="str">
        <f ca="1">IF(OFFSET('Purchases Input worksheet'!$F$1,ROW()-2,0)="","",OFFSET('Purchases Input worksheet'!$F$1,ROW()-2,0))</f>
        <v/>
      </c>
      <c r="F687" s="202" t="str">
        <f ca="1">IF(OFFSET('Purchases Input worksheet'!$G$1,ROW()-2,0)="","",OFFSET('Purchases Input worksheet'!$G$1,ROW()-2,0))</f>
        <v/>
      </c>
      <c r="G687" s="205" t="str">
        <f ca="1">IF($C687="Total",SUM(G$1:G686),IF(OR('Purchases Input worksheet'!$M686&gt;0,'Purchases Input worksheet'!$M686=0),"",'Purchases Input worksheet'!$M686))</f>
        <v/>
      </c>
      <c r="H687" s="206" t="str">
        <f ca="1">IF($C687="Total",SUM(H$1:H686),IF(OR('Purchases Input worksheet'!$M686&lt;0,'Purchases Input worksheet'!$M686=0),"",'Purchases Input worksheet'!$M686))</f>
        <v/>
      </c>
      <c r="I687" s="347"/>
      <c r="J687" s="211" t="str">
        <f ca="1">IF($C687="Total",SUM($I$1:I686),"")</f>
        <v/>
      </c>
      <c r="K687" s="212" t="str">
        <f ca="1">IFERROR(IF($C687="Total",$K$2+SUM($G687:$H687)-$J687,
IF(AND(G687="",H687=""),"",
$K$2+SUM(H$3:$H687)+SUM(G$3:$G687)-SUM(I$2:$I687))),"")</f>
        <v/>
      </c>
    </row>
    <row r="688" spans="1:11" x14ac:dyDescent="0.35">
      <c r="A688" s="318" t="str">
        <f ca="1">IF($B688='Creditor balance enquiry'!$C$2,1+COUNT($A$1:A687),"")</f>
        <v/>
      </c>
      <c r="B688" s="133" t="str">
        <f ca="1">OFFSET('Purchases Input worksheet'!$A$1,ROW()-2,0)</f>
        <v/>
      </c>
      <c r="C688" s="201" t="str">
        <f ca="1">IF($C687="Total","",
IF($C687="","",
IF(OFFSET('Purchases Input worksheet'!$B$1,ROW()-2,0)="","TOTAL",
OFFSET('Purchases Input worksheet'!$B$1,ROW()-2,0))))</f>
        <v/>
      </c>
      <c r="D688" s="201" t="str">
        <f ca="1">IF(OFFSET('Purchases Input worksheet'!$C$1,ROW()-2,0)="","",OFFSET('Purchases Input worksheet'!$C$1,ROW()-2,0))</f>
        <v/>
      </c>
      <c r="E688" s="170" t="str">
        <f ca="1">IF(OFFSET('Purchases Input worksheet'!$F$1,ROW()-2,0)="","",OFFSET('Purchases Input worksheet'!$F$1,ROW()-2,0))</f>
        <v/>
      </c>
      <c r="F688" s="202" t="str">
        <f ca="1">IF(OFFSET('Purchases Input worksheet'!$G$1,ROW()-2,0)="","",OFFSET('Purchases Input worksheet'!$G$1,ROW()-2,0))</f>
        <v/>
      </c>
      <c r="G688" s="205" t="str">
        <f ca="1">IF($C688="Total",SUM(G$1:G687),IF(OR('Purchases Input worksheet'!$M687&gt;0,'Purchases Input worksheet'!$M687=0),"",'Purchases Input worksheet'!$M687))</f>
        <v/>
      </c>
      <c r="H688" s="206" t="str">
        <f ca="1">IF($C688="Total",SUM(H$1:H687),IF(OR('Purchases Input worksheet'!$M687&lt;0,'Purchases Input worksheet'!$M687=0),"",'Purchases Input worksheet'!$M687))</f>
        <v/>
      </c>
      <c r="I688" s="347"/>
      <c r="J688" s="211" t="str">
        <f ca="1">IF($C688="Total",SUM($I$1:I687),"")</f>
        <v/>
      </c>
      <c r="K688" s="212" t="str">
        <f ca="1">IFERROR(IF($C688="Total",$K$2+SUM($G688:$H688)-$J688,
IF(AND(G688="",H688=""),"",
$K$2+SUM(H$3:$H688)+SUM(G$3:$G688)-SUM(I$2:$I688))),"")</f>
        <v/>
      </c>
    </row>
    <row r="689" spans="1:11" x14ac:dyDescent="0.35">
      <c r="A689" s="318" t="str">
        <f ca="1">IF($B689='Creditor balance enquiry'!$C$2,1+COUNT($A$1:A688),"")</f>
        <v/>
      </c>
      <c r="B689" s="133" t="str">
        <f ca="1">OFFSET('Purchases Input worksheet'!$A$1,ROW()-2,0)</f>
        <v/>
      </c>
      <c r="C689" s="201" t="str">
        <f ca="1">IF($C688="Total","",
IF($C688="","",
IF(OFFSET('Purchases Input worksheet'!$B$1,ROW()-2,0)="","TOTAL",
OFFSET('Purchases Input worksheet'!$B$1,ROW()-2,0))))</f>
        <v/>
      </c>
      <c r="D689" s="201" t="str">
        <f ca="1">IF(OFFSET('Purchases Input worksheet'!$C$1,ROW()-2,0)="","",OFFSET('Purchases Input worksheet'!$C$1,ROW()-2,0))</f>
        <v/>
      </c>
      <c r="E689" s="170" t="str">
        <f ca="1">IF(OFFSET('Purchases Input worksheet'!$F$1,ROW()-2,0)="","",OFFSET('Purchases Input worksheet'!$F$1,ROW()-2,0))</f>
        <v/>
      </c>
      <c r="F689" s="202" t="str">
        <f ca="1">IF(OFFSET('Purchases Input worksheet'!$G$1,ROW()-2,0)="","",OFFSET('Purchases Input worksheet'!$G$1,ROW()-2,0))</f>
        <v/>
      </c>
      <c r="G689" s="205" t="str">
        <f ca="1">IF($C689="Total",SUM(G$1:G688),IF(OR('Purchases Input worksheet'!$M688&gt;0,'Purchases Input worksheet'!$M688=0),"",'Purchases Input worksheet'!$M688))</f>
        <v/>
      </c>
      <c r="H689" s="206" t="str">
        <f ca="1">IF($C689="Total",SUM(H$1:H688),IF(OR('Purchases Input worksheet'!$M688&lt;0,'Purchases Input worksheet'!$M688=0),"",'Purchases Input worksheet'!$M688))</f>
        <v/>
      </c>
      <c r="I689" s="347"/>
      <c r="J689" s="211" t="str">
        <f ca="1">IF($C689="Total",SUM($I$1:I688),"")</f>
        <v/>
      </c>
      <c r="K689" s="212" t="str">
        <f ca="1">IFERROR(IF($C689="Total",$K$2+SUM($G689:$H689)-$J689,
IF(AND(G689="",H689=""),"",
$K$2+SUM(H$3:$H689)+SUM(G$3:$G689)-SUM(I$2:$I689))),"")</f>
        <v/>
      </c>
    </row>
    <row r="690" spans="1:11" x14ac:dyDescent="0.35">
      <c r="A690" s="318" t="str">
        <f ca="1">IF($B690='Creditor balance enquiry'!$C$2,1+COUNT($A$1:A689),"")</f>
        <v/>
      </c>
      <c r="B690" s="133" t="str">
        <f ca="1">OFFSET('Purchases Input worksheet'!$A$1,ROW()-2,0)</f>
        <v/>
      </c>
      <c r="C690" s="201" t="str">
        <f ca="1">IF($C689="Total","",
IF($C689="","",
IF(OFFSET('Purchases Input worksheet'!$B$1,ROW()-2,0)="","TOTAL",
OFFSET('Purchases Input worksheet'!$B$1,ROW()-2,0))))</f>
        <v/>
      </c>
      <c r="D690" s="201" t="str">
        <f ca="1">IF(OFFSET('Purchases Input worksheet'!$C$1,ROW()-2,0)="","",OFFSET('Purchases Input worksheet'!$C$1,ROW()-2,0))</f>
        <v/>
      </c>
      <c r="E690" s="170" t="str">
        <f ca="1">IF(OFFSET('Purchases Input worksheet'!$F$1,ROW()-2,0)="","",OFFSET('Purchases Input worksheet'!$F$1,ROW()-2,0))</f>
        <v/>
      </c>
      <c r="F690" s="202" t="str">
        <f ca="1">IF(OFFSET('Purchases Input worksheet'!$G$1,ROW()-2,0)="","",OFFSET('Purchases Input worksheet'!$G$1,ROW()-2,0))</f>
        <v/>
      </c>
      <c r="G690" s="205" t="str">
        <f ca="1">IF($C690="Total",SUM(G$1:G689),IF(OR('Purchases Input worksheet'!$M689&gt;0,'Purchases Input worksheet'!$M689=0),"",'Purchases Input worksheet'!$M689))</f>
        <v/>
      </c>
      <c r="H690" s="206" t="str">
        <f ca="1">IF($C690="Total",SUM(H$1:H689),IF(OR('Purchases Input worksheet'!$M689&lt;0,'Purchases Input worksheet'!$M689=0),"",'Purchases Input worksheet'!$M689))</f>
        <v/>
      </c>
      <c r="I690" s="347"/>
      <c r="J690" s="211" t="str">
        <f ca="1">IF($C690="Total",SUM($I$1:I689),"")</f>
        <v/>
      </c>
      <c r="K690" s="212" t="str">
        <f ca="1">IFERROR(IF($C690="Total",$K$2+SUM($G690:$H690)-$J690,
IF(AND(G690="",H690=""),"",
$K$2+SUM(H$3:$H690)+SUM(G$3:$G690)-SUM(I$2:$I690))),"")</f>
        <v/>
      </c>
    </row>
    <row r="691" spans="1:11" x14ac:dyDescent="0.35">
      <c r="A691" s="318" t="str">
        <f ca="1">IF($B691='Creditor balance enquiry'!$C$2,1+COUNT($A$1:A690),"")</f>
        <v/>
      </c>
      <c r="B691" s="133" t="str">
        <f ca="1">OFFSET('Purchases Input worksheet'!$A$1,ROW()-2,0)</f>
        <v/>
      </c>
      <c r="C691" s="201" t="str">
        <f ca="1">IF($C690="Total","",
IF($C690="","",
IF(OFFSET('Purchases Input worksheet'!$B$1,ROW()-2,0)="","TOTAL",
OFFSET('Purchases Input worksheet'!$B$1,ROW()-2,0))))</f>
        <v/>
      </c>
      <c r="D691" s="201" t="str">
        <f ca="1">IF(OFFSET('Purchases Input worksheet'!$C$1,ROW()-2,0)="","",OFFSET('Purchases Input worksheet'!$C$1,ROW()-2,0))</f>
        <v/>
      </c>
      <c r="E691" s="170" t="str">
        <f ca="1">IF(OFFSET('Purchases Input worksheet'!$F$1,ROW()-2,0)="","",OFFSET('Purchases Input worksheet'!$F$1,ROW()-2,0))</f>
        <v/>
      </c>
      <c r="F691" s="202" t="str">
        <f ca="1">IF(OFFSET('Purchases Input worksheet'!$G$1,ROW()-2,0)="","",OFFSET('Purchases Input worksheet'!$G$1,ROW()-2,0))</f>
        <v/>
      </c>
      <c r="G691" s="205" t="str">
        <f ca="1">IF($C691="Total",SUM(G$1:G690),IF(OR('Purchases Input worksheet'!$M690&gt;0,'Purchases Input worksheet'!$M690=0),"",'Purchases Input worksheet'!$M690))</f>
        <v/>
      </c>
      <c r="H691" s="206" t="str">
        <f ca="1">IF($C691="Total",SUM(H$1:H690),IF(OR('Purchases Input worksheet'!$M690&lt;0,'Purchases Input worksheet'!$M690=0),"",'Purchases Input worksheet'!$M690))</f>
        <v/>
      </c>
      <c r="I691" s="347"/>
      <c r="J691" s="211" t="str">
        <f ca="1">IF($C691="Total",SUM($I$1:I690),"")</f>
        <v/>
      </c>
      <c r="K691" s="212" t="str">
        <f ca="1">IFERROR(IF($C691="Total",$K$2+SUM($G691:$H691)-$J691,
IF(AND(G691="",H691=""),"",
$K$2+SUM(H$3:$H691)+SUM(G$3:$G691)-SUM(I$2:$I691))),"")</f>
        <v/>
      </c>
    </row>
    <row r="692" spans="1:11" x14ac:dyDescent="0.35">
      <c r="A692" s="318" t="str">
        <f ca="1">IF($B692='Creditor balance enquiry'!$C$2,1+COUNT($A$1:A691),"")</f>
        <v/>
      </c>
      <c r="B692" s="133" t="str">
        <f ca="1">OFFSET('Purchases Input worksheet'!$A$1,ROW()-2,0)</f>
        <v/>
      </c>
      <c r="C692" s="201" t="str">
        <f ca="1">IF($C691="Total","",
IF($C691="","",
IF(OFFSET('Purchases Input worksheet'!$B$1,ROW()-2,0)="","TOTAL",
OFFSET('Purchases Input worksheet'!$B$1,ROW()-2,0))))</f>
        <v/>
      </c>
      <c r="D692" s="201" t="str">
        <f ca="1">IF(OFFSET('Purchases Input worksheet'!$C$1,ROW()-2,0)="","",OFFSET('Purchases Input worksheet'!$C$1,ROW()-2,0))</f>
        <v/>
      </c>
      <c r="E692" s="170" t="str">
        <f ca="1">IF(OFFSET('Purchases Input worksheet'!$F$1,ROW()-2,0)="","",OFFSET('Purchases Input worksheet'!$F$1,ROW()-2,0))</f>
        <v/>
      </c>
      <c r="F692" s="202" t="str">
        <f ca="1">IF(OFFSET('Purchases Input worksheet'!$G$1,ROW()-2,0)="","",OFFSET('Purchases Input worksheet'!$G$1,ROW()-2,0))</f>
        <v/>
      </c>
      <c r="G692" s="205" t="str">
        <f ca="1">IF($C692="Total",SUM(G$1:G691),IF(OR('Purchases Input worksheet'!$M691&gt;0,'Purchases Input worksheet'!$M691=0),"",'Purchases Input worksheet'!$M691))</f>
        <v/>
      </c>
      <c r="H692" s="206" t="str">
        <f ca="1">IF($C692="Total",SUM(H$1:H691),IF(OR('Purchases Input worksheet'!$M691&lt;0,'Purchases Input worksheet'!$M691=0),"",'Purchases Input worksheet'!$M691))</f>
        <v/>
      </c>
      <c r="I692" s="347"/>
      <c r="J692" s="211" t="str">
        <f ca="1">IF($C692="Total",SUM($I$1:I691),"")</f>
        <v/>
      </c>
      <c r="K692" s="212" t="str">
        <f ca="1">IFERROR(IF($C692="Total",$K$2+SUM($G692:$H692)-$J692,
IF(AND(G692="",H692=""),"",
$K$2+SUM(H$3:$H692)+SUM(G$3:$G692)-SUM(I$2:$I692))),"")</f>
        <v/>
      </c>
    </row>
    <row r="693" spans="1:11" x14ac:dyDescent="0.35">
      <c r="A693" s="318" t="str">
        <f ca="1">IF($B693='Creditor balance enquiry'!$C$2,1+COUNT($A$1:A692),"")</f>
        <v/>
      </c>
      <c r="B693" s="133" t="str">
        <f ca="1">OFFSET('Purchases Input worksheet'!$A$1,ROW()-2,0)</f>
        <v/>
      </c>
      <c r="C693" s="201" t="str">
        <f ca="1">IF($C692="Total","",
IF($C692="","",
IF(OFFSET('Purchases Input worksheet'!$B$1,ROW()-2,0)="","TOTAL",
OFFSET('Purchases Input worksheet'!$B$1,ROW()-2,0))))</f>
        <v/>
      </c>
      <c r="D693" s="201" t="str">
        <f ca="1">IF(OFFSET('Purchases Input worksheet'!$C$1,ROW()-2,0)="","",OFFSET('Purchases Input worksheet'!$C$1,ROW()-2,0))</f>
        <v/>
      </c>
      <c r="E693" s="170" t="str">
        <f ca="1">IF(OFFSET('Purchases Input worksheet'!$F$1,ROW()-2,0)="","",OFFSET('Purchases Input worksheet'!$F$1,ROW()-2,0))</f>
        <v/>
      </c>
      <c r="F693" s="202" t="str">
        <f ca="1">IF(OFFSET('Purchases Input worksheet'!$G$1,ROW()-2,0)="","",OFFSET('Purchases Input worksheet'!$G$1,ROW()-2,0))</f>
        <v/>
      </c>
      <c r="G693" s="205" t="str">
        <f ca="1">IF($C693="Total",SUM(G$1:G692),IF(OR('Purchases Input worksheet'!$M692&gt;0,'Purchases Input worksheet'!$M692=0),"",'Purchases Input worksheet'!$M692))</f>
        <v/>
      </c>
      <c r="H693" s="206" t="str">
        <f ca="1">IF($C693="Total",SUM(H$1:H692),IF(OR('Purchases Input worksheet'!$M692&lt;0,'Purchases Input worksheet'!$M692=0),"",'Purchases Input worksheet'!$M692))</f>
        <v/>
      </c>
      <c r="I693" s="347"/>
      <c r="J693" s="211" t="str">
        <f ca="1">IF($C693="Total",SUM($I$1:I692),"")</f>
        <v/>
      </c>
      <c r="K693" s="212" t="str">
        <f ca="1">IFERROR(IF($C693="Total",$K$2+SUM($G693:$H693)-$J693,
IF(AND(G693="",H693=""),"",
$K$2+SUM(H$3:$H693)+SUM(G$3:$G693)-SUM(I$2:$I693))),"")</f>
        <v/>
      </c>
    </row>
    <row r="694" spans="1:11" x14ac:dyDescent="0.35">
      <c r="A694" s="318" t="str">
        <f ca="1">IF($B694='Creditor balance enquiry'!$C$2,1+COUNT($A$1:A693),"")</f>
        <v/>
      </c>
      <c r="B694" s="133" t="str">
        <f ca="1">OFFSET('Purchases Input worksheet'!$A$1,ROW()-2,0)</f>
        <v/>
      </c>
      <c r="C694" s="201" t="str">
        <f ca="1">IF($C693="Total","",
IF($C693="","",
IF(OFFSET('Purchases Input worksheet'!$B$1,ROW()-2,0)="","TOTAL",
OFFSET('Purchases Input worksheet'!$B$1,ROW()-2,0))))</f>
        <v/>
      </c>
      <c r="D694" s="201" t="str">
        <f ca="1">IF(OFFSET('Purchases Input worksheet'!$C$1,ROW()-2,0)="","",OFFSET('Purchases Input worksheet'!$C$1,ROW()-2,0))</f>
        <v/>
      </c>
      <c r="E694" s="170" t="str">
        <f ca="1">IF(OFFSET('Purchases Input worksheet'!$F$1,ROW()-2,0)="","",OFFSET('Purchases Input worksheet'!$F$1,ROW()-2,0))</f>
        <v/>
      </c>
      <c r="F694" s="202" t="str">
        <f ca="1">IF(OFFSET('Purchases Input worksheet'!$G$1,ROW()-2,0)="","",OFFSET('Purchases Input worksheet'!$G$1,ROW()-2,0))</f>
        <v/>
      </c>
      <c r="G694" s="205" t="str">
        <f ca="1">IF($C694="Total",SUM(G$1:G693),IF(OR('Purchases Input worksheet'!$M693&gt;0,'Purchases Input worksheet'!$M693=0),"",'Purchases Input worksheet'!$M693))</f>
        <v/>
      </c>
      <c r="H694" s="206" t="str">
        <f ca="1">IF($C694="Total",SUM(H$1:H693),IF(OR('Purchases Input worksheet'!$M693&lt;0,'Purchases Input worksheet'!$M693=0),"",'Purchases Input worksheet'!$M693))</f>
        <v/>
      </c>
      <c r="I694" s="347"/>
      <c r="J694" s="211" t="str">
        <f ca="1">IF($C694="Total",SUM($I$1:I693),"")</f>
        <v/>
      </c>
      <c r="K694" s="212" t="str">
        <f ca="1">IFERROR(IF($C694="Total",$K$2+SUM($G694:$H694)-$J694,
IF(AND(G694="",H694=""),"",
$K$2+SUM(H$3:$H694)+SUM(G$3:$G694)-SUM(I$2:$I694))),"")</f>
        <v/>
      </c>
    </row>
    <row r="695" spans="1:11" x14ac:dyDescent="0.35">
      <c r="A695" s="318" t="str">
        <f ca="1">IF($B695='Creditor balance enquiry'!$C$2,1+COUNT($A$1:A694),"")</f>
        <v/>
      </c>
      <c r="B695" s="133" t="str">
        <f ca="1">OFFSET('Purchases Input worksheet'!$A$1,ROW()-2,0)</f>
        <v/>
      </c>
      <c r="C695" s="201" t="str">
        <f ca="1">IF($C694="Total","",
IF($C694="","",
IF(OFFSET('Purchases Input worksheet'!$B$1,ROW()-2,0)="","TOTAL",
OFFSET('Purchases Input worksheet'!$B$1,ROW()-2,0))))</f>
        <v/>
      </c>
      <c r="D695" s="201" t="str">
        <f ca="1">IF(OFFSET('Purchases Input worksheet'!$C$1,ROW()-2,0)="","",OFFSET('Purchases Input worksheet'!$C$1,ROW()-2,0))</f>
        <v/>
      </c>
      <c r="E695" s="170" t="str">
        <f ca="1">IF(OFFSET('Purchases Input worksheet'!$F$1,ROW()-2,0)="","",OFFSET('Purchases Input worksheet'!$F$1,ROW()-2,0))</f>
        <v/>
      </c>
      <c r="F695" s="202" t="str">
        <f ca="1">IF(OFFSET('Purchases Input worksheet'!$G$1,ROW()-2,0)="","",OFFSET('Purchases Input worksheet'!$G$1,ROW()-2,0))</f>
        <v/>
      </c>
      <c r="G695" s="205" t="str">
        <f ca="1">IF($C695="Total",SUM(G$1:G694),IF(OR('Purchases Input worksheet'!$M694&gt;0,'Purchases Input worksheet'!$M694=0),"",'Purchases Input worksheet'!$M694))</f>
        <v/>
      </c>
      <c r="H695" s="206" t="str">
        <f ca="1">IF($C695="Total",SUM(H$1:H694),IF(OR('Purchases Input worksheet'!$M694&lt;0,'Purchases Input worksheet'!$M694=0),"",'Purchases Input worksheet'!$M694))</f>
        <v/>
      </c>
      <c r="I695" s="347"/>
      <c r="J695" s="211" t="str">
        <f ca="1">IF($C695="Total",SUM($I$1:I694),"")</f>
        <v/>
      </c>
      <c r="K695" s="212" t="str">
        <f ca="1">IFERROR(IF($C695="Total",$K$2+SUM($G695:$H695)-$J695,
IF(AND(G695="",H695=""),"",
$K$2+SUM(H$3:$H695)+SUM(G$3:$G695)-SUM(I$2:$I695))),"")</f>
        <v/>
      </c>
    </row>
    <row r="696" spans="1:11" x14ac:dyDescent="0.35">
      <c r="A696" s="318" t="str">
        <f ca="1">IF($B696='Creditor balance enquiry'!$C$2,1+COUNT($A$1:A695),"")</f>
        <v/>
      </c>
      <c r="B696" s="133" t="str">
        <f ca="1">OFFSET('Purchases Input worksheet'!$A$1,ROW()-2,0)</f>
        <v/>
      </c>
      <c r="C696" s="201" t="str">
        <f ca="1">IF($C695="Total","",
IF($C695="","",
IF(OFFSET('Purchases Input worksheet'!$B$1,ROW()-2,0)="","TOTAL",
OFFSET('Purchases Input worksheet'!$B$1,ROW()-2,0))))</f>
        <v/>
      </c>
      <c r="D696" s="201" t="str">
        <f ca="1">IF(OFFSET('Purchases Input worksheet'!$C$1,ROW()-2,0)="","",OFFSET('Purchases Input worksheet'!$C$1,ROW()-2,0))</f>
        <v/>
      </c>
      <c r="E696" s="170" t="str">
        <f ca="1">IF(OFFSET('Purchases Input worksheet'!$F$1,ROW()-2,0)="","",OFFSET('Purchases Input worksheet'!$F$1,ROW()-2,0))</f>
        <v/>
      </c>
      <c r="F696" s="202" t="str">
        <f ca="1">IF(OFFSET('Purchases Input worksheet'!$G$1,ROW()-2,0)="","",OFFSET('Purchases Input worksheet'!$G$1,ROW()-2,0))</f>
        <v/>
      </c>
      <c r="G696" s="205" t="str">
        <f ca="1">IF($C696="Total",SUM(G$1:G695),IF(OR('Purchases Input worksheet'!$M695&gt;0,'Purchases Input worksheet'!$M695=0),"",'Purchases Input worksheet'!$M695))</f>
        <v/>
      </c>
      <c r="H696" s="206" t="str">
        <f ca="1">IF($C696="Total",SUM(H$1:H695),IF(OR('Purchases Input worksheet'!$M695&lt;0,'Purchases Input worksheet'!$M695=0),"",'Purchases Input worksheet'!$M695))</f>
        <v/>
      </c>
      <c r="I696" s="347"/>
      <c r="J696" s="211" t="str">
        <f ca="1">IF($C696="Total",SUM($I$1:I695),"")</f>
        <v/>
      </c>
      <c r="K696" s="212" t="str">
        <f ca="1">IFERROR(IF($C696="Total",$K$2+SUM($G696:$H696)-$J696,
IF(AND(G696="",H696=""),"",
$K$2+SUM(H$3:$H696)+SUM(G$3:$G696)-SUM(I$2:$I696))),"")</f>
        <v/>
      </c>
    </row>
    <row r="697" spans="1:11" x14ac:dyDescent="0.35">
      <c r="A697" s="318" t="str">
        <f ca="1">IF($B697='Creditor balance enquiry'!$C$2,1+COUNT($A$1:A696),"")</f>
        <v/>
      </c>
      <c r="B697" s="133" t="str">
        <f ca="1">OFFSET('Purchases Input worksheet'!$A$1,ROW()-2,0)</f>
        <v/>
      </c>
      <c r="C697" s="201" t="str">
        <f ca="1">IF($C696="Total","",
IF($C696="","",
IF(OFFSET('Purchases Input worksheet'!$B$1,ROW()-2,0)="","TOTAL",
OFFSET('Purchases Input worksheet'!$B$1,ROW()-2,0))))</f>
        <v/>
      </c>
      <c r="D697" s="201" t="str">
        <f ca="1">IF(OFFSET('Purchases Input worksheet'!$C$1,ROW()-2,0)="","",OFFSET('Purchases Input worksheet'!$C$1,ROW()-2,0))</f>
        <v/>
      </c>
      <c r="E697" s="170" t="str">
        <f ca="1">IF(OFFSET('Purchases Input worksheet'!$F$1,ROW()-2,0)="","",OFFSET('Purchases Input worksheet'!$F$1,ROW()-2,0))</f>
        <v/>
      </c>
      <c r="F697" s="202" t="str">
        <f ca="1">IF(OFFSET('Purchases Input worksheet'!$G$1,ROW()-2,0)="","",OFFSET('Purchases Input worksheet'!$G$1,ROW()-2,0))</f>
        <v/>
      </c>
      <c r="G697" s="205" t="str">
        <f ca="1">IF($C697="Total",SUM(G$1:G696),IF(OR('Purchases Input worksheet'!$M696&gt;0,'Purchases Input worksheet'!$M696=0),"",'Purchases Input worksheet'!$M696))</f>
        <v/>
      </c>
      <c r="H697" s="206" t="str">
        <f ca="1">IF($C697="Total",SUM(H$1:H696),IF(OR('Purchases Input worksheet'!$M696&lt;0,'Purchases Input worksheet'!$M696=0),"",'Purchases Input worksheet'!$M696))</f>
        <v/>
      </c>
      <c r="I697" s="347"/>
      <c r="J697" s="211" t="str">
        <f ca="1">IF($C697="Total",SUM($I$1:I696),"")</f>
        <v/>
      </c>
      <c r="K697" s="212" t="str">
        <f ca="1">IFERROR(IF($C697="Total",$K$2+SUM($G697:$H697)-$J697,
IF(AND(G697="",H697=""),"",
$K$2+SUM(H$3:$H697)+SUM(G$3:$G697)-SUM(I$2:$I697))),"")</f>
        <v/>
      </c>
    </row>
    <row r="698" spans="1:11" x14ac:dyDescent="0.35">
      <c r="A698" s="318" t="str">
        <f ca="1">IF($B698='Creditor balance enquiry'!$C$2,1+COUNT($A$1:A697),"")</f>
        <v/>
      </c>
      <c r="B698" s="133" t="str">
        <f ca="1">OFFSET('Purchases Input worksheet'!$A$1,ROW()-2,0)</f>
        <v/>
      </c>
      <c r="C698" s="201" t="str">
        <f ca="1">IF($C697="Total","",
IF($C697="","",
IF(OFFSET('Purchases Input worksheet'!$B$1,ROW()-2,0)="","TOTAL",
OFFSET('Purchases Input worksheet'!$B$1,ROW()-2,0))))</f>
        <v/>
      </c>
      <c r="D698" s="201" t="str">
        <f ca="1">IF(OFFSET('Purchases Input worksheet'!$C$1,ROW()-2,0)="","",OFFSET('Purchases Input worksheet'!$C$1,ROW()-2,0))</f>
        <v/>
      </c>
      <c r="E698" s="170" t="str">
        <f ca="1">IF(OFFSET('Purchases Input worksheet'!$F$1,ROW()-2,0)="","",OFFSET('Purchases Input worksheet'!$F$1,ROW()-2,0))</f>
        <v/>
      </c>
      <c r="F698" s="202" t="str">
        <f ca="1">IF(OFFSET('Purchases Input worksheet'!$G$1,ROW()-2,0)="","",OFFSET('Purchases Input worksheet'!$G$1,ROW()-2,0))</f>
        <v/>
      </c>
      <c r="G698" s="205" t="str">
        <f ca="1">IF($C698="Total",SUM(G$1:G697),IF(OR('Purchases Input worksheet'!$M697&gt;0,'Purchases Input worksheet'!$M697=0),"",'Purchases Input worksheet'!$M697))</f>
        <v/>
      </c>
      <c r="H698" s="206" t="str">
        <f ca="1">IF($C698="Total",SUM(H$1:H697),IF(OR('Purchases Input worksheet'!$M697&lt;0,'Purchases Input worksheet'!$M697=0),"",'Purchases Input worksheet'!$M697))</f>
        <v/>
      </c>
      <c r="I698" s="347"/>
      <c r="J698" s="211" t="str">
        <f ca="1">IF($C698="Total",SUM($I$1:I697),"")</f>
        <v/>
      </c>
      <c r="K698" s="212" t="str">
        <f ca="1">IFERROR(IF($C698="Total",$K$2+SUM($G698:$H698)-$J698,
IF(AND(G698="",H698=""),"",
$K$2+SUM(H$3:$H698)+SUM(G$3:$G698)-SUM(I$2:$I698))),"")</f>
        <v/>
      </c>
    </row>
    <row r="699" spans="1:11" x14ac:dyDescent="0.35">
      <c r="A699" s="318" t="str">
        <f ca="1">IF($B699='Creditor balance enquiry'!$C$2,1+COUNT($A$1:A698),"")</f>
        <v/>
      </c>
      <c r="B699" s="133" t="str">
        <f ca="1">OFFSET('Purchases Input worksheet'!$A$1,ROW()-2,0)</f>
        <v/>
      </c>
      <c r="C699" s="201" t="str">
        <f ca="1">IF($C698="Total","",
IF($C698="","",
IF(OFFSET('Purchases Input worksheet'!$B$1,ROW()-2,0)="","TOTAL",
OFFSET('Purchases Input worksheet'!$B$1,ROW()-2,0))))</f>
        <v/>
      </c>
      <c r="D699" s="201" t="str">
        <f ca="1">IF(OFFSET('Purchases Input worksheet'!$C$1,ROW()-2,0)="","",OFFSET('Purchases Input worksheet'!$C$1,ROW()-2,0))</f>
        <v/>
      </c>
      <c r="E699" s="170" t="str">
        <f ca="1">IF(OFFSET('Purchases Input worksheet'!$F$1,ROW()-2,0)="","",OFFSET('Purchases Input worksheet'!$F$1,ROW()-2,0))</f>
        <v/>
      </c>
      <c r="F699" s="202" t="str">
        <f ca="1">IF(OFFSET('Purchases Input worksheet'!$G$1,ROW()-2,0)="","",OFFSET('Purchases Input worksheet'!$G$1,ROW()-2,0))</f>
        <v/>
      </c>
      <c r="G699" s="205" t="str">
        <f ca="1">IF($C699="Total",SUM(G$1:G698),IF(OR('Purchases Input worksheet'!$M698&gt;0,'Purchases Input worksheet'!$M698=0),"",'Purchases Input worksheet'!$M698))</f>
        <v/>
      </c>
      <c r="H699" s="206" t="str">
        <f ca="1">IF($C699="Total",SUM(H$1:H698),IF(OR('Purchases Input worksheet'!$M698&lt;0,'Purchases Input worksheet'!$M698=0),"",'Purchases Input worksheet'!$M698))</f>
        <v/>
      </c>
      <c r="I699" s="347"/>
      <c r="J699" s="211" t="str">
        <f ca="1">IF($C699="Total",SUM($I$1:I698),"")</f>
        <v/>
      </c>
      <c r="K699" s="212" t="str">
        <f ca="1">IFERROR(IF($C699="Total",$K$2+SUM($G699:$H699)-$J699,
IF(AND(G699="",H699=""),"",
$K$2+SUM(H$3:$H699)+SUM(G$3:$G699)-SUM(I$2:$I699))),"")</f>
        <v/>
      </c>
    </row>
    <row r="700" spans="1:11" x14ac:dyDescent="0.35">
      <c r="A700" s="318" t="str">
        <f ca="1">IF($B700='Creditor balance enquiry'!$C$2,1+COUNT($A$1:A699),"")</f>
        <v/>
      </c>
      <c r="B700" s="133" t="str">
        <f ca="1">OFFSET('Purchases Input worksheet'!$A$1,ROW()-2,0)</f>
        <v/>
      </c>
      <c r="C700" s="201" t="str">
        <f ca="1">IF($C699="Total","",
IF($C699="","",
IF(OFFSET('Purchases Input worksheet'!$B$1,ROW()-2,0)="","TOTAL",
OFFSET('Purchases Input worksheet'!$B$1,ROW()-2,0))))</f>
        <v/>
      </c>
      <c r="D700" s="201" t="str">
        <f ca="1">IF(OFFSET('Purchases Input worksheet'!$C$1,ROW()-2,0)="","",OFFSET('Purchases Input worksheet'!$C$1,ROW()-2,0))</f>
        <v/>
      </c>
      <c r="E700" s="170" t="str">
        <f ca="1">IF(OFFSET('Purchases Input worksheet'!$F$1,ROW()-2,0)="","",OFFSET('Purchases Input worksheet'!$F$1,ROW()-2,0))</f>
        <v/>
      </c>
      <c r="F700" s="202" t="str">
        <f ca="1">IF(OFFSET('Purchases Input worksheet'!$G$1,ROW()-2,0)="","",OFFSET('Purchases Input worksheet'!$G$1,ROW()-2,0))</f>
        <v/>
      </c>
      <c r="G700" s="205" t="str">
        <f ca="1">IF($C700="Total",SUM(G$1:G699),IF(OR('Purchases Input worksheet'!$M699&gt;0,'Purchases Input worksheet'!$M699=0),"",'Purchases Input worksheet'!$M699))</f>
        <v/>
      </c>
      <c r="H700" s="206" t="str">
        <f ca="1">IF($C700="Total",SUM(H$1:H699),IF(OR('Purchases Input worksheet'!$M699&lt;0,'Purchases Input worksheet'!$M699=0),"",'Purchases Input worksheet'!$M699))</f>
        <v/>
      </c>
      <c r="I700" s="347"/>
      <c r="J700" s="211" t="str">
        <f ca="1">IF($C700="Total",SUM($I$1:I699),"")</f>
        <v/>
      </c>
      <c r="K700" s="212" t="str">
        <f ca="1">IFERROR(IF($C700="Total",$K$2+SUM($G700:$H700)-$J700,
IF(AND(G700="",H700=""),"",
$K$2+SUM(H$3:$H700)+SUM(G$3:$G700)-SUM(I$2:$I700))),"")</f>
        <v/>
      </c>
    </row>
    <row r="701" spans="1:11" x14ac:dyDescent="0.35">
      <c r="A701" s="318" t="str">
        <f ca="1">IF($B701='Creditor balance enquiry'!$C$2,1+COUNT($A$1:A700),"")</f>
        <v/>
      </c>
      <c r="B701" s="133" t="str">
        <f ca="1">OFFSET('Purchases Input worksheet'!$A$1,ROW()-2,0)</f>
        <v/>
      </c>
      <c r="C701" s="201" t="str">
        <f ca="1">IF($C700="Total","",
IF($C700="","",
IF(OFFSET('Purchases Input worksheet'!$B$1,ROW()-2,0)="","TOTAL",
OFFSET('Purchases Input worksheet'!$B$1,ROW()-2,0))))</f>
        <v/>
      </c>
      <c r="D701" s="201" t="str">
        <f ca="1">IF(OFFSET('Purchases Input worksheet'!$C$1,ROW()-2,0)="","",OFFSET('Purchases Input worksheet'!$C$1,ROW()-2,0))</f>
        <v/>
      </c>
      <c r="E701" s="170" t="str">
        <f ca="1">IF(OFFSET('Purchases Input worksheet'!$F$1,ROW()-2,0)="","",OFFSET('Purchases Input worksheet'!$F$1,ROW()-2,0))</f>
        <v/>
      </c>
      <c r="F701" s="202" t="str">
        <f ca="1">IF(OFFSET('Purchases Input worksheet'!$G$1,ROW()-2,0)="","",OFFSET('Purchases Input worksheet'!$G$1,ROW()-2,0))</f>
        <v/>
      </c>
      <c r="G701" s="205" t="str">
        <f ca="1">IF($C701="Total",SUM(G$1:G700),IF(OR('Purchases Input worksheet'!$M700&gt;0,'Purchases Input worksheet'!$M700=0),"",'Purchases Input worksheet'!$M700))</f>
        <v/>
      </c>
      <c r="H701" s="206" t="str">
        <f ca="1">IF($C701="Total",SUM(H$1:H700),IF(OR('Purchases Input worksheet'!$M700&lt;0,'Purchases Input worksheet'!$M700=0),"",'Purchases Input worksheet'!$M700))</f>
        <v/>
      </c>
      <c r="I701" s="347"/>
      <c r="J701" s="211" t="str">
        <f ca="1">IF($C701="Total",SUM($I$1:I700),"")</f>
        <v/>
      </c>
      <c r="K701" s="212" t="str">
        <f ca="1">IFERROR(IF($C701="Total",$K$2+SUM($G701:$H701)-$J701,
IF(AND(G701="",H701=""),"",
$K$2+SUM(H$3:$H701)+SUM(G$3:$G701)-SUM(I$2:$I701))),"")</f>
        <v/>
      </c>
    </row>
    <row r="702" spans="1:11" x14ac:dyDescent="0.35">
      <c r="A702" s="318" t="str">
        <f ca="1">IF($B702='Creditor balance enquiry'!$C$2,1+COUNT($A$1:A701),"")</f>
        <v/>
      </c>
      <c r="B702" s="133" t="str">
        <f ca="1">OFFSET('Purchases Input worksheet'!$A$1,ROW()-2,0)</f>
        <v/>
      </c>
      <c r="C702" s="201" t="str">
        <f ca="1">IF($C701="Total","",
IF($C701="","",
IF(OFFSET('Purchases Input worksheet'!$B$1,ROW()-2,0)="","TOTAL",
OFFSET('Purchases Input worksheet'!$B$1,ROW()-2,0))))</f>
        <v/>
      </c>
      <c r="D702" s="201" t="str">
        <f ca="1">IF(OFFSET('Purchases Input worksheet'!$C$1,ROW()-2,0)="","",OFFSET('Purchases Input worksheet'!$C$1,ROW()-2,0))</f>
        <v/>
      </c>
      <c r="E702" s="170" t="str">
        <f ca="1">IF(OFFSET('Purchases Input worksheet'!$F$1,ROW()-2,0)="","",OFFSET('Purchases Input worksheet'!$F$1,ROW()-2,0))</f>
        <v/>
      </c>
      <c r="F702" s="202" t="str">
        <f ca="1">IF(OFFSET('Purchases Input worksheet'!$G$1,ROW()-2,0)="","",OFFSET('Purchases Input worksheet'!$G$1,ROW()-2,0))</f>
        <v/>
      </c>
      <c r="G702" s="205" t="str">
        <f ca="1">IF($C702="Total",SUM(G$1:G701),IF(OR('Purchases Input worksheet'!$M701&gt;0,'Purchases Input worksheet'!$M701=0),"",'Purchases Input worksheet'!$M701))</f>
        <v/>
      </c>
      <c r="H702" s="206" t="str">
        <f ca="1">IF($C702="Total",SUM(H$1:H701),IF(OR('Purchases Input worksheet'!$M701&lt;0,'Purchases Input worksheet'!$M701=0),"",'Purchases Input worksheet'!$M701))</f>
        <v/>
      </c>
      <c r="I702" s="347"/>
      <c r="J702" s="211" t="str">
        <f ca="1">IF($C702="Total",SUM($I$1:I701),"")</f>
        <v/>
      </c>
      <c r="K702" s="212" t="str">
        <f ca="1">IFERROR(IF($C702="Total",$K$2+SUM($G702:$H702)-$J702,
IF(AND(G702="",H702=""),"",
$K$2+SUM(H$3:$H702)+SUM(G$3:$G702)-SUM(I$2:$I702))),"")</f>
        <v/>
      </c>
    </row>
    <row r="703" spans="1:11" x14ac:dyDescent="0.35">
      <c r="A703" s="318" t="str">
        <f ca="1">IF($B703='Creditor balance enquiry'!$C$2,1+COUNT($A$1:A702),"")</f>
        <v/>
      </c>
      <c r="B703" s="133" t="str">
        <f ca="1">OFFSET('Purchases Input worksheet'!$A$1,ROW()-2,0)</f>
        <v/>
      </c>
      <c r="C703" s="201" t="str">
        <f ca="1">IF($C702="Total","",
IF($C702="","",
IF(OFFSET('Purchases Input worksheet'!$B$1,ROW()-2,0)="","TOTAL",
OFFSET('Purchases Input worksheet'!$B$1,ROW()-2,0))))</f>
        <v/>
      </c>
      <c r="D703" s="201" t="str">
        <f ca="1">IF(OFFSET('Purchases Input worksheet'!$C$1,ROW()-2,0)="","",OFFSET('Purchases Input worksheet'!$C$1,ROW()-2,0))</f>
        <v/>
      </c>
      <c r="E703" s="170" t="str">
        <f ca="1">IF(OFFSET('Purchases Input worksheet'!$F$1,ROW()-2,0)="","",OFFSET('Purchases Input worksheet'!$F$1,ROW()-2,0))</f>
        <v/>
      </c>
      <c r="F703" s="202" t="str">
        <f ca="1">IF(OFFSET('Purchases Input worksheet'!$G$1,ROW()-2,0)="","",OFFSET('Purchases Input worksheet'!$G$1,ROW()-2,0))</f>
        <v/>
      </c>
      <c r="G703" s="205" t="str">
        <f ca="1">IF($C703="Total",SUM(G$1:G702),IF(OR('Purchases Input worksheet'!$M702&gt;0,'Purchases Input worksheet'!$M702=0),"",'Purchases Input worksheet'!$M702))</f>
        <v/>
      </c>
      <c r="H703" s="206" t="str">
        <f ca="1">IF($C703="Total",SUM(H$1:H702),IF(OR('Purchases Input worksheet'!$M702&lt;0,'Purchases Input worksheet'!$M702=0),"",'Purchases Input worksheet'!$M702))</f>
        <v/>
      </c>
      <c r="I703" s="347"/>
      <c r="J703" s="211" t="str">
        <f ca="1">IF($C703="Total",SUM($I$1:I702),"")</f>
        <v/>
      </c>
      <c r="K703" s="212" t="str">
        <f ca="1">IFERROR(IF($C703="Total",$K$2+SUM($G703:$H703)-$J703,
IF(AND(G703="",H703=""),"",
$K$2+SUM(H$3:$H703)+SUM(G$3:$G703)-SUM(I$2:$I703))),"")</f>
        <v/>
      </c>
    </row>
    <row r="704" spans="1:11" x14ac:dyDescent="0.35">
      <c r="A704" s="318" t="str">
        <f ca="1">IF($B704='Creditor balance enquiry'!$C$2,1+COUNT($A$1:A703),"")</f>
        <v/>
      </c>
      <c r="B704" s="133" t="str">
        <f ca="1">OFFSET('Purchases Input worksheet'!$A$1,ROW()-2,0)</f>
        <v/>
      </c>
      <c r="C704" s="201" t="str">
        <f ca="1">IF($C703="Total","",
IF($C703="","",
IF(OFFSET('Purchases Input worksheet'!$B$1,ROW()-2,0)="","TOTAL",
OFFSET('Purchases Input worksheet'!$B$1,ROW()-2,0))))</f>
        <v/>
      </c>
      <c r="D704" s="201" t="str">
        <f ca="1">IF(OFFSET('Purchases Input worksheet'!$C$1,ROW()-2,0)="","",OFFSET('Purchases Input worksheet'!$C$1,ROW()-2,0))</f>
        <v/>
      </c>
      <c r="E704" s="170" t="str">
        <f ca="1">IF(OFFSET('Purchases Input worksheet'!$F$1,ROW()-2,0)="","",OFFSET('Purchases Input worksheet'!$F$1,ROW()-2,0))</f>
        <v/>
      </c>
      <c r="F704" s="202" t="str">
        <f ca="1">IF(OFFSET('Purchases Input worksheet'!$G$1,ROW()-2,0)="","",OFFSET('Purchases Input worksheet'!$G$1,ROW()-2,0))</f>
        <v/>
      </c>
      <c r="G704" s="205" t="str">
        <f ca="1">IF($C704="Total",SUM(G$1:G703),IF(OR('Purchases Input worksheet'!$M703&gt;0,'Purchases Input worksheet'!$M703=0),"",'Purchases Input worksheet'!$M703))</f>
        <v/>
      </c>
      <c r="H704" s="206" t="str">
        <f ca="1">IF($C704="Total",SUM(H$1:H703),IF(OR('Purchases Input worksheet'!$M703&lt;0,'Purchases Input worksheet'!$M703=0),"",'Purchases Input worksheet'!$M703))</f>
        <v/>
      </c>
      <c r="I704" s="347"/>
      <c r="J704" s="211" t="str">
        <f ca="1">IF($C704="Total",SUM($I$1:I703),"")</f>
        <v/>
      </c>
      <c r="K704" s="212" t="str">
        <f ca="1">IFERROR(IF($C704="Total",$K$2+SUM($G704:$H704)-$J704,
IF(AND(G704="",H704=""),"",
$K$2+SUM(H$3:$H704)+SUM(G$3:$G704)-SUM(I$2:$I704))),"")</f>
        <v/>
      </c>
    </row>
    <row r="705" spans="1:11" x14ac:dyDescent="0.35">
      <c r="A705" s="318" t="str">
        <f ca="1">IF($B705='Creditor balance enquiry'!$C$2,1+COUNT($A$1:A704),"")</f>
        <v/>
      </c>
      <c r="B705" s="133" t="str">
        <f ca="1">OFFSET('Purchases Input worksheet'!$A$1,ROW()-2,0)</f>
        <v/>
      </c>
      <c r="C705" s="201" t="str">
        <f ca="1">IF($C704="Total","",
IF($C704="","",
IF(OFFSET('Purchases Input worksheet'!$B$1,ROW()-2,0)="","TOTAL",
OFFSET('Purchases Input worksheet'!$B$1,ROW()-2,0))))</f>
        <v/>
      </c>
      <c r="D705" s="201" t="str">
        <f ca="1">IF(OFFSET('Purchases Input worksheet'!$C$1,ROW()-2,0)="","",OFFSET('Purchases Input worksheet'!$C$1,ROW()-2,0))</f>
        <v/>
      </c>
      <c r="E705" s="170" t="str">
        <f ca="1">IF(OFFSET('Purchases Input worksheet'!$F$1,ROW()-2,0)="","",OFFSET('Purchases Input worksheet'!$F$1,ROW()-2,0))</f>
        <v/>
      </c>
      <c r="F705" s="202" t="str">
        <f ca="1">IF(OFFSET('Purchases Input worksheet'!$G$1,ROW()-2,0)="","",OFFSET('Purchases Input worksheet'!$G$1,ROW()-2,0))</f>
        <v/>
      </c>
      <c r="G705" s="205" t="str">
        <f ca="1">IF($C705="Total",SUM(G$1:G704),IF(OR('Purchases Input worksheet'!$M704&gt;0,'Purchases Input worksheet'!$M704=0),"",'Purchases Input worksheet'!$M704))</f>
        <v/>
      </c>
      <c r="H705" s="206" t="str">
        <f ca="1">IF($C705="Total",SUM(H$1:H704),IF(OR('Purchases Input worksheet'!$M704&lt;0,'Purchases Input worksheet'!$M704=0),"",'Purchases Input worksheet'!$M704))</f>
        <v/>
      </c>
      <c r="I705" s="347"/>
      <c r="J705" s="211" t="str">
        <f ca="1">IF($C705="Total",SUM($I$1:I704),"")</f>
        <v/>
      </c>
      <c r="K705" s="212" t="str">
        <f ca="1">IFERROR(IF($C705="Total",$K$2+SUM($G705:$H705)-$J705,
IF(AND(G705="",H705=""),"",
$K$2+SUM(H$3:$H705)+SUM(G$3:$G705)-SUM(I$2:$I705))),"")</f>
        <v/>
      </c>
    </row>
    <row r="706" spans="1:11" x14ac:dyDescent="0.35">
      <c r="A706" s="318" t="str">
        <f ca="1">IF($B706='Creditor balance enquiry'!$C$2,1+COUNT($A$1:A705),"")</f>
        <v/>
      </c>
      <c r="B706" s="133" t="str">
        <f ca="1">OFFSET('Purchases Input worksheet'!$A$1,ROW()-2,0)</f>
        <v/>
      </c>
      <c r="C706" s="201" t="str">
        <f ca="1">IF($C705="Total","",
IF($C705="","",
IF(OFFSET('Purchases Input worksheet'!$B$1,ROW()-2,0)="","TOTAL",
OFFSET('Purchases Input worksheet'!$B$1,ROW()-2,0))))</f>
        <v/>
      </c>
      <c r="D706" s="201" t="str">
        <f ca="1">IF(OFFSET('Purchases Input worksheet'!$C$1,ROW()-2,0)="","",OFFSET('Purchases Input worksheet'!$C$1,ROW()-2,0))</f>
        <v/>
      </c>
      <c r="E706" s="170" t="str">
        <f ca="1">IF(OFFSET('Purchases Input worksheet'!$F$1,ROW()-2,0)="","",OFFSET('Purchases Input worksheet'!$F$1,ROW()-2,0))</f>
        <v/>
      </c>
      <c r="F706" s="202" t="str">
        <f ca="1">IF(OFFSET('Purchases Input worksheet'!$G$1,ROW()-2,0)="","",OFFSET('Purchases Input worksheet'!$G$1,ROW()-2,0))</f>
        <v/>
      </c>
      <c r="G706" s="205" t="str">
        <f ca="1">IF($C706="Total",SUM(G$1:G705),IF(OR('Purchases Input worksheet'!$M705&gt;0,'Purchases Input worksheet'!$M705=0),"",'Purchases Input worksheet'!$M705))</f>
        <v/>
      </c>
      <c r="H706" s="206" t="str">
        <f ca="1">IF($C706="Total",SUM(H$1:H705),IF(OR('Purchases Input worksheet'!$M705&lt;0,'Purchases Input worksheet'!$M705=0),"",'Purchases Input worksheet'!$M705))</f>
        <v/>
      </c>
      <c r="I706" s="347"/>
      <c r="J706" s="211" t="str">
        <f ca="1">IF($C706="Total",SUM($I$1:I705),"")</f>
        <v/>
      </c>
      <c r="K706" s="212" t="str">
        <f ca="1">IFERROR(IF($C706="Total",$K$2+SUM($G706:$H706)-$J706,
IF(AND(G706="",H706=""),"",
$K$2+SUM(H$3:$H706)+SUM(G$3:$G706)-SUM(I$2:$I706))),"")</f>
        <v/>
      </c>
    </row>
    <row r="707" spans="1:11" x14ac:dyDescent="0.35">
      <c r="A707" s="318" t="str">
        <f ca="1">IF($B707='Creditor balance enquiry'!$C$2,1+COUNT($A$1:A706),"")</f>
        <v/>
      </c>
      <c r="B707" s="133" t="str">
        <f ca="1">OFFSET('Purchases Input worksheet'!$A$1,ROW()-2,0)</f>
        <v/>
      </c>
      <c r="C707" s="201" t="str">
        <f ca="1">IF($C706="Total","",
IF($C706="","",
IF(OFFSET('Purchases Input worksheet'!$B$1,ROW()-2,0)="","TOTAL",
OFFSET('Purchases Input worksheet'!$B$1,ROW()-2,0))))</f>
        <v/>
      </c>
      <c r="D707" s="201" t="str">
        <f ca="1">IF(OFFSET('Purchases Input worksheet'!$C$1,ROW()-2,0)="","",OFFSET('Purchases Input worksheet'!$C$1,ROW()-2,0))</f>
        <v/>
      </c>
      <c r="E707" s="170" t="str">
        <f ca="1">IF(OFFSET('Purchases Input worksheet'!$F$1,ROW()-2,0)="","",OFFSET('Purchases Input worksheet'!$F$1,ROW()-2,0))</f>
        <v/>
      </c>
      <c r="F707" s="202" t="str">
        <f ca="1">IF(OFFSET('Purchases Input worksheet'!$G$1,ROW()-2,0)="","",OFFSET('Purchases Input worksheet'!$G$1,ROW()-2,0))</f>
        <v/>
      </c>
      <c r="G707" s="205" t="str">
        <f ca="1">IF($C707="Total",SUM(G$1:G706),IF(OR('Purchases Input worksheet'!$M706&gt;0,'Purchases Input worksheet'!$M706=0),"",'Purchases Input worksheet'!$M706))</f>
        <v/>
      </c>
      <c r="H707" s="206" t="str">
        <f ca="1">IF($C707="Total",SUM(H$1:H706),IF(OR('Purchases Input worksheet'!$M706&lt;0,'Purchases Input worksheet'!$M706=0),"",'Purchases Input worksheet'!$M706))</f>
        <v/>
      </c>
      <c r="I707" s="347"/>
      <c r="J707" s="211" t="str">
        <f ca="1">IF($C707="Total",SUM($I$1:I706),"")</f>
        <v/>
      </c>
      <c r="K707" s="212" t="str">
        <f ca="1">IFERROR(IF($C707="Total",$K$2+SUM($G707:$H707)-$J707,
IF(AND(G707="",H707=""),"",
$K$2+SUM(H$3:$H707)+SUM(G$3:$G707)-SUM(I$2:$I707))),"")</f>
        <v/>
      </c>
    </row>
    <row r="708" spans="1:11" x14ac:dyDescent="0.35">
      <c r="A708" s="318" t="str">
        <f ca="1">IF($B708='Creditor balance enquiry'!$C$2,1+COUNT($A$1:A707),"")</f>
        <v/>
      </c>
      <c r="B708" s="133" t="str">
        <f ca="1">OFFSET('Purchases Input worksheet'!$A$1,ROW()-2,0)</f>
        <v/>
      </c>
      <c r="C708" s="201" t="str">
        <f ca="1">IF($C707="Total","",
IF($C707="","",
IF(OFFSET('Purchases Input worksheet'!$B$1,ROW()-2,0)="","TOTAL",
OFFSET('Purchases Input worksheet'!$B$1,ROW()-2,0))))</f>
        <v/>
      </c>
      <c r="D708" s="201" t="str">
        <f ca="1">IF(OFFSET('Purchases Input worksheet'!$C$1,ROW()-2,0)="","",OFFSET('Purchases Input worksheet'!$C$1,ROW()-2,0))</f>
        <v/>
      </c>
      <c r="E708" s="170" t="str">
        <f ca="1">IF(OFFSET('Purchases Input worksheet'!$F$1,ROW()-2,0)="","",OFFSET('Purchases Input worksheet'!$F$1,ROW()-2,0))</f>
        <v/>
      </c>
      <c r="F708" s="202" t="str">
        <f ca="1">IF(OFFSET('Purchases Input worksheet'!$G$1,ROW()-2,0)="","",OFFSET('Purchases Input worksheet'!$G$1,ROW()-2,0))</f>
        <v/>
      </c>
      <c r="G708" s="205" t="str">
        <f ca="1">IF($C708="Total",SUM(G$1:G707),IF(OR('Purchases Input worksheet'!$M707&gt;0,'Purchases Input worksheet'!$M707=0),"",'Purchases Input worksheet'!$M707))</f>
        <v/>
      </c>
      <c r="H708" s="206" t="str">
        <f ca="1">IF($C708="Total",SUM(H$1:H707),IF(OR('Purchases Input worksheet'!$M707&lt;0,'Purchases Input worksheet'!$M707=0),"",'Purchases Input worksheet'!$M707))</f>
        <v/>
      </c>
      <c r="I708" s="347"/>
      <c r="J708" s="211" t="str">
        <f ca="1">IF($C708="Total",SUM($I$1:I707),"")</f>
        <v/>
      </c>
      <c r="K708" s="212" t="str">
        <f ca="1">IFERROR(IF($C708="Total",$K$2+SUM($G708:$H708)-$J708,
IF(AND(G708="",H708=""),"",
$K$2+SUM(H$3:$H708)+SUM(G$3:$G708)-SUM(I$2:$I708))),"")</f>
        <v/>
      </c>
    </row>
    <row r="709" spans="1:11" x14ac:dyDescent="0.35">
      <c r="A709" s="318" t="str">
        <f ca="1">IF($B709='Creditor balance enquiry'!$C$2,1+COUNT($A$1:A708),"")</f>
        <v/>
      </c>
      <c r="B709" s="133" t="str">
        <f ca="1">OFFSET('Purchases Input worksheet'!$A$1,ROW()-2,0)</f>
        <v/>
      </c>
      <c r="C709" s="201" t="str">
        <f ca="1">IF($C708="Total","",
IF($C708="","",
IF(OFFSET('Purchases Input worksheet'!$B$1,ROW()-2,0)="","TOTAL",
OFFSET('Purchases Input worksheet'!$B$1,ROW()-2,0))))</f>
        <v/>
      </c>
      <c r="D709" s="201" t="str">
        <f ca="1">IF(OFFSET('Purchases Input worksheet'!$C$1,ROW()-2,0)="","",OFFSET('Purchases Input worksheet'!$C$1,ROW()-2,0))</f>
        <v/>
      </c>
      <c r="E709" s="170" t="str">
        <f ca="1">IF(OFFSET('Purchases Input worksheet'!$F$1,ROW()-2,0)="","",OFFSET('Purchases Input worksheet'!$F$1,ROW()-2,0))</f>
        <v/>
      </c>
      <c r="F709" s="202" t="str">
        <f ca="1">IF(OFFSET('Purchases Input worksheet'!$G$1,ROW()-2,0)="","",OFFSET('Purchases Input worksheet'!$G$1,ROW()-2,0))</f>
        <v/>
      </c>
      <c r="G709" s="205" t="str">
        <f ca="1">IF($C709="Total",SUM(G$1:G708),IF(OR('Purchases Input worksheet'!$M708&gt;0,'Purchases Input worksheet'!$M708=0),"",'Purchases Input worksheet'!$M708))</f>
        <v/>
      </c>
      <c r="H709" s="206" t="str">
        <f ca="1">IF($C709="Total",SUM(H$1:H708),IF(OR('Purchases Input worksheet'!$M708&lt;0,'Purchases Input worksheet'!$M708=0),"",'Purchases Input worksheet'!$M708))</f>
        <v/>
      </c>
      <c r="I709" s="347"/>
      <c r="J709" s="211" t="str">
        <f ca="1">IF($C709="Total",SUM($I$1:I708),"")</f>
        <v/>
      </c>
      <c r="K709" s="212" t="str">
        <f ca="1">IFERROR(IF($C709="Total",$K$2+SUM($G709:$H709)-$J709,
IF(AND(G709="",H709=""),"",
$K$2+SUM(H$3:$H709)+SUM(G$3:$G709)-SUM(I$2:$I709))),"")</f>
        <v/>
      </c>
    </row>
    <row r="710" spans="1:11" x14ac:dyDescent="0.35">
      <c r="A710" s="318" t="str">
        <f ca="1">IF($B710='Creditor balance enquiry'!$C$2,1+COUNT($A$1:A709),"")</f>
        <v/>
      </c>
      <c r="B710" s="133" t="str">
        <f ca="1">OFFSET('Purchases Input worksheet'!$A$1,ROW()-2,0)</f>
        <v/>
      </c>
      <c r="C710" s="201" t="str">
        <f ca="1">IF($C709="Total","",
IF($C709="","",
IF(OFFSET('Purchases Input worksheet'!$B$1,ROW()-2,0)="","TOTAL",
OFFSET('Purchases Input worksheet'!$B$1,ROW()-2,0))))</f>
        <v/>
      </c>
      <c r="D710" s="201" t="str">
        <f ca="1">IF(OFFSET('Purchases Input worksheet'!$C$1,ROW()-2,0)="","",OFFSET('Purchases Input worksheet'!$C$1,ROW()-2,0))</f>
        <v/>
      </c>
      <c r="E710" s="170" t="str">
        <f ca="1">IF(OFFSET('Purchases Input worksheet'!$F$1,ROW()-2,0)="","",OFFSET('Purchases Input worksheet'!$F$1,ROW()-2,0))</f>
        <v/>
      </c>
      <c r="F710" s="202" t="str">
        <f ca="1">IF(OFFSET('Purchases Input worksheet'!$G$1,ROW()-2,0)="","",OFFSET('Purchases Input worksheet'!$G$1,ROW()-2,0))</f>
        <v/>
      </c>
      <c r="G710" s="205" t="str">
        <f ca="1">IF($C710="Total",SUM(G$1:G709),IF(OR('Purchases Input worksheet'!$M709&gt;0,'Purchases Input worksheet'!$M709=0),"",'Purchases Input worksheet'!$M709))</f>
        <v/>
      </c>
      <c r="H710" s="206" t="str">
        <f ca="1">IF($C710="Total",SUM(H$1:H709),IF(OR('Purchases Input worksheet'!$M709&lt;0,'Purchases Input worksheet'!$M709=0),"",'Purchases Input worksheet'!$M709))</f>
        <v/>
      </c>
      <c r="I710" s="347"/>
      <c r="J710" s="211" t="str">
        <f ca="1">IF($C710="Total",SUM($I$1:I709),"")</f>
        <v/>
      </c>
      <c r="K710" s="212" t="str">
        <f ca="1">IFERROR(IF($C710="Total",$K$2+SUM($G710:$H710)-$J710,
IF(AND(G710="",H710=""),"",
$K$2+SUM(H$3:$H710)+SUM(G$3:$G710)-SUM(I$2:$I710))),"")</f>
        <v/>
      </c>
    </row>
    <row r="711" spans="1:11" x14ac:dyDescent="0.35">
      <c r="A711" s="318" t="str">
        <f ca="1">IF($B711='Creditor balance enquiry'!$C$2,1+COUNT($A$1:A710),"")</f>
        <v/>
      </c>
      <c r="B711" s="133" t="str">
        <f ca="1">OFFSET('Purchases Input worksheet'!$A$1,ROW()-2,0)</f>
        <v/>
      </c>
      <c r="C711" s="201" t="str">
        <f ca="1">IF($C710="Total","",
IF($C710="","",
IF(OFFSET('Purchases Input worksheet'!$B$1,ROW()-2,0)="","TOTAL",
OFFSET('Purchases Input worksheet'!$B$1,ROW()-2,0))))</f>
        <v/>
      </c>
      <c r="D711" s="201" t="str">
        <f ca="1">IF(OFFSET('Purchases Input worksheet'!$C$1,ROW()-2,0)="","",OFFSET('Purchases Input worksheet'!$C$1,ROW()-2,0))</f>
        <v/>
      </c>
      <c r="E711" s="170" t="str">
        <f ca="1">IF(OFFSET('Purchases Input worksheet'!$F$1,ROW()-2,0)="","",OFFSET('Purchases Input worksheet'!$F$1,ROW()-2,0))</f>
        <v/>
      </c>
      <c r="F711" s="202" t="str">
        <f ca="1">IF(OFFSET('Purchases Input worksheet'!$G$1,ROW()-2,0)="","",OFFSET('Purchases Input worksheet'!$G$1,ROW()-2,0))</f>
        <v/>
      </c>
      <c r="G711" s="205" t="str">
        <f ca="1">IF($C711="Total",SUM(G$1:G710),IF(OR('Purchases Input worksheet'!$M710&gt;0,'Purchases Input worksheet'!$M710=0),"",'Purchases Input worksheet'!$M710))</f>
        <v/>
      </c>
      <c r="H711" s="206" t="str">
        <f ca="1">IF($C711="Total",SUM(H$1:H710),IF(OR('Purchases Input worksheet'!$M710&lt;0,'Purchases Input worksheet'!$M710=0),"",'Purchases Input worksheet'!$M710))</f>
        <v/>
      </c>
      <c r="I711" s="347"/>
      <c r="J711" s="211" t="str">
        <f ca="1">IF($C711="Total",SUM($I$1:I710),"")</f>
        <v/>
      </c>
      <c r="K711" s="212" t="str">
        <f ca="1">IFERROR(IF($C711="Total",$K$2+SUM($G711:$H711)-$J711,
IF(AND(G711="",H711=""),"",
$K$2+SUM(H$3:$H711)+SUM(G$3:$G711)-SUM(I$2:$I711))),"")</f>
        <v/>
      </c>
    </row>
    <row r="712" spans="1:11" x14ac:dyDescent="0.35">
      <c r="A712" s="318" t="str">
        <f ca="1">IF($B712='Creditor balance enquiry'!$C$2,1+COUNT($A$1:A711),"")</f>
        <v/>
      </c>
      <c r="B712" s="133" t="str">
        <f ca="1">OFFSET('Purchases Input worksheet'!$A$1,ROW()-2,0)</f>
        <v/>
      </c>
      <c r="C712" s="201" t="str">
        <f ca="1">IF($C711="Total","",
IF($C711="","",
IF(OFFSET('Purchases Input worksheet'!$B$1,ROW()-2,0)="","TOTAL",
OFFSET('Purchases Input worksheet'!$B$1,ROW()-2,0))))</f>
        <v/>
      </c>
      <c r="D712" s="201" t="str">
        <f ca="1">IF(OFFSET('Purchases Input worksheet'!$C$1,ROW()-2,0)="","",OFFSET('Purchases Input worksheet'!$C$1,ROW()-2,0))</f>
        <v/>
      </c>
      <c r="E712" s="170" t="str">
        <f ca="1">IF(OFFSET('Purchases Input worksheet'!$F$1,ROW()-2,0)="","",OFFSET('Purchases Input worksheet'!$F$1,ROW()-2,0))</f>
        <v/>
      </c>
      <c r="F712" s="202" t="str">
        <f ca="1">IF(OFFSET('Purchases Input worksheet'!$G$1,ROW()-2,0)="","",OFFSET('Purchases Input worksheet'!$G$1,ROW()-2,0))</f>
        <v/>
      </c>
      <c r="G712" s="205" t="str">
        <f ca="1">IF($C712="Total",SUM(G$1:G711),IF(OR('Purchases Input worksheet'!$M711&gt;0,'Purchases Input worksheet'!$M711=0),"",'Purchases Input worksheet'!$M711))</f>
        <v/>
      </c>
      <c r="H712" s="206" t="str">
        <f ca="1">IF($C712="Total",SUM(H$1:H711),IF(OR('Purchases Input worksheet'!$M711&lt;0,'Purchases Input worksheet'!$M711=0),"",'Purchases Input worksheet'!$M711))</f>
        <v/>
      </c>
      <c r="I712" s="347"/>
      <c r="J712" s="211" t="str">
        <f ca="1">IF($C712="Total",SUM($I$1:I711),"")</f>
        <v/>
      </c>
      <c r="K712" s="212" t="str">
        <f ca="1">IFERROR(IF($C712="Total",$K$2+SUM($G712:$H712)-$J712,
IF(AND(G712="",H712=""),"",
$K$2+SUM(H$3:$H712)+SUM(G$3:$G712)-SUM(I$2:$I712))),"")</f>
        <v/>
      </c>
    </row>
    <row r="713" spans="1:11" x14ac:dyDescent="0.35">
      <c r="A713" s="318" t="str">
        <f ca="1">IF($B713='Creditor balance enquiry'!$C$2,1+COUNT($A$1:A712),"")</f>
        <v/>
      </c>
      <c r="B713" s="133" t="str">
        <f ca="1">OFFSET('Purchases Input worksheet'!$A$1,ROW()-2,0)</f>
        <v/>
      </c>
      <c r="C713" s="201" t="str">
        <f ca="1">IF($C712="Total","",
IF($C712="","",
IF(OFFSET('Purchases Input worksheet'!$B$1,ROW()-2,0)="","TOTAL",
OFFSET('Purchases Input worksheet'!$B$1,ROW()-2,0))))</f>
        <v/>
      </c>
      <c r="D713" s="201" t="str">
        <f ca="1">IF(OFFSET('Purchases Input worksheet'!$C$1,ROW()-2,0)="","",OFFSET('Purchases Input worksheet'!$C$1,ROW()-2,0))</f>
        <v/>
      </c>
      <c r="E713" s="170" t="str">
        <f ca="1">IF(OFFSET('Purchases Input worksheet'!$F$1,ROW()-2,0)="","",OFFSET('Purchases Input worksheet'!$F$1,ROW()-2,0))</f>
        <v/>
      </c>
      <c r="F713" s="202" t="str">
        <f ca="1">IF(OFFSET('Purchases Input worksheet'!$G$1,ROW()-2,0)="","",OFFSET('Purchases Input worksheet'!$G$1,ROW()-2,0))</f>
        <v/>
      </c>
      <c r="G713" s="205" t="str">
        <f ca="1">IF($C713="Total",SUM(G$1:G712),IF(OR('Purchases Input worksheet'!$M712&gt;0,'Purchases Input worksheet'!$M712=0),"",'Purchases Input worksheet'!$M712))</f>
        <v/>
      </c>
      <c r="H713" s="206" t="str">
        <f ca="1">IF($C713="Total",SUM(H$1:H712),IF(OR('Purchases Input worksheet'!$M712&lt;0,'Purchases Input worksheet'!$M712=0),"",'Purchases Input worksheet'!$M712))</f>
        <v/>
      </c>
      <c r="I713" s="347"/>
      <c r="J713" s="211" t="str">
        <f ca="1">IF($C713="Total",SUM($I$1:I712),"")</f>
        <v/>
      </c>
      <c r="K713" s="212" t="str">
        <f ca="1">IFERROR(IF($C713="Total",$K$2+SUM($G713:$H713)-$J713,
IF(AND(G713="",H713=""),"",
$K$2+SUM(H$3:$H713)+SUM(G$3:$G713)-SUM(I$2:$I713))),"")</f>
        <v/>
      </c>
    </row>
    <row r="714" spans="1:11" x14ac:dyDescent="0.35">
      <c r="A714" s="318" t="str">
        <f ca="1">IF($B714='Creditor balance enquiry'!$C$2,1+COUNT($A$1:A713),"")</f>
        <v/>
      </c>
      <c r="B714" s="133" t="str">
        <f ca="1">OFFSET('Purchases Input worksheet'!$A$1,ROW()-2,0)</f>
        <v/>
      </c>
      <c r="C714" s="201" t="str">
        <f ca="1">IF($C713="Total","",
IF($C713="","",
IF(OFFSET('Purchases Input worksheet'!$B$1,ROW()-2,0)="","TOTAL",
OFFSET('Purchases Input worksheet'!$B$1,ROW()-2,0))))</f>
        <v/>
      </c>
      <c r="D714" s="201" t="str">
        <f ca="1">IF(OFFSET('Purchases Input worksheet'!$C$1,ROW()-2,0)="","",OFFSET('Purchases Input worksheet'!$C$1,ROW()-2,0))</f>
        <v/>
      </c>
      <c r="E714" s="170" t="str">
        <f ca="1">IF(OFFSET('Purchases Input worksheet'!$F$1,ROW()-2,0)="","",OFFSET('Purchases Input worksheet'!$F$1,ROW()-2,0))</f>
        <v/>
      </c>
      <c r="F714" s="202" t="str">
        <f ca="1">IF(OFFSET('Purchases Input worksheet'!$G$1,ROW()-2,0)="","",OFFSET('Purchases Input worksheet'!$G$1,ROW()-2,0))</f>
        <v/>
      </c>
      <c r="G714" s="205" t="str">
        <f ca="1">IF($C714="Total",SUM(G$1:G713),IF(OR('Purchases Input worksheet'!$M713&gt;0,'Purchases Input worksheet'!$M713=0),"",'Purchases Input worksheet'!$M713))</f>
        <v/>
      </c>
      <c r="H714" s="206" t="str">
        <f ca="1">IF($C714="Total",SUM(H$1:H713),IF(OR('Purchases Input worksheet'!$M713&lt;0,'Purchases Input worksheet'!$M713=0),"",'Purchases Input worksheet'!$M713))</f>
        <v/>
      </c>
      <c r="I714" s="347"/>
      <c r="J714" s="211" t="str">
        <f ca="1">IF($C714="Total",SUM($I$1:I713),"")</f>
        <v/>
      </c>
      <c r="K714" s="212" t="str">
        <f ca="1">IFERROR(IF($C714="Total",$K$2+SUM($G714:$H714)-$J714,
IF(AND(G714="",H714=""),"",
$K$2+SUM(H$3:$H714)+SUM(G$3:$G714)-SUM(I$2:$I714))),"")</f>
        <v/>
      </c>
    </row>
    <row r="715" spans="1:11" x14ac:dyDescent="0.35">
      <c r="A715" s="318" t="str">
        <f ca="1">IF($B715='Creditor balance enquiry'!$C$2,1+COUNT($A$1:A714),"")</f>
        <v/>
      </c>
      <c r="B715" s="133" t="str">
        <f ca="1">OFFSET('Purchases Input worksheet'!$A$1,ROW()-2,0)</f>
        <v/>
      </c>
      <c r="C715" s="201" t="str">
        <f ca="1">IF($C714="Total","",
IF($C714="","",
IF(OFFSET('Purchases Input worksheet'!$B$1,ROW()-2,0)="","TOTAL",
OFFSET('Purchases Input worksheet'!$B$1,ROW()-2,0))))</f>
        <v/>
      </c>
      <c r="D715" s="201" t="str">
        <f ca="1">IF(OFFSET('Purchases Input worksheet'!$C$1,ROW()-2,0)="","",OFFSET('Purchases Input worksheet'!$C$1,ROW()-2,0))</f>
        <v/>
      </c>
      <c r="E715" s="170" t="str">
        <f ca="1">IF(OFFSET('Purchases Input worksheet'!$F$1,ROW()-2,0)="","",OFFSET('Purchases Input worksheet'!$F$1,ROW()-2,0))</f>
        <v/>
      </c>
      <c r="F715" s="202" t="str">
        <f ca="1">IF(OFFSET('Purchases Input worksheet'!$G$1,ROW()-2,0)="","",OFFSET('Purchases Input worksheet'!$G$1,ROW()-2,0))</f>
        <v/>
      </c>
      <c r="G715" s="205" t="str">
        <f ca="1">IF($C715="Total",SUM(G$1:G714),IF(OR('Purchases Input worksheet'!$M714&gt;0,'Purchases Input worksheet'!$M714=0),"",'Purchases Input worksheet'!$M714))</f>
        <v/>
      </c>
      <c r="H715" s="206" t="str">
        <f ca="1">IF($C715="Total",SUM(H$1:H714),IF(OR('Purchases Input worksheet'!$M714&lt;0,'Purchases Input worksheet'!$M714=0),"",'Purchases Input worksheet'!$M714))</f>
        <v/>
      </c>
      <c r="I715" s="347"/>
      <c r="J715" s="211" t="str">
        <f ca="1">IF($C715="Total",SUM($I$1:I714),"")</f>
        <v/>
      </c>
      <c r="K715" s="212" t="str">
        <f ca="1">IFERROR(IF($C715="Total",$K$2+SUM($G715:$H715)-$J715,
IF(AND(G715="",H715=""),"",
$K$2+SUM(H$3:$H715)+SUM(G$3:$G715)-SUM(I$2:$I715))),"")</f>
        <v/>
      </c>
    </row>
    <row r="716" spans="1:11" x14ac:dyDescent="0.35">
      <c r="A716" s="318" t="str">
        <f ca="1">IF($B716='Creditor balance enquiry'!$C$2,1+COUNT($A$1:A715),"")</f>
        <v/>
      </c>
      <c r="B716" s="133" t="str">
        <f ca="1">OFFSET('Purchases Input worksheet'!$A$1,ROW()-2,0)</f>
        <v/>
      </c>
      <c r="C716" s="201" t="str">
        <f ca="1">IF($C715="Total","",
IF($C715="","",
IF(OFFSET('Purchases Input worksheet'!$B$1,ROW()-2,0)="","TOTAL",
OFFSET('Purchases Input worksheet'!$B$1,ROW()-2,0))))</f>
        <v/>
      </c>
      <c r="D716" s="201" t="str">
        <f ca="1">IF(OFFSET('Purchases Input worksheet'!$C$1,ROW()-2,0)="","",OFFSET('Purchases Input worksheet'!$C$1,ROW()-2,0))</f>
        <v/>
      </c>
      <c r="E716" s="170" t="str">
        <f ca="1">IF(OFFSET('Purchases Input worksheet'!$F$1,ROW()-2,0)="","",OFFSET('Purchases Input worksheet'!$F$1,ROW()-2,0))</f>
        <v/>
      </c>
      <c r="F716" s="202" t="str">
        <f ca="1">IF(OFFSET('Purchases Input worksheet'!$G$1,ROW()-2,0)="","",OFFSET('Purchases Input worksheet'!$G$1,ROW()-2,0))</f>
        <v/>
      </c>
      <c r="G716" s="205" t="str">
        <f ca="1">IF($C716="Total",SUM(G$1:G715),IF(OR('Purchases Input worksheet'!$M715&gt;0,'Purchases Input worksheet'!$M715=0),"",'Purchases Input worksheet'!$M715))</f>
        <v/>
      </c>
      <c r="H716" s="206" t="str">
        <f ca="1">IF($C716="Total",SUM(H$1:H715),IF(OR('Purchases Input worksheet'!$M715&lt;0,'Purchases Input worksheet'!$M715=0),"",'Purchases Input worksheet'!$M715))</f>
        <v/>
      </c>
      <c r="I716" s="347"/>
      <c r="J716" s="211" t="str">
        <f ca="1">IF($C716="Total",SUM($I$1:I715),"")</f>
        <v/>
      </c>
      <c r="K716" s="212" t="str">
        <f ca="1">IFERROR(IF($C716="Total",$K$2+SUM($G716:$H716)-$J716,
IF(AND(G716="",H716=""),"",
$K$2+SUM(H$3:$H716)+SUM(G$3:$G716)-SUM(I$2:$I716))),"")</f>
        <v/>
      </c>
    </row>
    <row r="717" spans="1:11" x14ac:dyDescent="0.35">
      <c r="A717" s="318" t="str">
        <f ca="1">IF($B717='Creditor balance enquiry'!$C$2,1+COUNT($A$1:A716),"")</f>
        <v/>
      </c>
      <c r="B717" s="133" t="str">
        <f ca="1">OFFSET('Purchases Input worksheet'!$A$1,ROW()-2,0)</f>
        <v/>
      </c>
      <c r="C717" s="201" t="str">
        <f ca="1">IF($C716="Total","",
IF($C716="","",
IF(OFFSET('Purchases Input worksheet'!$B$1,ROW()-2,0)="","TOTAL",
OFFSET('Purchases Input worksheet'!$B$1,ROW()-2,0))))</f>
        <v/>
      </c>
      <c r="D717" s="201" t="str">
        <f ca="1">IF(OFFSET('Purchases Input worksheet'!$C$1,ROW()-2,0)="","",OFFSET('Purchases Input worksheet'!$C$1,ROW()-2,0))</f>
        <v/>
      </c>
      <c r="E717" s="170" t="str">
        <f ca="1">IF(OFFSET('Purchases Input worksheet'!$F$1,ROW()-2,0)="","",OFFSET('Purchases Input worksheet'!$F$1,ROW()-2,0))</f>
        <v/>
      </c>
      <c r="F717" s="202" t="str">
        <f ca="1">IF(OFFSET('Purchases Input worksheet'!$G$1,ROW()-2,0)="","",OFFSET('Purchases Input worksheet'!$G$1,ROW()-2,0))</f>
        <v/>
      </c>
      <c r="G717" s="205" t="str">
        <f ca="1">IF($C717="Total",SUM(G$1:G716),IF(OR('Purchases Input worksheet'!$M716&gt;0,'Purchases Input worksheet'!$M716=0),"",'Purchases Input worksheet'!$M716))</f>
        <v/>
      </c>
      <c r="H717" s="206" t="str">
        <f ca="1">IF($C717="Total",SUM(H$1:H716),IF(OR('Purchases Input worksheet'!$M716&lt;0,'Purchases Input worksheet'!$M716=0),"",'Purchases Input worksheet'!$M716))</f>
        <v/>
      </c>
      <c r="I717" s="347"/>
      <c r="J717" s="211" t="str">
        <f ca="1">IF($C717="Total",SUM($I$1:I716),"")</f>
        <v/>
      </c>
      <c r="K717" s="212" t="str">
        <f ca="1">IFERROR(IF($C717="Total",$K$2+SUM($G717:$H717)-$J717,
IF(AND(G717="",H717=""),"",
$K$2+SUM(H$3:$H717)+SUM(G$3:$G717)-SUM(I$2:$I717))),"")</f>
        <v/>
      </c>
    </row>
    <row r="718" spans="1:11" x14ac:dyDescent="0.35">
      <c r="A718" s="318" t="str">
        <f ca="1">IF($B718='Creditor balance enquiry'!$C$2,1+COUNT($A$1:A717),"")</f>
        <v/>
      </c>
      <c r="B718" s="133" t="str">
        <f ca="1">OFFSET('Purchases Input worksheet'!$A$1,ROW()-2,0)</f>
        <v/>
      </c>
      <c r="C718" s="201" t="str">
        <f ca="1">IF($C717="Total","",
IF($C717="","",
IF(OFFSET('Purchases Input worksheet'!$B$1,ROW()-2,0)="","TOTAL",
OFFSET('Purchases Input worksheet'!$B$1,ROW()-2,0))))</f>
        <v/>
      </c>
      <c r="D718" s="201" t="str">
        <f ca="1">IF(OFFSET('Purchases Input worksheet'!$C$1,ROW()-2,0)="","",OFFSET('Purchases Input worksheet'!$C$1,ROW()-2,0))</f>
        <v/>
      </c>
      <c r="E718" s="170" t="str">
        <f ca="1">IF(OFFSET('Purchases Input worksheet'!$F$1,ROW()-2,0)="","",OFFSET('Purchases Input worksheet'!$F$1,ROW()-2,0))</f>
        <v/>
      </c>
      <c r="F718" s="202" t="str">
        <f ca="1">IF(OFFSET('Purchases Input worksheet'!$G$1,ROW()-2,0)="","",OFFSET('Purchases Input worksheet'!$G$1,ROW()-2,0))</f>
        <v/>
      </c>
      <c r="G718" s="205" t="str">
        <f ca="1">IF($C718="Total",SUM(G$1:G717),IF(OR('Purchases Input worksheet'!$M717&gt;0,'Purchases Input worksheet'!$M717=0),"",'Purchases Input worksheet'!$M717))</f>
        <v/>
      </c>
      <c r="H718" s="206" t="str">
        <f ca="1">IF($C718="Total",SUM(H$1:H717),IF(OR('Purchases Input worksheet'!$M717&lt;0,'Purchases Input worksheet'!$M717=0),"",'Purchases Input worksheet'!$M717))</f>
        <v/>
      </c>
      <c r="I718" s="347"/>
      <c r="J718" s="211" t="str">
        <f ca="1">IF($C718="Total",SUM($I$1:I717),"")</f>
        <v/>
      </c>
      <c r="K718" s="212" t="str">
        <f ca="1">IFERROR(IF($C718="Total",$K$2+SUM($G718:$H718)-$J718,
IF(AND(G718="",H718=""),"",
$K$2+SUM(H$3:$H718)+SUM(G$3:$G718)-SUM(I$2:$I718))),"")</f>
        <v/>
      </c>
    </row>
    <row r="719" spans="1:11" x14ac:dyDescent="0.35">
      <c r="A719" s="318" t="str">
        <f ca="1">IF($B719='Creditor balance enquiry'!$C$2,1+COUNT($A$1:A718),"")</f>
        <v/>
      </c>
      <c r="B719" s="133" t="str">
        <f ca="1">OFFSET('Purchases Input worksheet'!$A$1,ROW()-2,0)</f>
        <v/>
      </c>
      <c r="C719" s="201" t="str">
        <f ca="1">IF($C718="Total","",
IF($C718="","",
IF(OFFSET('Purchases Input worksheet'!$B$1,ROW()-2,0)="","TOTAL",
OFFSET('Purchases Input worksheet'!$B$1,ROW()-2,0))))</f>
        <v/>
      </c>
      <c r="D719" s="201" t="str">
        <f ca="1">IF(OFFSET('Purchases Input worksheet'!$C$1,ROW()-2,0)="","",OFFSET('Purchases Input worksheet'!$C$1,ROW()-2,0))</f>
        <v/>
      </c>
      <c r="E719" s="170" t="str">
        <f ca="1">IF(OFFSET('Purchases Input worksheet'!$F$1,ROW()-2,0)="","",OFFSET('Purchases Input worksheet'!$F$1,ROW()-2,0))</f>
        <v/>
      </c>
      <c r="F719" s="202" t="str">
        <f ca="1">IF(OFFSET('Purchases Input worksheet'!$G$1,ROW()-2,0)="","",OFFSET('Purchases Input worksheet'!$G$1,ROW()-2,0))</f>
        <v/>
      </c>
      <c r="G719" s="205" t="str">
        <f ca="1">IF($C719="Total",SUM(G$1:G718),IF(OR('Purchases Input worksheet'!$M718&gt;0,'Purchases Input worksheet'!$M718=0),"",'Purchases Input worksheet'!$M718))</f>
        <v/>
      </c>
      <c r="H719" s="206" t="str">
        <f ca="1">IF($C719="Total",SUM(H$1:H718),IF(OR('Purchases Input worksheet'!$M718&lt;0,'Purchases Input worksheet'!$M718=0),"",'Purchases Input worksheet'!$M718))</f>
        <v/>
      </c>
      <c r="I719" s="347"/>
      <c r="J719" s="211" t="str">
        <f ca="1">IF($C719="Total",SUM($I$1:I718),"")</f>
        <v/>
      </c>
      <c r="K719" s="212" t="str">
        <f ca="1">IFERROR(IF($C719="Total",$K$2+SUM($G719:$H719)-$J719,
IF(AND(G719="",H719=""),"",
$K$2+SUM(H$3:$H719)+SUM(G$3:$G719)-SUM(I$2:$I719))),"")</f>
        <v/>
      </c>
    </row>
    <row r="720" spans="1:11" x14ac:dyDescent="0.35">
      <c r="A720" s="318" t="str">
        <f ca="1">IF($B720='Creditor balance enquiry'!$C$2,1+COUNT($A$1:A719),"")</f>
        <v/>
      </c>
      <c r="B720" s="133" t="str">
        <f ca="1">OFFSET('Purchases Input worksheet'!$A$1,ROW()-2,0)</f>
        <v/>
      </c>
      <c r="C720" s="201" t="str">
        <f ca="1">IF($C719="Total","",
IF($C719="","",
IF(OFFSET('Purchases Input worksheet'!$B$1,ROW()-2,0)="","TOTAL",
OFFSET('Purchases Input worksheet'!$B$1,ROW()-2,0))))</f>
        <v/>
      </c>
      <c r="D720" s="201" t="str">
        <f ca="1">IF(OFFSET('Purchases Input worksheet'!$C$1,ROW()-2,0)="","",OFFSET('Purchases Input worksheet'!$C$1,ROW()-2,0))</f>
        <v/>
      </c>
      <c r="E720" s="170" t="str">
        <f ca="1">IF(OFFSET('Purchases Input worksheet'!$F$1,ROW()-2,0)="","",OFFSET('Purchases Input worksheet'!$F$1,ROW()-2,0))</f>
        <v/>
      </c>
      <c r="F720" s="202" t="str">
        <f ca="1">IF(OFFSET('Purchases Input worksheet'!$G$1,ROW()-2,0)="","",OFFSET('Purchases Input worksheet'!$G$1,ROW()-2,0))</f>
        <v/>
      </c>
      <c r="G720" s="205" t="str">
        <f ca="1">IF($C720="Total",SUM(G$1:G719),IF(OR('Purchases Input worksheet'!$M719&gt;0,'Purchases Input worksheet'!$M719=0),"",'Purchases Input worksheet'!$M719))</f>
        <v/>
      </c>
      <c r="H720" s="206" t="str">
        <f ca="1">IF($C720="Total",SUM(H$1:H719),IF(OR('Purchases Input worksheet'!$M719&lt;0,'Purchases Input worksheet'!$M719=0),"",'Purchases Input worksheet'!$M719))</f>
        <v/>
      </c>
      <c r="I720" s="347"/>
      <c r="J720" s="211" t="str">
        <f ca="1">IF($C720="Total",SUM($I$1:I719),"")</f>
        <v/>
      </c>
      <c r="K720" s="212" t="str">
        <f ca="1">IFERROR(IF($C720="Total",$K$2+SUM($G720:$H720)-$J720,
IF(AND(G720="",H720=""),"",
$K$2+SUM(H$3:$H720)+SUM(G$3:$G720)-SUM(I$2:$I720))),"")</f>
        <v/>
      </c>
    </row>
    <row r="721" spans="1:11" x14ac:dyDescent="0.35">
      <c r="A721" s="318" t="str">
        <f ca="1">IF($B721='Creditor balance enquiry'!$C$2,1+COUNT($A$1:A720),"")</f>
        <v/>
      </c>
      <c r="B721" s="133" t="str">
        <f ca="1">OFFSET('Purchases Input worksheet'!$A$1,ROW()-2,0)</f>
        <v/>
      </c>
      <c r="C721" s="201" t="str">
        <f ca="1">IF($C720="Total","",
IF($C720="","",
IF(OFFSET('Purchases Input worksheet'!$B$1,ROW()-2,0)="","TOTAL",
OFFSET('Purchases Input worksheet'!$B$1,ROW()-2,0))))</f>
        <v/>
      </c>
      <c r="D721" s="201" t="str">
        <f ca="1">IF(OFFSET('Purchases Input worksheet'!$C$1,ROW()-2,0)="","",OFFSET('Purchases Input worksheet'!$C$1,ROW()-2,0))</f>
        <v/>
      </c>
      <c r="E721" s="170" t="str">
        <f ca="1">IF(OFFSET('Purchases Input worksheet'!$F$1,ROW()-2,0)="","",OFFSET('Purchases Input worksheet'!$F$1,ROW()-2,0))</f>
        <v/>
      </c>
      <c r="F721" s="202" t="str">
        <f ca="1">IF(OFFSET('Purchases Input worksheet'!$G$1,ROW()-2,0)="","",OFFSET('Purchases Input worksheet'!$G$1,ROW()-2,0))</f>
        <v/>
      </c>
      <c r="G721" s="205" t="str">
        <f ca="1">IF($C721="Total",SUM(G$1:G720),IF(OR('Purchases Input worksheet'!$M720&gt;0,'Purchases Input worksheet'!$M720=0),"",'Purchases Input worksheet'!$M720))</f>
        <v/>
      </c>
      <c r="H721" s="206" t="str">
        <f ca="1">IF($C721="Total",SUM(H$1:H720),IF(OR('Purchases Input worksheet'!$M720&lt;0,'Purchases Input worksheet'!$M720=0),"",'Purchases Input worksheet'!$M720))</f>
        <v/>
      </c>
      <c r="I721" s="347"/>
      <c r="J721" s="211" t="str">
        <f ca="1">IF($C721="Total",SUM($I$1:I720),"")</f>
        <v/>
      </c>
      <c r="K721" s="212" t="str">
        <f ca="1">IFERROR(IF($C721="Total",$K$2+SUM($G721:$H721)-$J721,
IF(AND(G721="",H721=""),"",
$K$2+SUM(H$3:$H721)+SUM(G$3:$G721)-SUM(I$2:$I721))),"")</f>
        <v/>
      </c>
    </row>
    <row r="722" spans="1:11" x14ac:dyDescent="0.35">
      <c r="A722" s="318" t="str">
        <f ca="1">IF($B722='Creditor balance enquiry'!$C$2,1+COUNT($A$1:A721),"")</f>
        <v/>
      </c>
      <c r="B722" s="133" t="str">
        <f ca="1">OFFSET('Purchases Input worksheet'!$A$1,ROW()-2,0)</f>
        <v/>
      </c>
      <c r="C722" s="201" t="str">
        <f ca="1">IF($C721="Total","",
IF($C721="","",
IF(OFFSET('Purchases Input worksheet'!$B$1,ROW()-2,0)="","TOTAL",
OFFSET('Purchases Input worksheet'!$B$1,ROW()-2,0))))</f>
        <v/>
      </c>
      <c r="D722" s="201" t="str">
        <f ca="1">IF(OFFSET('Purchases Input worksheet'!$C$1,ROW()-2,0)="","",OFFSET('Purchases Input worksheet'!$C$1,ROW()-2,0))</f>
        <v/>
      </c>
      <c r="E722" s="170" t="str">
        <f ca="1">IF(OFFSET('Purchases Input worksheet'!$F$1,ROW()-2,0)="","",OFFSET('Purchases Input worksheet'!$F$1,ROW()-2,0))</f>
        <v/>
      </c>
      <c r="F722" s="202" t="str">
        <f ca="1">IF(OFFSET('Purchases Input worksheet'!$G$1,ROW()-2,0)="","",OFFSET('Purchases Input worksheet'!$G$1,ROW()-2,0))</f>
        <v/>
      </c>
      <c r="G722" s="205" t="str">
        <f ca="1">IF($C722="Total",SUM(G$1:G721),IF(OR('Purchases Input worksheet'!$M721&gt;0,'Purchases Input worksheet'!$M721=0),"",'Purchases Input worksheet'!$M721))</f>
        <v/>
      </c>
      <c r="H722" s="206" t="str">
        <f ca="1">IF($C722="Total",SUM(H$1:H721),IF(OR('Purchases Input worksheet'!$M721&lt;0,'Purchases Input worksheet'!$M721=0),"",'Purchases Input worksheet'!$M721))</f>
        <v/>
      </c>
      <c r="I722" s="347"/>
      <c r="J722" s="211" t="str">
        <f ca="1">IF($C722="Total",SUM($I$1:I721),"")</f>
        <v/>
      </c>
      <c r="K722" s="212" t="str">
        <f ca="1">IFERROR(IF($C722="Total",$K$2+SUM($G722:$H722)-$J722,
IF(AND(G722="",H722=""),"",
$K$2+SUM(H$3:$H722)+SUM(G$3:$G722)-SUM(I$2:$I722))),"")</f>
        <v/>
      </c>
    </row>
    <row r="723" spans="1:11" x14ac:dyDescent="0.35">
      <c r="A723" s="318" t="str">
        <f ca="1">IF($B723='Creditor balance enquiry'!$C$2,1+COUNT($A$1:A722),"")</f>
        <v/>
      </c>
      <c r="B723" s="133" t="str">
        <f ca="1">OFFSET('Purchases Input worksheet'!$A$1,ROW()-2,0)</f>
        <v/>
      </c>
      <c r="C723" s="201" t="str">
        <f ca="1">IF($C722="Total","",
IF($C722="","",
IF(OFFSET('Purchases Input worksheet'!$B$1,ROW()-2,0)="","TOTAL",
OFFSET('Purchases Input worksheet'!$B$1,ROW()-2,0))))</f>
        <v/>
      </c>
      <c r="D723" s="201" t="str">
        <f ca="1">IF(OFFSET('Purchases Input worksheet'!$C$1,ROW()-2,0)="","",OFFSET('Purchases Input worksheet'!$C$1,ROW()-2,0))</f>
        <v/>
      </c>
      <c r="E723" s="170" t="str">
        <f ca="1">IF(OFFSET('Purchases Input worksheet'!$F$1,ROW()-2,0)="","",OFFSET('Purchases Input worksheet'!$F$1,ROW()-2,0))</f>
        <v/>
      </c>
      <c r="F723" s="202" t="str">
        <f ca="1">IF(OFFSET('Purchases Input worksheet'!$G$1,ROW()-2,0)="","",OFFSET('Purchases Input worksheet'!$G$1,ROW()-2,0))</f>
        <v/>
      </c>
      <c r="G723" s="205" t="str">
        <f ca="1">IF($C723="Total",SUM(G$1:G722),IF(OR('Purchases Input worksheet'!$M722&gt;0,'Purchases Input worksheet'!$M722=0),"",'Purchases Input worksheet'!$M722))</f>
        <v/>
      </c>
      <c r="H723" s="206" t="str">
        <f ca="1">IF($C723="Total",SUM(H$1:H722),IF(OR('Purchases Input worksheet'!$M722&lt;0,'Purchases Input worksheet'!$M722=0),"",'Purchases Input worksheet'!$M722))</f>
        <v/>
      </c>
      <c r="I723" s="347"/>
      <c r="J723" s="211" t="str">
        <f ca="1">IF($C723="Total",SUM($I$1:I722),"")</f>
        <v/>
      </c>
      <c r="K723" s="212" t="str">
        <f ca="1">IFERROR(IF($C723="Total",$K$2+SUM($G723:$H723)-$J723,
IF(AND(G723="",H723=""),"",
$K$2+SUM(H$3:$H723)+SUM(G$3:$G723)-SUM(I$2:$I723))),"")</f>
        <v/>
      </c>
    </row>
    <row r="724" spans="1:11" x14ac:dyDescent="0.35">
      <c r="A724" s="318" t="str">
        <f ca="1">IF($B724='Creditor balance enquiry'!$C$2,1+COUNT($A$1:A723),"")</f>
        <v/>
      </c>
      <c r="B724" s="133" t="str">
        <f ca="1">OFFSET('Purchases Input worksheet'!$A$1,ROW()-2,0)</f>
        <v/>
      </c>
      <c r="C724" s="201" t="str">
        <f ca="1">IF($C723="Total","",
IF($C723="","",
IF(OFFSET('Purchases Input worksheet'!$B$1,ROW()-2,0)="","TOTAL",
OFFSET('Purchases Input worksheet'!$B$1,ROW()-2,0))))</f>
        <v/>
      </c>
      <c r="D724" s="201" t="str">
        <f ca="1">IF(OFFSET('Purchases Input worksheet'!$C$1,ROW()-2,0)="","",OFFSET('Purchases Input worksheet'!$C$1,ROW()-2,0))</f>
        <v/>
      </c>
      <c r="E724" s="170" t="str">
        <f ca="1">IF(OFFSET('Purchases Input worksheet'!$F$1,ROW()-2,0)="","",OFFSET('Purchases Input worksheet'!$F$1,ROW()-2,0))</f>
        <v/>
      </c>
      <c r="F724" s="202" t="str">
        <f ca="1">IF(OFFSET('Purchases Input worksheet'!$G$1,ROW()-2,0)="","",OFFSET('Purchases Input worksheet'!$G$1,ROW()-2,0))</f>
        <v/>
      </c>
      <c r="G724" s="205" t="str">
        <f ca="1">IF($C724="Total",SUM(G$1:G723),IF(OR('Purchases Input worksheet'!$M723&gt;0,'Purchases Input worksheet'!$M723=0),"",'Purchases Input worksheet'!$M723))</f>
        <v/>
      </c>
      <c r="H724" s="206" t="str">
        <f ca="1">IF($C724="Total",SUM(H$1:H723),IF(OR('Purchases Input worksheet'!$M723&lt;0,'Purchases Input worksheet'!$M723=0),"",'Purchases Input worksheet'!$M723))</f>
        <v/>
      </c>
      <c r="I724" s="347"/>
      <c r="J724" s="211" t="str">
        <f ca="1">IF($C724="Total",SUM($I$1:I723),"")</f>
        <v/>
      </c>
      <c r="K724" s="212" t="str">
        <f ca="1">IFERROR(IF($C724="Total",$K$2+SUM($G724:$H724)-$J724,
IF(AND(G724="",H724=""),"",
$K$2+SUM(H$3:$H724)+SUM(G$3:$G724)-SUM(I$2:$I724))),"")</f>
        <v/>
      </c>
    </row>
    <row r="725" spans="1:11" x14ac:dyDescent="0.35">
      <c r="A725" s="318" t="str">
        <f ca="1">IF($B725='Creditor balance enquiry'!$C$2,1+COUNT($A$1:A724),"")</f>
        <v/>
      </c>
      <c r="B725" s="133" t="str">
        <f ca="1">OFFSET('Purchases Input worksheet'!$A$1,ROW()-2,0)</f>
        <v/>
      </c>
      <c r="C725" s="201" t="str">
        <f ca="1">IF($C724="Total","",
IF($C724="","",
IF(OFFSET('Purchases Input worksheet'!$B$1,ROW()-2,0)="","TOTAL",
OFFSET('Purchases Input worksheet'!$B$1,ROW()-2,0))))</f>
        <v/>
      </c>
      <c r="D725" s="201" t="str">
        <f ca="1">IF(OFFSET('Purchases Input worksheet'!$C$1,ROW()-2,0)="","",OFFSET('Purchases Input worksheet'!$C$1,ROW()-2,0))</f>
        <v/>
      </c>
      <c r="E725" s="170" t="str">
        <f ca="1">IF(OFFSET('Purchases Input worksheet'!$F$1,ROW()-2,0)="","",OFFSET('Purchases Input worksheet'!$F$1,ROW()-2,0))</f>
        <v/>
      </c>
      <c r="F725" s="202" t="str">
        <f ca="1">IF(OFFSET('Purchases Input worksheet'!$G$1,ROW()-2,0)="","",OFFSET('Purchases Input worksheet'!$G$1,ROW()-2,0))</f>
        <v/>
      </c>
      <c r="G725" s="205" t="str">
        <f ca="1">IF($C725="Total",SUM(G$1:G724),IF(OR('Purchases Input worksheet'!$M724&gt;0,'Purchases Input worksheet'!$M724=0),"",'Purchases Input worksheet'!$M724))</f>
        <v/>
      </c>
      <c r="H725" s="206" t="str">
        <f ca="1">IF($C725="Total",SUM(H$1:H724),IF(OR('Purchases Input worksheet'!$M724&lt;0,'Purchases Input worksheet'!$M724=0),"",'Purchases Input worksheet'!$M724))</f>
        <v/>
      </c>
      <c r="I725" s="347"/>
      <c r="J725" s="211" t="str">
        <f ca="1">IF($C725="Total",SUM($I$1:I724),"")</f>
        <v/>
      </c>
      <c r="K725" s="212" t="str">
        <f ca="1">IFERROR(IF($C725="Total",$K$2+SUM($G725:$H725)-$J725,
IF(AND(G725="",H725=""),"",
$K$2+SUM(H$3:$H725)+SUM(G$3:$G725)-SUM(I$2:$I725))),"")</f>
        <v/>
      </c>
    </row>
    <row r="726" spans="1:11" x14ac:dyDescent="0.35">
      <c r="A726" s="318" t="str">
        <f ca="1">IF($B726='Creditor balance enquiry'!$C$2,1+COUNT($A$1:A725),"")</f>
        <v/>
      </c>
      <c r="B726" s="133" t="str">
        <f ca="1">OFFSET('Purchases Input worksheet'!$A$1,ROW()-2,0)</f>
        <v/>
      </c>
      <c r="C726" s="201" t="str">
        <f ca="1">IF($C725="Total","",
IF($C725="","",
IF(OFFSET('Purchases Input worksheet'!$B$1,ROW()-2,0)="","TOTAL",
OFFSET('Purchases Input worksheet'!$B$1,ROW()-2,0))))</f>
        <v/>
      </c>
      <c r="D726" s="201" t="str">
        <f ca="1">IF(OFFSET('Purchases Input worksheet'!$C$1,ROW()-2,0)="","",OFFSET('Purchases Input worksheet'!$C$1,ROW()-2,0))</f>
        <v/>
      </c>
      <c r="E726" s="170" t="str">
        <f ca="1">IF(OFFSET('Purchases Input worksheet'!$F$1,ROW()-2,0)="","",OFFSET('Purchases Input worksheet'!$F$1,ROW()-2,0))</f>
        <v/>
      </c>
      <c r="F726" s="202" t="str">
        <f ca="1">IF(OFFSET('Purchases Input worksheet'!$G$1,ROW()-2,0)="","",OFFSET('Purchases Input worksheet'!$G$1,ROW()-2,0))</f>
        <v/>
      </c>
      <c r="G726" s="205" t="str">
        <f ca="1">IF($C726="Total",SUM(G$1:G725),IF(OR('Purchases Input worksheet'!$M725&gt;0,'Purchases Input worksheet'!$M725=0),"",'Purchases Input worksheet'!$M725))</f>
        <v/>
      </c>
      <c r="H726" s="206" t="str">
        <f ca="1">IF($C726="Total",SUM(H$1:H725),IF(OR('Purchases Input worksheet'!$M725&lt;0,'Purchases Input worksheet'!$M725=0),"",'Purchases Input worksheet'!$M725))</f>
        <v/>
      </c>
      <c r="I726" s="347"/>
      <c r="J726" s="211" t="str">
        <f ca="1">IF($C726="Total",SUM($I$1:I725),"")</f>
        <v/>
      </c>
      <c r="K726" s="212" t="str">
        <f ca="1">IFERROR(IF($C726="Total",$K$2+SUM($G726:$H726)-$J726,
IF(AND(G726="",H726=""),"",
$K$2+SUM(H$3:$H726)+SUM(G$3:$G726)-SUM(I$2:$I726))),"")</f>
        <v/>
      </c>
    </row>
    <row r="727" spans="1:11" x14ac:dyDescent="0.35">
      <c r="A727" s="318" t="str">
        <f ca="1">IF($B727='Creditor balance enquiry'!$C$2,1+COUNT($A$1:A726),"")</f>
        <v/>
      </c>
      <c r="B727" s="133" t="str">
        <f ca="1">OFFSET('Purchases Input worksheet'!$A$1,ROW()-2,0)</f>
        <v/>
      </c>
      <c r="C727" s="201" t="str">
        <f ca="1">IF($C726="Total","",
IF($C726="","",
IF(OFFSET('Purchases Input worksheet'!$B$1,ROW()-2,0)="","TOTAL",
OFFSET('Purchases Input worksheet'!$B$1,ROW()-2,0))))</f>
        <v/>
      </c>
      <c r="D727" s="201" t="str">
        <f ca="1">IF(OFFSET('Purchases Input worksheet'!$C$1,ROW()-2,0)="","",OFFSET('Purchases Input worksheet'!$C$1,ROW()-2,0))</f>
        <v/>
      </c>
      <c r="E727" s="170" t="str">
        <f ca="1">IF(OFFSET('Purchases Input worksheet'!$F$1,ROW()-2,0)="","",OFFSET('Purchases Input worksheet'!$F$1,ROW()-2,0))</f>
        <v/>
      </c>
      <c r="F727" s="202" t="str">
        <f ca="1">IF(OFFSET('Purchases Input worksheet'!$G$1,ROW()-2,0)="","",OFFSET('Purchases Input worksheet'!$G$1,ROW()-2,0))</f>
        <v/>
      </c>
      <c r="G727" s="205" t="str">
        <f ca="1">IF($C727="Total",SUM(G$1:G726),IF(OR('Purchases Input worksheet'!$M726&gt;0,'Purchases Input worksheet'!$M726=0),"",'Purchases Input worksheet'!$M726))</f>
        <v/>
      </c>
      <c r="H727" s="206" t="str">
        <f ca="1">IF($C727="Total",SUM(H$1:H726),IF(OR('Purchases Input worksheet'!$M726&lt;0,'Purchases Input worksheet'!$M726=0),"",'Purchases Input worksheet'!$M726))</f>
        <v/>
      </c>
      <c r="I727" s="347"/>
      <c r="J727" s="211" t="str">
        <f ca="1">IF($C727="Total",SUM($I$1:I726),"")</f>
        <v/>
      </c>
      <c r="K727" s="212" t="str">
        <f ca="1">IFERROR(IF($C727="Total",$K$2+SUM($G727:$H727)-$J727,
IF(AND(G727="",H727=""),"",
$K$2+SUM(H$3:$H727)+SUM(G$3:$G727)-SUM(I$2:$I727))),"")</f>
        <v/>
      </c>
    </row>
    <row r="728" spans="1:11" x14ac:dyDescent="0.35">
      <c r="A728" s="318" t="str">
        <f ca="1">IF($B728='Creditor balance enquiry'!$C$2,1+COUNT($A$1:A727),"")</f>
        <v/>
      </c>
      <c r="B728" s="133" t="str">
        <f ca="1">OFFSET('Purchases Input worksheet'!$A$1,ROW()-2,0)</f>
        <v/>
      </c>
      <c r="C728" s="201" t="str">
        <f ca="1">IF($C727="Total","",
IF($C727="","",
IF(OFFSET('Purchases Input worksheet'!$B$1,ROW()-2,0)="","TOTAL",
OFFSET('Purchases Input worksheet'!$B$1,ROW()-2,0))))</f>
        <v/>
      </c>
      <c r="D728" s="201" t="str">
        <f ca="1">IF(OFFSET('Purchases Input worksheet'!$C$1,ROW()-2,0)="","",OFFSET('Purchases Input worksheet'!$C$1,ROW()-2,0))</f>
        <v/>
      </c>
      <c r="E728" s="170" t="str">
        <f ca="1">IF(OFFSET('Purchases Input worksheet'!$F$1,ROW()-2,0)="","",OFFSET('Purchases Input worksheet'!$F$1,ROW()-2,0))</f>
        <v/>
      </c>
      <c r="F728" s="202" t="str">
        <f ca="1">IF(OFFSET('Purchases Input worksheet'!$G$1,ROW()-2,0)="","",OFFSET('Purchases Input worksheet'!$G$1,ROW()-2,0))</f>
        <v/>
      </c>
      <c r="G728" s="205" t="str">
        <f ca="1">IF($C728="Total",SUM(G$1:G727),IF(OR('Purchases Input worksheet'!$M727&gt;0,'Purchases Input worksheet'!$M727=0),"",'Purchases Input worksheet'!$M727))</f>
        <v/>
      </c>
      <c r="H728" s="206" t="str">
        <f ca="1">IF($C728="Total",SUM(H$1:H727),IF(OR('Purchases Input worksheet'!$M727&lt;0,'Purchases Input worksheet'!$M727=0),"",'Purchases Input worksheet'!$M727))</f>
        <v/>
      </c>
      <c r="I728" s="347"/>
      <c r="J728" s="211" t="str">
        <f ca="1">IF($C728="Total",SUM($I$1:I727),"")</f>
        <v/>
      </c>
      <c r="K728" s="212" t="str">
        <f ca="1">IFERROR(IF($C728="Total",$K$2+SUM($G728:$H728)-$J728,
IF(AND(G728="",H728=""),"",
$K$2+SUM(H$3:$H728)+SUM(G$3:$G728)-SUM(I$2:$I728))),"")</f>
        <v/>
      </c>
    </row>
    <row r="729" spans="1:11" x14ac:dyDescent="0.35">
      <c r="A729" s="318" t="str">
        <f ca="1">IF($B729='Creditor balance enquiry'!$C$2,1+COUNT($A$1:A728),"")</f>
        <v/>
      </c>
      <c r="B729" s="133" t="str">
        <f ca="1">OFFSET('Purchases Input worksheet'!$A$1,ROW()-2,0)</f>
        <v/>
      </c>
      <c r="C729" s="201" t="str">
        <f ca="1">IF($C728="Total","",
IF($C728="","",
IF(OFFSET('Purchases Input worksheet'!$B$1,ROW()-2,0)="","TOTAL",
OFFSET('Purchases Input worksheet'!$B$1,ROW()-2,0))))</f>
        <v/>
      </c>
      <c r="D729" s="201" t="str">
        <f ca="1">IF(OFFSET('Purchases Input worksheet'!$C$1,ROW()-2,0)="","",OFFSET('Purchases Input worksheet'!$C$1,ROW()-2,0))</f>
        <v/>
      </c>
      <c r="E729" s="170" t="str">
        <f ca="1">IF(OFFSET('Purchases Input worksheet'!$F$1,ROW()-2,0)="","",OFFSET('Purchases Input worksheet'!$F$1,ROW()-2,0))</f>
        <v/>
      </c>
      <c r="F729" s="202" t="str">
        <f ca="1">IF(OFFSET('Purchases Input worksheet'!$G$1,ROW()-2,0)="","",OFFSET('Purchases Input worksheet'!$G$1,ROW()-2,0))</f>
        <v/>
      </c>
      <c r="G729" s="205" t="str">
        <f ca="1">IF($C729="Total",SUM(G$1:G728),IF(OR('Purchases Input worksheet'!$M728&gt;0,'Purchases Input worksheet'!$M728=0),"",'Purchases Input worksheet'!$M728))</f>
        <v/>
      </c>
      <c r="H729" s="206" t="str">
        <f ca="1">IF($C729="Total",SUM(H$1:H728),IF(OR('Purchases Input worksheet'!$M728&lt;0,'Purchases Input worksheet'!$M728=0),"",'Purchases Input worksheet'!$M728))</f>
        <v/>
      </c>
      <c r="I729" s="347"/>
      <c r="J729" s="211" t="str">
        <f ca="1">IF($C729="Total",SUM($I$1:I728),"")</f>
        <v/>
      </c>
      <c r="K729" s="212" t="str">
        <f ca="1">IFERROR(IF($C729="Total",$K$2+SUM($G729:$H729)-$J729,
IF(AND(G729="",H729=""),"",
$K$2+SUM(H$3:$H729)+SUM(G$3:$G729)-SUM(I$2:$I729))),"")</f>
        <v/>
      </c>
    </row>
    <row r="730" spans="1:11" x14ac:dyDescent="0.35">
      <c r="A730" s="318" t="str">
        <f ca="1">IF($B730='Creditor balance enquiry'!$C$2,1+COUNT($A$1:A729),"")</f>
        <v/>
      </c>
      <c r="B730" s="133" t="str">
        <f ca="1">OFFSET('Purchases Input worksheet'!$A$1,ROW()-2,0)</f>
        <v/>
      </c>
      <c r="C730" s="201" t="str">
        <f ca="1">IF($C729="Total","",
IF($C729="","",
IF(OFFSET('Purchases Input worksheet'!$B$1,ROW()-2,0)="","TOTAL",
OFFSET('Purchases Input worksheet'!$B$1,ROW()-2,0))))</f>
        <v/>
      </c>
      <c r="D730" s="201" t="str">
        <f ca="1">IF(OFFSET('Purchases Input worksheet'!$C$1,ROW()-2,0)="","",OFFSET('Purchases Input worksheet'!$C$1,ROW()-2,0))</f>
        <v/>
      </c>
      <c r="E730" s="170" t="str">
        <f ca="1">IF(OFFSET('Purchases Input worksheet'!$F$1,ROW()-2,0)="","",OFFSET('Purchases Input worksheet'!$F$1,ROW()-2,0))</f>
        <v/>
      </c>
      <c r="F730" s="202" t="str">
        <f ca="1">IF(OFFSET('Purchases Input worksheet'!$G$1,ROW()-2,0)="","",OFFSET('Purchases Input worksheet'!$G$1,ROW()-2,0))</f>
        <v/>
      </c>
      <c r="G730" s="205" t="str">
        <f ca="1">IF($C730="Total",SUM(G$1:G729),IF(OR('Purchases Input worksheet'!$M729&gt;0,'Purchases Input worksheet'!$M729=0),"",'Purchases Input worksheet'!$M729))</f>
        <v/>
      </c>
      <c r="H730" s="206" t="str">
        <f ca="1">IF($C730="Total",SUM(H$1:H729),IF(OR('Purchases Input worksheet'!$M729&lt;0,'Purchases Input worksheet'!$M729=0),"",'Purchases Input worksheet'!$M729))</f>
        <v/>
      </c>
      <c r="I730" s="347"/>
      <c r="J730" s="211" t="str">
        <f ca="1">IF($C730="Total",SUM($I$1:I729),"")</f>
        <v/>
      </c>
      <c r="K730" s="212" t="str">
        <f ca="1">IFERROR(IF($C730="Total",$K$2+SUM($G730:$H730)-$J730,
IF(AND(G730="",H730=""),"",
$K$2+SUM(H$3:$H730)+SUM(G$3:$G730)-SUM(I$2:$I730))),"")</f>
        <v/>
      </c>
    </row>
    <row r="731" spans="1:11" x14ac:dyDescent="0.35">
      <c r="A731" s="318" t="str">
        <f ca="1">IF($B731='Creditor balance enquiry'!$C$2,1+COUNT($A$1:A730),"")</f>
        <v/>
      </c>
      <c r="B731" s="133" t="str">
        <f ca="1">OFFSET('Purchases Input worksheet'!$A$1,ROW()-2,0)</f>
        <v/>
      </c>
      <c r="C731" s="201" t="str">
        <f ca="1">IF($C730="Total","",
IF($C730="","",
IF(OFFSET('Purchases Input worksheet'!$B$1,ROW()-2,0)="","TOTAL",
OFFSET('Purchases Input worksheet'!$B$1,ROW()-2,0))))</f>
        <v/>
      </c>
      <c r="D731" s="201" t="str">
        <f ca="1">IF(OFFSET('Purchases Input worksheet'!$C$1,ROW()-2,0)="","",OFFSET('Purchases Input worksheet'!$C$1,ROW()-2,0))</f>
        <v/>
      </c>
      <c r="E731" s="170" t="str">
        <f ca="1">IF(OFFSET('Purchases Input worksheet'!$F$1,ROW()-2,0)="","",OFFSET('Purchases Input worksheet'!$F$1,ROW()-2,0))</f>
        <v/>
      </c>
      <c r="F731" s="202" t="str">
        <f ca="1">IF(OFFSET('Purchases Input worksheet'!$G$1,ROW()-2,0)="","",OFFSET('Purchases Input worksheet'!$G$1,ROW()-2,0))</f>
        <v/>
      </c>
      <c r="G731" s="205" t="str">
        <f ca="1">IF($C731="Total",SUM(G$1:G730),IF(OR('Purchases Input worksheet'!$M730&gt;0,'Purchases Input worksheet'!$M730=0),"",'Purchases Input worksheet'!$M730))</f>
        <v/>
      </c>
      <c r="H731" s="206" t="str">
        <f ca="1">IF($C731="Total",SUM(H$1:H730),IF(OR('Purchases Input worksheet'!$M730&lt;0,'Purchases Input worksheet'!$M730=0),"",'Purchases Input worksheet'!$M730))</f>
        <v/>
      </c>
      <c r="I731" s="347"/>
      <c r="J731" s="211" t="str">
        <f ca="1">IF($C731="Total",SUM($I$1:I730),"")</f>
        <v/>
      </c>
      <c r="K731" s="212" t="str">
        <f ca="1">IFERROR(IF($C731="Total",$K$2+SUM($G731:$H731)-$J731,
IF(AND(G731="",H731=""),"",
$K$2+SUM(H$3:$H731)+SUM(G$3:$G731)-SUM(I$2:$I731))),"")</f>
        <v/>
      </c>
    </row>
    <row r="732" spans="1:11" x14ac:dyDescent="0.35">
      <c r="A732" s="318" t="str">
        <f ca="1">IF($B732='Creditor balance enquiry'!$C$2,1+COUNT($A$1:A731),"")</f>
        <v/>
      </c>
      <c r="B732" s="133" t="str">
        <f ca="1">OFFSET('Purchases Input worksheet'!$A$1,ROW()-2,0)</f>
        <v/>
      </c>
      <c r="C732" s="201" t="str">
        <f ca="1">IF($C731="Total","",
IF($C731="","",
IF(OFFSET('Purchases Input worksheet'!$B$1,ROW()-2,0)="","TOTAL",
OFFSET('Purchases Input worksheet'!$B$1,ROW()-2,0))))</f>
        <v/>
      </c>
      <c r="D732" s="201" t="str">
        <f ca="1">IF(OFFSET('Purchases Input worksheet'!$C$1,ROW()-2,0)="","",OFFSET('Purchases Input worksheet'!$C$1,ROW()-2,0))</f>
        <v/>
      </c>
      <c r="E732" s="170" t="str">
        <f ca="1">IF(OFFSET('Purchases Input worksheet'!$F$1,ROW()-2,0)="","",OFFSET('Purchases Input worksheet'!$F$1,ROW()-2,0))</f>
        <v/>
      </c>
      <c r="F732" s="202" t="str">
        <f ca="1">IF(OFFSET('Purchases Input worksheet'!$G$1,ROW()-2,0)="","",OFFSET('Purchases Input worksheet'!$G$1,ROW()-2,0))</f>
        <v/>
      </c>
      <c r="G732" s="205" t="str">
        <f ca="1">IF($C732="Total",SUM(G$1:G731),IF(OR('Purchases Input worksheet'!$M731&gt;0,'Purchases Input worksheet'!$M731=0),"",'Purchases Input worksheet'!$M731))</f>
        <v/>
      </c>
      <c r="H732" s="206" t="str">
        <f ca="1">IF($C732="Total",SUM(H$1:H731),IF(OR('Purchases Input worksheet'!$M731&lt;0,'Purchases Input worksheet'!$M731=0),"",'Purchases Input worksheet'!$M731))</f>
        <v/>
      </c>
      <c r="I732" s="347"/>
      <c r="J732" s="211" t="str">
        <f ca="1">IF($C732="Total",SUM($I$1:I731),"")</f>
        <v/>
      </c>
      <c r="K732" s="212" t="str">
        <f ca="1">IFERROR(IF($C732="Total",$K$2+SUM($G732:$H732)-$J732,
IF(AND(G732="",H732=""),"",
$K$2+SUM(H$3:$H732)+SUM(G$3:$G732)-SUM(I$2:$I732))),"")</f>
        <v/>
      </c>
    </row>
    <row r="733" spans="1:11" x14ac:dyDescent="0.35">
      <c r="A733" s="318" t="str">
        <f ca="1">IF($B733='Creditor balance enquiry'!$C$2,1+COUNT($A$1:A732),"")</f>
        <v/>
      </c>
      <c r="B733" s="133" t="str">
        <f ca="1">OFFSET('Purchases Input worksheet'!$A$1,ROW()-2,0)</f>
        <v/>
      </c>
      <c r="C733" s="201" t="str">
        <f ca="1">IF($C732="Total","",
IF($C732="","",
IF(OFFSET('Purchases Input worksheet'!$B$1,ROW()-2,0)="","TOTAL",
OFFSET('Purchases Input worksheet'!$B$1,ROW()-2,0))))</f>
        <v/>
      </c>
      <c r="D733" s="201" t="str">
        <f ca="1">IF(OFFSET('Purchases Input worksheet'!$C$1,ROW()-2,0)="","",OFFSET('Purchases Input worksheet'!$C$1,ROW()-2,0))</f>
        <v/>
      </c>
      <c r="E733" s="170" t="str">
        <f ca="1">IF(OFFSET('Purchases Input worksheet'!$F$1,ROW()-2,0)="","",OFFSET('Purchases Input worksheet'!$F$1,ROW()-2,0))</f>
        <v/>
      </c>
      <c r="F733" s="202" t="str">
        <f ca="1">IF(OFFSET('Purchases Input worksheet'!$G$1,ROW()-2,0)="","",OFFSET('Purchases Input worksheet'!$G$1,ROW()-2,0))</f>
        <v/>
      </c>
      <c r="G733" s="205" t="str">
        <f ca="1">IF($C733="Total",SUM(G$1:G732),IF(OR('Purchases Input worksheet'!$M732&gt;0,'Purchases Input worksheet'!$M732=0),"",'Purchases Input worksheet'!$M732))</f>
        <v/>
      </c>
      <c r="H733" s="206" t="str">
        <f ca="1">IF($C733="Total",SUM(H$1:H732),IF(OR('Purchases Input worksheet'!$M732&lt;0,'Purchases Input worksheet'!$M732=0),"",'Purchases Input worksheet'!$M732))</f>
        <v/>
      </c>
      <c r="I733" s="347"/>
      <c r="J733" s="211" t="str">
        <f ca="1">IF($C733="Total",SUM($I$1:I732),"")</f>
        <v/>
      </c>
      <c r="K733" s="212" t="str">
        <f ca="1">IFERROR(IF($C733="Total",$K$2+SUM($G733:$H733)-$J733,
IF(AND(G733="",H733=""),"",
$K$2+SUM(H$3:$H733)+SUM(G$3:$G733)-SUM(I$2:$I733))),"")</f>
        <v/>
      </c>
    </row>
    <row r="734" spans="1:11" x14ac:dyDescent="0.35">
      <c r="A734" s="318" t="str">
        <f ca="1">IF($B734='Creditor balance enquiry'!$C$2,1+COUNT($A$1:A733),"")</f>
        <v/>
      </c>
      <c r="B734" s="133" t="str">
        <f ca="1">OFFSET('Purchases Input worksheet'!$A$1,ROW()-2,0)</f>
        <v/>
      </c>
      <c r="C734" s="201" t="str">
        <f ca="1">IF($C733="Total","",
IF($C733="","",
IF(OFFSET('Purchases Input worksheet'!$B$1,ROW()-2,0)="","TOTAL",
OFFSET('Purchases Input worksheet'!$B$1,ROW()-2,0))))</f>
        <v/>
      </c>
      <c r="D734" s="201" t="str">
        <f ca="1">IF(OFFSET('Purchases Input worksheet'!$C$1,ROW()-2,0)="","",OFFSET('Purchases Input worksheet'!$C$1,ROW()-2,0))</f>
        <v/>
      </c>
      <c r="E734" s="170" t="str">
        <f ca="1">IF(OFFSET('Purchases Input worksheet'!$F$1,ROW()-2,0)="","",OFFSET('Purchases Input worksheet'!$F$1,ROW()-2,0))</f>
        <v/>
      </c>
      <c r="F734" s="202" t="str">
        <f ca="1">IF(OFFSET('Purchases Input worksheet'!$G$1,ROW()-2,0)="","",OFFSET('Purchases Input worksheet'!$G$1,ROW()-2,0))</f>
        <v/>
      </c>
      <c r="G734" s="205" t="str">
        <f ca="1">IF($C734="Total",SUM(G$1:G733),IF(OR('Purchases Input worksheet'!$M733&gt;0,'Purchases Input worksheet'!$M733=0),"",'Purchases Input worksheet'!$M733))</f>
        <v/>
      </c>
      <c r="H734" s="206" t="str">
        <f ca="1">IF($C734="Total",SUM(H$1:H733),IF(OR('Purchases Input worksheet'!$M733&lt;0,'Purchases Input worksheet'!$M733=0),"",'Purchases Input worksheet'!$M733))</f>
        <v/>
      </c>
      <c r="I734" s="347"/>
      <c r="J734" s="211" t="str">
        <f ca="1">IF($C734="Total",SUM($I$1:I733),"")</f>
        <v/>
      </c>
      <c r="K734" s="212" t="str">
        <f ca="1">IFERROR(IF($C734="Total",$K$2+SUM($G734:$H734)-$J734,
IF(AND(G734="",H734=""),"",
$K$2+SUM(H$3:$H734)+SUM(G$3:$G734)-SUM(I$2:$I734))),"")</f>
        <v/>
      </c>
    </row>
    <row r="735" spans="1:11" x14ac:dyDescent="0.35">
      <c r="A735" s="318" t="str">
        <f ca="1">IF($B735='Creditor balance enquiry'!$C$2,1+COUNT($A$1:A734),"")</f>
        <v/>
      </c>
      <c r="B735" s="133" t="str">
        <f ca="1">OFFSET('Purchases Input worksheet'!$A$1,ROW()-2,0)</f>
        <v/>
      </c>
      <c r="C735" s="201" t="str">
        <f ca="1">IF($C734="Total","",
IF($C734="","",
IF(OFFSET('Purchases Input worksheet'!$B$1,ROW()-2,0)="","TOTAL",
OFFSET('Purchases Input worksheet'!$B$1,ROW()-2,0))))</f>
        <v/>
      </c>
      <c r="D735" s="201" t="str">
        <f ca="1">IF(OFFSET('Purchases Input worksheet'!$C$1,ROW()-2,0)="","",OFFSET('Purchases Input worksheet'!$C$1,ROW()-2,0))</f>
        <v/>
      </c>
      <c r="E735" s="170" t="str">
        <f ca="1">IF(OFFSET('Purchases Input worksheet'!$F$1,ROW()-2,0)="","",OFFSET('Purchases Input worksheet'!$F$1,ROW()-2,0))</f>
        <v/>
      </c>
      <c r="F735" s="202" t="str">
        <f ca="1">IF(OFFSET('Purchases Input worksheet'!$G$1,ROW()-2,0)="","",OFFSET('Purchases Input worksheet'!$G$1,ROW()-2,0))</f>
        <v/>
      </c>
      <c r="G735" s="205" t="str">
        <f ca="1">IF($C735="Total",SUM(G$1:G734),IF(OR('Purchases Input worksheet'!$M734&gt;0,'Purchases Input worksheet'!$M734=0),"",'Purchases Input worksheet'!$M734))</f>
        <v/>
      </c>
      <c r="H735" s="206" t="str">
        <f ca="1">IF($C735="Total",SUM(H$1:H734),IF(OR('Purchases Input worksheet'!$M734&lt;0,'Purchases Input worksheet'!$M734=0),"",'Purchases Input worksheet'!$M734))</f>
        <v/>
      </c>
      <c r="I735" s="347"/>
      <c r="J735" s="211" t="str">
        <f ca="1">IF($C735="Total",SUM($I$1:I734),"")</f>
        <v/>
      </c>
      <c r="K735" s="212" t="str">
        <f ca="1">IFERROR(IF($C735="Total",$K$2+SUM($G735:$H735)-$J735,
IF(AND(G735="",H735=""),"",
$K$2+SUM(H$3:$H735)+SUM(G$3:$G735)-SUM(I$2:$I735))),"")</f>
        <v/>
      </c>
    </row>
    <row r="736" spans="1:11" x14ac:dyDescent="0.35">
      <c r="A736" s="318" t="str">
        <f ca="1">IF($B736='Creditor balance enquiry'!$C$2,1+COUNT($A$1:A735),"")</f>
        <v/>
      </c>
      <c r="B736" s="133" t="str">
        <f ca="1">OFFSET('Purchases Input worksheet'!$A$1,ROW()-2,0)</f>
        <v/>
      </c>
      <c r="C736" s="201" t="str">
        <f ca="1">IF($C735="Total","",
IF($C735="","",
IF(OFFSET('Purchases Input worksheet'!$B$1,ROW()-2,0)="","TOTAL",
OFFSET('Purchases Input worksheet'!$B$1,ROW()-2,0))))</f>
        <v/>
      </c>
      <c r="D736" s="201" t="str">
        <f ca="1">IF(OFFSET('Purchases Input worksheet'!$C$1,ROW()-2,0)="","",OFFSET('Purchases Input worksheet'!$C$1,ROW()-2,0))</f>
        <v/>
      </c>
      <c r="E736" s="170" t="str">
        <f ca="1">IF(OFFSET('Purchases Input worksheet'!$F$1,ROW()-2,0)="","",OFFSET('Purchases Input worksheet'!$F$1,ROW()-2,0))</f>
        <v/>
      </c>
      <c r="F736" s="202" t="str">
        <f ca="1">IF(OFFSET('Purchases Input worksheet'!$G$1,ROW()-2,0)="","",OFFSET('Purchases Input worksheet'!$G$1,ROW()-2,0))</f>
        <v/>
      </c>
      <c r="G736" s="205" t="str">
        <f ca="1">IF($C736="Total",SUM(G$1:G735),IF(OR('Purchases Input worksheet'!$M735&gt;0,'Purchases Input worksheet'!$M735=0),"",'Purchases Input worksheet'!$M735))</f>
        <v/>
      </c>
      <c r="H736" s="206" t="str">
        <f ca="1">IF($C736="Total",SUM(H$1:H735),IF(OR('Purchases Input worksheet'!$M735&lt;0,'Purchases Input worksheet'!$M735=0),"",'Purchases Input worksheet'!$M735))</f>
        <v/>
      </c>
      <c r="I736" s="347"/>
      <c r="J736" s="211" t="str">
        <f ca="1">IF($C736="Total",SUM($I$1:I735),"")</f>
        <v/>
      </c>
      <c r="K736" s="212" t="str">
        <f ca="1">IFERROR(IF($C736="Total",$K$2+SUM($G736:$H736)-$J736,
IF(AND(G736="",H736=""),"",
$K$2+SUM(H$3:$H736)+SUM(G$3:$G736)-SUM(I$2:$I736))),"")</f>
        <v/>
      </c>
    </row>
    <row r="737" spans="1:11" x14ac:dyDescent="0.35">
      <c r="A737" s="318" t="str">
        <f ca="1">IF($B737='Creditor balance enquiry'!$C$2,1+COUNT($A$1:A736),"")</f>
        <v/>
      </c>
      <c r="B737" s="133" t="str">
        <f ca="1">OFFSET('Purchases Input worksheet'!$A$1,ROW()-2,0)</f>
        <v/>
      </c>
      <c r="C737" s="201" t="str">
        <f ca="1">IF($C736="Total","",
IF($C736="","",
IF(OFFSET('Purchases Input worksheet'!$B$1,ROW()-2,0)="","TOTAL",
OFFSET('Purchases Input worksheet'!$B$1,ROW()-2,0))))</f>
        <v/>
      </c>
      <c r="D737" s="201" t="str">
        <f ca="1">IF(OFFSET('Purchases Input worksheet'!$C$1,ROW()-2,0)="","",OFFSET('Purchases Input worksheet'!$C$1,ROW()-2,0))</f>
        <v/>
      </c>
      <c r="E737" s="170" t="str">
        <f ca="1">IF(OFFSET('Purchases Input worksheet'!$F$1,ROW()-2,0)="","",OFFSET('Purchases Input worksheet'!$F$1,ROW()-2,0))</f>
        <v/>
      </c>
      <c r="F737" s="202" t="str">
        <f ca="1">IF(OFFSET('Purchases Input worksheet'!$G$1,ROW()-2,0)="","",OFFSET('Purchases Input worksheet'!$G$1,ROW()-2,0))</f>
        <v/>
      </c>
      <c r="G737" s="205" t="str">
        <f ca="1">IF($C737="Total",SUM(G$1:G736),IF(OR('Purchases Input worksheet'!$M736&gt;0,'Purchases Input worksheet'!$M736=0),"",'Purchases Input worksheet'!$M736))</f>
        <v/>
      </c>
      <c r="H737" s="206" t="str">
        <f ca="1">IF($C737="Total",SUM(H$1:H736),IF(OR('Purchases Input worksheet'!$M736&lt;0,'Purchases Input worksheet'!$M736=0),"",'Purchases Input worksheet'!$M736))</f>
        <v/>
      </c>
      <c r="I737" s="347"/>
      <c r="J737" s="211" t="str">
        <f ca="1">IF($C737="Total",SUM($I$1:I736),"")</f>
        <v/>
      </c>
      <c r="K737" s="212" t="str">
        <f ca="1">IFERROR(IF($C737="Total",$K$2+SUM($G737:$H737)-$J737,
IF(AND(G737="",H737=""),"",
$K$2+SUM(H$3:$H737)+SUM(G$3:$G737)-SUM(I$2:$I737))),"")</f>
        <v/>
      </c>
    </row>
    <row r="738" spans="1:11" x14ac:dyDescent="0.35">
      <c r="A738" s="318" t="str">
        <f ca="1">IF($B738='Creditor balance enquiry'!$C$2,1+COUNT($A$1:A737),"")</f>
        <v/>
      </c>
      <c r="B738" s="133" t="str">
        <f ca="1">OFFSET('Purchases Input worksheet'!$A$1,ROW()-2,0)</f>
        <v/>
      </c>
      <c r="C738" s="201" t="str">
        <f ca="1">IF($C737="Total","",
IF($C737="","",
IF(OFFSET('Purchases Input worksheet'!$B$1,ROW()-2,0)="","TOTAL",
OFFSET('Purchases Input worksheet'!$B$1,ROW()-2,0))))</f>
        <v/>
      </c>
      <c r="D738" s="201" t="str">
        <f ca="1">IF(OFFSET('Purchases Input worksheet'!$C$1,ROW()-2,0)="","",OFFSET('Purchases Input worksheet'!$C$1,ROW()-2,0))</f>
        <v/>
      </c>
      <c r="E738" s="170" t="str">
        <f ca="1">IF(OFFSET('Purchases Input worksheet'!$F$1,ROW()-2,0)="","",OFFSET('Purchases Input worksheet'!$F$1,ROW()-2,0))</f>
        <v/>
      </c>
      <c r="F738" s="202" t="str">
        <f ca="1">IF(OFFSET('Purchases Input worksheet'!$G$1,ROW()-2,0)="","",OFFSET('Purchases Input worksheet'!$G$1,ROW()-2,0))</f>
        <v/>
      </c>
      <c r="G738" s="205" t="str">
        <f ca="1">IF($C738="Total",SUM(G$1:G737),IF(OR('Purchases Input worksheet'!$M737&gt;0,'Purchases Input worksheet'!$M737=0),"",'Purchases Input worksheet'!$M737))</f>
        <v/>
      </c>
      <c r="H738" s="206" t="str">
        <f ca="1">IF($C738="Total",SUM(H$1:H737),IF(OR('Purchases Input worksheet'!$M737&lt;0,'Purchases Input worksheet'!$M737=0),"",'Purchases Input worksheet'!$M737))</f>
        <v/>
      </c>
      <c r="I738" s="347"/>
      <c r="J738" s="211" t="str">
        <f ca="1">IF($C738="Total",SUM($I$1:I737),"")</f>
        <v/>
      </c>
      <c r="K738" s="212" t="str">
        <f ca="1">IFERROR(IF($C738="Total",$K$2+SUM($G738:$H738)-$J738,
IF(AND(G738="",H738=""),"",
$K$2+SUM(H$3:$H738)+SUM(G$3:$G738)-SUM(I$2:$I738))),"")</f>
        <v/>
      </c>
    </row>
    <row r="739" spans="1:11" x14ac:dyDescent="0.35">
      <c r="A739" s="318" t="str">
        <f ca="1">IF($B739='Creditor balance enquiry'!$C$2,1+COUNT($A$1:A738),"")</f>
        <v/>
      </c>
      <c r="B739" s="133" t="str">
        <f ca="1">OFFSET('Purchases Input worksheet'!$A$1,ROW()-2,0)</f>
        <v/>
      </c>
      <c r="C739" s="201" t="str">
        <f ca="1">IF($C738="Total","",
IF($C738="","",
IF(OFFSET('Purchases Input worksheet'!$B$1,ROW()-2,0)="","TOTAL",
OFFSET('Purchases Input worksheet'!$B$1,ROW()-2,0))))</f>
        <v/>
      </c>
      <c r="D739" s="201" t="str">
        <f ca="1">IF(OFFSET('Purchases Input worksheet'!$C$1,ROW()-2,0)="","",OFFSET('Purchases Input worksheet'!$C$1,ROW()-2,0))</f>
        <v/>
      </c>
      <c r="E739" s="170" t="str">
        <f ca="1">IF(OFFSET('Purchases Input worksheet'!$F$1,ROW()-2,0)="","",OFFSET('Purchases Input worksheet'!$F$1,ROW()-2,0))</f>
        <v/>
      </c>
      <c r="F739" s="202" t="str">
        <f ca="1">IF(OFFSET('Purchases Input worksheet'!$G$1,ROW()-2,0)="","",OFFSET('Purchases Input worksheet'!$G$1,ROW()-2,0))</f>
        <v/>
      </c>
      <c r="G739" s="205" t="str">
        <f ca="1">IF($C739="Total",SUM(G$1:G738),IF(OR('Purchases Input worksheet'!$M738&gt;0,'Purchases Input worksheet'!$M738=0),"",'Purchases Input worksheet'!$M738))</f>
        <v/>
      </c>
      <c r="H739" s="206" t="str">
        <f ca="1">IF($C739="Total",SUM(H$1:H738),IF(OR('Purchases Input worksheet'!$M738&lt;0,'Purchases Input worksheet'!$M738=0),"",'Purchases Input worksheet'!$M738))</f>
        <v/>
      </c>
      <c r="I739" s="347"/>
      <c r="J739" s="211" t="str">
        <f ca="1">IF($C739="Total",SUM($I$1:I738),"")</f>
        <v/>
      </c>
      <c r="K739" s="212" t="str">
        <f ca="1">IFERROR(IF($C739="Total",$K$2+SUM($G739:$H739)-$J739,
IF(AND(G739="",H739=""),"",
$K$2+SUM(H$3:$H739)+SUM(G$3:$G739)-SUM(I$2:$I739))),"")</f>
        <v/>
      </c>
    </row>
    <row r="740" spans="1:11" x14ac:dyDescent="0.35">
      <c r="A740" s="318" t="str">
        <f ca="1">IF($B740='Creditor balance enquiry'!$C$2,1+COUNT($A$1:A739),"")</f>
        <v/>
      </c>
      <c r="B740" s="133" t="str">
        <f ca="1">OFFSET('Purchases Input worksheet'!$A$1,ROW()-2,0)</f>
        <v/>
      </c>
      <c r="C740" s="201" t="str">
        <f ca="1">IF($C739="Total","",
IF($C739="","",
IF(OFFSET('Purchases Input worksheet'!$B$1,ROW()-2,0)="","TOTAL",
OFFSET('Purchases Input worksheet'!$B$1,ROW()-2,0))))</f>
        <v/>
      </c>
      <c r="D740" s="201" t="str">
        <f ca="1">IF(OFFSET('Purchases Input worksheet'!$C$1,ROW()-2,0)="","",OFFSET('Purchases Input worksheet'!$C$1,ROW()-2,0))</f>
        <v/>
      </c>
      <c r="E740" s="170" t="str">
        <f ca="1">IF(OFFSET('Purchases Input worksheet'!$F$1,ROW()-2,0)="","",OFFSET('Purchases Input worksheet'!$F$1,ROW()-2,0))</f>
        <v/>
      </c>
      <c r="F740" s="202" t="str">
        <f ca="1">IF(OFFSET('Purchases Input worksheet'!$G$1,ROW()-2,0)="","",OFFSET('Purchases Input worksheet'!$G$1,ROW()-2,0))</f>
        <v/>
      </c>
      <c r="G740" s="205" t="str">
        <f ca="1">IF($C740="Total",SUM(G$1:G739),IF(OR('Purchases Input worksheet'!$M739&gt;0,'Purchases Input worksheet'!$M739=0),"",'Purchases Input worksheet'!$M739))</f>
        <v/>
      </c>
      <c r="H740" s="206" t="str">
        <f ca="1">IF($C740="Total",SUM(H$1:H739),IF(OR('Purchases Input worksheet'!$M739&lt;0,'Purchases Input worksheet'!$M739=0),"",'Purchases Input worksheet'!$M739))</f>
        <v/>
      </c>
      <c r="I740" s="347"/>
      <c r="J740" s="211" t="str">
        <f ca="1">IF($C740="Total",SUM($I$1:I739),"")</f>
        <v/>
      </c>
      <c r="K740" s="212" t="str">
        <f ca="1">IFERROR(IF($C740="Total",$K$2+SUM($G740:$H740)-$J740,
IF(AND(G740="",H740=""),"",
$K$2+SUM(H$3:$H740)+SUM(G$3:$G740)-SUM(I$2:$I740))),"")</f>
        <v/>
      </c>
    </row>
    <row r="741" spans="1:11" x14ac:dyDescent="0.35">
      <c r="A741" s="318" t="str">
        <f ca="1">IF($B741='Creditor balance enquiry'!$C$2,1+COUNT($A$1:A740),"")</f>
        <v/>
      </c>
      <c r="B741" s="133" t="str">
        <f ca="1">OFFSET('Purchases Input worksheet'!$A$1,ROW()-2,0)</f>
        <v/>
      </c>
      <c r="C741" s="201" t="str">
        <f ca="1">IF($C740="Total","",
IF($C740="","",
IF(OFFSET('Purchases Input worksheet'!$B$1,ROW()-2,0)="","TOTAL",
OFFSET('Purchases Input worksheet'!$B$1,ROW()-2,0))))</f>
        <v/>
      </c>
      <c r="D741" s="201" t="str">
        <f ca="1">IF(OFFSET('Purchases Input worksheet'!$C$1,ROW()-2,0)="","",OFFSET('Purchases Input worksheet'!$C$1,ROW()-2,0))</f>
        <v/>
      </c>
      <c r="E741" s="170" t="str">
        <f ca="1">IF(OFFSET('Purchases Input worksheet'!$F$1,ROW()-2,0)="","",OFFSET('Purchases Input worksheet'!$F$1,ROW()-2,0))</f>
        <v/>
      </c>
      <c r="F741" s="202" t="str">
        <f ca="1">IF(OFFSET('Purchases Input worksheet'!$G$1,ROW()-2,0)="","",OFFSET('Purchases Input worksheet'!$G$1,ROW()-2,0))</f>
        <v/>
      </c>
      <c r="G741" s="205" t="str">
        <f ca="1">IF($C741="Total",SUM(G$1:G740),IF(OR('Purchases Input worksheet'!$M740&gt;0,'Purchases Input worksheet'!$M740=0),"",'Purchases Input worksheet'!$M740))</f>
        <v/>
      </c>
      <c r="H741" s="206" t="str">
        <f ca="1">IF($C741="Total",SUM(H$1:H740),IF(OR('Purchases Input worksheet'!$M740&lt;0,'Purchases Input worksheet'!$M740=0),"",'Purchases Input worksheet'!$M740))</f>
        <v/>
      </c>
      <c r="I741" s="347"/>
      <c r="J741" s="211" t="str">
        <f ca="1">IF($C741="Total",SUM($I$1:I740),"")</f>
        <v/>
      </c>
      <c r="K741" s="212" t="str">
        <f ca="1">IFERROR(IF($C741="Total",$K$2+SUM($G741:$H741)-$J741,
IF(AND(G741="",H741=""),"",
$K$2+SUM(H$3:$H741)+SUM(G$3:$G741)-SUM(I$2:$I741))),"")</f>
        <v/>
      </c>
    </row>
    <row r="742" spans="1:11" x14ac:dyDescent="0.35">
      <c r="A742" s="318" t="str">
        <f ca="1">IF($B742='Creditor balance enquiry'!$C$2,1+COUNT($A$1:A741),"")</f>
        <v/>
      </c>
      <c r="B742" s="133" t="str">
        <f ca="1">OFFSET('Purchases Input worksheet'!$A$1,ROW()-2,0)</f>
        <v/>
      </c>
      <c r="C742" s="201" t="str">
        <f ca="1">IF($C741="Total","",
IF($C741="","",
IF(OFFSET('Purchases Input worksheet'!$B$1,ROW()-2,0)="","TOTAL",
OFFSET('Purchases Input worksheet'!$B$1,ROW()-2,0))))</f>
        <v/>
      </c>
      <c r="D742" s="201" t="str">
        <f ca="1">IF(OFFSET('Purchases Input worksheet'!$C$1,ROW()-2,0)="","",OFFSET('Purchases Input worksheet'!$C$1,ROW()-2,0))</f>
        <v/>
      </c>
      <c r="E742" s="170" t="str">
        <f ca="1">IF(OFFSET('Purchases Input worksheet'!$F$1,ROW()-2,0)="","",OFFSET('Purchases Input worksheet'!$F$1,ROW()-2,0))</f>
        <v/>
      </c>
      <c r="F742" s="202" t="str">
        <f ca="1">IF(OFFSET('Purchases Input worksheet'!$G$1,ROW()-2,0)="","",OFFSET('Purchases Input worksheet'!$G$1,ROW()-2,0))</f>
        <v/>
      </c>
      <c r="G742" s="205" t="str">
        <f ca="1">IF($C742="Total",SUM(G$1:G741),IF(OR('Purchases Input worksheet'!$M741&gt;0,'Purchases Input worksheet'!$M741=0),"",'Purchases Input worksheet'!$M741))</f>
        <v/>
      </c>
      <c r="H742" s="206" t="str">
        <f ca="1">IF($C742="Total",SUM(H$1:H741),IF(OR('Purchases Input worksheet'!$M741&lt;0,'Purchases Input worksheet'!$M741=0),"",'Purchases Input worksheet'!$M741))</f>
        <v/>
      </c>
      <c r="I742" s="347"/>
      <c r="J742" s="211" t="str">
        <f ca="1">IF($C742="Total",SUM($I$1:I741),"")</f>
        <v/>
      </c>
      <c r="K742" s="212" t="str">
        <f ca="1">IFERROR(IF($C742="Total",$K$2+SUM($G742:$H742)-$J742,
IF(AND(G742="",H742=""),"",
$K$2+SUM(H$3:$H742)+SUM(G$3:$G742)-SUM(I$2:$I742))),"")</f>
        <v/>
      </c>
    </row>
    <row r="743" spans="1:11" x14ac:dyDescent="0.35">
      <c r="A743" s="318" t="str">
        <f ca="1">IF($B743='Creditor balance enquiry'!$C$2,1+COUNT($A$1:A742),"")</f>
        <v/>
      </c>
      <c r="B743" s="133" t="str">
        <f ca="1">OFFSET('Purchases Input worksheet'!$A$1,ROW()-2,0)</f>
        <v/>
      </c>
      <c r="C743" s="201" t="str">
        <f ca="1">IF($C742="Total","",
IF($C742="","",
IF(OFFSET('Purchases Input worksheet'!$B$1,ROW()-2,0)="","TOTAL",
OFFSET('Purchases Input worksheet'!$B$1,ROW()-2,0))))</f>
        <v/>
      </c>
      <c r="D743" s="201" t="str">
        <f ca="1">IF(OFFSET('Purchases Input worksheet'!$C$1,ROW()-2,0)="","",OFFSET('Purchases Input worksheet'!$C$1,ROW()-2,0))</f>
        <v/>
      </c>
      <c r="E743" s="170" t="str">
        <f ca="1">IF(OFFSET('Purchases Input worksheet'!$F$1,ROW()-2,0)="","",OFFSET('Purchases Input worksheet'!$F$1,ROW()-2,0))</f>
        <v/>
      </c>
      <c r="F743" s="202" t="str">
        <f ca="1">IF(OFFSET('Purchases Input worksheet'!$G$1,ROW()-2,0)="","",OFFSET('Purchases Input worksheet'!$G$1,ROW()-2,0))</f>
        <v/>
      </c>
      <c r="G743" s="205" t="str">
        <f ca="1">IF($C743="Total",SUM(G$1:G742),IF(OR('Purchases Input worksheet'!$M742&gt;0,'Purchases Input worksheet'!$M742=0),"",'Purchases Input worksheet'!$M742))</f>
        <v/>
      </c>
      <c r="H743" s="206" t="str">
        <f ca="1">IF($C743="Total",SUM(H$1:H742),IF(OR('Purchases Input worksheet'!$M742&lt;0,'Purchases Input worksheet'!$M742=0),"",'Purchases Input worksheet'!$M742))</f>
        <v/>
      </c>
      <c r="I743" s="347"/>
      <c r="J743" s="211" t="str">
        <f ca="1">IF($C743="Total",SUM($I$1:I742),"")</f>
        <v/>
      </c>
      <c r="K743" s="212" t="str">
        <f ca="1">IFERROR(IF($C743="Total",$K$2+SUM($G743:$H743)-$J743,
IF(AND(G743="",H743=""),"",
$K$2+SUM(H$3:$H743)+SUM(G$3:$G743)-SUM(I$2:$I743))),"")</f>
        <v/>
      </c>
    </row>
    <row r="744" spans="1:11" x14ac:dyDescent="0.35">
      <c r="A744" s="318" t="str">
        <f ca="1">IF($B744='Creditor balance enquiry'!$C$2,1+COUNT($A$1:A743),"")</f>
        <v/>
      </c>
      <c r="B744" s="133" t="str">
        <f ca="1">OFFSET('Purchases Input worksheet'!$A$1,ROW()-2,0)</f>
        <v/>
      </c>
      <c r="C744" s="201" t="str">
        <f ca="1">IF($C743="Total","",
IF($C743="","",
IF(OFFSET('Purchases Input worksheet'!$B$1,ROW()-2,0)="","TOTAL",
OFFSET('Purchases Input worksheet'!$B$1,ROW()-2,0))))</f>
        <v/>
      </c>
      <c r="D744" s="201" t="str">
        <f ca="1">IF(OFFSET('Purchases Input worksheet'!$C$1,ROW()-2,0)="","",OFFSET('Purchases Input worksheet'!$C$1,ROW()-2,0))</f>
        <v/>
      </c>
      <c r="E744" s="170" t="str">
        <f ca="1">IF(OFFSET('Purchases Input worksheet'!$F$1,ROW()-2,0)="","",OFFSET('Purchases Input worksheet'!$F$1,ROW()-2,0))</f>
        <v/>
      </c>
      <c r="F744" s="202" t="str">
        <f ca="1">IF(OFFSET('Purchases Input worksheet'!$G$1,ROW()-2,0)="","",OFFSET('Purchases Input worksheet'!$G$1,ROW()-2,0))</f>
        <v/>
      </c>
      <c r="G744" s="205" t="str">
        <f ca="1">IF($C744="Total",SUM(G$1:G743),IF(OR('Purchases Input worksheet'!$M743&gt;0,'Purchases Input worksheet'!$M743=0),"",'Purchases Input worksheet'!$M743))</f>
        <v/>
      </c>
      <c r="H744" s="206" t="str">
        <f ca="1">IF($C744="Total",SUM(H$1:H743),IF(OR('Purchases Input worksheet'!$M743&lt;0,'Purchases Input worksheet'!$M743=0),"",'Purchases Input worksheet'!$M743))</f>
        <v/>
      </c>
      <c r="I744" s="347"/>
      <c r="J744" s="211" t="str">
        <f ca="1">IF($C744="Total",SUM($I$1:I743),"")</f>
        <v/>
      </c>
      <c r="K744" s="212" t="str">
        <f ca="1">IFERROR(IF($C744="Total",$K$2+SUM($G744:$H744)-$J744,
IF(AND(G744="",H744=""),"",
$K$2+SUM(H$3:$H744)+SUM(G$3:$G744)-SUM(I$2:$I744))),"")</f>
        <v/>
      </c>
    </row>
    <row r="745" spans="1:11" x14ac:dyDescent="0.35">
      <c r="A745" s="318" t="str">
        <f ca="1">IF($B745='Creditor balance enquiry'!$C$2,1+COUNT($A$1:A744),"")</f>
        <v/>
      </c>
      <c r="B745" s="133" t="str">
        <f ca="1">OFFSET('Purchases Input worksheet'!$A$1,ROW()-2,0)</f>
        <v/>
      </c>
      <c r="C745" s="201" t="str">
        <f ca="1">IF($C744="Total","",
IF($C744="","",
IF(OFFSET('Purchases Input worksheet'!$B$1,ROW()-2,0)="","TOTAL",
OFFSET('Purchases Input worksheet'!$B$1,ROW()-2,0))))</f>
        <v/>
      </c>
      <c r="D745" s="201" t="str">
        <f ca="1">IF(OFFSET('Purchases Input worksheet'!$C$1,ROW()-2,0)="","",OFFSET('Purchases Input worksheet'!$C$1,ROW()-2,0))</f>
        <v/>
      </c>
      <c r="E745" s="170" t="str">
        <f ca="1">IF(OFFSET('Purchases Input worksheet'!$F$1,ROW()-2,0)="","",OFFSET('Purchases Input worksheet'!$F$1,ROW()-2,0))</f>
        <v/>
      </c>
      <c r="F745" s="202" t="str">
        <f ca="1">IF(OFFSET('Purchases Input worksheet'!$G$1,ROW()-2,0)="","",OFFSET('Purchases Input worksheet'!$G$1,ROW()-2,0))</f>
        <v/>
      </c>
      <c r="G745" s="205" t="str">
        <f ca="1">IF($C745="Total",SUM(G$1:G744),IF(OR('Purchases Input worksheet'!$M744&gt;0,'Purchases Input worksheet'!$M744=0),"",'Purchases Input worksheet'!$M744))</f>
        <v/>
      </c>
      <c r="H745" s="206" t="str">
        <f ca="1">IF($C745="Total",SUM(H$1:H744),IF(OR('Purchases Input worksheet'!$M744&lt;0,'Purchases Input worksheet'!$M744=0),"",'Purchases Input worksheet'!$M744))</f>
        <v/>
      </c>
      <c r="I745" s="347"/>
      <c r="J745" s="211" t="str">
        <f ca="1">IF($C745="Total",SUM($I$1:I744),"")</f>
        <v/>
      </c>
      <c r="K745" s="212" t="str">
        <f ca="1">IFERROR(IF($C745="Total",$K$2+SUM($G745:$H745)-$J745,
IF(AND(G745="",H745=""),"",
$K$2+SUM(H$3:$H745)+SUM(G$3:$G745)-SUM(I$2:$I745))),"")</f>
        <v/>
      </c>
    </row>
    <row r="746" spans="1:11" x14ac:dyDescent="0.35">
      <c r="A746" s="318" t="str">
        <f ca="1">IF($B746='Creditor balance enquiry'!$C$2,1+COUNT($A$1:A745),"")</f>
        <v/>
      </c>
      <c r="B746" s="133" t="str">
        <f ca="1">OFFSET('Purchases Input worksheet'!$A$1,ROW()-2,0)</f>
        <v/>
      </c>
      <c r="C746" s="201" t="str">
        <f ca="1">IF($C745="Total","",
IF($C745="","",
IF(OFFSET('Purchases Input worksheet'!$B$1,ROW()-2,0)="","TOTAL",
OFFSET('Purchases Input worksheet'!$B$1,ROW()-2,0))))</f>
        <v/>
      </c>
      <c r="D746" s="201" t="str">
        <f ca="1">IF(OFFSET('Purchases Input worksheet'!$C$1,ROW()-2,0)="","",OFFSET('Purchases Input worksheet'!$C$1,ROW()-2,0))</f>
        <v/>
      </c>
      <c r="E746" s="170" t="str">
        <f ca="1">IF(OFFSET('Purchases Input worksheet'!$F$1,ROW()-2,0)="","",OFFSET('Purchases Input worksheet'!$F$1,ROW()-2,0))</f>
        <v/>
      </c>
      <c r="F746" s="202" t="str">
        <f ca="1">IF(OFFSET('Purchases Input worksheet'!$G$1,ROW()-2,0)="","",OFFSET('Purchases Input worksheet'!$G$1,ROW()-2,0))</f>
        <v/>
      </c>
      <c r="G746" s="205" t="str">
        <f ca="1">IF($C746="Total",SUM(G$1:G745),IF(OR('Purchases Input worksheet'!$M745&gt;0,'Purchases Input worksheet'!$M745=0),"",'Purchases Input worksheet'!$M745))</f>
        <v/>
      </c>
      <c r="H746" s="206" t="str">
        <f ca="1">IF($C746="Total",SUM(H$1:H745),IF(OR('Purchases Input worksheet'!$M745&lt;0,'Purchases Input worksheet'!$M745=0),"",'Purchases Input worksheet'!$M745))</f>
        <v/>
      </c>
      <c r="I746" s="347"/>
      <c r="J746" s="211" t="str">
        <f ca="1">IF($C746="Total",SUM($I$1:I745),"")</f>
        <v/>
      </c>
      <c r="K746" s="212" t="str">
        <f ca="1">IFERROR(IF($C746="Total",$K$2+SUM($G746:$H746)-$J746,
IF(AND(G746="",H746=""),"",
$K$2+SUM(H$3:$H746)+SUM(G$3:$G746)-SUM(I$2:$I746))),"")</f>
        <v/>
      </c>
    </row>
    <row r="747" spans="1:11" x14ac:dyDescent="0.35">
      <c r="A747" s="318" t="str">
        <f ca="1">IF($B747='Creditor balance enquiry'!$C$2,1+COUNT($A$1:A746),"")</f>
        <v/>
      </c>
      <c r="B747" s="133" t="str">
        <f ca="1">OFFSET('Purchases Input worksheet'!$A$1,ROW()-2,0)</f>
        <v/>
      </c>
      <c r="C747" s="201" t="str">
        <f ca="1">IF($C746="Total","",
IF($C746="","",
IF(OFFSET('Purchases Input worksheet'!$B$1,ROW()-2,0)="","TOTAL",
OFFSET('Purchases Input worksheet'!$B$1,ROW()-2,0))))</f>
        <v/>
      </c>
      <c r="D747" s="201" t="str">
        <f ca="1">IF(OFFSET('Purchases Input worksheet'!$C$1,ROW()-2,0)="","",OFFSET('Purchases Input worksheet'!$C$1,ROW()-2,0))</f>
        <v/>
      </c>
      <c r="E747" s="170" t="str">
        <f ca="1">IF(OFFSET('Purchases Input worksheet'!$F$1,ROW()-2,0)="","",OFFSET('Purchases Input worksheet'!$F$1,ROW()-2,0))</f>
        <v/>
      </c>
      <c r="F747" s="202" t="str">
        <f ca="1">IF(OFFSET('Purchases Input worksheet'!$G$1,ROW()-2,0)="","",OFFSET('Purchases Input worksheet'!$G$1,ROW()-2,0))</f>
        <v/>
      </c>
      <c r="G747" s="205" t="str">
        <f ca="1">IF($C747="Total",SUM(G$1:G746),IF(OR('Purchases Input worksheet'!$M746&gt;0,'Purchases Input worksheet'!$M746=0),"",'Purchases Input worksheet'!$M746))</f>
        <v/>
      </c>
      <c r="H747" s="206" t="str">
        <f ca="1">IF($C747="Total",SUM(H$1:H746),IF(OR('Purchases Input worksheet'!$M746&lt;0,'Purchases Input worksheet'!$M746=0),"",'Purchases Input worksheet'!$M746))</f>
        <v/>
      </c>
      <c r="I747" s="347"/>
      <c r="J747" s="211" t="str">
        <f ca="1">IF($C747="Total",SUM($I$1:I746),"")</f>
        <v/>
      </c>
      <c r="K747" s="212" t="str">
        <f ca="1">IFERROR(IF($C747="Total",$K$2+SUM($G747:$H747)-$J747,
IF(AND(G747="",H747=""),"",
$K$2+SUM(H$3:$H747)+SUM(G$3:$G747)-SUM(I$2:$I747))),"")</f>
        <v/>
      </c>
    </row>
    <row r="748" spans="1:11" x14ac:dyDescent="0.35">
      <c r="A748" s="318" t="str">
        <f ca="1">IF($B748='Creditor balance enquiry'!$C$2,1+COUNT($A$1:A747),"")</f>
        <v/>
      </c>
      <c r="B748" s="133" t="str">
        <f ca="1">OFFSET('Purchases Input worksheet'!$A$1,ROW()-2,0)</f>
        <v/>
      </c>
      <c r="C748" s="201" t="str">
        <f ca="1">IF($C747="Total","",
IF($C747="","",
IF(OFFSET('Purchases Input worksheet'!$B$1,ROW()-2,0)="","TOTAL",
OFFSET('Purchases Input worksheet'!$B$1,ROW()-2,0))))</f>
        <v/>
      </c>
      <c r="D748" s="201" t="str">
        <f ca="1">IF(OFFSET('Purchases Input worksheet'!$C$1,ROW()-2,0)="","",OFFSET('Purchases Input worksheet'!$C$1,ROW()-2,0))</f>
        <v/>
      </c>
      <c r="E748" s="170" t="str">
        <f ca="1">IF(OFFSET('Purchases Input worksheet'!$F$1,ROW()-2,0)="","",OFFSET('Purchases Input worksheet'!$F$1,ROW()-2,0))</f>
        <v/>
      </c>
      <c r="F748" s="202" t="str">
        <f ca="1">IF(OFFSET('Purchases Input worksheet'!$G$1,ROW()-2,0)="","",OFFSET('Purchases Input worksheet'!$G$1,ROW()-2,0))</f>
        <v/>
      </c>
      <c r="G748" s="205" t="str">
        <f ca="1">IF($C748="Total",SUM(G$1:G747),IF(OR('Purchases Input worksheet'!$M747&gt;0,'Purchases Input worksheet'!$M747=0),"",'Purchases Input worksheet'!$M747))</f>
        <v/>
      </c>
      <c r="H748" s="206" t="str">
        <f ca="1">IF($C748="Total",SUM(H$1:H747),IF(OR('Purchases Input worksheet'!$M747&lt;0,'Purchases Input worksheet'!$M747=0),"",'Purchases Input worksheet'!$M747))</f>
        <v/>
      </c>
      <c r="I748" s="347"/>
      <c r="J748" s="211" t="str">
        <f ca="1">IF($C748="Total",SUM($I$1:I747),"")</f>
        <v/>
      </c>
      <c r="K748" s="212" t="str">
        <f ca="1">IFERROR(IF($C748="Total",$K$2+SUM($G748:$H748)-$J748,
IF(AND(G748="",H748=""),"",
$K$2+SUM(H$3:$H748)+SUM(G$3:$G748)-SUM(I$2:$I748))),"")</f>
        <v/>
      </c>
    </row>
    <row r="749" spans="1:11" x14ac:dyDescent="0.35">
      <c r="A749" s="318" t="str">
        <f ca="1">IF($B749='Creditor balance enquiry'!$C$2,1+COUNT($A$1:A748),"")</f>
        <v/>
      </c>
      <c r="B749" s="133" t="str">
        <f ca="1">OFFSET('Purchases Input worksheet'!$A$1,ROW()-2,0)</f>
        <v/>
      </c>
      <c r="C749" s="201" t="str">
        <f ca="1">IF($C748="Total","",
IF($C748="","",
IF(OFFSET('Purchases Input worksheet'!$B$1,ROW()-2,0)="","TOTAL",
OFFSET('Purchases Input worksheet'!$B$1,ROW()-2,0))))</f>
        <v/>
      </c>
      <c r="D749" s="201" t="str">
        <f ca="1">IF(OFFSET('Purchases Input worksheet'!$C$1,ROW()-2,0)="","",OFFSET('Purchases Input worksheet'!$C$1,ROW()-2,0))</f>
        <v/>
      </c>
      <c r="E749" s="170" t="str">
        <f ca="1">IF(OFFSET('Purchases Input worksheet'!$F$1,ROW()-2,0)="","",OFFSET('Purchases Input worksheet'!$F$1,ROW()-2,0))</f>
        <v/>
      </c>
      <c r="F749" s="202" t="str">
        <f ca="1">IF(OFFSET('Purchases Input worksheet'!$G$1,ROW()-2,0)="","",OFFSET('Purchases Input worksheet'!$G$1,ROW()-2,0))</f>
        <v/>
      </c>
      <c r="G749" s="205" t="str">
        <f ca="1">IF($C749="Total",SUM(G$1:G748),IF(OR('Purchases Input worksheet'!$M748&gt;0,'Purchases Input worksheet'!$M748=0),"",'Purchases Input worksheet'!$M748))</f>
        <v/>
      </c>
      <c r="H749" s="206" t="str">
        <f ca="1">IF($C749="Total",SUM(H$1:H748),IF(OR('Purchases Input worksheet'!$M748&lt;0,'Purchases Input worksheet'!$M748=0),"",'Purchases Input worksheet'!$M748))</f>
        <v/>
      </c>
      <c r="I749" s="347"/>
      <c r="J749" s="211" t="str">
        <f ca="1">IF($C749="Total",SUM($I$1:I748),"")</f>
        <v/>
      </c>
      <c r="K749" s="212" t="str">
        <f ca="1">IFERROR(IF($C749="Total",$K$2+SUM($G749:$H749)-$J749,
IF(AND(G749="",H749=""),"",
$K$2+SUM(H$3:$H749)+SUM(G$3:$G749)-SUM(I$2:$I749))),"")</f>
        <v/>
      </c>
    </row>
    <row r="750" spans="1:11" x14ac:dyDescent="0.35">
      <c r="A750" s="318" t="str">
        <f ca="1">IF($B750='Creditor balance enquiry'!$C$2,1+COUNT($A$1:A749),"")</f>
        <v/>
      </c>
      <c r="B750" s="133" t="str">
        <f ca="1">OFFSET('Purchases Input worksheet'!$A$1,ROW()-2,0)</f>
        <v/>
      </c>
      <c r="C750" s="201" t="str">
        <f ca="1">IF($C749="Total","",
IF($C749="","",
IF(OFFSET('Purchases Input worksheet'!$B$1,ROW()-2,0)="","TOTAL",
OFFSET('Purchases Input worksheet'!$B$1,ROW()-2,0))))</f>
        <v/>
      </c>
      <c r="D750" s="201" t="str">
        <f ca="1">IF(OFFSET('Purchases Input worksheet'!$C$1,ROW()-2,0)="","",OFFSET('Purchases Input worksheet'!$C$1,ROW()-2,0))</f>
        <v/>
      </c>
      <c r="E750" s="170" t="str">
        <f ca="1">IF(OFFSET('Purchases Input worksheet'!$F$1,ROW()-2,0)="","",OFFSET('Purchases Input worksheet'!$F$1,ROW()-2,0))</f>
        <v/>
      </c>
      <c r="F750" s="202" t="str">
        <f ca="1">IF(OFFSET('Purchases Input worksheet'!$G$1,ROW()-2,0)="","",OFFSET('Purchases Input worksheet'!$G$1,ROW()-2,0))</f>
        <v/>
      </c>
      <c r="G750" s="205" t="str">
        <f ca="1">IF($C750="Total",SUM(G$1:G749),IF(OR('Purchases Input worksheet'!$M749&gt;0,'Purchases Input worksheet'!$M749=0),"",'Purchases Input worksheet'!$M749))</f>
        <v/>
      </c>
      <c r="H750" s="206" t="str">
        <f ca="1">IF($C750="Total",SUM(H$1:H749),IF(OR('Purchases Input worksheet'!$M749&lt;0,'Purchases Input worksheet'!$M749=0),"",'Purchases Input worksheet'!$M749))</f>
        <v/>
      </c>
      <c r="I750" s="347"/>
      <c r="J750" s="211" t="str">
        <f ca="1">IF($C750="Total",SUM($I$1:I749),"")</f>
        <v/>
      </c>
      <c r="K750" s="212" t="str">
        <f ca="1">IFERROR(IF($C750="Total",$K$2+SUM($G750:$H750)-$J750,
IF(AND(G750="",H750=""),"",
$K$2+SUM(H$3:$H750)+SUM(G$3:$G750)-SUM(I$2:$I750))),"")</f>
        <v/>
      </c>
    </row>
    <row r="751" spans="1:11" x14ac:dyDescent="0.35">
      <c r="A751" s="318" t="str">
        <f ca="1">IF($B751='Creditor balance enquiry'!$C$2,1+COUNT($A$1:A750),"")</f>
        <v/>
      </c>
      <c r="B751" s="133" t="str">
        <f ca="1">OFFSET('Purchases Input worksheet'!$A$1,ROW()-2,0)</f>
        <v/>
      </c>
      <c r="C751" s="201" t="str">
        <f ca="1">IF($C750="Total","",
IF($C750="","",
IF(OFFSET('Purchases Input worksheet'!$B$1,ROW()-2,0)="","TOTAL",
OFFSET('Purchases Input worksheet'!$B$1,ROW()-2,0))))</f>
        <v/>
      </c>
      <c r="D751" s="201" t="str">
        <f ca="1">IF(OFFSET('Purchases Input worksheet'!$C$1,ROW()-2,0)="","",OFFSET('Purchases Input worksheet'!$C$1,ROW()-2,0))</f>
        <v/>
      </c>
      <c r="E751" s="170" t="str">
        <f ca="1">IF(OFFSET('Purchases Input worksheet'!$F$1,ROW()-2,0)="","",OFFSET('Purchases Input worksheet'!$F$1,ROW()-2,0))</f>
        <v/>
      </c>
      <c r="F751" s="202" t="str">
        <f ca="1">IF(OFFSET('Purchases Input worksheet'!$G$1,ROW()-2,0)="","",OFFSET('Purchases Input worksheet'!$G$1,ROW()-2,0))</f>
        <v/>
      </c>
      <c r="G751" s="205" t="str">
        <f ca="1">IF($C751="Total",SUM(G$1:G750),IF(OR('Purchases Input worksheet'!$M750&gt;0,'Purchases Input worksheet'!$M750=0),"",'Purchases Input worksheet'!$M750))</f>
        <v/>
      </c>
      <c r="H751" s="206" t="str">
        <f ca="1">IF($C751="Total",SUM(H$1:H750),IF(OR('Purchases Input worksheet'!$M750&lt;0,'Purchases Input worksheet'!$M750=0),"",'Purchases Input worksheet'!$M750))</f>
        <v/>
      </c>
      <c r="I751" s="347"/>
      <c r="J751" s="211" t="str">
        <f ca="1">IF($C751="Total",SUM($I$1:I750),"")</f>
        <v/>
      </c>
      <c r="K751" s="212" t="str">
        <f ca="1">IFERROR(IF($C751="Total",$K$2+SUM($G751:$H751)-$J751,
IF(AND(G751="",H751=""),"",
$K$2+SUM(H$3:$H751)+SUM(G$3:$G751)-SUM(I$2:$I751))),"")</f>
        <v/>
      </c>
    </row>
    <row r="752" spans="1:11" x14ac:dyDescent="0.35">
      <c r="A752" s="318" t="str">
        <f ca="1">IF($B752='Creditor balance enquiry'!$C$2,1+COUNT($A$1:A751),"")</f>
        <v/>
      </c>
      <c r="B752" s="133" t="str">
        <f ca="1">OFFSET('Purchases Input worksheet'!$A$1,ROW()-2,0)</f>
        <v/>
      </c>
      <c r="C752" s="201" t="str">
        <f ca="1">IF($C751="Total","",
IF($C751="","",
IF(OFFSET('Purchases Input worksheet'!$B$1,ROW()-2,0)="","TOTAL",
OFFSET('Purchases Input worksheet'!$B$1,ROW()-2,0))))</f>
        <v/>
      </c>
      <c r="D752" s="201" t="str">
        <f ca="1">IF(OFFSET('Purchases Input worksheet'!$C$1,ROW()-2,0)="","",OFFSET('Purchases Input worksheet'!$C$1,ROW()-2,0))</f>
        <v/>
      </c>
      <c r="E752" s="170" t="str">
        <f ca="1">IF(OFFSET('Purchases Input worksheet'!$F$1,ROW()-2,0)="","",OFFSET('Purchases Input worksheet'!$F$1,ROW()-2,0))</f>
        <v/>
      </c>
      <c r="F752" s="202" t="str">
        <f ca="1">IF(OFFSET('Purchases Input worksheet'!$G$1,ROW()-2,0)="","",OFFSET('Purchases Input worksheet'!$G$1,ROW()-2,0))</f>
        <v/>
      </c>
      <c r="G752" s="205" t="str">
        <f ca="1">IF($C752="Total",SUM(G$1:G751),IF(OR('Purchases Input worksheet'!$M751&gt;0,'Purchases Input worksheet'!$M751=0),"",'Purchases Input worksheet'!$M751))</f>
        <v/>
      </c>
      <c r="H752" s="206" t="str">
        <f ca="1">IF($C752="Total",SUM(H$1:H751),IF(OR('Purchases Input worksheet'!$M751&lt;0,'Purchases Input worksheet'!$M751=0),"",'Purchases Input worksheet'!$M751))</f>
        <v/>
      </c>
      <c r="I752" s="347"/>
      <c r="J752" s="211" t="str">
        <f ca="1">IF($C752="Total",SUM($I$1:I751),"")</f>
        <v/>
      </c>
      <c r="K752" s="212" t="str">
        <f ca="1">IFERROR(IF($C752="Total",$K$2+SUM($G752:$H752)-$J752,
IF(AND(G752="",H752=""),"",
$K$2+SUM(H$3:$H752)+SUM(G$3:$G752)-SUM(I$2:$I752))),"")</f>
        <v/>
      </c>
    </row>
    <row r="753" spans="1:11" x14ac:dyDescent="0.35">
      <c r="A753" s="318" t="str">
        <f ca="1">IF($B753='Creditor balance enquiry'!$C$2,1+COUNT($A$1:A752),"")</f>
        <v/>
      </c>
      <c r="B753" s="133" t="str">
        <f ca="1">OFFSET('Purchases Input worksheet'!$A$1,ROW()-2,0)</f>
        <v/>
      </c>
      <c r="C753" s="201" t="str">
        <f ca="1">IF($C752="Total","",
IF($C752="","",
IF(OFFSET('Purchases Input worksheet'!$B$1,ROW()-2,0)="","TOTAL",
OFFSET('Purchases Input worksheet'!$B$1,ROW()-2,0))))</f>
        <v/>
      </c>
      <c r="D753" s="201" t="str">
        <f ca="1">IF(OFFSET('Purchases Input worksheet'!$C$1,ROW()-2,0)="","",OFFSET('Purchases Input worksheet'!$C$1,ROW()-2,0))</f>
        <v/>
      </c>
      <c r="E753" s="170" t="str">
        <f ca="1">IF(OFFSET('Purchases Input worksheet'!$F$1,ROW()-2,0)="","",OFFSET('Purchases Input worksheet'!$F$1,ROW()-2,0))</f>
        <v/>
      </c>
      <c r="F753" s="202" t="str">
        <f ca="1">IF(OFFSET('Purchases Input worksheet'!$G$1,ROW()-2,0)="","",OFFSET('Purchases Input worksheet'!$G$1,ROW()-2,0))</f>
        <v/>
      </c>
      <c r="G753" s="205" t="str">
        <f ca="1">IF($C753="Total",SUM(G$1:G752),IF(OR('Purchases Input worksheet'!$M752&gt;0,'Purchases Input worksheet'!$M752=0),"",'Purchases Input worksheet'!$M752))</f>
        <v/>
      </c>
      <c r="H753" s="206" t="str">
        <f ca="1">IF($C753="Total",SUM(H$1:H752),IF(OR('Purchases Input worksheet'!$M752&lt;0,'Purchases Input worksheet'!$M752=0),"",'Purchases Input worksheet'!$M752))</f>
        <v/>
      </c>
      <c r="I753" s="347"/>
      <c r="J753" s="211" t="str">
        <f ca="1">IF($C753="Total",SUM($I$1:I752),"")</f>
        <v/>
      </c>
      <c r="K753" s="212" t="str">
        <f ca="1">IFERROR(IF($C753="Total",$K$2+SUM($G753:$H753)-$J753,
IF(AND(G753="",H753=""),"",
$K$2+SUM(H$3:$H753)+SUM(G$3:$G753)-SUM(I$2:$I753))),"")</f>
        <v/>
      </c>
    </row>
    <row r="754" spans="1:11" x14ac:dyDescent="0.35">
      <c r="A754" s="318" t="str">
        <f ca="1">IF($B754='Creditor balance enquiry'!$C$2,1+COUNT($A$1:A753),"")</f>
        <v/>
      </c>
      <c r="B754" s="133" t="str">
        <f ca="1">OFFSET('Purchases Input worksheet'!$A$1,ROW()-2,0)</f>
        <v/>
      </c>
      <c r="C754" s="201" t="str">
        <f ca="1">IF($C753="Total","",
IF($C753="","",
IF(OFFSET('Purchases Input worksheet'!$B$1,ROW()-2,0)="","TOTAL",
OFFSET('Purchases Input worksheet'!$B$1,ROW()-2,0))))</f>
        <v/>
      </c>
      <c r="D754" s="201" t="str">
        <f ca="1">IF(OFFSET('Purchases Input worksheet'!$C$1,ROW()-2,0)="","",OFFSET('Purchases Input worksheet'!$C$1,ROW()-2,0))</f>
        <v/>
      </c>
      <c r="E754" s="170" t="str">
        <f ca="1">IF(OFFSET('Purchases Input worksheet'!$F$1,ROW()-2,0)="","",OFFSET('Purchases Input worksheet'!$F$1,ROW()-2,0))</f>
        <v/>
      </c>
      <c r="F754" s="202" t="str">
        <f ca="1">IF(OFFSET('Purchases Input worksheet'!$G$1,ROW()-2,0)="","",OFFSET('Purchases Input worksheet'!$G$1,ROW()-2,0))</f>
        <v/>
      </c>
      <c r="G754" s="205" t="str">
        <f ca="1">IF($C754="Total",SUM(G$1:G753),IF(OR('Purchases Input worksheet'!$M753&gt;0,'Purchases Input worksheet'!$M753=0),"",'Purchases Input worksheet'!$M753))</f>
        <v/>
      </c>
      <c r="H754" s="206" t="str">
        <f ca="1">IF($C754="Total",SUM(H$1:H753),IF(OR('Purchases Input worksheet'!$M753&lt;0,'Purchases Input worksheet'!$M753=0),"",'Purchases Input worksheet'!$M753))</f>
        <v/>
      </c>
      <c r="I754" s="347"/>
      <c r="J754" s="211" t="str">
        <f ca="1">IF($C754="Total",SUM($I$1:I753),"")</f>
        <v/>
      </c>
      <c r="K754" s="212" t="str">
        <f ca="1">IFERROR(IF($C754="Total",$K$2+SUM($G754:$H754)-$J754,
IF(AND(G754="",H754=""),"",
$K$2+SUM(H$3:$H754)+SUM(G$3:$G754)-SUM(I$2:$I754))),"")</f>
        <v/>
      </c>
    </row>
    <row r="755" spans="1:11" x14ac:dyDescent="0.35">
      <c r="A755" s="318" t="str">
        <f ca="1">IF($B755='Creditor balance enquiry'!$C$2,1+COUNT($A$1:A754),"")</f>
        <v/>
      </c>
      <c r="B755" s="133" t="str">
        <f ca="1">OFFSET('Purchases Input worksheet'!$A$1,ROW()-2,0)</f>
        <v/>
      </c>
      <c r="C755" s="201" t="str">
        <f ca="1">IF($C754="Total","",
IF($C754="","",
IF(OFFSET('Purchases Input worksheet'!$B$1,ROW()-2,0)="","TOTAL",
OFFSET('Purchases Input worksheet'!$B$1,ROW()-2,0))))</f>
        <v/>
      </c>
      <c r="D755" s="201" t="str">
        <f ca="1">IF(OFFSET('Purchases Input worksheet'!$C$1,ROW()-2,0)="","",OFFSET('Purchases Input worksheet'!$C$1,ROW()-2,0))</f>
        <v/>
      </c>
      <c r="E755" s="170" t="str">
        <f ca="1">IF(OFFSET('Purchases Input worksheet'!$F$1,ROW()-2,0)="","",OFFSET('Purchases Input worksheet'!$F$1,ROW()-2,0))</f>
        <v/>
      </c>
      <c r="F755" s="202" t="str">
        <f ca="1">IF(OFFSET('Purchases Input worksheet'!$G$1,ROW()-2,0)="","",OFFSET('Purchases Input worksheet'!$G$1,ROW()-2,0))</f>
        <v/>
      </c>
      <c r="G755" s="205" t="str">
        <f ca="1">IF($C755="Total",SUM(G$1:G754),IF(OR('Purchases Input worksheet'!$M754&gt;0,'Purchases Input worksheet'!$M754=0),"",'Purchases Input worksheet'!$M754))</f>
        <v/>
      </c>
      <c r="H755" s="206" t="str">
        <f ca="1">IF($C755="Total",SUM(H$1:H754),IF(OR('Purchases Input worksheet'!$M754&lt;0,'Purchases Input worksheet'!$M754=0),"",'Purchases Input worksheet'!$M754))</f>
        <v/>
      </c>
      <c r="I755" s="347"/>
      <c r="J755" s="211" t="str">
        <f ca="1">IF($C755="Total",SUM($I$1:I754),"")</f>
        <v/>
      </c>
      <c r="K755" s="212" t="str">
        <f ca="1">IFERROR(IF($C755="Total",$K$2+SUM($G755:$H755)-$J755,
IF(AND(G755="",H755=""),"",
$K$2+SUM(H$3:$H755)+SUM(G$3:$G755)-SUM(I$2:$I755))),"")</f>
        <v/>
      </c>
    </row>
    <row r="756" spans="1:11" x14ac:dyDescent="0.35">
      <c r="A756" s="318" t="str">
        <f ca="1">IF($B756='Creditor balance enquiry'!$C$2,1+COUNT($A$1:A755),"")</f>
        <v/>
      </c>
      <c r="B756" s="133" t="str">
        <f ca="1">OFFSET('Purchases Input worksheet'!$A$1,ROW()-2,0)</f>
        <v/>
      </c>
      <c r="C756" s="201" t="str">
        <f ca="1">IF($C755="Total","",
IF($C755="","",
IF(OFFSET('Purchases Input worksheet'!$B$1,ROW()-2,0)="","TOTAL",
OFFSET('Purchases Input worksheet'!$B$1,ROW()-2,0))))</f>
        <v/>
      </c>
      <c r="D756" s="201" t="str">
        <f ca="1">IF(OFFSET('Purchases Input worksheet'!$C$1,ROW()-2,0)="","",OFFSET('Purchases Input worksheet'!$C$1,ROW()-2,0))</f>
        <v/>
      </c>
      <c r="E756" s="170" t="str">
        <f ca="1">IF(OFFSET('Purchases Input worksheet'!$F$1,ROW()-2,0)="","",OFFSET('Purchases Input worksheet'!$F$1,ROW()-2,0))</f>
        <v/>
      </c>
      <c r="F756" s="202" t="str">
        <f ca="1">IF(OFFSET('Purchases Input worksheet'!$G$1,ROW()-2,0)="","",OFFSET('Purchases Input worksheet'!$G$1,ROW()-2,0))</f>
        <v/>
      </c>
      <c r="G756" s="205" t="str">
        <f ca="1">IF($C756="Total",SUM(G$1:G755),IF(OR('Purchases Input worksheet'!$M755&gt;0,'Purchases Input worksheet'!$M755=0),"",'Purchases Input worksheet'!$M755))</f>
        <v/>
      </c>
      <c r="H756" s="206" t="str">
        <f ca="1">IF($C756="Total",SUM(H$1:H755),IF(OR('Purchases Input worksheet'!$M755&lt;0,'Purchases Input worksheet'!$M755=0),"",'Purchases Input worksheet'!$M755))</f>
        <v/>
      </c>
      <c r="I756" s="347"/>
      <c r="J756" s="211" t="str">
        <f ca="1">IF($C756="Total",SUM($I$1:I755),"")</f>
        <v/>
      </c>
      <c r="K756" s="212" t="str">
        <f ca="1">IFERROR(IF($C756="Total",$K$2+SUM($G756:$H756)-$J756,
IF(AND(G756="",H756=""),"",
$K$2+SUM(H$3:$H756)+SUM(G$3:$G756)-SUM(I$2:$I756))),"")</f>
        <v/>
      </c>
    </row>
    <row r="757" spans="1:11" x14ac:dyDescent="0.35">
      <c r="A757" s="318" t="str">
        <f ca="1">IF($B757='Creditor balance enquiry'!$C$2,1+COUNT($A$1:A756),"")</f>
        <v/>
      </c>
      <c r="B757" s="133" t="str">
        <f ca="1">OFFSET('Purchases Input worksheet'!$A$1,ROW()-2,0)</f>
        <v/>
      </c>
      <c r="C757" s="201" t="str">
        <f ca="1">IF($C756="Total","",
IF($C756="","",
IF(OFFSET('Purchases Input worksheet'!$B$1,ROW()-2,0)="","TOTAL",
OFFSET('Purchases Input worksheet'!$B$1,ROW()-2,0))))</f>
        <v/>
      </c>
      <c r="D757" s="201" t="str">
        <f ca="1">IF(OFFSET('Purchases Input worksheet'!$C$1,ROW()-2,0)="","",OFFSET('Purchases Input worksheet'!$C$1,ROW()-2,0))</f>
        <v/>
      </c>
      <c r="E757" s="170" t="str">
        <f ca="1">IF(OFFSET('Purchases Input worksheet'!$F$1,ROW()-2,0)="","",OFFSET('Purchases Input worksheet'!$F$1,ROW()-2,0))</f>
        <v/>
      </c>
      <c r="F757" s="202" t="str">
        <f ca="1">IF(OFFSET('Purchases Input worksheet'!$G$1,ROW()-2,0)="","",OFFSET('Purchases Input worksheet'!$G$1,ROW()-2,0))</f>
        <v/>
      </c>
      <c r="G757" s="205" t="str">
        <f ca="1">IF($C757="Total",SUM(G$1:G756),IF(OR('Purchases Input worksheet'!$M756&gt;0,'Purchases Input worksheet'!$M756=0),"",'Purchases Input worksheet'!$M756))</f>
        <v/>
      </c>
      <c r="H757" s="206" t="str">
        <f ca="1">IF($C757="Total",SUM(H$1:H756),IF(OR('Purchases Input worksheet'!$M756&lt;0,'Purchases Input worksheet'!$M756=0),"",'Purchases Input worksheet'!$M756))</f>
        <v/>
      </c>
      <c r="I757" s="347"/>
      <c r="J757" s="211" t="str">
        <f ca="1">IF($C757="Total",SUM($I$1:I756),"")</f>
        <v/>
      </c>
      <c r="K757" s="212" t="str">
        <f ca="1">IFERROR(IF($C757="Total",$K$2+SUM($G757:$H757)-$J757,
IF(AND(G757="",H757=""),"",
$K$2+SUM(H$3:$H757)+SUM(G$3:$G757)-SUM(I$2:$I757))),"")</f>
        <v/>
      </c>
    </row>
    <row r="758" spans="1:11" x14ac:dyDescent="0.35">
      <c r="A758" s="318" t="str">
        <f ca="1">IF($B758='Creditor balance enquiry'!$C$2,1+COUNT($A$1:A757),"")</f>
        <v/>
      </c>
      <c r="B758" s="133" t="str">
        <f ca="1">OFFSET('Purchases Input worksheet'!$A$1,ROW()-2,0)</f>
        <v/>
      </c>
      <c r="C758" s="201" t="str">
        <f ca="1">IF($C757="Total","",
IF($C757="","",
IF(OFFSET('Purchases Input worksheet'!$B$1,ROW()-2,0)="","TOTAL",
OFFSET('Purchases Input worksheet'!$B$1,ROW()-2,0))))</f>
        <v/>
      </c>
      <c r="D758" s="201" t="str">
        <f ca="1">IF(OFFSET('Purchases Input worksheet'!$C$1,ROW()-2,0)="","",OFFSET('Purchases Input worksheet'!$C$1,ROW()-2,0))</f>
        <v/>
      </c>
      <c r="E758" s="170" t="str">
        <f ca="1">IF(OFFSET('Purchases Input worksheet'!$F$1,ROW()-2,0)="","",OFFSET('Purchases Input worksheet'!$F$1,ROW()-2,0))</f>
        <v/>
      </c>
      <c r="F758" s="202" t="str">
        <f ca="1">IF(OFFSET('Purchases Input worksheet'!$G$1,ROW()-2,0)="","",OFFSET('Purchases Input worksheet'!$G$1,ROW()-2,0))</f>
        <v/>
      </c>
      <c r="G758" s="205" t="str">
        <f ca="1">IF($C758="Total",SUM(G$1:G757),IF(OR('Purchases Input worksheet'!$M757&gt;0,'Purchases Input worksheet'!$M757=0),"",'Purchases Input worksheet'!$M757))</f>
        <v/>
      </c>
      <c r="H758" s="206" t="str">
        <f ca="1">IF($C758="Total",SUM(H$1:H757),IF(OR('Purchases Input worksheet'!$M757&lt;0,'Purchases Input worksheet'!$M757=0),"",'Purchases Input worksheet'!$M757))</f>
        <v/>
      </c>
      <c r="I758" s="347"/>
      <c r="J758" s="211" t="str">
        <f ca="1">IF($C758="Total",SUM($I$1:I757),"")</f>
        <v/>
      </c>
      <c r="K758" s="212" t="str">
        <f ca="1">IFERROR(IF($C758="Total",$K$2+SUM($G758:$H758)-$J758,
IF(AND(G758="",H758=""),"",
$K$2+SUM(H$3:$H758)+SUM(G$3:$G758)-SUM(I$2:$I758))),"")</f>
        <v/>
      </c>
    </row>
    <row r="759" spans="1:11" x14ac:dyDescent="0.35">
      <c r="A759" s="318" t="str">
        <f ca="1">IF($B759='Creditor balance enquiry'!$C$2,1+COUNT($A$1:A758),"")</f>
        <v/>
      </c>
      <c r="B759" s="133" t="str">
        <f ca="1">OFFSET('Purchases Input worksheet'!$A$1,ROW()-2,0)</f>
        <v/>
      </c>
      <c r="C759" s="201" t="str">
        <f ca="1">IF($C758="Total","",
IF($C758="","",
IF(OFFSET('Purchases Input worksheet'!$B$1,ROW()-2,0)="","TOTAL",
OFFSET('Purchases Input worksheet'!$B$1,ROW()-2,0))))</f>
        <v/>
      </c>
      <c r="D759" s="201" t="str">
        <f ca="1">IF(OFFSET('Purchases Input worksheet'!$C$1,ROW()-2,0)="","",OFFSET('Purchases Input worksheet'!$C$1,ROW()-2,0))</f>
        <v/>
      </c>
      <c r="E759" s="170" t="str">
        <f ca="1">IF(OFFSET('Purchases Input worksheet'!$F$1,ROW()-2,0)="","",OFFSET('Purchases Input worksheet'!$F$1,ROW()-2,0))</f>
        <v/>
      </c>
      <c r="F759" s="202" t="str">
        <f ca="1">IF(OFFSET('Purchases Input worksheet'!$G$1,ROW()-2,0)="","",OFFSET('Purchases Input worksheet'!$G$1,ROW()-2,0))</f>
        <v/>
      </c>
      <c r="G759" s="205" t="str">
        <f ca="1">IF($C759="Total",SUM(G$1:G758),IF(OR('Purchases Input worksheet'!$M758&gt;0,'Purchases Input worksheet'!$M758=0),"",'Purchases Input worksheet'!$M758))</f>
        <v/>
      </c>
      <c r="H759" s="206" t="str">
        <f ca="1">IF($C759="Total",SUM(H$1:H758),IF(OR('Purchases Input worksheet'!$M758&lt;0,'Purchases Input worksheet'!$M758=0),"",'Purchases Input worksheet'!$M758))</f>
        <v/>
      </c>
      <c r="I759" s="347"/>
      <c r="J759" s="211" t="str">
        <f ca="1">IF($C759="Total",SUM($I$1:I758),"")</f>
        <v/>
      </c>
      <c r="K759" s="212" t="str">
        <f ca="1">IFERROR(IF($C759="Total",$K$2+SUM($G759:$H759)-$J759,
IF(AND(G759="",H759=""),"",
$K$2+SUM(H$3:$H759)+SUM(G$3:$G759)-SUM(I$2:$I759))),"")</f>
        <v/>
      </c>
    </row>
    <row r="760" spans="1:11" x14ac:dyDescent="0.35">
      <c r="A760" s="318" t="str">
        <f ca="1">IF($B760='Creditor balance enquiry'!$C$2,1+COUNT($A$1:A759),"")</f>
        <v/>
      </c>
      <c r="B760" s="133" t="str">
        <f ca="1">OFFSET('Purchases Input worksheet'!$A$1,ROW()-2,0)</f>
        <v/>
      </c>
      <c r="C760" s="201" t="str">
        <f ca="1">IF($C759="Total","",
IF($C759="","",
IF(OFFSET('Purchases Input worksheet'!$B$1,ROW()-2,0)="","TOTAL",
OFFSET('Purchases Input worksheet'!$B$1,ROW()-2,0))))</f>
        <v/>
      </c>
      <c r="D760" s="201" t="str">
        <f ca="1">IF(OFFSET('Purchases Input worksheet'!$C$1,ROW()-2,0)="","",OFFSET('Purchases Input worksheet'!$C$1,ROW()-2,0))</f>
        <v/>
      </c>
      <c r="E760" s="170" t="str">
        <f ca="1">IF(OFFSET('Purchases Input worksheet'!$F$1,ROW()-2,0)="","",OFFSET('Purchases Input worksheet'!$F$1,ROW()-2,0))</f>
        <v/>
      </c>
      <c r="F760" s="202" t="str">
        <f ca="1">IF(OFFSET('Purchases Input worksheet'!$G$1,ROW()-2,0)="","",OFFSET('Purchases Input worksheet'!$G$1,ROW()-2,0))</f>
        <v/>
      </c>
      <c r="G760" s="205" t="str">
        <f ca="1">IF($C760="Total",SUM(G$1:G759),IF(OR('Purchases Input worksheet'!$M759&gt;0,'Purchases Input worksheet'!$M759=0),"",'Purchases Input worksheet'!$M759))</f>
        <v/>
      </c>
      <c r="H760" s="206" t="str">
        <f ca="1">IF($C760="Total",SUM(H$1:H759),IF(OR('Purchases Input worksheet'!$M759&lt;0,'Purchases Input worksheet'!$M759=0),"",'Purchases Input worksheet'!$M759))</f>
        <v/>
      </c>
      <c r="I760" s="347"/>
      <c r="J760" s="211" t="str">
        <f ca="1">IF($C760="Total",SUM($I$1:I759),"")</f>
        <v/>
      </c>
      <c r="K760" s="212" t="str">
        <f ca="1">IFERROR(IF($C760="Total",$K$2+SUM($G760:$H760)-$J760,
IF(AND(G760="",H760=""),"",
$K$2+SUM(H$3:$H760)+SUM(G$3:$G760)-SUM(I$2:$I760))),"")</f>
        <v/>
      </c>
    </row>
    <row r="761" spans="1:11" x14ac:dyDescent="0.35">
      <c r="A761" s="318" t="str">
        <f ca="1">IF($B761='Creditor balance enquiry'!$C$2,1+COUNT($A$1:A760),"")</f>
        <v/>
      </c>
      <c r="B761" s="133" t="str">
        <f ca="1">OFFSET('Purchases Input worksheet'!$A$1,ROW()-2,0)</f>
        <v/>
      </c>
      <c r="C761" s="201" t="str">
        <f ca="1">IF($C760="Total","",
IF($C760="","",
IF(OFFSET('Purchases Input worksheet'!$B$1,ROW()-2,0)="","TOTAL",
OFFSET('Purchases Input worksheet'!$B$1,ROW()-2,0))))</f>
        <v/>
      </c>
      <c r="D761" s="201" t="str">
        <f ca="1">IF(OFFSET('Purchases Input worksheet'!$C$1,ROW()-2,0)="","",OFFSET('Purchases Input worksheet'!$C$1,ROW()-2,0))</f>
        <v/>
      </c>
      <c r="E761" s="170" t="str">
        <f ca="1">IF(OFFSET('Purchases Input worksheet'!$F$1,ROW()-2,0)="","",OFFSET('Purchases Input worksheet'!$F$1,ROW()-2,0))</f>
        <v/>
      </c>
      <c r="F761" s="202" t="str">
        <f ca="1">IF(OFFSET('Purchases Input worksheet'!$G$1,ROW()-2,0)="","",OFFSET('Purchases Input worksheet'!$G$1,ROW()-2,0))</f>
        <v/>
      </c>
      <c r="G761" s="205" t="str">
        <f ca="1">IF($C761="Total",SUM(G$1:G760),IF(OR('Purchases Input worksheet'!$M760&gt;0,'Purchases Input worksheet'!$M760=0),"",'Purchases Input worksheet'!$M760))</f>
        <v/>
      </c>
      <c r="H761" s="206" t="str">
        <f ca="1">IF($C761="Total",SUM(H$1:H760),IF(OR('Purchases Input worksheet'!$M760&lt;0,'Purchases Input worksheet'!$M760=0),"",'Purchases Input worksheet'!$M760))</f>
        <v/>
      </c>
      <c r="I761" s="347"/>
      <c r="J761" s="211" t="str">
        <f ca="1">IF($C761="Total",SUM($I$1:I760),"")</f>
        <v/>
      </c>
      <c r="K761" s="212" t="str">
        <f ca="1">IFERROR(IF($C761="Total",$K$2+SUM($G761:$H761)-$J761,
IF(AND(G761="",H761=""),"",
$K$2+SUM(H$3:$H761)+SUM(G$3:$G761)-SUM(I$2:$I761))),"")</f>
        <v/>
      </c>
    </row>
    <row r="762" spans="1:11" x14ac:dyDescent="0.35">
      <c r="A762" s="318" t="str">
        <f ca="1">IF($B762='Creditor balance enquiry'!$C$2,1+COUNT($A$1:A761),"")</f>
        <v/>
      </c>
      <c r="B762" s="133" t="str">
        <f ca="1">OFFSET('Purchases Input worksheet'!$A$1,ROW()-2,0)</f>
        <v/>
      </c>
      <c r="C762" s="201" t="str">
        <f ca="1">IF($C761="Total","",
IF($C761="","",
IF(OFFSET('Purchases Input worksheet'!$B$1,ROW()-2,0)="","TOTAL",
OFFSET('Purchases Input worksheet'!$B$1,ROW()-2,0))))</f>
        <v/>
      </c>
      <c r="D762" s="201" t="str">
        <f ca="1">IF(OFFSET('Purchases Input worksheet'!$C$1,ROW()-2,0)="","",OFFSET('Purchases Input worksheet'!$C$1,ROW()-2,0))</f>
        <v/>
      </c>
      <c r="E762" s="170" t="str">
        <f ca="1">IF(OFFSET('Purchases Input worksheet'!$F$1,ROW()-2,0)="","",OFFSET('Purchases Input worksheet'!$F$1,ROW()-2,0))</f>
        <v/>
      </c>
      <c r="F762" s="202" t="str">
        <f ca="1">IF(OFFSET('Purchases Input worksheet'!$G$1,ROW()-2,0)="","",OFFSET('Purchases Input worksheet'!$G$1,ROW()-2,0))</f>
        <v/>
      </c>
      <c r="G762" s="205" t="str">
        <f ca="1">IF($C762="Total",SUM(G$1:G761),IF(OR('Purchases Input worksheet'!$M761&gt;0,'Purchases Input worksheet'!$M761=0),"",'Purchases Input worksheet'!$M761))</f>
        <v/>
      </c>
      <c r="H762" s="206" t="str">
        <f ca="1">IF($C762="Total",SUM(H$1:H761),IF(OR('Purchases Input worksheet'!$M761&lt;0,'Purchases Input worksheet'!$M761=0),"",'Purchases Input worksheet'!$M761))</f>
        <v/>
      </c>
      <c r="I762" s="347"/>
      <c r="J762" s="211" t="str">
        <f ca="1">IF($C762="Total",SUM($I$1:I761),"")</f>
        <v/>
      </c>
      <c r="K762" s="212" t="str">
        <f ca="1">IFERROR(IF($C762="Total",$K$2+SUM($G762:$H762)-$J762,
IF(AND(G762="",H762=""),"",
$K$2+SUM(H$3:$H762)+SUM(G$3:$G762)-SUM(I$2:$I762))),"")</f>
        <v/>
      </c>
    </row>
    <row r="763" spans="1:11" x14ac:dyDescent="0.35">
      <c r="A763" s="318" t="str">
        <f ca="1">IF($B763='Creditor balance enquiry'!$C$2,1+COUNT($A$1:A762),"")</f>
        <v/>
      </c>
      <c r="B763" s="133" t="str">
        <f ca="1">OFFSET('Purchases Input worksheet'!$A$1,ROW()-2,0)</f>
        <v/>
      </c>
      <c r="C763" s="201" t="str">
        <f ca="1">IF($C762="Total","",
IF($C762="","",
IF(OFFSET('Purchases Input worksheet'!$B$1,ROW()-2,0)="","TOTAL",
OFFSET('Purchases Input worksheet'!$B$1,ROW()-2,0))))</f>
        <v/>
      </c>
      <c r="D763" s="201" t="str">
        <f ca="1">IF(OFFSET('Purchases Input worksheet'!$C$1,ROW()-2,0)="","",OFFSET('Purchases Input worksheet'!$C$1,ROW()-2,0))</f>
        <v/>
      </c>
      <c r="E763" s="170" t="str">
        <f ca="1">IF(OFFSET('Purchases Input worksheet'!$F$1,ROW()-2,0)="","",OFFSET('Purchases Input worksheet'!$F$1,ROW()-2,0))</f>
        <v/>
      </c>
      <c r="F763" s="202" t="str">
        <f ca="1">IF(OFFSET('Purchases Input worksheet'!$G$1,ROW()-2,0)="","",OFFSET('Purchases Input worksheet'!$G$1,ROW()-2,0))</f>
        <v/>
      </c>
      <c r="G763" s="205" t="str">
        <f ca="1">IF($C763="Total",SUM(G$1:G762),IF(OR('Purchases Input worksheet'!$M762&gt;0,'Purchases Input worksheet'!$M762=0),"",'Purchases Input worksheet'!$M762))</f>
        <v/>
      </c>
      <c r="H763" s="206" t="str">
        <f ca="1">IF($C763="Total",SUM(H$1:H762),IF(OR('Purchases Input worksheet'!$M762&lt;0,'Purchases Input worksheet'!$M762=0),"",'Purchases Input worksheet'!$M762))</f>
        <v/>
      </c>
      <c r="I763" s="347"/>
      <c r="J763" s="211" t="str">
        <f ca="1">IF($C763="Total",SUM($I$1:I762),"")</f>
        <v/>
      </c>
      <c r="K763" s="212" t="str">
        <f ca="1">IFERROR(IF($C763="Total",$K$2+SUM($G763:$H763)-$J763,
IF(AND(G763="",H763=""),"",
$K$2+SUM(H$3:$H763)+SUM(G$3:$G763)-SUM(I$2:$I763))),"")</f>
        <v/>
      </c>
    </row>
    <row r="764" spans="1:11" x14ac:dyDescent="0.35">
      <c r="A764" s="318" t="str">
        <f ca="1">IF($B764='Creditor balance enquiry'!$C$2,1+COUNT($A$1:A763),"")</f>
        <v/>
      </c>
      <c r="B764" s="133" t="str">
        <f ca="1">OFFSET('Purchases Input worksheet'!$A$1,ROW()-2,0)</f>
        <v/>
      </c>
      <c r="C764" s="201" t="str">
        <f ca="1">IF($C763="Total","",
IF($C763="","",
IF(OFFSET('Purchases Input worksheet'!$B$1,ROW()-2,0)="","TOTAL",
OFFSET('Purchases Input worksheet'!$B$1,ROW()-2,0))))</f>
        <v/>
      </c>
      <c r="D764" s="201" t="str">
        <f ca="1">IF(OFFSET('Purchases Input worksheet'!$C$1,ROW()-2,0)="","",OFFSET('Purchases Input worksheet'!$C$1,ROW()-2,0))</f>
        <v/>
      </c>
      <c r="E764" s="170" t="str">
        <f ca="1">IF(OFFSET('Purchases Input worksheet'!$F$1,ROW()-2,0)="","",OFFSET('Purchases Input worksheet'!$F$1,ROW()-2,0))</f>
        <v/>
      </c>
      <c r="F764" s="202" t="str">
        <f ca="1">IF(OFFSET('Purchases Input worksheet'!$G$1,ROW()-2,0)="","",OFFSET('Purchases Input worksheet'!$G$1,ROW()-2,0))</f>
        <v/>
      </c>
      <c r="G764" s="205" t="str">
        <f ca="1">IF($C764="Total",SUM(G$1:G763),IF(OR('Purchases Input worksheet'!$M763&gt;0,'Purchases Input worksheet'!$M763=0),"",'Purchases Input worksheet'!$M763))</f>
        <v/>
      </c>
      <c r="H764" s="206" t="str">
        <f ca="1">IF($C764="Total",SUM(H$1:H763),IF(OR('Purchases Input worksheet'!$M763&lt;0,'Purchases Input worksheet'!$M763=0),"",'Purchases Input worksheet'!$M763))</f>
        <v/>
      </c>
      <c r="I764" s="347"/>
      <c r="J764" s="211" t="str">
        <f ca="1">IF($C764="Total",SUM($I$1:I763),"")</f>
        <v/>
      </c>
      <c r="K764" s="212" t="str">
        <f ca="1">IFERROR(IF($C764="Total",$K$2+SUM($G764:$H764)-$J764,
IF(AND(G764="",H764=""),"",
$K$2+SUM(H$3:$H764)+SUM(G$3:$G764)-SUM(I$2:$I764))),"")</f>
        <v/>
      </c>
    </row>
    <row r="765" spans="1:11" x14ac:dyDescent="0.35">
      <c r="A765" s="318" t="str">
        <f ca="1">IF($B765='Creditor balance enquiry'!$C$2,1+COUNT($A$1:A764),"")</f>
        <v/>
      </c>
      <c r="B765" s="133" t="str">
        <f ca="1">OFFSET('Purchases Input worksheet'!$A$1,ROW()-2,0)</f>
        <v/>
      </c>
      <c r="C765" s="201" t="str">
        <f ca="1">IF($C764="Total","",
IF($C764="","",
IF(OFFSET('Purchases Input worksheet'!$B$1,ROW()-2,0)="","TOTAL",
OFFSET('Purchases Input worksheet'!$B$1,ROW()-2,0))))</f>
        <v/>
      </c>
      <c r="D765" s="201" t="str">
        <f ca="1">IF(OFFSET('Purchases Input worksheet'!$C$1,ROW()-2,0)="","",OFFSET('Purchases Input worksheet'!$C$1,ROW()-2,0))</f>
        <v/>
      </c>
      <c r="E765" s="170" t="str">
        <f ca="1">IF(OFFSET('Purchases Input worksheet'!$F$1,ROW()-2,0)="","",OFFSET('Purchases Input worksheet'!$F$1,ROW()-2,0))</f>
        <v/>
      </c>
      <c r="F765" s="202" t="str">
        <f ca="1">IF(OFFSET('Purchases Input worksheet'!$G$1,ROW()-2,0)="","",OFFSET('Purchases Input worksheet'!$G$1,ROW()-2,0))</f>
        <v/>
      </c>
      <c r="G765" s="205" t="str">
        <f ca="1">IF($C765="Total",SUM(G$1:G764),IF(OR('Purchases Input worksheet'!$M764&gt;0,'Purchases Input worksheet'!$M764=0),"",'Purchases Input worksheet'!$M764))</f>
        <v/>
      </c>
      <c r="H765" s="206" t="str">
        <f ca="1">IF($C765="Total",SUM(H$1:H764),IF(OR('Purchases Input worksheet'!$M764&lt;0,'Purchases Input worksheet'!$M764=0),"",'Purchases Input worksheet'!$M764))</f>
        <v/>
      </c>
      <c r="I765" s="347"/>
      <c r="J765" s="211" t="str">
        <f ca="1">IF($C765="Total",SUM($I$1:I764),"")</f>
        <v/>
      </c>
      <c r="K765" s="212" t="str">
        <f ca="1">IFERROR(IF($C765="Total",$K$2+SUM($G765:$H765)-$J765,
IF(AND(G765="",H765=""),"",
$K$2+SUM(H$3:$H765)+SUM(G$3:$G765)-SUM(I$2:$I765))),"")</f>
        <v/>
      </c>
    </row>
    <row r="766" spans="1:11" x14ac:dyDescent="0.35">
      <c r="A766" s="318" t="str">
        <f ca="1">IF($B766='Creditor balance enquiry'!$C$2,1+COUNT($A$1:A765),"")</f>
        <v/>
      </c>
      <c r="B766" s="133" t="str">
        <f ca="1">OFFSET('Purchases Input worksheet'!$A$1,ROW()-2,0)</f>
        <v/>
      </c>
      <c r="C766" s="201" t="str">
        <f ca="1">IF($C765="Total","",
IF($C765="","",
IF(OFFSET('Purchases Input worksheet'!$B$1,ROW()-2,0)="","TOTAL",
OFFSET('Purchases Input worksheet'!$B$1,ROW()-2,0))))</f>
        <v/>
      </c>
      <c r="D766" s="201" t="str">
        <f ca="1">IF(OFFSET('Purchases Input worksheet'!$C$1,ROW()-2,0)="","",OFFSET('Purchases Input worksheet'!$C$1,ROW()-2,0))</f>
        <v/>
      </c>
      <c r="E766" s="170" t="str">
        <f ca="1">IF(OFFSET('Purchases Input worksheet'!$F$1,ROW()-2,0)="","",OFFSET('Purchases Input worksheet'!$F$1,ROW()-2,0))</f>
        <v/>
      </c>
      <c r="F766" s="202" t="str">
        <f ca="1">IF(OFFSET('Purchases Input worksheet'!$G$1,ROW()-2,0)="","",OFFSET('Purchases Input worksheet'!$G$1,ROW()-2,0))</f>
        <v/>
      </c>
      <c r="G766" s="205" t="str">
        <f ca="1">IF($C766="Total",SUM(G$1:G765),IF(OR('Purchases Input worksheet'!$M765&gt;0,'Purchases Input worksheet'!$M765=0),"",'Purchases Input worksheet'!$M765))</f>
        <v/>
      </c>
      <c r="H766" s="206" t="str">
        <f ca="1">IF($C766="Total",SUM(H$1:H765),IF(OR('Purchases Input worksheet'!$M765&lt;0,'Purchases Input worksheet'!$M765=0),"",'Purchases Input worksheet'!$M765))</f>
        <v/>
      </c>
      <c r="I766" s="347"/>
      <c r="J766" s="211" t="str">
        <f ca="1">IF($C766="Total",SUM($I$1:I765),"")</f>
        <v/>
      </c>
      <c r="K766" s="212" t="str">
        <f ca="1">IFERROR(IF($C766="Total",$K$2+SUM($G766:$H766)-$J766,
IF(AND(G766="",H766=""),"",
$K$2+SUM(H$3:$H766)+SUM(G$3:$G766)-SUM(I$2:$I766))),"")</f>
        <v/>
      </c>
    </row>
    <row r="767" spans="1:11" x14ac:dyDescent="0.35">
      <c r="A767" s="318" t="str">
        <f ca="1">IF($B767='Creditor balance enquiry'!$C$2,1+COUNT($A$1:A766),"")</f>
        <v/>
      </c>
      <c r="B767" s="133" t="str">
        <f ca="1">OFFSET('Purchases Input worksheet'!$A$1,ROW()-2,0)</f>
        <v/>
      </c>
      <c r="C767" s="201" t="str">
        <f ca="1">IF($C766="Total","",
IF($C766="","",
IF(OFFSET('Purchases Input worksheet'!$B$1,ROW()-2,0)="","TOTAL",
OFFSET('Purchases Input worksheet'!$B$1,ROW()-2,0))))</f>
        <v/>
      </c>
      <c r="D767" s="201" t="str">
        <f ca="1">IF(OFFSET('Purchases Input worksheet'!$C$1,ROW()-2,0)="","",OFFSET('Purchases Input worksheet'!$C$1,ROW()-2,0))</f>
        <v/>
      </c>
      <c r="E767" s="170" t="str">
        <f ca="1">IF(OFFSET('Purchases Input worksheet'!$F$1,ROW()-2,0)="","",OFFSET('Purchases Input worksheet'!$F$1,ROW()-2,0))</f>
        <v/>
      </c>
      <c r="F767" s="202" t="str">
        <f ca="1">IF(OFFSET('Purchases Input worksheet'!$G$1,ROW()-2,0)="","",OFFSET('Purchases Input worksheet'!$G$1,ROW()-2,0))</f>
        <v/>
      </c>
      <c r="G767" s="205" t="str">
        <f ca="1">IF($C767="Total",SUM(G$1:G766),IF(OR('Purchases Input worksheet'!$M766&gt;0,'Purchases Input worksheet'!$M766=0),"",'Purchases Input worksheet'!$M766))</f>
        <v/>
      </c>
      <c r="H767" s="206" t="str">
        <f ca="1">IF($C767="Total",SUM(H$1:H766),IF(OR('Purchases Input worksheet'!$M766&lt;0,'Purchases Input worksheet'!$M766=0),"",'Purchases Input worksheet'!$M766))</f>
        <v/>
      </c>
      <c r="I767" s="347"/>
      <c r="J767" s="211" t="str">
        <f ca="1">IF($C767="Total",SUM($I$1:I766),"")</f>
        <v/>
      </c>
      <c r="K767" s="212" t="str">
        <f ca="1">IFERROR(IF($C767="Total",$K$2+SUM($G767:$H767)-$J767,
IF(AND(G767="",H767=""),"",
$K$2+SUM(H$3:$H767)+SUM(G$3:$G767)-SUM(I$2:$I767))),"")</f>
        <v/>
      </c>
    </row>
    <row r="768" spans="1:11" x14ac:dyDescent="0.35">
      <c r="A768" s="318" t="str">
        <f ca="1">IF($B768='Creditor balance enquiry'!$C$2,1+COUNT($A$1:A767),"")</f>
        <v/>
      </c>
      <c r="B768" s="133" t="str">
        <f ca="1">OFFSET('Purchases Input worksheet'!$A$1,ROW()-2,0)</f>
        <v/>
      </c>
      <c r="C768" s="201" t="str">
        <f ca="1">IF($C767="Total","",
IF($C767="","",
IF(OFFSET('Purchases Input worksheet'!$B$1,ROW()-2,0)="","TOTAL",
OFFSET('Purchases Input worksheet'!$B$1,ROW()-2,0))))</f>
        <v/>
      </c>
      <c r="D768" s="201" t="str">
        <f ca="1">IF(OFFSET('Purchases Input worksheet'!$C$1,ROW()-2,0)="","",OFFSET('Purchases Input worksheet'!$C$1,ROW()-2,0))</f>
        <v/>
      </c>
      <c r="E768" s="170" t="str">
        <f ca="1">IF(OFFSET('Purchases Input worksheet'!$F$1,ROW()-2,0)="","",OFFSET('Purchases Input worksheet'!$F$1,ROW()-2,0))</f>
        <v/>
      </c>
      <c r="F768" s="202" t="str">
        <f ca="1">IF(OFFSET('Purchases Input worksheet'!$G$1,ROW()-2,0)="","",OFFSET('Purchases Input worksheet'!$G$1,ROW()-2,0))</f>
        <v/>
      </c>
      <c r="G768" s="205" t="str">
        <f ca="1">IF($C768="Total",SUM(G$1:G767),IF(OR('Purchases Input worksheet'!$M767&gt;0,'Purchases Input worksheet'!$M767=0),"",'Purchases Input worksheet'!$M767))</f>
        <v/>
      </c>
      <c r="H768" s="206" t="str">
        <f ca="1">IF($C768="Total",SUM(H$1:H767),IF(OR('Purchases Input worksheet'!$M767&lt;0,'Purchases Input worksheet'!$M767=0),"",'Purchases Input worksheet'!$M767))</f>
        <v/>
      </c>
      <c r="I768" s="347"/>
      <c r="J768" s="211" t="str">
        <f ca="1">IF($C768="Total",SUM($I$1:I767),"")</f>
        <v/>
      </c>
      <c r="K768" s="212" t="str">
        <f ca="1">IFERROR(IF($C768="Total",$K$2+SUM($G768:$H768)-$J768,
IF(AND(G768="",H768=""),"",
$K$2+SUM(H$3:$H768)+SUM(G$3:$G768)-SUM(I$2:$I768))),"")</f>
        <v/>
      </c>
    </row>
    <row r="769" spans="1:11" x14ac:dyDescent="0.35">
      <c r="A769" s="318" t="str">
        <f ca="1">IF($B769='Creditor balance enquiry'!$C$2,1+COUNT($A$1:A768),"")</f>
        <v/>
      </c>
      <c r="B769" s="133" t="str">
        <f ca="1">OFFSET('Purchases Input worksheet'!$A$1,ROW()-2,0)</f>
        <v/>
      </c>
      <c r="C769" s="201" t="str">
        <f ca="1">IF($C768="Total","",
IF($C768="","",
IF(OFFSET('Purchases Input worksheet'!$B$1,ROW()-2,0)="","TOTAL",
OFFSET('Purchases Input worksheet'!$B$1,ROW()-2,0))))</f>
        <v/>
      </c>
      <c r="D769" s="201" t="str">
        <f ca="1">IF(OFFSET('Purchases Input worksheet'!$C$1,ROW()-2,0)="","",OFFSET('Purchases Input worksheet'!$C$1,ROW()-2,0))</f>
        <v/>
      </c>
      <c r="E769" s="170" t="str">
        <f ca="1">IF(OFFSET('Purchases Input worksheet'!$F$1,ROW()-2,0)="","",OFFSET('Purchases Input worksheet'!$F$1,ROW()-2,0))</f>
        <v/>
      </c>
      <c r="F769" s="202" t="str">
        <f ca="1">IF(OFFSET('Purchases Input worksheet'!$G$1,ROW()-2,0)="","",OFFSET('Purchases Input worksheet'!$G$1,ROW()-2,0))</f>
        <v/>
      </c>
      <c r="G769" s="205" t="str">
        <f ca="1">IF($C769="Total",SUM(G$1:G768),IF(OR('Purchases Input worksheet'!$M768&gt;0,'Purchases Input worksheet'!$M768=0),"",'Purchases Input worksheet'!$M768))</f>
        <v/>
      </c>
      <c r="H769" s="206" t="str">
        <f ca="1">IF($C769="Total",SUM(H$1:H768),IF(OR('Purchases Input worksheet'!$M768&lt;0,'Purchases Input worksheet'!$M768=0),"",'Purchases Input worksheet'!$M768))</f>
        <v/>
      </c>
      <c r="I769" s="347"/>
      <c r="J769" s="211" t="str">
        <f ca="1">IF($C769="Total",SUM($I$1:I768),"")</f>
        <v/>
      </c>
      <c r="K769" s="212" t="str">
        <f ca="1">IFERROR(IF($C769="Total",$K$2+SUM($G769:$H769)-$J769,
IF(AND(G769="",H769=""),"",
$K$2+SUM(H$3:$H769)+SUM(G$3:$G769)-SUM(I$2:$I769))),"")</f>
        <v/>
      </c>
    </row>
    <row r="770" spans="1:11" x14ac:dyDescent="0.35">
      <c r="A770" s="318" t="str">
        <f ca="1">IF($B770='Creditor balance enquiry'!$C$2,1+COUNT($A$1:A769),"")</f>
        <v/>
      </c>
      <c r="B770" s="133" t="str">
        <f ca="1">OFFSET('Purchases Input worksheet'!$A$1,ROW()-2,0)</f>
        <v/>
      </c>
      <c r="C770" s="201" t="str">
        <f ca="1">IF($C769="Total","",
IF($C769="","",
IF(OFFSET('Purchases Input worksheet'!$B$1,ROW()-2,0)="","TOTAL",
OFFSET('Purchases Input worksheet'!$B$1,ROW()-2,0))))</f>
        <v/>
      </c>
      <c r="D770" s="201" t="str">
        <f ca="1">IF(OFFSET('Purchases Input worksheet'!$C$1,ROW()-2,0)="","",OFFSET('Purchases Input worksheet'!$C$1,ROW()-2,0))</f>
        <v/>
      </c>
      <c r="E770" s="170" t="str">
        <f ca="1">IF(OFFSET('Purchases Input worksheet'!$F$1,ROW()-2,0)="","",OFFSET('Purchases Input worksheet'!$F$1,ROW()-2,0))</f>
        <v/>
      </c>
      <c r="F770" s="202" t="str">
        <f ca="1">IF(OFFSET('Purchases Input worksheet'!$G$1,ROW()-2,0)="","",OFFSET('Purchases Input worksheet'!$G$1,ROW()-2,0))</f>
        <v/>
      </c>
      <c r="G770" s="205" t="str">
        <f ca="1">IF($C770="Total",SUM(G$1:G769),IF(OR('Purchases Input worksheet'!$M769&gt;0,'Purchases Input worksheet'!$M769=0),"",'Purchases Input worksheet'!$M769))</f>
        <v/>
      </c>
      <c r="H770" s="206" t="str">
        <f ca="1">IF($C770="Total",SUM(H$1:H769),IF(OR('Purchases Input worksheet'!$M769&lt;0,'Purchases Input worksheet'!$M769=0),"",'Purchases Input worksheet'!$M769))</f>
        <v/>
      </c>
      <c r="I770" s="347"/>
      <c r="J770" s="211" t="str">
        <f ca="1">IF($C770="Total",SUM($I$1:I769),"")</f>
        <v/>
      </c>
      <c r="K770" s="212" t="str">
        <f ca="1">IFERROR(IF($C770="Total",$K$2+SUM($G770:$H770)-$J770,
IF(AND(G770="",H770=""),"",
$K$2+SUM(H$3:$H770)+SUM(G$3:$G770)-SUM(I$2:$I770))),"")</f>
        <v/>
      </c>
    </row>
    <row r="771" spans="1:11" x14ac:dyDescent="0.35">
      <c r="A771" s="318" t="str">
        <f ca="1">IF($B771='Creditor balance enquiry'!$C$2,1+COUNT($A$1:A770),"")</f>
        <v/>
      </c>
      <c r="B771" s="133" t="str">
        <f ca="1">OFFSET('Purchases Input worksheet'!$A$1,ROW()-2,0)</f>
        <v/>
      </c>
      <c r="C771" s="201" t="str">
        <f ca="1">IF($C770="Total","",
IF($C770="","",
IF(OFFSET('Purchases Input worksheet'!$B$1,ROW()-2,0)="","TOTAL",
OFFSET('Purchases Input worksheet'!$B$1,ROW()-2,0))))</f>
        <v/>
      </c>
      <c r="D771" s="201" t="str">
        <f ca="1">IF(OFFSET('Purchases Input worksheet'!$C$1,ROW()-2,0)="","",OFFSET('Purchases Input worksheet'!$C$1,ROW()-2,0))</f>
        <v/>
      </c>
      <c r="E771" s="170" t="str">
        <f ca="1">IF(OFFSET('Purchases Input worksheet'!$F$1,ROW()-2,0)="","",OFFSET('Purchases Input worksheet'!$F$1,ROW()-2,0))</f>
        <v/>
      </c>
      <c r="F771" s="202" t="str">
        <f ca="1">IF(OFFSET('Purchases Input worksheet'!$G$1,ROW()-2,0)="","",OFFSET('Purchases Input worksheet'!$G$1,ROW()-2,0))</f>
        <v/>
      </c>
      <c r="G771" s="205" t="str">
        <f ca="1">IF($C771="Total",SUM(G$1:G770),IF(OR('Purchases Input worksheet'!$M770&gt;0,'Purchases Input worksheet'!$M770=0),"",'Purchases Input worksheet'!$M770))</f>
        <v/>
      </c>
      <c r="H771" s="206" t="str">
        <f ca="1">IF($C771="Total",SUM(H$1:H770),IF(OR('Purchases Input worksheet'!$M770&lt;0,'Purchases Input worksheet'!$M770=0),"",'Purchases Input worksheet'!$M770))</f>
        <v/>
      </c>
      <c r="I771" s="347"/>
      <c r="J771" s="211" t="str">
        <f ca="1">IF($C771="Total",SUM($I$1:I770),"")</f>
        <v/>
      </c>
      <c r="K771" s="212" t="str">
        <f ca="1">IFERROR(IF($C771="Total",$K$2+SUM($G771:$H771)-$J771,
IF(AND(G771="",H771=""),"",
$K$2+SUM(H$3:$H771)+SUM(G$3:$G771)-SUM(I$2:$I771))),"")</f>
        <v/>
      </c>
    </row>
    <row r="772" spans="1:11" x14ac:dyDescent="0.35">
      <c r="A772" s="318" t="str">
        <f ca="1">IF($B772='Creditor balance enquiry'!$C$2,1+COUNT($A$1:A771),"")</f>
        <v/>
      </c>
      <c r="B772" s="133" t="str">
        <f ca="1">OFFSET('Purchases Input worksheet'!$A$1,ROW()-2,0)</f>
        <v/>
      </c>
      <c r="C772" s="201" t="str">
        <f ca="1">IF($C771="Total","",
IF($C771="","",
IF(OFFSET('Purchases Input worksheet'!$B$1,ROW()-2,0)="","TOTAL",
OFFSET('Purchases Input worksheet'!$B$1,ROW()-2,0))))</f>
        <v/>
      </c>
      <c r="D772" s="201" t="str">
        <f ca="1">IF(OFFSET('Purchases Input worksheet'!$C$1,ROW()-2,0)="","",OFFSET('Purchases Input worksheet'!$C$1,ROW()-2,0))</f>
        <v/>
      </c>
      <c r="E772" s="170" t="str">
        <f ca="1">IF(OFFSET('Purchases Input worksheet'!$F$1,ROW()-2,0)="","",OFFSET('Purchases Input worksheet'!$F$1,ROW()-2,0))</f>
        <v/>
      </c>
      <c r="F772" s="202" t="str">
        <f ca="1">IF(OFFSET('Purchases Input worksheet'!$G$1,ROW()-2,0)="","",OFFSET('Purchases Input worksheet'!$G$1,ROW()-2,0))</f>
        <v/>
      </c>
      <c r="G772" s="205" t="str">
        <f ca="1">IF($C772="Total",SUM(G$1:G771),IF(OR('Purchases Input worksheet'!$M771&gt;0,'Purchases Input worksheet'!$M771=0),"",'Purchases Input worksheet'!$M771))</f>
        <v/>
      </c>
      <c r="H772" s="206" t="str">
        <f ca="1">IF($C772="Total",SUM(H$1:H771),IF(OR('Purchases Input worksheet'!$M771&lt;0,'Purchases Input worksheet'!$M771=0),"",'Purchases Input worksheet'!$M771))</f>
        <v/>
      </c>
      <c r="I772" s="347"/>
      <c r="J772" s="211" t="str">
        <f ca="1">IF($C772="Total",SUM($I$1:I771),"")</f>
        <v/>
      </c>
      <c r="K772" s="212" t="str">
        <f ca="1">IFERROR(IF($C772="Total",$K$2+SUM($G772:$H772)-$J772,
IF(AND(G772="",H772=""),"",
$K$2+SUM(H$3:$H772)+SUM(G$3:$G772)-SUM(I$2:$I772))),"")</f>
        <v/>
      </c>
    </row>
    <row r="773" spans="1:11" x14ac:dyDescent="0.35">
      <c r="A773" s="318" t="str">
        <f ca="1">IF($B773='Creditor balance enquiry'!$C$2,1+COUNT($A$1:A772),"")</f>
        <v/>
      </c>
      <c r="B773" s="133" t="str">
        <f ca="1">OFFSET('Purchases Input worksheet'!$A$1,ROW()-2,0)</f>
        <v/>
      </c>
      <c r="C773" s="201" t="str">
        <f ca="1">IF($C772="Total","",
IF($C772="","",
IF(OFFSET('Purchases Input worksheet'!$B$1,ROW()-2,0)="","TOTAL",
OFFSET('Purchases Input worksheet'!$B$1,ROW()-2,0))))</f>
        <v/>
      </c>
      <c r="D773" s="201" t="str">
        <f ca="1">IF(OFFSET('Purchases Input worksheet'!$C$1,ROW()-2,0)="","",OFFSET('Purchases Input worksheet'!$C$1,ROW()-2,0))</f>
        <v/>
      </c>
      <c r="E773" s="170" t="str">
        <f ca="1">IF(OFFSET('Purchases Input worksheet'!$F$1,ROW()-2,0)="","",OFFSET('Purchases Input worksheet'!$F$1,ROW()-2,0))</f>
        <v/>
      </c>
      <c r="F773" s="202" t="str">
        <f ca="1">IF(OFFSET('Purchases Input worksheet'!$G$1,ROW()-2,0)="","",OFFSET('Purchases Input worksheet'!$G$1,ROW()-2,0))</f>
        <v/>
      </c>
      <c r="G773" s="205" t="str">
        <f ca="1">IF($C773="Total",SUM(G$1:G772),IF(OR('Purchases Input worksheet'!$M772&gt;0,'Purchases Input worksheet'!$M772=0),"",'Purchases Input worksheet'!$M772))</f>
        <v/>
      </c>
      <c r="H773" s="206" t="str">
        <f ca="1">IF($C773="Total",SUM(H$1:H772),IF(OR('Purchases Input worksheet'!$M772&lt;0,'Purchases Input worksheet'!$M772=0),"",'Purchases Input worksheet'!$M772))</f>
        <v/>
      </c>
      <c r="I773" s="347"/>
      <c r="J773" s="211" t="str">
        <f ca="1">IF($C773="Total",SUM($I$1:I772),"")</f>
        <v/>
      </c>
      <c r="K773" s="212" t="str">
        <f ca="1">IFERROR(IF($C773="Total",$K$2+SUM($G773:$H773)-$J773,
IF(AND(G773="",H773=""),"",
$K$2+SUM(H$3:$H773)+SUM(G$3:$G773)-SUM(I$2:$I773))),"")</f>
        <v/>
      </c>
    </row>
    <row r="774" spans="1:11" x14ac:dyDescent="0.35">
      <c r="A774" s="318" t="str">
        <f ca="1">IF($B774='Creditor balance enquiry'!$C$2,1+COUNT($A$1:A773),"")</f>
        <v/>
      </c>
      <c r="B774" s="133" t="str">
        <f ca="1">OFFSET('Purchases Input worksheet'!$A$1,ROW()-2,0)</f>
        <v/>
      </c>
      <c r="C774" s="201" t="str">
        <f ca="1">IF($C773="Total","",
IF($C773="","",
IF(OFFSET('Purchases Input worksheet'!$B$1,ROW()-2,0)="","TOTAL",
OFFSET('Purchases Input worksheet'!$B$1,ROW()-2,0))))</f>
        <v/>
      </c>
      <c r="D774" s="201" t="str">
        <f ca="1">IF(OFFSET('Purchases Input worksheet'!$C$1,ROW()-2,0)="","",OFFSET('Purchases Input worksheet'!$C$1,ROW()-2,0))</f>
        <v/>
      </c>
      <c r="E774" s="170" t="str">
        <f ca="1">IF(OFFSET('Purchases Input worksheet'!$F$1,ROW()-2,0)="","",OFFSET('Purchases Input worksheet'!$F$1,ROW()-2,0))</f>
        <v/>
      </c>
      <c r="F774" s="202" t="str">
        <f ca="1">IF(OFFSET('Purchases Input worksheet'!$G$1,ROW()-2,0)="","",OFFSET('Purchases Input worksheet'!$G$1,ROW()-2,0))</f>
        <v/>
      </c>
      <c r="G774" s="205" t="str">
        <f ca="1">IF($C774="Total",SUM(G$1:G773),IF(OR('Purchases Input worksheet'!$M773&gt;0,'Purchases Input worksheet'!$M773=0),"",'Purchases Input worksheet'!$M773))</f>
        <v/>
      </c>
      <c r="H774" s="206" t="str">
        <f ca="1">IF($C774="Total",SUM(H$1:H773),IF(OR('Purchases Input worksheet'!$M773&lt;0,'Purchases Input worksheet'!$M773=0),"",'Purchases Input worksheet'!$M773))</f>
        <v/>
      </c>
      <c r="I774" s="347"/>
      <c r="J774" s="211" t="str">
        <f ca="1">IF($C774="Total",SUM($I$1:I773),"")</f>
        <v/>
      </c>
      <c r="K774" s="212" t="str">
        <f ca="1">IFERROR(IF($C774="Total",$K$2+SUM($G774:$H774)-$J774,
IF(AND(G774="",H774=""),"",
$K$2+SUM(H$3:$H774)+SUM(G$3:$G774)-SUM(I$2:$I774))),"")</f>
        <v/>
      </c>
    </row>
    <row r="775" spans="1:11" x14ac:dyDescent="0.35">
      <c r="A775" s="318" t="str">
        <f ca="1">IF($B775='Creditor balance enquiry'!$C$2,1+COUNT($A$1:A774),"")</f>
        <v/>
      </c>
      <c r="B775" s="133" t="str">
        <f ca="1">OFFSET('Purchases Input worksheet'!$A$1,ROW()-2,0)</f>
        <v/>
      </c>
      <c r="C775" s="201" t="str">
        <f ca="1">IF($C774="Total","",
IF($C774="","",
IF(OFFSET('Purchases Input worksheet'!$B$1,ROW()-2,0)="","TOTAL",
OFFSET('Purchases Input worksheet'!$B$1,ROW()-2,0))))</f>
        <v/>
      </c>
      <c r="D775" s="201" t="str">
        <f ca="1">IF(OFFSET('Purchases Input worksheet'!$C$1,ROW()-2,0)="","",OFFSET('Purchases Input worksheet'!$C$1,ROW()-2,0))</f>
        <v/>
      </c>
      <c r="E775" s="170" t="str">
        <f ca="1">IF(OFFSET('Purchases Input worksheet'!$F$1,ROW()-2,0)="","",OFFSET('Purchases Input worksheet'!$F$1,ROW()-2,0))</f>
        <v/>
      </c>
      <c r="F775" s="202" t="str">
        <f ca="1">IF(OFFSET('Purchases Input worksheet'!$G$1,ROW()-2,0)="","",OFFSET('Purchases Input worksheet'!$G$1,ROW()-2,0))</f>
        <v/>
      </c>
      <c r="G775" s="205" t="str">
        <f ca="1">IF($C775="Total",SUM(G$1:G774),IF(OR('Purchases Input worksheet'!$M774&gt;0,'Purchases Input worksheet'!$M774=0),"",'Purchases Input worksheet'!$M774))</f>
        <v/>
      </c>
      <c r="H775" s="206" t="str">
        <f ca="1">IF($C775="Total",SUM(H$1:H774),IF(OR('Purchases Input worksheet'!$M774&lt;0,'Purchases Input worksheet'!$M774=0),"",'Purchases Input worksheet'!$M774))</f>
        <v/>
      </c>
      <c r="I775" s="347"/>
      <c r="J775" s="211" t="str">
        <f ca="1">IF($C775="Total",SUM($I$1:I774),"")</f>
        <v/>
      </c>
      <c r="K775" s="212" t="str">
        <f ca="1">IFERROR(IF($C775="Total",$K$2+SUM($G775:$H775)-$J775,
IF(AND(G775="",H775=""),"",
$K$2+SUM(H$3:$H775)+SUM(G$3:$G775)-SUM(I$2:$I775))),"")</f>
        <v/>
      </c>
    </row>
    <row r="776" spans="1:11" x14ac:dyDescent="0.35">
      <c r="A776" s="318" t="str">
        <f ca="1">IF($B776='Creditor balance enquiry'!$C$2,1+COUNT($A$1:A775),"")</f>
        <v/>
      </c>
      <c r="B776" s="133" t="str">
        <f ca="1">OFFSET('Purchases Input worksheet'!$A$1,ROW()-2,0)</f>
        <v/>
      </c>
      <c r="C776" s="201" t="str">
        <f ca="1">IF($C775="Total","",
IF($C775="","",
IF(OFFSET('Purchases Input worksheet'!$B$1,ROW()-2,0)="","TOTAL",
OFFSET('Purchases Input worksheet'!$B$1,ROW()-2,0))))</f>
        <v/>
      </c>
      <c r="D776" s="201" t="str">
        <f ca="1">IF(OFFSET('Purchases Input worksheet'!$C$1,ROW()-2,0)="","",OFFSET('Purchases Input worksheet'!$C$1,ROW()-2,0))</f>
        <v/>
      </c>
      <c r="E776" s="170" t="str">
        <f ca="1">IF(OFFSET('Purchases Input worksheet'!$F$1,ROW()-2,0)="","",OFFSET('Purchases Input worksheet'!$F$1,ROW()-2,0))</f>
        <v/>
      </c>
      <c r="F776" s="202" t="str">
        <f ca="1">IF(OFFSET('Purchases Input worksheet'!$G$1,ROW()-2,0)="","",OFFSET('Purchases Input worksheet'!$G$1,ROW()-2,0))</f>
        <v/>
      </c>
      <c r="G776" s="205" t="str">
        <f ca="1">IF($C776="Total",SUM(G$1:G775),IF(OR('Purchases Input worksheet'!$M775&gt;0,'Purchases Input worksheet'!$M775=0),"",'Purchases Input worksheet'!$M775))</f>
        <v/>
      </c>
      <c r="H776" s="206" t="str">
        <f ca="1">IF($C776="Total",SUM(H$1:H775),IF(OR('Purchases Input worksheet'!$M775&lt;0,'Purchases Input worksheet'!$M775=0),"",'Purchases Input worksheet'!$M775))</f>
        <v/>
      </c>
      <c r="I776" s="347"/>
      <c r="J776" s="211" t="str">
        <f ca="1">IF($C776="Total",SUM($I$1:I775),"")</f>
        <v/>
      </c>
      <c r="K776" s="212" t="str">
        <f ca="1">IFERROR(IF($C776="Total",$K$2+SUM($G776:$H776)-$J776,
IF(AND(G776="",H776=""),"",
$K$2+SUM(H$3:$H776)+SUM(G$3:$G776)-SUM(I$2:$I776))),"")</f>
        <v/>
      </c>
    </row>
    <row r="777" spans="1:11" x14ac:dyDescent="0.35">
      <c r="A777" s="318" t="str">
        <f ca="1">IF($B777='Creditor balance enquiry'!$C$2,1+COUNT($A$1:A776),"")</f>
        <v/>
      </c>
      <c r="B777" s="133" t="str">
        <f ca="1">OFFSET('Purchases Input worksheet'!$A$1,ROW()-2,0)</f>
        <v/>
      </c>
      <c r="C777" s="201" t="str">
        <f ca="1">IF($C776="Total","",
IF($C776="","",
IF(OFFSET('Purchases Input worksheet'!$B$1,ROW()-2,0)="","TOTAL",
OFFSET('Purchases Input worksheet'!$B$1,ROW()-2,0))))</f>
        <v/>
      </c>
      <c r="D777" s="201" t="str">
        <f ca="1">IF(OFFSET('Purchases Input worksheet'!$C$1,ROW()-2,0)="","",OFFSET('Purchases Input worksheet'!$C$1,ROW()-2,0))</f>
        <v/>
      </c>
      <c r="E777" s="170" t="str">
        <f ca="1">IF(OFFSET('Purchases Input worksheet'!$F$1,ROW()-2,0)="","",OFFSET('Purchases Input worksheet'!$F$1,ROW()-2,0))</f>
        <v/>
      </c>
      <c r="F777" s="202" t="str">
        <f ca="1">IF(OFFSET('Purchases Input worksheet'!$G$1,ROW()-2,0)="","",OFFSET('Purchases Input worksheet'!$G$1,ROW()-2,0))</f>
        <v/>
      </c>
      <c r="G777" s="205" t="str">
        <f ca="1">IF($C777="Total",SUM(G$1:G776),IF(OR('Purchases Input worksheet'!$M776&gt;0,'Purchases Input worksheet'!$M776=0),"",'Purchases Input worksheet'!$M776))</f>
        <v/>
      </c>
      <c r="H777" s="206" t="str">
        <f ca="1">IF($C777="Total",SUM(H$1:H776),IF(OR('Purchases Input worksheet'!$M776&lt;0,'Purchases Input worksheet'!$M776=0),"",'Purchases Input worksheet'!$M776))</f>
        <v/>
      </c>
      <c r="I777" s="347"/>
      <c r="J777" s="211" t="str">
        <f ca="1">IF($C777="Total",SUM($I$1:I776),"")</f>
        <v/>
      </c>
      <c r="K777" s="212" t="str">
        <f ca="1">IFERROR(IF($C777="Total",$K$2+SUM($G777:$H777)-$J777,
IF(AND(G777="",H777=""),"",
$K$2+SUM(H$3:$H777)+SUM(G$3:$G777)-SUM(I$2:$I777))),"")</f>
        <v/>
      </c>
    </row>
    <row r="778" spans="1:11" x14ac:dyDescent="0.35">
      <c r="A778" s="318" t="str">
        <f ca="1">IF($B778='Creditor balance enquiry'!$C$2,1+COUNT($A$1:A777),"")</f>
        <v/>
      </c>
      <c r="B778" s="133" t="str">
        <f ca="1">OFFSET('Purchases Input worksheet'!$A$1,ROW()-2,0)</f>
        <v/>
      </c>
      <c r="C778" s="201" t="str">
        <f ca="1">IF($C777="Total","",
IF($C777="","",
IF(OFFSET('Purchases Input worksheet'!$B$1,ROW()-2,0)="","TOTAL",
OFFSET('Purchases Input worksheet'!$B$1,ROW()-2,0))))</f>
        <v/>
      </c>
      <c r="D778" s="201" t="str">
        <f ca="1">IF(OFFSET('Purchases Input worksheet'!$C$1,ROW()-2,0)="","",OFFSET('Purchases Input worksheet'!$C$1,ROW()-2,0))</f>
        <v/>
      </c>
      <c r="E778" s="170" t="str">
        <f ca="1">IF(OFFSET('Purchases Input worksheet'!$F$1,ROW()-2,0)="","",OFFSET('Purchases Input worksheet'!$F$1,ROW()-2,0))</f>
        <v/>
      </c>
      <c r="F778" s="202" t="str">
        <f ca="1">IF(OFFSET('Purchases Input worksheet'!$G$1,ROW()-2,0)="","",OFFSET('Purchases Input worksheet'!$G$1,ROW()-2,0))</f>
        <v/>
      </c>
      <c r="G778" s="205" t="str">
        <f ca="1">IF($C778="Total",SUM(G$1:G777),IF(OR('Purchases Input worksheet'!$M777&gt;0,'Purchases Input worksheet'!$M777=0),"",'Purchases Input worksheet'!$M777))</f>
        <v/>
      </c>
      <c r="H778" s="206" t="str">
        <f ca="1">IF($C778="Total",SUM(H$1:H777),IF(OR('Purchases Input worksheet'!$M777&lt;0,'Purchases Input worksheet'!$M777=0),"",'Purchases Input worksheet'!$M777))</f>
        <v/>
      </c>
      <c r="I778" s="347"/>
      <c r="J778" s="211" t="str">
        <f ca="1">IF($C778="Total",SUM($I$1:I777),"")</f>
        <v/>
      </c>
      <c r="K778" s="212" t="str">
        <f ca="1">IFERROR(IF($C778="Total",$K$2+SUM($G778:$H778)-$J778,
IF(AND(G778="",H778=""),"",
$K$2+SUM(H$3:$H778)+SUM(G$3:$G778)-SUM(I$2:$I778))),"")</f>
        <v/>
      </c>
    </row>
    <row r="779" spans="1:11" x14ac:dyDescent="0.35">
      <c r="A779" s="318" t="str">
        <f ca="1">IF($B779='Creditor balance enquiry'!$C$2,1+COUNT($A$1:A778),"")</f>
        <v/>
      </c>
      <c r="B779" s="133" t="str">
        <f ca="1">OFFSET('Purchases Input worksheet'!$A$1,ROW()-2,0)</f>
        <v/>
      </c>
      <c r="C779" s="201" t="str">
        <f ca="1">IF($C778="Total","",
IF($C778="","",
IF(OFFSET('Purchases Input worksheet'!$B$1,ROW()-2,0)="","TOTAL",
OFFSET('Purchases Input worksheet'!$B$1,ROW()-2,0))))</f>
        <v/>
      </c>
      <c r="D779" s="201" t="str">
        <f ca="1">IF(OFFSET('Purchases Input worksheet'!$C$1,ROW()-2,0)="","",OFFSET('Purchases Input worksheet'!$C$1,ROW()-2,0))</f>
        <v/>
      </c>
      <c r="E779" s="170" t="str">
        <f ca="1">IF(OFFSET('Purchases Input worksheet'!$F$1,ROW()-2,0)="","",OFFSET('Purchases Input worksheet'!$F$1,ROW()-2,0))</f>
        <v/>
      </c>
      <c r="F779" s="202" t="str">
        <f ca="1">IF(OFFSET('Purchases Input worksheet'!$G$1,ROW()-2,0)="","",OFFSET('Purchases Input worksheet'!$G$1,ROW()-2,0))</f>
        <v/>
      </c>
      <c r="G779" s="205" t="str">
        <f ca="1">IF($C779="Total",SUM(G$1:G778),IF(OR('Purchases Input worksheet'!$M778&gt;0,'Purchases Input worksheet'!$M778=0),"",'Purchases Input worksheet'!$M778))</f>
        <v/>
      </c>
      <c r="H779" s="206" t="str">
        <f ca="1">IF($C779="Total",SUM(H$1:H778),IF(OR('Purchases Input worksheet'!$M778&lt;0,'Purchases Input worksheet'!$M778=0),"",'Purchases Input worksheet'!$M778))</f>
        <v/>
      </c>
      <c r="I779" s="347"/>
      <c r="J779" s="211" t="str">
        <f ca="1">IF($C779="Total",SUM($I$1:I778),"")</f>
        <v/>
      </c>
      <c r="K779" s="212" t="str">
        <f ca="1">IFERROR(IF($C779="Total",$K$2+SUM($G779:$H779)-$J779,
IF(AND(G779="",H779=""),"",
$K$2+SUM(H$3:$H779)+SUM(G$3:$G779)-SUM(I$2:$I779))),"")</f>
        <v/>
      </c>
    </row>
    <row r="780" spans="1:11" x14ac:dyDescent="0.35">
      <c r="A780" s="318" t="str">
        <f ca="1">IF($B780='Creditor balance enquiry'!$C$2,1+COUNT($A$1:A779),"")</f>
        <v/>
      </c>
      <c r="B780" s="133" t="str">
        <f ca="1">OFFSET('Purchases Input worksheet'!$A$1,ROW()-2,0)</f>
        <v/>
      </c>
      <c r="C780" s="201" t="str">
        <f ca="1">IF($C779="Total","",
IF($C779="","",
IF(OFFSET('Purchases Input worksheet'!$B$1,ROW()-2,0)="","TOTAL",
OFFSET('Purchases Input worksheet'!$B$1,ROW()-2,0))))</f>
        <v/>
      </c>
      <c r="D780" s="201" t="str">
        <f ca="1">IF(OFFSET('Purchases Input worksheet'!$C$1,ROW()-2,0)="","",OFFSET('Purchases Input worksheet'!$C$1,ROW()-2,0))</f>
        <v/>
      </c>
      <c r="E780" s="170" t="str">
        <f ca="1">IF(OFFSET('Purchases Input worksheet'!$F$1,ROW()-2,0)="","",OFFSET('Purchases Input worksheet'!$F$1,ROW()-2,0))</f>
        <v/>
      </c>
      <c r="F780" s="202" t="str">
        <f ca="1">IF(OFFSET('Purchases Input worksheet'!$G$1,ROW()-2,0)="","",OFFSET('Purchases Input worksheet'!$G$1,ROW()-2,0))</f>
        <v/>
      </c>
      <c r="G780" s="205" t="str">
        <f ca="1">IF($C780="Total",SUM(G$1:G779),IF(OR('Purchases Input worksheet'!$M779&gt;0,'Purchases Input worksheet'!$M779=0),"",'Purchases Input worksheet'!$M779))</f>
        <v/>
      </c>
      <c r="H780" s="206" t="str">
        <f ca="1">IF($C780="Total",SUM(H$1:H779),IF(OR('Purchases Input worksheet'!$M779&lt;0,'Purchases Input worksheet'!$M779=0),"",'Purchases Input worksheet'!$M779))</f>
        <v/>
      </c>
      <c r="I780" s="347"/>
      <c r="J780" s="211" t="str">
        <f ca="1">IF($C780="Total",SUM($I$1:I779),"")</f>
        <v/>
      </c>
      <c r="K780" s="212" t="str">
        <f ca="1">IFERROR(IF($C780="Total",$K$2+SUM($G780:$H780)-$J780,
IF(AND(G780="",H780=""),"",
$K$2+SUM(H$3:$H780)+SUM(G$3:$G780)-SUM(I$2:$I780))),"")</f>
        <v/>
      </c>
    </row>
    <row r="781" spans="1:11" x14ac:dyDescent="0.35">
      <c r="A781" s="318" t="str">
        <f ca="1">IF($B781='Creditor balance enquiry'!$C$2,1+COUNT($A$1:A780),"")</f>
        <v/>
      </c>
      <c r="B781" s="133" t="str">
        <f ca="1">OFFSET('Purchases Input worksheet'!$A$1,ROW()-2,0)</f>
        <v/>
      </c>
      <c r="C781" s="201" t="str">
        <f ca="1">IF($C780="Total","",
IF($C780="","",
IF(OFFSET('Purchases Input worksheet'!$B$1,ROW()-2,0)="","TOTAL",
OFFSET('Purchases Input worksheet'!$B$1,ROW()-2,0))))</f>
        <v/>
      </c>
      <c r="D781" s="201" t="str">
        <f ca="1">IF(OFFSET('Purchases Input worksheet'!$C$1,ROW()-2,0)="","",OFFSET('Purchases Input worksheet'!$C$1,ROW()-2,0))</f>
        <v/>
      </c>
      <c r="E781" s="170" t="str">
        <f ca="1">IF(OFFSET('Purchases Input worksheet'!$F$1,ROW()-2,0)="","",OFFSET('Purchases Input worksheet'!$F$1,ROW()-2,0))</f>
        <v/>
      </c>
      <c r="F781" s="202" t="str">
        <f ca="1">IF(OFFSET('Purchases Input worksheet'!$G$1,ROW()-2,0)="","",OFFSET('Purchases Input worksheet'!$G$1,ROW()-2,0))</f>
        <v/>
      </c>
      <c r="G781" s="205" t="str">
        <f ca="1">IF($C781="Total",SUM(G$1:G780),IF(OR('Purchases Input worksheet'!$M780&gt;0,'Purchases Input worksheet'!$M780=0),"",'Purchases Input worksheet'!$M780))</f>
        <v/>
      </c>
      <c r="H781" s="206" t="str">
        <f ca="1">IF($C781="Total",SUM(H$1:H780),IF(OR('Purchases Input worksheet'!$M780&lt;0,'Purchases Input worksheet'!$M780=0),"",'Purchases Input worksheet'!$M780))</f>
        <v/>
      </c>
      <c r="I781" s="347"/>
      <c r="J781" s="211" t="str">
        <f ca="1">IF($C781="Total",SUM($I$1:I780),"")</f>
        <v/>
      </c>
      <c r="K781" s="212" t="str">
        <f ca="1">IFERROR(IF($C781="Total",$K$2+SUM($G781:$H781)-$J781,
IF(AND(G781="",H781=""),"",
$K$2+SUM(H$3:$H781)+SUM(G$3:$G781)-SUM(I$2:$I781))),"")</f>
        <v/>
      </c>
    </row>
    <row r="782" spans="1:11" x14ac:dyDescent="0.35">
      <c r="A782" s="318" t="str">
        <f ca="1">IF($B782='Creditor balance enquiry'!$C$2,1+COUNT($A$1:A781),"")</f>
        <v/>
      </c>
      <c r="B782" s="133" t="str">
        <f ca="1">OFFSET('Purchases Input worksheet'!$A$1,ROW()-2,0)</f>
        <v/>
      </c>
      <c r="C782" s="201" t="str">
        <f ca="1">IF($C781="Total","",
IF($C781="","",
IF(OFFSET('Purchases Input worksheet'!$B$1,ROW()-2,0)="","TOTAL",
OFFSET('Purchases Input worksheet'!$B$1,ROW()-2,0))))</f>
        <v/>
      </c>
      <c r="D782" s="201" t="str">
        <f ca="1">IF(OFFSET('Purchases Input worksheet'!$C$1,ROW()-2,0)="","",OFFSET('Purchases Input worksheet'!$C$1,ROW()-2,0))</f>
        <v/>
      </c>
      <c r="E782" s="170" t="str">
        <f ca="1">IF(OFFSET('Purchases Input worksheet'!$F$1,ROW()-2,0)="","",OFFSET('Purchases Input worksheet'!$F$1,ROW()-2,0))</f>
        <v/>
      </c>
      <c r="F782" s="202" t="str">
        <f ca="1">IF(OFFSET('Purchases Input worksheet'!$G$1,ROW()-2,0)="","",OFFSET('Purchases Input worksheet'!$G$1,ROW()-2,0))</f>
        <v/>
      </c>
      <c r="G782" s="205" t="str">
        <f ca="1">IF($C782="Total",SUM(G$1:G781),IF(OR('Purchases Input worksheet'!$M781&gt;0,'Purchases Input worksheet'!$M781=0),"",'Purchases Input worksheet'!$M781))</f>
        <v/>
      </c>
      <c r="H782" s="206" t="str">
        <f ca="1">IF($C782="Total",SUM(H$1:H781),IF(OR('Purchases Input worksheet'!$M781&lt;0,'Purchases Input worksheet'!$M781=0),"",'Purchases Input worksheet'!$M781))</f>
        <v/>
      </c>
      <c r="I782" s="347"/>
      <c r="J782" s="211" t="str">
        <f ca="1">IF($C782="Total",SUM($I$1:I781),"")</f>
        <v/>
      </c>
      <c r="K782" s="212" t="str">
        <f ca="1">IFERROR(IF($C782="Total",$K$2+SUM($G782:$H782)-$J782,
IF(AND(G782="",H782=""),"",
$K$2+SUM(H$3:$H782)+SUM(G$3:$G782)-SUM(I$2:$I782))),"")</f>
        <v/>
      </c>
    </row>
    <row r="783" spans="1:11" x14ac:dyDescent="0.35">
      <c r="A783" s="318" t="str">
        <f ca="1">IF($B783='Creditor balance enquiry'!$C$2,1+COUNT($A$1:A782),"")</f>
        <v/>
      </c>
      <c r="B783" s="133" t="str">
        <f ca="1">OFFSET('Purchases Input worksheet'!$A$1,ROW()-2,0)</f>
        <v/>
      </c>
      <c r="C783" s="201" t="str">
        <f ca="1">IF($C782="Total","",
IF($C782="","",
IF(OFFSET('Purchases Input worksheet'!$B$1,ROW()-2,0)="","TOTAL",
OFFSET('Purchases Input worksheet'!$B$1,ROW()-2,0))))</f>
        <v/>
      </c>
      <c r="D783" s="201" t="str">
        <f ca="1">IF(OFFSET('Purchases Input worksheet'!$C$1,ROW()-2,0)="","",OFFSET('Purchases Input worksheet'!$C$1,ROW()-2,0))</f>
        <v/>
      </c>
      <c r="E783" s="170" t="str">
        <f ca="1">IF(OFFSET('Purchases Input worksheet'!$F$1,ROW()-2,0)="","",OFFSET('Purchases Input worksheet'!$F$1,ROW()-2,0))</f>
        <v/>
      </c>
      <c r="F783" s="202" t="str">
        <f ca="1">IF(OFFSET('Purchases Input worksheet'!$G$1,ROW()-2,0)="","",OFFSET('Purchases Input worksheet'!$G$1,ROW()-2,0))</f>
        <v/>
      </c>
      <c r="G783" s="205" t="str">
        <f ca="1">IF($C783="Total",SUM(G$1:G782),IF(OR('Purchases Input worksheet'!$M782&gt;0,'Purchases Input worksheet'!$M782=0),"",'Purchases Input worksheet'!$M782))</f>
        <v/>
      </c>
      <c r="H783" s="206" t="str">
        <f ca="1">IF($C783="Total",SUM(H$1:H782),IF(OR('Purchases Input worksheet'!$M782&lt;0,'Purchases Input worksheet'!$M782=0),"",'Purchases Input worksheet'!$M782))</f>
        <v/>
      </c>
      <c r="I783" s="347"/>
      <c r="J783" s="211" t="str">
        <f ca="1">IF($C783="Total",SUM($I$1:I782),"")</f>
        <v/>
      </c>
      <c r="K783" s="212" t="str">
        <f ca="1">IFERROR(IF($C783="Total",$K$2+SUM($G783:$H783)-$J783,
IF(AND(G783="",H783=""),"",
$K$2+SUM(H$3:$H783)+SUM(G$3:$G783)-SUM(I$2:$I783))),"")</f>
        <v/>
      </c>
    </row>
    <row r="784" spans="1:11" x14ac:dyDescent="0.35">
      <c r="A784" s="318" t="str">
        <f ca="1">IF($B784='Creditor balance enquiry'!$C$2,1+COUNT($A$1:A783),"")</f>
        <v/>
      </c>
      <c r="B784" s="133" t="str">
        <f ca="1">OFFSET('Purchases Input worksheet'!$A$1,ROW()-2,0)</f>
        <v/>
      </c>
      <c r="C784" s="201" t="str">
        <f ca="1">IF($C783="Total","",
IF($C783="","",
IF(OFFSET('Purchases Input worksheet'!$B$1,ROW()-2,0)="","TOTAL",
OFFSET('Purchases Input worksheet'!$B$1,ROW()-2,0))))</f>
        <v/>
      </c>
      <c r="D784" s="201" t="str">
        <f ca="1">IF(OFFSET('Purchases Input worksheet'!$C$1,ROW()-2,0)="","",OFFSET('Purchases Input worksheet'!$C$1,ROW()-2,0))</f>
        <v/>
      </c>
      <c r="E784" s="170" t="str">
        <f ca="1">IF(OFFSET('Purchases Input worksheet'!$F$1,ROW()-2,0)="","",OFFSET('Purchases Input worksheet'!$F$1,ROW()-2,0))</f>
        <v/>
      </c>
      <c r="F784" s="202" t="str">
        <f ca="1">IF(OFFSET('Purchases Input worksheet'!$G$1,ROW()-2,0)="","",OFFSET('Purchases Input worksheet'!$G$1,ROW()-2,0))</f>
        <v/>
      </c>
      <c r="G784" s="205" t="str">
        <f ca="1">IF($C784="Total",SUM(G$1:G783),IF(OR('Purchases Input worksheet'!$M783&gt;0,'Purchases Input worksheet'!$M783=0),"",'Purchases Input worksheet'!$M783))</f>
        <v/>
      </c>
      <c r="H784" s="206" t="str">
        <f ca="1">IF($C784="Total",SUM(H$1:H783),IF(OR('Purchases Input worksheet'!$M783&lt;0,'Purchases Input worksheet'!$M783=0),"",'Purchases Input worksheet'!$M783))</f>
        <v/>
      </c>
      <c r="I784" s="347"/>
      <c r="J784" s="211" t="str">
        <f ca="1">IF($C784="Total",SUM($I$1:I783),"")</f>
        <v/>
      </c>
      <c r="K784" s="212" t="str">
        <f ca="1">IFERROR(IF($C784="Total",$K$2+SUM($G784:$H784)-$J784,
IF(AND(G784="",H784=""),"",
$K$2+SUM(H$3:$H784)+SUM(G$3:$G784)-SUM(I$2:$I784))),"")</f>
        <v/>
      </c>
    </row>
    <row r="785" spans="1:11" x14ac:dyDescent="0.35">
      <c r="A785" s="318" t="str">
        <f ca="1">IF($B785='Creditor balance enquiry'!$C$2,1+COUNT($A$1:A784),"")</f>
        <v/>
      </c>
      <c r="B785" s="133" t="str">
        <f ca="1">OFFSET('Purchases Input worksheet'!$A$1,ROW()-2,0)</f>
        <v/>
      </c>
      <c r="C785" s="201" t="str">
        <f ca="1">IF($C784="Total","",
IF($C784="","",
IF(OFFSET('Purchases Input worksheet'!$B$1,ROW()-2,0)="","TOTAL",
OFFSET('Purchases Input worksheet'!$B$1,ROW()-2,0))))</f>
        <v/>
      </c>
      <c r="D785" s="201" t="str">
        <f ca="1">IF(OFFSET('Purchases Input worksheet'!$C$1,ROW()-2,0)="","",OFFSET('Purchases Input worksheet'!$C$1,ROW()-2,0))</f>
        <v/>
      </c>
      <c r="E785" s="170" t="str">
        <f ca="1">IF(OFFSET('Purchases Input worksheet'!$F$1,ROW()-2,0)="","",OFFSET('Purchases Input worksheet'!$F$1,ROW()-2,0))</f>
        <v/>
      </c>
      <c r="F785" s="202" t="str">
        <f ca="1">IF(OFFSET('Purchases Input worksheet'!$G$1,ROW()-2,0)="","",OFFSET('Purchases Input worksheet'!$G$1,ROW()-2,0))</f>
        <v/>
      </c>
      <c r="G785" s="205" t="str">
        <f ca="1">IF($C785="Total",SUM(G$1:G784),IF(OR('Purchases Input worksheet'!$M784&gt;0,'Purchases Input worksheet'!$M784=0),"",'Purchases Input worksheet'!$M784))</f>
        <v/>
      </c>
      <c r="H785" s="206" t="str">
        <f ca="1">IF($C785="Total",SUM(H$1:H784),IF(OR('Purchases Input worksheet'!$M784&lt;0,'Purchases Input worksheet'!$M784=0),"",'Purchases Input worksheet'!$M784))</f>
        <v/>
      </c>
      <c r="I785" s="347"/>
      <c r="J785" s="211" t="str">
        <f ca="1">IF($C785="Total",SUM($I$1:I784),"")</f>
        <v/>
      </c>
      <c r="K785" s="212" t="str">
        <f ca="1">IFERROR(IF($C785="Total",$K$2+SUM($G785:$H785)-$J785,
IF(AND(G785="",H785=""),"",
$K$2+SUM(H$3:$H785)+SUM(G$3:$G785)-SUM(I$2:$I785))),"")</f>
        <v/>
      </c>
    </row>
    <row r="786" spans="1:11" x14ac:dyDescent="0.35">
      <c r="A786" s="318" t="str">
        <f ca="1">IF($B786='Creditor balance enquiry'!$C$2,1+COUNT($A$1:A785),"")</f>
        <v/>
      </c>
      <c r="B786" s="133" t="str">
        <f ca="1">OFFSET('Purchases Input worksheet'!$A$1,ROW()-2,0)</f>
        <v/>
      </c>
      <c r="C786" s="201" t="str">
        <f ca="1">IF($C785="Total","",
IF($C785="","",
IF(OFFSET('Purchases Input worksheet'!$B$1,ROW()-2,0)="","TOTAL",
OFFSET('Purchases Input worksheet'!$B$1,ROW()-2,0))))</f>
        <v/>
      </c>
      <c r="D786" s="201" t="str">
        <f ca="1">IF(OFFSET('Purchases Input worksheet'!$C$1,ROW()-2,0)="","",OFFSET('Purchases Input worksheet'!$C$1,ROW()-2,0))</f>
        <v/>
      </c>
      <c r="E786" s="170" t="str">
        <f ca="1">IF(OFFSET('Purchases Input worksheet'!$F$1,ROW()-2,0)="","",OFFSET('Purchases Input worksheet'!$F$1,ROW()-2,0))</f>
        <v/>
      </c>
      <c r="F786" s="202" t="str">
        <f ca="1">IF(OFFSET('Purchases Input worksheet'!$G$1,ROW()-2,0)="","",OFFSET('Purchases Input worksheet'!$G$1,ROW()-2,0))</f>
        <v/>
      </c>
      <c r="G786" s="205" t="str">
        <f ca="1">IF($C786="Total",SUM(G$1:G785),IF(OR('Purchases Input worksheet'!$M785&gt;0,'Purchases Input worksheet'!$M785=0),"",'Purchases Input worksheet'!$M785))</f>
        <v/>
      </c>
      <c r="H786" s="206" t="str">
        <f ca="1">IF($C786="Total",SUM(H$1:H785),IF(OR('Purchases Input worksheet'!$M785&lt;0,'Purchases Input worksheet'!$M785=0),"",'Purchases Input worksheet'!$M785))</f>
        <v/>
      </c>
      <c r="I786" s="347"/>
      <c r="J786" s="211" t="str">
        <f ca="1">IF($C786="Total",SUM($I$1:I785),"")</f>
        <v/>
      </c>
      <c r="K786" s="212" t="str">
        <f ca="1">IFERROR(IF($C786="Total",$K$2+SUM($G786:$H786)-$J786,
IF(AND(G786="",H786=""),"",
$K$2+SUM(H$3:$H786)+SUM(G$3:$G786)-SUM(I$2:$I786))),"")</f>
        <v/>
      </c>
    </row>
    <row r="787" spans="1:11" x14ac:dyDescent="0.35">
      <c r="A787" s="318" t="str">
        <f ca="1">IF($B787='Creditor balance enquiry'!$C$2,1+COUNT($A$1:A786),"")</f>
        <v/>
      </c>
      <c r="B787" s="133" t="str">
        <f ca="1">OFFSET('Purchases Input worksheet'!$A$1,ROW()-2,0)</f>
        <v/>
      </c>
      <c r="C787" s="201" t="str">
        <f ca="1">IF($C786="Total","",
IF($C786="","",
IF(OFFSET('Purchases Input worksheet'!$B$1,ROW()-2,0)="","TOTAL",
OFFSET('Purchases Input worksheet'!$B$1,ROW()-2,0))))</f>
        <v/>
      </c>
      <c r="D787" s="201" t="str">
        <f ca="1">IF(OFFSET('Purchases Input worksheet'!$C$1,ROW()-2,0)="","",OFFSET('Purchases Input worksheet'!$C$1,ROW()-2,0))</f>
        <v/>
      </c>
      <c r="E787" s="170" t="str">
        <f ca="1">IF(OFFSET('Purchases Input worksheet'!$F$1,ROW()-2,0)="","",OFFSET('Purchases Input worksheet'!$F$1,ROW()-2,0))</f>
        <v/>
      </c>
      <c r="F787" s="202" t="str">
        <f ca="1">IF(OFFSET('Purchases Input worksheet'!$G$1,ROW()-2,0)="","",OFFSET('Purchases Input worksheet'!$G$1,ROW()-2,0))</f>
        <v/>
      </c>
      <c r="G787" s="205" t="str">
        <f ca="1">IF($C787="Total",SUM(G$1:G786),IF(OR('Purchases Input worksheet'!$M786&gt;0,'Purchases Input worksheet'!$M786=0),"",'Purchases Input worksheet'!$M786))</f>
        <v/>
      </c>
      <c r="H787" s="206" t="str">
        <f ca="1">IF($C787="Total",SUM(H$1:H786),IF(OR('Purchases Input worksheet'!$M786&lt;0,'Purchases Input worksheet'!$M786=0),"",'Purchases Input worksheet'!$M786))</f>
        <v/>
      </c>
      <c r="I787" s="347"/>
      <c r="J787" s="211" t="str">
        <f ca="1">IF($C787="Total",SUM($I$1:I786),"")</f>
        <v/>
      </c>
      <c r="K787" s="212" t="str">
        <f ca="1">IFERROR(IF($C787="Total",$K$2+SUM($G787:$H787)-$J787,
IF(AND(G787="",H787=""),"",
$K$2+SUM(H$3:$H787)+SUM(G$3:$G787)-SUM(I$2:$I787))),"")</f>
        <v/>
      </c>
    </row>
    <row r="788" spans="1:11" x14ac:dyDescent="0.35">
      <c r="A788" s="318" t="str">
        <f ca="1">IF($B788='Creditor balance enquiry'!$C$2,1+COUNT($A$1:A787),"")</f>
        <v/>
      </c>
      <c r="B788" s="133" t="str">
        <f ca="1">OFFSET('Purchases Input worksheet'!$A$1,ROW()-2,0)</f>
        <v/>
      </c>
      <c r="C788" s="201" t="str">
        <f ca="1">IF($C787="Total","",
IF($C787="","",
IF(OFFSET('Purchases Input worksheet'!$B$1,ROW()-2,0)="","TOTAL",
OFFSET('Purchases Input worksheet'!$B$1,ROW()-2,0))))</f>
        <v/>
      </c>
      <c r="D788" s="201" t="str">
        <f ca="1">IF(OFFSET('Purchases Input worksheet'!$C$1,ROW()-2,0)="","",OFFSET('Purchases Input worksheet'!$C$1,ROW()-2,0))</f>
        <v/>
      </c>
      <c r="E788" s="170" t="str">
        <f ca="1">IF(OFFSET('Purchases Input worksheet'!$F$1,ROW()-2,0)="","",OFFSET('Purchases Input worksheet'!$F$1,ROW()-2,0))</f>
        <v/>
      </c>
      <c r="F788" s="202" t="str">
        <f ca="1">IF(OFFSET('Purchases Input worksheet'!$G$1,ROW()-2,0)="","",OFFSET('Purchases Input worksheet'!$G$1,ROW()-2,0))</f>
        <v/>
      </c>
      <c r="G788" s="205" t="str">
        <f ca="1">IF($C788="Total",SUM(G$1:G787),IF(OR('Purchases Input worksheet'!$M787&gt;0,'Purchases Input worksheet'!$M787=0),"",'Purchases Input worksheet'!$M787))</f>
        <v/>
      </c>
      <c r="H788" s="206" t="str">
        <f ca="1">IF($C788="Total",SUM(H$1:H787),IF(OR('Purchases Input worksheet'!$M787&lt;0,'Purchases Input worksheet'!$M787=0),"",'Purchases Input worksheet'!$M787))</f>
        <v/>
      </c>
      <c r="I788" s="347"/>
      <c r="J788" s="211" t="str">
        <f ca="1">IF($C788="Total",SUM($I$1:I787),"")</f>
        <v/>
      </c>
      <c r="K788" s="212" t="str">
        <f ca="1">IFERROR(IF($C788="Total",$K$2+SUM($G788:$H788)-$J788,
IF(AND(G788="",H788=""),"",
$K$2+SUM(H$3:$H788)+SUM(G$3:$G788)-SUM(I$2:$I788))),"")</f>
        <v/>
      </c>
    </row>
    <row r="789" spans="1:11" x14ac:dyDescent="0.35">
      <c r="A789" s="318" t="str">
        <f ca="1">IF($B789='Creditor balance enquiry'!$C$2,1+COUNT($A$1:A788),"")</f>
        <v/>
      </c>
      <c r="B789" s="133" t="str">
        <f ca="1">OFFSET('Purchases Input worksheet'!$A$1,ROW()-2,0)</f>
        <v/>
      </c>
      <c r="C789" s="201" t="str">
        <f ca="1">IF($C788="Total","",
IF($C788="","",
IF(OFFSET('Purchases Input worksheet'!$B$1,ROW()-2,0)="","TOTAL",
OFFSET('Purchases Input worksheet'!$B$1,ROW()-2,0))))</f>
        <v/>
      </c>
      <c r="D789" s="201" t="str">
        <f ca="1">IF(OFFSET('Purchases Input worksheet'!$C$1,ROW()-2,0)="","",OFFSET('Purchases Input worksheet'!$C$1,ROW()-2,0))</f>
        <v/>
      </c>
      <c r="E789" s="170" t="str">
        <f ca="1">IF(OFFSET('Purchases Input worksheet'!$F$1,ROW()-2,0)="","",OFFSET('Purchases Input worksheet'!$F$1,ROW()-2,0))</f>
        <v/>
      </c>
      <c r="F789" s="202" t="str">
        <f ca="1">IF(OFFSET('Purchases Input worksheet'!$G$1,ROW()-2,0)="","",OFFSET('Purchases Input worksheet'!$G$1,ROW()-2,0))</f>
        <v/>
      </c>
      <c r="G789" s="205" t="str">
        <f ca="1">IF($C789="Total",SUM(G$1:G788),IF(OR('Purchases Input worksheet'!$M788&gt;0,'Purchases Input worksheet'!$M788=0),"",'Purchases Input worksheet'!$M788))</f>
        <v/>
      </c>
      <c r="H789" s="206" t="str">
        <f ca="1">IF($C789="Total",SUM(H$1:H788),IF(OR('Purchases Input worksheet'!$M788&lt;0,'Purchases Input worksheet'!$M788=0),"",'Purchases Input worksheet'!$M788))</f>
        <v/>
      </c>
      <c r="I789" s="347"/>
      <c r="J789" s="211" t="str">
        <f ca="1">IF($C789="Total",SUM($I$1:I788),"")</f>
        <v/>
      </c>
      <c r="K789" s="212" t="str">
        <f ca="1">IFERROR(IF($C789="Total",$K$2+SUM($G789:$H789)-$J789,
IF(AND(G789="",H789=""),"",
$K$2+SUM(H$3:$H789)+SUM(G$3:$G789)-SUM(I$2:$I789))),"")</f>
        <v/>
      </c>
    </row>
    <row r="790" spans="1:11" x14ac:dyDescent="0.35">
      <c r="A790" s="318" t="str">
        <f ca="1">IF($B790='Creditor balance enquiry'!$C$2,1+COUNT($A$1:A789),"")</f>
        <v/>
      </c>
      <c r="B790" s="133" t="str">
        <f ca="1">OFFSET('Purchases Input worksheet'!$A$1,ROW()-2,0)</f>
        <v/>
      </c>
      <c r="C790" s="201" t="str">
        <f ca="1">IF($C789="Total","",
IF($C789="","",
IF(OFFSET('Purchases Input worksheet'!$B$1,ROW()-2,0)="","TOTAL",
OFFSET('Purchases Input worksheet'!$B$1,ROW()-2,0))))</f>
        <v/>
      </c>
      <c r="D790" s="201" t="str">
        <f ca="1">IF(OFFSET('Purchases Input worksheet'!$C$1,ROW()-2,0)="","",OFFSET('Purchases Input worksheet'!$C$1,ROW()-2,0))</f>
        <v/>
      </c>
      <c r="E790" s="170" t="str">
        <f ca="1">IF(OFFSET('Purchases Input worksheet'!$F$1,ROW()-2,0)="","",OFFSET('Purchases Input worksheet'!$F$1,ROW()-2,0))</f>
        <v/>
      </c>
      <c r="F790" s="202" t="str">
        <f ca="1">IF(OFFSET('Purchases Input worksheet'!$G$1,ROW()-2,0)="","",OFFSET('Purchases Input worksheet'!$G$1,ROW()-2,0))</f>
        <v/>
      </c>
      <c r="G790" s="205" t="str">
        <f ca="1">IF($C790="Total",SUM(G$1:G789),IF(OR('Purchases Input worksheet'!$M789&gt;0,'Purchases Input worksheet'!$M789=0),"",'Purchases Input worksheet'!$M789))</f>
        <v/>
      </c>
      <c r="H790" s="206" t="str">
        <f ca="1">IF($C790="Total",SUM(H$1:H789),IF(OR('Purchases Input worksheet'!$M789&lt;0,'Purchases Input worksheet'!$M789=0),"",'Purchases Input worksheet'!$M789))</f>
        <v/>
      </c>
      <c r="I790" s="347"/>
      <c r="J790" s="211" t="str">
        <f ca="1">IF($C790="Total",SUM($I$1:I789),"")</f>
        <v/>
      </c>
      <c r="K790" s="212" t="str">
        <f ca="1">IFERROR(IF($C790="Total",$K$2+SUM($G790:$H790)-$J790,
IF(AND(G790="",H790=""),"",
$K$2+SUM(H$3:$H790)+SUM(G$3:$G790)-SUM(I$2:$I790))),"")</f>
        <v/>
      </c>
    </row>
    <row r="791" spans="1:11" x14ac:dyDescent="0.35">
      <c r="A791" s="318" t="str">
        <f ca="1">IF($B791='Creditor balance enquiry'!$C$2,1+COUNT($A$1:A790),"")</f>
        <v/>
      </c>
      <c r="B791" s="133" t="str">
        <f ca="1">OFFSET('Purchases Input worksheet'!$A$1,ROW()-2,0)</f>
        <v/>
      </c>
      <c r="C791" s="201" t="str">
        <f ca="1">IF($C790="Total","",
IF($C790="","",
IF(OFFSET('Purchases Input worksheet'!$B$1,ROW()-2,0)="","TOTAL",
OFFSET('Purchases Input worksheet'!$B$1,ROW()-2,0))))</f>
        <v/>
      </c>
      <c r="D791" s="201" t="str">
        <f ca="1">IF(OFFSET('Purchases Input worksheet'!$C$1,ROW()-2,0)="","",OFFSET('Purchases Input worksheet'!$C$1,ROW()-2,0))</f>
        <v/>
      </c>
      <c r="E791" s="170" t="str">
        <f ca="1">IF(OFFSET('Purchases Input worksheet'!$F$1,ROW()-2,0)="","",OFFSET('Purchases Input worksheet'!$F$1,ROW()-2,0))</f>
        <v/>
      </c>
      <c r="F791" s="202" t="str">
        <f ca="1">IF(OFFSET('Purchases Input worksheet'!$G$1,ROW()-2,0)="","",OFFSET('Purchases Input worksheet'!$G$1,ROW()-2,0))</f>
        <v/>
      </c>
      <c r="G791" s="205" t="str">
        <f ca="1">IF($C791="Total",SUM(G$1:G790),IF(OR('Purchases Input worksheet'!$M790&gt;0,'Purchases Input worksheet'!$M790=0),"",'Purchases Input worksheet'!$M790))</f>
        <v/>
      </c>
      <c r="H791" s="206" t="str">
        <f ca="1">IF($C791="Total",SUM(H$1:H790),IF(OR('Purchases Input worksheet'!$M790&lt;0,'Purchases Input worksheet'!$M790=0),"",'Purchases Input worksheet'!$M790))</f>
        <v/>
      </c>
      <c r="I791" s="347"/>
      <c r="J791" s="211" t="str">
        <f ca="1">IF($C791="Total",SUM($I$1:I790),"")</f>
        <v/>
      </c>
      <c r="K791" s="212" t="str">
        <f ca="1">IFERROR(IF($C791="Total",$K$2+SUM($G791:$H791)-$J791,
IF(AND(G791="",H791=""),"",
$K$2+SUM(H$3:$H791)+SUM(G$3:$G791)-SUM(I$2:$I791))),"")</f>
        <v/>
      </c>
    </row>
    <row r="792" spans="1:11" x14ac:dyDescent="0.35">
      <c r="A792" s="318" t="str">
        <f ca="1">IF($B792='Creditor balance enquiry'!$C$2,1+COUNT($A$1:A791),"")</f>
        <v/>
      </c>
      <c r="B792" s="133" t="str">
        <f ca="1">OFFSET('Purchases Input worksheet'!$A$1,ROW()-2,0)</f>
        <v/>
      </c>
      <c r="C792" s="201" t="str">
        <f ca="1">IF($C791="Total","",
IF($C791="","",
IF(OFFSET('Purchases Input worksheet'!$B$1,ROW()-2,0)="","TOTAL",
OFFSET('Purchases Input worksheet'!$B$1,ROW()-2,0))))</f>
        <v/>
      </c>
      <c r="D792" s="201" t="str">
        <f ca="1">IF(OFFSET('Purchases Input worksheet'!$C$1,ROW()-2,0)="","",OFFSET('Purchases Input worksheet'!$C$1,ROW()-2,0))</f>
        <v/>
      </c>
      <c r="E792" s="170" t="str">
        <f ca="1">IF(OFFSET('Purchases Input worksheet'!$F$1,ROW()-2,0)="","",OFFSET('Purchases Input worksheet'!$F$1,ROW()-2,0))</f>
        <v/>
      </c>
      <c r="F792" s="202" t="str">
        <f ca="1">IF(OFFSET('Purchases Input worksheet'!$G$1,ROW()-2,0)="","",OFFSET('Purchases Input worksheet'!$G$1,ROW()-2,0))</f>
        <v/>
      </c>
      <c r="G792" s="205" t="str">
        <f ca="1">IF($C792="Total",SUM(G$1:G791),IF(OR('Purchases Input worksheet'!$M791&gt;0,'Purchases Input worksheet'!$M791=0),"",'Purchases Input worksheet'!$M791))</f>
        <v/>
      </c>
      <c r="H792" s="206" t="str">
        <f ca="1">IF($C792="Total",SUM(H$1:H791),IF(OR('Purchases Input worksheet'!$M791&lt;0,'Purchases Input worksheet'!$M791=0),"",'Purchases Input worksheet'!$M791))</f>
        <v/>
      </c>
      <c r="I792" s="347"/>
      <c r="J792" s="211" t="str">
        <f ca="1">IF($C792="Total",SUM($I$1:I791),"")</f>
        <v/>
      </c>
      <c r="K792" s="212" t="str">
        <f ca="1">IFERROR(IF($C792="Total",$K$2+SUM($G792:$H792)-$J792,
IF(AND(G792="",H792=""),"",
$K$2+SUM(H$3:$H792)+SUM(G$3:$G792)-SUM(I$2:$I792))),"")</f>
        <v/>
      </c>
    </row>
    <row r="793" spans="1:11" x14ac:dyDescent="0.35">
      <c r="A793" s="318" t="str">
        <f ca="1">IF($B793='Creditor balance enquiry'!$C$2,1+COUNT($A$1:A792),"")</f>
        <v/>
      </c>
      <c r="B793" s="133" t="str">
        <f ca="1">OFFSET('Purchases Input worksheet'!$A$1,ROW()-2,0)</f>
        <v/>
      </c>
      <c r="C793" s="201" t="str">
        <f ca="1">IF($C792="Total","",
IF($C792="","",
IF(OFFSET('Purchases Input worksheet'!$B$1,ROW()-2,0)="","TOTAL",
OFFSET('Purchases Input worksheet'!$B$1,ROW()-2,0))))</f>
        <v/>
      </c>
      <c r="D793" s="201" t="str">
        <f ca="1">IF(OFFSET('Purchases Input worksheet'!$C$1,ROW()-2,0)="","",OFFSET('Purchases Input worksheet'!$C$1,ROW()-2,0))</f>
        <v/>
      </c>
      <c r="E793" s="170" t="str">
        <f ca="1">IF(OFFSET('Purchases Input worksheet'!$F$1,ROW()-2,0)="","",OFFSET('Purchases Input worksheet'!$F$1,ROW()-2,0))</f>
        <v/>
      </c>
      <c r="F793" s="202" t="str">
        <f ca="1">IF(OFFSET('Purchases Input worksheet'!$G$1,ROW()-2,0)="","",OFFSET('Purchases Input worksheet'!$G$1,ROW()-2,0))</f>
        <v/>
      </c>
      <c r="G793" s="205" t="str">
        <f ca="1">IF($C793="Total",SUM(G$1:G792),IF(OR('Purchases Input worksheet'!$M792&gt;0,'Purchases Input worksheet'!$M792=0),"",'Purchases Input worksheet'!$M792))</f>
        <v/>
      </c>
      <c r="H793" s="206" t="str">
        <f ca="1">IF($C793="Total",SUM(H$1:H792),IF(OR('Purchases Input worksheet'!$M792&lt;0,'Purchases Input worksheet'!$M792=0),"",'Purchases Input worksheet'!$M792))</f>
        <v/>
      </c>
      <c r="I793" s="347"/>
      <c r="J793" s="211" t="str">
        <f ca="1">IF($C793="Total",SUM($I$1:I792),"")</f>
        <v/>
      </c>
      <c r="K793" s="212" t="str">
        <f ca="1">IFERROR(IF($C793="Total",$K$2+SUM($G793:$H793)-$J793,
IF(AND(G793="",H793=""),"",
$K$2+SUM(H$3:$H793)+SUM(G$3:$G793)-SUM(I$2:$I793))),"")</f>
        <v/>
      </c>
    </row>
    <row r="794" spans="1:11" x14ac:dyDescent="0.35">
      <c r="A794" s="318" t="str">
        <f ca="1">IF($B794='Creditor balance enquiry'!$C$2,1+COUNT($A$1:A793),"")</f>
        <v/>
      </c>
      <c r="B794" s="133" t="str">
        <f ca="1">OFFSET('Purchases Input worksheet'!$A$1,ROW()-2,0)</f>
        <v/>
      </c>
      <c r="C794" s="201" t="str">
        <f ca="1">IF($C793="Total","",
IF($C793="","",
IF(OFFSET('Purchases Input worksheet'!$B$1,ROW()-2,0)="","TOTAL",
OFFSET('Purchases Input worksheet'!$B$1,ROW()-2,0))))</f>
        <v/>
      </c>
      <c r="D794" s="201" t="str">
        <f ca="1">IF(OFFSET('Purchases Input worksheet'!$C$1,ROW()-2,0)="","",OFFSET('Purchases Input worksheet'!$C$1,ROW()-2,0))</f>
        <v/>
      </c>
      <c r="E794" s="170" t="str">
        <f ca="1">IF(OFFSET('Purchases Input worksheet'!$F$1,ROW()-2,0)="","",OFFSET('Purchases Input worksheet'!$F$1,ROW()-2,0))</f>
        <v/>
      </c>
      <c r="F794" s="202" t="str">
        <f ca="1">IF(OFFSET('Purchases Input worksheet'!$G$1,ROW()-2,0)="","",OFFSET('Purchases Input worksheet'!$G$1,ROW()-2,0))</f>
        <v/>
      </c>
      <c r="G794" s="205" t="str">
        <f ca="1">IF($C794="Total",SUM(G$1:G793),IF(OR('Purchases Input worksheet'!$M793&gt;0,'Purchases Input worksheet'!$M793=0),"",'Purchases Input worksheet'!$M793))</f>
        <v/>
      </c>
      <c r="H794" s="206" t="str">
        <f ca="1">IF($C794="Total",SUM(H$1:H793),IF(OR('Purchases Input worksheet'!$M793&lt;0,'Purchases Input worksheet'!$M793=0),"",'Purchases Input worksheet'!$M793))</f>
        <v/>
      </c>
      <c r="I794" s="347"/>
      <c r="J794" s="211" t="str">
        <f ca="1">IF($C794="Total",SUM($I$1:I793),"")</f>
        <v/>
      </c>
      <c r="K794" s="212" t="str">
        <f ca="1">IFERROR(IF($C794="Total",$K$2+SUM($G794:$H794)-$J794,
IF(AND(G794="",H794=""),"",
$K$2+SUM(H$3:$H794)+SUM(G$3:$G794)-SUM(I$2:$I794))),"")</f>
        <v/>
      </c>
    </row>
    <row r="795" spans="1:11" x14ac:dyDescent="0.35">
      <c r="A795" s="318" t="str">
        <f ca="1">IF($B795='Creditor balance enquiry'!$C$2,1+COUNT($A$1:A794),"")</f>
        <v/>
      </c>
      <c r="B795" s="133" t="str">
        <f ca="1">OFFSET('Purchases Input worksheet'!$A$1,ROW()-2,0)</f>
        <v/>
      </c>
      <c r="C795" s="201" t="str">
        <f ca="1">IF($C794="Total","",
IF($C794="","",
IF(OFFSET('Purchases Input worksheet'!$B$1,ROW()-2,0)="","TOTAL",
OFFSET('Purchases Input worksheet'!$B$1,ROW()-2,0))))</f>
        <v/>
      </c>
      <c r="D795" s="201" t="str">
        <f ca="1">IF(OFFSET('Purchases Input worksheet'!$C$1,ROW()-2,0)="","",OFFSET('Purchases Input worksheet'!$C$1,ROW()-2,0))</f>
        <v/>
      </c>
      <c r="E795" s="170" t="str">
        <f ca="1">IF(OFFSET('Purchases Input worksheet'!$F$1,ROW()-2,0)="","",OFFSET('Purchases Input worksheet'!$F$1,ROW()-2,0))</f>
        <v/>
      </c>
      <c r="F795" s="202" t="str">
        <f ca="1">IF(OFFSET('Purchases Input worksheet'!$G$1,ROW()-2,0)="","",OFFSET('Purchases Input worksheet'!$G$1,ROW()-2,0))</f>
        <v/>
      </c>
      <c r="G795" s="205" t="str">
        <f ca="1">IF($C795="Total",SUM(G$1:G794),IF(OR('Purchases Input worksheet'!$M794&gt;0,'Purchases Input worksheet'!$M794=0),"",'Purchases Input worksheet'!$M794))</f>
        <v/>
      </c>
      <c r="H795" s="206" t="str">
        <f ca="1">IF($C795="Total",SUM(H$1:H794),IF(OR('Purchases Input worksheet'!$M794&lt;0,'Purchases Input worksheet'!$M794=0),"",'Purchases Input worksheet'!$M794))</f>
        <v/>
      </c>
      <c r="I795" s="347"/>
      <c r="J795" s="211" t="str">
        <f ca="1">IF($C795="Total",SUM($I$1:I794),"")</f>
        <v/>
      </c>
      <c r="K795" s="212" t="str">
        <f ca="1">IFERROR(IF($C795="Total",$K$2+SUM($G795:$H795)-$J795,
IF(AND(G795="",H795=""),"",
$K$2+SUM(H$3:$H795)+SUM(G$3:$G795)-SUM(I$2:$I795))),"")</f>
        <v/>
      </c>
    </row>
    <row r="796" spans="1:11" x14ac:dyDescent="0.35">
      <c r="A796" s="318" t="str">
        <f ca="1">IF($B796='Creditor balance enquiry'!$C$2,1+COUNT($A$1:A795),"")</f>
        <v/>
      </c>
      <c r="B796" s="133" t="str">
        <f ca="1">OFFSET('Purchases Input worksheet'!$A$1,ROW()-2,0)</f>
        <v/>
      </c>
      <c r="C796" s="201" t="str">
        <f ca="1">IF($C795="Total","",
IF($C795="","",
IF(OFFSET('Purchases Input worksheet'!$B$1,ROW()-2,0)="","TOTAL",
OFFSET('Purchases Input worksheet'!$B$1,ROW()-2,0))))</f>
        <v/>
      </c>
      <c r="D796" s="201" t="str">
        <f ca="1">IF(OFFSET('Purchases Input worksheet'!$C$1,ROW()-2,0)="","",OFFSET('Purchases Input worksheet'!$C$1,ROW()-2,0))</f>
        <v/>
      </c>
      <c r="E796" s="170" t="str">
        <f ca="1">IF(OFFSET('Purchases Input worksheet'!$F$1,ROW()-2,0)="","",OFFSET('Purchases Input worksheet'!$F$1,ROW()-2,0))</f>
        <v/>
      </c>
      <c r="F796" s="202" t="str">
        <f ca="1">IF(OFFSET('Purchases Input worksheet'!$G$1,ROW()-2,0)="","",OFFSET('Purchases Input worksheet'!$G$1,ROW()-2,0))</f>
        <v/>
      </c>
      <c r="G796" s="205" t="str">
        <f ca="1">IF($C796="Total",SUM(G$1:G795),IF(OR('Purchases Input worksheet'!$M795&gt;0,'Purchases Input worksheet'!$M795=0),"",'Purchases Input worksheet'!$M795))</f>
        <v/>
      </c>
      <c r="H796" s="206" t="str">
        <f ca="1">IF($C796="Total",SUM(H$1:H795),IF(OR('Purchases Input worksheet'!$M795&lt;0,'Purchases Input worksheet'!$M795=0),"",'Purchases Input worksheet'!$M795))</f>
        <v/>
      </c>
      <c r="I796" s="347"/>
      <c r="J796" s="211" t="str">
        <f ca="1">IF($C796="Total",SUM($I$1:I795),"")</f>
        <v/>
      </c>
      <c r="K796" s="212" t="str">
        <f ca="1">IFERROR(IF($C796="Total",$K$2+SUM($G796:$H796)-$J796,
IF(AND(G796="",H796=""),"",
$K$2+SUM(H$3:$H796)+SUM(G$3:$G796)-SUM(I$2:$I796))),"")</f>
        <v/>
      </c>
    </row>
    <row r="797" spans="1:11" x14ac:dyDescent="0.35">
      <c r="A797" s="318" t="str">
        <f ca="1">IF($B797='Creditor balance enquiry'!$C$2,1+COUNT($A$1:A796),"")</f>
        <v/>
      </c>
      <c r="B797" s="133" t="str">
        <f ca="1">OFFSET('Purchases Input worksheet'!$A$1,ROW()-2,0)</f>
        <v/>
      </c>
      <c r="C797" s="201" t="str">
        <f ca="1">IF($C796="Total","",
IF($C796="","",
IF(OFFSET('Purchases Input worksheet'!$B$1,ROW()-2,0)="","TOTAL",
OFFSET('Purchases Input worksheet'!$B$1,ROW()-2,0))))</f>
        <v/>
      </c>
      <c r="D797" s="201" t="str">
        <f ca="1">IF(OFFSET('Purchases Input worksheet'!$C$1,ROW()-2,0)="","",OFFSET('Purchases Input worksheet'!$C$1,ROW()-2,0))</f>
        <v/>
      </c>
      <c r="E797" s="170" t="str">
        <f ca="1">IF(OFFSET('Purchases Input worksheet'!$F$1,ROW()-2,0)="","",OFFSET('Purchases Input worksheet'!$F$1,ROW()-2,0))</f>
        <v/>
      </c>
      <c r="F797" s="202" t="str">
        <f ca="1">IF(OFFSET('Purchases Input worksheet'!$G$1,ROW()-2,0)="","",OFFSET('Purchases Input worksheet'!$G$1,ROW()-2,0))</f>
        <v/>
      </c>
      <c r="G797" s="205" t="str">
        <f ca="1">IF($C797="Total",SUM(G$1:G796),IF(OR('Purchases Input worksheet'!$M796&gt;0,'Purchases Input worksheet'!$M796=0),"",'Purchases Input worksheet'!$M796))</f>
        <v/>
      </c>
      <c r="H797" s="206" t="str">
        <f ca="1">IF($C797="Total",SUM(H$1:H796),IF(OR('Purchases Input worksheet'!$M796&lt;0,'Purchases Input worksheet'!$M796=0),"",'Purchases Input worksheet'!$M796))</f>
        <v/>
      </c>
      <c r="I797" s="347"/>
      <c r="J797" s="211" t="str">
        <f ca="1">IF($C797="Total",SUM($I$1:I796),"")</f>
        <v/>
      </c>
      <c r="K797" s="212" t="str">
        <f ca="1">IFERROR(IF($C797="Total",$K$2+SUM($G797:$H797)-$J797,
IF(AND(G797="",H797=""),"",
$K$2+SUM(H$3:$H797)+SUM(G$3:$G797)-SUM(I$2:$I797))),"")</f>
        <v/>
      </c>
    </row>
    <row r="798" spans="1:11" x14ac:dyDescent="0.35">
      <c r="A798" s="318" t="str">
        <f ca="1">IF($B798='Creditor balance enquiry'!$C$2,1+COUNT($A$1:A797),"")</f>
        <v/>
      </c>
      <c r="B798" s="133" t="str">
        <f ca="1">OFFSET('Purchases Input worksheet'!$A$1,ROW()-2,0)</f>
        <v/>
      </c>
      <c r="C798" s="201" t="str">
        <f ca="1">IF($C797="Total","",
IF($C797="","",
IF(OFFSET('Purchases Input worksheet'!$B$1,ROW()-2,0)="","TOTAL",
OFFSET('Purchases Input worksheet'!$B$1,ROW()-2,0))))</f>
        <v/>
      </c>
      <c r="D798" s="201" t="str">
        <f ca="1">IF(OFFSET('Purchases Input worksheet'!$C$1,ROW()-2,0)="","",OFFSET('Purchases Input worksheet'!$C$1,ROW()-2,0))</f>
        <v/>
      </c>
      <c r="E798" s="170" t="str">
        <f ca="1">IF(OFFSET('Purchases Input worksheet'!$F$1,ROW()-2,0)="","",OFFSET('Purchases Input worksheet'!$F$1,ROW()-2,0))</f>
        <v/>
      </c>
      <c r="F798" s="202" t="str">
        <f ca="1">IF(OFFSET('Purchases Input worksheet'!$G$1,ROW()-2,0)="","",OFFSET('Purchases Input worksheet'!$G$1,ROW()-2,0))</f>
        <v/>
      </c>
      <c r="G798" s="205" t="str">
        <f ca="1">IF($C798="Total",SUM(G$1:G797),IF(OR('Purchases Input worksheet'!$M797&gt;0,'Purchases Input worksheet'!$M797=0),"",'Purchases Input worksheet'!$M797))</f>
        <v/>
      </c>
      <c r="H798" s="206" t="str">
        <f ca="1">IF($C798="Total",SUM(H$1:H797),IF(OR('Purchases Input worksheet'!$M797&lt;0,'Purchases Input worksheet'!$M797=0),"",'Purchases Input worksheet'!$M797))</f>
        <v/>
      </c>
      <c r="I798" s="347"/>
      <c r="J798" s="211" t="str">
        <f ca="1">IF($C798="Total",SUM($I$1:I797),"")</f>
        <v/>
      </c>
      <c r="K798" s="212" t="str">
        <f ca="1">IFERROR(IF($C798="Total",$K$2+SUM($G798:$H798)-$J798,
IF(AND(G798="",H798=""),"",
$K$2+SUM(H$3:$H798)+SUM(G$3:$G798)-SUM(I$2:$I798))),"")</f>
        <v/>
      </c>
    </row>
    <row r="799" spans="1:11" x14ac:dyDescent="0.35">
      <c r="A799" s="318" t="str">
        <f ca="1">IF($B799='Creditor balance enquiry'!$C$2,1+COUNT($A$1:A798),"")</f>
        <v/>
      </c>
      <c r="B799" s="133" t="str">
        <f ca="1">OFFSET('Purchases Input worksheet'!$A$1,ROW()-2,0)</f>
        <v/>
      </c>
      <c r="C799" s="201" t="str">
        <f ca="1">IF($C798="Total","",
IF($C798="","",
IF(OFFSET('Purchases Input worksheet'!$B$1,ROW()-2,0)="","TOTAL",
OFFSET('Purchases Input worksheet'!$B$1,ROW()-2,0))))</f>
        <v/>
      </c>
      <c r="D799" s="201" t="str">
        <f ca="1">IF(OFFSET('Purchases Input worksheet'!$C$1,ROW()-2,0)="","",OFFSET('Purchases Input worksheet'!$C$1,ROW()-2,0))</f>
        <v/>
      </c>
      <c r="E799" s="170" t="str">
        <f ca="1">IF(OFFSET('Purchases Input worksheet'!$F$1,ROW()-2,0)="","",OFFSET('Purchases Input worksheet'!$F$1,ROW()-2,0))</f>
        <v/>
      </c>
      <c r="F799" s="202" t="str">
        <f ca="1">IF(OFFSET('Purchases Input worksheet'!$G$1,ROW()-2,0)="","",OFFSET('Purchases Input worksheet'!$G$1,ROW()-2,0))</f>
        <v/>
      </c>
      <c r="G799" s="205" t="str">
        <f ca="1">IF($C799="Total",SUM(G$1:G798),IF(OR('Purchases Input worksheet'!$M798&gt;0,'Purchases Input worksheet'!$M798=0),"",'Purchases Input worksheet'!$M798))</f>
        <v/>
      </c>
      <c r="H799" s="206" t="str">
        <f ca="1">IF($C799="Total",SUM(H$1:H798),IF(OR('Purchases Input worksheet'!$M798&lt;0,'Purchases Input worksheet'!$M798=0),"",'Purchases Input worksheet'!$M798))</f>
        <v/>
      </c>
      <c r="I799" s="347"/>
      <c r="J799" s="211" t="str">
        <f ca="1">IF($C799="Total",SUM($I$1:I798),"")</f>
        <v/>
      </c>
      <c r="K799" s="212" t="str">
        <f ca="1">IFERROR(IF($C799="Total",$K$2+SUM($G799:$H799)-$J799,
IF(AND(G799="",H799=""),"",
$K$2+SUM(H$3:$H799)+SUM(G$3:$G799)-SUM(I$2:$I799))),"")</f>
        <v/>
      </c>
    </row>
    <row r="800" spans="1:11" x14ac:dyDescent="0.35">
      <c r="A800" s="318" t="str">
        <f ca="1">IF($B800='Creditor balance enquiry'!$C$2,1+COUNT($A$1:A799),"")</f>
        <v/>
      </c>
      <c r="B800" s="133" t="str">
        <f ca="1">OFFSET('Purchases Input worksheet'!$A$1,ROW()-2,0)</f>
        <v/>
      </c>
      <c r="C800" s="201" t="str">
        <f ca="1">IF($C799="Total","",
IF($C799="","",
IF(OFFSET('Purchases Input worksheet'!$B$1,ROW()-2,0)="","TOTAL",
OFFSET('Purchases Input worksheet'!$B$1,ROW()-2,0))))</f>
        <v/>
      </c>
      <c r="D800" s="201" t="str">
        <f ca="1">IF(OFFSET('Purchases Input worksheet'!$C$1,ROW()-2,0)="","",OFFSET('Purchases Input worksheet'!$C$1,ROW()-2,0))</f>
        <v/>
      </c>
      <c r="E800" s="170" t="str">
        <f ca="1">IF(OFFSET('Purchases Input worksheet'!$F$1,ROW()-2,0)="","",OFFSET('Purchases Input worksheet'!$F$1,ROW()-2,0))</f>
        <v/>
      </c>
      <c r="F800" s="202" t="str">
        <f ca="1">IF(OFFSET('Purchases Input worksheet'!$G$1,ROW()-2,0)="","",OFFSET('Purchases Input worksheet'!$G$1,ROW()-2,0))</f>
        <v/>
      </c>
      <c r="G800" s="205" t="str">
        <f ca="1">IF($C800="Total",SUM(G$1:G799),IF(OR('Purchases Input worksheet'!$M799&gt;0,'Purchases Input worksheet'!$M799=0),"",'Purchases Input worksheet'!$M799))</f>
        <v/>
      </c>
      <c r="H800" s="206" t="str">
        <f ca="1">IF($C800="Total",SUM(H$1:H799),IF(OR('Purchases Input worksheet'!$M799&lt;0,'Purchases Input worksheet'!$M799=0),"",'Purchases Input worksheet'!$M799))</f>
        <v/>
      </c>
      <c r="I800" s="347"/>
      <c r="J800" s="211" t="str">
        <f ca="1">IF($C800="Total",SUM($I$1:I799),"")</f>
        <v/>
      </c>
      <c r="K800" s="212" t="str">
        <f ca="1">IFERROR(IF($C800="Total",$K$2+SUM($G800:$H800)-$J800,
IF(AND(G800="",H800=""),"",
$K$2+SUM(H$3:$H800)+SUM(G$3:$G800)-SUM(I$2:$I800))),"")</f>
        <v/>
      </c>
    </row>
    <row r="801" spans="1:11" x14ac:dyDescent="0.35">
      <c r="A801" s="318" t="str">
        <f ca="1">IF($B801='Creditor balance enquiry'!$C$2,1+COUNT($A$1:A800),"")</f>
        <v/>
      </c>
      <c r="B801" s="133" t="str">
        <f ca="1">OFFSET('Purchases Input worksheet'!$A$1,ROW()-2,0)</f>
        <v/>
      </c>
      <c r="C801" s="201" t="str">
        <f ca="1">IF($C800="Total","",
IF($C800="","",
IF(OFFSET('Purchases Input worksheet'!$B$1,ROW()-2,0)="","TOTAL",
OFFSET('Purchases Input worksheet'!$B$1,ROW()-2,0))))</f>
        <v/>
      </c>
      <c r="D801" s="201" t="str">
        <f ca="1">IF(OFFSET('Purchases Input worksheet'!$C$1,ROW()-2,0)="","",OFFSET('Purchases Input worksheet'!$C$1,ROW()-2,0))</f>
        <v/>
      </c>
      <c r="E801" s="170" t="str">
        <f ca="1">IF(OFFSET('Purchases Input worksheet'!$F$1,ROW()-2,0)="","",OFFSET('Purchases Input worksheet'!$F$1,ROW()-2,0))</f>
        <v/>
      </c>
      <c r="F801" s="202" t="str">
        <f ca="1">IF(OFFSET('Purchases Input worksheet'!$G$1,ROW()-2,0)="","",OFFSET('Purchases Input worksheet'!$G$1,ROW()-2,0))</f>
        <v/>
      </c>
      <c r="G801" s="205" t="str">
        <f ca="1">IF($C801="Total",SUM(G$1:G800),IF(OR('Purchases Input worksheet'!$M800&gt;0,'Purchases Input worksheet'!$M800=0),"",'Purchases Input worksheet'!$M800))</f>
        <v/>
      </c>
      <c r="H801" s="206" t="str">
        <f ca="1">IF($C801="Total",SUM(H$1:H800),IF(OR('Purchases Input worksheet'!$M800&lt;0,'Purchases Input worksheet'!$M800=0),"",'Purchases Input worksheet'!$M800))</f>
        <v/>
      </c>
      <c r="I801" s="347"/>
      <c r="J801" s="211" t="str">
        <f ca="1">IF($C801="Total",SUM($I$1:I800),"")</f>
        <v/>
      </c>
      <c r="K801" s="212" t="str">
        <f ca="1">IFERROR(IF($C801="Total",$K$2+SUM($G801:$H801)-$J801,
IF(AND(G801="",H801=""),"",
$K$2+SUM(H$3:$H801)+SUM(G$3:$G801)-SUM(I$2:$I801))),"")</f>
        <v/>
      </c>
    </row>
    <row r="802" spans="1:11" x14ac:dyDescent="0.35">
      <c r="A802" s="318" t="str">
        <f ca="1">IF($B802='Creditor balance enquiry'!$C$2,1+COUNT($A$1:A801),"")</f>
        <v/>
      </c>
      <c r="B802" s="133" t="str">
        <f ca="1">OFFSET('Purchases Input worksheet'!$A$1,ROW()-2,0)</f>
        <v/>
      </c>
      <c r="C802" s="201" t="str">
        <f ca="1">IF($C801="Total","",
IF($C801="","",
IF(OFFSET('Purchases Input worksheet'!$B$1,ROW()-2,0)="","TOTAL",
OFFSET('Purchases Input worksheet'!$B$1,ROW()-2,0))))</f>
        <v/>
      </c>
      <c r="D802" s="201" t="str">
        <f ca="1">IF(OFFSET('Purchases Input worksheet'!$C$1,ROW()-2,0)="","",OFFSET('Purchases Input worksheet'!$C$1,ROW()-2,0))</f>
        <v/>
      </c>
      <c r="E802" s="170" t="str">
        <f ca="1">IF(OFFSET('Purchases Input worksheet'!$F$1,ROW()-2,0)="","",OFFSET('Purchases Input worksheet'!$F$1,ROW()-2,0))</f>
        <v/>
      </c>
      <c r="F802" s="202" t="str">
        <f ca="1">IF(OFFSET('Purchases Input worksheet'!$G$1,ROW()-2,0)="","",OFFSET('Purchases Input worksheet'!$G$1,ROW()-2,0))</f>
        <v/>
      </c>
      <c r="G802" s="205" t="str">
        <f ca="1">IF($C802="Total",SUM(G$1:G801),IF(OR('Purchases Input worksheet'!$M801&gt;0,'Purchases Input worksheet'!$M801=0),"",'Purchases Input worksheet'!$M801))</f>
        <v/>
      </c>
      <c r="H802" s="206" t="str">
        <f ca="1">IF($C802="Total",SUM(H$1:H801),IF(OR('Purchases Input worksheet'!$M801&lt;0,'Purchases Input worksheet'!$M801=0),"",'Purchases Input worksheet'!$M801))</f>
        <v/>
      </c>
      <c r="I802" s="347"/>
      <c r="J802" s="211" t="str">
        <f ca="1">IF($C802="Total",SUM($I$1:I801),"")</f>
        <v/>
      </c>
      <c r="K802" s="212" t="str">
        <f ca="1">IFERROR(IF($C802="Total",$K$2+SUM($G802:$H802)-$J802,
IF(AND(G802="",H802=""),"",
$K$2+SUM(H$3:$H802)+SUM(G$3:$G802)-SUM(I$2:$I802))),"")</f>
        <v/>
      </c>
    </row>
    <row r="803" spans="1:11" x14ac:dyDescent="0.35">
      <c r="A803" s="318" t="str">
        <f ca="1">IF($B803='Creditor balance enquiry'!$C$2,1+COUNT($A$1:A802),"")</f>
        <v/>
      </c>
      <c r="B803" s="133" t="str">
        <f ca="1">OFFSET('Purchases Input worksheet'!$A$1,ROW()-2,0)</f>
        <v/>
      </c>
      <c r="C803" s="201" t="str">
        <f ca="1">IF($C802="Total","",
IF($C802="","",
IF(OFFSET('Purchases Input worksheet'!$B$1,ROW()-2,0)="","TOTAL",
OFFSET('Purchases Input worksheet'!$B$1,ROW()-2,0))))</f>
        <v/>
      </c>
      <c r="D803" s="201" t="str">
        <f ca="1">IF(OFFSET('Purchases Input worksheet'!$C$1,ROW()-2,0)="","",OFFSET('Purchases Input worksheet'!$C$1,ROW()-2,0))</f>
        <v/>
      </c>
      <c r="E803" s="170" t="str">
        <f ca="1">IF(OFFSET('Purchases Input worksheet'!$F$1,ROW()-2,0)="","",OFFSET('Purchases Input worksheet'!$F$1,ROW()-2,0))</f>
        <v/>
      </c>
      <c r="F803" s="202" t="str">
        <f ca="1">IF(OFFSET('Purchases Input worksheet'!$G$1,ROW()-2,0)="","",OFFSET('Purchases Input worksheet'!$G$1,ROW()-2,0))</f>
        <v/>
      </c>
      <c r="G803" s="205" t="str">
        <f ca="1">IF($C803="Total",SUM(G$1:G802),IF(OR('Purchases Input worksheet'!$M802&gt;0,'Purchases Input worksheet'!$M802=0),"",'Purchases Input worksheet'!$M802))</f>
        <v/>
      </c>
      <c r="H803" s="206" t="str">
        <f ca="1">IF($C803="Total",SUM(H$1:H802),IF(OR('Purchases Input worksheet'!$M802&lt;0,'Purchases Input worksheet'!$M802=0),"",'Purchases Input worksheet'!$M802))</f>
        <v/>
      </c>
      <c r="I803" s="347"/>
      <c r="J803" s="211" t="str">
        <f ca="1">IF($C803="Total",SUM($I$1:I802),"")</f>
        <v/>
      </c>
      <c r="K803" s="212" t="str">
        <f ca="1">IFERROR(IF($C803="Total",$K$2+SUM($G803:$H803)-$J803,
IF(AND(G803="",H803=""),"",
$K$2+SUM(H$3:$H803)+SUM(G$3:$G803)-SUM(I$2:$I803))),"")</f>
        <v/>
      </c>
    </row>
    <row r="804" spans="1:11" x14ac:dyDescent="0.35">
      <c r="A804" s="318" t="str">
        <f ca="1">IF($B804='Creditor balance enquiry'!$C$2,1+COUNT($A$1:A803),"")</f>
        <v/>
      </c>
      <c r="B804" s="133" t="str">
        <f ca="1">OFFSET('Purchases Input worksheet'!$A$1,ROW()-2,0)</f>
        <v/>
      </c>
      <c r="C804" s="201" t="str">
        <f ca="1">IF($C803="Total","",
IF($C803="","",
IF(OFFSET('Purchases Input worksheet'!$B$1,ROW()-2,0)="","TOTAL",
OFFSET('Purchases Input worksheet'!$B$1,ROW()-2,0))))</f>
        <v/>
      </c>
      <c r="D804" s="201" t="str">
        <f ca="1">IF(OFFSET('Purchases Input worksheet'!$C$1,ROW()-2,0)="","",OFFSET('Purchases Input worksheet'!$C$1,ROW()-2,0))</f>
        <v/>
      </c>
      <c r="E804" s="170" t="str">
        <f ca="1">IF(OFFSET('Purchases Input worksheet'!$F$1,ROW()-2,0)="","",OFFSET('Purchases Input worksheet'!$F$1,ROW()-2,0))</f>
        <v/>
      </c>
      <c r="F804" s="202" t="str">
        <f ca="1">IF(OFFSET('Purchases Input worksheet'!$G$1,ROW()-2,0)="","",OFFSET('Purchases Input worksheet'!$G$1,ROW()-2,0))</f>
        <v/>
      </c>
      <c r="G804" s="205" t="str">
        <f ca="1">IF($C804="Total",SUM(G$1:G803),IF(OR('Purchases Input worksheet'!$M803&gt;0,'Purchases Input worksheet'!$M803=0),"",'Purchases Input worksheet'!$M803))</f>
        <v/>
      </c>
      <c r="H804" s="206" t="str">
        <f ca="1">IF($C804="Total",SUM(H$1:H803),IF(OR('Purchases Input worksheet'!$M803&lt;0,'Purchases Input worksheet'!$M803=0),"",'Purchases Input worksheet'!$M803))</f>
        <v/>
      </c>
      <c r="I804" s="347"/>
      <c r="J804" s="211" t="str">
        <f ca="1">IF($C804="Total",SUM($I$1:I803),"")</f>
        <v/>
      </c>
      <c r="K804" s="212" t="str">
        <f ca="1">IFERROR(IF($C804="Total",$K$2+SUM($G804:$H804)-$J804,
IF(AND(G804="",H804=""),"",
$K$2+SUM(H$3:$H804)+SUM(G$3:$G804)-SUM(I$2:$I804))),"")</f>
        <v/>
      </c>
    </row>
    <row r="805" spans="1:11" x14ac:dyDescent="0.35">
      <c r="A805" s="318" t="str">
        <f ca="1">IF($B805='Creditor balance enquiry'!$C$2,1+COUNT($A$1:A804),"")</f>
        <v/>
      </c>
      <c r="B805" s="133" t="str">
        <f ca="1">OFFSET('Purchases Input worksheet'!$A$1,ROW()-2,0)</f>
        <v/>
      </c>
      <c r="C805" s="201" t="str">
        <f ca="1">IF($C804="Total","",
IF($C804="","",
IF(OFFSET('Purchases Input worksheet'!$B$1,ROW()-2,0)="","TOTAL",
OFFSET('Purchases Input worksheet'!$B$1,ROW()-2,0))))</f>
        <v/>
      </c>
      <c r="D805" s="201" t="str">
        <f ca="1">IF(OFFSET('Purchases Input worksheet'!$C$1,ROW()-2,0)="","",OFFSET('Purchases Input worksheet'!$C$1,ROW()-2,0))</f>
        <v/>
      </c>
      <c r="E805" s="170" t="str">
        <f ca="1">IF(OFFSET('Purchases Input worksheet'!$F$1,ROW()-2,0)="","",OFFSET('Purchases Input worksheet'!$F$1,ROW()-2,0))</f>
        <v/>
      </c>
      <c r="F805" s="202" t="str">
        <f ca="1">IF(OFFSET('Purchases Input worksheet'!$G$1,ROW()-2,0)="","",OFFSET('Purchases Input worksheet'!$G$1,ROW()-2,0))</f>
        <v/>
      </c>
      <c r="G805" s="205" t="str">
        <f ca="1">IF($C805="Total",SUM(G$1:G804),IF(OR('Purchases Input worksheet'!$M804&gt;0,'Purchases Input worksheet'!$M804=0),"",'Purchases Input worksheet'!$M804))</f>
        <v/>
      </c>
      <c r="H805" s="206" t="str">
        <f ca="1">IF($C805="Total",SUM(H$1:H804),IF(OR('Purchases Input worksheet'!$M804&lt;0,'Purchases Input worksheet'!$M804=0),"",'Purchases Input worksheet'!$M804))</f>
        <v/>
      </c>
      <c r="I805" s="347"/>
      <c r="J805" s="211" t="str">
        <f ca="1">IF($C805="Total",SUM($I$1:I804),"")</f>
        <v/>
      </c>
      <c r="K805" s="212" t="str">
        <f ca="1">IFERROR(IF($C805="Total",$K$2+SUM($G805:$H805)-$J805,
IF(AND(G805="",H805=""),"",
$K$2+SUM(H$3:$H805)+SUM(G$3:$G805)-SUM(I$2:$I805))),"")</f>
        <v/>
      </c>
    </row>
    <row r="806" spans="1:11" x14ac:dyDescent="0.35">
      <c r="A806" s="318" t="str">
        <f ca="1">IF($B806='Creditor balance enquiry'!$C$2,1+COUNT($A$1:A805),"")</f>
        <v/>
      </c>
      <c r="B806" s="133" t="str">
        <f ca="1">OFFSET('Purchases Input worksheet'!$A$1,ROW()-2,0)</f>
        <v/>
      </c>
      <c r="C806" s="201" t="str">
        <f ca="1">IF($C805="Total","",
IF($C805="","",
IF(OFFSET('Purchases Input worksheet'!$B$1,ROW()-2,0)="","TOTAL",
OFFSET('Purchases Input worksheet'!$B$1,ROW()-2,0))))</f>
        <v/>
      </c>
      <c r="D806" s="201" t="str">
        <f ca="1">IF(OFFSET('Purchases Input worksheet'!$C$1,ROW()-2,0)="","",OFFSET('Purchases Input worksheet'!$C$1,ROW()-2,0))</f>
        <v/>
      </c>
      <c r="E806" s="170" t="str">
        <f ca="1">IF(OFFSET('Purchases Input worksheet'!$F$1,ROW()-2,0)="","",OFFSET('Purchases Input worksheet'!$F$1,ROW()-2,0))</f>
        <v/>
      </c>
      <c r="F806" s="202" t="str">
        <f ca="1">IF(OFFSET('Purchases Input worksheet'!$G$1,ROW()-2,0)="","",OFFSET('Purchases Input worksheet'!$G$1,ROW()-2,0))</f>
        <v/>
      </c>
      <c r="G806" s="205" t="str">
        <f ca="1">IF($C806="Total",SUM(G$1:G805),IF(OR('Purchases Input worksheet'!$M805&gt;0,'Purchases Input worksheet'!$M805=0),"",'Purchases Input worksheet'!$M805))</f>
        <v/>
      </c>
      <c r="H806" s="206" t="str">
        <f ca="1">IF($C806="Total",SUM(H$1:H805),IF(OR('Purchases Input worksheet'!$M805&lt;0,'Purchases Input worksheet'!$M805=0),"",'Purchases Input worksheet'!$M805))</f>
        <v/>
      </c>
      <c r="I806" s="347"/>
      <c r="J806" s="211" t="str">
        <f ca="1">IF($C806="Total",SUM($I$1:I805),"")</f>
        <v/>
      </c>
      <c r="K806" s="212" t="str">
        <f ca="1">IFERROR(IF($C806="Total",$K$2+SUM($G806:$H806)-$J806,
IF(AND(G806="",H806=""),"",
$K$2+SUM(H$3:$H806)+SUM(G$3:$G806)-SUM(I$2:$I806))),"")</f>
        <v/>
      </c>
    </row>
    <row r="807" spans="1:11" x14ac:dyDescent="0.35">
      <c r="A807" s="318" t="str">
        <f ca="1">IF($B807='Creditor balance enquiry'!$C$2,1+COUNT($A$1:A806),"")</f>
        <v/>
      </c>
      <c r="B807" s="133" t="str">
        <f ca="1">OFFSET('Purchases Input worksheet'!$A$1,ROW()-2,0)</f>
        <v/>
      </c>
      <c r="C807" s="201" t="str">
        <f ca="1">IF($C806="Total","",
IF($C806="","",
IF(OFFSET('Purchases Input worksheet'!$B$1,ROW()-2,0)="","TOTAL",
OFFSET('Purchases Input worksheet'!$B$1,ROW()-2,0))))</f>
        <v/>
      </c>
      <c r="D807" s="201" t="str">
        <f ca="1">IF(OFFSET('Purchases Input worksheet'!$C$1,ROW()-2,0)="","",OFFSET('Purchases Input worksheet'!$C$1,ROW()-2,0))</f>
        <v/>
      </c>
      <c r="E807" s="170" t="str">
        <f ca="1">IF(OFFSET('Purchases Input worksheet'!$F$1,ROW()-2,0)="","",OFFSET('Purchases Input worksheet'!$F$1,ROW()-2,0))</f>
        <v/>
      </c>
      <c r="F807" s="202" t="str">
        <f ca="1">IF(OFFSET('Purchases Input worksheet'!$G$1,ROW()-2,0)="","",OFFSET('Purchases Input worksheet'!$G$1,ROW()-2,0))</f>
        <v/>
      </c>
      <c r="G807" s="205" t="str">
        <f ca="1">IF($C807="Total",SUM(G$1:G806),IF(OR('Purchases Input worksheet'!$M806&gt;0,'Purchases Input worksheet'!$M806=0),"",'Purchases Input worksheet'!$M806))</f>
        <v/>
      </c>
      <c r="H807" s="206" t="str">
        <f ca="1">IF($C807="Total",SUM(H$1:H806),IF(OR('Purchases Input worksheet'!$M806&lt;0,'Purchases Input worksheet'!$M806=0),"",'Purchases Input worksheet'!$M806))</f>
        <v/>
      </c>
      <c r="I807" s="347"/>
      <c r="J807" s="211" t="str">
        <f ca="1">IF($C807="Total",SUM($I$1:I806),"")</f>
        <v/>
      </c>
      <c r="K807" s="212" t="str">
        <f ca="1">IFERROR(IF($C807="Total",$K$2+SUM($G807:$H807)-$J807,
IF(AND(G807="",H807=""),"",
$K$2+SUM(H$3:$H807)+SUM(G$3:$G807)-SUM(I$2:$I807))),"")</f>
        <v/>
      </c>
    </row>
    <row r="808" spans="1:11" x14ac:dyDescent="0.35">
      <c r="A808" s="318" t="str">
        <f ca="1">IF($B808='Creditor balance enquiry'!$C$2,1+COUNT($A$1:A807),"")</f>
        <v/>
      </c>
      <c r="B808" s="133" t="str">
        <f ca="1">OFFSET('Purchases Input worksheet'!$A$1,ROW()-2,0)</f>
        <v/>
      </c>
      <c r="C808" s="201" t="str">
        <f ca="1">IF($C807="Total","",
IF($C807="","",
IF(OFFSET('Purchases Input worksheet'!$B$1,ROW()-2,0)="","TOTAL",
OFFSET('Purchases Input worksheet'!$B$1,ROW()-2,0))))</f>
        <v/>
      </c>
      <c r="D808" s="201" t="str">
        <f ca="1">IF(OFFSET('Purchases Input worksheet'!$C$1,ROW()-2,0)="","",OFFSET('Purchases Input worksheet'!$C$1,ROW()-2,0))</f>
        <v/>
      </c>
      <c r="E808" s="170" t="str">
        <f ca="1">IF(OFFSET('Purchases Input worksheet'!$F$1,ROW()-2,0)="","",OFFSET('Purchases Input worksheet'!$F$1,ROW()-2,0))</f>
        <v/>
      </c>
      <c r="F808" s="202" t="str">
        <f ca="1">IF(OFFSET('Purchases Input worksheet'!$G$1,ROW()-2,0)="","",OFFSET('Purchases Input worksheet'!$G$1,ROW()-2,0))</f>
        <v/>
      </c>
      <c r="G808" s="205" t="str">
        <f ca="1">IF($C808="Total",SUM(G$1:G807),IF(OR('Purchases Input worksheet'!$M807&gt;0,'Purchases Input worksheet'!$M807=0),"",'Purchases Input worksheet'!$M807))</f>
        <v/>
      </c>
      <c r="H808" s="206" t="str">
        <f ca="1">IF($C808="Total",SUM(H$1:H807),IF(OR('Purchases Input worksheet'!$M807&lt;0,'Purchases Input worksheet'!$M807=0),"",'Purchases Input worksheet'!$M807))</f>
        <v/>
      </c>
      <c r="I808" s="347"/>
      <c r="J808" s="211" t="str">
        <f ca="1">IF($C808="Total",SUM($I$1:I807),"")</f>
        <v/>
      </c>
      <c r="K808" s="212" t="str">
        <f ca="1">IFERROR(IF($C808="Total",$K$2+SUM($G808:$H808)-$J808,
IF(AND(G808="",H808=""),"",
$K$2+SUM(H$3:$H808)+SUM(G$3:$G808)-SUM(I$2:$I808))),"")</f>
        <v/>
      </c>
    </row>
    <row r="809" spans="1:11" x14ac:dyDescent="0.35">
      <c r="A809" s="318" t="str">
        <f ca="1">IF($B809='Creditor balance enquiry'!$C$2,1+COUNT($A$1:A808),"")</f>
        <v/>
      </c>
      <c r="B809" s="133" t="str">
        <f ca="1">OFFSET('Purchases Input worksheet'!$A$1,ROW()-2,0)</f>
        <v/>
      </c>
      <c r="C809" s="201" t="str">
        <f ca="1">IF($C808="Total","",
IF($C808="","",
IF(OFFSET('Purchases Input worksheet'!$B$1,ROW()-2,0)="","TOTAL",
OFFSET('Purchases Input worksheet'!$B$1,ROW()-2,0))))</f>
        <v/>
      </c>
      <c r="D809" s="201" t="str">
        <f ca="1">IF(OFFSET('Purchases Input worksheet'!$C$1,ROW()-2,0)="","",OFFSET('Purchases Input worksheet'!$C$1,ROW()-2,0))</f>
        <v/>
      </c>
      <c r="E809" s="170" t="str">
        <f ca="1">IF(OFFSET('Purchases Input worksheet'!$F$1,ROW()-2,0)="","",OFFSET('Purchases Input worksheet'!$F$1,ROW()-2,0))</f>
        <v/>
      </c>
      <c r="F809" s="202" t="str">
        <f ca="1">IF(OFFSET('Purchases Input worksheet'!$G$1,ROW()-2,0)="","",OFFSET('Purchases Input worksheet'!$G$1,ROW()-2,0))</f>
        <v/>
      </c>
      <c r="G809" s="205" t="str">
        <f ca="1">IF($C809="Total",SUM(G$1:G808),IF(OR('Purchases Input worksheet'!$M808&gt;0,'Purchases Input worksheet'!$M808=0),"",'Purchases Input worksheet'!$M808))</f>
        <v/>
      </c>
      <c r="H809" s="206" t="str">
        <f ca="1">IF($C809="Total",SUM(H$1:H808),IF(OR('Purchases Input worksheet'!$M808&lt;0,'Purchases Input worksheet'!$M808=0),"",'Purchases Input worksheet'!$M808))</f>
        <v/>
      </c>
      <c r="I809" s="347"/>
      <c r="J809" s="211" t="str">
        <f ca="1">IF($C809="Total",SUM($I$1:I808),"")</f>
        <v/>
      </c>
      <c r="K809" s="212" t="str">
        <f ca="1">IFERROR(IF($C809="Total",$K$2+SUM($G809:$H809)-$J809,
IF(AND(G809="",H809=""),"",
$K$2+SUM(H$3:$H809)+SUM(G$3:$G809)-SUM(I$2:$I809))),"")</f>
        <v/>
      </c>
    </row>
    <row r="810" spans="1:11" x14ac:dyDescent="0.35">
      <c r="A810" s="318" t="str">
        <f ca="1">IF($B810='Creditor balance enquiry'!$C$2,1+COUNT($A$1:A809),"")</f>
        <v/>
      </c>
      <c r="B810" s="133" t="str">
        <f ca="1">OFFSET('Purchases Input worksheet'!$A$1,ROW()-2,0)</f>
        <v/>
      </c>
      <c r="C810" s="201" t="str">
        <f ca="1">IF($C809="Total","",
IF($C809="","",
IF(OFFSET('Purchases Input worksheet'!$B$1,ROW()-2,0)="","TOTAL",
OFFSET('Purchases Input worksheet'!$B$1,ROW()-2,0))))</f>
        <v/>
      </c>
      <c r="D810" s="201" t="str">
        <f ca="1">IF(OFFSET('Purchases Input worksheet'!$C$1,ROW()-2,0)="","",OFFSET('Purchases Input worksheet'!$C$1,ROW()-2,0))</f>
        <v/>
      </c>
      <c r="E810" s="170" t="str">
        <f ca="1">IF(OFFSET('Purchases Input worksheet'!$F$1,ROW()-2,0)="","",OFFSET('Purchases Input worksheet'!$F$1,ROW()-2,0))</f>
        <v/>
      </c>
      <c r="F810" s="202" t="str">
        <f ca="1">IF(OFFSET('Purchases Input worksheet'!$G$1,ROW()-2,0)="","",OFFSET('Purchases Input worksheet'!$G$1,ROW()-2,0))</f>
        <v/>
      </c>
      <c r="G810" s="205" t="str">
        <f ca="1">IF($C810="Total",SUM(G$1:G809),IF(OR('Purchases Input worksheet'!$M809&gt;0,'Purchases Input worksheet'!$M809=0),"",'Purchases Input worksheet'!$M809))</f>
        <v/>
      </c>
      <c r="H810" s="206" t="str">
        <f ca="1">IF($C810="Total",SUM(H$1:H809),IF(OR('Purchases Input worksheet'!$M809&lt;0,'Purchases Input worksheet'!$M809=0),"",'Purchases Input worksheet'!$M809))</f>
        <v/>
      </c>
      <c r="I810" s="347"/>
      <c r="J810" s="211" t="str">
        <f ca="1">IF($C810="Total",SUM($I$1:I809),"")</f>
        <v/>
      </c>
      <c r="K810" s="212" t="str">
        <f ca="1">IFERROR(IF($C810="Total",$K$2+SUM($G810:$H810)-$J810,
IF(AND(G810="",H810=""),"",
$K$2+SUM(H$3:$H810)+SUM(G$3:$G810)-SUM(I$2:$I810))),"")</f>
        <v/>
      </c>
    </row>
    <row r="811" spans="1:11" x14ac:dyDescent="0.35">
      <c r="A811" s="318" t="str">
        <f ca="1">IF($B811='Creditor balance enquiry'!$C$2,1+COUNT($A$1:A810),"")</f>
        <v/>
      </c>
      <c r="B811" s="133" t="str">
        <f ca="1">OFFSET('Purchases Input worksheet'!$A$1,ROW()-2,0)</f>
        <v/>
      </c>
      <c r="C811" s="201" t="str">
        <f ca="1">IF($C810="Total","",
IF($C810="","",
IF(OFFSET('Purchases Input worksheet'!$B$1,ROW()-2,0)="","TOTAL",
OFFSET('Purchases Input worksheet'!$B$1,ROW()-2,0))))</f>
        <v/>
      </c>
      <c r="D811" s="201" t="str">
        <f ca="1">IF(OFFSET('Purchases Input worksheet'!$C$1,ROW()-2,0)="","",OFFSET('Purchases Input worksheet'!$C$1,ROW()-2,0))</f>
        <v/>
      </c>
      <c r="E811" s="170" t="str">
        <f ca="1">IF(OFFSET('Purchases Input worksheet'!$F$1,ROW()-2,0)="","",OFFSET('Purchases Input worksheet'!$F$1,ROW()-2,0))</f>
        <v/>
      </c>
      <c r="F811" s="202" t="str">
        <f ca="1">IF(OFFSET('Purchases Input worksheet'!$G$1,ROW()-2,0)="","",OFFSET('Purchases Input worksheet'!$G$1,ROW()-2,0))</f>
        <v/>
      </c>
      <c r="G811" s="205" t="str">
        <f ca="1">IF($C811="Total",SUM(G$1:G810),IF(OR('Purchases Input worksheet'!$M810&gt;0,'Purchases Input worksheet'!$M810=0),"",'Purchases Input worksheet'!$M810))</f>
        <v/>
      </c>
      <c r="H811" s="206" t="str">
        <f ca="1">IF($C811="Total",SUM(H$1:H810),IF(OR('Purchases Input worksheet'!$M810&lt;0,'Purchases Input worksheet'!$M810=0),"",'Purchases Input worksheet'!$M810))</f>
        <v/>
      </c>
      <c r="I811" s="347"/>
      <c r="J811" s="211" t="str">
        <f ca="1">IF($C811="Total",SUM($I$1:I810),"")</f>
        <v/>
      </c>
      <c r="K811" s="212" t="str">
        <f ca="1">IFERROR(IF($C811="Total",$K$2+SUM($G811:$H811)-$J811,
IF(AND(G811="",H811=""),"",
$K$2+SUM(H$3:$H811)+SUM(G$3:$G811)-SUM(I$2:$I811))),"")</f>
        <v/>
      </c>
    </row>
    <row r="812" spans="1:11" x14ac:dyDescent="0.35">
      <c r="A812" s="318" t="str">
        <f ca="1">IF($B812='Creditor balance enquiry'!$C$2,1+COUNT($A$1:A811),"")</f>
        <v/>
      </c>
      <c r="B812" s="133" t="str">
        <f ca="1">OFFSET('Purchases Input worksheet'!$A$1,ROW()-2,0)</f>
        <v/>
      </c>
      <c r="C812" s="201" t="str">
        <f ca="1">IF($C811="Total","",
IF($C811="","",
IF(OFFSET('Purchases Input worksheet'!$B$1,ROW()-2,0)="","TOTAL",
OFFSET('Purchases Input worksheet'!$B$1,ROW()-2,0))))</f>
        <v/>
      </c>
      <c r="D812" s="201" t="str">
        <f ca="1">IF(OFFSET('Purchases Input worksheet'!$C$1,ROW()-2,0)="","",OFFSET('Purchases Input worksheet'!$C$1,ROW()-2,0))</f>
        <v/>
      </c>
      <c r="E812" s="170" t="str">
        <f ca="1">IF(OFFSET('Purchases Input worksheet'!$F$1,ROW()-2,0)="","",OFFSET('Purchases Input worksheet'!$F$1,ROW()-2,0))</f>
        <v/>
      </c>
      <c r="F812" s="202" t="str">
        <f ca="1">IF(OFFSET('Purchases Input worksheet'!$G$1,ROW()-2,0)="","",OFFSET('Purchases Input worksheet'!$G$1,ROW()-2,0))</f>
        <v/>
      </c>
      <c r="G812" s="205" t="str">
        <f ca="1">IF($C812="Total",SUM(G$1:G811),IF(OR('Purchases Input worksheet'!$M811&gt;0,'Purchases Input worksheet'!$M811=0),"",'Purchases Input worksheet'!$M811))</f>
        <v/>
      </c>
      <c r="H812" s="206" t="str">
        <f ca="1">IF($C812="Total",SUM(H$1:H811),IF(OR('Purchases Input worksheet'!$M811&lt;0,'Purchases Input worksheet'!$M811=0),"",'Purchases Input worksheet'!$M811))</f>
        <v/>
      </c>
      <c r="I812" s="347"/>
      <c r="J812" s="211" t="str">
        <f ca="1">IF($C812="Total",SUM($I$1:I811),"")</f>
        <v/>
      </c>
      <c r="K812" s="212" t="str">
        <f ca="1">IFERROR(IF($C812="Total",$K$2+SUM($G812:$H812)-$J812,
IF(AND(G812="",H812=""),"",
$K$2+SUM(H$3:$H812)+SUM(G$3:$G812)-SUM(I$2:$I812))),"")</f>
        <v/>
      </c>
    </row>
    <row r="813" spans="1:11" x14ac:dyDescent="0.35">
      <c r="A813" s="318" t="str">
        <f ca="1">IF($B813='Creditor balance enquiry'!$C$2,1+COUNT($A$1:A812),"")</f>
        <v/>
      </c>
      <c r="B813" s="133" t="str">
        <f ca="1">OFFSET('Purchases Input worksheet'!$A$1,ROW()-2,0)</f>
        <v/>
      </c>
      <c r="C813" s="201" t="str">
        <f ca="1">IF($C812="Total","",
IF($C812="","",
IF(OFFSET('Purchases Input worksheet'!$B$1,ROW()-2,0)="","TOTAL",
OFFSET('Purchases Input worksheet'!$B$1,ROW()-2,0))))</f>
        <v/>
      </c>
      <c r="D813" s="201" t="str">
        <f ca="1">IF(OFFSET('Purchases Input worksheet'!$C$1,ROW()-2,0)="","",OFFSET('Purchases Input worksheet'!$C$1,ROW()-2,0))</f>
        <v/>
      </c>
      <c r="E813" s="170" t="str">
        <f ca="1">IF(OFFSET('Purchases Input worksheet'!$F$1,ROW()-2,0)="","",OFFSET('Purchases Input worksheet'!$F$1,ROW()-2,0))</f>
        <v/>
      </c>
      <c r="F813" s="202" t="str">
        <f ca="1">IF(OFFSET('Purchases Input worksheet'!$G$1,ROW()-2,0)="","",OFFSET('Purchases Input worksheet'!$G$1,ROW()-2,0))</f>
        <v/>
      </c>
      <c r="G813" s="205" t="str">
        <f ca="1">IF($C813="Total",SUM(G$1:G812),IF(OR('Purchases Input worksheet'!$M812&gt;0,'Purchases Input worksheet'!$M812=0),"",'Purchases Input worksheet'!$M812))</f>
        <v/>
      </c>
      <c r="H813" s="206" t="str">
        <f ca="1">IF($C813="Total",SUM(H$1:H812),IF(OR('Purchases Input worksheet'!$M812&lt;0,'Purchases Input worksheet'!$M812=0),"",'Purchases Input worksheet'!$M812))</f>
        <v/>
      </c>
      <c r="I813" s="347"/>
      <c r="J813" s="211" t="str">
        <f ca="1">IF($C813="Total",SUM($I$1:I812),"")</f>
        <v/>
      </c>
      <c r="K813" s="212" t="str">
        <f ca="1">IFERROR(IF($C813="Total",$K$2+SUM($G813:$H813)-$J813,
IF(AND(G813="",H813=""),"",
$K$2+SUM(H$3:$H813)+SUM(G$3:$G813)-SUM(I$2:$I813))),"")</f>
        <v/>
      </c>
    </row>
    <row r="814" spans="1:11" x14ac:dyDescent="0.35">
      <c r="A814" s="318" t="str">
        <f ca="1">IF($B814='Creditor balance enquiry'!$C$2,1+COUNT($A$1:A813),"")</f>
        <v/>
      </c>
      <c r="B814" s="133" t="str">
        <f ca="1">OFFSET('Purchases Input worksheet'!$A$1,ROW()-2,0)</f>
        <v/>
      </c>
      <c r="C814" s="201" t="str">
        <f ca="1">IF($C813="Total","",
IF($C813="","",
IF(OFFSET('Purchases Input worksheet'!$B$1,ROW()-2,0)="","TOTAL",
OFFSET('Purchases Input worksheet'!$B$1,ROW()-2,0))))</f>
        <v/>
      </c>
      <c r="D814" s="201" t="str">
        <f ca="1">IF(OFFSET('Purchases Input worksheet'!$C$1,ROW()-2,0)="","",OFFSET('Purchases Input worksheet'!$C$1,ROW()-2,0))</f>
        <v/>
      </c>
      <c r="E814" s="170" t="str">
        <f ca="1">IF(OFFSET('Purchases Input worksheet'!$F$1,ROW()-2,0)="","",OFFSET('Purchases Input worksheet'!$F$1,ROW()-2,0))</f>
        <v/>
      </c>
      <c r="F814" s="202" t="str">
        <f ca="1">IF(OFFSET('Purchases Input worksheet'!$G$1,ROW()-2,0)="","",OFFSET('Purchases Input worksheet'!$G$1,ROW()-2,0))</f>
        <v/>
      </c>
      <c r="G814" s="205" t="str">
        <f ca="1">IF($C814="Total",SUM(G$1:G813),IF(OR('Purchases Input worksheet'!$M813&gt;0,'Purchases Input worksheet'!$M813=0),"",'Purchases Input worksheet'!$M813))</f>
        <v/>
      </c>
      <c r="H814" s="206" t="str">
        <f ca="1">IF($C814="Total",SUM(H$1:H813),IF(OR('Purchases Input worksheet'!$M813&lt;0,'Purchases Input worksheet'!$M813=0),"",'Purchases Input worksheet'!$M813))</f>
        <v/>
      </c>
      <c r="I814" s="347"/>
      <c r="J814" s="211" t="str">
        <f ca="1">IF($C814="Total",SUM($I$1:I813),"")</f>
        <v/>
      </c>
      <c r="K814" s="212" t="str">
        <f ca="1">IFERROR(IF($C814="Total",$K$2+SUM($G814:$H814)-$J814,
IF(AND(G814="",H814=""),"",
$K$2+SUM(H$3:$H814)+SUM(G$3:$G814)-SUM(I$2:$I814))),"")</f>
        <v/>
      </c>
    </row>
    <row r="815" spans="1:11" x14ac:dyDescent="0.35">
      <c r="A815" s="318" t="str">
        <f ca="1">IF($B815='Creditor balance enquiry'!$C$2,1+COUNT($A$1:A814),"")</f>
        <v/>
      </c>
      <c r="B815" s="133" t="str">
        <f ca="1">OFFSET('Purchases Input worksheet'!$A$1,ROW()-2,0)</f>
        <v/>
      </c>
      <c r="C815" s="201" t="str">
        <f ca="1">IF($C814="Total","",
IF($C814="","",
IF(OFFSET('Purchases Input worksheet'!$B$1,ROW()-2,0)="","TOTAL",
OFFSET('Purchases Input worksheet'!$B$1,ROW()-2,0))))</f>
        <v/>
      </c>
      <c r="D815" s="201" t="str">
        <f ca="1">IF(OFFSET('Purchases Input worksheet'!$C$1,ROW()-2,0)="","",OFFSET('Purchases Input worksheet'!$C$1,ROW()-2,0))</f>
        <v/>
      </c>
      <c r="E815" s="170" t="str">
        <f ca="1">IF(OFFSET('Purchases Input worksheet'!$F$1,ROW()-2,0)="","",OFFSET('Purchases Input worksheet'!$F$1,ROW()-2,0))</f>
        <v/>
      </c>
      <c r="F815" s="202" t="str">
        <f ca="1">IF(OFFSET('Purchases Input worksheet'!$G$1,ROW()-2,0)="","",OFFSET('Purchases Input worksheet'!$G$1,ROW()-2,0))</f>
        <v/>
      </c>
      <c r="G815" s="205" t="str">
        <f ca="1">IF($C815="Total",SUM(G$1:G814),IF(OR('Purchases Input worksheet'!$M814&gt;0,'Purchases Input worksheet'!$M814=0),"",'Purchases Input worksheet'!$M814))</f>
        <v/>
      </c>
      <c r="H815" s="206" t="str">
        <f ca="1">IF($C815="Total",SUM(H$1:H814),IF(OR('Purchases Input worksheet'!$M814&lt;0,'Purchases Input worksheet'!$M814=0),"",'Purchases Input worksheet'!$M814))</f>
        <v/>
      </c>
      <c r="I815" s="347"/>
      <c r="J815" s="211" t="str">
        <f ca="1">IF($C815="Total",SUM($I$1:I814),"")</f>
        <v/>
      </c>
      <c r="K815" s="212" t="str">
        <f ca="1">IFERROR(IF($C815="Total",$K$2+SUM($G815:$H815)-$J815,
IF(AND(G815="",H815=""),"",
$K$2+SUM(H$3:$H815)+SUM(G$3:$G815)-SUM(I$2:$I815))),"")</f>
        <v/>
      </c>
    </row>
    <row r="816" spans="1:11" x14ac:dyDescent="0.35">
      <c r="A816" s="318" t="str">
        <f ca="1">IF($B816='Creditor balance enquiry'!$C$2,1+COUNT($A$1:A815),"")</f>
        <v/>
      </c>
      <c r="B816" s="133" t="str">
        <f ca="1">OFFSET('Purchases Input worksheet'!$A$1,ROW()-2,0)</f>
        <v/>
      </c>
      <c r="C816" s="201" t="str">
        <f ca="1">IF($C815="Total","",
IF($C815="","",
IF(OFFSET('Purchases Input worksheet'!$B$1,ROW()-2,0)="","TOTAL",
OFFSET('Purchases Input worksheet'!$B$1,ROW()-2,0))))</f>
        <v/>
      </c>
      <c r="D816" s="201" t="str">
        <f ca="1">IF(OFFSET('Purchases Input worksheet'!$C$1,ROW()-2,0)="","",OFFSET('Purchases Input worksheet'!$C$1,ROW()-2,0))</f>
        <v/>
      </c>
      <c r="E816" s="170" t="str">
        <f ca="1">IF(OFFSET('Purchases Input worksheet'!$F$1,ROW()-2,0)="","",OFFSET('Purchases Input worksheet'!$F$1,ROW()-2,0))</f>
        <v/>
      </c>
      <c r="F816" s="202" t="str">
        <f ca="1">IF(OFFSET('Purchases Input worksheet'!$G$1,ROW()-2,0)="","",OFFSET('Purchases Input worksheet'!$G$1,ROW()-2,0))</f>
        <v/>
      </c>
      <c r="G816" s="205" t="str">
        <f ca="1">IF($C816="Total",SUM(G$1:G815),IF(OR('Purchases Input worksheet'!$M815&gt;0,'Purchases Input worksheet'!$M815=0),"",'Purchases Input worksheet'!$M815))</f>
        <v/>
      </c>
      <c r="H816" s="206" t="str">
        <f ca="1">IF($C816="Total",SUM(H$1:H815),IF(OR('Purchases Input worksheet'!$M815&lt;0,'Purchases Input worksheet'!$M815=0),"",'Purchases Input worksheet'!$M815))</f>
        <v/>
      </c>
      <c r="I816" s="347"/>
      <c r="J816" s="211" t="str">
        <f ca="1">IF($C816="Total",SUM($I$1:I815),"")</f>
        <v/>
      </c>
      <c r="K816" s="212" t="str">
        <f ca="1">IFERROR(IF($C816="Total",$K$2+SUM($G816:$H816)-$J816,
IF(AND(G816="",H816=""),"",
$K$2+SUM(H$3:$H816)+SUM(G$3:$G816)-SUM(I$2:$I816))),"")</f>
        <v/>
      </c>
    </row>
    <row r="817" spans="1:11" x14ac:dyDescent="0.35">
      <c r="A817" s="318" t="str">
        <f ca="1">IF($B817='Creditor balance enquiry'!$C$2,1+COUNT($A$1:A816),"")</f>
        <v/>
      </c>
      <c r="B817" s="133" t="str">
        <f ca="1">OFFSET('Purchases Input worksheet'!$A$1,ROW()-2,0)</f>
        <v/>
      </c>
      <c r="C817" s="201" t="str">
        <f ca="1">IF($C816="Total","",
IF($C816="","",
IF(OFFSET('Purchases Input worksheet'!$B$1,ROW()-2,0)="","TOTAL",
OFFSET('Purchases Input worksheet'!$B$1,ROW()-2,0))))</f>
        <v/>
      </c>
      <c r="D817" s="201" t="str">
        <f ca="1">IF(OFFSET('Purchases Input worksheet'!$C$1,ROW()-2,0)="","",OFFSET('Purchases Input worksheet'!$C$1,ROW()-2,0))</f>
        <v/>
      </c>
      <c r="E817" s="170" t="str">
        <f ca="1">IF(OFFSET('Purchases Input worksheet'!$F$1,ROW()-2,0)="","",OFFSET('Purchases Input worksheet'!$F$1,ROW()-2,0))</f>
        <v/>
      </c>
      <c r="F817" s="202" t="str">
        <f ca="1">IF(OFFSET('Purchases Input worksheet'!$G$1,ROW()-2,0)="","",OFFSET('Purchases Input worksheet'!$G$1,ROW()-2,0))</f>
        <v/>
      </c>
      <c r="G817" s="205" t="str">
        <f ca="1">IF($C817="Total",SUM(G$1:G816),IF(OR('Purchases Input worksheet'!$M816&gt;0,'Purchases Input worksheet'!$M816=0),"",'Purchases Input worksheet'!$M816))</f>
        <v/>
      </c>
      <c r="H817" s="206" t="str">
        <f ca="1">IF($C817="Total",SUM(H$1:H816),IF(OR('Purchases Input worksheet'!$M816&lt;0,'Purchases Input worksheet'!$M816=0),"",'Purchases Input worksheet'!$M816))</f>
        <v/>
      </c>
      <c r="I817" s="347"/>
      <c r="J817" s="211" t="str">
        <f ca="1">IF($C817="Total",SUM($I$1:I816),"")</f>
        <v/>
      </c>
      <c r="K817" s="212" t="str">
        <f ca="1">IFERROR(IF($C817="Total",$K$2+SUM($G817:$H817)-$J817,
IF(AND(G817="",H817=""),"",
$K$2+SUM(H$3:$H817)+SUM(G$3:$G817)-SUM(I$2:$I817))),"")</f>
        <v/>
      </c>
    </row>
    <row r="818" spans="1:11" x14ac:dyDescent="0.35">
      <c r="A818" s="318" t="str">
        <f ca="1">IF($B818='Creditor balance enquiry'!$C$2,1+COUNT($A$1:A817),"")</f>
        <v/>
      </c>
      <c r="B818" s="133" t="str">
        <f ca="1">OFFSET('Purchases Input worksheet'!$A$1,ROW()-2,0)</f>
        <v/>
      </c>
      <c r="C818" s="201" t="str">
        <f ca="1">IF($C817="Total","",
IF($C817="","",
IF(OFFSET('Purchases Input worksheet'!$B$1,ROW()-2,0)="","TOTAL",
OFFSET('Purchases Input worksheet'!$B$1,ROW()-2,0))))</f>
        <v/>
      </c>
      <c r="D818" s="201" t="str">
        <f ca="1">IF(OFFSET('Purchases Input worksheet'!$C$1,ROW()-2,0)="","",OFFSET('Purchases Input worksheet'!$C$1,ROW()-2,0))</f>
        <v/>
      </c>
      <c r="E818" s="170" t="str">
        <f ca="1">IF(OFFSET('Purchases Input worksheet'!$F$1,ROW()-2,0)="","",OFFSET('Purchases Input worksheet'!$F$1,ROW()-2,0))</f>
        <v/>
      </c>
      <c r="F818" s="202" t="str">
        <f ca="1">IF(OFFSET('Purchases Input worksheet'!$G$1,ROW()-2,0)="","",OFFSET('Purchases Input worksheet'!$G$1,ROW()-2,0))</f>
        <v/>
      </c>
      <c r="G818" s="205" t="str">
        <f ca="1">IF($C818="Total",SUM(G$1:G817),IF(OR('Purchases Input worksheet'!$M817&gt;0,'Purchases Input worksheet'!$M817=0),"",'Purchases Input worksheet'!$M817))</f>
        <v/>
      </c>
      <c r="H818" s="206" t="str">
        <f ca="1">IF($C818="Total",SUM(H$1:H817),IF(OR('Purchases Input worksheet'!$M817&lt;0,'Purchases Input worksheet'!$M817=0),"",'Purchases Input worksheet'!$M817))</f>
        <v/>
      </c>
      <c r="I818" s="347"/>
      <c r="J818" s="211" t="str">
        <f ca="1">IF($C818="Total",SUM($I$1:I817),"")</f>
        <v/>
      </c>
      <c r="K818" s="212" t="str">
        <f ca="1">IFERROR(IF($C818="Total",$K$2+SUM($G818:$H818)-$J818,
IF(AND(G818="",H818=""),"",
$K$2+SUM(H$3:$H818)+SUM(G$3:$G818)-SUM(I$2:$I818))),"")</f>
        <v/>
      </c>
    </row>
    <row r="819" spans="1:11" x14ac:dyDescent="0.35">
      <c r="A819" s="318" t="str">
        <f ca="1">IF($B819='Creditor balance enquiry'!$C$2,1+COUNT($A$1:A818),"")</f>
        <v/>
      </c>
      <c r="B819" s="133" t="str">
        <f ca="1">OFFSET('Purchases Input worksheet'!$A$1,ROW()-2,0)</f>
        <v/>
      </c>
      <c r="C819" s="201" t="str">
        <f ca="1">IF($C818="Total","",
IF($C818="","",
IF(OFFSET('Purchases Input worksheet'!$B$1,ROW()-2,0)="","TOTAL",
OFFSET('Purchases Input worksheet'!$B$1,ROW()-2,0))))</f>
        <v/>
      </c>
      <c r="D819" s="201" t="str">
        <f ca="1">IF(OFFSET('Purchases Input worksheet'!$C$1,ROW()-2,0)="","",OFFSET('Purchases Input worksheet'!$C$1,ROW()-2,0))</f>
        <v/>
      </c>
      <c r="E819" s="170" t="str">
        <f ca="1">IF(OFFSET('Purchases Input worksheet'!$F$1,ROW()-2,0)="","",OFFSET('Purchases Input worksheet'!$F$1,ROW()-2,0))</f>
        <v/>
      </c>
      <c r="F819" s="202" t="str">
        <f ca="1">IF(OFFSET('Purchases Input worksheet'!$G$1,ROW()-2,0)="","",OFFSET('Purchases Input worksheet'!$G$1,ROW()-2,0))</f>
        <v/>
      </c>
      <c r="G819" s="205" t="str">
        <f ca="1">IF($C819="Total",SUM(G$1:G818),IF(OR('Purchases Input worksheet'!$M818&gt;0,'Purchases Input worksheet'!$M818=0),"",'Purchases Input worksheet'!$M818))</f>
        <v/>
      </c>
      <c r="H819" s="206" t="str">
        <f ca="1">IF($C819="Total",SUM(H$1:H818),IF(OR('Purchases Input worksheet'!$M818&lt;0,'Purchases Input worksheet'!$M818=0),"",'Purchases Input worksheet'!$M818))</f>
        <v/>
      </c>
      <c r="I819" s="347"/>
      <c r="J819" s="211" t="str">
        <f ca="1">IF($C819="Total",SUM($I$1:I818),"")</f>
        <v/>
      </c>
      <c r="K819" s="212" t="str">
        <f ca="1">IFERROR(IF($C819="Total",$K$2+SUM($G819:$H819)-$J819,
IF(AND(G819="",H819=""),"",
$K$2+SUM(H$3:$H819)+SUM(G$3:$G819)-SUM(I$2:$I819))),"")</f>
        <v/>
      </c>
    </row>
    <row r="820" spans="1:11" x14ac:dyDescent="0.35">
      <c r="A820" s="318" t="str">
        <f ca="1">IF($B820='Creditor balance enquiry'!$C$2,1+COUNT($A$1:A819),"")</f>
        <v/>
      </c>
      <c r="B820" s="133" t="str">
        <f ca="1">OFFSET('Purchases Input worksheet'!$A$1,ROW()-2,0)</f>
        <v/>
      </c>
      <c r="C820" s="201" t="str">
        <f ca="1">IF($C819="Total","",
IF($C819="","",
IF(OFFSET('Purchases Input worksheet'!$B$1,ROW()-2,0)="","TOTAL",
OFFSET('Purchases Input worksheet'!$B$1,ROW()-2,0))))</f>
        <v/>
      </c>
      <c r="D820" s="201" t="str">
        <f ca="1">IF(OFFSET('Purchases Input worksheet'!$C$1,ROW()-2,0)="","",OFFSET('Purchases Input worksheet'!$C$1,ROW()-2,0))</f>
        <v/>
      </c>
      <c r="E820" s="170" t="str">
        <f ca="1">IF(OFFSET('Purchases Input worksheet'!$F$1,ROW()-2,0)="","",OFFSET('Purchases Input worksheet'!$F$1,ROW()-2,0))</f>
        <v/>
      </c>
      <c r="F820" s="202" t="str">
        <f ca="1">IF(OFFSET('Purchases Input worksheet'!$G$1,ROW()-2,0)="","",OFFSET('Purchases Input worksheet'!$G$1,ROW()-2,0))</f>
        <v/>
      </c>
      <c r="G820" s="205" t="str">
        <f ca="1">IF($C820="Total",SUM(G$1:G819),IF(OR('Purchases Input worksheet'!$M819&gt;0,'Purchases Input worksheet'!$M819=0),"",'Purchases Input worksheet'!$M819))</f>
        <v/>
      </c>
      <c r="H820" s="206" t="str">
        <f ca="1">IF($C820="Total",SUM(H$1:H819),IF(OR('Purchases Input worksheet'!$M819&lt;0,'Purchases Input worksheet'!$M819=0),"",'Purchases Input worksheet'!$M819))</f>
        <v/>
      </c>
      <c r="I820" s="347"/>
      <c r="J820" s="211" t="str">
        <f ca="1">IF($C820="Total",SUM($I$1:I819),"")</f>
        <v/>
      </c>
      <c r="K820" s="212" t="str">
        <f ca="1">IFERROR(IF($C820="Total",$K$2+SUM($G820:$H820)-$J820,
IF(AND(G820="",H820=""),"",
$K$2+SUM(H$3:$H820)+SUM(G$3:$G820)-SUM(I$2:$I820))),"")</f>
        <v/>
      </c>
    </row>
    <row r="821" spans="1:11" x14ac:dyDescent="0.35">
      <c r="A821" s="318" t="str">
        <f ca="1">IF($B821='Creditor balance enquiry'!$C$2,1+COUNT($A$1:A820),"")</f>
        <v/>
      </c>
      <c r="B821" s="133" t="str">
        <f ca="1">OFFSET('Purchases Input worksheet'!$A$1,ROW()-2,0)</f>
        <v/>
      </c>
      <c r="C821" s="201" t="str">
        <f ca="1">IF($C820="Total","",
IF($C820="","",
IF(OFFSET('Purchases Input worksheet'!$B$1,ROW()-2,0)="","TOTAL",
OFFSET('Purchases Input worksheet'!$B$1,ROW()-2,0))))</f>
        <v/>
      </c>
      <c r="D821" s="201" t="str">
        <f ca="1">IF(OFFSET('Purchases Input worksheet'!$C$1,ROW()-2,0)="","",OFFSET('Purchases Input worksheet'!$C$1,ROW()-2,0))</f>
        <v/>
      </c>
      <c r="E821" s="170" t="str">
        <f ca="1">IF(OFFSET('Purchases Input worksheet'!$F$1,ROW()-2,0)="","",OFFSET('Purchases Input worksheet'!$F$1,ROW()-2,0))</f>
        <v/>
      </c>
      <c r="F821" s="202" t="str">
        <f ca="1">IF(OFFSET('Purchases Input worksheet'!$G$1,ROW()-2,0)="","",OFFSET('Purchases Input worksheet'!$G$1,ROW()-2,0))</f>
        <v/>
      </c>
      <c r="G821" s="205" t="str">
        <f ca="1">IF($C821="Total",SUM(G$1:G820),IF(OR('Purchases Input worksheet'!$M820&gt;0,'Purchases Input worksheet'!$M820=0),"",'Purchases Input worksheet'!$M820))</f>
        <v/>
      </c>
      <c r="H821" s="206" t="str">
        <f ca="1">IF($C821="Total",SUM(H$1:H820),IF(OR('Purchases Input worksheet'!$M820&lt;0,'Purchases Input worksheet'!$M820=0),"",'Purchases Input worksheet'!$M820))</f>
        <v/>
      </c>
      <c r="I821" s="347"/>
      <c r="J821" s="211" t="str">
        <f ca="1">IF($C821="Total",SUM($I$1:I820),"")</f>
        <v/>
      </c>
      <c r="K821" s="212" t="str">
        <f ca="1">IFERROR(IF($C821="Total",$K$2+SUM($G821:$H821)-$J821,
IF(AND(G821="",H821=""),"",
$K$2+SUM(H$3:$H821)+SUM(G$3:$G821)-SUM(I$2:$I821))),"")</f>
        <v/>
      </c>
    </row>
    <row r="822" spans="1:11" x14ac:dyDescent="0.35">
      <c r="A822" s="318" t="str">
        <f ca="1">IF($B822='Creditor balance enquiry'!$C$2,1+COUNT($A$1:A821),"")</f>
        <v/>
      </c>
      <c r="B822" s="133" t="str">
        <f ca="1">OFFSET('Purchases Input worksheet'!$A$1,ROW()-2,0)</f>
        <v/>
      </c>
      <c r="C822" s="201" t="str">
        <f ca="1">IF($C821="Total","",
IF($C821="","",
IF(OFFSET('Purchases Input worksheet'!$B$1,ROW()-2,0)="","TOTAL",
OFFSET('Purchases Input worksheet'!$B$1,ROW()-2,0))))</f>
        <v/>
      </c>
      <c r="D822" s="201" t="str">
        <f ca="1">IF(OFFSET('Purchases Input worksheet'!$C$1,ROW()-2,0)="","",OFFSET('Purchases Input worksheet'!$C$1,ROW()-2,0))</f>
        <v/>
      </c>
      <c r="E822" s="170" t="str">
        <f ca="1">IF(OFFSET('Purchases Input worksheet'!$F$1,ROW()-2,0)="","",OFFSET('Purchases Input worksheet'!$F$1,ROW()-2,0))</f>
        <v/>
      </c>
      <c r="F822" s="202" t="str">
        <f ca="1">IF(OFFSET('Purchases Input worksheet'!$G$1,ROW()-2,0)="","",OFFSET('Purchases Input worksheet'!$G$1,ROW()-2,0))</f>
        <v/>
      </c>
      <c r="G822" s="205" t="str">
        <f ca="1">IF($C822="Total",SUM(G$1:G821),IF(OR('Purchases Input worksheet'!$M821&gt;0,'Purchases Input worksheet'!$M821=0),"",'Purchases Input worksheet'!$M821))</f>
        <v/>
      </c>
      <c r="H822" s="206" t="str">
        <f ca="1">IF($C822="Total",SUM(H$1:H821),IF(OR('Purchases Input worksheet'!$M821&lt;0,'Purchases Input worksheet'!$M821=0),"",'Purchases Input worksheet'!$M821))</f>
        <v/>
      </c>
      <c r="I822" s="347"/>
      <c r="J822" s="211" t="str">
        <f ca="1">IF($C822="Total",SUM($I$1:I821),"")</f>
        <v/>
      </c>
      <c r="K822" s="212" t="str">
        <f ca="1">IFERROR(IF($C822="Total",$K$2+SUM($G822:$H822)-$J822,
IF(AND(G822="",H822=""),"",
$K$2+SUM(H$3:$H822)+SUM(G$3:$G822)-SUM(I$2:$I822))),"")</f>
        <v/>
      </c>
    </row>
    <row r="823" spans="1:11" x14ac:dyDescent="0.35">
      <c r="A823" s="318" t="str">
        <f ca="1">IF($B823='Creditor balance enquiry'!$C$2,1+COUNT($A$1:A822),"")</f>
        <v/>
      </c>
      <c r="B823" s="133" t="str">
        <f ca="1">OFFSET('Purchases Input worksheet'!$A$1,ROW()-2,0)</f>
        <v/>
      </c>
      <c r="C823" s="201" t="str">
        <f ca="1">IF($C822="Total","",
IF($C822="","",
IF(OFFSET('Purchases Input worksheet'!$B$1,ROW()-2,0)="","TOTAL",
OFFSET('Purchases Input worksheet'!$B$1,ROW()-2,0))))</f>
        <v/>
      </c>
      <c r="D823" s="201" t="str">
        <f ca="1">IF(OFFSET('Purchases Input worksheet'!$C$1,ROW()-2,0)="","",OFFSET('Purchases Input worksheet'!$C$1,ROW()-2,0))</f>
        <v/>
      </c>
      <c r="E823" s="170" t="str">
        <f ca="1">IF(OFFSET('Purchases Input worksheet'!$F$1,ROW()-2,0)="","",OFFSET('Purchases Input worksheet'!$F$1,ROW()-2,0))</f>
        <v/>
      </c>
      <c r="F823" s="202" t="str">
        <f ca="1">IF(OFFSET('Purchases Input worksheet'!$G$1,ROW()-2,0)="","",OFFSET('Purchases Input worksheet'!$G$1,ROW()-2,0))</f>
        <v/>
      </c>
      <c r="G823" s="205" t="str">
        <f ca="1">IF($C823="Total",SUM(G$1:G822),IF(OR('Purchases Input worksheet'!$M822&gt;0,'Purchases Input worksheet'!$M822=0),"",'Purchases Input worksheet'!$M822))</f>
        <v/>
      </c>
      <c r="H823" s="206" t="str">
        <f ca="1">IF($C823="Total",SUM(H$1:H822),IF(OR('Purchases Input worksheet'!$M822&lt;0,'Purchases Input worksheet'!$M822=0),"",'Purchases Input worksheet'!$M822))</f>
        <v/>
      </c>
      <c r="I823" s="347"/>
      <c r="J823" s="211" t="str">
        <f ca="1">IF($C823="Total",SUM($I$1:I822),"")</f>
        <v/>
      </c>
      <c r="K823" s="212" t="str">
        <f ca="1">IFERROR(IF($C823="Total",$K$2+SUM($G823:$H823)-$J823,
IF(AND(G823="",H823=""),"",
$K$2+SUM(H$3:$H823)+SUM(G$3:$G823)-SUM(I$2:$I823))),"")</f>
        <v/>
      </c>
    </row>
    <row r="824" spans="1:11" x14ac:dyDescent="0.35">
      <c r="A824" s="318" t="str">
        <f ca="1">IF($B824='Creditor balance enquiry'!$C$2,1+COUNT($A$1:A823),"")</f>
        <v/>
      </c>
      <c r="B824" s="133" t="str">
        <f ca="1">OFFSET('Purchases Input worksheet'!$A$1,ROW()-2,0)</f>
        <v/>
      </c>
      <c r="C824" s="201" t="str">
        <f ca="1">IF($C823="Total","",
IF($C823="","",
IF(OFFSET('Purchases Input worksheet'!$B$1,ROW()-2,0)="","TOTAL",
OFFSET('Purchases Input worksheet'!$B$1,ROW()-2,0))))</f>
        <v/>
      </c>
      <c r="D824" s="201" t="str">
        <f ca="1">IF(OFFSET('Purchases Input worksheet'!$C$1,ROW()-2,0)="","",OFFSET('Purchases Input worksheet'!$C$1,ROW()-2,0))</f>
        <v/>
      </c>
      <c r="E824" s="170" t="str">
        <f ca="1">IF(OFFSET('Purchases Input worksheet'!$F$1,ROW()-2,0)="","",OFFSET('Purchases Input worksheet'!$F$1,ROW()-2,0))</f>
        <v/>
      </c>
      <c r="F824" s="202" t="str">
        <f ca="1">IF(OFFSET('Purchases Input worksheet'!$G$1,ROW()-2,0)="","",OFFSET('Purchases Input worksheet'!$G$1,ROW()-2,0))</f>
        <v/>
      </c>
      <c r="G824" s="205" t="str">
        <f ca="1">IF($C824="Total",SUM(G$1:G823),IF(OR('Purchases Input worksheet'!$M823&gt;0,'Purchases Input worksheet'!$M823=0),"",'Purchases Input worksheet'!$M823))</f>
        <v/>
      </c>
      <c r="H824" s="206" t="str">
        <f ca="1">IF($C824="Total",SUM(H$1:H823),IF(OR('Purchases Input worksheet'!$M823&lt;0,'Purchases Input worksheet'!$M823=0),"",'Purchases Input worksheet'!$M823))</f>
        <v/>
      </c>
      <c r="I824" s="347"/>
      <c r="J824" s="211" t="str">
        <f ca="1">IF($C824="Total",SUM($I$1:I823),"")</f>
        <v/>
      </c>
      <c r="K824" s="212" t="str">
        <f ca="1">IFERROR(IF($C824="Total",$K$2+SUM($G824:$H824)-$J824,
IF(AND(G824="",H824=""),"",
$K$2+SUM(H$3:$H824)+SUM(G$3:$G824)-SUM(I$2:$I824))),"")</f>
        <v/>
      </c>
    </row>
    <row r="825" spans="1:11" x14ac:dyDescent="0.35">
      <c r="A825" s="318" t="str">
        <f ca="1">IF($B825='Creditor balance enquiry'!$C$2,1+COUNT($A$1:A824),"")</f>
        <v/>
      </c>
      <c r="B825" s="133" t="str">
        <f ca="1">OFFSET('Purchases Input worksheet'!$A$1,ROW()-2,0)</f>
        <v/>
      </c>
      <c r="C825" s="201" t="str">
        <f ca="1">IF($C824="Total","",
IF($C824="","",
IF(OFFSET('Purchases Input worksheet'!$B$1,ROW()-2,0)="","TOTAL",
OFFSET('Purchases Input worksheet'!$B$1,ROW()-2,0))))</f>
        <v/>
      </c>
      <c r="D825" s="201" t="str">
        <f ca="1">IF(OFFSET('Purchases Input worksheet'!$C$1,ROW()-2,0)="","",OFFSET('Purchases Input worksheet'!$C$1,ROW()-2,0))</f>
        <v/>
      </c>
      <c r="E825" s="170" t="str">
        <f ca="1">IF(OFFSET('Purchases Input worksheet'!$F$1,ROW()-2,0)="","",OFFSET('Purchases Input worksheet'!$F$1,ROW()-2,0))</f>
        <v/>
      </c>
      <c r="F825" s="202" t="str">
        <f ca="1">IF(OFFSET('Purchases Input worksheet'!$G$1,ROW()-2,0)="","",OFFSET('Purchases Input worksheet'!$G$1,ROW()-2,0))</f>
        <v/>
      </c>
      <c r="G825" s="205" t="str">
        <f ca="1">IF($C825="Total",SUM(G$1:G824),IF(OR('Purchases Input worksheet'!$M824&gt;0,'Purchases Input worksheet'!$M824=0),"",'Purchases Input worksheet'!$M824))</f>
        <v/>
      </c>
      <c r="H825" s="206" t="str">
        <f ca="1">IF($C825="Total",SUM(H$1:H824),IF(OR('Purchases Input worksheet'!$M824&lt;0,'Purchases Input worksheet'!$M824=0),"",'Purchases Input worksheet'!$M824))</f>
        <v/>
      </c>
      <c r="I825" s="347"/>
      <c r="J825" s="211" t="str">
        <f ca="1">IF($C825="Total",SUM($I$1:I824),"")</f>
        <v/>
      </c>
      <c r="K825" s="212" t="str">
        <f ca="1">IFERROR(IF($C825="Total",$K$2+SUM($G825:$H825)-$J825,
IF(AND(G825="",H825=""),"",
$K$2+SUM(H$3:$H825)+SUM(G$3:$G825)-SUM(I$2:$I825))),"")</f>
        <v/>
      </c>
    </row>
    <row r="826" spans="1:11" x14ac:dyDescent="0.35">
      <c r="A826" s="318" t="str">
        <f ca="1">IF($B826='Creditor balance enquiry'!$C$2,1+COUNT($A$1:A825),"")</f>
        <v/>
      </c>
      <c r="B826" s="133" t="str">
        <f ca="1">OFFSET('Purchases Input worksheet'!$A$1,ROW()-2,0)</f>
        <v/>
      </c>
      <c r="C826" s="201" t="str">
        <f ca="1">IF($C825="Total","",
IF($C825="","",
IF(OFFSET('Purchases Input worksheet'!$B$1,ROW()-2,0)="","TOTAL",
OFFSET('Purchases Input worksheet'!$B$1,ROW()-2,0))))</f>
        <v/>
      </c>
      <c r="D826" s="201" t="str">
        <f ca="1">IF(OFFSET('Purchases Input worksheet'!$C$1,ROW()-2,0)="","",OFFSET('Purchases Input worksheet'!$C$1,ROW()-2,0))</f>
        <v/>
      </c>
      <c r="E826" s="170" t="str">
        <f ca="1">IF(OFFSET('Purchases Input worksheet'!$F$1,ROW()-2,0)="","",OFFSET('Purchases Input worksheet'!$F$1,ROW()-2,0))</f>
        <v/>
      </c>
      <c r="F826" s="202" t="str">
        <f ca="1">IF(OFFSET('Purchases Input worksheet'!$G$1,ROW()-2,0)="","",OFFSET('Purchases Input worksheet'!$G$1,ROW()-2,0))</f>
        <v/>
      </c>
      <c r="G826" s="205" t="str">
        <f ca="1">IF($C826="Total",SUM(G$1:G825),IF(OR('Purchases Input worksheet'!$M825&gt;0,'Purchases Input worksheet'!$M825=0),"",'Purchases Input worksheet'!$M825))</f>
        <v/>
      </c>
      <c r="H826" s="206" t="str">
        <f ca="1">IF($C826="Total",SUM(H$1:H825),IF(OR('Purchases Input worksheet'!$M825&lt;0,'Purchases Input worksheet'!$M825=0),"",'Purchases Input worksheet'!$M825))</f>
        <v/>
      </c>
      <c r="I826" s="347"/>
      <c r="J826" s="211" t="str">
        <f ca="1">IF($C826="Total",SUM($I$1:I825),"")</f>
        <v/>
      </c>
      <c r="K826" s="212" t="str">
        <f ca="1">IFERROR(IF($C826="Total",$K$2+SUM($G826:$H826)-$J826,
IF(AND(G826="",H826=""),"",
$K$2+SUM(H$3:$H826)+SUM(G$3:$G826)-SUM(I$2:$I826))),"")</f>
        <v/>
      </c>
    </row>
    <row r="827" spans="1:11" x14ac:dyDescent="0.35">
      <c r="A827" s="318" t="str">
        <f ca="1">IF($B827='Creditor balance enquiry'!$C$2,1+COUNT($A$1:A826),"")</f>
        <v/>
      </c>
      <c r="B827" s="133" t="str">
        <f ca="1">OFFSET('Purchases Input worksheet'!$A$1,ROW()-2,0)</f>
        <v/>
      </c>
      <c r="C827" s="201" t="str">
        <f ca="1">IF($C826="Total","",
IF($C826="","",
IF(OFFSET('Purchases Input worksheet'!$B$1,ROW()-2,0)="","TOTAL",
OFFSET('Purchases Input worksheet'!$B$1,ROW()-2,0))))</f>
        <v/>
      </c>
      <c r="D827" s="201" t="str">
        <f ca="1">IF(OFFSET('Purchases Input worksheet'!$C$1,ROW()-2,0)="","",OFFSET('Purchases Input worksheet'!$C$1,ROW()-2,0))</f>
        <v/>
      </c>
      <c r="E827" s="170" t="str">
        <f ca="1">IF(OFFSET('Purchases Input worksheet'!$F$1,ROW()-2,0)="","",OFFSET('Purchases Input worksheet'!$F$1,ROW()-2,0))</f>
        <v/>
      </c>
      <c r="F827" s="202" t="str">
        <f ca="1">IF(OFFSET('Purchases Input worksheet'!$G$1,ROW()-2,0)="","",OFFSET('Purchases Input worksheet'!$G$1,ROW()-2,0))</f>
        <v/>
      </c>
      <c r="G827" s="205" t="str">
        <f ca="1">IF($C827="Total",SUM(G$1:G826),IF(OR('Purchases Input worksheet'!$M826&gt;0,'Purchases Input worksheet'!$M826=0),"",'Purchases Input worksheet'!$M826))</f>
        <v/>
      </c>
      <c r="H827" s="206" t="str">
        <f ca="1">IF($C827="Total",SUM(H$1:H826),IF(OR('Purchases Input worksheet'!$M826&lt;0,'Purchases Input worksheet'!$M826=0),"",'Purchases Input worksheet'!$M826))</f>
        <v/>
      </c>
      <c r="I827" s="347"/>
      <c r="J827" s="211" t="str">
        <f ca="1">IF($C827="Total",SUM($I$1:I826),"")</f>
        <v/>
      </c>
      <c r="K827" s="212" t="str">
        <f ca="1">IFERROR(IF($C827="Total",$K$2+SUM($G827:$H827)-$J827,
IF(AND(G827="",H827=""),"",
$K$2+SUM(H$3:$H827)+SUM(G$3:$G827)-SUM(I$2:$I827))),"")</f>
        <v/>
      </c>
    </row>
    <row r="828" spans="1:11" x14ac:dyDescent="0.35">
      <c r="A828" s="318" t="str">
        <f ca="1">IF($B828='Creditor balance enquiry'!$C$2,1+COUNT($A$1:A827),"")</f>
        <v/>
      </c>
      <c r="B828" s="133" t="str">
        <f ca="1">OFFSET('Purchases Input worksheet'!$A$1,ROW()-2,0)</f>
        <v/>
      </c>
      <c r="C828" s="201" t="str">
        <f ca="1">IF($C827="Total","",
IF($C827="","",
IF(OFFSET('Purchases Input worksheet'!$B$1,ROW()-2,0)="","TOTAL",
OFFSET('Purchases Input worksheet'!$B$1,ROW()-2,0))))</f>
        <v/>
      </c>
      <c r="D828" s="201" t="str">
        <f ca="1">IF(OFFSET('Purchases Input worksheet'!$C$1,ROW()-2,0)="","",OFFSET('Purchases Input worksheet'!$C$1,ROW()-2,0))</f>
        <v/>
      </c>
      <c r="E828" s="170" t="str">
        <f ca="1">IF(OFFSET('Purchases Input worksheet'!$F$1,ROW()-2,0)="","",OFFSET('Purchases Input worksheet'!$F$1,ROW()-2,0))</f>
        <v/>
      </c>
      <c r="F828" s="202" t="str">
        <f ca="1">IF(OFFSET('Purchases Input worksheet'!$G$1,ROW()-2,0)="","",OFFSET('Purchases Input worksheet'!$G$1,ROW()-2,0))</f>
        <v/>
      </c>
      <c r="G828" s="205" t="str">
        <f ca="1">IF($C828="Total",SUM(G$1:G827),IF(OR('Purchases Input worksheet'!$M827&gt;0,'Purchases Input worksheet'!$M827=0),"",'Purchases Input worksheet'!$M827))</f>
        <v/>
      </c>
      <c r="H828" s="206" t="str">
        <f ca="1">IF($C828="Total",SUM(H$1:H827),IF(OR('Purchases Input worksheet'!$M827&lt;0,'Purchases Input worksheet'!$M827=0),"",'Purchases Input worksheet'!$M827))</f>
        <v/>
      </c>
      <c r="I828" s="347"/>
      <c r="J828" s="211" t="str">
        <f ca="1">IF($C828="Total",SUM($I$1:I827),"")</f>
        <v/>
      </c>
      <c r="K828" s="212" t="str">
        <f ca="1">IFERROR(IF($C828="Total",$K$2+SUM($G828:$H828)-$J828,
IF(AND(G828="",H828=""),"",
$K$2+SUM(H$3:$H828)+SUM(G$3:$G828)-SUM(I$2:$I828))),"")</f>
        <v/>
      </c>
    </row>
    <row r="829" spans="1:11" x14ac:dyDescent="0.35">
      <c r="A829" s="318" t="str">
        <f ca="1">IF($B829='Creditor balance enquiry'!$C$2,1+COUNT($A$1:A828),"")</f>
        <v/>
      </c>
      <c r="B829" s="133" t="str">
        <f ca="1">OFFSET('Purchases Input worksheet'!$A$1,ROW()-2,0)</f>
        <v/>
      </c>
      <c r="C829" s="201" t="str">
        <f ca="1">IF($C828="Total","",
IF($C828="","",
IF(OFFSET('Purchases Input worksheet'!$B$1,ROW()-2,0)="","TOTAL",
OFFSET('Purchases Input worksheet'!$B$1,ROW()-2,0))))</f>
        <v/>
      </c>
      <c r="D829" s="201" t="str">
        <f ca="1">IF(OFFSET('Purchases Input worksheet'!$C$1,ROW()-2,0)="","",OFFSET('Purchases Input worksheet'!$C$1,ROW()-2,0))</f>
        <v/>
      </c>
      <c r="E829" s="170" t="str">
        <f ca="1">IF(OFFSET('Purchases Input worksheet'!$F$1,ROW()-2,0)="","",OFFSET('Purchases Input worksheet'!$F$1,ROW()-2,0))</f>
        <v/>
      </c>
      <c r="F829" s="202" t="str">
        <f ca="1">IF(OFFSET('Purchases Input worksheet'!$G$1,ROW()-2,0)="","",OFFSET('Purchases Input worksheet'!$G$1,ROW()-2,0))</f>
        <v/>
      </c>
      <c r="G829" s="205" t="str">
        <f ca="1">IF($C829="Total",SUM(G$1:G828),IF(OR('Purchases Input worksheet'!$M828&gt;0,'Purchases Input worksheet'!$M828=0),"",'Purchases Input worksheet'!$M828))</f>
        <v/>
      </c>
      <c r="H829" s="206" t="str">
        <f ca="1">IF($C829="Total",SUM(H$1:H828),IF(OR('Purchases Input worksheet'!$M828&lt;0,'Purchases Input worksheet'!$M828=0),"",'Purchases Input worksheet'!$M828))</f>
        <v/>
      </c>
      <c r="I829" s="347"/>
      <c r="J829" s="211" t="str">
        <f ca="1">IF($C829="Total",SUM($I$1:I828),"")</f>
        <v/>
      </c>
      <c r="K829" s="212" t="str">
        <f ca="1">IFERROR(IF($C829="Total",$K$2+SUM($G829:$H829)-$J829,
IF(AND(G829="",H829=""),"",
$K$2+SUM(H$3:$H829)+SUM(G$3:$G829)-SUM(I$2:$I829))),"")</f>
        <v/>
      </c>
    </row>
    <row r="830" spans="1:11" x14ac:dyDescent="0.35">
      <c r="A830" s="318" t="str">
        <f ca="1">IF($B830='Creditor balance enquiry'!$C$2,1+COUNT($A$1:A829),"")</f>
        <v/>
      </c>
      <c r="B830" s="133" t="str">
        <f ca="1">OFFSET('Purchases Input worksheet'!$A$1,ROW()-2,0)</f>
        <v/>
      </c>
      <c r="C830" s="201" t="str">
        <f ca="1">IF($C829="Total","",
IF($C829="","",
IF(OFFSET('Purchases Input worksheet'!$B$1,ROW()-2,0)="","TOTAL",
OFFSET('Purchases Input worksheet'!$B$1,ROW()-2,0))))</f>
        <v/>
      </c>
      <c r="D830" s="201" t="str">
        <f ca="1">IF(OFFSET('Purchases Input worksheet'!$C$1,ROW()-2,0)="","",OFFSET('Purchases Input worksheet'!$C$1,ROW()-2,0))</f>
        <v/>
      </c>
      <c r="E830" s="170" t="str">
        <f ca="1">IF(OFFSET('Purchases Input worksheet'!$F$1,ROW()-2,0)="","",OFFSET('Purchases Input worksheet'!$F$1,ROW()-2,0))</f>
        <v/>
      </c>
      <c r="F830" s="202" t="str">
        <f ca="1">IF(OFFSET('Purchases Input worksheet'!$G$1,ROW()-2,0)="","",OFFSET('Purchases Input worksheet'!$G$1,ROW()-2,0))</f>
        <v/>
      </c>
      <c r="G830" s="205" t="str">
        <f ca="1">IF($C830="Total",SUM(G$1:G829),IF(OR('Purchases Input worksheet'!$M829&gt;0,'Purchases Input worksheet'!$M829=0),"",'Purchases Input worksheet'!$M829))</f>
        <v/>
      </c>
      <c r="H830" s="206" t="str">
        <f ca="1">IF($C830="Total",SUM(H$1:H829),IF(OR('Purchases Input worksheet'!$M829&lt;0,'Purchases Input worksheet'!$M829=0),"",'Purchases Input worksheet'!$M829))</f>
        <v/>
      </c>
      <c r="I830" s="347"/>
      <c r="J830" s="211" t="str">
        <f ca="1">IF($C830="Total",SUM($I$1:I829),"")</f>
        <v/>
      </c>
      <c r="K830" s="212" t="str">
        <f ca="1">IFERROR(IF($C830="Total",$K$2+SUM($G830:$H830)-$J830,
IF(AND(G830="",H830=""),"",
$K$2+SUM(H$3:$H830)+SUM(G$3:$G830)-SUM(I$2:$I830))),"")</f>
        <v/>
      </c>
    </row>
    <row r="831" spans="1:11" x14ac:dyDescent="0.35">
      <c r="A831" s="318" t="str">
        <f ca="1">IF($B831='Creditor balance enquiry'!$C$2,1+COUNT($A$1:A830),"")</f>
        <v/>
      </c>
      <c r="B831" s="133" t="str">
        <f ca="1">OFFSET('Purchases Input worksheet'!$A$1,ROW()-2,0)</f>
        <v/>
      </c>
      <c r="C831" s="201" t="str">
        <f ca="1">IF($C830="Total","",
IF($C830="","",
IF(OFFSET('Purchases Input worksheet'!$B$1,ROW()-2,0)="","TOTAL",
OFFSET('Purchases Input worksheet'!$B$1,ROW()-2,0))))</f>
        <v/>
      </c>
      <c r="D831" s="201" t="str">
        <f ca="1">IF(OFFSET('Purchases Input worksheet'!$C$1,ROW()-2,0)="","",OFFSET('Purchases Input worksheet'!$C$1,ROW()-2,0))</f>
        <v/>
      </c>
      <c r="E831" s="170" t="str">
        <f ca="1">IF(OFFSET('Purchases Input worksheet'!$F$1,ROW()-2,0)="","",OFFSET('Purchases Input worksheet'!$F$1,ROW()-2,0))</f>
        <v/>
      </c>
      <c r="F831" s="202" t="str">
        <f ca="1">IF(OFFSET('Purchases Input worksheet'!$G$1,ROW()-2,0)="","",OFFSET('Purchases Input worksheet'!$G$1,ROW()-2,0))</f>
        <v/>
      </c>
      <c r="G831" s="205" t="str">
        <f ca="1">IF($C831="Total",SUM(G$1:G830),IF(OR('Purchases Input worksheet'!$M830&gt;0,'Purchases Input worksheet'!$M830=0),"",'Purchases Input worksheet'!$M830))</f>
        <v/>
      </c>
      <c r="H831" s="206" t="str">
        <f ca="1">IF($C831="Total",SUM(H$1:H830),IF(OR('Purchases Input worksheet'!$M830&lt;0,'Purchases Input worksheet'!$M830=0),"",'Purchases Input worksheet'!$M830))</f>
        <v/>
      </c>
      <c r="I831" s="347"/>
      <c r="J831" s="211" t="str">
        <f ca="1">IF($C831="Total",SUM($I$1:I830),"")</f>
        <v/>
      </c>
      <c r="K831" s="212" t="str">
        <f ca="1">IFERROR(IF($C831="Total",$K$2+SUM($G831:$H831)-$J831,
IF(AND(G831="",H831=""),"",
$K$2+SUM(H$3:$H831)+SUM(G$3:$G831)-SUM(I$2:$I831))),"")</f>
        <v/>
      </c>
    </row>
    <row r="832" spans="1:11" x14ac:dyDescent="0.35">
      <c r="A832" s="318" t="str">
        <f ca="1">IF($B832='Creditor balance enquiry'!$C$2,1+COUNT($A$1:A831),"")</f>
        <v/>
      </c>
      <c r="B832" s="133" t="str">
        <f ca="1">OFFSET('Purchases Input worksheet'!$A$1,ROW()-2,0)</f>
        <v/>
      </c>
      <c r="C832" s="201" t="str">
        <f ca="1">IF($C831="Total","",
IF($C831="","",
IF(OFFSET('Purchases Input worksheet'!$B$1,ROW()-2,0)="","TOTAL",
OFFSET('Purchases Input worksheet'!$B$1,ROW()-2,0))))</f>
        <v/>
      </c>
      <c r="D832" s="201" t="str">
        <f ca="1">IF(OFFSET('Purchases Input worksheet'!$C$1,ROW()-2,0)="","",OFFSET('Purchases Input worksheet'!$C$1,ROW()-2,0))</f>
        <v/>
      </c>
      <c r="E832" s="170" t="str">
        <f ca="1">IF(OFFSET('Purchases Input worksheet'!$F$1,ROW()-2,0)="","",OFFSET('Purchases Input worksheet'!$F$1,ROW()-2,0))</f>
        <v/>
      </c>
      <c r="F832" s="202" t="str">
        <f ca="1">IF(OFFSET('Purchases Input worksheet'!$G$1,ROW()-2,0)="","",OFFSET('Purchases Input worksheet'!$G$1,ROW()-2,0))</f>
        <v/>
      </c>
      <c r="G832" s="205" t="str">
        <f ca="1">IF($C832="Total",SUM(G$1:G831),IF(OR('Purchases Input worksheet'!$M831&gt;0,'Purchases Input worksheet'!$M831=0),"",'Purchases Input worksheet'!$M831))</f>
        <v/>
      </c>
      <c r="H832" s="206" t="str">
        <f ca="1">IF($C832="Total",SUM(H$1:H831),IF(OR('Purchases Input worksheet'!$M831&lt;0,'Purchases Input worksheet'!$M831=0),"",'Purchases Input worksheet'!$M831))</f>
        <v/>
      </c>
      <c r="I832" s="347"/>
      <c r="J832" s="211" t="str">
        <f ca="1">IF($C832="Total",SUM($I$1:I831),"")</f>
        <v/>
      </c>
      <c r="K832" s="212" t="str">
        <f ca="1">IFERROR(IF($C832="Total",$K$2+SUM($G832:$H832)-$J832,
IF(AND(G832="",H832=""),"",
$K$2+SUM(H$3:$H832)+SUM(G$3:$G832)-SUM(I$2:$I832))),"")</f>
        <v/>
      </c>
    </row>
    <row r="833" spans="1:11" x14ac:dyDescent="0.35">
      <c r="A833" s="318" t="str">
        <f ca="1">IF($B833='Creditor balance enquiry'!$C$2,1+COUNT($A$1:A832),"")</f>
        <v/>
      </c>
      <c r="B833" s="133" t="str">
        <f ca="1">OFFSET('Purchases Input worksheet'!$A$1,ROW()-2,0)</f>
        <v/>
      </c>
      <c r="C833" s="201" t="str">
        <f ca="1">IF($C832="Total","",
IF($C832="","",
IF(OFFSET('Purchases Input worksheet'!$B$1,ROW()-2,0)="","TOTAL",
OFFSET('Purchases Input worksheet'!$B$1,ROW()-2,0))))</f>
        <v/>
      </c>
      <c r="D833" s="201" t="str">
        <f ca="1">IF(OFFSET('Purchases Input worksheet'!$C$1,ROW()-2,0)="","",OFFSET('Purchases Input worksheet'!$C$1,ROW()-2,0))</f>
        <v/>
      </c>
      <c r="E833" s="170" t="str">
        <f ca="1">IF(OFFSET('Purchases Input worksheet'!$F$1,ROW()-2,0)="","",OFFSET('Purchases Input worksheet'!$F$1,ROW()-2,0))</f>
        <v/>
      </c>
      <c r="F833" s="202" t="str">
        <f ca="1">IF(OFFSET('Purchases Input worksheet'!$G$1,ROW()-2,0)="","",OFFSET('Purchases Input worksheet'!$G$1,ROW()-2,0))</f>
        <v/>
      </c>
      <c r="G833" s="205" t="str">
        <f ca="1">IF($C833="Total",SUM(G$1:G832),IF(OR('Purchases Input worksheet'!$M832&gt;0,'Purchases Input worksheet'!$M832=0),"",'Purchases Input worksheet'!$M832))</f>
        <v/>
      </c>
      <c r="H833" s="206" t="str">
        <f ca="1">IF($C833="Total",SUM(H$1:H832),IF(OR('Purchases Input worksheet'!$M832&lt;0,'Purchases Input worksheet'!$M832=0),"",'Purchases Input worksheet'!$M832))</f>
        <v/>
      </c>
      <c r="I833" s="347"/>
      <c r="J833" s="211" t="str">
        <f ca="1">IF($C833="Total",SUM($I$1:I832),"")</f>
        <v/>
      </c>
      <c r="K833" s="212" t="str">
        <f ca="1">IFERROR(IF($C833="Total",$K$2+SUM($G833:$H833)-$J833,
IF(AND(G833="",H833=""),"",
$K$2+SUM(H$3:$H833)+SUM(G$3:$G833)-SUM(I$2:$I833))),"")</f>
        <v/>
      </c>
    </row>
    <row r="834" spans="1:11" x14ac:dyDescent="0.35">
      <c r="A834" s="318" t="str">
        <f ca="1">IF($B834='Creditor balance enquiry'!$C$2,1+COUNT($A$1:A833),"")</f>
        <v/>
      </c>
      <c r="B834" s="133" t="str">
        <f ca="1">OFFSET('Purchases Input worksheet'!$A$1,ROW()-2,0)</f>
        <v/>
      </c>
      <c r="C834" s="201" t="str">
        <f ca="1">IF($C833="Total","",
IF($C833="","",
IF(OFFSET('Purchases Input worksheet'!$B$1,ROW()-2,0)="","TOTAL",
OFFSET('Purchases Input worksheet'!$B$1,ROW()-2,0))))</f>
        <v/>
      </c>
      <c r="D834" s="201" t="str">
        <f ca="1">IF(OFFSET('Purchases Input worksheet'!$C$1,ROW()-2,0)="","",OFFSET('Purchases Input worksheet'!$C$1,ROW()-2,0))</f>
        <v/>
      </c>
      <c r="E834" s="170" t="str">
        <f ca="1">IF(OFFSET('Purchases Input worksheet'!$F$1,ROW()-2,0)="","",OFFSET('Purchases Input worksheet'!$F$1,ROW()-2,0))</f>
        <v/>
      </c>
      <c r="F834" s="202" t="str">
        <f ca="1">IF(OFFSET('Purchases Input worksheet'!$G$1,ROW()-2,0)="","",OFFSET('Purchases Input worksheet'!$G$1,ROW()-2,0))</f>
        <v/>
      </c>
      <c r="G834" s="205" t="str">
        <f ca="1">IF($C834="Total",SUM(G$1:G833),IF(OR('Purchases Input worksheet'!$M833&gt;0,'Purchases Input worksheet'!$M833=0),"",'Purchases Input worksheet'!$M833))</f>
        <v/>
      </c>
      <c r="H834" s="206" t="str">
        <f ca="1">IF($C834="Total",SUM(H$1:H833),IF(OR('Purchases Input worksheet'!$M833&lt;0,'Purchases Input worksheet'!$M833=0),"",'Purchases Input worksheet'!$M833))</f>
        <v/>
      </c>
      <c r="I834" s="347"/>
      <c r="J834" s="211" t="str">
        <f ca="1">IF($C834="Total",SUM($I$1:I833),"")</f>
        <v/>
      </c>
      <c r="K834" s="212" t="str">
        <f ca="1">IFERROR(IF($C834="Total",$K$2+SUM($G834:$H834)-$J834,
IF(AND(G834="",H834=""),"",
$K$2+SUM(H$3:$H834)+SUM(G$3:$G834)-SUM(I$2:$I834))),"")</f>
        <v/>
      </c>
    </row>
    <row r="835" spans="1:11" x14ac:dyDescent="0.35">
      <c r="A835" s="318" t="str">
        <f ca="1">IF($B835='Creditor balance enquiry'!$C$2,1+COUNT($A$1:A834),"")</f>
        <v/>
      </c>
      <c r="B835" s="133" t="str">
        <f ca="1">OFFSET('Purchases Input worksheet'!$A$1,ROW()-2,0)</f>
        <v/>
      </c>
      <c r="C835" s="201" t="str">
        <f ca="1">IF($C834="Total","",
IF($C834="","",
IF(OFFSET('Purchases Input worksheet'!$B$1,ROW()-2,0)="","TOTAL",
OFFSET('Purchases Input worksheet'!$B$1,ROW()-2,0))))</f>
        <v/>
      </c>
      <c r="D835" s="201" t="str">
        <f ca="1">IF(OFFSET('Purchases Input worksheet'!$C$1,ROW()-2,0)="","",OFFSET('Purchases Input worksheet'!$C$1,ROW()-2,0))</f>
        <v/>
      </c>
      <c r="E835" s="170" t="str">
        <f ca="1">IF(OFFSET('Purchases Input worksheet'!$F$1,ROW()-2,0)="","",OFFSET('Purchases Input worksheet'!$F$1,ROW()-2,0))</f>
        <v/>
      </c>
      <c r="F835" s="202" t="str">
        <f ca="1">IF(OFFSET('Purchases Input worksheet'!$G$1,ROW()-2,0)="","",OFFSET('Purchases Input worksheet'!$G$1,ROW()-2,0))</f>
        <v/>
      </c>
      <c r="G835" s="205" t="str">
        <f ca="1">IF($C835="Total",SUM(G$1:G834),IF(OR('Purchases Input worksheet'!$M834&gt;0,'Purchases Input worksheet'!$M834=0),"",'Purchases Input worksheet'!$M834))</f>
        <v/>
      </c>
      <c r="H835" s="206" t="str">
        <f ca="1">IF($C835="Total",SUM(H$1:H834),IF(OR('Purchases Input worksheet'!$M834&lt;0,'Purchases Input worksheet'!$M834=0),"",'Purchases Input worksheet'!$M834))</f>
        <v/>
      </c>
      <c r="I835" s="347"/>
      <c r="J835" s="211" t="str">
        <f ca="1">IF($C835="Total",SUM($I$1:I834),"")</f>
        <v/>
      </c>
      <c r="K835" s="212" t="str">
        <f ca="1">IFERROR(IF($C835="Total",$K$2+SUM($G835:$H835)-$J835,
IF(AND(G835="",H835=""),"",
$K$2+SUM(H$3:$H835)+SUM(G$3:$G835)-SUM(I$2:$I835))),"")</f>
        <v/>
      </c>
    </row>
    <row r="836" spans="1:11" x14ac:dyDescent="0.35">
      <c r="A836" s="318" t="str">
        <f ca="1">IF($B836='Creditor balance enquiry'!$C$2,1+COUNT($A$1:A835),"")</f>
        <v/>
      </c>
      <c r="B836" s="133" t="str">
        <f ca="1">OFFSET('Purchases Input worksheet'!$A$1,ROW()-2,0)</f>
        <v/>
      </c>
      <c r="C836" s="201" t="str">
        <f ca="1">IF($C835="Total","",
IF($C835="","",
IF(OFFSET('Purchases Input worksheet'!$B$1,ROW()-2,0)="","TOTAL",
OFFSET('Purchases Input worksheet'!$B$1,ROW()-2,0))))</f>
        <v/>
      </c>
      <c r="D836" s="201" t="str">
        <f ca="1">IF(OFFSET('Purchases Input worksheet'!$C$1,ROW()-2,0)="","",OFFSET('Purchases Input worksheet'!$C$1,ROW()-2,0))</f>
        <v/>
      </c>
      <c r="E836" s="170" t="str">
        <f ca="1">IF(OFFSET('Purchases Input worksheet'!$F$1,ROW()-2,0)="","",OFFSET('Purchases Input worksheet'!$F$1,ROW()-2,0))</f>
        <v/>
      </c>
      <c r="F836" s="202" t="str">
        <f ca="1">IF(OFFSET('Purchases Input worksheet'!$G$1,ROW()-2,0)="","",OFFSET('Purchases Input worksheet'!$G$1,ROW()-2,0))</f>
        <v/>
      </c>
      <c r="G836" s="205" t="str">
        <f ca="1">IF($C836="Total",SUM(G$1:G835),IF(OR('Purchases Input worksheet'!$M835&gt;0,'Purchases Input worksheet'!$M835=0),"",'Purchases Input worksheet'!$M835))</f>
        <v/>
      </c>
      <c r="H836" s="206" t="str">
        <f ca="1">IF($C836="Total",SUM(H$1:H835),IF(OR('Purchases Input worksheet'!$M835&lt;0,'Purchases Input worksheet'!$M835=0),"",'Purchases Input worksheet'!$M835))</f>
        <v/>
      </c>
      <c r="I836" s="347"/>
      <c r="J836" s="211" t="str">
        <f ca="1">IF($C836="Total",SUM($I$1:I835),"")</f>
        <v/>
      </c>
      <c r="K836" s="212" t="str">
        <f ca="1">IFERROR(IF($C836="Total",$K$2+SUM($G836:$H836)-$J836,
IF(AND(G836="",H836=""),"",
$K$2+SUM(H$3:$H836)+SUM(G$3:$G836)-SUM(I$2:$I836))),"")</f>
        <v/>
      </c>
    </row>
    <row r="837" spans="1:11" x14ac:dyDescent="0.35">
      <c r="A837" s="318" t="str">
        <f ca="1">IF($B837='Creditor balance enquiry'!$C$2,1+COUNT($A$1:A836),"")</f>
        <v/>
      </c>
      <c r="B837" s="133" t="str">
        <f ca="1">OFFSET('Purchases Input worksheet'!$A$1,ROW()-2,0)</f>
        <v/>
      </c>
      <c r="C837" s="201" t="str">
        <f ca="1">IF($C836="Total","",
IF($C836="","",
IF(OFFSET('Purchases Input worksheet'!$B$1,ROW()-2,0)="","TOTAL",
OFFSET('Purchases Input worksheet'!$B$1,ROW()-2,0))))</f>
        <v/>
      </c>
      <c r="D837" s="201" t="str">
        <f ca="1">IF(OFFSET('Purchases Input worksheet'!$C$1,ROW()-2,0)="","",OFFSET('Purchases Input worksheet'!$C$1,ROW()-2,0))</f>
        <v/>
      </c>
      <c r="E837" s="170" t="str">
        <f ca="1">IF(OFFSET('Purchases Input worksheet'!$F$1,ROW()-2,0)="","",OFFSET('Purchases Input worksheet'!$F$1,ROW()-2,0))</f>
        <v/>
      </c>
      <c r="F837" s="202" t="str">
        <f ca="1">IF(OFFSET('Purchases Input worksheet'!$G$1,ROW()-2,0)="","",OFFSET('Purchases Input worksheet'!$G$1,ROW()-2,0))</f>
        <v/>
      </c>
      <c r="G837" s="205" t="str">
        <f ca="1">IF($C837="Total",SUM(G$1:G836),IF(OR('Purchases Input worksheet'!$M836&gt;0,'Purchases Input worksheet'!$M836=0),"",'Purchases Input worksheet'!$M836))</f>
        <v/>
      </c>
      <c r="H837" s="206" t="str">
        <f ca="1">IF($C837="Total",SUM(H$1:H836),IF(OR('Purchases Input worksheet'!$M836&lt;0,'Purchases Input worksheet'!$M836=0),"",'Purchases Input worksheet'!$M836))</f>
        <v/>
      </c>
      <c r="I837" s="347"/>
      <c r="J837" s="211" t="str">
        <f ca="1">IF($C837="Total",SUM($I$1:I836),"")</f>
        <v/>
      </c>
      <c r="K837" s="212" t="str">
        <f ca="1">IFERROR(IF($C837="Total",$K$2+SUM($G837:$H837)-$J837,
IF(AND(G837="",H837=""),"",
$K$2+SUM(H$3:$H837)+SUM(G$3:$G837)-SUM(I$2:$I837))),"")</f>
        <v/>
      </c>
    </row>
    <row r="838" spans="1:11" x14ac:dyDescent="0.35">
      <c r="A838" s="318" t="str">
        <f ca="1">IF($B838='Creditor balance enquiry'!$C$2,1+COUNT($A$1:A837),"")</f>
        <v/>
      </c>
      <c r="B838" s="133" t="str">
        <f ca="1">OFFSET('Purchases Input worksheet'!$A$1,ROW()-2,0)</f>
        <v/>
      </c>
      <c r="C838" s="201" t="str">
        <f ca="1">IF($C837="Total","",
IF($C837="","",
IF(OFFSET('Purchases Input worksheet'!$B$1,ROW()-2,0)="","TOTAL",
OFFSET('Purchases Input worksheet'!$B$1,ROW()-2,0))))</f>
        <v/>
      </c>
      <c r="D838" s="201" t="str">
        <f ca="1">IF(OFFSET('Purchases Input worksheet'!$C$1,ROW()-2,0)="","",OFFSET('Purchases Input worksheet'!$C$1,ROW()-2,0))</f>
        <v/>
      </c>
      <c r="E838" s="170" t="str">
        <f ca="1">IF(OFFSET('Purchases Input worksheet'!$F$1,ROW()-2,0)="","",OFFSET('Purchases Input worksheet'!$F$1,ROW()-2,0))</f>
        <v/>
      </c>
      <c r="F838" s="202" t="str">
        <f ca="1">IF(OFFSET('Purchases Input worksheet'!$G$1,ROW()-2,0)="","",OFFSET('Purchases Input worksheet'!$G$1,ROW()-2,0))</f>
        <v/>
      </c>
      <c r="G838" s="205" t="str">
        <f ca="1">IF($C838="Total",SUM(G$1:G837),IF(OR('Purchases Input worksheet'!$M837&gt;0,'Purchases Input worksheet'!$M837=0),"",'Purchases Input worksheet'!$M837))</f>
        <v/>
      </c>
      <c r="H838" s="206" t="str">
        <f ca="1">IF($C838="Total",SUM(H$1:H837),IF(OR('Purchases Input worksheet'!$M837&lt;0,'Purchases Input worksheet'!$M837=0),"",'Purchases Input worksheet'!$M837))</f>
        <v/>
      </c>
      <c r="I838" s="347"/>
      <c r="J838" s="211" t="str">
        <f ca="1">IF($C838="Total",SUM($I$1:I837),"")</f>
        <v/>
      </c>
      <c r="K838" s="212" t="str">
        <f ca="1">IFERROR(IF($C838="Total",$K$2+SUM($G838:$H838)-$J838,
IF(AND(G838="",H838=""),"",
$K$2+SUM(H$3:$H838)+SUM(G$3:$G838)-SUM(I$2:$I838))),"")</f>
        <v/>
      </c>
    </row>
    <row r="839" spans="1:11" x14ac:dyDescent="0.35">
      <c r="A839" s="318" t="str">
        <f ca="1">IF($B839='Creditor balance enquiry'!$C$2,1+COUNT($A$1:A838),"")</f>
        <v/>
      </c>
      <c r="B839" s="133" t="str">
        <f ca="1">OFFSET('Purchases Input worksheet'!$A$1,ROW()-2,0)</f>
        <v/>
      </c>
      <c r="C839" s="201" t="str">
        <f ca="1">IF($C838="Total","",
IF($C838="","",
IF(OFFSET('Purchases Input worksheet'!$B$1,ROW()-2,0)="","TOTAL",
OFFSET('Purchases Input worksheet'!$B$1,ROW()-2,0))))</f>
        <v/>
      </c>
      <c r="D839" s="201" t="str">
        <f ca="1">IF(OFFSET('Purchases Input worksheet'!$C$1,ROW()-2,0)="","",OFFSET('Purchases Input worksheet'!$C$1,ROW()-2,0))</f>
        <v/>
      </c>
      <c r="E839" s="170" t="str">
        <f ca="1">IF(OFFSET('Purchases Input worksheet'!$F$1,ROW()-2,0)="","",OFFSET('Purchases Input worksheet'!$F$1,ROW()-2,0))</f>
        <v/>
      </c>
      <c r="F839" s="202" t="str">
        <f ca="1">IF(OFFSET('Purchases Input worksheet'!$G$1,ROW()-2,0)="","",OFFSET('Purchases Input worksheet'!$G$1,ROW()-2,0))</f>
        <v/>
      </c>
      <c r="G839" s="205" t="str">
        <f ca="1">IF($C839="Total",SUM(G$1:G838),IF(OR('Purchases Input worksheet'!$M838&gt;0,'Purchases Input worksheet'!$M838=0),"",'Purchases Input worksheet'!$M838))</f>
        <v/>
      </c>
      <c r="H839" s="206" t="str">
        <f ca="1">IF($C839="Total",SUM(H$1:H838),IF(OR('Purchases Input worksheet'!$M838&lt;0,'Purchases Input worksheet'!$M838=0),"",'Purchases Input worksheet'!$M838))</f>
        <v/>
      </c>
      <c r="I839" s="347"/>
      <c r="J839" s="211" t="str">
        <f ca="1">IF($C839="Total",SUM($I$1:I838),"")</f>
        <v/>
      </c>
      <c r="K839" s="212" t="str">
        <f ca="1">IFERROR(IF($C839="Total",$K$2+SUM($G839:$H839)-$J839,
IF(AND(G839="",H839=""),"",
$K$2+SUM(H$3:$H839)+SUM(G$3:$G839)-SUM(I$2:$I839))),"")</f>
        <v/>
      </c>
    </row>
    <row r="840" spans="1:11" x14ac:dyDescent="0.35">
      <c r="A840" s="318" t="str">
        <f ca="1">IF($B840='Creditor balance enquiry'!$C$2,1+COUNT($A$1:A839),"")</f>
        <v/>
      </c>
      <c r="B840" s="133" t="str">
        <f ca="1">OFFSET('Purchases Input worksheet'!$A$1,ROW()-2,0)</f>
        <v/>
      </c>
      <c r="C840" s="201" t="str">
        <f ca="1">IF($C839="Total","",
IF($C839="","",
IF(OFFSET('Purchases Input worksheet'!$B$1,ROW()-2,0)="","TOTAL",
OFFSET('Purchases Input worksheet'!$B$1,ROW()-2,0))))</f>
        <v/>
      </c>
      <c r="D840" s="201" t="str">
        <f ca="1">IF(OFFSET('Purchases Input worksheet'!$C$1,ROW()-2,0)="","",OFFSET('Purchases Input worksheet'!$C$1,ROW()-2,0))</f>
        <v/>
      </c>
      <c r="E840" s="170" t="str">
        <f ca="1">IF(OFFSET('Purchases Input worksheet'!$F$1,ROW()-2,0)="","",OFFSET('Purchases Input worksheet'!$F$1,ROW()-2,0))</f>
        <v/>
      </c>
      <c r="F840" s="202" t="str">
        <f ca="1">IF(OFFSET('Purchases Input worksheet'!$G$1,ROW()-2,0)="","",OFFSET('Purchases Input worksheet'!$G$1,ROW()-2,0))</f>
        <v/>
      </c>
      <c r="G840" s="205" t="str">
        <f ca="1">IF($C840="Total",SUM(G$1:G839),IF(OR('Purchases Input worksheet'!$M839&gt;0,'Purchases Input worksheet'!$M839=0),"",'Purchases Input worksheet'!$M839))</f>
        <v/>
      </c>
      <c r="H840" s="206" t="str">
        <f ca="1">IF($C840="Total",SUM(H$1:H839),IF(OR('Purchases Input worksheet'!$M839&lt;0,'Purchases Input worksheet'!$M839=0),"",'Purchases Input worksheet'!$M839))</f>
        <v/>
      </c>
      <c r="I840" s="347"/>
      <c r="J840" s="211" t="str">
        <f ca="1">IF($C840="Total",SUM($I$1:I839),"")</f>
        <v/>
      </c>
      <c r="K840" s="212" t="str">
        <f ca="1">IFERROR(IF($C840="Total",$K$2+SUM($G840:$H840)-$J840,
IF(AND(G840="",H840=""),"",
$K$2+SUM(H$3:$H840)+SUM(G$3:$G840)-SUM(I$2:$I840))),"")</f>
        <v/>
      </c>
    </row>
    <row r="841" spans="1:11" x14ac:dyDescent="0.35">
      <c r="A841" s="318" t="str">
        <f ca="1">IF($B841='Creditor balance enquiry'!$C$2,1+COUNT($A$1:A840),"")</f>
        <v/>
      </c>
      <c r="B841" s="133" t="str">
        <f ca="1">OFFSET('Purchases Input worksheet'!$A$1,ROW()-2,0)</f>
        <v/>
      </c>
      <c r="C841" s="201" t="str">
        <f ca="1">IF($C840="Total","",
IF($C840="","",
IF(OFFSET('Purchases Input worksheet'!$B$1,ROW()-2,0)="","TOTAL",
OFFSET('Purchases Input worksheet'!$B$1,ROW()-2,0))))</f>
        <v/>
      </c>
      <c r="D841" s="201" t="str">
        <f ca="1">IF(OFFSET('Purchases Input worksheet'!$C$1,ROW()-2,0)="","",OFFSET('Purchases Input worksheet'!$C$1,ROW()-2,0))</f>
        <v/>
      </c>
      <c r="E841" s="170" t="str">
        <f ca="1">IF(OFFSET('Purchases Input worksheet'!$F$1,ROW()-2,0)="","",OFFSET('Purchases Input worksheet'!$F$1,ROW()-2,0))</f>
        <v/>
      </c>
      <c r="F841" s="202" t="str">
        <f ca="1">IF(OFFSET('Purchases Input worksheet'!$G$1,ROW()-2,0)="","",OFFSET('Purchases Input worksheet'!$G$1,ROW()-2,0))</f>
        <v/>
      </c>
      <c r="G841" s="205" t="str">
        <f ca="1">IF($C841="Total",SUM(G$1:G840),IF(OR('Purchases Input worksheet'!$M840&gt;0,'Purchases Input worksheet'!$M840=0),"",'Purchases Input worksheet'!$M840))</f>
        <v/>
      </c>
      <c r="H841" s="206" t="str">
        <f ca="1">IF($C841="Total",SUM(H$1:H840),IF(OR('Purchases Input worksheet'!$M840&lt;0,'Purchases Input worksheet'!$M840=0),"",'Purchases Input worksheet'!$M840))</f>
        <v/>
      </c>
      <c r="I841" s="347"/>
      <c r="J841" s="211" t="str">
        <f ca="1">IF($C841="Total",SUM($I$1:I840),"")</f>
        <v/>
      </c>
      <c r="K841" s="212" t="str">
        <f ca="1">IFERROR(IF($C841="Total",$K$2+SUM($G841:$H841)-$J841,
IF(AND(G841="",H841=""),"",
$K$2+SUM(H$3:$H841)+SUM(G$3:$G841)-SUM(I$2:$I841))),"")</f>
        <v/>
      </c>
    </row>
    <row r="842" spans="1:11" x14ac:dyDescent="0.35">
      <c r="A842" s="318" t="str">
        <f ca="1">IF($B842='Creditor balance enquiry'!$C$2,1+COUNT($A$1:A841),"")</f>
        <v/>
      </c>
      <c r="B842" s="133" t="str">
        <f ca="1">OFFSET('Purchases Input worksheet'!$A$1,ROW()-2,0)</f>
        <v/>
      </c>
      <c r="C842" s="201" t="str">
        <f ca="1">IF($C841="Total","",
IF($C841="","",
IF(OFFSET('Purchases Input worksheet'!$B$1,ROW()-2,0)="","TOTAL",
OFFSET('Purchases Input worksheet'!$B$1,ROW()-2,0))))</f>
        <v/>
      </c>
      <c r="D842" s="201" t="str">
        <f ca="1">IF(OFFSET('Purchases Input worksheet'!$C$1,ROW()-2,0)="","",OFFSET('Purchases Input worksheet'!$C$1,ROW()-2,0))</f>
        <v/>
      </c>
      <c r="E842" s="170" t="str">
        <f ca="1">IF(OFFSET('Purchases Input worksheet'!$F$1,ROW()-2,0)="","",OFFSET('Purchases Input worksheet'!$F$1,ROW()-2,0))</f>
        <v/>
      </c>
      <c r="F842" s="202" t="str">
        <f ca="1">IF(OFFSET('Purchases Input worksheet'!$G$1,ROW()-2,0)="","",OFFSET('Purchases Input worksheet'!$G$1,ROW()-2,0))</f>
        <v/>
      </c>
      <c r="G842" s="205" t="str">
        <f ca="1">IF($C842="Total",SUM(G$1:G841),IF(OR('Purchases Input worksheet'!$M841&gt;0,'Purchases Input worksheet'!$M841=0),"",'Purchases Input worksheet'!$M841))</f>
        <v/>
      </c>
      <c r="H842" s="206" t="str">
        <f ca="1">IF($C842="Total",SUM(H$1:H841),IF(OR('Purchases Input worksheet'!$M841&lt;0,'Purchases Input worksheet'!$M841=0),"",'Purchases Input worksheet'!$M841))</f>
        <v/>
      </c>
      <c r="I842" s="347"/>
      <c r="J842" s="211" t="str">
        <f ca="1">IF($C842="Total",SUM($I$1:I841),"")</f>
        <v/>
      </c>
      <c r="K842" s="212" t="str">
        <f ca="1">IFERROR(IF($C842="Total",$K$2+SUM($G842:$H842)-$J842,
IF(AND(G842="",H842=""),"",
$K$2+SUM(H$3:$H842)+SUM(G$3:$G842)-SUM(I$2:$I842))),"")</f>
        <v/>
      </c>
    </row>
    <row r="843" spans="1:11" x14ac:dyDescent="0.35">
      <c r="A843" s="318" t="str">
        <f ca="1">IF($B843='Creditor balance enquiry'!$C$2,1+COUNT($A$1:A842),"")</f>
        <v/>
      </c>
      <c r="B843" s="133" t="str">
        <f ca="1">OFFSET('Purchases Input worksheet'!$A$1,ROW()-2,0)</f>
        <v/>
      </c>
      <c r="C843" s="201" t="str">
        <f ca="1">IF($C842="Total","",
IF($C842="","",
IF(OFFSET('Purchases Input worksheet'!$B$1,ROW()-2,0)="","TOTAL",
OFFSET('Purchases Input worksheet'!$B$1,ROW()-2,0))))</f>
        <v/>
      </c>
      <c r="D843" s="201" t="str">
        <f ca="1">IF(OFFSET('Purchases Input worksheet'!$C$1,ROW()-2,0)="","",OFFSET('Purchases Input worksheet'!$C$1,ROW()-2,0))</f>
        <v/>
      </c>
      <c r="E843" s="170" t="str">
        <f ca="1">IF(OFFSET('Purchases Input worksheet'!$F$1,ROW()-2,0)="","",OFFSET('Purchases Input worksheet'!$F$1,ROW()-2,0))</f>
        <v/>
      </c>
      <c r="F843" s="202" t="str">
        <f ca="1">IF(OFFSET('Purchases Input worksheet'!$G$1,ROW()-2,0)="","",OFFSET('Purchases Input worksheet'!$G$1,ROW()-2,0))</f>
        <v/>
      </c>
      <c r="G843" s="205" t="str">
        <f ca="1">IF($C843="Total",SUM(G$1:G842),IF(OR('Purchases Input worksheet'!$M842&gt;0,'Purchases Input worksheet'!$M842=0),"",'Purchases Input worksheet'!$M842))</f>
        <v/>
      </c>
      <c r="H843" s="206" t="str">
        <f ca="1">IF($C843="Total",SUM(H$1:H842),IF(OR('Purchases Input worksheet'!$M842&lt;0,'Purchases Input worksheet'!$M842=0),"",'Purchases Input worksheet'!$M842))</f>
        <v/>
      </c>
      <c r="I843" s="347"/>
      <c r="J843" s="211" t="str">
        <f ca="1">IF($C843="Total",SUM($I$1:I842),"")</f>
        <v/>
      </c>
      <c r="K843" s="212" t="str">
        <f ca="1">IFERROR(IF($C843="Total",$K$2+SUM($G843:$H843)-$J843,
IF(AND(G843="",H843=""),"",
$K$2+SUM(H$3:$H843)+SUM(G$3:$G843)-SUM(I$2:$I843))),"")</f>
        <v/>
      </c>
    </row>
    <row r="844" spans="1:11" x14ac:dyDescent="0.35">
      <c r="A844" s="318" t="str">
        <f ca="1">IF($B844='Creditor balance enquiry'!$C$2,1+COUNT($A$1:A843),"")</f>
        <v/>
      </c>
      <c r="B844" s="133" t="str">
        <f ca="1">OFFSET('Purchases Input worksheet'!$A$1,ROW()-2,0)</f>
        <v/>
      </c>
      <c r="C844" s="201" t="str">
        <f ca="1">IF($C843="Total","",
IF($C843="","",
IF(OFFSET('Purchases Input worksheet'!$B$1,ROW()-2,0)="","TOTAL",
OFFSET('Purchases Input worksheet'!$B$1,ROW()-2,0))))</f>
        <v/>
      </c>
      <c r="D844" s="201" t="str">
        <f ca="1">IF(OFFSET('Purchases Input worksheet'!$C$1,ROW()-2,0)="","",OFFSET('Purchases Input worksheet'!$C$1,ROW()-2,0))</f>
        <v/>
      </c>
      <c r="E844" s="170" t="str">
        <f ca="1">IF(OFFSET('Purchases Input worksheet'!$F$1,ROW()-2,0)="","",OFFSET('Purchases Input worksheet'!$F$1,ROW()-2,0))</f>
        <v/>
      </c>
      <c r="F844" s="202" t="str">
        <f ca="1">IF(OFFSET('Purchases Input worksheet'!$G$1,ROW()-2,0)="","",OFFSET('Purchases Input worksheet'!$G$1,ROW()-2,0))</f>
        <v/>
      </c>
      <c r="G844" s="205" t="str">
        <f ca="1">IF($C844="Total",SUM(G$1:G843),IF(OR('Purchases Input worksheet'!$M843&gt;0,'Purchases Input worksheet'!$M843=0),"",'Purchases Input worksheet'!$M843))</f>
        <v/>
      </c>
      <c r="H844" s="206" t="str">
        <f ca="1">IF($C844="Total",SUM(H$1:H843),IF(OR('Purchases Input worksheet'!$M843&lt;0,'Purchases Input worksheet'!$M843=0),"",'Purchases Input worksheet'!$M843))</f>
        <v/>
      </c>
      <c r="I844" s="347"/>
      <c r="J844" s="211" t="str">
        <f ca="1">IF($C844="Total",SUM($I$1:I843),"")</f>
        <v/>
      </c>
      <c r="K844" s="212" t="str">
        <f ca="1">IFERROR(IF($C844="Total",$K$2+SUM($G844:$H844)-$J844,
IF(AND(G844="",H844=""),"",
$K$2+SUM(H$3:$H844)+SUM(G$3:$G844)-SUM(I$2:$I844))),"")</f>
        <v/>
      </c>
    </row>
    <row r="845" spans="1:11" x14ac:dyDescent="0.35">
      <c r="A845" s="318" t="str">
        <f ca="1">IF($B845='Creditor balance enquiry'!$C$2,1+COUNT($A$1:A844),"")</f>
        <v/>
      </c>
      <c r="B845" s="133" t="str">
        <f ca="1">OFFSET('Purchases Input worksheet'!$A$1,ROW()-2,0)</f>
        <v/>
      </c>
      <c r="C845" s="201" t="str">
        <f ca="1">IF($C844="Total","",
IF($C844="","",
IF(OFFSET('Purchases Input worksheet'!$B$1,ROW()-2,0)="","TOTAL",
OFFSET('Purchases Input worksheet'!$B$1,ROW()-2,0))))</f>
        <v/>
      </c>
      <c r="D845" s="201" t="str">
        <f ca="1">IF(OFFSET('Purchases Input worksheet'!$C$1,ROW()-2,0)="","",OFFSET('Purchases Input worksheet'!$C$1,ROW()-2,0))</f>
        <v/>
      </c>
      <c r="E845" s="170" t="str">
        <f ca="1">IF(OFFSET('Purchases Input worksheet'!$F$1,ROW()-2,0)="","",OFFSET('Purchases Input worksheet'!$F$1,ROW()-2,0))</f>
        <v/>
      </c>
      <c r="F845" s="202" t="str">
        <f ca="1">IF(OFFSET('Purchases Input worksheet'!$G$1,ROW()-2,0)="","",OFFSET('Purchases Input worksheet'!$G$1,ROW()-2,0))</f>
        <v/>
      </c>
      <c r="G845" s="205" t="str">
        <f ca="1">IF($C845="Total",SUM(G$1:G844),IF(OR('Purchases Input worksheet'!$M844&gt;0,'Purchases Input worksheet'!$M844=0),"",'Purchases Input worksheet'!$M844))</f>
        <v/>
      </c>
      <c r="H845" s="206" t="str">
        <f ca="1">IF($C845="Total",SUM(H$1:H844),IF(OR('Purchases Input worksheet'!$M844&lt;0,'Purchases Input worksheet'!$M844=0),"",'Purchases Input worksheet'!$M844))</f>
        <v/>
      </c>
      <c r="I845" s="347"/>
      <c r="J845" s="211" t="str">
        <f ca="1">IF($C845="Total",SUM($I$1:I844),"")</f>
        <v/>
      </c>
      <c r="K845" s="212" t="str">
        <f ca="1">IFERROR(IF($C845="Total",$K$2+SUM($G845:$H845)-$J845,
IF(AND(G845="",H845=""),"",
$K$2+SUM(H$3:$H845)+SUM(G$3:$G845)-SUM(I$2:$I845))),"")</f>
        <v/>
      </c>
    </row>
    <row r="846" spans="1:11" x14ac:dyDescent="0.35">
      <c r="A846" s="318" t="str">
        <f ca="1">IF($B846='Creditor balance enquiry'!$C$2,1+COUNT($A$1:A845),"")</f>
        <v/>
      </c>
      <c r="B846" s="133" t="str">
        <f ca="1">OFFSET('Purchases Input worksheet'!$A$1,ROW()-2,0)</f>
        <v/>
      </c>
      <c r="C846" s="201" t="str">
        <f ca="1">IF($C845="Total","",
IF($C845="","",
IF(OFFSET('Purchases Input worksheet'!$B$1,ROW()-2,0)="","TOTAL",
OFFSET('Purchases Input worksheet'!$B$1,ROW()-2,0))))</f>
        <v/>
      </c>
      <c r="D846" s="201" t="str">
        <f ca="1">IF(OFFSET('Purchases Input worksheet'!$C$1,ROW()-2,0)="","",OFFSET('Purchases Input worksheet'!$C$1,ROW()-2,0))</f>
        <v/>
      </c>
      <c r="E846" s="170" t="str">
        <f ca="1">IF(OFFSET('Purchases Input worksheet'!$F$1,ROW()-2,0)="","",OFFSET('Purchases Input worksheet'!$F$1,ROW()-2,0))</f>
        <v/>
      </c>
      <c r="F846" s="202" t="str">
        <f ca="1">IF(OFFSET('Purchases Input worksheet'!$G$1,ROW()-2,0)="","",OFFSET('Purchases Input worksheet'!$G$1,ROW()-2,0))</f>
        <v/>
      </c>
      <c r="G846" s="205" t="str">
        <f ca="1">IF($C846="Total",SUM(G$1:G845),IF(OR('Purchases Input worksheet'!$M845&gt;0,'Purchases Input worksheet'!$M845=0),"",'Purchases Input worksheet'!$M845))</f>
        <v/>
      </c>
      <c r="H846" s="206" t="str">
        <f ca="1">IF($C846="Total",SUM(H$1:H845),IF(OR('Purchases Input worksheet'!$M845&lt;0,'Purchases Input worksheet'!$M845=0),"",'Purchases Input worksheet'!$M845))</f>
        <v/>
      </c>
      <c r="I846" s="347"/>
      <c r="J846" s="211" t="str">
        <f ca="1">IF($C846="Total",SUM($I$1:I845),"")</f>
        <v/>
      </c>
      <c r="K846" s="212" t="str">
        <f ca="1">IFERROR(IF($C846="Total",$K$2+SUM($G846:$H846)-$J846,
IF(AND(G846="",H846=""),"",
$K$2+SUM(H$3:$H846)+SUM(G$3:$G846)-SUM(I$2:$I846))),"")</f>
        <v/>
      </c>
    </row>
    <row r="847" spans="1:11" x14ac:dyDescent="0.35">
      <c r="A847" s="318" t="str">
        <f ca="1">IF($B847='Creditor balance enquiry'!$C$2,1+COUNT($A$1:A846),"")</f>
        <v/>
      </c>
      <c r="B847" s="133" t="str">
        <f ca="1">OFFSET('Purchases Input worksheet'!$A$1,ROW()-2,0)</f>
        <v/>
      </c>
      <c r="C847" s="201" t="str">
        <f ca="1">IF($C846="Total","",
IF($C846="","",
IF(OFFSET('Purchases Input worksheet'!$B$1,ROW()-2,0)="","TOTAL",
OFFSET('Purchases Input worksheet'!$B$1,ROW()-2,0))))</f>
        <v/>
      </c>
      <c r="D847" s="201" t="str">
        <f ca="1">IF(OFFSET('Purchases Input worksheet'!$C$1,ROW()-2,0)="","",OFFSET('Purchases Input worksheet'!$C$1,ROW()-2,0))</f>
        <v/>
      </c>
      <c r="E847" s="170" t="str">
        <f ca="1">IF(OFFSET('Purchases Input worksheet'!$F$1,ROW()-2,0)="","",OFFSET('Purchases Input worksheet'!$F$1,ROW()-2,0))</f>
        <v/>
      </c>
      <c r="F847" s="202" t="str">
        <f ca="1">IF(OFFSET('Purchases Input worksheet'!$G$1,ROW()-2,0)="","",OFFSET('Purchases Input worksheet'!$G$1,ROW()-2,0))</f>
        <v/>
      </c>
      <c r="G847" s="205" t="str">
        <f ca="1">IF($C847="Total",SUM(G$1:G846),IF(OR('Purchases Input worksheet'!$M846&gt;0,'Purchases Input worksheet'!$M846=0),"",'Purchases Input worksheet'!$M846))</f>
        <v/>
      </c>
      <c r="H847" s="206" t="str">
        <f ca="1">IF($C847="Total",SUM(H$1:H846),IF(OR('Purchases Input worksheet'!$M846&lt;0,'Purchases Input worksheet'!$M846=0),"",'Purchases Input worksheet'!$M846))</f>
        <v/>
      </c>
      <c r="I847" s="347"/>
      <c r="J847" s="211" t="str">
        <f ca="1">IF($C847="Total",SUM($I$1:I846),"")</f>
        <v/>
      </c>
      <c r="K847" s="212" t="str">
        <f ca="1">IFERROR(IF($C847="Total",$K$2+SUM($G847:$H847)-$J847,
IF(AND(G847="",H847=""),"",
$K$2+SUM(H$3:$H847)+SUM(G$3:$G847)-SUM(I$2:$I847))),"")</f>
        <v/>
      </c>
    </row>
    <row r="848" spans="1:11" x14ac:dyDescent="0.35">
      <c r="A848" s="318" t="str">
        <f ca="1">IF($B848='Creditor balance enquiry'!$C$2,1+COUNT($A$1:A847),"")</f>
        <v/>
      </c>
      <c r="B848" s="133" t="str">
        <f ca="1">OFFSET('Purchases Input worksheet'!$A$1,ROW()-2,0)</f>
        <v/>
      </c>
      <c r="C848" s="201" t="str">
        <f ca="1">IF($C847="Total","",
IF($C847="","",
IF(OFFSET('Purchases Input worksheet'!$B$1,ROW()-2,0)="","TOTAL",
OFFSET('Purchases Input worksheet'!$B$1,ROW()-2,0))))</f>
        <v/>
      </c>
      <c r="D848" s="201" t="str">
        <f ca="1">IF(OFFSET('Purchases Input worksheet'!$C$1,ROW()-2,0)="","",OFFSET('Purchases Input worksheet'!$C$1,ROW()-2,0))</f>
        <v/>
      </c>
      <c r="E848" s="170" t="str">
        <f ca="1">IF(OFFSET('Purchases Input worksheet'!$F$1,ROW()-2,0)="","",OFFSET('Purchases Input worksheet'!$F$1,ROW()-2,0))</f>
        <v/>
      </c>
      <c r="F848" s="202" t="str">
        <f ca="1">IF(OFFSET('Purchases Input worksheet'!$G$1,ROW()-2,0)="","",OFFSET('Purchases Input worksheet'!$G$1,ROW()-2,0))</f>
        <v/>
      </c>
      <c r="G848" s="205" t="str">
        <f ca="1">IF($C848="Total",SUM(G$1:G847),IF(OR('Purchases Input worksheet'!$M847&gt;0,'Purchases Input worksheet'!$M847=0),"",'Purchases Input worksheet'!$M847))</f>
        <v/>
      </c>
      <c r="H848" s="206" t="str">
        <f ca="1">IF($C848="Total",SUM(H$1:H847),IF(OR('Purchases Input worksheet'!$M847&lt;0,'Purchases Input worksheet'!$M847=0),"",'Purchases Input worksheet'!$M847))</f>
        <v/>
      </c>
      <c r="I848" s="347"/>
      <c r="J848" s="211" t="str">
        <f ca="1">IF($C848="Total",SUM($I$1:I847),"")</f>
        <v/>
      </c>
      <c r="K848" s="212" t="str">
        <f ca="1">IFERROR(IF($C848="Total",$K$2+SUM($G848:$H848)-$J848,
IF(AND(G848="",H848=""),"",
$K$2+SUM(H$3:$H848)+SUM(G$3:$G848)-SUM(I$2:$I848))),"")</f>
        <v/>
      </c>
    </row>
    <row r="849" spans="1:11" x14ac:dyDescent="0.35">
      <c r="A849" s="318" t="str">
        <f ca="1">IF($B849='Creditor balance enquiry'!$C$2,1+COUNT($A$1:A848),"")</f>
        <v/>
      </c>
      <c r="B849" s="133" t="str">
        <f ca="1">OFFSET('Purchases Input worksheet'!$A$1,ROW()-2,0)</f>
        <v/>
      </c>
      <c r="C849" s="201" t="str">
        <f ca="1">IF($C848="Total","",
IF($C848="","",
IF(OFFSET('Purchases Input worksheet'!$B$1,ROW()-2,0)="","TOTAL",
OFFSET('Purchases Input worksheet'!$B$1,ROW()-2,0))))</f>
        <v/>
      </c>
      <c r="D849" s="201" t="str">
        <f ca="1">IF(OFFSET('Purchases Input worksheet'!$C$1,ROW()-2,0)="","",OFFSET('Purchases Input worksheet'!$C$1,ROW()-2,0))</f>
        <v/>
      </c>
      <c r="E849" s="170" t="str">
        <f ca="1">IF(OFFSET('Purchases Input worksheet'!$F$1,ROW()-2,0)="","",OFFSET('Purchases Input worksheet'!$F$1,ROW()-2,0))</f>
        <v/>
      </c>
      <c r="F849" s="202" t="str">
        <f ca="1">IF(OFFSET('Purchases Input worksheet'!$G$1,ROW()-2,0)="","",OFFSET('Purchases Input worksheet'!$G$1,ROW()-2,0))</f>
        <v/>
      </c>
      <c r="G849" s="205" t="str">
        <f ca="1">IF($C849="Total",SUM(G$1:G848),IF(OR('Purchases Input worksheet'!$M848&gt;0,'Purchases Input worksheet'!$M848=0),"",'Purchases Input worksheet'!$M848))</f>
        <v/>
      </c>
      <c r="H849" s="206" t="str">
        <f ca="1">IF($C849="Total",SUM(H$1:H848),IF(OR('Purchases Input worksheet'!$M848&lt;0,'Purchases Input worksheet'!$M848=0),"",'Purchases Input worksheet'!$M848))</f>
        <v/>
      </c>
      <c r="I849" s="347"/>
      <c r="J849" s="211" t="str">
        <f ca="1">IF($C849="Total",SUM($I$1:I848),"")</f>
        <v/>
      </c>
      <c r="K849" s="212" t="str">
        <f ca="1">IFERROR(IF($C849="Total",$K$2+SUM($G849:$H849)-$J849,
IF(AND(G849="",H849=""),"",
$K$2+SUM(H$3:$H849)+SUM(G$3:$G849)-SUM(I$2:$I849))),"")</f>
        <v/>
      </c>
    </row>
    <row r="850" spans="1:11" x14ac:dyDescent="0.35">
      <c r="A850" s="318" t="str">
        <f ca="1">IF($B850='Creditor balance enquiry'!$C$2,1+COUNT($A$1:A849),"")</f>
        <v/>
      </c>
      <c r="B850" s="133" t="str">
        <f ca="1">OFFSET('Purchases Input worksheet'!$A$1,ROW()-2,0)</f>
        <v/>
      </c>
      <c r="C850" s="201" t="str">
        <f ca="1">IF($C849="Total","",
IF($C849="","",
IF(OFFSET('Purchases Input worksheet'!$B$1,ROW()-2,0)="","TOTAL",
OFFSET('Purchases Input worksheet'!$B$1,ROW()-2,0))))</f>
        <v/>
      </c>
      <c r="D850" s="201" t="str">
        <f ca="1">IF(OFFSET('Purchases Input worksheet'!$C$1,ROW()-2,0)="","",OFFSET('Purchases Input worksheet'!$C$1,ROW()-2,0))</f>
        <v/>
      </c>
      <c r="E850" s="170" t="str">
        <f ca="1">IF(OFFSET('Purchases Input worksheet'!$F$1,ROW()-2,0)="","",OFFSET('Purchases Input worksheet'!$F$1,ROW()-2,0))</f>
        <v/>
      </c>
      <c r="F850" s="202" t="str">
        <f ca="1">IF(OFFSET('Purchases Input worksheet'!$G$1,ROW()-2,0)="","",OFFSET('Purchases Input worksheet'!$G$1,ROW()-2,0))</f>
        <v/>
      </c>
      <c r="G850" s="205" t="str">
        <f ca="1">IF($C850="Total",SUM(G$1:G849),IF(OR('Purchases Input worksheet'!$M849&gt;0,'Purchases Input worksheet'!$M849=0),"",'Purchases Input worksheet'!$M849))</f>
        <v/>
      </c>
      <c r="H850" s="206" t="str">
        <f ca="1">IF($C850="Total",SUM(H$1:H849),IF(OR('Purchases Input worksheet'!$M849&lt;0,'Purchases Input worksheet'!$M849=0),"",'Purchases Input worksheet'!$M849))</f>
        <v/>
      </c>
      <c r="I850" s="347"/>
      <c r="J850" s="211" t="str">
        <f ca="1">IF($C850="Total",SUM($I$1:I849),"")</f>
        <v/>
      </c>
      <c r="K850" s="212" t="str">
        <f ca="1">IFERROR(IF($C850="Total",$K$2+SUM($G850:$H850)-$J850,
IF(AND(G850="",H850=""),"",
$K$2+SUM(H$3:$H850)+SUM(G$3:$G850)-SUM(I$2:$I850))),"")</f>
        <v/>
      </c>
    </row>
    <row r="851" spans="1:11" x14ac:dyDescent="0.35">
      <c r="A851" s="318" t="str">
        <f ca="1">IF($B851='Creditor balance enquiry'!$C$2,1+COUNT($A$1:A850),"")</f>
        <v/>
      </c>
      <c r="B851" s="133" t="str">
        <f ca="1">OFFSET('Purchases Input worksheet'!$A$1,ROW()-2,0)</f>
        <v/>
      </c>
      <c r="C851" s="201" t="str">
        <f ca="1">IF($C850="Total","",
IF($C850="","",
IF(OFFSET('Purchases Input worksheet'!$B$1,ROW()-2,0)="","TOTAL",
OFFSET('Purchases Input worksheet'!$B$1,ROW()-2,0))))</f>
        <v/>
      </c>
      <c r="D851" s="201" t="str">
        <f ca="1">IF(OFFSET('Purchases Input worksheet'!$C$1,ROW()-2,0)="","",OFFSET('Purchases Input worksheet'!$C$1,ROW()-2,0))</f>
        <v/>
      </c>
      <c r="E851" s="170" t="str">
        <f ca="1">IF(OFFSET('Purchases Input worksheet'!$F$1,ROW()-2,0)="","",OFFSET('Purchases Input worksheet'!$F$1,ROW()-2,0))</f>
        <v/>
      </c>
      <c r="F851" s="202" t="str">
        <f ca="1">IF(OFFSET('Purchases Input worksheet'!$G$1,ROW()-2,0)="","",OFFSET('Purchases Input worksheet'!$G$1,ROW()-2,0))</f>
        <v/>
      </c>
      <c r="G851" s="205" t="str">
        <f ca="1">IF($C851="Total",SUM(G$1:G850),IF(OR('Purchases Input worksheet'!$M850&gt;0,'Purchases Input worksheet'!$M850=0),"",'Purchases Input worksheet'!$M850))</f>
        <v/>
      </c>
      <c r="H851" s="206" t="str">
        <f ca="1">IF($C851="Total",SUM(H$1:H850),IF(OR('Purchases Input worksheet'!$M850&lt;0,'Purchases Input worksheet'!$M850=0),"",'Purchases Input worksheet'!$M850))</f>
        <v/>
      </c>
      <c r="I851" s="347"/>
      <c r="J851" s="211" t="str">
        <f ca="1">IF($C851="Total",SUM($I$1:I850),"")</f>
        <v/>
      </c>
      <c r="K851" s="212" t="str">
        <f ca="1">IFERROR(IF($C851="Total",$K$2+SUM($G851:$H851)-$J851,
IF(AND(G851="",H851=""),"",
$K$2+SUM(H$3:$H851)+SUM(G$3:$G851)-SUM(I$2:$I851))),"")</f>
        <v/>
      </c>
    </row>
    <row r="852" spans="1:11" x14ac:dyDescent="0.35">
      <c r="A852" s="318" t="str">
        <f ca="1">IF($B852='Creditor balance enquiry'!$C$2,1+COUNT($A$1:A851),"")</f>
        <v/>
      </c>
      <c r="B852" s="133" t="str">
        <f ca="1">OFFSET('Purchases Input worksheet'!$A$1,ROW()-2,0)</f>
        <v/>
      </c>
      <c r="C852" s="201" t="str">
        <f ca="1">IF($C851="Total","",
IF($C851="","",
IF(OFFSET('Purchases Input worksheet'!$B$1,ROW()-2,0)="","TOTAL",
OFFSET('Purchases Input worksheet'!$B$1,ROW()-2,0))))</f>
        <v/>
      </c>
      <c r="D852" s="201" t="str">
        <f ca="1">IF(OFFSET('Purchases Input worksheet'!$C$1,ROW()-2,0)="","",OFFSET('Purchases Input worksheet'!$C$1,ROW()-2,0))</f>
        <v/>
      </c>
      <c r="E852" s="170" t="str">
        <f ca="1">IF(OFFSET('Purchases Input worksheet'!$F$1,ROW()-2,0)="","",OFFSET('Purchases Input worksheet'!$F$1,ROW()-2,0))</f>
        <v/>
      </c>
      <c r="F852" s="202" t="str">
        <f ca="1">IF(OFFSET('Purchases Input worksheet'!$G$1,ROW()-2,0)="","",OFFSET('Purchases Input worksheet'!$G$1,ROW()-2,0))</f>
        <v/>
      </c>
      <c r="G852" s="205" t="str">
        <f ca="1">IF($C852="Total",SUM(G$1:G851),IF(OR('Purchases Input worksheet'!$M851&gt;0,'Purchases Input worksheet'!$M851=0),"",'Purchases Input worksheet'!$M851))</f>
        <v/>
      </c>
      <c r="H852" s="206" t="str">
        <f ca="1">IF($C852="Total",SUM(H$1:H851),IF(OR('Purchases Input worksheet'!$M851&lt;0,'Purchases Input worksheet'!$M851=0),"",'Purchases Input worksheet'!$M851))</f>
        <v/>
      </c>
      <c r="I852" s="347"/>
      <c r="J852" s="211" t="str">
        <f ca="1">IF($C852="Total",SUM($I$1:I851),"")</f>
        <v/>
      </c>
      <c r="K852" s="212" t="str">
        <f ca="1">IFERROR(IF($C852="Total",$K$2+SUM($G852:$H852)-$J852,
IF(AND(G852="",H852=""),"",
$K$2+SUM(H$3:$H852)+SUM(G$3:$G852)-SUM(I$2:$I852))),"")</f>
        <v/>
      </c>
    </row>
    <row r="853" spans="1:11" x14ac:dyDescent="0.35">
      <c r="A853" s="318" t="str">
        <f ca="1">IF($B853='Creditor balance enquiry'!$C$2,1+COUNT($A$1:A852),"")</f>
        <v/>
      </c>
      <c r="B853" s="133" t="str">
        <f ca="1">OFFSET('Purchases Input worksheet'!$A$1,ROW()-2,0)</f>
        <v/>
      </c>
      <c r="C853" s="201" t="str">
        <f ca="1">IF($C852="Total","",
IF($C852="","",
IF(OFFSET('Purchases Input worksheet'!$B$1,ROW()-2,0)="","TOTAL",
OFFSET('Purchases Input worksheet'!$B$1,ROW()-2,0))))</f>
        <v/>
      </c>
      <c r="D853" s="201" t="str">
        <f ca="1">IF(OFFSET('Purchases Input worksheet'!$C$1,ROW()-2,0)="","",OFFSET('Purchases Input worksheet'!$C$1,ROW()-2,0))</f>
        <v/>
      </c>
      <c r="E853" s="170" t="str">
        <f ca="1">IF(OFFSET('Purchases Input worksheet'!$F$1,ROW()-2,0)="","",OFFSET('Purchases Input worksheet'!$F$1,ROW()-2,0))</f>
        <v/>
      </c>
      <c r="F853" s="202" t="str">
        <f ca="1">IF(OFFSET('Purchases Input worksheet'!$G$1,ROW()-2,0)="","",OFFSET('Purchases Input worksheet'!$G$1,ROW()-2,0))</f>
        <v/>
      </c>
      <c r="G853" s="205" t="str">
        <f ca="1">IF($C853="Total",SUM(G$1:G852),IF(OR('Purchases Input worksheet'!$M852&gt;0,'Purchases Input worksheet'!$M852=0),"",'Purchases Input worksheet'!$M852))</f>
        <v/>
      </c>
      <c r="H853" s="206" t="str">
        <f ca="1">IF($C853="Total",SUM(H$1:H852),IF(OR('Purchases Input worksheet'!$M852&lt;0,'Purchases Input worksheet'!$M852=0),"",'Purchases Input worksheet'!$M852))</f>
        <v/>
      </c>
      <c r="I853" s="347"/>
      <c r="J853" s="211" t="str">
        <f ca="1">IF($C853="Total",SUM($I$1:I852),"")</f>
        <v/>
      </c>
      <c r="K853" s="212" t="str">
        <f ca="1">IFERROR(IF($C853="Total",$K$2+SUM($G853:$H853)-$J853,
IF(AND(G853="",H853=""),"",
$K$2+SUM(H$3:$H853)+SUM(G$3:$G853)-SUM(I$2:$I853))),"")</f>
        <v/>
      </c>
    </row>
    <row r="854" spans="1:11" x14ac:dyDescent="0.35">
      <c r="A854" s="318" t="str">
        <f ca="1">IF($B854='Creditor balance enquiry'!$C$2,1+COUNT($A$1:A853),"")</f>
        <v/>
      </c>
      <c r="B854" s="133" t="str">
        <f ca="1">OFFSET('Purchases Input worksheet'!$A$1,ROW()-2,0)</f>
        <v/>
      </c>
      <c r="C854" s="201" t="str">
        <f ca="1">IF($C853="Total","",
IF($C853="","",
IF(OFFSET('Purchases Input worksheet'!$B$1,ROW()-2,0)="","TOTAL",
OFFSET('Purchases Input worksheet'!$B$1,ROW()-2,0))))</f>
        <v/>
      </c>
      <c r="D854" s="201" t="str">
        <f ca="1">IF(OFFSET('Purchases Input worksheet'!$C$1,ROW()-2,0)="","",OFFSET('Purchases Input worksheet'!$C$1,ROW()-2,0))</f>
        <v/>
      </c>
      <c r="E854" s="170" t="str">
        <f ca="1">IF(OFFSET('Purchases Input worksheet'!$F$1,ROW()-2,0)="","",OFFSET('Purchases Input worksheet'!$F$1,ROW()-2,0))</f>
        <v/>
      </c>
      <c r="F854" s="202" t="str">
        <f ca="1">IF(OFFSET('Purchases Input worksheet'!$G$1,ROW()-2,0)="","",OFFSET('Purchases Input worksheet'!$G$1,ROW()-2,0))</f>
        <v/>
      </c>
      <c r="G854" s="205" t="str">
        <f ca="1">IF($C854="Total",SUM(G$1:G853),IF(OR('Purchases Input worksheet'!$M853&gt;0,'Purchases Input worksheet'!$M853=0),"",'Purchases Input worksheet'!$M853))</f>
        <v/>
      </c>
      <c r="H854" s="206" t="str">
        <f ca="1">IF($C854="Total",SUM(H$1:H853),IF(OR('Purchases Input worksheet'!$M853&lt;0,'Purchases Input worksheet'!$M853=0),"",'Purchases Input worksheet'!$M853))</f>
        <v/>
      </c>
      <c r="I854" s="347"/>
      <c r="J854" s="211" t="str">
        <f ca="1">IF($C854="Total",SUM($I$1:I853),"")</f>
        <v/>
      </c>
      <c r="K854" s="212" t="str">
        <f ca="1">IFERROR(IF($C854="Total",$K$2+SUM($G854:$H854)-$J854,
IF(AND(G854="",H854=""),"",
$K$2+SUM(H$3:$H854)+SUM(G$3:$G854)-SUM(I$2:$I854))),"")</f>
        <v/>
      </c>
    </row>
    <row r="855" spans="1:11" x14ac:dyDescent="0.35">
      <c r="A855" s="318" t="str">
        <f ca="1">IF($B855='Creditor balance enquiry'!$C$2,1+COUNT($A$1:A854),"")</f>
        <v/>
      </c>
      <c r="B855" s="133" t="str">
        <f ca="1">OFFSET('Purchases Input worksheet'!$A$1,ROW()-2,0)</f>
        <v/>
      </c>
      <c r="C855" s="201" t="str">
        <f ca="1">IF($C854="Total","",
IF($C854="","",
IF(OFFSET('Purchases Input worksheet'!$B$1,ROW()-2,0)="","TOTAL",
OFFSET('Purchases Input worksheet'!$B$1,ROW()-2,0))))</f>
        <v/>
      </c>
      <c r="D855" s="201" t="str">
        <f ca="1">IF(OFFSET('Purchases Input worksheet'!$C$1,ROW()-2,0)="","",OFFSET('Purchases Input worksheet'!$C$1,ROW()-2,0))</f>
        <v/>
      </c>
      <c r="E855" s="170" t="str">
        <f ca="1">IF(OFFSET('Purchases Input worksheet'!$F$1,ROW()-2,0)="","",OFFSET('Purchases Input worksheet'!$F$1,ROW()-2,0))</f>
        <v/>
      </c>
      <c r="F855" s="202" t="str">
        <f ca="1">IF(OFFSET('Purchases Input worksheet'!$G$1,ROW()-2,0)="","",OFFSET('Purchases Input worksheet'!$G$1,ROW()-2,0))</f>
        <v/>
      </c>
      <c r="G855" s="205" t="str">
        <f ca="1">IF($C855="Total",SUM(G$1:G854),IF(OR('Purchases Input worksheet'!$M854&gt;0,'Purchases Input worksheet'!$M854=0),"",'Purchases Input worksheet'!$M854))</f>
        <v/>
      </c>
      <c r="H855" s="206" t="str">
        <f ca="1">IF($C855="Total",SUM(H$1:H854),IF(OR('Purchases Input worksheet'!$M854&lt;0,'Purchases Input worksheet'!$M854=0),"",'Purchases Input worksheet'!$M854))</f>
        <v/>
      </c>
      <c r="I855" s="347"/>
      <c r="J855" s="211" t="str">
        <f ca="1">IF($C855="Total",SUM($I$1:I854),"")</f>
        <v/>
      </c>
      <c r="K855" s="212" t="str">
        <f ca="1">IFERROR(IF($C855="Total",$K$2+SUM($G855:$H855)-$J855,
IF(AND(G855="",H855=""),"",
$K$2+SUM(H$3:$H855)+SUM(G$3:$G855)-SUM(I$2:$I855))),"")</f>
        <v/>
      </c>
    </row>
    <row r="856" spans="1:11" x14ac:dyDescent="0.35">
      <c r="A856" s="318" t="str">
        <f ca="1">IF($B856='Creditor balance enquiry'!$C$2,1+COUNT($A$1:A855),"")</f>
        <v/>
      </c>
      <c r="B856" s="133" t="str">
        <f ca="1">OFFSET('Purchases Input worksheet'!$A$1,ROW()-2,0)</f>
        <v/>
      </c>
      <c r="C856" s="201" t="str">
        <f ca="1">IF($C855="Total","",
IF($C855="","",
IF(OFFSET('Purchases Input worksheet'!$B$1,ROW()-2,0)="","TOTAL",
OFFSET('Purchases Input worksheet'!$B$1,ROW()-2,0))))</f>
        <v/>
      </c>
      <c r="D856" s="201" t="str">
        <f ca="1">IF(OFFSET('Purchases Input worksheet'!$C$1,ROW()-2,0)="","",OFFSET('Purchases Input worksheet'!$C$1,ROW()-2,0))</f>
        <v/>
      </c>
      <c r="E856" s="170" t="str">
        <f ca="1">IF(OFFSET('Purchases Input worksheet'!$F$1,ROW()-2,0)="","",OFFSET('Purchases Input worksheet'!$F$1,ROW()-2,0))</f>
        <v/>
      </c>
      <c r="F856" s="202" t="str">
        <f ca="1">IF(OFFSET('Purchases Input worksheet'!$G$1,ROW()-2,0)="","",OFFSET('Purchases Input worksheet'!$G$1,ROW()-2,0))</f>
        <v/>
      </c>
      <c r="G856" s="205" t="str">
        <f ca="1">IF($C856="Total",SUM(G$1:G855),IF(OR('Purchases Input worksheet'!$M855&gt;0,'Purchases Input worksheet'!$M855=0),"",'Purchases Input worksheet'!$M855))</f>
        <v/>
      </c>
      <c r="H856" s="206" t="str">
        <f ca="1">IF($C856="Total",SUM(H$1:H855),IF(OR('Purchases Input worksheet'!$M855&lt;0,'Purchases Input worksheet'!$M855=0),"",'Purchases Input worksheet'!$M855))</f>
        <v/>
      </c>
      <c r="I856" s="347"/>
      <c r="J856" s="211" t="str">
        <f ca="1">IF($C856="Total",SUM($I$1:I855),"")</f>
        <v/>
      </c>
      <c r="K856" s="212" t="str">
        <f ca="1">IFERROR(IF($C856="Total",$K$2+SUM($G856:$H856)-$J856,
IF(AND(G856="",H856=""),"",
$K$2+SUM(H$3:$H856)+SUM(G$3:$G856)-SUM(I$2:$I856))),"")</f>
        <v/>
      </c>
    </row>
    <row r="857" spans="1:11" x14ac:dyDescent="0.35">
      <c r="A857" s="318" t="str">
        <f ca="1">IF($B857='Creditor balance enquiry'!$C$2,1+COUNT($A$1:A856),"")</f>
        <v/>
      </c>
      <c r="B857" s="133" t="str">
        <f ca="1">OFFSET('Purchases Input worksheet'!$A$1,ROW()-2,0)</f>
        <v/>
      </c>
      <c r="C857" s="201" t="str">
        <f ca="1">IF($C856="Total","",
IF($C856="","",
IF(OFFSET('Purchases Input worksheet'!$B$1,ROW()-2,0)="","TOTAL",
OFFSET('Purchases Input worksheet'!$B$1,ROW()-2,0))))</f>
        <v/>
      </c>
      <c r="D857" s="201" t="str">
        <f ca="1">IF(OFFSET('Purchases Input worksheet'!$C$1,ROW()-2,0)="","",OFFSET('Purchases Input worksheet'!$C$1,ROW()-2,0))</f>
        <v/>
      </c>
      <c r="E857" s="170" t="str">
        <f ca="1">IF(OFFSET('Purchases Input worksheet'!$F$1,ROW()-2,0)="","",OFFSET('Purchases Input worksheet'!$F$1,ROW()-2,0))</f>
        <v/>
      </c>
      <c r="F857" s="202" t="str">
        <f ca="1">IF(OFFSET('Purchases Input worksheet'!$G$1,ROW()-2,0)="","",OFFSET('Purchases Input worksheet'!$G$1,ROW()-2,0))</f>
        <v/>
      </c>
      <c r="G857" s="205" t="str">
        <f ca="1">IF($C857="Total",SUM(G$1:G856),IF(OR('Purchases Input worksheet'!$M856&gt;0,'Purchases Input worksheet'!$M856=0),"",'Purchases Input worksheet'!$M856))</f>
        <v/>
      </c>
      <c r="H857" s="206" t="str">
        <f ca="1">IF($C857="Total",SUM(H$1:H856),IF(OR('Purchases Input worksheet'!$M856&lt;0,'Purchases Input worksheet'!$M856=0),"",'Purchases Input worksheet'!$M856))</f>
        <v/>
      </c>
      <c r="I857" s="347"/>
      <c r="J857" s="211" t="str">
        <f ca="1">IF($C857="Total",SUM($I$1:I856),"")</f>
        <v/>
      </c>
      <c r="K857" s="212" t="str">
        <f ca="1">IFERROR(IF($C857="Total",$K$2+SUM($G857:$H857)-$J857,
IF(AND(G857="",H857=""),"",
$K$2+SUM(H$3:$H857)+SUM(G$3:$G857)-SUM(I$2:$I857))),"")</f>
        <v/>
      </c>
    </row>
    <row r="858" spans="1:11" x14ac:dyDescent="0.35">
      <c r="A858" s="318" t="str">
        <f ca="1">IF($B858='Creditor balance enquiry'!$C$2,1+COUNT($A$1:A857),"")</f>
        <v/>
      </c>
      <c r="B858" s="133" t="str">
        <f ca="1">OFFSET('Purchases Input worksheet'!$A$1,ROW()-2,0)</f>
        <v/>
      </c>
      <c r="C858" s="201" t="str">
        <f ca="1">IF($C857="Total","",
IF($C857="","",
IF(OFFSET('Purchases Input worksheet'!$B$1,ROW()-2,0)="","TOTAL",
OFFSET('Purchases Input worksheet'!$B$1,ROW()-2,0))))</f>
        <v/>
      </c>
      <c r="D858" s="201" t="str">
        <f ca="1">IF(OFFSET('Purchases Input worksheet'!$C$1,ROW()-2,0)="","",OFFSET('Purchases Input worksheet'!$C$1,ROW()-2,0))</f>
        <v/>
      </c>
      <c r="E858" s="170" t="str">
        <f ca="1">IF(OFFSET('Purchases Input worksheet'!$F$1,ROW()-2,0)="","",OFFSET('Purchases Input worksheet'!$F$1,ROW()-2,0))</f>
        <v/>
      </c>
      <c r="F858" s="202" t="str">
        <f ca="1">IF(OFFSET('Purchases Input worksheet'!$G$1,ROW()-2,0)="","",OFFSET('Purchases Input worksheet'!$G$1,ROW()-2,0))</f>
        <v/>
      </c>
      <c r="G858" s="205" t="str">
        <f ca="1">IF($C858="Total",SUM(G$1:G857),IF(OR('Purchases Input worksheet'!$M857&gt;0,'Purchases Input worksheet'!$M857=0),"",'Purchases Input worksheet'!$M857))</f>
        <v/>
      </c>
      <c r="H858" s="206" t="str">
        <f ca="1">IF($C858="Total",SUM(H$1:H857),IF(OR('Purchases Input worksheet'!$M857&lt;0,'Purchases Input worksheet'!$M857=0),"",'Purchases Input worksheet'!$M857))</f>
        <v/>
      </c>
      <c r="I858" s="347"/>
      <c r="J858" s="211" t="str">
        <f ca="1">IF($C858="Total",SUM($I$1:I857),"")</f>
        <v/>
      </c>
      <c r="K858" s="212" t="str">
        <f ca="1">IFERROR(IF($C858="Total",$K$2+SUM($G858:$H858)-$J858,
IF(AND(G858="",H858=""),"",
$K$2+SUM(H$3:$H858)+SUM(G$3:$G858)-SUM(I$2:$I858))),"")</f>
        <v/>
      </c>
    </row>
    <row r="859" spans="1:11" x14ac:dyDescent="0.35">
      <c r="A859" s="318" t="str">
        <f ca="1">IF($B859='Creditor balance enquiry'!$C$2,1+COUNT($A$1:A858),"")</f>
        <v/>
      </c>
      <c r="B859" s="133" t="str">
        <f ca="1">OFFSET('Purchases Input worksheet'!$A$1,ROW()-2,0)</f>
        <v/>
      </c>
      <c r="C859" s="201" t="str">
        <f ca="1">IF($C858="Total","",
IF($C858="","",
IF(OFFSET('Purchases Input worksheet'!$B$1,ROW()-2,0)="","TOTAL",
OFFSET('Purchases Input worksheet'!$B$1,ROW()-2,0))))</f>
        <v/>
      </c>
      <c r="D859" s="201" t="str">
        <f ca="1">IF(OFFSET('Purchases Input worksheet'!$C$1,ROW()-2,0)="","",OFFSET('Purchases Input worksheet'!$C$1,ROW()-2,0))</f>
        <v/>
      </c>
      <c r="E859" s="170" t="str">
        <f ca="1">IF(OFFSET('Purchases Input worksheet'!$F$1,ROW()-2,0)="","",OFFSET('Purchases Input worksheet'!$F$1,ROW()-2,0))</f>
        <v/>
      </c>
      <c r="F859" s="202" t="str">
        <f ca="1">IF(OFFSET('Purchases Input worksheet'!$G$1,ROW()-2,0)="","",OFFSET('Purchases Input worksheet'!$G$1,ROW()-2,0))</f>
        <v/>
      </c>
      <c r="G859" s="205" t="str">
        <f ca="1">IF($C859="Total",SUM(G$1:G858),IF(OR('Purchases Input worksheet'!$M858&gt;0,'Purchases Input worksheet'!$M858=0),"",'Purchases Input worksheet'!$M858))</f>
        <v/>
      </c>
      <c r="H859" s="206" t="str">
        <f ca="1">IF($C859="Total",SUM(H$1:H858),IF(OR('Purchases Input worksheet'!$M858&lt;0,'Purchases Input worksheet'!$M858=0),"",'Purchases Input worksheet'!$M858))</f>
        <v/>
      </c>
      <c r="I859" s="347"/>
      <c r="J859" s="211" t="str">
        <f ca="1">IF($C859="Total",SUM($I$1:I858),"")</f>
        <v/>
      </c>
      <c r="K859" s="212" t="str">
        <f ca="1">IFERROR(IF($C859="Total",$K$2+SUM($G859:$H859)-$J859,
IF(AND(G859="",H859=""),"",
$K$2+SUM(H$3:$H859)+SUM(G$3:$G859)-SUM(I$2:$I859))),"")</f>
        <v/>
      </c>
    </row>
    <row r="860" spans="1:11" x14ac:dyDescent="0.35">
      <c r="A860" s="318" t="str">
        <f ca="1">IF($B860='Creditor balance enquiry'!$C$2,1+COUNT($A$1:A859),"")</f>
        <v/>
      </c>
      <c r="B860" s="133" t="str">
        <f ca="1">OFFSET('Purchases Input worksheet'!$A$1,ROW()-2,0)</f>
        <v/>
      </c>
      <c r="C860" s="201" t="str">
        <f ca="1">IF($C859="Total","",
IF($C859="","",
IF(OFFSET('Purchases Input worksheet'!$B$1,ROW()-2,0)="","TOTAL",
OFFSET('Purchases Input worksheet'!$B$1,ROW()-2,0))))</f>
        <v/>
      </c>
      <c r="D860" s="201" t="str">
        <f ca="1">IF(OFFSET('Purchases Input worksheet'!$C$1,ROW()-2,0)="","",OFFSET('Purchases Input worksheet'!$C$1,ROW()-2,0))</f>
        <v/>
      </c>
      <c r="E860" s="170" t="str">
        <f ca="1">IF(OFFSET('Purchases Input worksheet'!$F$1,ROW()-2,0)="","",OFFSET('Purchases Input worksheet'!$F$1,ROW()-2,0))</f>
        <v/>
      </c>
      <c r="F860" s="202" t="str">
        <f ca="1">IF(OFFSET('Purchases Input worksheet'!$G$1,ROW()-2,0)="","",OFFSET('Purchases Input worksheet'!$G$1,ROW()-2,0))</f>
        <v/>
      </c>
      <c r="G860" s="205" t="str">
        <f ca="1">IF($C860="Total",SUM(G$1:G859),IF(OR('Purchases Input worksheet'!$M859&gt;0,'Purchases Input worksheet'!$M859=0),"",'Purchases Input worksheet'!$M859))</f>
        <v/>
      </c>
      <c r="H860" s="206" t="str">
        <f ca="1">IF($C860="Total",SUM(H$1:H859),IF(OR('Purchases Input worksheet'!$M859&lt;0,'Purchases Input worksheet'!$M859=0),"",'Purchases Input worksheet'!$M859))</f>
        <v/>
      </c>
      <c r="I860" s="347"/>
      <c r="J860" s="211" t="str">
        <f ca="1">IF($C860="Total",SUM($I$1:I859),"")</f>
        <v/>
      </c>
      <c r="K860" s="212" t="str">
        <f ca="1">IFERROR(IF($C860="Total",$K$2+SUM($G860:$H860)-$J860,
IF(AND(G860="",H860=""),"",
$K$2+SUM(H$3:$H860)+SUM(G$3:$G860)-SUM(I$2:$I860))),"")</f>
        <v/>
      </c>
    </row>
    <row r="861" spans="1:11" x14ac:dyDescent="0.35">
      <c r="A861" s="318" t="str">
        <f ca="1">IF($B861='Creditor balance enquiry'!$C$2,1+COUNT($A$1:A860),"")</f>
        <v/>
      </c>
      <c r="B861" s="133" t="str">
        <f ca="1">OFFSET('Purchases Input worksheet'!$A$1,ROW()-2,0)</f>
        <v/>
      </c>
      <c r="C861" s="201" t="str">
        <f ca="1">IF($C860="Total","",
IF($C860="","",
IF(OFFSET('Purchases Input worksheet'!$B$1,ROW()-2,0)="","TOTAL",
OFFSET('Purchases Input worksheet'!$B$1,ROW()-2,0))))</f>
        <v/>
      </c>
      <c r="D861" s="201" t="str">
        <f ca="1">IF(OFFSET('Purchases Input worksheet'!$C$1,ROW()-2,0)="","",OFFSET('Purchases Input worksheet'!$C$1,ROW()-2,0))</f>
        <v/>
      </c>
      <c r="E861" s="170" t="str">
        <f ca="1">IF(OFFSET('Purchases Input worksheet'!$F$1,ROW()-2,0)="","",OFFSET('Purchases Input worksheet'!$F$1,ROW()-2,0))</f>
        <v/>
      </c>
      <c r="F861" s="202" t="str">
        <f ca="1">IF(OFFSET('Purchases Input worksheet'!$G$1,ROW()-2,0)="","",OFFSET('Purchases Input worksheet'!$G$1,ROW()-2,0))</f>
        <v/>
      </c>
      <c r="G861" s="205" t="str">
        <f ca="1">IF($C861="Total",SUM(G$1:G860),IF(OR('Purchases Input worksheet'!$M860&gt;0,'Purchases Input worksheet'!$M860=0),"",'Purchases Input worksheet'!$M860))</f>
        <v/>
      </c>
      <c r="H861" s="206" t="str">
        <f ca="1">IF($C861="Total",SUM(H$1:H860),IF(OR('Purchases Input worksheet'!$M860&lt;0,'Purchases Input worksheet'!$M860=0),"",'Purchases Input worksheet'!$M860))</f>
        <v/>
      </c>
      <c r="I861" s="347"/>
      <c r="J861" s="211" t="str">
        <f ca="1">IF($C861="Total",SUM($I$1:I860),"")</f>
        <v/>
      </c>
      <c r="K861" s="212" t="str">
        <f ca="1">IFERROR(IF($C861="Total",$K$2+SUM($G861:$H861)-$J861,
IF(AND(G861="",H861=""),"",
$K$2+SUM(H$3:$H861)+SUM(G$3:$G861)-SUM(I$2:$I861))),"")</f>
        <v/>
      </c>
    </row>
    <row r="862" spans="1:11" x14ac:dyDescent="0.35">
      <c r="A862" s="318" t="str">
        <f ca="1">IF($B862='Creditor balance enquiry'!$C$2,1+COUNT($A$1:A861),"")</f>
        <v/>
      </c>
      <c r="B862" s="133" t="str">
        <f ca="1">OFFSET('Purchases Input worksheet'!$A$1,ROW()-2,0)</f>
        <v/>
      </c>
      <c r="C862" s="201" t="str">
        <f ca="1">IF($C861="Total","",
IF($C861="","",
IF(OFFSET('Purchases Input worksheet'!$B$1,ROW()-2,0)="","TOTAL",
OFFSET('Purchases Input worksheet'!$B$1,ROW()-2,0))))</f>
        <v/>
      </c>
      <c r="D862" s="201" t="str">
        <f ca="1">IF(OFFSET('Purchases Input worksheet'!$C$1,ROW()-2,0)="","",OFFSET('Purchases Input worksheet'!$C$1,ROW()-2,0))</f>
        <v/>
      </c>
      <c r="E862" s="170" t="str">
        <f ca="1">IF(OFFSET('Purchases Input worksheet'!$F$1,ROW()-2,0)="","",OFFSET('Purchases Input worksheet'!$F$1,ROW()-2,0))</f>
        <v/>
      </c>
      <c r="F862" s="202" t="str">
        <f ca="1">IF(OFFSET('Purchases Input worksheet'!$G$1,ROW()-2,0)="","",OFFSET('Purchases Input worksheet'!$G$1,ROW()-2,0))</f>
        <v/>
      </c>
      <c r="G862" s="205" t="str">
        <f ca="1">IF($C862="Total",SUM(G$1:G861),IF(OR('Purchases Input worksheet'!$M861&gt;0,'Purchases Input worksheet'!$M861=0),"",'Purchases Input worksheet'!$M861))</f>
        <v/>
      </c>
      <c r="H862" s="206" t="str">
        <f ca="1">IF($C862="Total",SUM(H$1:H861),IF(OR('Purchases Input worksheet'!$M861&lt;0,'Purchases Input worksheet'!$M861=0),"",'Purchases Input worksheet'!$M861))</f>
        <v/>
      </c>
      <c r="I862" s="347"/>
      <c r="J862" s="211" t="str">
        <f ca="1">IF($C862="Total",SUM($I$1:I861),"")</f>
        <v/>
      </c>
      <c r="K862" s="212" t="str">
        <f ca="1">IFERROR(IF($C862="Total",$K$2+SUM($G862:$H862)-$J862,
IF(AND(G862="",H862=""),"",
$K$2+SUM(H$3:$H862)+SUM(G$3:$G862)-SUM(I$2:$I862))),"")</f>
        <v/>
      </c>
    </row>
    <row r="863" spans="1:11" x14ac:dyDescent="0.35">
      <c r="A863" s="318" t="str">
        <f ca="1">IF($B863='Creditor balance enquiry'!$C$2,1+COUNT($A$1:A862),"")</f>
        <v/>
      </c>
      <c r="B863" s="133" t="str">
        <f ca="1">OFFSET('Purchases Input worksheet'!$A$1,ROW()-2,0)</f>
        <v/>
      </c>
      <c r="C863" s="201" t="str">
        <f ca="1">IF($C862="Total","",
IF($C862="","",
IF(OFFSET('Purchases Input worksheet'!$B$1,ROW()-2,0)="","TOTAL",
OFFSET('Purchases Input worksheet'!$B$1,ROW()-2,0))))</f>
        <v/>
      </c>
      <c r="D863" s="201" t="str">
        <f ca="1">IF(OFFSET('Purchases Input worksheet'!$C$1,ROW()-2,0)="","",OFFSET('Purchases Input worksheet'!$C$1,ROW()-2,0))</f>
        <v/>
      </c>
      <c r="E863" s="170" t="str">
        <f ca="1">IF(OFFSET('Purchases Input worksheet'!$F$1,ROW()-2,0)="","",OFFSET('Purchases Input worksheet'!$F$1,ROW()-2,0))</f>
        <v/>
      </c>
      <c r="F863" s="202" t="str">
        <f ca="1">IF(OFFSET('Purchases Input worksheet'!$G$1,ROW()-2,0)="","",OFFSET('Purchases Input worksheet'!$G$1,ROW()-2,0))</f>
        <v/>
      </c>
      <c r="G863" s="205" t="str">
        <f ca="1">IF($C863="Total",SUM(G$1:G862),IF(OR('Purchases Input worksheet'!$M862&gt;0,'Purchases Input worksheet'!$M862=0),"",'Purchases Input worksheet'!$M862))</f>
        <v/>
      </c>
      <c r="H863" s="206" t="str">
        <f ca="1">IF($C863="Total",SUM(H$1:H862),IF(OR('Purchases Input worksheet'!$M862&lt;0,'Purchases Input worksheet'!$M862=0),"",'Purchases Input worksheet'!$M862))</f>
        <v/>
      </c>
      <c r="I863" s="347"/>
      <c r="J863" s="211" t="str">
        <f ca="1">IF($C863="Total",SUM($I$1:I862),"")</f>
        <v/>
      </c>
      <c r="K863" s="212" t="str">
        <f ca="1">IFERROR(IF($C863="Total",$K$2+SUM($G863:$H863)-$J863,
IF(AND(G863="",H863=""),"",
$K$2+SUM(H$3:$H863)+SUM(G$3:$G863)-SUM(I$2:$I863))),"")</f>
        <v/>
      </c>
    </row>
    <row r="864" spans="1:11" x14ac:dyDescent="0.35">
      <c r="A864" s="318" t="str">
        <f ca="1">IF($B864='Creditor balance enquiry'!$C$2,1+COUNT($A$1:A863),"")</f>
        <v/>
      </c>
      <c r="B864" s="133" t="str">
        <f ca="1">OFFSET('Purchases Input worksheet'!$A$1,ROW()-2,0)</f>
        <v/>
      </c>
      <c r="C864" s="201" t="str">
        <f ca="1">IF($C863="Total","",
IF($C863="","",
IF(OFFSET('Purchases Input worksheet'!$B$1,ROW()-2,0)="","TOTAL",
OFFSET('Purchases Input worksheet'!$B$1,ROW()-2,0))))</f>
        <v/>
      </c>
      <c r="D864" s="201" t="str">
        <f ca="1">IF(OFFSET('Purchases Input worksheet'!$C$1,ROW()-2,0)="","",OFFSET('Purchases Input worksheet'!$C$1,ROW()-2,0))</f>
        <v/>
      </c>
      <c r="E864" s="170" t="str">
        <f ca="1">IF(OFFSET('Purchases Input worksheet'!$F$1,ROW()-2,0)="","",OFFSET('Purchases Input worksheet'!$F$1,ROW()-2,0))</f>
        <v/>
      </c>
      <c r="F864" s="202" t="str">
        <f ca="1">IF(OFFSET('Purchases Input worksheet'!$G$1,ROW()-2,0)="","",OFFSET('Purchases Input worksheet'!$G$1,ROW()-2,0))</f>
        <v/>
      </c>
      <c r="G864" s="205" t="str">
        <f ca="1">IF($C864="Total",SUM(G$1:G863),IF(OR('Purchases Input worksheet'!$M863&gt;0,'Purchases Input worksheet'!$M863=0),"",'Purchases Input worksheet'!$M863))</f>
        <v/>
      </c>
      <c r="H864" s="206" t="str">
        <f ca="1">IF($C864="Total",SUM(H$1:H863),IF(OR('Purchases Input worksheet'!$M863&lt;0,'Purchases Input worksheet'!$M863=0),"",'Purchases Input worksheet'!$M863))</f>
        <v/>
      </c>
      <c r="I864" s="347"/>
      <c r="J864" s="211" t="str">
        <f ca="1">IF($C864="Total",SUM($I$1:I863),"")</f>
        <v/>
      </c>
      <c r="K864" s="212" t="str">
        <f ca="1">IFERROR(IF($C864="Total",$K$2+SUM($G864:$H864)-$J864,
IF(AND(G864="",H864=""),"",
$K$2+SUM(H$3:$H864)+SUM(G$3:$G864)-SUM(I$2:$I864))),"")</f>
        <v/>
      </c>
    </row>
    <row r="865" spans="1:11" x14ac:dyDescent="0.35">
      <c r="A865" s="318" t="str">
        <f ca="1">IF($B865='Creditor balance enquiry'!$C$2,1+COUNT($A$1:A864),"")</f>
        <v/>
      </c>
      <c r="B865" s="133" t="str">
        <f ca="1">OFFSET('Purchases Input worksheet'!$A$1,ROW()-2,0)</f>
        <v/>
      </c>
      <c r="C865" s="201" t="str">
        <f ca="1">IF($C864="Total","",
IF($C864="","",
IF(OFFSET('Purchases Input worksheet'!$B$1,ROW()-2,0)="","TOTAL",
OFFSET('Purchases Input worksheet'!$B$1,ROW()-2,0))))</f>
        <v/>
      </c>
      <c r="D865" s="201" t="str">
        <f ca="1">IF(OFFSET('Purchases Input worksheet'!$C$1,ROW()-2,0)="","",OFFSET('Purchases Input worksheet'!$C$1,ROW()-2,0))</f>
        <v/>
      </c>
      <c r="E865" s="170" t="str">
        <f ca="1">IF(OFFSET('Purchases Input worksheet'!$F$1,ROW()-2,0)="","",OFFSET('Purchases Input worksheet'!$F$1,ROW()-2,0))</f>
        <v/>
      </c>
      <c r="F865" s="202" t="str">
        <f ca="1">IF(OFFSET('Purchases Input worksheet'!$G$1,ROW()-2,0)="","",OFFSET('Purchases Input worksheet'!$G$1,ROW()-2,0))</f>
        <v/>
      </c>
      <c r="G865" s="205" t="str">
        <f ca="1">IF($C865="Total",SUM(G$1:G864),IF(OR('Purchases Input worksheet'!$M864&gt;0,'Purchases Input worksheet'!$M864=0),"",'Purchases Input worksheet'!$M864))</f>
        <v/>
      </c>
      <c r="H865" s="206" t="str">
        <f ca="1">IF($C865="Total",SUM(H$1:H864),IF(OR('Purchases Input worksheet'!$M864&lt;0,'Purchases Input worksheet'!$M864=0),"",'Purchases Input worksheet'!$M864))</f>
        <v/>
      </c>
      <c r="I865" s="347"/>
      <c r="J865" s="211" t="str">
        <f ca="1">IF($C865="Total",SUM($I$1:I864),"")</f>
        <v/>
      </c>
      <c r="K865" s="212" t="str">
        <f ca="1">IFERROR(IF($C865="Total",$K$2+SUM($G865:$H865)-$J865,
IF(AND(G865="",H865=""),"",
$K$2+SUM(H$3:$H865)+SUM(G$3:$G865)-SUM(I$2:$I865))),"")</f>
        <v/>
      </c>
    </row>
    <row r="866" spans="1:11" x14ac:dyDescent="0.35">
      <c r="A866" s="318" t="str">
        <f ca="1">IF($B866='Creditor balance enquiry'!$C$2,1+COUNT($A$1:A865),"")</f>
        <v/>
      </c>
      <c r="B866" s="133" t="str">
        <f ca="1">OFFSET('Purchases Input worksheet'!$A$1,ROW()-2,0)</f>
        <v/>
      </c>
      <c r="C866" s="201" t="str">
        <f ca="1">IF($C865="Total","",
IF($C865="","",
IF(OFFSET('Purchases Input worksheet'!$B$1,ROW()-2,0)="","TOTAL",
OFFSET('Purchases Input worksheet'!$B$1,ROW()-2,0))))</f>
        <v/>
      </c>
      <c r="D866" s="201" t="str">
        <f ca="1">IF(OFFSET('Purchases Input worksheet'!$C$1,ROW()-2,0)="","",OFFSET('Purchases Input worksheet'!$C$1,ROW()-2,0))</f>
        <v/>
      </c>
      <c r="E866" s="170" t="str">
        <f ca="1">IF(OFFSET('Purchases Input worksheet'!$F$1,ROW()-2,0)="","",OFFSET('Purchases Input worksheet'!$F$1,ROW()-2,0))</f>
        <v/>
      </c>
      <c r="F866" s="202" t="str">
        <f ca="1">IF(OFFSET('Purchases Input worksheet'!$G$1,ROW()-2,0)="","",OFFSET('Purchases Input worksheet'!$G$1,ROW()-2,0))</f>
        <v/>
      </c>
      <c r="G866" s="205" t="str">
        <f ca="1">IF($C866="Total",SUM(G$1:G865),IF(OR('Purchases Input worksheet'!$M865&gt;0,'Purchases Input worksheet'!$M865=0),"",'Purchases Input worksheet'!$M865))</f>
        <v/>
      </c>
      <c r="H866" s="206" t="str">
        <f ca="1">IF($C866="Total",SUM(H$1:H865),IF(OR('Purchases Input worksheet'!$M865&lt;0,'Purchases Input worksheet'!$M865=0),"",'Purchases Input worksheet'!$M865))</f>
        <v/>
      </c>
      <c r="I866" s="347"/>
      <c r="J866" s="211" t="str">
        <f ca="1">IF($C866="Total",SUM($I$1:I865),"")</f>
        <v/>
      </c>
      <c r="K866" s="212" t="str">
        <f ca="1">IFERROR(IF($C866="Total",$K$2+SUM($G866:$H866)-$J866,
IF(AND(G866="",H866=""),"",
$K$2+SUM(H$3:$H866)+SUM(G$3:$G866)-SUM(I$2:$I866))),"")</f>
        <v/>
      </c>
    </row>
    <row r="867" spans="1:11" x14ac:dyDescent="0.35">
      <c r="A867" s="318" t="str">
        <f ca="1">IF($B867='Creditor balance enquiry'!$C$2,1+COUNT($A$1:A866),"")</f>
        <v/>
      </c>
      <c r="B867" s="133" t="str">
        <f ca="1">OFFSET('Purchases Input worksheet'!$A$1,ROW()-2,0)</f>
        <v/>
      </c>
      <c r="C867" s="201" t="str">
        <f ca="1">IF($C866="Total","",
IF($C866="","",
IF(OFFSET('Purchases Input worksheet'!$B$1,ROW()-2,0)="","TOTAL",
OFFSET('Purchases Input worksheet'!$B$1,ROW()-2,0))))</f>
        <v/>
      </c>
      <c r="D867" s="201" t="str">
        <f ca="1">IF(OFFSET('Purchases Input worksheet'!$C$1,ROW()-2,0)="","",OFFSET('Purchases Input worksheet'!$C$1,ROW()-2,0))</f>
        <v/>
      </c>
      <c r="E867" s="170" t="str">
        <f ca="1">IF(OFFSET('Purchases Input worksheet'!$F$1,ROW()-2,0)="","",OFFSET('Purchases Input worksheet'!$F$1,ROW()-2,0))</f>
        <v/>
      </c>
      <c r="F867" s="202" t="str">
        <f ca="1">IF(OFFSET('Purchases Input worksheet'!$G$1,ROW()-2,0)="","",OFFSET('Purchases Input worksheet'!$G$1,ROW()-2,0))</f>
        <v/>
      </c>
      <c r="G867" s="205" t="str">
        <f ca="1">IF($C867="Total",SUM(G$1:G866),IF(OR('Purchases Input worksheet'!$M866&gt;0,'Purchases Input worksheet'!$M866=0),"",'Purchases Input worksheet'!$M866))</f>
        <v/>
      </c>
      <c r="H867" s="206" t="str">
        <f ca="1">IF($C867="Total",SUM(H$1:H866),IF(OR('Purchases Input worksheet'!$M866&lt;0,'Purchases Input worksheet'!$M866=0),"",'Purchases Input worksheet'!$M866))</f>
        <v/>
      </c>
      <c r="I867" s="347"/>
      <c r="J867" s="211" t="str">
        <f ca="1">IF($C867="Total",SUM($I$1:I866),"")</f>
        <v/>
      </c>
      <c r="K867" s="212" t="str">
        <f ca="1">IFERROR(IF($C867="Total",$K$2+SUM($G867:$H867)-$J867,
IF(AND(G867="",H867=""),"",
$K$2+SUM(H$3:$H867)+SUM(G$3:$G867)-SUM(I$2:$I867))),"")</f>
        <v/>
      </c>
    </row>
    <row r="868" spans="1:11" x14ac:dyDescent="0.35">
      <c r="A868" s="318" t="str">
        <f ca="1">IF($B868='Creditor balance enquiry'!$C$2,1+COUNT($A$1:A867),"")</f>
        <v/>
      </c>
      <c r="B868" s="133" t="str">
        <f ca="1">OFFSET('Purchases Input worksheet'!$A$1,ROW()-2,0)</f>
        <v/>
      </c>
      <c r="C868" s="201" t="str">
        <f ca="1">IF($C867="Total","",
IF($C867="","",
IF(OFFSET('Purchases Input worksheet'!$B$1,ROW()-2,0)="","TOTAL",
OFFSET('Purchases Input worksheet'!$B$1,ROW()-2,0))))</f>
        <v/>
      </c>
      <c r="D868" s="201" t="str">
        <f ca="1">IF(OFFSET('Purchases Input worksheet'!$C$1,ROW()-2,0)="","",OFFSET('Purchases Input worksheet'!$C$1,ROW()-2,0))</f>
        <v/>
      </c>
      <c r="E868" s="170" t="str">
        <f ca="1">IF(OFFSET('Purchases Input worksheet'!$F$1,ROW()-2,0)="","",OFFSET('Purchases Input worksheet'!$F$1,ROW()-2,0))</f>
        <v/>
      </c>
      <c r="F868" s="202" t="str">
        <f ca="1">IF(OFFSET('Purchases Input worksheet'!$G$1,ROW()-2,0)="","",OFFSET('Purchases Input worksheet'!$G$1,ROW()-2,0))</f>
        <v/>
      </c>
      <c r="G868" s="205" t="str">
        <f ca="1">IF($C868="Total",SUM(G$1:G867),IF(OR('Purchases Input worksheet'!$M867&gt;0,'Purchases Input worksheet'!$M867=0),"",'Purchases Input worksheet'!$M867))</f>
        <v/>
      </c>
      <c r="H868" s="206" t="str">
        <f ca="1">IF($C868="Total",SUM(H$1:H867),IF(OR('Purchases Input worksheet'!$M867&lt;0,'Purchases Input worksheet'!$M867=0),"",'Purchases Input worksheet'!$M867))</f>
        <v/>
      </c>
      <c r="I868" s="347"/>
      <c r="J868" s="211" t="str">
        <f ca="1">IF($C868="Total",SUM($I$1:I867),"")</f>
        <v/>
      </c>
      <c r="K868" s="212" t="str">
        <f ca="1">IFERROR(IF($C868="Total",$K$2+SUM($G868:$H868)-$J868,
IF(AND(G868="",H868=""),"",
$K$2+SUM(H$3:$H868)+SUM(G$3:$G868)-SUM(I$2:$I868))),"")</f>
        <v/>
      </c>
    </row>
    <row r="869" spans="1:11" x14ac:dyDescent="0.35">
      <c r="A869" s="318" t="str">
        <f ca="1">IF($B869='Creditor balance enquiry'!$C$2,1+COUNT($A$1:A868),"")</f>
        <v/>
      </c>
      <c r="B869" s="133" t="str">
        <f ca="1">OFFSET('Purchases Input worksheet'!$A$1,ROW()-2,0)</f>
        <v/>
      </c>
      <c r="C869" s="201" t="str">
        <f ca="1">IF($C868="Total","",
IF($C868="","",
IF(OFFSET('Purchases Input worksheet'!$B$1,ROW()-2,0)="","TOTAL",
OFFSET('Purchases Input worksheet'!$B$1,ROW()-2,0))))</f>
        <v/>
      </c>
      <c r="D869" s="201" t="str">
        <f ca="1">IF(OFFSET('Purchases Input worksheet'!$C$1,ROW()-2,0)="","",OFFSET('Purchases Input worksheet'!$C$1,ROW()-2,0))</f>
        <v/>
      </c>
      <c r="E869" s="170" t="str">
        <f ca="1">IF(OFFSET('Purchases Input worksheet'!$F$1,ROW()-2,0)="","",OFFSET('Purchases Input worksheet'!$F$1,ROW()-2,0))</f>
        <v/>
      </c>
      <c r="F869" s="202" t="str">
        <f ca="1">IF(OFFSET('Purchases Input worksheet'!$G$1,ROW()-2,0)="","",OFFSET('Purchases Input worksheet'!$G$1,ROW()-2,0))</f>
        <v/>
      </c>
      <c r="G869" s="205" t="str">
        <f ca="1">IF($C869="Total",SUM(G$1:G868),IF(OR('Purchases Input worksheet'!$M868&gt;0,'Purchases Input worksheet'!$M868=0),"",'Purchases Input worksheet'!$M868))</f>
        <v/>
      </c>
      <c r="H869" s="206" t="str">
        <f ca="1">IF($C869="Total",SUM(H$1:H868),IF(OR('Purchases Input worksheet'!$M868&lt;0,'Purchases Input worksheet'!$M868=0),"",'Purchases Input worksheet'!$M868))</f>
        <v/>
      </c>
      <c r="I869" s="347"/>
      <c r="J869" s="211" t="str">
        <f ca="1">IF($C869="Total",SUM($I$1:I868),"")</f>
        <v/>
      </c>
      <c r="K869" s="212" t="str">
        <f ca="1">IFERROR(IF($C869="Total",$K$2+SUM($G869:$H869)-$J869,
IF(AND(G869="",H869=""),"",
$K$2+SUM(H$3:$H869)+SUM(G$3:$G869)-SUM(I$2:$I869))),"")</f>
        <v/>
      </c>
    </row>
    <row r="870" spans="1:11" x14ac:dyDescent="0.35">
      <c r="A870" s="318" t="str">
        <f ca="1">IF($B870='Creditor balance enquiry'!$C$2,1+COUNT($A$1:A869),"")</f>
        <v/>
      </c>
      <c r="B870" s="133" t="str">
        <f ca="1">OFFSET('Purchases Input worksheet'!$A$1,ROW()-2,0)</f>
        <v/>
      </c>
      <c r="C870" s="201" t="str">
        <f ca="1">IF($C869="Total","",
IF($C869="","",
IF(OFFSET('Purchases Input worksheet'!$B$1,ROW()-2,0)="","TOTAL",
OFFSET('Purchases Input worksheet'!$B$1,ROW()-2,0))))</f>
        <v/>
      </c>
      <c r="D870" s="201" t="str">
        <f ca="1">IF(OFFSET('Purchases Input worksheet'!$C$1,ROW()-2,0)="","",OFFSET('Purchases Input worksheet'!$C$1,ROW()-2,0))</f>
        <v/>
      </c>
      <c r="E870" s="170" t="str">
        <f ca="1">IF(OFFSET('Purchases Input worksheet'!$F$1,ROW()-2,0)="","",OFFSET('Purchases Input worksheet'!$F$1,ROW()-2,0))</f>
        <v/>
      </c>
      <c r="F870" s="202" t="str">
        <f ca="1">IF(OFFSET('Purchases Input worksheet'!$G$1,ROW()-2,0)="","",OFFSET('Purchases Input worksheet'!$G$1,ROW()-2,0))</f>
        <v/>
      </c>
      <c r="G870" s="205" t="str">
        <f ca="1">IF($C870="Total",SUM(G$1:G869),IF(OR('Purchases Input worksheet'!$M869&gt;0,'Purchases Input worksheet'!$M869=0),"",'Purchases Input worksheet'!$M869))</f>
        <v/>
      </c>
      <c r="H870" s="206" t="str">
        <f ca="1">IF($C870="Total",SUM(H$1:H869),IF(OR('Purchases Input worksheet'!$M869&lt;0,'Purchases Input worksheet'!$M869=0),"",'Purchases Input worksheet'!$M869))</f>
        <v/>
      </c>
      <c r="I870" s="347"/>
      <c r="J870" s="211" t="str">
        <f ca="1">IF($C870="Total",SUM($I$1:I869),"")</f>
        <v/>
      </c>
      <c r="K870" s="212" t="str">
        <f ca="1">IFERROR(IF($C870="Total",$K$2+SUM($G870:$H870)-$J870,
IF(AND(G870="",H870=""),"",
$K$2+SUM(H$3:$H870)+SUM(G$3:$G870)-SUM(I$2:$I870))),"")</f>
        <v/>
      </c>
    </row>
    <row r="871" spans="1:11" x14ac:dyDescent="0.35">
      <c r="A871" s="318" t="str">
        <f ca="1">IF($B871='Creditor balance enquiry'!$C$2,1+COUNT($A$1:A870),"")</f>
        <v/>
      </c>
      <c r="B871" s="133" t="str">
        <f ca="1">OFFSET('Purchases Input worksheet'!$A$1,ROW()-2,0)</f>
        <v/>
      </c>
      <c r="C871" s="201" t="str">
        <f ca="1">IF($C870="Total","",
IF($C870="","",
IF(OFFSET('Purchases Input worksheet'!$B$1,ROW()-2,0)="","TOTAL",
OFFSET('Purchases Input worksheet'!$B$1,ROW()-2,0))))</f>
        <v/>
      </c>
      <c r="D871" s="201" t="str">
        <f ca="1">IF(OFFSET('Purchases Input worksheet'!$C$1,ROW()-2,0)="","",OFFSET('Purchases Input worksheet'!$C$1,ROW()-2,0))</f>
        <v/>
      </c>
      <c r="E871" s="170" t="str">
        <f ca="1">IF(OFFSET('Purchases Input worksheet'!$F$1,ROW()-2,0)="","",OFFSET('Purchases Input worksheet'!$F$1,ROW()-2,0))</f>
        <v/>
      </c>
      <c r="F871" s="202" t="str">
        <f ca="1">IF(OFFSET('Purchases Input worksheet'!$G$1,ROW()-2,0)="","",OFFSET('Purchases Input worksheet'!$G$1,ROW()-2,0))</f>
        <v/>
      </c>
      <c r="G871" s="205" t="str">
        <f ca="1">IF($C871="Total",SUM(G$1:G870),IF(OR('Purchases Input worksheet'!$M870&gt;0,'Purchases Input worksheet'!$M870=0),"",'Purchases Input worksheet'!$M870))</f>
        <v/>
      </c>
      <c r="H871" s="206" t="str">
        <f ca="1">IF($C871="Total",SUM(H$1:H870),IF(OR('Purchases Input worksheet'!$M870&lt;0,'Purchases Input worksheet'!$M870=0),"",'Purchases Input worksheet'!$M870))</f>
        <v/>
      </c>
      <c r="I871" s="347"/>
      <c r="J871" s="211" t="str">
        <f ca="1">IF($C871="Total",SUM($I$1:I870),"")</f>
        <v/>
      </c>
      <c r="K871" s="212" t="str">
        <f ca="1">IFERROR(IF($C871="Total",$K$2+SUM($G871:$H871)-$J871,
IF(AND(G871="",H871=""),"",
$K$2+SUM(H$3:$H871)+SUM(G$3:$G871)-SUM(I$2:$I871))),"")</f>
        <v/>
      </c>
    </row>
    <row r="872" spans="1:11" x14ac:dyDescent="0.35">
      <c r="A872" s="318" t="str">
        <f ca="1">IF($B872='Creditor balance enquiry'!$C$2,1+COUNT($A$1:A871),"")</f>
        <v/>
      </c>
      <c r="B872" s="133" t="str">
        <f ca="1">OFFSET('Purchases Input worksheet'!$A$1,ROW()-2,0)</f>
        <v/>
      </c>
      <c r="C872" s="201" t="str">
        <f ca="1">IF($C871="Total","",
IF($C871="","",
IF(OFFSET('Purchases Input worksheet'!$B$1,ROW()-2,0)="","TOTAL",
OFFSET('Purchases Input worksheet'!$B$1,ROW()-2,0))))</f>
        <v/>
      </c>
      <c r="D872" s="201" t="str">
        <f ca="1">IF(OFFSET('Purchases Input worksheet'!$C$1,ROW()-2,0)="","",OFFSET('Purchases Input worksheet'!$C$1,ROW()-2,0))</f>
        <v/>
      </c>
      <c r="E872" s="170" t="str">
        <f ca="1">IF(OFFSET('Purchases Input worksheet'!$F$1,ROW()-2,0)="","",OFFSET('Purchases Input worksheet'!$F$1,ROW()-2,0))</f>
        <v/>
      </c>
      <c r="F872" s="202" t="str">
        <f ca="1">IF(OFFSET('Purchases Input worksheet'!$G$1,ROW()-2,0)="","",OFFSET('Purchases Input worksheet'!$G$1,ROW()-2,0))</f>
        <v/>
      </c>
      <c r="G872" s="205" t="str">
        <f ca="1">IF($C872="Total",SUM(G$1:G871),IF(OR('Purchases Input worksheet'!$M871&gt;0,'Purchases Input worksheet'!$M871=0),"",'Purchases Input worksheet'!$M871))</f>
        <v/>
      </c>
      <c r="H872" s="206" t="str">
        <f ca="1">IF($C872="Total",SUM(H$1:H871),IF(OR('Purchases Input worksheet'!$M871&lt;0,'Purchases Input worksheet'!$M871=0),"",'Purchases Input worksheet'!$M871))</f>
        <v/>
      </c>
      <c r="I872" s="347"/>
      <c r="J872" s="211" t="str">
        <f ca="1">IF($C872="Total",SUM($I$1:I871),"")</f>
        <v/>
      </c>
      <c r="K872" s="212" t="str">
        <f ca="1">IFERROR(IF($C872="Total",$K$2+SUM($G872:$H872)-$J872,
IF(AND(G872="",H872=""),"",
$K$2+SUM(H$3:$H872)+SUM(G$3:$G872)-SUM(I$2:$I872))),"")</f>
        <v/>
      </c>
    </row>
    <row r="873" spans="1:11" x14ac:dyDescent="0.35">
      <c r="A873" s="318" t="str">
        <f ca="1">IF($B873='Creditor balance enquiry'!$C$2,1+COUNT($A$1:A872),"")</f>
        <v/>
      </c>
      <c r="B873" s="133" t="str">
        <f ca="1">OFFSET('Purchases Input worksheet'!$A$1,ROW()-2,0)</f>
        <v/>
      </c>
      <c r="C873" s="201" t="str">
        <f ca="1">IF($C872="Total","",
IF($C872="","",
IF(OFFSET('Purchases Input worksheet'!$B$1,ROW()-2,0)="","TOTAL",
OFFSET('Purchases Input worksheet'!$B$1,ROW()-2,0))))</f>
        <v/>
      </c>
      <c r="D873" s="201" t="str">
        <f ca="1">IF(OFFSET('Purchases Input worksheet'!$C$1,ROW()-2,0)="","",OFFSET('Purchases Input worksheet'!$C$1,ROW()-2,0))</f>
        <v/>
      </c>
      <c r="E873" s="170" t="str">
        <f ca="1">IF(OFFSET('Purchases Input worksheet'!$F$1,ROW()-2,0)="","",OFFSET('Purchases Input worksheet'!$F$1,ROW()-2,0))</f>
        <v/>
      </c>
      <c r="F873" s="202" t="str">
        <f ca="1">IF(OFFSET('Purchases Input worksheet'!$G$1,ROW()-2,0)="","",OFFSET('Purchases Input worksheet'!$G$1,ROW()-2,0))</f>
        <v/>
      </c>
      <c r="G873" s="205" t="str">
        <f ca="1">IF($C873="Total",SUM(G$1:G872),IF(OR('Purchases Input worksheet'!$M872&gt;0,'Purchases Input worksheet'!$M872=0),"",'Purchases Input worksheet'!$M872))</f>
        <v/>
      </c>
      <c r="H873" s="206" t="str">
        <f ca="1">IF($C873="Total",SUM(H$1:H872),IF(OR('Purchases Input worksheet'!$M872&lt;0,'Purchases Input worksheet'!$M872=0),"",'Purchases Input worksheet'!$M872))</f>
        <v/>
      </c>
      <c r="I873" s="347"/>
      <c r="J873" s="211" t="str">
        <f ca="1">IF($C873="Total",SUM($I$1:I872),"")</f>
        <v/>
      </c>
      <c r="K873" s="212" t="str">
        <f ca="1">IFERROR(IF($C873="Total",$K$2+SUM($G873:$H873)-$J873,
IF(AND(G873="",H873=""),"",
$K$2+SUM(H$3:$H873)+SUM(G$3:$G873)-SUM(I$2:$I873))),"")</f>
        <v/>
      </c>
    </row>
    <row r="874" spans="1:11" x14ac:dyDescent="0.35">
      <c r="A874" s="318" t="str">
        <f ca="1">IF($B874='Creditor balance enquiry'!$C$2,1+COUNT($A$1:A873),"")</f>
        <v/>
      </c>
      <c r="B874" s="133" t="str">
        <f ca="1">OFFSET('Purchases Input worksheet'!$A$1,ROW()-2,0)</f>
        <v/>
      </c>
      <c r="C874" s="201" t="str">
        <f ca="1">IF($C873="Total","",
IF($C873="","",
IF(OFFSET('Purchases Input worksheet'!$B$1,ROW()-2,0)="","TOTAL",
OFFSET('Purchases Input worksheet'!$B$1,ROW()-2,0))))</f>
        <v/>
      </c>
      <c r="D874" s="201" t="str">
        <f ca="1">IF(OFFSET('Purchases Input worksheet'!$C$1,ROW()-2,0)="","",OFFSET('Purchases Input worksheet'!$C$1,ROW()-2,0))</f>
        <v/>
      </c>
      <c r="E874" s="170" t="str">
        <f ca="1">IF(OFFSET('Purchases Input worksheet'!$F$1,ROW()-2,0)="","",OFFSET('Purchases Input worksheet'!$F$1,ROW()-2,0))</f>
        <v/>
      </c>
      <c r="F874" s="202" t="str">
        <f ca="1">IF(OFFSET('Purchases Input worksheet'!$G$1,ROW()-2,0)="","",OFFSET('Purchases Input worksheet'!$G$1,ROW()-2,0))</f>
        <v/>
      </c>
      <c r="G874" s="205" t="str">
        <f ca="1">IF($C874="Total",SUM(G$1:G873),IF(OR('Purchases Input worksheet'!$M873&gt;0,'Purchases Input worksheet'!$M873=0),"",'Purchases Input worksheet'!$M873))</f>
        <v/>
      </c>
      <c r="H874" s="206" t="str">
        <f ca="1">IF($C874="Total",SUM(H$1:H873),IF(OR('Purchases Input worksheet'!$M873&lt;0,'Purchases Input worksheet'!$M873=0),"",'Purchases Input worksheet'!$M873))</f>
        <v/>
      </c>
      <c r="I874" s="347"/>
      <c r="J874" s="211" t="str">
        <f ca="1">IF($C874="Total",SUM($I$1:I873),"")</f>
        <v/>
      </c>
      <c r="K874" s="212" t="str">
        <f ca="1">IFERROR(IF($C874="Total",$K$2+SUM($G874:$H874)-$J874,
IF(AND(G874="",H874=""),"",
$K$2+SUM(H$3:$H874)+SUM(G$3:$G874)-SUM(I$2:$I874))),"")</f>
        <v/>
      </c>
    </row>
    <row r="875" spans="1:11" x14ac:dyDescent="0.35">
      <c r="A875" s="318" t="str">
        <f ca="1">IF($B875='Creditor balance enquiry'!$C$2,1+COUNT($A$1:A874),"")</f>
        <v/>
      </c>
      <c r="B875" s="133" t="str">
        <f ca="1">OFFSET('Purchases Input worksheet'!$A$1,ROW()-2,0)</f>
        <v/>
      </c>
      <c r="C875" s="201" t="str">
        <f ca="1">IF($C874="Total","",
IF($C874="","",
IF(OFFSET('Purchases Input worksheet'!$B$1,ROW()-2,0)="","TOTAL",
OFFSET('Purchases Input worksheet'!$B$1,ROW()-2,0))))</f>
        <v/>
      </c>
      <c r="D875" s="201" t="str">
        <f ca="1">IF(OFFSET('Purchases Input worksheet'!$C$1,ROW()-2,0)="","",OFFSET('Purchases Input worksheet'!$C$1,ROW()-2,0))</f>
        <v/>
      </c>
      <c r="E875" s="170" t="str">
        <f ca="1">IF(OFFSET('Purchases Input worksheet'!$F$1,ROW()-2,0)="","",OFFSET('Purchases Input worksheet'!$F$1,ROW()-2,0))</f>
        <v/>
      </c>
      <c r="F875" s="202" t="str">
        <f ca="1">IF(OFFSET('Purchases Input worksheet'!$G$1,ROW()-2,0)="","",OFFSET('Purchases Input worksheet'!$G$1,ROW()-2,0))</f>
        <v/>
      </c>
      <c r="G875" s="205" t="str">
        <f ca="1">IF($C875="Total",SUM(G$1:G874),IF(OR('Purchases Input worksheet'!$M874&gt;0,'Purchases Input worksheet'!$M874=0),"",'Purchases Input worksheet'!$M874))</f>
        <v/>
      </c>
      <c r="H875" s="206" t="str">
        <f ca="1">IF($C875="Total",SUM(H$1:H874),IF(OR('Purchases Input worksheet'!$M874&lt;0,'Purchases Input worksheet'!$M874=0),"",'Purchases Input worksheet'!$M874))</f>
        <v/>
      </c>
      <c r="I875" s="347"/>
      <c r="J875" s="211" t="str">
        <f ca="1">IF($C875="Total",SUM($I$1:I874),"")</f>
        <v/>
      </c>
      <c r="K875" s="212" t="str">
        <f ca="1">IFERROR(IF($C875="Total",$K$2+SUM($G875:$H875)-$J875,
IF(AND(G875="",H875=""),"",
$K$2+SUM(H$3:$H875)+SUM(G$3:$G875)-SUM(I$2:$I875))),"")</f>
        <v/>
      </c>
    </row>
    <row r="876" spans="1:11" x14ac:dyDescent="0.35">
      <c r="A876" s="318" t="str">
        <f ca="1">IF($B876='Creditor balance enquiry'!$C$2,1+COUNT($A$1:A875),"")</f>
        <v/>
      </c>
      <c r="B876" s="133" t="str">
        <f ca="1">OFFSET('Purchases Input worksheet'!$A$1,ROW()-2,0)</f>
        <v/>
      </c>
      <c r="C876" s="201" t="str">
        <f ca="1">IF($C875="Total","",
IF($C875="","",
IF(OFFSET('Purchases Input worksheet'!$B$1,ROW()-2,0)="","TOTAL",
OFFSET('Purchases Input worksheet'!$B$1,ROW()-2,0))))</f>
        <v/>
      </c>
      <c r="D876" s="201" t="str">
        <f ca="1">IF(OFFSET('Purchases Input worksheet'!$C$1,ROW()-2,0)="","",OFFSET('Purchases Input worksheet'!$C$1,ROW()-2,0))</f>
        <v/>
      </c>
      <c r="E876" s="170" t="str">
        <f ca="1">IF(OFFSET('Purchases Input worksheet'!$F$1,ROW()-2,0)="","",OFFSET('Purchases Input worksheet'!$F$1,ROW()-2,0))</f>
        <v/>
      </c>
      <c r="F876" s="202" t="str">
        <f ca="1">IF(OFFSET('Purchases Input worksheet'!$G$1,ROW()-2,0)="","",OFFSET('Purchases Input worksheet'!$G$1,ROW()-2,0))</f>
        <v/>
      </c>
      <c r="G876" s="205" t="str">
        <f ca="1">IF($C876="Total",SUM(G$1:G875),IF(OR('Purchases Input worksheet'!$M875&gt;0,'Purchases Input worksheet'!$M875=0),"",'Purchases Input worksheet'!$M875))</f>
        <v/>
      </c>
      <c r="H876" s="206" t="str">
        <f ca="1">IF($C876="Total",SUM(H$1:H875),IF(OR('Purchases Input worksheet'!$M875&lt;0,'Purchases Input worksheet'!$M875=0),"",'Purchases Input worksheet'!$M875))</f>
        <v/>
      </c>
      <c r="I876" s="347"/>
      <c r="J876" s="211" t="str">
        <f ca="1">IF($C876="Total",SUM($I$1:I875),"")</f>
        <v/>
      </c>
      <c r="K876" s="212" t="str">
        <f ca="1">IFERROR(IF($C876="Total",$K$2+SUM($G876:$H876)-$J876,
IF(AND(G876="",H876=""),"",
$K$2+SUM(H$3:$H876)+SUM(G$3:$G876)-SUM(I$2:$I876))),"")</f>
        <v/>
      </c>
    </row>
    <row r="877" spans="1:11" x14ac:dyDescent="0.35">
      <c r="A877" s="318" t="str">
        <f ca="1">IF($B877='Creditor balance enquiry'!$C$2,1+COUNT($A$1:A876),"")</f>
        <v/>
      </c>
      <c r="B877" s="133" t="str">
        <f ca="1">OFFSET('Purchases Input worksheet'!$A$1,ROW()-2,0)</f>
        <v/>
      </c>
      <c r="C877" s="201" t="str">
        <f ca="1">IF($C876="Total","",
IF($C876="","",
IF(OFFSET('Purchases Input worksheet'!$B$1,ROW()-2,0)="","TOTAL",
OFFSET('Purchases Input worksheet'!$B$1,ROW()-2,0))))</f>
        <v/>
      </c>
      <c r="D877" s="201" t="str">
        <f ca="1">IF(OFFSET('Purchases Input worksheet'!$C$1,ROW()-2,0)="","",OFFSET('Purchases Input worksheet'!$C$1,ROW()-2,0))</f>
        <v/>
      </c>
      <c r="E877" s="170" t="str">
        <f ca="1">IF(OFFSET('Purchases Input worksheet'!$F$1,ROW()-2,0)="","",OFFSET('Purchases Input worksheet'!$F$1,ROW()-2,0))</f>
        <v/>
      </c>
      <c r="F877" s="202" t="str">
        <f ca="1">IF(OFFSET('Purchases Input worksheet'!$G$1,ROW()-2,0)="","",OFFSET('Purchases Input worksheet'!$G$1,ROW()-2,0))</f>
        <v/>
      </c>
      <c r="G877" s="205" t="str">
        <f ca="1">IF($C877="Total",SUM(G$1:G876),IF(OR('Purchases Input worksheet'!$M876&gt;0,'Purchases Input worksheet'!$M876=0),"",'Purchases Input worksheet'!$M876))</f>
        <v/>
      </c>
      <c r="H877" s="206" t="str">
        <f ca="1">IF($C877="Total",SUM(H$1:H876),IF(OR('Purchases Input worksheet'!$M876&lt;0,'Purchases Input worksheet'!$M876=0),"",'Purchases Input worksheet'!$M876))</f>
        <v/>
      </c>
      <c r="I877" s="347"/>
      <c r="J877" s="211" t="str">
        <f ca="1">IF($C877="Total",SUM($I$1:I876),"")</f>
        <v/>
      </c>
      <c r="K877" s="212" t="str">
        <f ca="1">IFERROR(IF($C877="Total",$K$2+SUM($G877:$H877)-$J877,
IF(AND(G877="",H877=""),"",
$K$2+SUM(H$3:$H877)+SUM(G$3:$G877)-SUM(I$2:$I877))),"")</f>
        <v/>
      </c>
    </row>
    <row r="878" spans="1:11" x14ac:dyDescent="0.35">
      <c r="A878" s="318" t="str">
        <f ca="1">IF($B878='Creditor balance enquiry'!$C$2,1+COUNT($A$1:A877),"")</f>
        <v/>
      </c>
      <c r="B878" s="133" t="str">
        <f ca="1">OFFSET('Purchases Input worksheet'!$A$1,ROW()-2,0)</f>
        <v/>
      </c>
      <c r="C878" s="201" t="str">
        <f ca="1">IF($C877="Total","",
IF($C877="","",
IF(OFFSET('Purchases Input worksheet'!$B$1,ROW()-2,0)="","TOTAL",
OFFSET('Purchases Input worksheet'!$B$1,ROW()-2,0))))</f>
        <v/>
      </c>
      <c r="D878" s="201" t="str">
        <f ca="1">IF(OFFSET('Purchases Input worksheet'!$C$1,ROW()-2,0)="","",OFFSET('Purchases Input worksheet'!$C$1,ROW()-2,0))</f>
        <v/>
      </c>
      <c r="E878" s="170" t="str">
        <f ca="1">IF(OFFSET('Purchases Input worksheet'!$F$1,ROW()-2,0)="","",OFFSET('Purchases Input worksheet'!$F$1,ROW()-2,0))</f>
        <v/>
      </c>
      <c r="F878" s="202" t="str">
        <f ca="1">IF(OFFSET('Purchases Input worksheet'!$G$1,ROW()-2,0)="","",OFFSET('Purchases Input worksheet'!$G$1,ROW()-2,0))</f>
        <v/>
      </c>
      <c r="G878" s="205" t="str">
        <f ca="1">IF($C878="Total",SUM(G$1:G877),IF(OR('Purchases Input worksheet'!$M877&gt;0,'Purchases Input worksheet'!$M877=0),"",'Purchases Input worksheet'!$M877))</f>
        <v/>
      </c>
      <c r="H878" s="206" t="str">
        <f ca="1">IF($C878="Total",SUM(H$1:H877),IF(OR('Purchases Input worksheet'!$M877&lt;0,'Purchases Input worksheet'!$M877=0),"",'Purchases Input worksheet'!$M877))</f>
        <v/>
      </c>
      <c r="I878" s="347"/>
      <c r="J878" s="211" t="str">
        <f ca="1">IF($C878="Total",SUM($I$1:I877),"")</f>
        <v/>
      </c>
      <c r="K878" s="212" t="str">
        <f ca="1">IFERROR(IF($C878="Total",$K$2+SUM($G878:$H878)-$J878,
IF(AND(G878="",H878=""),"",
$K$2+SUM(H$3:$H878)+SUM(G$3:$G878)-SUM(I$2:$I878))),"")</f>
        <v/>
      </c>
    </row>
    <row r="879" spans="1:11" x14ac:dyDescent="0.35">
      <c r="A879" s="318" t="str">
        <f ca="1">IF($B879='Creditor balance enquiry'!$C$2,1+COUNT($A$1:A878),"")</f>
        <v/>
      </c>
      <c r="B879" s="133" t="str">
        <f ca="1">OFFSET('Purchases Input worksheet'!$A$1,ROW()-2,0)</f>
        <v/>
      </c>
      <c r="C879" s="201" t="str">
        <f ca="1">IF($C878="Total","",
IF($C878="","",
IF(OFFSET('Purchases Input worksheet'!$B$1,ROW()-2,0)="","TOTAL",
OFFSET('Purchases Input worksheet'!$B$1,ROW()-2,0))))</f>
        <v/>
      </c>
      <c r="D879" s="201" t="str">
        <f ca="1">IF(OFFSET('Purchases Input worksheet'!$C$1,ROW()-2,0)="","",OFFSET('Purchases Input worksheet'!$C$1,ROW()-2,0))</f>
        <v/>
      </c>
      <c r="E879" s="170" t="str">
        <f ca="1">IF(OFFSET('Purchases Input worksheet'!$F$1,ROW()-2,0)="","",OFFSET('Purchases Input worksheet'!$F$1,ROW()-2,0))</f>
        <v/>
      </c>
      <c r="F879" s="202" t="str">
        <f ca="1">IF(OFFSET('Purchases Input worksheet'!$G$1,ROW()-2,0)="","",OFFSET('Purchases Input worksheet'!$G$1,ROW()-2,0))</f>
        <v/>
      </c>
      <c r="G879" s="205" t="str">
        <f ca="1">IF($C879="Total",SUM(G$1:G878),IF(OR('Purchases Input worksheet'!$M878&gt;0,'Purchases Input worksheet'!$M878=0),"",'Purchases Input worksheet'!$M878))</f>
        <v/>
      </c>
      <c r="H879" s="206" t="str">
        <f ca="1">IF($C879="Total",SUM(H$1:H878),IF(OR('Purchases Input worksheet'!$M878&lt;0,'Purchases Input worksheet'!$M878=0),"",'Purchases Input worksheet'!$M878))</f>
        <v/>
      </c>
      <c r="I879" s="347"/>
      <c r="J879" s="211" t="str">
        <f ca="1">IF($C879="Total",SUM($I$1:I878),"")</f>
        <v/>
      </c>
      <c r="K879" s="212" t="str">
        <f ca="1">IFERROR(IF($C879="Total",$K$2+SUM($G879:$H879)-$J879,
IF(AND(G879="",H879=""),"",
$K$2+SUM(H$3:$H879)+SUM(G$3:$G879)-SUM(I$2:$I879))),"")</f>
        <v/>
      </c>
    </row>
    <row r="880" spans="1:11" x14ac:dyDescent="0.35">
      <c r="A880" s="318" t="str">
        <f ca="1">IF($B880='Creditor balance enquiry'!$C$2,1+COUNT($A$1:A879),"")</f>
        <v/>
      </c>
      <c r="B880" s="133" t="str">
        <f ca="1">OFFSET('Purchases Input worksheet'!$A$1,ROW()-2,0)</f>
        <v/>
      </c>
      <c r="C880" s="201" t="str">
        <f ca="1">IF($C879="Total","",
IF($C879="","",
IF(OFFSET('Purchases Input worksheet'!$B$1,ROW()-2,0)="","TOTAL",
OFFSET('Purchases Input worksheet'!$B$1,ROW()-2,0))))</f>
        <v/>
      </c>
      <c r="D880" s="201" t="str">
        <f ca="1">IF(OFFSET('Purchases Input worksheet'!$C$1,ROW()-2,0)="","",OFFSET('Purchases Input worksheet'!$C$1,ROW()-2,0))</f>
        <v/>
      </c>
      <c r="E880" s="170" t="str">
        <f ca="1">IF(OFFSET('Purchases Input worksheet'!$F$1,ROW()-2,0)="","",OFFSET('Purchases Input worksheet'!$F$1,ROW()-2,0))</f>
        <v/>
      </c>
      <c r="F880" s="202" t="str">
        <f ca="1">IF(OFFSET('Purchases Input worksheet'!$G$1,ROW()-2,0)="","",OFFSET('Purchases Input worksheet'!$G$1,ROW()-2,0))</f>
        <v/>
      </c>
      <c r="G880" s="205" t="str">
        <f ca="1">IF($C880="Total",SUM(G$1:G879),IF(OR('Purchases Input worksheet'!$M879&gt;0,'Purchases Input worksheet'!$M879=0),"",'Purchases Input worksheet'!$M879))</f>
        <v/>
      </c>
      <c r="H880" s="206" t="str">
        <f ca="1">IF($C880="Total",SUM(H$1:H879),IF(OR('Purchases Input worksheet'!$M879&lt;0,'Purchases Input worksheet'!$M879=0),"",'Purchases Input worksheet'!$M879))</f>
        <v/>
      </c>
      <c r="I880" s="347"/>
      <c r="J880" s="211" t="str">
        <f ca="1">IF($C880="Total",SUM($I$1:I879),"")</f>
        <v/>
      </c>
      <c r="K880" s="212" t="str">
        <f ca="1">IFERROR(IF($C880="Total",$K$2+SUM($G880:$H880)-$J880,
IF(AND(G880="",H880=""),"",
$K$2+SUM(H$3:$H880)+SUM(G$3:$G880)-SUM(I$2:$I880))),"")</f>
        <v/>
      </c>
    </row>
    <row r="881" spans="1:11" x14ac:dyDescent="0.35">
      <c r="A881" s="318" t="str">
        <f ca="1">IF($B881='Creditor balance enquiry'!$C$2,1+COUNT($A$1:A880),"")</f>
        <v/>
      </c>
      <c r="B881" s="133" t="str">
        <f ca="1">OFFSET('Purchases Input worksheet'!$A$1,ROW()-2,0)</f>
        <v/>
      </c>
      <c r="C881" s="201" t="str">
        <f ca="1">IF($C880="Total","",
IF($C880="","",
IF(OFFSET('Purchases Input worksheet'!$B$1,ROW()-2,0)="","TOTAL",
OFFSET('Purchases Input worksheet'!$B$1,ROW()-2,0))))</f>
        <v/>
      </c>
      <c r="D881" s="201" t="str">
        <f ca="1">IF(OFFSET('Purchases Input worksheet'!$C$1,ROW()-2,0)="","",OFFSET('Purchases Input worksheet'!$C$1,ROW()-2,0))</f>
        <v/>
      </c>
      <c r="E881" s="170" t="str">
        <f ca="1">IF(OFFSET('Purchases Input worksheet'!$F$1,ROW()-2,0)="","",OFFSET('Purchases Input worksheet'!$F$1,ROW()-2,0))</f>
        <v/>
      </c>
      <c r="F881" s="202" t="str">
        <f ca="1">IF(OFFSET('Purchases Input worksheet'!$G$1,ROW()-2,0)="","",OFFSET('Purchases Input worksheet'!$G$1,ROW()-2,0))</f>
        <v/>
      </c>
      <c r="G881" s="205" t="str">
        <f ca="1">IF($C881="Total",SUM(G$1:G880),IF(OR('Purchases Input worksheet'!$M880&gt;0,'Purchases Input worksheet'!$M880=0),"",'Purchases Input worksheet'!$M880))</f>
        <v/>
      </c>
      <c r="H881" s="206" t="str">
        <f ca="1">IF($C881="Total",SUM(H$1:H880),IF(OR('Purchases Input worksheet'!$M880&lt;0,'Purchases Input worksheet'!$M880=0),"",'Purchases Input worksheet'!$M880))</f>
        <v/>
      </c>
      <c r="I881" s="347"/>
      <c r="J881" s="211" t="str">
        <f ca="1">IF($C881="Total",SUM($I$1:I880),"")</f>
        <v/>
      </c>
      <c r="K881" s="212" t="str">
        <f ca="1">IFERROR(IF($C881="Total",$K$2+SUM($G881:$H881)-$J881,
IF(AND(G881="",H881=""),"",
$K$2+SUM(H$3:$H881)+SUM(G$3:$G881)-SUM(I$2:$I881))),"")</f>
        <v/>
      </c>
    </row>
    <row r="882" spans="1:11" x14ac:dyDescent="0.35">
      <c r="A882" s="318" t="str">
        <f ca="1">IF($B882='Creditor balance enquiry'!$C$2,1+COUNT($A$1:A881),"")</f>
        <v/>
      </c>
      <c r="B882" s="133" t="str">
        <f ca="1">OFFSET('Purchases Input worksheet'!$A$1,ROW()-2,0)</f>
        <v/>
      </c>
      <c r="C882" s="201" t="str">
        <f ca="1">IF($C881="Total","",
IF($C881="","",
IF(OFFSET('Purchases Input worksheet'!$B$1,ROW()-2,0)="","TOTAL",
OFFSET('Purchases Input worksheet'!$B$1,ROW()-2,0))))</f>
        <v/>
      </c>
      <c r="D882" s="201" t="str">
        <f ca="1">IF(OFFSET('Purchases Input worksheet'!$C$1,ROW()-2,0)="","",OFFSET('Purchases Input worksheet'!$C$1,ROW()-2,0))</f>
        <v/>
      </c>
      <c r="E882" s="170" t="str">
        <f ca="1">IF(OFFSET('Purchases Input worksheet'!$F$1,ROW()-2,0)="","",OFFSET('Purchases Input worksheet'!$F$1,ROW()-2,0))</f>
        <v/>
      </c>
      <c r="F882" s="202" t="str">
        <f ca="1">IF(OFFSET('Purchases Input worksheet'!$G$1,ROW()-2,0)="","",OFFSET('Purchases Input worksheet'!$G$1,ROW()-2,0))</f>
        <v/>
      </c>
      <c r="G882" s="205" t="str">
        <f ca="1">IF($C882="Total",SUM(G$1:G881),IF(OR('Purchases Input worksheet'!$M881&gt;0,'Purchases Input worksheet'!$M881=0),"",'Purchases Input worksheet'!$M881))</f>
        <v/>
      </c>
      <c r="H882" s="206" t="str">
        <f ca="1">IF($C882="Total",SUM(H$1:H881),IF(OR('Purchases Input worksheet'!$M881&lt;0,'Purchases Input worksheet'!$M881=0),"",'Purchases Input worksheet'!$M881))</f>
        <v/>
      </c>
      <c r="I882" s="347"/>
      <c r="J882" s="211" t="str">
        <f ca="1">IF($C882="Total",SUM($I$1:I881),"")</f>
        <v/>
      </c>
      <c r="K882" s="212" t="str">
        <f ca="1">IFERROR(IF($C882="Total",$K$2+SUM($G882:$H882)-$J882,
IF(AND(G882="",H882=""),"",
$K$2+SUM(H$3:$H882)+SUM(G$3:$G882)-SUM(I$2:$I882))),"")</f>
        <v/>
      </c>
    </row>
    <row r="883" spans="1:11" x14ac:dyDescent="0.35">
      <c r="A883" s="318" t="str">
        <f ca="1">IF($B883='Creditor balance enquiry'!$C$2,1+COUNT($A$1:A882),"")</f>
        <v/>
      </c>
      <c r="B883" s="133" t="str">
        <f ca="1">OFFSET('Purchases Input worksheet'!$A$1,ROW()-2,0)</f>
        <v/>
      </c>
      <c r="C883" s="201" t="str">
        <f ca="1">IF($C882="Total","",
IF($C882="","",
IF(OFFSET('Purchases Input worksheet'!$B$1,ROW()-2,0)="","TOTAL",
OFFSET('Purchases Input worksheet'!$B$1,ROW()-2,0))))</f>
        <v/>
      </c>
      <c r="D883" s="201" t="str">
        <f ca="1">IF(OFFSET('Purchases Input worksheet'!$C$1,ROW()-2,0)="","",OFFSET('Purchases Input worksheet'!$C$1,ROW()-2,0))</f>
        <v/>
      </c>
      <c r="E883" s="170" t="str">
        <f ca="1">IF(OFFSET('Purchases Input worksheet'!$F$1,ROW()-2,0)="","",OFFSET('Purchases Input worksheet'!$F$1,ROW()-2,0))</f>
        <v/>
      </c>
      <c r="F883" s="202" t="str">
        <f ca="1">IF(OFFSET('Purchases Input worksheet'!$G$1,ROW()-2,0)="","",OFFSET('Purchases Input worksheet'!$G$1,ROW()-2,0))</f>
        <v/>
      </c>
      <c r="G883" s="205" t="str">
        <f ca="1">IF($C883="Total",SUM(G$1:G882),IF(OR('Purchases Input worksheet'!$M882&gt;0,'Purchases Input worksheet'!$M882=0),"",'Purchases Input worksheet'!$M882))</f>
        <v/>
      </c>
      <c r="H883" s="206" t="str">
        <f ca="1">IF($C883="Total",SUM(H$1:H882),IF(OR('Purchases Input worksheet'!$M882&lt;0,'Purchases Input worksheet'!$M882=0),"",'Purchases Input worksheet'!$M882))</f>
        <v/>
      </c>
      <c r="I883" s="347"/>
      <c r="J883" s="211" t="str">
        <f ca="1">IF($C883="Total",SUM($I$1:I882),"")</f>
        <v/>
      </c>
      <c r="K883" s="212" t="str">
        <f ca="1">IFERROR(IF($C883="Total",$K$2+SUM($G883:$H883)-$J883,
IF(AND(G883="",H883=""),"",
$K$2+SUM(H$3:$H883)+SUM(G$3:$G883)-SUM(I$2:$I883))),"")</f>
        <v/>
      </c>
    </row>
    <row r="884" spans="1:11" x14ac:dyDescent="0.35">
      <c r="A884" s="318" t="str">
        <f ca="1">IF($B884='Creditor balance enquiry'!$C$2,1+COUNT($A$1:A883),"")</f>
        <v/>
      </c>
      <c r="B884" s="133" t="str">
        <f ca="1">OFFSET('Purchases Input worksheet'!$A$1,ROW()-2,0)</f>
        <v/>
      </c>
      <c r="C884" s="201" t="str">
        <f ca="1">IF($C883="Total","",
IF($C883="","",
IF(OFFSET('Purchases Input worksheet'!$B$1,ROW()-2,0)="","TOTAL",
OFFSET('Purchases Input worksheet'!$B$1,ROW()-2,0))))</f>
        <v/>
      </c>
      <c r="D884" s="201" t="str">
        <f ca="1">IF(OFFSET('Purchases Input worksheet'!$C$1,ROW()-2,0)="","",OFFSET('Purchases Input worksheet'!$C$1,ROW()-2,0))</f>
        <v/>
      </c>
      <c r="E884" s="170" t="str">
        <f ca="1">IF(OFFSET('Purchases Input worksheet'!$F$1,ROW()-2,0)="","",OFFSET('Purchases Input worksheet'!$F$1,ROW()-2,0))</f>
        <v/>
      </c>
      <c r="F884" s="202" t="str">
        <f ca="1">IF(OFFSET('Purchases Input worksheet'!$G$1,ROW()-2,0)="","",OFFSET('Purchases Input worksheet'!$G$1,ROW()-2,0))</f>
        <v/>
      </c>
      <c r="G884" s="205" t="str">
        <f ca="1">IF($C884="Total",SUM(G$1:G883),IF(OR('Purchases Input worksheet'!$M883&gt;0,'Purchases Input worksheet'!$M883=0),"",'Purchases Input worksheet'!$M883))</f>
        <v/>
      </c>
      <c r="H884" s="206" t="str">
        <f ca="1">IF($C884="Total",SUM(H$1:H883),IF(OR('Purchases Input worksheet'!$M883&lt;0,'Purchases Input worksheet'!$M883=0),"",'Purchases Input worksheet'!$M883))</f>
        <v/>
      </c>
      <c r="I884" s="347"/>
      <c r="J884" s="211" t="str">
        <f ca="1">IF($C884="Total",SUM($I$1:I883),"")</f>
        <v/>
      </c>
      <c r="K884" s="212" t="str">
        <f ca="1">IFERROR(IF($C884="Total",$K$2+SUM($G884:$H884)-$J884,
IF(AND(G884="",H884=""),"",
$K$2+SUM(H$3:$H884)+SUM(G$3:$G884)-SUM(I$2:$I884))),"")</f>
        <v/>
      </c>
    </row>
    <row r="885" spans="1:11" x14ac:dyDescent="0.35">
      <c r="A885" s="318" t="str">
        <f ca="1">IF($B885='Creditor balance enquiry'!$C$2,1+COUNT($A$1:A884),"")</f>
        <v/>
      </c>
      <c r="B885" s="133" t="str">
        <f ca="1">OFFSET('Purchases Input worksheet'!$A$1,ROW()-2,0)</f>
        <v/>
      </c>
      <c r="C885" s="201" t="str">
        <f ca="1">IF($C884="Total","",
IF($C884="","",
IF(OFFSET('Purchases Input worksheet'!$B$1,ROW()-2,0)="","TOTAL",
OFFSET('Purchases Input worksheet'!$B$1,ROW()-2,0))))</f>
        <v/>
      </c>
      <c r="D885" s="201" t="str">
        <f ca="1">IF(OFFSET('Purchases Input worksheet'!$C$1,ROW()-2,0)="","",OFFSET('Purchases Input worksheet'!$C$1,ROW()-2,0))</f>
        <v/>
      </c>
      <c r="E885" s="170" t="str">
        <f ca="1">IF(OFFSET('Purchases Input worksheet'!$F$1,ROW()-2,0)="","",OFFSET('Purchases Input worksheet'!$F$1,ROW()-2,0))</f>
        <v/>
      </c>
      <c r="F885" s="202" t="str">
        <f ca="1">IF(OFFSET('Purchases Input worksheet'!$G$1,ROW()-2,0)="","",OFFSET('Purchases Input worksheet'!$G$1,ROW()-2,0))</f>
        <v/>
      </c>
      <c r="G885" s="205" t="str">
        <f ca="1">IF($C885="Total",SUM(G$1:G884),IF(OR('Purchases Input worksheet'!$M884&gt;0,'Purchases Input worksheet'!$M884=0),"",'Purchases Input worksheet'!$M884))</f>
        <v/>
      </c>
      <c r="H885" s="206" t="str">
        <f ca="1">IF($C885="Total",SUM(H$1:H884),IF(OR('Purchases Input worksheet'!$M884&lt;0,'Purchases Input worksheet'!$M884=0),"",'Purchases Input worksheet'!$M884))</f>
        <v/>
      </c>
      <c r="I885" s="347"/>
      <c r="J885" s="211" t="str">
        <f ca="1">IF($C885="Total",SUM($I$1:I884),"")</f>
        <v/>
      </c>
      <c r="K885" s="212" t="str">
        <f ca="1">IFERROR(IF($C885="Total",$K$2+SUM($G885:$H885)-$J885,
IF(AND(G885="",H885=""),"",
$K$2+SUM(H$3:$H885)+SUM(G$3:$G885)-SUM(I$2:$I885))),"")</f>
        <v/>
      </c>
    </row>
    <row r="886" spans="1:11" x14ac:dyDescent="0.35">
      <c r="A886" s="318" t="str">
        <f ca="1">IF($B886='Creditor balance enquiry'!$C$2,1+COUNT($A$1:A885),"")</f>
        <v/>
      </c>
      <c r="B886" s="133" t="str">
        <f ca="1">OFFSET('Purchases Input worksheet'!$A$1,ROW()-2,0)</f>
        <v/>
      </c>
      <c r="C886" s="201" t="str">
        <f ca="1">IF($C885="Total","",
IF($C885="","",
IF(OFFSET('Purchases Input worksheet'!$B$1,ROW()-2,0)="","TOTAL",
OFFSET('Purchases Input worksheet'!$B$1,ROW()-2,0))))</f>
        <v/>
      </c>
      <c r="D886" s="201" t="str">
        <f ca="1">IF(OFFSET('Purchases Input worksheet'!$C$1,ROW()-2,0)="","",OFFSET('Purchases Input worksheet'!$C$1,ROW()-2,0))</f>
        <v/>
      </c>
      <c r="E886" s="170" t="str">
        <f ca="1">IF(OFFSET('Purchases Input worksheet'!$F$1,ROW()-2,0)="","",OFFSET('Purchases Input worksheet'!$F$1,ROW()-2,0))</f>
        <v/>
      </c>
      <c r="F886" s="202" t="str">
        <f ca="1">IF(OFFSET('Purchases Input worksheet'!$G$1,ROW()-2,0)="","",OFFSET('Purchases Input worksheet'!$G$1,ROW()-2,0))</f>
        <v/>
      </c>
      <c r="G886" s="205" t="str">
        <f ca="1">IF($C886="Total",SUM(G$1:G885),IF(OR('Purchases Input worksheet'!$M885&gt;0,'Purchases Input worksheet'!$M885=0),"",'Purchases Input worksheet'!$M885))</f>
        <v/>
      </c>
      <c r="H886" s="206" t="str">
        <f ca="1">IF($C886="Total",SUM(H$1:H885),IF(OR('Purchases Input worksheet'!$M885&lt;0,'Purchases Input worksheet'!$M885=0),"",'Purchases Input worksheet'!$M885))</f>
        <v/>
      </c>
      <c r="I886" s="347"/>
      <c r="J886" s="211" t="str">
        <f ca="1">IF($C886="Total",SUM($I$1:I885),"")</f>
        <v/>
      </c>
      <c r="K886" s="212" t="str">
        <f ca="1">IFERROR(IF($C886="Total",$K$2+SUM($G886:$H886)-$J886,
IF(AND(G886="",H886=""),"",
$K$2+SUM(H$3:$H886)+SUM(G$3:$G886)-SUM(I$2:$I886))),"")</f>
        <v/>
      </c>
    </row>
    <row r="887" spans="1:11" x14ac:dyDescent="0.35">
      <c r="A887" s="318" t="str">
        <f ca="1">IF($B887='Creditor balance enquiry'!$C$2,1+COUNT($A$1:A886),"")</f>
        <v/>
      </c>
      <c r="B887" s="133" t="str">
        <f ca="1">OFFSET('Purchases Input worksheet'!$A$1,ROW()-2,0)</f>
        <v/>
      </c>
      <c r="C887" s="201" t="str">
        <f ca="1">IF($C886="Total","",
IF($C886="","",
IF(OFFSET('Purchases Input worksheet'!$B$1,ROW()-2,0)="","TOTAL",
OFFSET('Purchases Input worksheet'!$B$1,ROW()-2,0))))</f>
        <v/>
      </c>
      <c r="D887" s="201" t="str">
        <f ca="1">IF(OFFSET('Purchases Input worksheet'!$C$1,ROW()-2,0)="","",OFFSET('Purchases Input worksheet'!$C$1,ROW()-2,0))</f>
        <v/>
      </c>
      <c r="E887" s="170" t="str">
        <f ca="1">IF(OFFSET('Purchases Input worksheet'!$F$1,ROW()-2,0)="","",OFFSET('Purchases Input worksheet'!$F$1,ROW()-2,0))</f>
        <v/>
      </c>
      <c r="F887" s="202" t="str">
        <f ca="1">IF(OFFSET('Purchases Input worksheet'!$G$1,ROW()-2,0)="","",OFFSET('Purchases Input worksheet'!$G$1,ROW()-2,0))</f>
        <v/>
      </c>
      <c r="G887" s="205" t="str">
        <f ca="1">IF($C887="Total",SUM(G$1:G886),IF(OR('Purchases Input worksheet'!$M886&gt;0,'Purchases Input worksheet'!$M886=0),"",'Purchases Input worksheet'!$M886))</f>
        <v/>
      </c>
      <c r="H887" s="206" t="str">
        <f ca="1">IF($C887="Total",SUM(H$1:H886),IF(OR('Purchases Input worksheet'!$M886&lt;0,'Purchases Input worksheet'!$M886=0),"",'Purchases Input worksheet'!$M886))</f>
        <v/>
      </c>
      <c r="I887" s="347"/>
      <c r="J887" s="211" t="str">
        <f ca="1">IF($C887="Total",SUM($I$1:I886),"")</f>
        <v/>
      </c>
      <c r="K887" s="212" t="str">
        <f ca="1">IFERROR(IF($C887="Total",$K$2+SUM($G887:$H887)-$J887,
IF(AND(G887="",H887=""),"",
$K$2+SUM(H$3:$H887)+SUM(G$3:$G887)-SUM(I$2:$I887))),"")</f>
        <v/>
      </c>
    </row>
    <row r="888" spans="1:11" x14ac:dyDescent="0.35">
      <c r="A888" s="318" t="str">
        <f ca="1">IF($B888='Creditor balance enquiry'!$C$2,1+COUNT($A$1:A887),"")</f>
        <v/>
      </c>
      <c r="B888" s="133" t="str">
        <f ca="1">OFFSET('Purchases Input worksheet'!$A$1,ROW()-2,0)</f>
        <v/>
      </c>
      <c r="C888" s="201" t="str">
        <f ca="1">IF($C887="Total","",
IF($C887="","",
IF(OFFSET('Purchases Input worksheet'!$B$1,ROW()-2,0)="","TOTAL",
OFFSET('Purchases Input worksheet'!$B$1,ROW()-2,0))))</f>
        <v/>
      </c>
      <c r="D888" s="201" t="str">
        <f ca="1">IF(OFFSET('Purchases Input worksheet'!$C$1,ROW()-2,0)="","",OFFSET('Purchases Input worksheet'!$C$1,ROW()-2,0))</f>
        <v/>
      </c>
      <c r="E888" s="170" t="str">
        <f ca="1">IF(OFFSET('Purchases Input worksheet'!$F$1,ROW()-2,0)="","",OFFSET('Purchases Input worksheet'!$F$1,ROW()-2,0))</f>
        <v/>
      </c>
      <c r="F888" s="202" t="str">
        <f ca="1">IF(OFFSET('Purchases Input worksheet'!$G$1,ROW()-2,0)="","",OFFSET('Purchases Input worksheet'!$G$1,ROW()-2,0))</f>
        <v/>
      </c>
      <c r="G888" s="205" t="str">
        <f ca="1">IF($C888="Total",SUM(G$1:G887),IF(OR('Purchases Input worksheet'!$M887&gt;0,'Purchases Input worksheet'!$M887=0),"",'Purchases Input worksheet'!$M887))</f>
        <v/>
      </c>
      <c r="H888" s="206" t="str">
        <f ca="1">IF($C888="Total",SUM(H$1:H887),IF(OR('Purchases Input worksheet'!$M887&lt;0,'Purchases Input worksheet'!$M887=0),"",'Purchases Input worksheet'!$M887))</f>
        <v/>
      </c>
      <c r="I888" s="347"/>
      <c r="J888" s="211" t="str">
        <f ca="1">IF($C888="Total",SUM($I$1:I887),"")</f>
        <v/>
      </c>
      <c r="K888" s="212" t="str">
        <f ca="1">IFERROR(IF($C888="Total",$K$2+SUM($G888:$H888)-$J888,
IF(AND(G888="",H888=""),"",
$K$2+SUM(H$3:$H888)+SUM(G$3:$G888)-SUM(I$2:$I888))),"")</f>
        <v/>
      </c>
    </row>
    <row r="889" spans="1:11" x14ac:dyDescent="0.35">
      <c r="A889" s="318" t="str">
        <f ca="1">IF($B889='Creditor balance enquiry'!$C$2,1+COUNT($A$1:A888),"")</f>
        <v/>
      </c>
      <c r="B889" s="133" t="str">
        <f ca="1">OFFSET('Purchases Input worksheet'!$A$1,ROW()-2,0)</f>
        <v/>
      </c>
      <c r="C889" s="201" t="str">
        <f ca="1">IF($C888="Total","",
IF($C888="","",
IF(OFFSET('Purchases Input worksheet'!$B$1,ROW()-2,0)="","TOTAL",
OFFSET('Purchases Input worksheet'!$B$1,ROW()-2,0))))</f>
        <v/>
      </c>
      <c r="D889" s="201" t="str">
        <f ca="1">IF(OFFSET('Purchases Input worksheet'!$C$1,ROW()-2,0)="","",OFFSET('Purchases Input worksheet'!$C$1,ROW()-2,0))</f>
        <v/>
      </c>
      <c r="E889" s="170" t="str">
        <f ca="1">IF(OFFSET('Purchases Input worksheet'!$F$1,ROW()-2,0)="","",OFFSET('Purchases Input worksheet'!$F$1,ROW()-2,0))</f>
        <v/>
      </c>
      <c r="F889" s="202" t="str">
        <f ca="1">IF(OFFSET('Purchases Input worksheet'!$G$1,ROW()-2,0)="","",OFFSET('Purchases Input worksheet'!$G$1,ROW()-2,0))</f>
        <v/>
      </c>
      <c r="G889" s="205" t="str">
        <f ca="1">IF($C889="Total",SUM(G$1:G888),IF(OR('Purchases Input worksheet'!$M888&gt;0,'Purchases Input worksheet'!$M888=0),"",'Purchases Input worksheet'!$M888))</f>
        <v/>
      </c>
      <c r="H889" s="206" t="str">
        <f ca="1">IF($C889="Total",SUM(H$1:H888),IF(OR('Purchases Input worksheet'!$M888&lt;0,'Purchases Input worksheet'!$M888=0),"",'Purchases Input worksheet'!$M888))</f>
        <v/>
      </c>
      <c r="I889" s="347"/>
      <c r="J889" s="211" t="str">
        <f ca="1">IF($C889="Total",SUM($I$1:I888),"")</f>
        <v/>
      </c>
      <c r="K889" s="212" t="str">
        <f ca="1">IFERROR(IF($C889="Total",$K$2+SUM($G889:$H889)-$J889,
IF(AND(G889="",H889=""),"",
$K$2+SUM(H$3:$H889)+SUM(G$3:$G889)-SUM(I$2:$I889))),"")</f>
        <v/>
      </c>
    </row>
    <row r="890" spans="1:11" x14ac:dyDescent="0.35">
      <c r="A890" s="318" t="str">
        <f ca="1">IF($B890='Creditor balance enquiry'!$C$2,1+COUNT($A$1:A889),"")</f>
        <v/>
      </c>
      <c r="B890" s="133" t="str">
        <f ca="1">OFFSET('Purchases Input worksheet'!$A$1,ROW()-2,0)</f>
        <v/>
      </c>
      <c r="C890" s="201" t="str">
        <f ca="1">IF($C889="Total","",
IF($C889="","",
IF(OFFSET('Purchases Input worksheet'!$B$1,ROW()-2,0)="","TOTAL",
OFFSET('Purchases Input worksheet'!$B$1,ROW()-2,0))))</f>
        <v/>
      </c>
      <c r="D890" s="201" t="str">
        <f ca="1">IF(OFFSET('Purchases Input worksheet'!$C$1,ROW()-2,0)="","",OFFSET('Purchases Input worksheet'!$C$1,ROW()-2,0))</f>
        <v/>
      </c>
      <c r="E890" s="170" t="str">
        <f ca="1">IF(OFFSET('Purchases Input worksheet'!$F$1,ROW()-2,0)="","",OFFSET('Purchases Input worksheet'!$F$1,ROW()-2,0))</f>
        <v/>
      </c>
      <c r="F890" s="202" t="str">
        <f ca="1">IF(OFFSET('Purchases Input worksheet'!$G$1,ROW()-2,0)="","",OFFSET('Purchases Input worksheet'!$G$1,ROW()-2,0))</f>
        <v/>
      </c>
      <c r="G890" s="205" t="str">
        <f ca="1">IF($C890="Total",SUM(G$1:G889),IF(OR('Purchases Input worksheet'!$M889&gt;0,'Purchases Input worksheet'!$M889=0),"",'Purchases Input worksheet'!$M889))</f>
        <v/>
      </c>
      <c r="H890" s="206" t="str">
        <f ca="1">IF($C890="Total",SUM(H$1:H889),IF(OR('Purchases Input worksheet'!$M889&lt;0,'Purchases Input worksheet'!$M889=0),"",'Purchases Input worksheet'!$M889))</f>
        <v/>
      </c>
      <c r="I890" s="347"/>
      <c r="J890" s="211" t="str">
        <f ca="1">IF($C890="Total",SUM($I$1:I889),"")</f>
        <v/>
      </c>
      <c r="K890" s="212" t="str">
        <f ca="1">IFERROR(IF($C890="Total",$K$2+SUM($G890:$H890)-$J890,
IF(AND(G890="",H890=""),"",
$K$2+SUM(H$3:$H890)+SUM(G$3:$G890)-SUM(I$2:$I890))),"")</f>
        <v/>
      </c>
    </row>
    <row r="891" spans="1:11" x14ac:dyDescent="0.35">
      <c r="A891" s="318" t="str">
        <f ca="1">IF($B891='Creditor balance enquiry'!$C$2,1+COUNT($A$1:A890),"")</f>
        <v/>
      </c>
      <c r="B891" s="133" t="str">
        <f ca="1">OFFSET('Purchases Input worksheet'!$A$1,ROW()-2,0)</f>
        <v/>
      </c>
      <c r="C891" s="201" t="str">
        <f ca="1">IF($C890="Total","",
IF($C890="","",
IF(OFFSET('Purchases Input worksheet'!$B$1,ROW()-2,0)="","TOTAL",
OFFSET('Purchases Input worksheet'!$B$1,ROW()-2,0))))</f>
        <v/>
      </c>
      <c r="D891" s="201" t="str">
        <f ca="1">IF(OFFSET('Purchases Input worksheet'!$C$1,ROW()-2,0)="","",OFFSET('Purchases Input worksheet'!$C$1,ROW()-2,0))</f>
        <v/>
      </c>
      <c r="E891" s="170" t="str">
        <f ca="1">IF(OFFSET('Purchases Input worksheet'!$F$1,ROW()-2,0)="","",OFFSET('Purchases Input worksheet'!$F$1,ROW()-2,0))</f>
        <v/>
      </c>
      <c r="F891" s="202" t="str">
        <f ca="1">IF(OFFSET('Purchases Input worksheet'!$G$1,ROW()-2,0)="","",OFFSET('Purchases Input worksheet'!$G$1,ROW()-2,0))</f>
        <v/>
      </c>
      <c r="G891" s="205" t="str">
        <f ca="1">IF($C891="Total",SUM(G$1:G890),IF(OR('Purchases Input worksheet'!$M890&gt;0,'Purchases Input worksheet'!$M890=0),"",'Purchases Input worksheet'!$M890))</f>
        <v/>
      </c>
      <c r="H891" s="206" t="str">
        <f ca="1">IF($C891="Total",SUM(H$1:H890),IF(OR('Purchases Input worksheet'!$M890&lt;0,'Purchases Input worksheet'!$M890=0),"",'Purchases Input worksheet'!$M890))</f>
        <v/>
      </c>
      <c r="I891" s="347"/>
      <c r="J891" s="211" t="str">
        <f ca="1">IF($C891="Total",SUM($I$1:I890),"")</f>
        <v/>
      </c>
      <c r="K891" s="212" t="str">
        <f ca="1">IFERROR(IF($C891="Total",$K$2+SUM($G891:$H891)-$J891,
IF(AND(G891="",H891=""),"",
$K$2+SUM(H$3:$H891)+SUM(G$3:$G891)-SUM(I$2:$I891))),"")</f>
        <v/>
      </c>
    </row>
    <row r="892" spans="1:11" x14ac:dyDescent="0.35">
      <c r="A892" s="318" t="str">
        <f ca="1">IF($B892='Creditor balance enquiry'!$C$2,1+COUNT($A$1:A891),"")</f>
        <v/>
      </c>
      <c r="B892" s="133" t="str">
        <f ca="1">OFFSET('Purchases Input worksheet'!$A$1,ROW()-2,0)</f>
        <v/>
      </c>
      <c r="C892" s="201" t="str">
        <f ca="1">IF($C891="Total","",
IF($C891="","",
IF(OFFSET('Purchases Input worksheet'!$B$1,ROW()-2,0)="","TOTAL",
OFFSET('Purchases Input worksheet'!$B$1,ROW()-2,0))))</f>
        <v/>
      </c>
      <c r="D892" s="201" t="str">
        <f ca="1">IF(OFFSET('Purchases Input worksheet'!$C$1,ROW()-2,0)="","",OFFSET('Purchases Input worksheet'!$C$1,ROW()-2,0))</f>
        <v/>
      </c>
      <c r="E892" s="170" t="str">
        <f ca="1">IF(OFFSET('Purchases Input worksheet'!$F$1,ROW()-2,0)="","",OFFSET('Purchases Input worksheet'!$F$1,ROW()-2,0))</f>
        <v/>
      </c>
      <c r="F892" s="202" t="str">
        <f ca="1">IF(OFFSET('Purchases Input worksheet'!$G$1,ROW()-2,0)="","",OFFSET('Purchases Input worksheet'!$G$1,ROW()-2,0))</f>
        <v/>
      </c>
      <c r="G892" s="205" t="str">
        <f ca="1">IF($C892="Total",SUM(G$1:G891),IF(OR('Purchases Input worksheet'!$M891&gt;0,'Purchases Input worksheet'!$M891=0),"",'Purchases Input worksheet'!$M891))</f>
        <v/>
      </c>
      <c r="H892" s="206" t="str">
        <f ca="1">IF($C892="Total",SUM(H$1:H891),IF(OR('Purchases Input worksheet'!$M891&lt;0,'Purchases Input worksheet'!$M891=0),"",'Purchases Input worksheet'!$M891))</f>
        <v/>
      </c>
      <c r="I892" s="347"/>
      <c r="J892" s="211" t="str">
        <f ca="1">IF($C892="Total",SUM($I$1:I891),"")</f>
        <v/>
      </c>
      <c r="K892" s="212" t="str">
        <f ca="1">IFERROR(IF($C892="Total",$K$2+SUM($G892:$H892)-$J892,
IF(AND(G892="",H892=""),"",
$K$2+SUM(H$3:$H892)+SUM(G$3:$G892)-SUM(I$2:$I892))),"")</f>
        <v/>
      </c>
    </row>
    <row r="893" spans="1:11" x14ac:dyDescent="0.35">
      <c r="A893" s="318" t="str">
        <f ca="1">IF($B893='Creditor balance enquiry'!$C$2,1+COUNT($A$1:A892),"")</f>
        <v/>
      </c>
      <c r="B893" s="133" t="str">
        <f ca="1">OFFSET('Purchases Input worksheet'!$A$1,ROW()-2,0)</f>
        <v/>
      </c>
      <c r="C893" s="201" t="str">
        <f ca="1">IF($C892="Total","",
IF($C892="","",
IF(OFFSET('Purchases Input worksheet'!$B$1,ROW()-2,0)="","TOTAL",
OFFSET('Purchases Input worksheet'!$B$1,ROW()-2,0))))</f>
        <v/>
      </c>
      <c r="D893" s="201" t="str">
        <f ca="1">IF(OFFSET('Purchases Input worksheet'!$C$1,ROW()-2,0)="","",OFFSET('Purchases Input worksheet'!$C$1,ROW()-2,0))</f>
        <v/>
      </c>
      <c r="E893" s="170" t="str">
        <f ca="1">IF(OFFSET('Purchases Input worksheet'!$F$1,ROW()-2,0)="","",OFFSET('Purchases Input worksheet'!$F$1,ROW()-2,0))</f>
        <v/>
      </c>
      <c r="F893" s="202" t="str">
        <f ca="1">IF(OFFSET('Purchases Input worksheet'!$G$1,ROW()-2,0)="","",OFFSET('Purchases Input worksheet'!$G$1,ROW()-2,0))</f>
        <v/>
      </c>
      <c r="G893" s="205" t="str">
        <f ca="1">IF($C893="Total",SUM(G$1:G892),IF(OR('Purchases Input worksheet'!$M892&gt;0,'Purchases Input worksheet'!$M892=0),"",'Purchases Input worksheet'!$M892))</f>
        <v/>
      </c>
      <c r="H893" s="206" t="str">
        <f ca="1">IF($C893="Total",SUM(H$1:H892),IF(OR('Purchases Input worksheet'!$M892&lt;0,'Purchases Input worksheet'!$M892=0),"",'Purchases Input worksheet'!$M892))</f>
        <v/>
      </c>
      <c r="I893" s="347"/>
      <c r="J893" s="211" t="str">
        <f ca="1">IF($C893="Total",SUM($I$1:I892),"")</f>
        <v/>
      </c>
      <c r="K893" s="212" t="str">
        <f ca="1">IFERROR(IF($C893="Total",$K$2+SUM($G893:$H893)-$J893,
IF(AND(G893="",H893=""),"",
$K$2+SUM(H$3:$H893)+SUM(G$3:$G893)-SUM(I$2:$I893))),"")</f>
        <v/>
      </c>
    </row>
    <row r="894" spans="1:11" x14ac:dyDescent="0.35">
      <c r="A894" s="318" t="str">
        <f ca="1">IF($B894='Creditor balance enquiry'!$C$2,1+COUNT($A$1:A893),"")</f>
        <v/>
      </c>
      <c r="B894" s="133" t="str">
        <f ca="1">OFFSET('Purchases Input worksheet'!$A$1,ROW()-2,0)</f>
        <v/>
      </c>
      <c r="C894" s="201" t="str">
        <f ca="1">IF($C893="Total","",
IF($C893="","",
IF(OFFSET('Purchases Input worksheet'!$B$1,ROW()-2,0)="","TOTAL",
OFFSET('Purchases Input worksheet'!$B$1,ROW()-2,0))))</f>
        <v/>
      </c>
      <c r="D894" s="201" t="str">
        <f ca="1">IF(OFFSET('Purchases Input worksheet'!$C$1,ROW()-2,0)="","",OFFSET('Purchases Input worksheet'!$C$1,ROW()-2,0))</f>
        <v/>
      </c>
      <c r="E894" s="170" t="str">
        <f ca="1">IF(OFFSET('Purchases Input worksheet'!$F$1,ROW()-2,0)="","",OFFSET('Purchases Input worksheet'!$F$1,ROW()-2,0))</f>
        <v/>
      </c>
      <c r="F894" s="202" t="str">
        <f ca="1">IF(OFFSET('Purchases Input worksheet'!$G$1,ROW()-2,0)="","",OFFSET('Purchases Input worksheet'!$G$1,ROW()-2,0))</f>
        <v/>
      </c>
      <c r="G894" s="205" t="str">
        <f ca="1">IF($C894="Total",SUM(G$1:G893),IF(OR('Purchases Input worksheet'!$M893&gt;0,'Purchases Input worksheet'!$M893=0),"",'Purchases Input worksheet'!$M893))</f>
        <v/>
      </c>
      <c r="H894" s="206" t="str">
        <f ca="1">IF($C894="Total",SUM(H$1:H893),IF(OR('Purchases Input worksheet'!$M893&lt;0,'Purchases Input worksheet'!$M893=0),"",'Purchases Input worksheet'!$M893))</f>
        <v/>
      </c>
      <c r="I894" s="347"/>
      <c r="J894" s="211" t="str">
        <f ca="1">IF($C894="Total",SUM($I$1:I893),"")</f>
        <v/>
      </c>
      <c r="K894" s="212" t="str">
        <f ca="1">IFERROR(IF($C894="Total",$K$2+SUM($G894:$H894)-$J894,
IF(AND(G894="",H894=""),"",
$K$2+SUM(H$3:$H894)+SUM(G$3:$G894)-SUM(I$2:$I894))),"")</f>
        <v/>
      </c>
    </row>
    <row r="895" spans="1:11" x14ac:dyDescent="0.35">
      <c r="A895" s="318" t="str">
        <f ca="1">IF($B895='Creditor balance enquiry'!$C$2,1+COUNT($A$1:A894),"")</f>
        <v/>
      </c>
      <c r="B895" s="133" t="str">
        <f ca="1">OFFSET('Purchases Input worksheet'!$A$1,ROW()-2,0)</f>
        <v/>
      </c>
      <c r="C895" s="201" t="str">
        <f ca="1">IF($C894="Total","",
IF($C894="","",
IF(OFFSET('Purchases Input worksheet'!$B$1,ROW()-2,0)="","TOTAL",
OFFSET('Purchases Input worksheet'!$B$1,ROW()-2,0))))</f>
        <v/>
      </c>
      <c r="D895" s="201" t="str">
        <f ca="1">IF(OFFSET('Purchases Input worksheet'!$C$1,ROW()-2,0)="","",OFFSET('Purchases Input worksheet'!$C$1,ROW()-2,0))</f>
        <v/>
      </c>
      <c r="E895" s="170" t="str">
        <f ca="1">IF(OFFSET('Purchases Input worksheet'!$F$1,ROW()-2,0)="","",OFFSET('Purchases Input worksheet'!$F$1,ROW()-2,0))</f>
        <v/>
      </c>
      <c r="F895" s="202" t="str">
        <f ca="1">IF(OFFSET('Purchases Input worksheet'!$G$1,ROW()-2,0)="","",OFFSET('Purchases Input worksheet'!$G$1,ROW()-2,0))</f>
        <v/>
      </c>
      <c r="G895" s="205" t="str">
        <f ca="1">IF($C895="Total",SUM(G$1:G894),IF(OR('Purchases Input worksheet'!$M894&gt;0,'Purchases Input worksheet'!$M894=0),"",'Purchases Input worksheet'!$M894))</f>
        <v/>
      </c>
      <c r="H895" s="206" t="str">
        <f ca="1">IF($C895="Total",SUM(H$1:H894),IF(OR('Purchases Input worksheet'!$M894&lt;0,'Purchases Input worksheet'!$M894=0),"",'Purchases Input worksheet'!$M894))</f>
        <v/>
      </c>
      <c r="I895" s="347"/>
      <c r="J895" s="211" t="str">
        <f ca="1">IF($C895="Total",SUM($I$1:I894),"")</f>
        <v/>
      </c>
      <c r="K895" s="212" t="str">
        <f ca="1">IFERROR(IF($C895="Total",$K$2+SUM($G895:$H895)-$J895,
IF(AND(G895="",H895=""),"",
$K$2+SUM(H$3:$H895)+SUM(G$3:$G895)-SUM(I$2:$I895))),"")</f>
        <v/>
      </c>
    </row>
    <row r="896" spans="1:11" x14ac:dyDescent="0.35">
      <c r="A896" s="318" t="str">
        <f ca="1">IF($B896='Creditor balance enquiry'!$C$2,1+COUNT($A$1:A895),"")</f>
        <v/>
      </c>
      <c r="B896" s="133" t="str">
        <f ca="1">OFFSET('Purchases Input worksheet'!$A$1,ROW()-2,0)</f>
        <v/>
      </c>
      <c r="C896" s="201" t="str">
        <f ca="1">IF($C895="Total","",
IF($C895="","",
IF(OFFSET('Purchases Input worksheet'!$B$1,ROW()-2,0)="","TOTAL",
OFFSET('Purchases Input worksheet'!$B$1,ROW()-2,0))))</f>
        <v/>
      </c>
      <c r="D896" s="201" t="str">
        <f ca="1">IF(OFFSET('Purchases Input worksheet'!$C$1,ROW()-2,0)="","",OFFSET('Purchases Input worksheet'!$C$1,ROW()-2,0))</f>
        <v/>
      </c>
      <c r="E896" s="170" t="str">
        <f ca="1">IF(OFFSET('Purchases Input worksheet'!$F$1,ROW()-2,0)="","",OFFSET('Purchases Input worksheet'!$F$1,ROW()-2,0))</f>
        <v/>
      </c>
      <c r="F896" s="202" t="str">
        <f ca="1">IF(OFFSET('Purchases Input worksheet'!$G$1,ROW()-2,0)="","",OFFSET('Purchases Input worksheet'!$G$1,ROW()-2,0))</f>
        <v/>
      </c>
      <c r="G896" s="205" t="str">
        <f ca="1">IF($C896="Total",SUM(G$1:G895),IF(OR('Purchases Input worksheet'!$M895&gt;0,'Purchases Input worksheet'!$M895=0),"",'Purchases Input worksheet'!$M895))</f>
        <v/>
      </c>
      <c r="H896" s="206" t="str">
        <f ca="1">IF($C896="Total",SUM(H$1:H895),IF(OR('Purchases Input worksheet'!$M895&lt;0,'Purchases Input worksheet'!$M895=0),"",'Purchases Input worksheet'!$M895))</f>
        <v/>
      </c>
      <c r="I896" s="347"/>
      <c r="J896" s="211" t="str">
        <f ca="1">IF($C896="Total",SUM($I$1:I895),"")</f>
        <v/>
      </c>
      <c r="K896" s="212" t="str">
        <f ca="1">IFERROR(IF($C896="Total",$K$2+SUM($G896:$H896)-$J896,
IF(AND(G896="",H896=""),"",
$K$2+SUM(H$3:$H896)+SUM(G$3:$G896)-SUM(I$2:$I896))),"")</f>
        <v/>
      </c>
    </row>
    <row r="897" spans="1:11" x14ac:dyDescent="0.35">
      <c r="A897" s="318" t="str">
        <f ca="1">IF($B897='Creditor balance enquiry'!$C$2,1+COUNT($A$1:A896),"")</f>
        <v/>
      </c>
      <c r="B897" s="133" t="str">
        <f ca="1">OFFSET('Purchases Input worksheet'!$A$1,ROW()-2,0)</f>
        <v/>
      </c>
      <c r="C897" s="201" t="str">
        <f ca="1">IF($C896="Total","",
IF($C896="","",
IF(OFFSET('Purchases Input worksheet'!$B$1,ROW()-2,0)="","TOTAL",
OFFSET('Purchases Input worksheet'!$B$1,ROW()-2,0))))</f>
        <v/>
      </c>
      <c r="D897" s="201" t="str">
        <f ca="1">IF(OFFSET('Purchases Input worksheet'!$C$1,ROW()-2,0)="","",OFFSET('Purchases Input worksheet'!$C$1,ROW()-2,0))</f>
        <v/>
      </c>
      <c r="E897" s="170" t="str">
        <f ca="1">IF(OFFSET('Purchases Input worksheet'!$F$1,ROW()-2,0)="","",OFFSET('Purchases Input worksheet'!$F$1,ROW()-2,0))</f>
        <v/>
      </c>
      <c r="F897" s="202" t="str">
        <f ca="1">IF(OFFSET('Purchases Input worksheet'!$G$1,ROW()-2,0)="","",OFFSET('Purchases Input worksheet'!$G$1,ROW()-2,0))</f>
        <v/>
      </c>
      <c r="G897" s="205" t="str">
        <f ca="1">IF($C897="Total",SUM(G$1:G896),IF(OR('Purchases Input worksheet'!$M896&gt;0,'Purchases Input worksheet'!$M896=0),"",'Purchases Input worksheet'!$M896))</f>
        <v/>
      </c>
      <c r="H897" s="206" t="str">
        <f ca="1">IF($C897="Total",SUM(H$1:H896),IF(OR('Purchases Input worksheet'!$M896&lt;0,'Purchases Input worksheet'!$M896=0),"",'Purchases Input worksheet'!$M896))</f>
        <v/>
      </c>
      <c r="I897" s="347"/>
      <c r="J897" s="211" t="str">
        <f ca="1">IF($C897="Total",SUM($I$1:I896),"")</f>
        <v/>
      </c>
      <c r="K897" s="212" t="str">
        <f ca="1">IFERROR(IF($C897="Total",$K$2+SUM($G897:$H897)-$J897,
IF(AND(G897="",H897=""),"",
$K$2+SUM(H$3:$H897)+SUM(G$3:$G897)-SUM(I$2:$I897))),"")</f>
        <v/>
      </c>
    </row>
    <row r="898" spans="1:11" x14ac:dyDescent="0.35">
      <c r="A898" s="318" t="str">
        <f ca="1">IF($B898='Creditor balance enquiry'!$C$2,1+COUNT($A$1:A897),"")</f>
        <v/>
      </c>
      <c r="B898" s="133" t="str">
        <f ca="1">OFFSET('Purchases Input worksheet'!$A$1,ROW()-2,0)</f>
        <v/>
      </c>
      <c r="C898" s="201" t="str">
        <f ca="1">IF($C897="Total","",
IF($C897="","",
IF(OFFSET('Purchases Input worksheet'!$B$1,ROW()-2,0)="","TOTAL",
OFFSET('Purchases Input worksheet'!$B$1,ROW()-2,0))))</f>
        <v/>
      </c>
      <c r="D898" s="201" t="str">
        <f ca="1">IF(OFFSET('Purchases Input worksheet'!$C$1,ROW()-2,0)="","",OFFSET('Purchases Input worksheet'!$C$1,ROW()-2,0))</f>
        <v/>
      </c>
      <c r="E898" s="170" t="str">
        <f ca="1">IF(OFFSET('Purchases Input worksheet'!$F$1,ROW()-2,0)="","",OFFSET('Purchases Input worksheet'!$F$1,ROW()-2,0))</f>
        <v/>
      </c>
      <c r="F898" s="202" t="str">
        <f ca="1">IF(OFFSET('Purchases Input worksheet'!$G$1,ROW()-2,0)="","",OFFSET('Purchases Input worksheet'!$G$1,ROW()-2,0))</f>
        <v/>
      </c>
      <c r="G898" s="205" t="str">
        <f ca="1">IF($C898="Total",SUM(G$1:G897),IF(OR('Purchases Input worksheet'!$M897&gt;0,'Purchases Input worksheet'!$M897=0),"",'Purchases Input worksheet'!$M897))</f>
        <v/>
      </c>
      <c r="H898" s="206" t="str">
        <f ca="1">IF($C898="Total",SUM(H$1:H897),IF(OR('Purchases Input worksheet'!$M897&lt;0,'Purchases Input worksheet'!$M897=0),"",'Purchases Input worksheet'!$M897))</f>
        <v/>
      </c>
      <c r="I898" s="347"/>
      <c r="J898" s="211" t="str">
        <f ca="1">IF($C898="Total",SUM($I$1:I897),"")</f>
        <v/>
      </c>
      <c r="K898" s="212" t="str">
        <f ca="1">IFERROR(IF($C898="Total",$K$2+SUM($G898:$H898)-$J898,
IF(AND(G898="",H898=""),"",
$K$2+SUM(H$3:$H898)+SUM(G$3:$G898)-SUM(I$2:$I898))),"")</f>
        <v/>
      </c>
    </row>
    <row r="899" spans="1:11" x14ac:dyDescent="0.35">
      <c r="A899" s="318" t="str">
        <f ca="1">IF($B899='Creditor balance enquiry'!$C$2,1+COUNT($A$1:A898),"")</f>
        <v/>
      </c>
      <c r="B899" s="133" t="str">
        <f ca="1">OFFSET('Purchases Input worksheet'!$A$1,ROW()-2,0)</f>
        <v/>
      </c>
      <c r="C899" s="201" t="str">
        <f ca="1">IF($C898="Total","",
IF($C898="","",
IF(OFFSET('Purchases Input worksheet'!$B$1,ROW()-2,0)="","TOTAL",
OFFSET('Purchases Input worksheet'!$B$1,ROW()-2,0))))</f>
        <v/>
      </c>
      <c r="D899" s="201" t="str">
        <f ca="1">IF(OFFSET('Purchases Input worksheet'!$C$1,ROW()-2,0)="","",OFFSET('Purchases Input worksheet'!$C$1,ROW()-2,0))</f>
        <v/>
      </c>
      <c r="E899" s="170" t="str">
        <f ca="1">IF(OFFSET('Purchases Input worksheet'!$F$1,ROW()-2,0)="","",OFFSET('Purchases Input worksheet'!$F$1,ROW()-2,0))</f>
        <v/>
      </c>
      <c r="F899" s="202" t="str">
        <f ca="1">IF(OFFSET('Purchases Input worksheet'!$G$1,ROW()-2,0)="","",OFFSET('Purchases Input worksheet'!$G$1,ROW()-2,0))</f>
        <v/>
      </c>
      <c r="G899" s="205" t="str">
        <f ca="1">IF($C899="Total",SUM(G$1:G898),IF(OR('Purchases Input worksheet'!$M898&gt;0,'Purchases Input worksheet'!$M898=0),"",'Purchases Input worksheet'!$M898))</f>
        <v/>
      </c>
      <c r="H899" s="206" t="str">
        <f ca="1">IF($C899="Total",SUM(H$1:H898),IF(OR('Purchases Input worksheet'!$M898&lt;0,'Purchases Input worksheet'!$M898=0),"",'Purchases Input worksheet'!$M898))</f>
        <v/>
      </c>
      <c r="I899" s="347"/>
      <c r="J899" s="211" t="str">
        <f ca="1">IF($C899="Total",SUM($I$1:I898),"")</f>
        <v/>
      </c>
      <c r="K899" s="212" t="str">
        <f ca="1">IFERROR(IF($C899="Total",$K$2+SUM($G899:$H899)-$J899,
IF(AND(G899="",H899=""),"",
$K$2+SUM(H$3:$H899)+SUM(G$3:$G899)-SUM(I$2:$I899))),"")</f>
        <v/>
      </c>
    </row>
    <row r="900" spans="1:11" x14ac:dyDescent="0.35">
      <c r="A900" s="318" t="str">
        <f ca="1">IF($B900='Creditor balance enquiry'!$C$2,1+COUNT($A$1:A899),"")</f>
        <v/>
      </c>
      <c r="B900" s="133" t="str">
        <f ca="1">OFFSET('Purchases Input worksheet'!$A$1,ROW()-2,0)</f>
        <v/>
      </c>
      <c r="C900" s="201" t="str">
        <f ca="1">IF($C899="Total","",
IF($C899="","",
IF(OFFSET('Purchases Input worksheet'!$B$1,ROW()-2,0)="","TOTAL",
OFFSET('Purchases Input worksheet'!$B$1,ROW()-2,0))))</f>
        <v/>
      </c>
      <c r="D900" s="201" t="str">
        <f ca="1">IF(OFFSET('Purchases Input worksheet'!$C$1,ROW()-2,0)="","",OFFSET('Purchases Input worksheet'!$C$1,ROW()-2,0))</f>
        <v/>
      </c>
      <c r="E900" s="170" t="str">
        <f ca="1">IF(OFFSET('Purchases Input worksheet'!$F$1,ROW()-2,0)="","",OFFSET('Purchases Input worksheet'!$F$1,ROW()-2,0))</f>
        <v/>
      </c>
      <c r="F900" s="202" t="str">
        <f ca="1">IF(OFFSET('Purchases Input worksheet'!$G$1,ROW()-2,0)="","",OFFSET('Purchases Input worksheet'!$G$1,ROW()-2,0))</f>
        <v/>
      </c>
      <c r="G900" s="205" t="str">
        <f ca="1">IF($C900="Total",SUM(G$1:G899),IF(OR('Purchases Input worksheet'!$M899&gt;0,'Purchases Input worksheet'!$M899=0),"",'Purchases Input worksheet'!$M899))</f>
        <v/>
      </c>
      <c r="H900" s="206" t="str">
        <f ca="1">IF($C900="Total",SUM(H$1:H899),IF(OR('Purchases Input worksheet'!$M899&lt;0,'Purchases Input worksheet'!$M899=0),"",'Purchases Input worksheet'!$M899))</f>
        <v/>
      </c>
      <c r="I900" s="347"/>
      <c r="J900" s="211" t="str">
        <f ca="1">IF($C900="Total",SUM($I$1:I899),"")</f>
        <v/>
      </c>
      <c r="K900" s="212" t="str">
        <f ca="1">IFERROR(IF($C900="Total",$K$2+SUM($G900:$H900)-$J900,
IF(AND(G900="",H900=""),"",
$K$2+SUM(H$3:$H900)+SUM(G$3:$G900)-SUM(I$2:$I900))),"")</f>
        <v/>
      </c>
    </row>
    <row r="901" spans="1:11" x14ac:dyDescent="0.35">
      <c r="A901" s="318" t="str">
        <f ca="1">IF($B901='Creditor balance enquiry'!$C$2,1+COUNT($A$1:A900),"")</f>
        <v/>
      </c>
      <c r="B901" s="133" t="str">
        <f ca="1">OFFSET('Purchases Input worksheet'!$A$1,ROW()-2,0)</f>
        <v/>
      </c>
      <c r="C901" s="201" t="str">
        <f ca="1">IF($C900="Total","",
IF($C900="","",
IF(OFFSET('Purchases Input worksheet'!$B$1,ROW()-2,0)="","TOTAL",
OFFSET('Purchases Input worksheet'!$B$1,ROW()-2,0))))</f>
        <v/>
      </c>
      <c r="D901" s="201" t="str">
        <f ca="1">IF(OFFSET('Purchases Input worksheet'!$C$1,ROW()-2,0)="","",OFFSET('Purchases Input worksheet'!$C$1,ROW()-2,0))</f>
        <v/>
      </c>
      <c r="E901" s="170" t="str">
        <f ca="1">IF(OFFSET('Purchases Input worksheet'!$F$1,ROW()-2,0)="","",OFFSET('Purchases Input worksheet'!$F$1,ROW()-2,0))</f>
        <v/>
      </c>
      <c r="F901" s="202" t="str">
        <f ca="1">IF(OFFSET('Purchases Input worksheet'!$G$1,ROW()-2,0)="","",OFFSET('Purchases Input worksheet'!$G$1,ROW()-2,0))</f>
        <v/>
      </c>
      <c r="G901" s="205" t="str">
        <f ca="1">IF($C901="Total",SUM(G$1:G900),IF(OR('Purchases Input worksheet'!$M900&gt;0,'Purchases Input worksheet'!$M900=0),"",'Purchases Input worksheet'!$M900))</f>
        <v/>
      </c>
      <c r="H901" s="206" t="str">
        <f ca="1">IF($C901="Total",SUM(H$1:H900),IF(OR('Purchases Input worksheet'!$M900&lt;0,'Purchases Input worksheet'!$M900=0),"",'Purchases Input worksheet'!$M900))</f>
        <v/>
      </c>
      <c r="I901" s="347"/>
      <c r="J901" s="211" t="str">
        <f ca="1">IF($C901="Total",SUM($I$1:I900),"")</f>
        <v/>
      </c>
      <c r="K901" s="212" t="str">
        <f ca="1">IFERROR(IF($C901="Total",$K$2+SUM($G901:$H901)-$J901,
IF(AND(G901="",H901=""),"",
$K$2+SUM(H$3:$H901)+SUM(G$3:$G901)-SUM(I$2:$I901))),"")</f>
        <v/>
      </c>
    </row>
    <row r="902" spans="1:11" x14ac:dyDescent="0.35">
      <c r="A902" s="318" t="str">
        <f ca="1">IF($B902='Creditor balance enquiry'!$C$2,1+COUNT($A$1:A901),"")</f>
        <v/>
      </c>
      <c r="B902" s="133" t="str">
        <f ca="1">OFFSET('Purchases Input worksheet'!$A$1,ROW()-2,0)</f>
        <v/>
      </c>
      <c r="C902" s="201" t="str">
        <f ca="1">IF($C901="Total","",
IF($C901="","",
IF(OFFSET('Purchases Input worksheet'!$B$1,ROW()-2,0)="","TOTAL",
OFFSET('Purchases Input worksheet'!$B$1,ROW()-2,0))))</f>
        <v/>
      </c>
      <c r="D902" s="201" t="str">
        <f ca="1">IF(OFFSET('Purchases Input worksheet'!$C$1,ROW()-2,0)="","",OFFSET('Purchases Input worksheet'!$C$1,ROW()-2,0))</f>
        <v/>
      </c>
      <c r="E902" s="170" t="str">
        <f ca="1">IF(OFFSET('Purchases Input worksheet'!$F$1,ROW()-2,0)="","",OFFSET('Purchases Input worksheet'!$F$1,ROW()-2,0))</f>
        <v/>
      </c>
      <c r="F902" s="202" t="str">
        <f ca="1">IF(OFFSET('Purchases Input worksheet'!$G$1,ROW()-2,0)="","",OFFSET('Purchases Input worksheet'!$G$1,ROW()-2,0))</f>
        <v/>
      </c>
      <c r="G902" s="205" t="str">
        <f ca="1">IF($C902="Total",SUM(G$1:G901),IF(OR('Purchases Input worksheet'!$M901&gt;0,'Purchases Input worksheet'!$M901=0),"",'Purchases Input worksheet'!$M901))</f>
        <v/>
      </c>
      <c r="H902" s="206" t="str">
        <f ca="1">IF($C902="Total",SUM(H$1:H901),IF(OR('Purchases Input worksheet'!$M901&lt;0,'Purchases Input worksheet'!$M901=0),"",'Purchases Input worksheet'!$M901))</f>
        <v/>
      </c>
      <c r="I902" s="347"/>
      <c r="J902" s="211" t="str">
        <f ca="1">IF($C902="Total",SUM($I$1:I901),"")</f>
        <v/>
      </c>
      <c r="K902" s="212" t="str">
        <f ca="1">IFERROR(IF($C902="Total",$K$2+SUM($G902:$H902)-$J902,
IF(AND(G902="",H902=""),"",
$K$2+SUM(H$3:$H902)+SUM(G$3:$G902)-SUM(I$2:$I902))),"")</f>
        <v/>
      </c>
    </row>
    <row r="903" spans="1:11" x14ac:dyDescent="0.35">
      <c r="A903" s="318" t="str">
        <f ca="1">IF($B903='Creditor balance enquiry'!$C$2,1+COUNT($A$1:A902),"")</f>
        <v/>
      </c>
      <c r="B903" s="133" t="str">
        <f ca="1">OFFSET('Purchases Input worksheet'!$A$1,ROW()-2,0)</f>
        <v/>
      </c>
      <c r="C903" s="201" t="str">
        <f ca="1">IF($C902="Total","",
IF($C902="","",
IF(OFFSET('Purchases Input worksheet'!$B$1,ROW()-2,0)="","TOTAL",
OFFSET('Purchases Input worksheet'!$B$1,ROW()-2,0))))</f>
        <v/>
      </c>
      <c r="D903" s="201" t="str">
        <f ca="1">IF(OFFSET('Purchases Input worksheet'!$C$1,ROW()-2,0)="","",OFFSET('Purchases Input worksheet'!$C$1,ROW()-2,0))</f>
        <v/>
      </c>
      <c r="E903" s="170" t="str">
        <f ca="1">IF(OFFSET('Purchases Input worksheet'!$F$1,ROW()-2,0)="","",OFFSET('Purchases Input worksheet'!$F$1,ROW()-2,0))</f>
        <v/>
      </c>
      <c r="F903" s="202" t="str">
        <f ca="1">IF(OFFSET('Purchases Input worksheet'!$G$1,ROW()-2,0)="","",OFFSET('Purchases Input worksheet'!$G$1,ROW()-2,0))</f>
        <v/>
      </c>
      <c r="G903" s="205" t="str">
        <f ca="1">IF($C903="Total",SUM(G$1:G902),IF(OR('Purchases Input worksheet'!$M902&gt;0,'Purchases Input worksheet'!$M902=0),"",'Purchases Input worksheet'!$M902))</f>
        <v/>
      </c>
      <c r="H903" s="206" t="str">
        <f ca="1">IF($C903="Total",SUM(H$1:H902),IF(OR('Purchases Input worksheet'!$M902&lt;0,'Purchases Input worksheet'!$M902=0),"",'Purchases Input worksheet'!$M902))</f>
        <v/>
      </c>
      <c r="I903" s="347"/>
      <c r="J903" s="211" t="str">
        <f ca="1">IF($C903="Total",SUM($I$1:I902),"")</f>
        <v/>
      </c>
      <c r="K903" s="212" t="str">
        <f ca="1">IFERROR(IF($C903="Total",$K$2+SUM($G903:$H903)-$J903,
IF(AND(G903="",H903=""),"",
$K$2+SUM(H$3:$H903)+SUM(G$3:$G903)-SUM(I$2:$I903))),"")</f>
        <v/>
      </c>
    </row>
    <row r="904" spans="1:11" x14ac:dyDescent="0.35">
      <c r="A904" s="318" t="str">
        <f ca="1">IF($B904='Creditor balance enquiry'!$C$2,1+COUNT($A$1:A903),"")</f>
        <v/>
      </c>
      <c r="B904" s="133" t="str">
        <f ca="1">OFFSET('Purchases Input worksheet'!$A$1,ROW()-2,0)</f>
        <v/>
      </c>
      <c r="C904" s="201" t="str">
        <f ca="1">IF($C903="Total","",
IF($C903="","",
IF(OFFSET('Purchases Input worksheet'!$B$1,ROW()-2,0)="","TOTAL",
OFFSET('Purchases Input worksheet'!$B$1,ROW()-2,0))))</f>
        <v/>
      </c>
      <c r="D904" s="201" t="str">
        <f ca="1">IF(OFFSET('Purchases Input worksheet'!$C$1,ROW()-2,0)="","",OFFSET('Purchases Input worksheet'!$C$1,ROW()-2,0))</f>
        <v/>
      </c>
      <c r="E904" s="170" t="str">
        <f ca="1">IF(OFFSET('Purchases Input worksheet'!$F$1,ROW()-2,0)="","",OFFSET('Purchases Input worksheet'!$F$1,ROW()-2,0))</f>
        <v/>
      </c>
      <c r="F904" s="202" t="str">
        <f ca="1">IF(OFFSET('Purchases Input worksheet'!$G$1,ROW()-2,0)="","",OFFSET('Purchases Input worksheet'!$G$1,ROW()-2,0))</f>
        <v/>
      </c>
      <c r="G904" s="205" t="str">
        <f ca="1">IF($C904="Total",SUM(G$1:G903),IF(OR('Purchases Input worksheet'!$M903&gt;0,'Purchases Input worksheet'!$M903=0),"",'Purchases Input worksheet'!$M903))</f>
        <v/>
      </c>
      <c r="H904" s="206" t="str">
        <f ca="1">IF($C904="Total",SUM(H$1:H903),IF(OR('Purchases Input worksheet'!$M903&lt;0,'Purchases Input worksheet'!$M903=0),"",'Purchases Input worksheet'!$M903))</f>
        <v/>
      </c>
      <c r="I904" s="347"/>
      <c r="J904" s="211" t="str">
        <f ca="1">IF($C904="Total",SUM($I$1:I903),"")</f>
        <v/>
      </c>
      <c r="K904" s="212" t="str">
        <f ca="1">IFERROR(IF($C904="Total",$K$2+SUM($G904:$H904)-$J904,
IF(AND(G904="",H904=""),"",
$K$2+SUM(H$3:$H904)+SUM(G$3:$G904)-SUM(I$2:$I904))),"")</f>
        <v/>
      </c>
    </row>
    <row r="905" spans="1:11" x14ac:dyDescent="0.35">
      <c r="A905" s="318" t="str">
        <f ca="1">IF($B905='Creditor balance enquiry'!$C$2,1+COUNT($A$1:A904),"")</f>
        <v/>
      </c>
      <c r="B905" s="133" t="str">
        <f ca="1">OFFSET('Purchases Input worksheet'!$A$1,ROW()-2,0)</f>
        <v/>
      </c>
      <c r="C905" s="201" t="str">
        <f ca="1">IF($C904="Total","",
IF($C904="","",
IF(OFFSET('Purchases Input worksheet'!$B$1,ROW()-2,0)="","TOTAL",
OFFSET('Purchases Input worksheet'!$B$1,ROW()-2,0))))</f>
        <v/>
      </c>
      <c r="D905" s="201" t="str">
        <f ca="1">IF(OFFSET('Purchases Input worksheet'!$C$1,ROW()-2,0)="","",OFFSET('Purchases Input worksheet'!$C$1,ROW()-2,0))</f>
        <v/>
      </c>
      <c r="E905" s="170" t="str">
        <f ca="1">IF(OFFSET('Purchases Input worksheet'!$F$1,ROW()-2,0)="","",OFFSET('Purchases Input worksheet'!$F$1,ROW()-2,0))</f>
        <v/>
      </c>
      <c r="F905" s="202" t="str">
        <f ca="1">IF(OFFSET('Purchases Input worksheet'!$G$1,ROW()-2,0)="","",OFFSET('Purchases Input worksheet'!$G$1,ROW()-2,0))</f>
        <v/>
      </c>
      <c r="G905" s="205" t="str">
        <f ca="1">IF($C905="Total",SUM(G$1:G904),IF(OR('Purchases Input worksheet'!$M904&gt;0,'Purchases Input worksheet'!$M904=0),"",'Purchases Input worksheet'!$M904))</f>
        <v/>
      </c>
      <c r="H905" s="206" t="str">
        <f ca="1">IF($C905="Total",SUM(H$1:H904),IF(OR('Purchases Input worksheet'!$M904&lt;0,'Purchases Input worksheet'!$M904=0),"",'Purchases Input worksheet'!$M904))</f>
        <v/>
      </c>
      <c r="I905" s="347"/>
      <c r="J905" s="211" t="str">
        <f ca="1">IF($C905="Total",SUM($I$1:I904),"")</f>
        <v/>
      </c>
      <c r="K905" s="212" t="str">
        <f ca="1">IFERROR(IF($C905="Total",$K$2+SUM($G905:$H905)-$J905,
IF(AND(G905="",H905=""),"",
$K$2+SUM(H$3:$H905)+SUM(G$3:$G905)-SUM(I$2:$I905))),"")</f>
        <v/>
      </c>
    </row>
    <row r="906" spans="1:11" x14ac:dyDescent="0.35">
      <c r="A906" s="318" t="str">
        <f ca="1">IF($B906='Creditor balance enquiry'!$C$2,1+COUNT($A$1:A905),"")</f>
        <v/>
      </c>
      <c r="B906" s="133" t="str">
        <f ca="1">OFFSET('Purchases Input worksheet'!$A$1,ROW()-2,0)</f>
        <v/>
      </c>
      <c r="C906" s="201" t="str">
        <f ca="1">IF($C905="Total","",
IF($C905="","",
IF(OFFSET('Purchases Input worksheet'!$B$1,ROW()-2,0)="","TOTAL",
OFFSET('Purchases Input worksheet'!$B$1,ROW()-2,0))))</f>
        <v/>
      </c>
      <c r="D906" s="201" t="str">
        <f ca="1">IF(OFFSET('Purchases Input worksheet'!$C$1,ROW()-2,0)="","",OFFSET('Purchases Input worksheet'!$C$1,ROW()-2,0))</f>
        <v/>
      </c>
      <c r="E906" s="170" t="str">
        <f ca="1">IF(OFFSET('Purchases Input worksheet'!$F$1,ROW()-2,0)="","",OFFSET('Purchases Input worksheet'!$F$1,ROW()-2,0))</f>
        <v/>
      </c>
      <c r="F906" s="202" t="str">
        <f ca="1">IF(OFFSET('Purchases Input worksheet'!$G$1,ROW()-2,0)="","",OFFSET('Purchases Input worksheet'!$G$1,ROW()-2,0))</f>
        <v/>
      </c>
      <c r="G906" s="205" t="str">
        <f ca="1">IF($C906="Total",SUM(G$1:G905),IF(OR('Purchases Input worksheet'!$M905&gt;0,'Purchases Input worksheet'!$M905=0),"",'Purchases Input worksheet'!$M905))</f>
        <v/>
      </c>
      <c r="H906" s="206" t="str">
        <f ca="1">IF($C906="Total",SUM(H$1:H905),IF(OR('Purchases Input worksheet'!$M905&lt;0,'Purchases Input worksheet'!$M905=0),"",'Purchases Input worksheet'!$M905))</f>
        <v/>
      </c>
      <c r="I906" s="347"/>
      <c r="J906" s="211" t="str">
        <f ca="1">IF($C906="Total",SUM($I$1:I905),"")</f>
        <v/>
      </c>
      <c r="K906" s="212" t="str">
        <f ca="1">IFERROR(IF($C906="Total",$K$2+SUM($G906:$H906)-$J906,
IF(AND(G906="",H906=""),"",
$K$2+SUM(H$3:$H906)+SUM(G$3:$G906)-SUM(I$2:$I906))),"")</f>
        <v/>
      </c>
    </row>
    <row r="907" spans="1:11" x14ac:dyDescent="0.35">
      <c r="A907" s="318" t="str">
        <f ca="1">IF($B907='Creditor balance enquiry'!$C$2,1+COUNT($A$1:A906),"")</f>
        <v/>
      </c>
      <c r="B907" s="133" t="str">
        <f ca="1">OFFSET('Purchases Input worksheet'!$A$1,ROW()-2,0)</f>
        <v/>
      </c>
      <c r="C907" s="201" t="str">
        <f ca="1">IF($C906="Total","",
IF($C906="","",
IF(OFFSET('Purchases Input worksheet'!$B$1,ROW()-2,0)="","TOTAL",
OFFSET('Purchases Input worksheet'!$B$1,ROW()-2,0))))</f>
        <v/>
      </c>
      <c r="D907" s="201" t="str">
        <f ca="1">IF(OFFSET('Purchases Input worksheet'!$C$1,ROW()-2,0)="","",OFFSET('Purchases Input worksheet'!$C$1,ROW()-2,0))</f>
        <v/>
      </c>
      <c r="E907" s="170" t="str">
        <f ca="1">IF(OFFSET('Purchases Input worksheet'!$F$1,ROW()-2,0)="","",OFFSET('Purchases Input worksheet'!$F$1,ROW()-2,0))</f>
        <v/>
      </c>
      <c r="F907" s="202" t="str">
        <f ca="1">IF(OFFSET('Purchases Input worksheet'!$G$1,ROW()-2,0)="","",OFFSET('Purchases Input worksheet'!$G$1,ROW()-2,0))</f>
        <v/>
      </c>
      <c r="G907" s="205" t="str">
        <f ca="1">IF($C907="Total",SUM(G$1:G906),IF(OR('Purchases Input worksheet'!$M906&gt;0,'Purchases Input worksheet'!$M906=0),"",'Purchases Input worksheet'!$M906))</f>
        <v/>
      </c>
      <c r="H907" s="206" t="str">
        <f ca="1">IF($C907="Total",SUM(H$1:H906),IF(OR('Purchases Input worksheet'!$M906&lt;0,'Purchases Input worksheet'!$M906=0),"",'Purchases Input worksheet'!$M906))</f>
        <v/>
      </c>
      <c r="I907" s="347"/>
      <c r="J907" s="211" t="str">
        <f ca="1">IF($C907="Total",SUM($I$1:I906),"")</f>
        <v/>
      </c>
      <c r="K907" s="212" t="str">
        <f ca="1">IFERROR(IF($C907="Total",$K$2+SUM($G907:$H907)-$J907,
IF(AND(G907="",H907=""),"",
$K$2+SUM(H$3:$H907)+SUM(G$3:$G907)-SUM(I$2:$I907))),"")</f>
        <v/>
      </c>
    </row>
    <row r="908" spans="1:11" x14ac:dyDescent="0.35">
      <c r="A908" s="318" t="str">
        <f ca="1">IF($B908='Creditor balance enquiry'!$C$2,1+COUNT($A$1:A907),"")</f>
        <v/>
      </c>
      <c r="B908" s="133" t="str">
        <f ca="1">OFFSET('Purchases Input worksheet'!$A$1,ROW()-2,0)</f>
        <v/>
      </c>
      <c r="C908" s="201" t="str">
        <f ca="1">IF($C907="Total","",
IF($C907="","",
IF(OFFSET('Purchases Input worksheet'!$B$1,ROW()-2,0)="","TOTAL",
OFFSET('Purchases Input worksheet'!$B$1,ROW()-2,0))))</f>
        <v/>
      </c>
      <c r="D908" s="201" t="str">
        <f ca="1">IF(OFFSET('Purchases Input worksheet'!$C$1,ROW()-2,0)="","",OFFSET('Purchases Input worksheet'!$C$1,ROW()-2,0))</f>
        <v/>
      </c>
      <c r="E908" s="170" t="str">
        <f ca="1">IF(OFFSET('Purchases Input worksheet'!$F$1,ROW()-2,0)="","",OFFSET('Purchases Input worksheet'!$F$1,ROW()-2,0))</f>
        <v/>
      </c>
      <c r="F908" s="202" t="str">
        <f ca="1">IF(OFFSET('Purchases Input worksheet'!$G$1,ROW()-2,0)="","",OFFSET('Purchases Input worksheet'!$G$1,ROW()-2,0))</f>
        <v/>
      </c>
      <c r="G908" s="205" t="str">
        <f ca="1">IF($C908="Total",SUM(G$1:G907),IF(OR('Purchases Input worksheet'!$M907&gt;0,'Purchases Input worksheet'!$M907=0),"",'Purchases Input worksheet'!$M907))</f>
        <v/>
      </c>
      <c r="H908" s="206" t="str">
        <f ca="1">IF($C908="Total",SUM(H$1:H907),IF(OR('Purchases Input worksheet'!$M907&lt;0,'Purchases Input worksheet'!$M907=0),"",'Purchases Input worksheet'!$M907))</f>
        <v/>
      </c>
      <c r="I908" s="347"/>
      <c r="J908" s="211" t="str">
        <f ca="1">IF($C908="Total",SUM($I$1:I907),"")</f>
        <v/>
      </c>
      <c r="K908" s="212" t="str">
        <f ca="1">IFERROR(IF($C908="Total",$K$2+SUM($G908:$H908)-$J908,
IF(AND(G908="",H908=""),"",
$K$2+SUM(H$3:$H908)+SUM(G$3:$G908)-SUM(I$2:$I908))),"")</f>
        <v/>
      </c>
    </row>
    <row r="909" spans="1:11" x14ac:dyDescent="0.35">
      <c r="A909" s="318" t="str">
        <f ca="1">IF($B909='Creditor balance enquiry'!$C$2,1+COUNT($A$1:A908),"")</f>
        <v/>
      </c>
      <c r="B909" s="133" t="str">
        <f ca="1">OFFSET('Purchases Input worksheet'!$A$1,ROW()-2,0)</f>
        <v/>
      </c>
      <c r="C909" s="201" t="str">
        <f ca="1">IF($C908="Total","",
IF($C908="","",
IF(OFFSET('Purchases Input worksheet'!$B$1,ROW()-2,0)="","TOTAL",
OFFSET('Purchases Input worksheet'!$B$1,ROW()-2,0))))</f>
        <v/>
      </c>
      <c r="D909" s="201" t="str">
        <f ca="1">IF(OFFSET('Purchases Input worksheet'!$C$1,ROW()-2,0)="","",OFFSET('Purchases Input worksheet'!$C$1,ROW()-2,0))</f>
        <v/>
      </c>
      <c r="E909" s="170" t="str">
        <f ca="1">IF(OFFSET('Purchases Input worksheet'!$F$1,ROW()-2,0)="","",OFFSET('Purchases Input worksheet'!$F$1,ROW()-2,0))</f>
        <v/>
      </c>
      <c r="F909" s="202" t="str">
        <f ca="1">IF(OFFSET('Purchases Input worksheet'!$G$1,ROW()-2,0)="","",OFFSET('Purchases Input worksheet'!$G$1,ROW()-2,0))</f>
        <v/>
      </c>
      <c r="G909" s="205" t="str">
        <f ca="1">IF($C909="Total",SUM(G$1:G908),IF(OR('Purchases Input worksheet'!$M908&gt;0,'Purchases Input worksheet'!$M908=0),"",'Purchases Input worksheet'!$M908))</f>
        <v/>
      </c>
      <c r="H909" s="206" t="str">
        <f ca="1">IF($C909="Total",SUM(H$1:H908),IF(OR('Purchases Input worksheet'!$M908&lt;0,'Purchases Input worksheet'!$M908=0),"",'Purchases Input worksheet'!$M908))</f>
        <v/>
      </c>
      <c r="I909" s="347"/>
      <c r="J909" s="211" t="str">
        <f ca="1">IF($C909="Total",SUM($I$1:I908),"")</f>
        <v/>
      </c>
      <c r="K909" s="212" t="str">
        <f ca="1">IFERROR(IF($C909="Total",$K$2+SUM($G909:$H909)-$J909,
IF(AND(G909="",H909=""),"",
$K$2+SUM(H$3:$H909)+SUM(G$3:$G909)-SUM(I$2:$I909))),"")</f>
        <v/>
      </c>
    </row>
    <row r="910" spans="1:11" x14ac:dyDescent="0.35">
      <c r="A910" s="318" t="str">
        <f ca="1">IF($B910='Creditor balance enquiry'!$C$2,1+COUNT($A$1:A909),"")</f>
        <v/>
      </c>
      <c r="B910" s="133" t="str">
        <f ca="1">OFFSET('Purchases Input worksheet'!$A$1,ROW()-2,0)</f>
        <v/>
      </c>
      <c r="C910" s="201" t="str">
        <f ca="1">IF($C909="Total","",
IF($C909="","",
IF(OFFSET('Purchases Input worksheet'!$B$1,ROW()-2,0)="","TOTAL",
OFFSET('Purchases Input worksheet'!$B$1,ROW()-2,0))))</f>
        <v/>
      </c>
      <c r="D910" s="201" t="str">
        <f ca="1">IF(OFFSET('Purchases Input worksheet'!$C$1,ROW()-2,0)="","",OFFSET('Purchases Input worksheet'!$C$1,ROW()-2,0))</f>
        <v/>
      </c>
      <c r="E910" s="170" t="str">
        <f ca="1">IF(OFFSET('Purchases Input worksheet'!$F$1,ROW()-2,0)="","",OFFSET('Purchases Input worksheet'!$F$1,ROW()-2,0))</f>
        <v/>
      </c>
      <c r="F910" s="202" t="str">
        <f ca="1">IF(OFFSET('Purchases Input worksheet'!$G$1,ROW()-2,0)="","",OFFSET('Purchases Input worksheet'!$G$1,ROW()-2,0))</f>
        <v/>
      </c>
      <c r="G910" s="205" t="str">
        <f ca="1">IF($C910="Total",SUM(G$1:G909),IF(OR('Purchases Input worksheet'!$M909&gt;0,'Purchases Input worksheet'!$M909=0),"",'Purchases Input worksheet'!$M909))</f>
        <v/>
      </c>
      <c r="H910" s="206" t="str">
        <f ca="1">IF($C910="Total",SUM(H$1:H909),IF(OR('Purchases Input worksheet'!$M909&lt;0,'Purchases Input worksheet'!$M909=0),"",'Purchases Input worksheet'!$M909))</f>
        <v/>
      </c>
      <c r="I910" s="347"/>
      <c r="J910" s="211" t="str">
        <f ca="1">IF($C910="Total",SUM($I$1:I909),"")</f>
        <v/>
      </c>
      <c r="K910" s="212" t="str">
        <f ca="1">IFERROR(IF($C910="Total",$K$2+SUM($G910:$H910)-$J910,
IF(AND(G910="",H910=""),"",
$K$2+SUM(H$3:$H910)+SUM(G$3:$G910)-SUM(I$2:$I910))),"")</f>
        <v/>
      </c>
    </row>
    <row r="911" spans="1:11" x14ac:dyDescent="0.35">
      <c r="A911" s="318" t="str">
        <f ca="1">IF($B911='Creditor balance enquiry'!$C$2,1+COUNT($A$1:A910),"")</f>
        <v/>
      </c>
      <c r="B911" s="133" t="str">
        <f ca="1">OFFSET('Purchases Input worksheet'!$A$1,ROW()-2,0)</f>
        <v/>
      </c>
      <c r="C911" s="201" t="str">
        <f ca="1">IF($C910="Total","",
IF($C910="","",
IF(OFFSET('Purchases Input worksheet'!$B$1,ROW()-2,0)="","TOTAL",
OFFSET('Purchases Input worksheet'!$B$1,ROW()-2,0))))</f>
        <v/>
      </c>
      <c r="D911" s="201" t="str">
        <f ca="1">IF(OFFSET('Purchases Input worksheet'!$C$1,ROW()-2,0)="","",OFFSET('Purchases Input worksheet'!$C$1,ROW()-2,0))</f>
        <v/>
      </c>
      <c r="E911" s="170" t="str">
        <f ca="1">IF(OFFSET('Purchases Input worksheet'!$F$1,ROW()-2,0)="","",OFFSET('Purchases Input worksheet'!$F$1,ROW()-2,0))</f>
        <v/>
      </c>
      <c r="F911" s="202" t="str">
        <f ca="1">IF(OFFSET('Purchases Input worksheet'!$G$1,ROW()-2,0)="","",OFFSET('Purchases Input worksheet'!$G$1,ROW()-2,0))</f>
        <v/>
      </c>
      <c r="G911" s="205" t="str">
        <f ca="1">IF($C911="Total",SUM(G$1:G910),IF(OR('Purchases Input worksheet'!$M910&gt;0,'Purchases Input worksheet'!$M910=0),"",'Purchases Input worksheet'!$M910))</f>
        <v/>
      </c>
      <c r="H911" s="206" t="str">
        <f ca="1">IF($C911="Total",SUM(H$1:H910),IF(OR('Purchases Input worksheet'!$M910&lt;0,'Purchases Input worksheet'!$M910=0),"",'Purchases Input worksheet'!$M910))</f>
        <v/>
      </c>
      <c r="I911" s="347"/>
      <c r="J911" s="211" t="str">
        <f ca="1">IF($C911="Total",SUM($I$1:I910),"")</f>
        <v/>
      </c>
      <c r="K911" s="212" t="str">
        <f ca="1">IFERROR(IF($C911="Total",$K$2+SUM($G911:$H911)-$J911,
IF(AND(G911="",H911=""),"",
$K$2+SUM(H$3:$H911)+SUM(G$3:$G911)-SUM(I$2:$I911))),"")</f>
        <v/>
      </c>
    </row>
    <row r="912" spans="1:11" x14ac:dyDescent="0.35">
      <c r="A912" s="318" t="str">
        <f ca="1">IF($B912='Creditor balance enquiry'!$C$2,1+COUNT($A$1:A911),"")</f>
        <v/>
      </c>
      <c r="B912" s="133" t="str">
        <f ca="1">OFFSET('Purchases Input worksheet'!$A$1,ROW()-2,0)</f>
        <v/>
      </c>
      <c r="C912" s="201" t="str">
        <f ca="1">IF($C911="Total","",
IF($C911="","",
IF(OFFSET('Purchases Input worksheet'!$B$1,ROW()-2,0)="","TOTAL",
OFFSET('Purchases Input worksheet'!$B$1,ROW()-2,0))))</f>
        <v/>
      </c>
      <c r="D912" s="201" t="str">
        <f ca="1">IF(OFFSET('Purchases Input worksheet'!$C$1,ROW()-2,0)="","",OFFSET('Purchases Input worksheet'!$C$1,ROW()-2,0))</f>
        <v/>
      </c>
      <c r="E912" s="170" t="str">
        <f ca="1">IF(OFFSET('Purchases Input worksheet'!$F$1,ROW()-2,0)="","",OFFSET('Purchases Input worksheet'!$F$1,ROW()-2,0))</f>
        <v/>
      </c>
      <c r="F912" s="202" t="str">
        <f ca="1">IF(OFFSET('Purchases Input worksheet'!$G$1,ROW()-2,0)="","",OFFSET('Purchases Input worksheet'!$G$1,ROW()-2,0))</f>
        <v/>
      </c>
      <c r="G912" s="205" t="str">
        <f ca="1">IF($C912="Total",SUM(G$1:G911),IF(OR('Purchases Input worksheet'!$M911&gt;0,'Purchases Input worksheet'!$M911=0),"",'Purchases Input worksheet'!$M911))</f>
        <v/>
      </c>
      <c r="H912" s="206" t="str">
        <f ca="1">IF($C912="Total",SUM(H$1:H911),IF(OR('Purchases Input worksheet'!$M911&lt;0,'Purchases Input worksheet'!$M911=0),"",'Purchases Input worksheet'!$M911))</f>
        <v/>
      </c>
      <c r="I912" s="347"/>
      <c r="J912" s="211" t="str">
        <f ca="1">IF($C912="Total",SUM($I$1:I911),"")</f>
        <v/>
      </c>
      <c r="K912" s="212" t="str">
        <f ca="1">IFERROR(IF($C912="Total",$K$2+SUM($G912:$H912)-$J912,
IF(AND(G912="",H912=""),"",
$K$2+SUM(H$3:$H912)+SUM(G$3:$G912)-SUM(I$2:$I912))),"")</f>
        <v/>
      </c>
    </row>
    <row r="913" spans="1:11" x14ac:dyDescent="0.35">
      <c r="A913" s="318" t="str">
        <f ca="1">IF($B913='Creditor balance enquiry'!$C$2,1+COUNT($A$1:A912),"")</f>
        <v/>
      </c>
      <c r="B913" s="133" t="str">
        <f ca="1">OFFSET('Purchases Input worksheet'!$A$1,ROW()-2,0)</f>
        <v/>
      </c>
      <c r="C913" s="201" t="str">
        <f ca="1">IF($C912="Total","",
IF($C912="","",
IF(OFFSET('Purchases Input worksheet'!$B$1,ROW()-2,0)="","TOTAL",
OFFSET('Purchases Input worksheet'!$B$1,ROW()-2,0))))</f>
        <v/>
      </c>
      <c r="D913" s="201" t="str">
        <f ca="1">IF(OFFSET('Purchases Input worksheet'!$C$1,ROW()-2,0)="","",OFFSET('Purchases Input worksheet'!$C$1,ROW()-2,0))</f>
        <v/>
      </c>
      <c r="E913" s="170" t="str">
        <f ca="1">IF(OFFSET('Purchases Input worksheet'!$F$1,ROW()-2,0)="","",OFFSET('Purchases Input worksheet'!$F$1,ROW()-2,0))</f>
        <v/>
      </c>
      <c r="F913" s="202" t="str">
        <f ca="1">IF(OFFSET('Purchases Input worksheet'!$G$1,ROW()-2,0)="","",OFFSET('Purchases Input worksheet'!$G$1,ROW()-2,0))</f>
        <v/>
      </c>
      <c r="G913" s="205" t="str">
        <f ca="1">IF($C913="Total",SUM(G$1:G912),IF(OR('Purchases Input worksheet'!$M912&gt;0,'Purchases Input worksheet'!$M912=0),"",'Purchases Input worksheet'!$M912))</f>
        <v/>
      </c>
      <c r="H913" s="206" t="str">
        <f ca="1">IF($C913="Total",SUM(H$1:H912),IF(OR('Purchases Input worksheet'!$M912&lt;0,'Purchases Input worksheet'!$M912=0),"",'Purchases Input worksheet'!$M912))</f>
        <v/>
      </c>
      <c r="I913" s="347"/>
      <c r="J913" s="211" t="str">
        <f ca="1">IF($C913="Total",SUM($I$1:I912),"")</f>
        <v/>
      </c>
      <c r="K913" s="212" t="str">
        <f ca="1">IFERROR(IF($C913="Total",$K$2+SUM($G913:$H913)-$J913,
IF(AND(G913="",H913=""),"",
$K$2+SUM(H$3:$H913)+SUM(G$3:$G913)-SUM(I$2:$I913))),"")</f>
        <v/>
      </c>
    </row>
    <row r="914" spans="1:11" x14ac:dyDescent="0.35">
      <c r="A914" s="318" t="str">
        <f ca="1">IF($B914='Creditor balance enquiry'!$C$2,1+COUNT($A$1:A913),"")</f>
        <v/>
      </c>
      <c r="B914" s="133" t="str">
        <f ca="1">OFFSET('Purchases Input worksheet'!$A$1,ROW()-2,0)</f>
        <v/>
      </c>
      <c r="C914" s="201" t="str">
        <f ca="1">IF($C913="Total","",
IF($C913="","",
IF(OFFSET('Purchases Input worksheet'!$B$1,ROW()-2,0)="","TOTAL",
OFFSET('Purchases Input worksheet'!$B$1,ROW()-2,0))))</f>
        <v/>
      </c>
      <c r="D914" s="201" t="str">
        <f ca="1">IF(OFFSET('Purchases Input worksheet'!$C$1,ROW()-2,0)="","",OFFSET('Purchases Input worksheet'!$C$1,ROW()-2,0))</f>
        <v/>
      </c>
      <c r="E914" s="170" t="str">
        <f ca="1">IF(OFFSET('Purchases Input worksheet'!$F$1,ROW()-2,0)="","",OFFSET('Purchases Input worksheet'!$F$1,ROW()-2,0))</f>
        <v/>
      </c>
      <c r="F914" s="202" t="str">
        <f ca="1">IF(OFFSET('Purchases Input worksheet'!$G$1,ROW()-2,0)="","",OFFSET('Purchases Input worksheet'!$G$1,ROW()-2,0))</f>
        <v/>
      </c>
      <c r="G914" s="205" t="str">
        <f ca="1">IF($C914="Total",SUM(G$1:G913),IF(OR('Purchases Input worksheet'!$M913&gt;0,'Purchases Input worksheet'!$M913=0),"",'Purchases Input worksheet'!$M913))</f>
        <v/>
      </c>
      <c r="H914" s="206" t="str">
        <f ca="1">IF($C914="Total",SUM(H$1:H913),IF(OR('Purchases Input worksheet'!$M913&lt;0,'Purchases Input worksheet'!$M913=0),"",'Purchases Input worksheet'!$M913))</f>
        <v/>
      </c>
      <c r="I914" s="347"/>
      <c r="J914" s="211" t="str">
        <f ca="1">IF($C914="Total",SUM($I$1:I913),"")</f>
        <v/>
      </c>
      <c r="K914" s="212" t="str">
        <f ca="1">IFERROR(IF($C914="Total",$K$2+SUM($G914:$H914)-$J914,
IF(AND(G914="",H914=""),"",
$K$2+SUM(H$3:$H914)+SUM(G$3:$G914)-SUM(I$2:$I914))),"")</f>
        <v/>
      </c>
    </row>
    <row r="915" spans="1:11" x14ac:dyDescent="0.35">
      <c r="A915" s="318" t="str">
        <f ca="1">IF($B915='Creditor balance enquiry'!$C$2,1+COUNT($A$1:A914),"")</f>
        <v/>
      </c>
      <c r="B915" s="133" t="str">
        <f ca="1">OFFSET('Purchases Input worksheet'!$A$1,ROW()-2,0)</f>
        <v/>
      </c>
      <c r="C915" s="201" t="str">
        <f ca="1">IF($C914="Total","",
IF($C914="","",
IF(OFFSET('Purchases Input worksheet'!$B$1,ROW()-2,0)="","TOTAL",
OFFSET('Purchases Input worksheet'!$B$1,ROW()-2,0))))</f>
        <v/>
      </c>
      <c r="D915" s="201" t="str">
        <f ca="1">IF(OFFSET('Purchases Input worksheet'!$C$1,ROW()-2,0)="","",OFFSET('Purchases Input worksheet'!$C$1,ROW()-2,0))</f>
        <v/>
      </c>
      <c r="E915" s="170" t="str">
        <f ca="1">IF(OFFSET('Purchases Input worksheet'!$F$1,ROW()-2,0)="","",OFFSET('Purchases Input worksheet'!$F$1,ROW()-2,0))</f>
        <v/>
      </c>
      <c r="F915" s="202" t="str">
        <f ca="1">IF(OFFSET('Purchases Input worksheet'!$G$1,ROW()-2,0)="","",OFFSET('Purchases Input worksheet'!$G$1,ROW()-2,0))</f>
        <v/>
      </c>
      <c r="G915" s="205" t="str">
        <f ca="1">IF($C915="Total",SUM(G$1:G914),IF(OR('Purchases Input worksheet'!$M914&gt;0,'Purchases Input worksheet'!$M914=0),"",'Purchases Input worksheet'!$M914))</f>
        <v/>
      </c>
      <c r="H915" s="206" t="str">
        <f ca="1">IF($C915="Total",SUM(H$1:H914),IF(OR('Purchases Input worksheet'!$M914&lt;0,'Purchases Input worksheet'!$M914=0),"",'Purchases Input worksheet'!$M914))</f>
        <v/>
      </c>
      <c r="I915" s="347"/>
      <c r="J915" s="211" t="str">
        <f ca="1">IF($C915="Total",SUM($I$1:I914),"")</f>
        <v/>
      </c>
      <c r="K915" s="212" t="str">
        <f ca="1">IFERROR(IF($C915="Total",$K$2+SUM($G915:$H915)-$J915,
IF(AND(G915="",H915=""),"",
$K$2+SUM(H$3:$H915)+SUM(G$3:$G915)-SUM(I$2:$I915))),"")</f>
        <v/>
      </c>
    </row>
    <row r="916" spans="1:11" x14ac:dyDescent="0.35">
      <c r="A916" s="318" t="str">
        <f ca="1">IF($B916='Creditor balance enquiry'!$C$2,1+COUNT($A$1:A915),"")</f>
        <v/>
      </c>
      <c r="B916" s="133" t="str">
        <f ca="1">OFFSET('Purchases Input worksheet'!$A$1,ROW()-2,0)</f>
        <v/>
      </c>
      <c r="C916" s="201" t="str">
        <f ca="1">IF($C915="Total","",
IF($C915="","",
IF(OFFSET('Purchases Input worksheet'!$B$1,ROW()-2,0)="","TOTAL",
OFFSET('Purchases Input worksheet'!$B$1,ROW()-2,0))))</f>
        <v/>
      </c>
      <c r="D916" s="201" t="str">
        <f ca="1">IF(OFFSET('Purchases Input worksheet'!$C$1,ROW()-2,0)="","",OFFSET('Purchases Input worksheet'!$C$1,ROW()-2,0))</f>
        <v/>
      </c>
      <c r="E916" s="170" t="str">
        <f ca="1">IF(OFFSET('Purchases Input worksheet'!$F$1,ROW()-2,0)="","",OFFSET('Purchases Input worksheet'!$F$1,ROW()-2,0))</f>
        <v/>
      </c>
      <c r="F916" s="202" t="str">
        <f ca="1">IF(OFFSET('Purchases Input worksheet'!$G$1,ROW()-2,0)="","",OFFSET('Purchases Input worksheet'!$G$1,ROW()-2,0))</f>
        <v/>
      </c>
      <c r="G916" s="205" t="str">
        <f ca="1">IF($C916="Total",SUM(G$1:G915),IF(OR('Purchases Input worksheet'!$M915&gt;0,'Purchases Input worksheet'!$M915=0),"",'Purchases Input worksheet'!$M915))</f>
        <v/>
      </c>
      <c r="H916" s="206" t="str">
        <f ca="1">IF($C916="Total",SUM(H$1:H915),IF(OR('Purchases Input worksheet'!$M915&lt;0,'Purchases Input worksheet'!$M915=0),"",'Purchases Input worksheet'!$M915))</f>
        <v/>
      </c>
      <c r="I916" s="347"/>
      <c r="J916" s="211" t="str">
        <f ca="1">IF($C916="Total",SUM($I$1:I915),"")</f>
        <v/>
      </c>
      <c r="K916" s="212" t="str">
        <f ca="1">IFERROR(IF($C916="Total",$K$2+SUM($G916:$H916)-$J916,
IF(AND(G916="",H916=""),"",
$K$2+SUM(H$3:$H916)+SUM(G$3:$G916)-SUM(I$2:$I916))),"")</f>
        <v/>
      </c>
    </row>
    <row r="917" spans="1:11" x14ac:dyDescent="0.35">
      <c r="A917" s="318" t="str">
        <f ca="1">IF($B917='Creditor balance enquiry'!$C$2,1+COUNT($A$1:A916),"")</f>
        <v/>
      </c>
      <c r="B917" s="133" t="str">
        <f ca="1">OFFSET('Purchases Input worksheet'!$A$1,ROW()-2,0)</f>
        <v/>
      </c>
      <c r="C917" s="201" t="str">
        <f ca="1">IF($C916="Total","",
IF($C916="","",
IF(OFFSET('Purchases Input worksheet'!$B$1,ROW()-2,0)="","TOTAL",
OFFSET('Purchases Input worksheet'!$B$1,ROW()-2,0))))</f>
        <v/>
      </c>
      <c r="D917" s="201" t="str">
        <f ca="1">IF(OFFSET('Purchases Input worksheet'!$C$1,ROW()-2,0)="","",OFFSET('Purchases Input worksheet'!$C$1,ROW()-2,0))</f>
        <v/>
      </c>
      <c r="E917" s="170" t="str">
        <f ca="1">IF(OFFSET('Purchases Input worksheet'!$F$1,ROW()-2,0)="","",OFFSET('Purchases Input worksheet'!$F$1,ROW()-2,0))</f>
        <v/>
      </c>
      <c r="F917" s="202" t="str">
        <f ca="1">IF(OFFSET('Purchases Input worksheet'!$G$1,ROW()-2,0)="","",OFFSET('Purchases Input worksheet'!$G$1,ROW()-2,0))</f>
        <v/>
      </c>
      <c r="G917" s="205" t="str">
        <f ca="1">IF($C917="Total",SUM(G$1:G916),IF(OR('Purchases Input worksheet'!$M916&gt;0,'Purchases Input worksheet'!$M916=0),"",'Purchases Input worksheet'!$M916))</f>
        <v/>
      </c>
      <c r="H917" s="206" t="str">
        <f ca="1">IF($C917="Total",SUM(H$1:H916),IF(OR('Purchases Input worksheet'!$M916&lt;0,'Purchases Input worksheet'!$M916=0),"",'Purchases Input worksheet'!$M916))</f>
        <v/>
      </c>
      <c r="I917" s="347"/>
      <c r="J917" s="211" t="str">
        <f ca="1">IF($C917="Total",SUM($I$1:I916),"")</f>
        <v/>
      </c>
      <c r="K917" s="212" t="str">
        <f ca="1">IFERROR(IF($C917="Total",$K$2+SUM($G917:$H917)-$J917,
IF(AND(G917="",H917=""),"",
$K$2+SUM(H$3:$H917)+SUM(G$3:$G917)-SUM(I$2:$I917))),"")</f>
        <v/>
      </c>
    </row>
    <row r="918" spans="1:11" x14ac:dyDescent="0.35">
      <c r="A918" s="318" t="str">
        <f ca="1">IF($B918='Creditor balance enquiry'!$C$2,1+COUNT($A$1:A917),"")</f>
        <v/>
      </c>
      <c r="B918" s="133" t="str">
        <f ca="1">OFFSET('Purchases Input worksheet'!$A$1,ROW()-2,0)</f>
        <v/>
      </c>
      <c r="C918" s="201" t="str">
        <f ca="1">IF($C917="Total","",
IF($C917="","",
IF(OFFSET('Purchases Input worksheet'!$B$1,ROW()-2,0)="","TOTAL",
OFFSET('Purchases Input worksheet'!$B$1,ROW()-2,0))))</f>
        <v/>
      </c>
      <c r="D918" s="201" t="str">
        <f ca="1">IF(OFFSET('Purchases Input worksheet'!$C$1,ROW()-2,0)="","",OFFSET('Purchases Input worksheet'!$C$1,ROW()-2,0))</f>
        <v/>
      </c>
      <c r="E918" s="170" t="str">
        <f ca="1">IF(OFFSET('Purchases Input worksheet'!$F$1,ROW()-2,0)="","",OFFSET('Purchases Input worksheet'!$F$1,ROW()-2,0))</f>
        <v/>
      </c>
      <c r="F918" s="202" t="str">
        <f ca="1">IF(OFFSET('Purchases Input worksheet'!$G$1,ROW()-2,0)="","",OFFSET('Purchases Input worksheet'!$G$1,ROW()-2,0))</f>
        <v/>
      </c>
      <c r="G918" s="205" t="str">
        <f ca="1">IF($C918="Total",SUM(G$1:G917),IF(OR('Purchases Input worksheet'!$M917&gt;0,'Purchases Input worksheet'!$M917=0),"",'Purchases Input worksheet'!$M917))</f>
        <v/>
      </c>
      <c r="H918" s="206" t="str">
        <f ca="1">IF($C918="Total",SUM(H$1:H917),IF(OR('Purchases Input worksheet'!$M917&lt;0,'Purchases Input worksheet'!$M917=0),"",'Purchases Input worksheet'!$M917))</f>
        <v/>
      </c>
      <c r="I918" s="347"/>
      <c r="J918" s="211" t="str">
        <f ca="1">IF($C918="Total",SUM($I$1:I917),"")</f>
        <v/>
      </c>
      <c r="K918" s="212" t="str">
        <f ca="1">IFERROR(IF($C918="Total",$K$2+SUM($G918:$H918)-$J918,
IF(AND(G918="",H918=""),"",
$K$2+SUM(H$3:$H918)+SUM(G$3:$G918)-SUM(I$2:$I918))),"")</f>
        <v/>
      </c>
    </row>
    <row r="919" spans="1:11" x14ac:dyDescent="0.35">
      <c r="A919" s="318" t="str">
        <f ca="1">IF($B919='Creditor balance enquiry'!$C$2,1+COUNT($A$1:A918),"")</f>
        <v/>
      </c>
      <c r="B919" s="133" t="str">
        <f ca="1">OFFSET('Purchases Input worksheet'!$A$1,ROW()-2,0)</f>
        <v/>
      </c>
      <c r="C919" s="201" t="str">
        <f ca="1">IF($C918="Total","",
IF($C918="","",
IF(OFFSET('Purchases Input worksheet'!$B$1,ROW()-2,0)="","TOTAL",
OFFSET('Purchases Input worksheet'!$B$1,ROW()-2,0))))</f>
        <v/>
      </c>
      <c r="D919" s="201" t="str">
        <f ca="1">IF(OFFSET('Purchases Input worksheet'!$C$1,ROW()-2,0)="","",OFFSET('Purchases Input worksheet'!$C$1,ROW()-2,0))</f>
        <v/>
      </c>
      <c r="E919" s="170" t="str">
        <f ca="1">IF(OFFSET('Purchases Input worksheet'!$F$1,ROW()-2,0)="","",OFFSET('Purchases Input worksheet'!$F$1,ROW()-2,0))</f>
        <v/>
      </c>
      <c r="F919" s="202" t="str">
        <f ca="1">IF(OFFSET('Purchases Input worksheet'!$G$1,ROW()-2,0)="","",OFFSET('Purchases Input worksheet'!$G$1,ROW()-2,0))</f>
        <v/>
      </c>
      <c r="G919" s="205" t="str">
        <f ca="1">IF($C919="Total",SUM(G$1:G918),IF(OR('Purchases Input worksheet'!$M918&gt;0,'Purchases Input worksheet'!$M918=0),"",'Purchases Input worksheet'!$M918))</f>
        <v/>
      </c>
      <c r="H919" s="206" t="str">
        <f ca="1">IF($C919="Total",SUM(H$1:H918),IF(OR('Purchases Input worksheet'!$M918&lt;0,'Purchases Input worksheet'!$M918=0),"",'Purchases Input worksheet'!$M918))</f>
        <v/>
      </c>
      <c r="I919" s="347"/>
      <c r="J919" s="211" t="str">
        <f ca="1">IF($C919="Total",SUM($I$1:I918),"")</f>
        <v/>
      </c>
      <c r="K919" s="212" t="str">
        <f ca="1">IFERROR(IF($C919="Total",$K$2+SUM($G919:$H919)-$J919,
IF(AND(G919="",H919=""),"",
$K$2+SUM(H$3:$H919)+SUM(G$3:$G919)-SUM(I$2:$I919))),"")</f>
        <v/>
      </c>
    </row>
    <row r="920" spans="1:11" x14ac:dyDescent="0.35">
      <c r="A920" s="318" t="str">
        <f ca="1">IF($B920='Creditor balance enquiry'!$C$2,1+COUNT($A$1:A919),"")</f>
        <v/>
      </c>
      <c r="B920" s="133" t="str">
        <f ca="1">OFFSET('Purchases Input worksheet'!$A$1,ROW()-2,0)</f>
        <v/>
      </c>
      <c r="C920" s="201" t="str">
        <f ca="1">IF($C919="Total","",
IF($C919="","",
IF(OFFSET('Purchases Input worksheet'!$B$1,ROW()-2,0)="","TOTAL",
OFFSET('Purchases Input worksheet'!$B$1,ROW()-2,0))))</f>
        <v/>
      </c>
      <c r="D920" s="201" t="str">
        <f ca="1">IF(OFFSET('Purchases Input worksheet'!$C$1,ROW()-2,0)="","",OFFSET('Purchases Input worksheet'!$C$1,ROW()-2,0))</f>
        <v/>
      </c>
      <c r="E920" s="170" t="str">
        <f ca="1">IF(OFFSET('Purchases Input worksheet'!$F$1,ROW()-2,0)="","",OFFSET('Purchases Input worksheet'!$F$1,ROW()-2,0))</f>
        <v/>
      </c>
      <c r="F920" s="202" t="str">
        <f ca="1">IF(OFFSET('Purchases Input worksheet'!$G$1,ROW()-2,0)="","",OFFSET('Purchases Input worksheet'!$G$1,ROW()-2,0))</f>
        <v/>
      </c>
      <c r="G920" s="205" t="str">
        <f ca="1">IF($C920="Total",SUM(G$1:G919),IF(OR('Purchases Input worksheet'!$M919&gt;0,'Purchases Input worksheet'!$M919=0),"",'Purchases Input worksheet'!$M919))</f>
        <v/>
      </c>
      <c r="H920" s="206" t="str">
        <f ca="1">IF($C920="Total",SUM(H$1:H919),IF(OR('Purchases Input worksheet'!$M919&lt;0,'Purchases Input worksheet'!$M919=0),"",'Purchases Input worksheet'!$M919))</f>
        <v/>
      </c>
      <c r="I920" s="347"/>
      <c r="J920" s="211" t="str">
        <f ca="1">IF($C920="Total",SUM($I$1:I919),"")</f>
        <v/>
      </c>
      <c r="K920" s="212" t="str">
        <f ca="1">IFERROR(IF($C920="Total",$K$2+SUM($G920:$H920)-$J920,
IF(AND(G920="",H920=""),"",
$K$2+SUM(H$3:$H920)+SUM(G$3:$G920)-SUM(I$2:$I920))),"")</f>
        <v/>
      </c>
    </row>
    <row r="921" spans="1:11" x14ac:dyDescent="0.35">
      <c r="A921" s="318" t="str">
        <f ca="1">IF($B921='Creditor balance enquiry'!$C$2,1+COUNT($A$1:A920),"")</f>
        <v/>
      </c>
      <c r="B921" s="133" t="str">
        <f ca="1">OFFSET('Purchases Input worksheet'!$A$1,ROW()-2,0)</f>
        <v/>
      </c>
      <c r="C921" s="201" t="str">
        <f ca="1">IF($C920="Total","",
IF($C920="","",
IF(OFFSET('Purchases Input worksheet'!$B$1,ROW()-2,0)="","TOTAL",
OFFSET('Purchases Input worksheet'!$B$1,ROW()-2,0))))</f>
        <v/>
      </c>
      <c r="D921" s="201" t="str">
        <f ca="1">IF(OFFSET('Purchases Input worksheet'!$C$1,ROW()-2,0)="","",OFFSET('Purchases Input worksheet'!$C$1,ROW()-2,0))</f>
        <v/>
      </c>
      <c r="E921" s="170" t="str">
        <f ca="1">IF(OFFSET('Purchases Input worksheet'!$F$1,ROW()-2,0)="","",OFFSET('Purchases Input worksheet'!$F$1,ROW()-2,0))</f>
        <v/>
      </c>
      <c r="F921" s="202" t="str">
        <f ca="1">IF(OFFSET('Purchases Input worksheet'!$G$1,ROW()-2,0)="","",OFFSET('Purchases Input worksheet'!$G$1,ROW()-2,0))</f>
        <v/>
      </c>
      <c r="G921" s="205" t="str">
        <f ca="1">IF($C921="Total",SUM(G$1:G920),IF(OR('Purchases Input worksheet'!$M920&gt;0,'Purchases Input worksheet'!$M920=0),"",'Purchases Input worksheet'!$M920))</f>
        <v/>
      </c>
      <c r="H921" s="206" t="str">
        <f ca="1">IF($C921="Total",SUM(H$1:H920),IF(OR('Purchases Input worksheet'!$M920&lt;0,'Purchases Input worksheet'!$M920=0),"",'Purchases Input worksheet'!$M920))</f>
        <v/>
      </c>
      <c r="I921" s="347"/>
      <c r="J921" s="211" t="str">
        <f ca="1">IF($C921="Total",SUM($I$1:I920),"")</f>
        <v/>
      </c>
      <c r="K921" s="212" t="str">
        <f ca="1">IFERROR(IF($C921="Total",$K$2+SUM($G921:$H921)-$J921,
IF(AND(G921="",H921=""),"",
$K$2+SUM(H$3:$H921)+SUM(G$3:$G921)-SUM(I$2:$I921))),"")</f>
        <v/>
      </c>
    </row>
    <row r="922" spans="1:11" x14ac:dyDescent="0.35">
      <c r="A922" s="318" t="str">
        <f ca="1">IF($B922='Creditor balance enquiry'!$C$2,1+COUNT($A$1:A921),"")</f>
        <v/>
      </c>
      <c r="B922" s="133" t="str">
        <f ca="1">OFFSET('Purchases Input worksheet'!$A$1,ROW()-2,0)</f>
        <v/>
      </c>
      <c r="C922" s="201" t="str">
        <f ca="1">IF($C921="Total","",
IF($C921="","",
IF(OFFSET('Purchases Input worksheet'!$B$1,ROW()-2,0)="","TOTAL",
OFFSET('Purchases Input worksheet'!$B$1,ROW()-2,0))))</f>
        <v/>
      </c>
      <c r="D922" s="201" t="str">
        <f ca="1">IF(OFFSET('Purchases Input worksheet'!$C$1,ROW()-2,0)="","",OFFSET('Purchases Input worksheet'!$C$1,ROW()-2,0))</f>
        <v/>
      </c>
      <c r="E922" s="170" t="str">
        <f ca="1">IF(OFFSET('Purchases Input worksheet'!$F$1,ROW()-2,0)="","",OFFSET('Purchases Input worksheet'!$F$1,ROW()-2,0))</f>
        <v/>
      </c>
      <c r="F922" s="202" t="str">
        <f ca="1">IF(OFFSET('Purchases Input worksheet'!$G$1,ROW()-2,0)="","",OFFSET('Purchases Input worksheet'!$G$1,ROW()-2,0))</f>
        <v/>
      </c>
      <c r="G922" s="205" t="str">
        <f ca="1">IF($C922="Total",SUM(G$1:G921),IF(OR('Purchases Input worksheet'!$M921&gt;0,'Purchases Input worksheet'!$M921=0),"",'Purchases Input worksheet'!$M921))</f>
        <v/>
      </c>
      <c r="H922" s="206" t="str">
        <f ca="1">IF($C922="Total",SUM(H$1:H921),IF(OR('Purchases Input worksheet'!$M921&lt;0,'Purchases Input worksheet'!$M921=0),"",'Purchases Input worksheet'!$M921))</f>
        <v/>
      </c>
      <c r="I922" s="347"/>
      <c r="J922" s="211" t="str">
        <f ca="1">IF($C922="Total",SUM($I$1:I921),"")</f>
        <v/>
      </c>
      <c r="K922" s="212" t="str">
        <f ca="1">IFERROR(IF($C922="Total",$K$2+SUM($G922:$H922)-$J922,
IF(AND(G922="",H922=""),"",
$K$2+SUM(H$3:$H922)+SUM(G$3:$G922)-SUM(I$2:$I922))),"")</f>
        <v/>
      </c>
    </row>
    <row r="923" spans="1:11" x14ac:dyDescent="0.35">
      <c r="A923" s="318" t="str">
        <f ca="1">IF($B923='Creditor balance enquiry'!$C$2,1+COUNT($A$1:A922),"")</f>
        <v/>
      </c>
      <c r="B923" s="133" t="str">
        <f ca="1">OFFSET('Purchases Input worksheet'!$A$1,ROW()-2,0)</f>
        <v/>
      </c>
      <c r="C923" s="201" t="str">
        <f ca="1">IF($C922="Total","",
IF($C922="","",
IF(OFFSET('Purchases Input worksheet'!$B$1,ROW()-2,0)="","TOTAL",
OFFSET('Purchases Input worksheet'!$B$1,ROW()-2,0))))</f>
        <v/>
      </c>
      <c r="D923" s="201" t="str">
        <f ca="1">IF(OFFSET('Purchases Input worksheet'!$C$1,ROW()-2,0)="","",OFFSET('Purchases Input worksheet'!$C$1,ROW()-2,0))</f>
        <v/>
      </c>
      <c r="E923" s="170" t="str">
        <f ca="1">IF(OFFSET('Purchases Input worksheet'!$F$1,ROW()-2,0)="","",OFFSET('Purchases Input worksheet'!$F$1,ROW()-2,0))</f>
        <v/>
      </c>
      <c r="F923" s="202" t="str">
        <f ca="1">IF(OFFSET('Purchases Input worksheet'!$G$1,ROW()-2,0)="","",OFFSET('Purchases Input worksheet'!$G$1,ROW()-2,0))</f>
        <v/>
      </c>
      <c r="G923" s="205" t="str">
        <f ca="1">IF($C923="Total",SUM(G$1:G922),IF(OR('Purchases Input worksheet'!$M922&gt;0,'Purchases Input worksheet'!$M922=0),"",'Purchases Input worksheet'!$M922))</f>
        <v/>
      </c>
      <c r="H923" s="206" t="str">
        <f ca="1">IF($C923="Total",SUM(H$1:H922),IF(OR('Purchases Input worksheet'!$M922&lt;0,'Purchases Input worksheet'!$M922=0),"",'Purchases Input worksheet'!$M922))</f>
        <v/>
      </c>
      <c r="I923" s="347"/>
      <c r="J923" s="211" t="str">
        <f ca="1">IF($C923="Total",SUM($I$1:I922),"")</f>
        <v/>
      </c>
      <c r="K923" s="212" t="str">
        <f ca="1">IFERROR(IF($C923="Total",$K$2+SUM($G923:$H923)-$J923,
IF(AND(G923="",H923=""),"",
$K$2+SUM(H$3:$H923)+SUM(G$3:$G923)-SUM(I$2:$I923))),"")</f>
        <v/>
      </c>
    </row>
    <row r="924" spans="1:11" x14ac:dyDescent="0.35">
      <c r="A924" s="318" t="str">
        <f ca="1">IF($B924='Creditor balance enquiry'!$C$2,1+COUNT($A$1:A923),"")</f>
        <v/>
      </c>
      <c r="B924" s="133" t="str">
        <f ca="1">OFFSET('Purchases Input worksheet'!$A$1,ROW()-2,0)</f>
        <v/>
      </c>
      <c r="C924" s="201" t="str">
        <f ca="1">IF($C923="Total","",
IF($C923="","",
IF(OFFSET('Purchases Input worksheet'!$B$1,ROW()-2,0)="","TOTAL",
OFFSET('Purchases Input worksheet'!$B$1,ROW()-2,0))))</f>
        <v/>
      </c>
      <c r="D924" s="201" t="str">
        <f ca="1">IF(OFFSET('Purchases Input worksheet'!$C$1,ROW()-2,0)="","",OFFSET('Purchases Input worksheet'!$C$1,ROW()-2,0))</f>
        <v/>
      </c>
      <c r="E924" s="170" t="str">
        <f ca="1">IF(OFFSET('Purchases Input worksheet'!$F$1,ROW()-2,0)="","",OFFSET('Purchases Input worksheet'!$F$1,ROW()-2,0))</f>
        <v/>
      </c>
      <c r="F924" s="202" t="str">
        <f ca="1">IF(OFFSET('Purchases Input worksheet'!$G$1,ROW()-2,0)="","",OFFSET('Purchases Input worksheet'!$G$1,ROW()-2,0))</f>
        <v/>
      </c>
      <c r="G924" s="205" t="str">
        <f ca="1">IF($C924="Total",SUM(G$1:G923),IF(OR('Purchases Input worksheet'!$M923&gt;0,'Purchases Input worksheet'!$M923=0),"",'Purchases Input worksheet'!$M923))</f>
        <v/>
      </c>
      <c r="H924" s="206" t="str">
        <f ca="1">IF($C924="Total",SUM(H$1:H923),IF(OR('Purchases Input worksheet'!$M923&lt;0,'Purchases Input worksheet'!$M923=0),"",'Purchases Input worksheet'!$M923))</f>
        <v/>
      </c>
      <c r="I924" s="347"/>
      <c r="J924" s="211" t="str">
        <f ca="1">IF($C924="Total",SUM($I$1:I923),"")</f>
        <v/>
      </c>
      <c r="K924" s="212" t="str">
        <f ca="1">IFERROR(IF($C924="Total",$K$2+SUM($G924:$H924)-$J924,
IF(AND(G924="",H924=""),"",
$K$2+SUM(H$3:$H924)+SUM(G$3:$G924)-SUM(I$2:$I924))),"")</f>
        <v/>
      </c>
    </row>
    <row r="925" spans="1:11" x14ac:dyDescent="0.35">
      <c r="A925" s="318" t="str">
        <f ca="1">IF($B925='Creditor balance enquiry'!$C$2,1+COUNT($A$1:A924),"")</f>
        <v/>
      </c>
      <c r="B925" s="133" t="str">
        <f ca="1">OFFSET('Purchases Input worksheet'!$A$1,ROW()-2,0)</f>
        <v/>
      </c>
      <c r="C925" s="201" t="str">
        <f ca="1">IF($C924="Total","",
IF($C924="","",
IF(OFFSET('Purchases Input worksheet'!$B$1,ROW()-2,0)="","TOTAL",
OFFSET('Purchases Input worksheet'!$B$1,ROW()-2,0))))</f>
        <v/>
      </c>
      <c r="D925" s="201" t="str">
        <f ca="1">IF(OFFSET('Purchases Input worksheet'!$C$1,ROW()-2,0)="","",OFFSET('Purchases Input worksheet'!$C$1,ROW()-2,0))</f>
        <v/>
      </c>
      <c r="E925" s="170" t="str">
        <f ca="1">IF(OFFSET('Purchases Input worksheet'!$F$1,ROW()-2,0)="","",OFFSET('Purchases Input worksheet'!$F$1,ROW()-2,0))</f>
        <v/>
      </c>
      <c r="F925" s="202" t="str">
        <f ca="1">IF(OFFSET('Purchases Input worksheet'!$G$1,ROW()-2,0)="","",OFFSET('Purchases Input worksheet'!$G$1,ROW()-2,0))</f>
        <v/>
      </c>
      <c r="G925" s="205" t="str">
        <f ca="1">IF($C925="Total",SUM(G$1:G924),IF(OR('Purchases Input worksheet'!$M924&gt;0,'Purchases Input worksheet'!$M924=0),"",'Purchases Input worksheet'!$M924))</f>
        <v/>
      </c>
      <c r="H925" s="206" t="str">
        <f ca="1">IF($C925="Total",SUM(H$1:H924),IF(OR('Purchases Input worksheet'!$M924&lt;0,'Purchases Input worksheet'!$M924=0),"",'Purchases Input worksheet'!$M924))</f>
        <v/>
      </c>
      <c r="I925" s="347"/>
      <c r="J925" s="211" t="str">
        <f ca="1">IF($C925="Total",SUM($I$1:I924),"")</f>
        <v/>
      </c>
      <c r="K925" s="212" t="str">
        <f ca="1">IFERROR(IF($C925="Total",$K$2+SUM($G925:$H925)-$J925,
IF(AND(G925="",H925=""),"",
$K$2+SUM(H$3:$H925)+SUM(G$3:$G925)-SUM(I$2:$I925))),"")</f>
        <v/>
      </c>
    </row>
    <row r="926" spans="1:11" x14ac:dyDescent="0.35">
      <c r="A926" s="318" t="str">
        <f ca="1">IF($B926='Creditor balance enquiry'!$C$2,1+COUNT($A$1:A925),"")</f>
        <v/>
      </c>
      <c r="B926" s="133" t="str">
        <f ca="1">OFFSET('Purchases Input worksheet'!$A$1,ROW()-2,0)</f>
        <v/>
      </c>
      <c r="C926" s="201" t="str">
        <f ca="1">IF($C925="Total","",
IF($C925="","",
IF(OFFSET('Purchases Input worksheet'!$B$1,ROW()-2,0)="","TOTAL",
OFFSET('Purchases Input worksheet'!$B$1,ROW()-2,0))))</f>
        <v/>
      </c>
      <c r="D926" s="201" t="str">
        <f ca="1">IF(OFFSET('Purchases Input worksheet'!$C$1,ROW()-2,0)="","",OFFSET('Purchases Input worksheet'!$C$1,ROW()-2,0))</f>
        <v/>
      </c>
      <c r="E926" s="170" t="str">
        <f ca="1">IF(OFFSET('Purchases Input worksheet'!$F$1,ROW()-2,0)="","",OFFSET('Purchases Input worksheet'!$F$1,ROW()-2,0))</f>
        <v/>
      </c>
      <c r="F926" s="202" t="str">
        <f ca="1">IF(OFFSET('Purchases Input worksheet'!$G$1,ROW()-2,0)="","",OFFSET('Purchases Input worksheet'!$G$1,ROW()-2,0))</f>
        <v/>
      </c>
      <c r="G926" s="205" t="str">
        <f ca="1">IF($C926="Total",SUM(G$1:G925),IF(OR('Purchases Input worksheet'!$M925&gt;0,'Purchases Input worksheet'!$M925=0),"",'Purchases Input worksheet'!$M925))</f>
        <v/>
      </c>
      <c r="H926" s="206" t="str">
        <f ca="1">IF($C926="Total",SUM(H$1:H925),IF(OR('Purchases Input worksheet'!$M925&lt;0,'Purchases Input worksheet'!$M925=0),"",'Purchases Input worksheet'!$M925))</f>
        <v/>
      </c>
      <c r="I926" s="347"/>
      <c r="J926" s="211" t="str">
        <f ca="1">IF($C926="Total",SUM($I$1:I925),"")</f>
        <v/>
      </c>
      <c r="K926" s="212" t="str">
        <f ca="1">IFERROR(IF($C926="Total",$K$2+SUM($G926:$H926)-$J926,
IF(AND(G926="",H926=""),"",
$K$2+SUM(H$3:$H926)+SUM(G$3:$G926)-SUM(I$2:$I926))),"")</f>
        <v/>
      </c>
    </row>
    <row r="927" spans="1:11" x14ac:dyDescent="0.35">
      <c r="A927" s="318" t="str">
        <f ca="1">IF($B927='Creditor balance enquiry'!$C$2,1+COUNT($A$1:A926),"")</f>
        <v/>
      </c>
      <c r="B927" s="133" t="str">
        <f ca="1">OFFSET('Purchases Input worksheet'!$A$1,ROW()-2,0)</f>
        <v/>
      </c>
      <c r="C927" s="201" t="str">
        <f ca="1">IF($C926="Total","",
IF($C926="","",
IF(OFFSET('Purchases Input worksheet'!$B$1,ROW()-2,0)="","TOTAL",
OFFSET('Purchases Input worksheet'!$B$1,ROW()-2,0))))</f>
        <v/>
      </c>
      <c r="D927" s="201" t="str">
        <f ca="1">IF(OFFSET('Purchases Input worksheet'!$C$1,ROW()-2,0)="","",OFFSET('Purchases Input worksheet'!$C$1,ROW()-2,0))</f>
        <v/>
      </c>
      <c r="E927" s="170" t="str">
        <f ca="1">IF(OFFSET('Purchases Input worksheet'!$F$1,ROW()-2,0)="","",OFFSET('Purchases Input worksheet'!$F$1,ROW()-2,0))</f>
        <v/>
      </c>
      <c r="F927" s="202" t="str">
        <f ca="1">IF(OFFSET('Purchases Input worksheet'!$G$1,ROW()-2,0)="","",OFFSET('Purchases Input worksheet'!$G$1,ROW()-2,0))</f>
        <v/>
      </c>
      <c r="G927" s="205" t="str">
        <f ca="1">IF($C927="Total",SUM(G$1:G926),IF(OR('Purchases Input worksheet'!$M926&gt;0,'Purchases Input worksheet'!$M926=0),"",'Purchases Input worksheet'!$M926))</f>
        <v/>
      </c>
      <c r="H927" s="206" t="str">
        <f ca="1">IF($C927="Total",SUM(H$1:H926),IF(OR('Purchases Input worksheet'!$M926&lt;0,'Purchases Input worksheet'!$M926=0),"",'Purchases Input worksheet'!$M926))</f>
        <v/>
      </c>
      <c r="I927" s="347"/>
      <c r="J927" s="211" t="str">
        <f ca="1">IF($C927="Total",SUM($I$1:I926),"")</f>
        <v/>
      </c>
      <c r="K927" s="212" t="str">
        <f ca="1">IFERROR(IF($C927="Total",$K$2+SUM($G927:$H927)-$J927,
IF(AND(G927="",H927=""),"",
$K$2+SUM(H$3:$H927)+SUM(G$3:$G927)-SUM(I$2:$I927))),"")</f>
        <v/>
      </c>
    </row>
    <row r="928" spans="1:11" x14ac:dyDescent="0.35">
      <c r="A928" s="318" t="str">
        <f ca="1">IF($B928='Creditor balance enquiry'!$C$2,1+COUNT($A$1:A927),"")</f>
        <v/>
      </c>
      <c r="B928" s="133" t="str">
        <f ca="1">OFFSET('Purchases Input worksheet'!$A$1,ROW()-2,0)</f>
        <v/>
      </c>
      <c r="C928" s="201" t="str">
        <f ca="1">IF($C927="Total","",
IF($C927="","",
IF(OFFSET('Purchases Input worksheet'!$B$1,ROW()-2,0)="","TOTAL",
OFFSET('Purchases Input worksheet'!$B$1,ROW()-2,0))))</f>
        <v/>
      </c>
      <c r="D928" s="201" t="str">
        <f ca="1">IF(OFFSET('Purchases Input worksheet'!$C$1,ROW()-2,0)="","",OFFSET('Purchases Input worksheet'!$C$1,ROW()-2,0))</f>
        <v/>
      </c>
      <c r="E928" s="170" t="str">
        <f ca="1">IF(OFFSET('Purchases Input worksheet'!$F$1,ROW()-2,0)="","",OFFSET('Purchases Input worksheet'!$F$1,ROW()-2,0))</f>
        <v/>
      </c>
      <c r="F928" s="202" t="str">
        <f ca="1">IF(OFFSET('Purchases Input worksheet'!$G$1,ROW()-2,0)="","",OFFSET('Purchases Input worksheet'!$G$1,ROW()-2,0))</f>
        <v/>
      </c>
      <c r="G928" s="205" t="str">
        <f ca="1">IF($C928="Total",SUM(G$1:G927),IF(OR('Purchases Input worksheet'!$M927&gt;0,'Purchases Input worksheet'!$M927=0),"",'Purchases Input worksheet'!$M927))</f>
        <v/>
      </c>
      <c r="H928" s="206" t="str">
        <f ca="1">IF($C928="Total",SUM(H$1:H927),IF(OR('Purchases Input worksheet'!$M927&lt;0,'Purchases Input worksheet'!$M927=0),"",'Purchases Input worksheet'!$M927))</f>
        <v/>
      </c>
      <c r="I928" s="347"/>
      <c r="J928" s="211" t="str">
        <f ca="1">IF($C928="Total",SUM($I$1:I927),"")</f>
        <v/>
      </c>
      <c r="K928" s="212" t="str">
        <f ca="1">IFERROR(IF($C928="Total",$K$2+SUM($G928:$H928)-$J928,
IF(AND(G928="",H928=""),"",
$K$2+SUM(H$3:$H928)+SUM(G$3:$G928)-SUM(I$2:$I928))),"")</f>
        <v/>
      </c>
    </row>
    <row r="929" spans="1:11" x14ac:dyDescent="0.35">
      <c r="A929" s="318" t="str">
        <f ca="1">IF($B929='Creditor balance enquiry'!$C$2,1+COUNT($A$1:A928),"")</f>
        <v/>
      </c>
      <c r="B929" s="133" t="str">
        <f ca="1">OFFSET('Purchases Input worksheet'!$A$1,ROW()-2,0)</f>
        <v/>
      </c>
      <c r="C929" s="201" t="str">
        <f ca="1">IF($C928="Total","",
IF($C928="","",
IF(OFFSET('Purchases Input worksheet'!$B$1,ROW()-2,0)="","TOTAL",
OFFSET('Purchases Input worksheet'!$B$1,ROW()-2,0))))</f>
        <v/>
      </c>
      <c r="D929" s="201" t="str">
        <f ca="1">IF(OFFSET('Purchases Input worksheet'!$C$1,ROW()-2,0)="","",OFFSET('Purchases Input worksheet'!$C$1,ROW()-2,0))</f>
        <v/>
      </c>
      <c r="E929" s="170" t="str">
        <f ca="1">IF(OFFSET('Purchases Input worksheet'!$F$1,ROW()-2,0)="","",OFFSET('Purchases Input worksheet'!$F$1,ROW()-2,0))</f>
        <v/>
      </c>
      <c r="F929" s="202" t="str">
        <f ca="1">IF(OFFSET('Purchases Input worksheet'!$G$1,ROW()-2,0)="","",OFFSET('Purchases Input worksheet'!$G$1,ROW()-2,0))</f>
        <v/>
      </c>
      <c r="G929" s="205" t="str">
        <f ca="1">IF($C929="Total",SUM(G$1:G928),IF(OR('Purchases Input worksheet'!$M928&gt;0,'Purchases Input worksheet'!$M928=0),"",'Purchases Input worksheet'!$M928))</f>
        <v/>
      </c>
      <c r="H929" s="206" t="str">
        <f ca="1">IF($C929="Total",SUM(H$1:H928),IF(OR('Purchases Input worksheet'!$M928&lt;0,'Purchases Input worksheet'!$M928=0),"",'Purchases Input worksheet'!$M928))</f>
        <v/>
      </c>
      <c r="I929" s="347"/>
      <c r="J929" s="211" t="str">
        <f ca="1">IF($C929="Total",SUM($I$1:I928),"")</f>
        <v/>
      </c>
      <c r="K929" s="212" t="str">
        <f ca="1">IFERROR(IF($C929="Total",$K$2+SUM($G929:$H929)-$J929,
IF(AND(G929="",H929=""),"",
$K$2+SUM(H$3:$H929)+SUM(G$3:$G929)-SUM(I$2:$I929))),"")</f>
        <v/>
      </c>
    </row>
    <row r="930" spans="1:11" x14ac:dyDescent="0.35">
      <c r="A930" s="318" t="str">
        <f ca="1">IF($B930='Creditor balance enquiry'!$C$2,1+COUNT($A$1:A929),"")</f>
        <v/>
      </c>
      <c r="B930" s="133" t="str">
        <f ca="1">OFFSET('Purchases Input worksheet'!$A$1,ROW()-2,0)</f>
        <v/>
      </c>
      <c r="C930" s="201" t="str">
        <f ca="1">IF($C929="Total","",
IF($C929="","",
IF(OFFSET('Purchases Input worksheet'!$B$1,ROW()-2,0)="","TOTAL",
OFFSET('Purchases Input worksheet'!$B$1,ROW()-2,0))))</f>
        <v/>
      </c>
      <c r="D930" s="201" t="str">
        <f ca="1">IF(OFFSET('Purchases Input worksheet'!$C$1,ROW()-2,0)="","",OFFSET('Purchases Input worksheet'!$C$1,ROW()-2,0))</f>
        <v/>
      </c>
      <c r="E930" s="170" t="str">
        <f ca="1">IF(OFFSET('Purchases Input worksheet'!$F$1,ROW()-2,0)="","",OFFSET('Purchases Input worksheet'!$F$1,ROW()-2,0))</f>
        <v/>
      </c>
      <c r="F930" s="202" t="str">
        <f ca="1">IF(OFFSET('Purchases Input worksheet'!$G$1,ROW()-2,0)="","",OFFSET('Purchases Input worksheet'!$G$1,ROW()-2,0))</f>
        <v/>
      </c>
      <c r="G930" s="205" t="str">
        <f ca="1">IF($C930="Total",SUM(G$1:G929),IF(OR('Purchases Input worksheet'!$M929&gt;0,'Purchases Input worksheet'!$M929=0),"",'Purchases Input worksheet'!$M929))</f>
        <v/>
      </c>
      <c r="H930" s="206" t="str">
        <f ca="1">IF($C930="Total",SUM(H$1:H929),IF(OR('Purchases Input worksheet'!$M929&lt;0,'Purchases Input worksheet'!$M929=0),"",'Purchases Input worksheet'!$M929))</f>
        <v/>
      </c>
      <c r="I930" s="347"/>
      <c r="J930" s="211" t="str">
        <f ca="1">IF($C930="Total",SUM($I$1:I929),"")</f>
        <v/>
      </c>
      <c r="K930" s="212" t="str">
        <f ca="1">IFERROR(IF($C930="Total",$K$2+SUM($G930:$H930)-$J930,
IF(AND(G930="",H930=""),"",
$K$2+SUM(H$3:$H930)+SUM(G$3:$G930)-SUM(I$2:$I930))),"")</f>
        <v/>
      </c>
    </row>
    <row r="931" spans="1:11" x14ac:dyDescent="0.35">
      <c r="A931" s="318" t="str">
        <f ca="1">IF($B931='Creditor balance enquiry'!$C$2,1+COUNT($A$1:A930),"")</f>
        <v/>
      </c>
      <c r="B931" s="133" t="str">
        <f ca="1">OFFSET('Purchases Input worksheet'!$A$1,ROW()-2,0)</f>
        <v/>
      </c>
      <c r="C931" s="201" t="str">
        <f ca="1">IF($C930="Total","",
IF($C930="","",
IF(OFFSET('Purchases Input worksheet'!$B$1,ROW()-2,0)="","TOTAL",
OFFSET('Purchases Input worksheet'!$B$1,ROW()-2,0))))</f>
        <v/>
      </c>
      <c r="D931" s="201" t="str">
        <f ca="1">IF(OFFSET('Purchases Input worksheet'!$C$1,ROW()-2,0)="","",OFFSET('Purchases Input worksheet'!$C$1,ROW()-2,0))</f>
        <v/>
      </c>
      <c r="E931" s="170" t="str">
        <f ca="1">IF(OFFSET('Purchases Input worksheet'!$F$1,ROW()-2,0)="","",OFFSET('Purchases Input worksheet'!$F$1,ROW()-2,0))</f>
        <v/>
      </c>
      <c r="F931" s="202" t="str">
        <f ca="1">IF(OFFSET('Purchases Input worksheet'!$G$1,ROW()-2,0)="","",OFFSET('Purchases Input worksheet'!$G$1,ROW()-2,0))</f>
        <v/>
      </c>
      <c r="G931" s="205" t="str">
        <f ca="1">IF($C931="Total",SUM(G$1:G930),IF(OR('Purchases Input worksheet'!$M930&gt;0,'Purchases Input worksheet'!$M930=0),"",'Purchases Input worksheet'!$M930))</f>
        <v/>
      </c>
      <c r="H931" s="206" t="str">
        <f ca="1">IF($C931="Total",SUM(H$1:H930),IF(OR('Purchases Input worksheet'!$M930&lt;0,'Purchases Input worksheet'!$M930=0),"",'Purchases Input worksheet'!$M930))</f>
        <v/>
      </c>
      <c r="I931" s="347"/>
      <c r="J931" s="211" t="str">
        <f ca="1">IF($C931="Total",SUM($I$1:I930),"")</f>
        <v/>
      </c>
      <c r="K931" s="212" t="str">
        <f ca="1">IFERROR(IF($C931="Total",$K$2+SUM($G931:$H931)-$J931,
IF(AND(G931="",H931=""),"",
$K$2+SUM(H$3:$H931)+SUM(G$3:$G931)-SUM(I$2:$I931))),"")</f>
        <v/>
      </c>
    </row>
    <row r="932" spans="1:11" x14ac:dyDescent="0.35">
      <c r="A932" s="318" t="str">
        <f ca="1">IF($B932='Creditor balance enquiry'!$C$2,1+COUNT($A$1:A931),"")</f>
        <v/>
      </c>
      <c r="B932" s="133" t="str">
        <f ca="1">OFFSET('Purchases Input worksheet'!$A$1,ROW()-2,0)</f>
        <v/>
      </c>
      <c r="C932" s="201" t="str">
        <f ca="1">IF($C931="Total","",
IF($C931="","",
IF(OFFSET('Purchases Input worksheet'!$B$1,ROW()-2,0)="","TOTAL",
OFFSET('Purchases Input worksheet'!$B$1,ROW()-2,0))))</f>
        <v/>
      </c>
      <c r="D932" s="201" t="str">
        <f ca="1">IF(OFFSET('Purchases Input worksheet'!$C$1,ROW()-2,0)="","",OFFSET('Purchases Input worksheet'!$C$1,ROW()-2,0))</f>
        <v/>
      </c>
      <c r="E932" s="170" t="str">
        <f ca="1">IF(OFFSET('Purchases Input worksheet'!$F$1,ROW()-2,0)="","",OFFSET('Purchases Input worksheet'!$F$1,ROW()-2,0))</f>
        <v/>
      </c>
      <c r="F932" s="202" t="str">
        <f ca="1">IF(OFFSET('Purchases Input worksheet'!$G$1,ROW()-2,0)="","",OFFSET('Purchases Input worksheet'!$G$1,ROW()-2,0))</f>
        <v/>
      </c>
      <c r="G932" s="205" t="str">
        <f ca="1">IF($C932="Total",SUM(G$1:G931),IF(OR('Purchases Input worksheet'!$M931&gt;0,'Purchases Input worksheet'!$M931=0),"",'Purchases Input worksheet'!$M931))</f>
        <v/>
      </c>
      <c r="H932" s="206" t="str">
        <f ca="1">IF($C932="Total",SUM(H$1:H931),IF(OR('Purchases Input worksheet'!$M931&lt;0,'Purchases Input worksheet'!$M931=0),"",'Purchases Input worksheet'!$M931))</f>
        <v/>
      </c>
      <c r="I932" s="347"/>
      <c r="J932" s="211" t="str">
        <f ca="1">IF($C932="Total",SUM($I$1:I931),"")</f>
        <v/>
      </c>
      <c r="K932" s="212" t="str">
        <f ca="1">IFERROR(IF($C932="Total",$K$2+SUM($G932:$H932)-$J932,
IF(AND(G932="",H932=""),"",
$K$2+SUM(H$3:$H932)+SUM(G$3:$G932)-SUM(I$2:$I932))),"")</f>
        <v/>
      </c>
    </row>
    <row r="933" spans="1:11" x14ac:dyDescent="0.35">
      <c r="A933" s="318" t="str">
        <f ca="1">IF($B933='Creditor balance enquiry'!$C$2,1+COUNT($A$1:A932),"")</f>
        <v/>
      </c>
      <c r="B933" s="133" t="str">
        <f ca="1">OFFSET('Purchases Input worksheet'!$A$1,ROW()-2,0)</f>
        <v/>
      </c>
      <c r="C933" s="201" t="str">
        <f ca="1">IF($C932="Total","",
IF($C932="","",
IF(OFFSET('Purchases Input worksheet'!$B$1,ROW()-2,0)="","TOTAL",
OFFSET('Purchases Input worksheet'!$B$1,ROW()-2,0))))</f>
        <v/>
      </c>
      <c r="D933" s="201" t="str">
        <f ca="1">IF(OFFSET('Purchases Input worksheet'!$C$1,ROW()-2,0)="","",OFFSET('Purchases Input worksheet'!$C$1,ROW()-2,0))</f>
        <v/>
      </c>
      <c r="E933" s="170" t="str">
        <f ca="1">IF(OFFSET('Purchases Input worksheet'!$F$1,ROW()-2,0)="","",OFFSET('Purchases Input worksheet'!$F$1,ROW()-2,0))</f>
        <v/>
      </c>
      <c r="F933" s="202" t="str">
        <f ca="1">IF(OFFSET('Purchases Input worksheet'!$G$1,ROW()-2,0)="","",OFFSET('Purchases Input worksheet'!$G$1,ROW()-2,0))</f>
        <v/>
      </c>
      <c r="G933" s="205" t="str">
        <f ca="1">IF($C933="Total",SUM(G$1:G932),IF(OR('Purchases Input worksheet'!$M932&gt;0,'Purchases Input worksheet'!$M932=0),"",'Purchases Input worksheet'!$M932))</f>
        <v/>
      </c>
      <c r="H933" s="206" t="str">
        <f ca="1">IF($C933="Total",SUM(H$1:H932),IF(OR('Purchases Input worksheet'!$M932&lt;0,'Purchases Input worksheet'!$M932=0),"",'Purchases Input worksheet'!$M932))</f>
        <v/>
      </c>
      <c r="I933" s="347"/>
      <c r="J933" s="211" t="str">
        <f ca="1">IF($C933="Total",SUM($I$1:I932),"")</f>
        <v/>
      </c>
      <c r="K933" s="212" t="str">
        <f ca="1">IFERROR(IF($C933="Total",$K$2+SUM($G933:$H933)-$J933,
IF(AND(G933="",H933=""),"",
$K$2+SUM(H$3:$H933)+SUM(G$3:$G933)-SUM(I$2:$I933))),"")</f>
        <v/>
      </c>
    </row>
    <row r="934" spans="1:11" x14ac:dyDescent="0.35">
      <c r="A934" s="318" t="str">
        <f ca="1">IF($B934='Creditor balance enquiry'!$C$2,1+COUNT($A$1:A933),"")</f>
        <v/>
      </c>
      <c r="B934" s="133" t="str">
        <f ca="1">OFFSET('Purchases Input worksheet'!$A$1,ROW()-2,0)</f>
        <v/>
      </c>
      <c r="C934" s="201" t="str">
        <f ca="1">IF($C933="Total","",
IF($C933="","",
IF(OFFSET('Purchases Input worksheet'!$B$1,ROW()-2,0)="","TOTAL",
OFFSET('Purchases Input worksheet'!$B$1,ROW()-2,0))))</f>
        <v/>
      </c>
      <c r="D934" s="201" t="str">
        <f ca="1">IF(OFFSET('Purchases Input worksheet'!$C$1,ROW()-2,0)="","",OFFSET('Purchases Input worksheet'!$C$1,ROW()-2,0))</f>
        <v/>
      </c>
      <c r="E934" s="170" t="str">
        <f ca="1">IF(OFFSET('Purchases Input worksheet'!$F$1,ROW()-2,0)="","",OFFSET('Purchases Input worksheet'!$F$1,ROW()-2,0))</f>
        <v/>
      </c>
      <c r="F934" s="202" t="str">
        <f ca="1">IF(OFFSET('Purchases Input worksheet'!$G$1,ROW()-2,0)="","",OFFSET('Purchases Input worksheet'!$G$1,ROW()-2,0))</f>
        <v/>
      </c>
      <c r="G934" s="205" t="str">
        <f ca="1">IF($C934="Total",SUM(G$1:G933),IF(OR('Purchases Input worksheet'!$M933&gt;0,'Purchases Input worksheet'!$M933=0),"",'Purchases Input worksheet'!$M933))</f>
        <v/>
      </c>
      <c r="H934" s="206" t="str">
        <f ca="1">IF($C934="Total",SUM(H$1:H933),IF(OR('Purchases Input worksheet'!$M933&lt;0,'Purchases Input worksheet'!$M933=0),"",'Purchases Input worksheet'!$M933))</f>
        <v/>
      </c>
      <c r="I934" s="347"/>
      <c r="J934" s="211" t="str">
        <f ca="1">IF($C934="Total",SUM($I$1:I933),"")</f>
        <v/>
      </c>
      <c r="K934" s="212" t="str">
        <f ca="1">IFERROR(IF($C934="Total",$K$2+SUM($G934:$H934)-$J934,
IF(AND(G934="",H934=""),"",
$K$2+SUM(H$3:$H934)+SUM(G$3:$G934)-SUM(I$2:$I934))),"")</f>
        <v/>
      </c>
    </row>
    <row r="935" spans="1:11" x14ac:dyDescent="0.35">
      <c r="A935" s="318" t="str">
        <f ca="1">IF($B935='Creditor balance enquiry'!$C$2,1+COUNT($A$1:A934),"")</f>
        <v/>
      </c>
      <c r="B935" s="133" t="str">
        <f ca="1">OFFSET('Purchases Input worksheet'!$A$1,ROW()-2,0)</f>
        <v/>
      </c>
      <c r="C935" s="201" t="str">
        <f ca="1">IF($C934="Total","",
IF($C934="","",
IF(OFFSET('Purchases Input worksheet'!$B$1,ROW()-2,0)="","TOTAL",
OFFSET('Purchases Input worksheet'!$B$1,ROW()-2,0))))</f>
        <v/>
      </c>
      <c r="D935" s="201" t="str">
        <f ca="1">IF(OFFSET('Purchases Input worksheet'!$C$1,ROW()-2,0)="","",OFFSET('Purchases Input worksheet'!$C$1,ROW()-2,0))</f>
        <v/>
      </c>
      <c r="E935" s="170" t="str">
        <f ca="1">IF(OFFSET('Purchases Input worksheet'!$F$1,ROW()-2,0)="","",OFFSET('Purchases Input worksheet'!$F$1,ROW()-2,0))</f>
        <v/>
      </c>
      <c r="F935" s="202" t="str">
        <f ca="1">IF(OFFSET('Purchases Input worksheet'!$G$1,ROW()-2,0)="","",OFFSET('Purchases Input worksheet'!$G$1,ROW()-2,0))</f>
        <v/>
      </c>
      <c r="G935" s="205" t="str">
        <f ca="1">IF($C935="Total",SUM(G$1:G934),IF(OR('Purchases Input worksheet'!$M934&gt;0,'Purchases Input worksheet'!$M934=0),"",'Purchases Input worksheet'!$M934))</f>
        <v/>
      </c>
      <c r="H935" s="206" t="str">
        <f ca="1">IF($C935="Total",SUM(H$1:H934),IF(OR('Purchases Input worksheet'!$M934&lt;0,'Purchases Input worksheet'!$M934=0),"",'Purchases Input worksheet'!$M934))</f>
        <v/>
      </c>
      <c r="I935" s="347"/>
      <c r="J935" s="211" t="str">
        <f ca="1">IF($C935="Total",SUM($I$1:I934),"")</f>
        <v/>
      </c>
      <c r="K935" s="212" t="str">
        <f ca="1">IFERROR(IF($C935="Total",$K$2+SUM($G935:$H935)-$J935,
IF(AND(G935="",H935=""),"",
$K$2+SUM(H$3:$H935)+SUM(G$3:$G935)-SUM(I$2:$I935))),"")</f>
        <v/>
      </c>
    </row>
    <row r="936" spans="1:11" x14ac:dyDescent="0.35">
      <c r="A936" s="318" t="str">
        <f ca="1">IF($B936='Creditor balance enquiry'!$C$2,1+COUNT($A$1:A935),"")</f>
        <v/>
      </c>
      <c r="B936" s="133" t="str">
        <f ca="1">OFFSET('Purchases Input worksheet'!$A$1,ROW()-2,0)</f>
        <v/>
      </c>
      <c r="C936" s="201" t="str">
        <f ca="1">IF($C935="Total","",
IF($C935="","",
IF(OFFSET('Purchases Input worksheet'!$B$1,ROW()-2,0)="","TOTAL",
OFFSET('Purchases Input worksheet'!$B$1,ROW()-2,0))))</f>
        <v/>
      </c>
      <c r="D936" s="201" t="str">
        <f ca="1">IF(OFFSET('Purchases Input worksheet'!$C$1,ROW()-2,0)="","",OFFSET('Purchases Input worksheet'!$C$1,ROW()-2,0))</f>
        <v/>
      </c>
      <c r="E936" s="170" t="str">
        <f ca="1">IF(OFFSET('Purchases Input worksheet'!$F$1,ROW()-2,0)="","",OFFSET('Purchases Input worksheet'!$F$1,ROW()-2,0))</f>
        <v/>
      </c>
      <c r="F936" s="202" t="str">
        <f ca="1">IF(OFFSET('Purchases Input worksheet'!$G$1,ROW()-2,0)="","",OFFSET('Purchases Input worksheet'!$G$1,ROW()-2,0))</f>
        <v/>
      </c>
      <c r="G936" s="205" t="str">
        <f ca="1">IF($C936="Total",SUM(G$1:G935),IF(OR('Purchases Input worksheet'!$M935&gt;0,'Purchases Input worksheet'!$M935=0),"",'Purchases Input worksheet'!$M935))</f>
        <v/>
      </c>
      <c r="H936" s="206" t="str">
        <f ca="1">IF($C936="Total",SUM(H$1:H935),IF(OR('Purchases Input worksheet'!$M935&lt;0,'Purchases Input worksheet'!$M935=0),"",'Purchases Input worksheet'!$M935))</f>
        <v/>
      </c>
      <c r="I936" s="347"/>
      <c r="J936" s="211" t="str">
        <f ca="1">IF($C936="Total",SUM($I$1:I935),"")</f>
        <v/>
      </c>
      <c r="K936" s="212" t="str">
        <f ca="1">IFERROR(IF($C936="Total",$K$2+SUM($G936:$H936)-$J936,
IF(AND(G936="",H936=""),"",
$K$2+SUM(H$3:$H936)+SUM(G$3:$G936)-SUM(I$2:$I936))),"")</f>
        <v/>
      </c>
    </row>
    <row r="937" spans="1:11" x14ac:dyDescent="0.35">
      <c r="A937" s="318" t="str">
        <f ca="1">IF($B937='Creditor balance enquiry'!$C$2,1+COUNT($A$1:A936),"")</f>
        <v/>
      </c>
      <c r="B937" s="133" t="str">
        <f ca="1">OFFSET('Purchases Input worksheet'!$A$1,ROW()-2,0)</f>
        <v/>
      </c>
      <c r="C937" s="201" t="str">
        <f ca="1">IF($C936="Total","",
IF($C936="","",
IF(OFFSET('Purchases Input worksheet'!$B$1,ROW()-2,0)="","TOTAL",
OFFSET('Purchases Input worksheet'!$B$1,ROW()-2,0))))</f>
        <v/>
      </c>
      <c r="D937" s="201" t="str">
        <f ca="1">IF(OFFSET('Purchases Input worksheet'!$C$1,ROW()-2,0)="","",OFFSET('Purchases Input worksheet'!$C$1,ROW()-2,0))</f>
        <v/>
      </c>
      <c r="E937" s="170" t="str">
        <f ca="1">IF(OFFSET('Purchases Input worksheet'!$F$1,ROW()-2,0)="","",OFFSET('Purchases Input worksheet'!$F$1,ROW()-2,0))</f>
        <v/>
      </c>
      <c r="F937" s="202" t="str">
        <f ca="1">IF(OFFSET('Purchases Input worksheet'!$G$1,ROW()-2,0)="","",OFFSET('Purchases Input worksheet'!$G$1,ROW()-2,0))</f>
        <v/>
      </c>
      <c r="G937" s="205" t="str">
        <f ca="1">IF($C937="Total",SUM(G$1:G936),IF(OR('Purchases Input worksheet'!$M936&gt;0,'Purchases Input worksheet'!$M936=0),"",'Purchases Input worksheet'!$M936))</f>
        <v/>
      </c>
      <c r="H937" s="206" t="str">
        <f ca="1">IF($C937="Total",SUM(H$1:H936),IF(OR('Purchases Input worksheet'!$M936&lt;0,'Purchases Input worksheet'!$M936=0),"",'Purchases Input worksheet'!$M936))</f>
        <v/>
      </c>
      <c r="I937" s="347"/>
      <c r="J937" s="211" t="str">
        <f ca="1">IF($C937="Total",SUM($I$1:I936),"")</f>
        <v/>
      </c>
      <c r="K937" s="212" t="str">
        <f ca="1">IFERROR(IF($C937="Total",$K$2+SUM($G937:$H937)-$J937,
IF(AND(G937="",H937=""),"",
$K$2+SUM(H$3:$H937)+SUM(G$3:$G937)-SUM(I$2:$I937))),"")</f>
        <v/>
      </c>
    </row>
    <row r="938" spans="1:11" x14ac:dyDescent="0.35">
      <c r="A938" s="318" t="str">
        <f ca="1">IF($B938='Creditor balance enquiry'!$C$2,1+COUNT($A$1:A937),"")</f>
        <v/>
      </c>
      <c r="B938" s="133" t="str">
        <f ca="1">OFFSET('Purchases Input worksheet'!$A$1,ROW()-2,0)</f>
        <v/>
      </c>
      <c r="C938" s="201" t="str">
        <f ca="1">IF($C937="Total","",
IF($C937="","",
IF(OFFSET('Purchases Input worksheet'!$B$1,ROW()-2,0)="","TOTAL",
OFFSET('Purchases Input worksheet'!$B$1,ROW()-2,0))))</f>
        <v/>
      </c>
      <c r="D938" s="201" t="str">
        <f ca="1">IF(OFFSET('Purchases Input worksheet'!$C$1,ROW()-2,0)="","",OFFSET('Purchases Input worksheet'!$C$1,ROW()-2,0))</f>
        <v/>
      </c>
      <c r="E938" s="170" t="str">
        <f ca="1">IF(OFFSET('Purchases Input worksheet'!$F$1,ROW()-2,0)="","",OFFSET('Purchases Input worksheet'!$F$1,ROW()-2,0))</f>
        <v/>
      </c>
      <c r="F938" s="202" t="str">
        <f ca="1">IF(OFFSET('Purchases Input worksheet'!$G$1,ROW()-2,0)="","",OFFSET('Purchases Input worksheet'!$G$1,ROW()-2,0))</f>
        <v/>
      </c>
      <c r="G938" s="205" t="str">
        <f ca="1">IF($C938="Total",SUM(G$1:G937),IF(OR('Purchases Input worksheet'!$M937&gt;0,'Purchases Input worksheet'!$M937=0),"",'Purchases Input worksheet'!$M937))</f>
        <v/>
      </c>
      <c r="H938" s="206" t="str">
        <f ca="1">IF($C938="Total",SUM(H$1:H937),IF(OR('Purchases Input worksheet'!$M937&lt;0,'Purchases Input worksheet'!$M937=0),"",'Purchases Input worksheet'!$M937))</f>
        <v/>
      </c>
      <c r="I938" s="347"/>
      <c r="J938" s="211" t="str">
        <f ca="1">IF($C938="Total",SUM($I$1:I937),"")</f>
        <v/>
      </c>
      <c r="K938" s="212" t="str">
        <f ca="1">IFERROR(IF($C938="Total",$K$2+SUM($G938:$H938)-$J938,
IF(AND(G938="",H938=""),"",
$K$2+SUM(H$3:$H938)+SUM(G$3:$G938)-SUM(I$2:$I938))),"")</f>
        <v/>
      </c>
    </row>
    <row r="939" spans="1:11" x14ac:dyDescent="0.35">
      <c r="A939" s="318" t="str">
        <f ca="1">IF($B939='Creditor balance enquiry'!$C$2,1+COUNT($A$1:A938),"")</f>
        <v/>
      </c>
      <c r="B939" s="133" t="str">
        <f ca="1">OFFSET('Purchases Input worksheet'!$A$1,ROW()-2,0)</f>
        <v/>
      </c>
      <c r="C939" s="201" t="str">
        <f ca="1">IF($C938="Total","",
IF($C938="","",
IF(OFFSET('Purchases Input worksheet'!$B$1,ROW()-2,0)="","TOTAL",
OFFSET('Purchases Input worksheet'!$B$1,ROW()-2,0))))</f>
        <v/>
      </c>
      <c r="D939" s="201" t="str">
        <f ca="1">IF(OFFSET('Purchases Input worksheet'!$C$1,ROW()-2,0)="","",OFFSET('Purchases Input worksheet'!$C$1,ROW()-2,0))</f>
        <v/>
      </c>
      <c r="E939" s="170" t="str">
        <f ca="1">IF(OFFSET('Purchases Input worksheet'!$F$1,ROW()-2,0)="","",OFFSET('Purchases Input worksheet'!$F$1,ROW()-2,0))</f>
        <v/>
      </c>
      <c r="F939" s="202" t="str">
        <f ca="1">IF(OFFSET('Purchases Input worksheet'!$G$1,ROW()-2,0)="","",OFFSET('Purchases Input worksheet'!$G$1,ROW()-2,0))</f>
        <v/>
      </c>
      <c r="G939" s="205" t="str">
        <f ca="1">IF($C939="Total",SUM(G$1:G938),IF(OR('Purchases Input worksheet'!$M938&gt;0,'Purchases Input worksheet'!$M938=0),"",'Purchases Input worksheet'!$M938))</f>
        <v/>
      </c>
      <c r="H939" s="206" t="str">
        <f ca="1">IF($C939="Total",SUM(H$1:H938),IF(OR('Purchases Input worksheet'!$M938&lt;0,'Purchases Input worksheet'!$M938=0),"",'Purchases Input worksheet'!$M938))</f>
        <v/>
      </c>
      <c r="I939" s="347"/>
      <c r="J939" s="211" t="str">
        <f ca="1">IF($C939="Total",SUM($I$1:I938),"")</f>
        <v/>
      </c>
      <c r="K939" s="212" t="str">
        <f ca="1">IFERROR(IF($C939="Total",$K$2+SUM($G939:$H939)-$J939,
IF(AND(G939="",H939=""),"",
$K$2+SUM(H$3:$H939)+SUM(G$3:$G939)-SUM(I$2:$I939))),"")</f>
        <v/>
      </c>
    </row>
    <row r="940" spans="1:11" x14ac:dyDescent="0.35">
      <c r="A940" s="318" t="str">
        <f ca="1">IF($B940='Creditor balance enquiry'!$C$2,1+COUNT($A$1:A939),"")</f>
        <v/>
      </c>
      <c r="B940" s="133" t="str">
        <f ca="1">OFFSET('Purchases Input worksheet'!$A$1,ROW()-2,0)</f>
        <v/>
      </c>
      <c r="C940" s="201" t="str">
        <f ca="1">IF($C939="Total","",
IF($C939="","",
IF(OFFSET('Purchases Input worksheet'!$B$1,ROW()-2,0)="","TOTAL",
OFFSET('Purchases Input worksheet'!$B$1,ROW()-2,0))))</f>
        <v/>
      </c>
      <c r="D940" s="201" t="str">
        <f ca="1">IF(OFFSET('Purchases Input worksheet'!$C$1,ROW()-2,0)="","",OFFSET('Purchases Input worksheet'!$C$1,ROW()-2,0))</f>
        <v/>
      </c>
      <c r="E940" s="170" t="str">
        <f ca="1">IF(OFFSET('Purchases Input worksheet'!$F$1,ROW()-2,0)="","",OFFSET('Purchases Input worksheet'!$F$1,ROW()-2,0))</f>
        <v/>
      </c>
      <c r="F940" s="202" t="str">
        <f ca="1">IF(OFFSET('Purchases Input worksheet'!$G$1,ROW()-2,0)="","",OFFSET('Purchases Input worksheet'!$G$1,ROW()-2,0))</f>
        <v/>
      </c>
      <c r="G940" s="205" t="str">
        <f ca="1">IF($C940="Total",SUM(G$1:G939),IF(OR('Purchases Input worksheet'!$M939&gt;0,'Purchases Input worksheet'!$M939=0),"",'Purchases Input worksheet'!$M939))</f>
        <v/>
      </c>
      <c r="H940" s="206" t="str">
        <f ca="1">IF($C940="Total",SUM(H$1:H939),IF(OR('Purchases Input worksheet'!$M939&lt;0,'Purchases Input worksheet'!$M939=0),"",'Purchases Input worksheet'!$M939))</f>
        <v/>
      </c>
      <c r="I940" s="347"/>
      <c r="J940" s="211" t="str">
        <f ca="1">IF($C940="Total",SUM($I$1:I939),"")</f>
        <v/>
      </c>
      <c r="K940" s="212" t="str">
        <f ca="1">IFERROR(IF($C940="Total",$K$2+SUM($G940:$H940)-$J940,
IF(AND(G940="",H940=""),"",
$K$2+SUM(H$3:$H940)+SUM(G$3:$G940)-SUM(I$2:$I940))),"")</f>
        <v/>
      </c>
    </row>
    <row r="941" spans="1:11" x14ac:dyDescent="0.35">
      <c r="A941" s="318" t="str">
        <f ca="1">IF($B941='Creditor balance enquiry'!$C$2,1+COUNT($A$1:A940),"")</f>
        <v/>
      </c>
      <c r="B941" s="133" t="str">
        <f ca="1">OFFSET('Purchases Input worksheet'!$A$1,ROW()-2,0)</f>
        <v/>
      </c>
      <c r="C941" s="201" t="str">
        <f ca="1">IF($C940="Total","",
IF($C940="","",
IF(OFFSET('Purchases Input worksheet'!$B$1,ROW()-2,0)="","TOTAL",
OFFSET('Purchases Input worksheet'!$B$1,ROW()-2,0))))</f>
        <v/>
      </c>
      <c r="D941" s="201" t="str">
        <f ca="1">IF(OFFSET('Purchases Input worksheet'!$C$1,ROW()-2,0)="","",OFFSET('Purchases Input worksheet'!$C$1,ROW()-2,0))</f>
        <v/>
      </c>
      <c r="E941" s="170" t="str">
        <f ca="1">IF(OFFSET('Purchases Input worksheet'!$F$1,ROW()-2,0)="","",OFFSET('Purchases Input worksheet'!$F$1,ROW()-2,0))</f>
        <v/>
      </c>
      <c r="F941" s="202" t="str">
        <f ca="1">IF(OFFSET('Purchases Input worksheet'!$G$1,ROW()-2,0)="","",OFFSET('Purchases Input worksheet'!$G$1,ROW()-2,0))</f>
        <v/>
      </c>
      <c r="G941" s="205" t="str">
        <f ca="1">IF($C941="Total",SUM(G$1:G940),IF(OR('Purchases Input worksheet'!$M940&gt;0,'Purchases Input worksheet'!$M940=0),"",'Purchases Input worksheet'!$M940))</f>
        <v/>
      </c>
      <c r="H941" s="206" t="str">
        <f ca="1">IF($C941="Total",SUM(H$1:H940),IF(OR('Purchases Input worksheet'!$M940&lt;0,'Purchases Input worksheet'!$M940=0),"",'Purchases Input worksheet'!$M940))</f>
        <v/>
      </c>
      <c r="I941" s="347"/>
      <c r="J941" s="211" t="str">
        <f ca="1">IF($C941="Total",SUM($I$1:I940),"")</f>
        <v/>
      </c>
      <c r="K941" s="212" t="str">
        <f ca="1">IFERROR(IF($C941="Total",$K$2+SUM($G941:$H941)-$J941,
IF(AND(G941="",H941=""),"",
$K$2+SUM(H$3:$H941)+SUM(G$3:$G941)-SUM(I$2:$I941))),"")</f>
        <v/>
      </c>
    </row>
    <row r="942" spans="1:11" x14ac:dyDescent="0.35">
      <c r="A942" s="318" t="str">
        <f ca="1">IF($B942='Creditor balance enquiry'!$C$2,1+COUNT($A$1:A941),"")</f>
        <v/>
      </c>
      <c r="B942" s="133" t="str">
        <f ca="1">OFFSET('Purchases Input worksheet'!$A$1,ROW()-2,0)</f>
        <v/>
      </c>
      <c r="C942" s="201" t="str">
        <f ca="1">IF($C941="Total","",
IF($C941="","",
IF(OFFSET('Purchases Input worksheet'!$B$1,ROW()-2,0)="","TOTAL",
OFFSET('Purchases Input worksheet'!$B$1,ROW()-2,0))))</f>
        <v/>
      </c>
      <c r="D942" s="201" t="str">
        <f ca="1">IF(OFFSET('Purchases Input worksheet'!$C$1,ROW()-2,0)="","",OFFSET('Purchases Input worksheet'!$C$1,ROW()-2,0))</f>
        <v/>
      </c>
      <c r="E942" s="170" t="str">
        <f ca="1">IF(OFFSET('Purchases Input worksheet'!$F$1,ROW()-2,0)="","",OFFSET('Purchases Input worksheet'!$F$1,ROW()-2,0))</f>
        <v/>
      </c>
      <c r="F942" s="202" t="str">
        <f ca="1">IF(OFFSET('Purchases Input worksheet'!$G$1,ROW()-2,0)="","",OFFSET('Purchases Input worksheet'!$G$1,ROW()-2,0))</f>
        <v/>
      </c>
      <c r="G942" s="205" t="str">
        <f ca="1">IF($C942="Total",SUM(G$1:G941),IF(OR('Purchases Input worksheet'!$M941&gt;0,'Purchases Input worksheet'!$M941=0),"",'Purchases Input worksheet'!$M941))</f>
        <v/>
      </c>
      <c r="H942" s="206" t="str">
        <f ca="1">IF($C942="Total",SUM(H$1:H941),IF(OR('Purchases Input worksheet'!$M941&lt;0,'Purchases Input worksheet'!$M941=0),"",'Purchases Input worksheet'!$M941))</f>
        <v/>
      </c>
      <c r="I942" s="347"/>
      <c r="J942" s="211" t="str">
        <f ca="1">IF($C942="Total",SUM($I$1:I941),"")</f>
        <v/>
      </c>
      <c r="K942" s="212" t="str">
        <f ca="1">IFERROR(IF($C942="Total",$K$2+SUM($G942:$H942)-$J942,
IF(AND(G942="",H942=""),"",
$K$2+SUM(H$3:$H942)+SUM(G$3:$G942)-SUM(I$2:$I942))),"")</f>
        <v/>
      </c>
    </row>
    <row r="943" spans="1:11" x14ac:dyDescent="0.35">
      <c r="A943" s="318" t="str">
        <f ca="1">IF($B943='Creditor balance enquiry'!$C$2,1+COUNT($A$1:A942),"")</f>
        <v/>
      </c>
      <c r="B943" s="133" t="str">
        <f ca="1">OFFSET('Purchases Input worksheet'!$A$1,ROW()-2,0)</f>
        <v/>
      </c>
      <c r="C943" s="201" t="str">
        <f ca="1">IF($C942="Total","",
IF($C942="","",
IF(OFFSET('Purchases Input worksheet'!$B$1,ROW()-2,0)="","TOTAL",
OFFSET('Purchases Input worksheet'!$B$1,ROW()-2,0))))</f>
        <v/>
      </c>
      <c r="D943" s="201" t="str">
        <f ca="1">IF(OFFSET('Purchases Input worksheet'!$C$1,ROW()-2,0)="","",OFFSET('Purchases Input worksheet'!$C$1,ROW()-2,0))</f>
        <v/>
      </c>
      <c r="E943" s="170" t="str">
        <f ca="1">IF(OFFSET('Purchases Input worksheet'!$F$1,ROW()-2,0)="","",OFFSET('Purchases Input worksheet'!$F$1,ROW()-2,0))</f>
        <v/>
      </c>
      <c r="F943" s="202" t="str">
        <f ca="1">IF(OFFSET('Purchases Input worksheet'!$G$1,ROW()-2,0)="","",OFFSET('Purchases Input worksheet'!$G$1,ROW()-2,0))</f>
        <v/>
      </c>
      <c r="G943" s="205" t="str">
        <f ca="1">IF($C943="Total",SUM(G$1:G942),IF(OR('Purchases Input worksheet'!$M942&gt;0,'Purchases Input worksheet'!$M942=0),"",'Purchases Input worksheet'!$M942))</f>
        <v/>
      </c>
      <c r="H943" s="206" t="str">
        <f ca="1">IF($C943="Total",SUM(H$1:H942),IF(OR('Purchases Input worksheet'!$M942&lt;0,'Purchases Input worksheet'!$M942=0),"",'Purchases Input worksheet'!$M942))</f>
        <v/>
      </c>
      <c r="I943" s="347"/>
      <c r="J943" s="211" t="str">
        <f ca="1">IF($C943="Total",SUM($I$1:I942),"")</f>
        <v/>
      </c>
      <c r="K943" s="212" t="str">
        <f ca="1">IFERROR(IF($C943="Total",$K$2+SUM($G943:$H943)-$J943,
IF(AND(G943="",H943=""),"",
$K$2+SUM(H$3:$H943)+SUM(G$3:$G943)-SUM(I$2:$I943))),"")</f>
        <v/>
      </c>
    </row>
    <row r="944" spans="1:11" x14ac:dyDescent="0.35">
      <c r="A944" s="318" t="str">
        <f ca="1">IF($B944='Creditor balance enquiry'!$C$2,1+COUNT($A$1:A943),"")</f>
        <v/>
      </c>
      <c r="B944" s="133" t="str">
        <f ca="1">OFFSET('Purchases Input worksheet'!$A$1,ROW()-2,0)</f>
        <v/>
      </c>
      <c r="C944" s="201" t="str">
        <f ca="1">IF($C943="Total","",
IF($C943="","",
IF(OFFSET('Purchases Input worksheet'!$B$1,ROW()-2,0)="","TOTAL",
OFFSET('Purchases Input worksheet'!$B$1,ROW()-2,0))))</f>
        <v/>
      </c>
      <c r="D944" s="201" t="str">
        <f ca="1">IF(OFFSET('Purchases Input worksheet'!$C$1,ROW()-2,0)="","",OFFSET('Purchases Input worksheet'!$C$1,ROW()-2,0))</f>
        <v/>
      </c>
      <c r="E944" s="170" t="str">
        <f ca="1">IF(OFFSET('Purchases Input worksheet'!$F$1,ROW()-2,0)="","",OFFSET('Purchases Input worksheet'!$F$1,ROW()-2,0))</f>
        <v/>
      </c>
      <c r="F944" s="202" t="str">
        <f ca="1">IF(OFFSET('Purchases Input worksheet'!$G$1,ROW()-2,0)="","",OFFSET('Purchases Input worksheet'!$G$1,ROW()-2,0))</f>
        <v/>
      </c>
      <c r="G944" s="205" t="str">
        <f ca="1">IF($C944="Total",SUM(G$1:G943),IF(OR('Purchases Input worksheet'!$M943&gt;0,'Purchases Input worksheet'!$M943=0),"",'Purchases Input worksheet'!$M943))</f>
        <v/>
      </c>
      <c r="H944" s="206" t="str">
        <f ca="1">IF($C944="Total",SUM(H$1:H943),IF(OR('Purchases Input worksheet'!$M943&lt;0,'Purchases Input worksheet'!$M943=0),"",'Purchases Input worksheet'!$M943))</f>
        <v/>
      </c>
      <c r="I944" s="347"/>
      <c r="J944" s="211" t="str">
        <f ca="1">IF($C944="Total",SUM($I$1:I943),"")</f>
        <v/>
      </c>
      <c r="K944" s="212" t="str">
        <f ca="1">IFERROR(IF($C944="Total",$K$2+SUM($G944:$H944)-$J944,
IF(AND(G944="",H944=""),"",
$K$2+SUM(H$3:$H944)+SUM(G$3:$G944)-SUM(I$2:$I944))),"")</f>
        <v/>
      </c>
    </row>
    <row r="945" spans="1:11" x14ac:dyDescent="0.35">
      <c r="A945" s="318" t="str">
        <f ca="1">IF($B945='Creditor balance enquiry'!$C$2,1+COUNT($A$1:A944),"")</f>
        <v/>
      </c>
      <c r="B945" s="133" t="str">
        <f ca="1">OFFSET('Purchases Input worksheet'!$A$1,ROW()-2,0)</f>
        <v/>
      </c>
      <c r="C945" s="201" t="str">
        <f ca="1">IF($C944="Total","",
IF($C944="","",
IF(OFFSET('Purchases Input worksheet'!$B$1,ROW()-2,0)="","TOTAL",
OFFSET('Purchases Input worksheet'!$B$1,ROW()-2,0))))</f>
        <v/>
      </c>
      <c r="D945" s="201" t="str">
        <f ca="1">IF(OFFSET('Purchases Input worksheet'!$C$1,ROW()-2,0)="","",OFFSET('Purchases Input worksheet'!$C$1,ROW()-2,0))</f>
        <v/>
      </c>
      <c r="E945" s="170" t="str">
        <f ca="1">IF(OFFSET('Purchases Input worksheet'!$F$1,ROW()-2,0)="","",OFFSET('Purchases Input worksheet'!$F$1,ROW()-2,0))</f>
        <v/>
      </c>
      <c r="F945" s="202" t="str">
        <f ca="1">IF(OFFSET('Purchases Input worksheet'!$G$1,ROW()-2,0)="","",OFFSET('Purchases Input worksheet'!$G$1,ROW()-2,0))</f>
        <v/>
      </c>
      <c r="G945" s="205" t="str">
        <f ca="1">IF($C945="Total",SUM(G$1:G944),IF(OR('Purchases Input worksheet'!$M944&gt;0,'Purchases Input worksheet'!$M944=0),"",'Purchases Input worksheet'!$M944))</f>
        <v/>
      </c>
      <c r="H945" s="206" t="str">
        <f ca="1">IF($C945="Total",SUM(H$1:H944),IF(OR('Purchases Input worksheet'!$M944&lt;0,'Purchases Input worksheet'!$M944=0),"",'Purchases Input worksheet'!$M944))</f>
        <v/>
      </c>
      <c r="I945" s="347"/>
      <c r="J945" s="211" t="str">
        <f ca="1">IF($C945="Total",SUM($I$1:I944),"")</f>
        <v/>
      </c>
      <c r="K945" s="212" t="str">
        <f ca="1">IFERROR(IF($C945="Total",$K$2+SUM($G945:$H945)-$J945,
IF(AND(G945="",H945=""),"",
$K$2+SUM(H$3:$H945)+SUM(G$3:$G945)-SUM(I$2:$I945))),"")</f>
        <v/>
      </c>
    </row>
    <row r="946" spans="1:11" x14ac:dyDescent="0.35">
      <c r="A946" s="318" t="str">
        <f ca="1">IF($B946='Creditor balance enquiry'!$C$2,1+COUNT($A$1:A945),"")</f>
        <v/>
      </c>
      <c r="B946" s="133" t="str">
        <f ca="1">OFFSET('Purchases Input worksheet'!$A$1,ROW()-2,0)</f>
        <v/>
      </c>
      <c r="C946" s="201" t="str">
        <f ca="1">IF($C945="Total","",
IF($C945="","",
IF(OFFSET('Purchases Input worksheet'!$B$1,ROW()-2,0)="","TOTAL",
OFFSET('Purchases Input worksheet'!$B$1,ROW()-2,0))))</f>
        <v/>
      </c>
      <c r="D946" s="201" t="str">
        <f ca="1">IF(OFFSET('Purchases Input worksheet'!$C$1,ROW()-2,0)="","",OFFSET('Purchases Input worksheet'!$C$1,ROW()-2,0))</f>
        <v/>
      </c>
      <c r="E946" s="170" t="str">
        <f ca="1">IF(OFFSET('Purchases Input worksheet'!$F$1,ROW()-2,0)="","",OFFSET('Purchases Input worksheet'!$F$1,ROW()-2,0))</f>
        <v/>
      </c>
      <c r="F946" s="202" t="str">
        <f ca="1">IF(OFFSET('Purchases Input worksheet'!$G$1,ROW()-2,0)="","",OFFSET('Purchases Input worksheet'!$G$1,ROW()-2,0))</f>
        <v/>
      </c>
      <c r="G946" s="205" t="str">
        <f ca="1">IF($C946="Total",SUM(G$1:G945),IF(OR('Purchases Input worksheet'!$M945&gt;0,'Purchases Input worksheet'!$M945=0),"",'Purchases Input worksheet'!$M945))</f>
        <v/>
      </c>
      <c r="H946" s="206" t="str">
        <f ca="1">IF($C946="Total",SUM(H$1:H945),IF(OR('Purchases Input worksheet'!$M945&lt;0,'Purchases Input worksheet'!$M945=0),"",'Purchases Input worksheet'!$M945))</f>
        <v/>
      </c>
      <c r="I946" s="347"/>
      <c r="J946" s="211" t="str">
        <f ca="1">IF($C946="Total",SUM($I$1:I945),"")</f>
        <v/>
      </c>
      <c r="K946" s="212" t="str">
        <f ca="1">IFERROR(IF($C946="Total",$K$2+SUM($G946:$H946)-$J946,
IF(AND(G946="",H946=""),"",
$K$2+SUM(H$3:$H946)+SUM(G$3:$G946)-SUM(I$2:$I946))),"")</f>
        <v/>
      </c>
    </row>
    <row r="947" spans="1:11" x14ac:dyDescent="0.35">
      <c r="A947" s="318" t="str">
        <f ca="1">IF($B947='Creditor balance enquiry'!$C$2,1+COUNT($A$1:A946),"")</f>
        <v/>
      </c>
      <c r="B947" s="133" t="str">
        <f ca="1">OFFSET('Purchases Input worksheet'!$A$1,ROW()-2,0)</f>
        <v/>
      </c>
      <c r="C947" s="201" t="str">
        <f ca="1">IF($C946="Total","",
IF($C946="","",
IF(OFFSET('Purchases Input worksheet'!$B$1,ROW()-2,0)="","TOTAL",
OFFSET('Purchases Input worksheet'!$B$1,ROW()-2,0))))</f>
        <v/>
      </c>
      <c r="D947" s="201" t="str">
        <f ca="1">IF(OFFSET('Purchases Input worksheet'!$C$1,ROW()-2,0)="","",OFFSET('Purchases Input worksheet'!$C$1,ROW()-2,0))</f>
        <v/>
      </c>
      <c r="E947" s="170" t="str">
        <f ca="1">IF(OFFSET('Purchases Input worksheet'!$F$1,ROW()-2,0)="","",OFFSET('Purchases Input worksheet'!$F$1,ROW()-2,0))</f>
        <v/>
      </c>
      <c r="F947" s="202" t="str">
        <f ca="1">IF(OFFSET('Purchases Input worksheet'!$G$1,ROW()-2,0)="","",OFFSET('Purchases Input worksheet'!$G$1,ROW()-2,0))</f>
        <v/>
      </c>
      <c r="G947" s="205" t="str">
        <f ca="1">IF($C947="Total",SUM(G$1:G946),IF(OR('Purchases Input worksheet'!$M946&gt;0,'Purchases Input worksheet'!$M946=0),"",'Purchases Input worksheet'!$M946))</f>
        <v/>
      </c>
      <c r="H947" s="206" t="str">
        <f ca="1">IF($C947="Total",SUM(H$1:H946),IF(OR('Purchases Input worksheet'!$M946&lt;0,'Purchases Input worksheet'!$M946=0),"",'Purchases Input worksheet'!$M946))</f>
        <v/>
      </c>
      <c r="I947" s="347"/>
      <c r="J947" s="211" t="str">
        <f ca="1">IF($C947="Total",SUM($I$1:I946),"")</f>
        <v/>
      </c>
      <c r="K947" s="212" t="str">
        <f ca="1">IFERROR(IF($C947="Total",$K$2+SUM($G947:$H947)-$J947,
IF(AND(G947="",H947=""),"",
$K$2+SUM(H$3:$H947)+SUM(G$3:$G947)-SUM(I$2:$I947))),"")</f>
        <v/>
      </c>
    </row>
    <row r="948" spans="1:11" x14ac:dyDescent="0.35">
      <c r="A948" s="318" t="str">
        <f ca="1">IF($B948='Creditor balance enquiry'!$C$2,1+COUNT($A$1:A947),"")</f>
        <v/>
      </c>
      <c r="B948" s="133" t="str">
        <f ca="1">OFFSET('Purchases Input worksheet'!$A$1,ROW()-2,0)</f>
        <v/>
      </c>
      <c r="C948" s="201" t="str">
        <f ca="1">IF($C947="Total","",
IF($C947="","",
IF(OFFSET('Purchases Input worksheet'!$B$1,ROW()-2,0)="","TOTAL",
OFFSET('Purchases Input worksheet'!$B$1,ROW()-2,0))))</f>
        <v/>
      </c>
      <c r="D948" s="201" t="str">
        <f ca="1">IF(OFFSET('Purchases Input worksheet'!$C$1,ROW()-2,0)="","",OFFSET('Purchases Input worksheet'!$C$1,ROW()-2,0))</f>
        <v/>
      </c>
      <c r="E948" s="170" t="str">
        <f ca="1">IF(OFFSET('Purchases Input worksheet'!$F$1,ROW()-2,0)="","",OFFSET('Purchases Input worksheet'!$F$1,ROW()-2,0))</f>
        <v/>
      </c>
      <c r="F948" s="202" t="str">
        <f ca="1">IF(OFFSET('Purchases Input worksheet'!$G$1,ROW()-2,0)="","",OFFSET('Purchases Input worksheet'!$G$1,ROW()-2,0))</f>
        <v/>
      </c>
      <c r="G948" s="205" t="str">
        <f ca="1">IF($C948="Total",SUM(G$1:G947),IF(OR('Purchases Input worksheet'!$M947&gt;0,'Purchases Input worksheet'!$M947=0),"",'Purchases Input worksheet'!$M947))</f>
        <v/>
      </c>
      <c r="H948" s="206" t="str">
        <f ca="1">IF($C948="Total",SUM(H$1:H947),IF(OR('Purchases Input worksheet'!$M947&lt;0,'Purchases Input worksheet'!$M947=0),"",'Purchases Input worksheet'!$M947))</f>
        <v/>
      </c>
      <c r="I948" s="347"/>
      <c r="J948" s="211" t="str">
        <f ca="1">IF($C948="Total",SUM($I$1:I947),"")</f>
        <v/>
      </c>
      <c r="K948" s="212" t="str">
        <f ca="1">IFERROR(IF($C948="Total",$K$2+SUM($G948:$H948)-$J948,
IF(AND(G948="",H948=""),"",
$K$2+SUM(H$3:$H948)+SUM(G$3:$G948)-SUM(I$2:$I948))),"")</f>
        <v/>
      </c>
    </row>
    <row r="949" spans="1:11" x14ac:dyDescent="0.35">
      <c r="A949" s="318" t="str">
        <f ca="1">IF($B949='Creditor balance enquiry'!$C$2,1+COUNT($A$1:A948),"")</f>
        <v/>
      </c>
      <c r="B949" s="133" t="str">
        <f ca="1">OFFSET('Purchases Input worksheet'!$A$1,ROW()-2,0)</f>
        <v/>
      </c>
      <c r="C949" s="201" t="str">
        <f ca="1">IF($C948="Total","",
IF($C948="","",
IF(OFFSET('Purchases Input worksheet'!$B$1,ROW()-2,0)="","TOTAL",
OFFSET('Purchases Input worksheet'!$B$1,ROW()-2,0))))</f>
        <v/>
      </c>
      <c r="D949" s="201" t="str">
        <f ca="1">IF(OFFSET('Purchases Input worksheet'!$C$1,ROW()-2,0)="","",OFFSET('Purchases Input worksheet'!$C$1,ROW()-2,0))</f>
        <v/>
      </c>
      <c r="E949" s="170" t="str">
        <f ca="1">IF(OFFSET('Purchases Input worksheet'!$F$1,ROW()-2,0)="","",OFFSET('Purchases Input worksheet'!$F$1,ROW()-2,0))</f>
        <v/>
      </c>
      <c r="F949" s="202" t="str">
        <f ca="1">IF(OFFSET('Purchases Input worksheet'!$G$1,ROW()-2,0)="","",OFFSET('Purchases Input worksheet'!$G$1,ROW()-2,0))</f>
        <v/>
      </c>
      <c r="G949" s="205" t="str">
        <f ca="1">IF($C949="Total",SUM(G$1:G948),IF(OR('Purchases Input worksheet'!$M948&gt;0,'Purchases Input worksheet'!$M948=0),"",'Purchases Input worksheet'!$M948))</f>
        <v/>
      </c>
      <c r="H949" s="206" t="str">
        <f ca="1">IF($C949="Total",SUM(H$1:H948),IF(OR('Purchases Input worksheet'!$M948&lt;0,'Purchases Input worksheet'!$M948=0),"",'Purchases Input worksheet'!$M948))</f>
        <v/>
      </c>
      <c r="I949" s="347"/>
      <c r="J949" s="211" t="str">
        <f ca="1">IF($C949="Total",SUM($I$1:I948),"")</f>
        <v/>
      </c>
      <c r="K949" s="212" t="str">
        <f ca="1">IFERROR(IF($C949="Total",$K$2+SUM($G949:$H949)-$J949,
IF(AND(G949="",H949=""),"",
$K$2+SUM(H$3:$H949)+SUM(G$3:$G949)-SUM(I$2:$I949))),"")</f>
        <v/>
      </c>
    </row>
    <row r="950" spans="1:11" x14ac:dyDescent="0.35">
      <c r="A950" s="318" t="str">
        <f ca="1">IF($B950='Creditor balance enquiry'!$C$2,1+COUNT($A$1:A949),"")</f>
        <v/>
      </c>
      <c r="B950" s="133" t="str">
        <f ca="1">OFFSET('Purchases Input worksheet'!$A$1,ROW()-2,0)</f>
        <v/>
      </c>
      <c r="C950" s="201" t="str">
        <f ca="1">IF($C949="Total","",
IF($C949="","",
IF(OFFSET('Purchases Input worksheet'!$B$1,ROW()-2,0)="","TOTAL",
OFFSET('Purchases Input worksheet'!$B$1,ROW()-2,0))))</f>
        <v/>
      </c>
      <c r="D950" s="201" t="str">
        <f ca="1">IF(OFFSET('Purchases Input worksheet'!$C$1,ROW()-2,0)="","",OFFSET('Purchases Input worksheet'!$C$1,ROW()-2,0))</f>
        <v/>
      </c>
      <c r="E950" s="170" t="str">
        <f ca="1">IF(OFFSET('Purchases Input worksheet'!$F$1,ROW()-2,0)="","",OFFSET('Purchases Input worksheet'!$F$1,ROW()-2,0))</f>
        <v/>
      </c>
      <c r="F950" s="202" t="str">
        <f ca="1">IF(OFFSET('Purchases Input worksheet'!$G$1,ROW()-2,0)="","",OFFSET('Purchases Input worksheet'!$G$1,ROW()-2,0))</f>
        <v/>
      </c>
      <c r="G950" s="205" t="str">
        <f ca="1">IF($C950="Total",SUM(G$1:G949),IF(OR('Purchases Input worksheet'!$M949&gt;0,'Purchases Input worksheet'!$M949=0),"",'Purchases Input worksheet'!$M949))</f>
        <v/>
      </c>
      <c r="H950" s="206" t="str">
        <f ca="1">IF($C950="Total",SUM(H$1:H949),IF(OR('Purchases Input worksheet'!$M949&lt;0,'Purchases Input worksheet'!$M949=0),"",'Purchases Input worksheet'!$M949))</f>
        <v/>
      </c>
      <c r="I950" s="347"/>
      <c r="J950" s="211" t="str">
        <f ca="1">IF($C950="Total",SUM($I$1:I949),"")</f>
        <v/>
      </c>
      <c r="K950" s="212" t="str">
        <f ca="1">IFERROR(IF($C950="Total",$K$2+SUM($G950:$H950)-$J950,
IF(AND(G950="",H950=""),"",
$K$2+SUM(H$3:$H950)+SUM(G$3:$G950)-SUM(I$2:$I950))),"")</f>
        <v/>
      </c>
    </row>
    <row r="951" spans="1:11" x14ac:dyDescent="0.35">
      <c r="A951" s="318" t="str">
        <f ca="1">IF($B951='Creditor balance enquiry'!$C$2,1+COUNT($A$1:A950),"")</f>
        <v/>
      </c>
      <c r="B951" s="133" t="str">
        <f ca="1">OFFSET('Purchases Input worksheet'!$A$1,ROW()-2,0)</f>
        <v/>
      </c>
      <c r="C951" s="201" t="str">
        <f ca="1">IF($C950="Total","",
IF($C950="","",
IF(OFFSET('Purchases Input worksheet'!$B$1,ROW()-2,0)="","TOTAL",
OFFSET('Purchases Input worksheet'!$B$1,ROW()-2,0))))</f>
        <v/>
      </c>
      <c r="D951" s="201" t="str">
        <f ca="1">IF(OFFSET('Purchases Input worksheet'!$C$1,ROW()-2,0)="","",OFFSET('Purchases Input worksheet'!$C$1,ROW()-2,0))</f>
        <v/>
      </c>
      <c r="E951" s="170" t="str">
        <f ca="1">IF(OFFSET('Purchases Input worksheet'!$F$1,ROW()-2,0)="","",OFFSET('Purchases Input worksheet'!$F$1,ROW()-2,0))</f>
        <v/>
      </c>
      <c r="F951" s="202" t="str">
        <f ca="1">IF(OFFSET('Purchases Input worksheet'!$G$1,ROW()-2,0)="","",OFFSET('Purchases Input worksheet'!$G$1,ROW()-2,0))</f>
        <v/>
      </c>
      <c r="G951" s="205" t="str">
        <f ca="1">IF($C951="Total",SUM(G$1:G950),IF(OR('Purchases Input worksheet'!$M950&gt;0,'Purchases Input worksheet'!$M950=0),"",'Purchases Input worksheet'!$M950))</f>
        <v/>
      </c>
      <c r="H951" s="206" t="str">
        <f ca="1">IF($C951="Total",SUM(H$1:H950),IF(OR('Purchases Input worksheet'!$M950&lt;0,'Purchases Input worksheet'!$M950=0),"",'Purchases Input worksheet'!$M950))</f>
        <v/>
      </c>
      <c r="I951" s="347"/>
      <c r="J951" s="211" t="str">
        <f ca="1">IF($C951="Total",SUM($I$1:I950),"")</f>
        <v/>
      </c>
      <c r="K951" s="212" t="str">
        <f ca="1">IFERROR(IF($C951="Total",$K$2+SUM($G951:$H951)-$J951,
IF(AND(G951="",H951=""),"",
$K$2+SUM(H$3:$H951)+SUM(G$3:$G951)-SUM(I$2:$I951))),"")</f>
        <v/>
      </c>
    </row>
    <row r="952" spans="1:11" x14ac:dyDescent="0.35">
      <c r="A952" s="318" t="str">
        <f ca="1">IF($B952='Creditor balance enquiry'!$C$2,1+COUNT($A$1:A951),"")</f>
        <v/>
      </c>
      <c r="B952" s="133" t="str">
        <f ca="1">OFFSET('Purchases Input worksheet'!$A$1,ROW()-2,0)</f>
        <v/>
      </c>
      <c r="C952" s="201" t="str">
        <f ca="1">IF($C951="Total","",
IF($C951="","",
IF(OFFSET('Purchases Input worksheet'!$B$1,ROW()-2,0)="","TOTAL",
OFFSET('Purchases Input worksheet'!$B$1,ROW()-2,0))))</f>
        <v/>
      </c>
      <c r="D952" s="201" t="str">
        <f ca="1">IF(OFFSET('Purchases Input worksheet'!$C$1,ROW()-2,0)="","",OFFSET('Purchases Input worksheet'!$C$1,ROW()-2,0))</f>
        <v/>
      </c>
      <c r="E952" s="170" t="str">
        <f ca="1">IF(OFFSET('Purchases Input worksheet'!$F$1,ROW()-2,0)="","",OFFSET('Purchases Input worksheet'!$F$1,ROW()-2,0))</f>
        <v/>
      </c>
      <c r="F952" s="202" t="str">
        <f ca="1">IF(OFFSET('Purchases Input worksheet'!$G$1,ROW()-2,0)="","",OFFSET('Purchases Input worksheet'!$G$1,ROW()-2,0))</f>
        <v/>
      </c>
      <c r="G952" s="205" t="str">
        <f ca="1">IF($C952="Total",SUM(G$1:G951),IF(OR('Purchases Input worksheet'!$M951&gt;0,'Purchases Input worksheet'!$M951=0),"",'Purchases Input worksheet'!$M951))</f>
        <v/>
      </c>
      <c r="H952" s="206" t="str">
        <f ca="1">IF($C952="Total",SUM(H$1:H951),IF(OR('Purchases Input worksheet'!$M951&lt;0,'Purchases Input worksheet'!$M951=0),"",'Purchases Input worksheet'!$M951))</f>
        <v/>
      </c>
      <c r="I952" s="347"/>
      <c r="J952" s="211" t="str">
        <f ca="1">IF($C952="Total",SUM($I$1:I951),"")</f>
        <v/>
      </c>
      <c r="K952" s="212" t="str">
        <f ca="1">IFERROR(IF($C952="Total",$K$2+SUM($G952:$H952)-$J952,
IF(AND(G952="",H952=""),"",
$K$2+SUM(H$3:$H952)+SUM(G$3:$G952)-SUM(I$2:$I952))),"")</f>
        <v/>
      </c>
    </row>
    <row r="953" spans="1:11" x14ac:dyDescent="0.35">
      <c r="A953" s="318" t="str">
        <f ca="1">IF($B953='Creditor balance enquiry'!$C$2,1+COUNT($A$1:A952),"")</f>
        <v/>
      </c>
      <c r="B953" s="133" t="str">
        <f ca="1">OFFSET('Purchases Input worksheet'!$A$1,ROW()-2,0)</f>
        <v/>
      </c>
      <c r="C953" s="201" t="str">
        <f ca="1">IF($C952="Total","",
IF($C952="","",
IF(OFFSET('Purchases Input worksheet'!$B$1,ROW()-2,0)="","TOTAL",
OFFSET('Purchases Input worksheet'!$B$1,ROW()-2,0))))</f>
        <v/>
      </c>
      <c r="D953" s="201" t="str">
        <f ca="1">IF(OFFSET('Purchases Input worksheet'!$C$1,ROW()-2,0)="","",OFFSET('Purchases Input worksheet'!$C$1,ROW()-2,0))</f>
        <v/>
      </c>
      <c r="E953" s="170" t="str">
        <f ca="1">IF(OFFSET('Purchases Input worksheet'!$F$1,ROW()-2,0)="","",OFFSET('Purchases Input worksheet'!$F$1,ROW()-2,0))</f>
        <v/>
      </c>
      <c r="F953" s="202" t="str">
        <f ca="1">IF(OFFSET('Purchases Input worksheet'!$G$1,ROW()-2,0)="","",OFFSET('Purchases Input worksheet'!$G$1,ROW()-2,0))</f>
        <v/>
      </c>
      <c r="G953" s="205" t="str">
        <f ca="1">IF($C953="Total",SUM(G$1:G952),IF(OR('Purchases Input worksheet'!$M952&gt;0,'Purchases Input worksheet'!$M952=0),"",'Purchases Input worksheet'!$M952))</f>
        <v/>
      </c>
      <c r="H953" s="206" t="str">
        <f ca="1">IF($C953="Total",SUM(H$1:H952),IF(OR('Purchases Input worksheet'!$M952&lt;0,'Purchases Input worksheet'!$M952=0),"",'Purchases Input worksheet'!$M952))</f>
        <v/>
      </c>
      <c r="I953" s="347"/>
      <c r="J953" s="211" t="str">
        <f ca="1">IF($C953="Total",SUM($I$1:I952),"")</f>
        <v/>
      </c>
      <c r="K953" s="212" t="str">
        <f ca="1">IFERROR(IF($C953="Total",$K$2+SUM($G953:$H953)-$J953,
IF(AND(G953="",H953=""),"",
$K$2+SUM(H$3:$H953)+SUM(G$3:$G953)-SUM(I$2:$I953))),"")</f>
        <v/>
      </c>
    </row>
    <row r="954" spans="1:11" x14ac:dyDescent="0.35">
      <c r="A954" s="318" t="str">
        <f ca="1">IF($B954='Creditor balance enquiry'!$C$2,1+COUNT($A$1:A953),"")</f>
        <v/>
      </c>
      <c r="B954" s="133" t="str">
        <f ca="1">OFFSET('Purchases Input worksheet'!$A$1,ROW()-2,0)</f>
        <v/>
      </c>
      <c r="C954" s="201" t="str">
        <f ca="1">IF($C953="Total","",
IF($C953="","",
IF(OFFSET('Purchases Input worksheet'!$B$1,ROW()-2,0)="","TOTAL",
OFFSET('Purchases Input worksheet'!$B$1,ROW()-2,0))))</f>
        <v/>
      </c>
      <c r="D954" s="201" t="str">
        <f ca="1">IF(OFFSET('Purchases Input worksheet'!$C$1,ROW()-2,0)="","",OFFSET('Purchases Input worksheet'!$C$1,ROW()-2,0))</f>
        <v/>
      </c>
      <c r="E954" s="170" t="str">
        <f ca="1">IF(OFFSET('Purchases Input worksheet'!$F$1,ROW()-2,0)="","",OFFSET('Purchases Input worksheet'!$F$1,ROW()-2,0))</f>
        <v/>
      </c>
      <c r="F954" s="202" t="str">
        <f ca="1">IF(OFFSET('Purchases Input worksheet'!$G$1,ROW()-2,0)="","",OFFSET('Purchases Input worksheet'!$G$1,ROW()-2,0))</f>
        <v/>
      </c>
      <c r="G954" s="205" t="str">
        <f ca="1">IF($C954="Total",SUM(G$1:G953),IF(OR('Purchases Input worksheet'!$M953&gt;0,'Purchases Input worksheet'!$M953=0),"",'Purchases Input worksheet'!$M953))</f>
        <v/>
      </c>
      <c r="H954" s="206" t="str">
        <f ca="1">IF($C954="Total",SUM(H$1:H953),IF(OR('Purchases Input worksheet'!$M953&lt;0,'Purchases Input worksheet'!$M953=0),"",'Purchases Input worksheet'!$M953))</f>
        <v/>
      </c>
      <c r="I954" s="347"/>
      <c r="J954" s="211" t="str">
        <f ca="1">IF($C954="Total",SUM($I$1:I953),"")</f>
        <v/>
      </c>
      <c r="K954" s="212" t="str">
        <f ca="1">IFERROR(IF($C954="Total",$K$2+SUM($G954:$H954)-$J954,
IF(AND(G954="",H954=""),"",
$K$2+SUM(H$3:$H954)+SUM(G$3:$G954)-SUM(I$2:$I954))),"")</f>
        <v/>
      </c>
    </row>
    <row r="955" spans="1:11" x14ac:dyDescent="0.35">
      <c r="A955" s="318" t="str">
        <f ca="1">IF($B955='Creditor balance enquiry'!$C$2,1+COUNT($A$1:A954),"")</f>
        <v/>
      </c>
      <c r="B955" s="133" t="str">
        <f ca="1">OFFSET('Purchases Input worksheet'!$A$1,ROW()-2,0)</f>
        <v/>
      </c>
      <c r="C955" s="201" t="str">
        <f ca="1">IF($C954="Total","",
IF($C954="","",
IF(OFFSET('Purchases Input worksheet'!$B$1,ROW()-2,0)="","TOTAL",
OFFSET('Purchases Input worksheet'!$B$1,ROW()-2,0))))</f>
        <v/>
      </c>
      <c r="D955" s="201" t="str">
        <f ca="1">IF(OFFSET('Purchases Input worksheet'!$C$1,ROW()-2,0)="","",OFFSET('Purchases Input worksheet'!$C$1,ROW()-2,0))</f>
        <v/>
      </c>
      <c r="E955" s="170" t="str">
        <f ca="1">IF(OFFSET('Purchases Input worksheet'!$F$1,ROW()-2,0)="","",OFFSET('Purchases Input worksheet'!$F$1,ROW()-2,0))</f>
        <v/>
      </c>
      <c r="F955" s="202" t="str">
        <f ca="1">IF(OFFSET('Purchases Input worksheet'!$G$1,ROW()-2,0)="","",OFFSET('Purchases Input worksheet'!$G$1,ROW()-2,0))</f>
        <v/>
      </c>
      <c r="G955" s="205" t="str">
        <f ca="1">IF($C955="Total",SUM(G$1:G954),IF(OR('Purchases Input worksheet'!$M954&gt;0,'Purchases Input worksheet'!$M954=0),"",'Purchases Input worksheet'!$M954))</f>
        <v/>
      </c>
      <c r="H955" s="206" t="str">
        <f ca="1">IF($C955="Total",SUM(H$1:H954),IF(OR('Purchases Input worksheet'!$M954&lt;0,'Purchases Input worksheet'!$M954=0),"",'Purchases Input worksheet'!$M954))</f>
        <v/>
      </c>
      <c r="I955" s="347"/>
      <c r="J955" s="211" t="str">
        <f ca="1">IF($C955="Total",SUM($I$1:I954),"")</f>
        <v/>
      </c>
      <c r="K955" s="212" t="str">
        <f ca="1">IFERROR(IF($C955="Total",$K$2+SUM($G955:$H955)-$J955,
IF(AND(G955="",H955=""),"",
$K$2+SUM(H$3:$H955)+SUM(G$3:$G955)-SUM(I$2:$I955))),"")</f>
        <v/>
      </c>
    </row>
    <row r="956" spans="1:11" x14ac:dyDescent="0.35">
      <c r="A956" s="318" t="str">
        <f ca="1">IF($B956='Creditor balance enquiry'!$C$2,1+COUNT($A$1:A955),"")</f>
        <v/>
      </c>
      <c r="B956" s="133" t="str">
        <f ca="1">OFFSET('Purchases Input worksheet'!$A$1,ROW()-2,0)</f>
        <v/>
      </c>
      <c r="C956" s="201" t="str">
        <f ca="1">IF($C955="Total","",
IF($C955="","",
IF(OFFSET('Purchases Input worksheet'!$B$1,ROW()-2,0)="","TOTAL",
OFFSET('Purchases Input worksheet'!$B$1,ROW()-2,0))))</f>
        <v/>
      </c>
      <c r="D956" s="201" t="str">
        <f ca="1">IF(OFFSET('Purchases Input worksheet'!$C$1,ROW()-2,0)="","",OFFSET('Purchases Input worksheet'!$C$1,ROW()-2,0))</f>
        <v/>
      </c>
      <c r="E956" s="170" t="str">
        <f ca="1">IF(OFFSET('Purchases Input worksheet'!$F$1,ROW()-2,0)="","",OFFSET('Purchases Input worksheet'!$F$1,ROW()-2,0))</f>
        <v/>
      </c>
      <c r="F956" s="202" t="str">
        <f ca="1">IF(OFFSET('Purchases Input worksheet'!$G$1,ROW()-2,0)="","",OFFSET('Purchases Input worksheet'!$G$1,ROW()-2,0))</f>
        <v/>
      </c>
      <c r="G956" s="205" t="str">
        <f ca="1">IF($C956="Total",SUM(G$1:G955),IF(OR('Purchases Input worksheet'!$M955&gt;0,'Purchases Input worksheet'!$M955=0),"",'Purchases Input worksheet'!$M955))</f>
        <v/>
      </c>
      <c r="H956" s="206" t="str">
        <f ca="1">IF($C956="Total",SUM(H$1:H955),IF(OR('Purchases Input worksheet'!$M955&lt;0,'Purchases Input worksheet'!$M955=0),"",'Purchases Input worksheet'!$M955))</f>
        <v/>
      </c>
      <c r="I956" s="347"/>
      <c r="J956" s="211" t="str">
        <f ca="1">IF($C956="Total",SUM($I$1:I955),"")</f>
        <v/>
      </c>
      <c r="K956" s="212" t="str">
        <f ca="1">IFERROR(IF($C956="Total",$K$2+SUM($G956:$H956)-$J956,
IF(AND(G956="",H956=""),"",
$K$2+SUM(H$3:$H956)+SUM(G$3:$G956)-SUM(I$2:$I956))),"")</f>
        <v/>
      </c>
    </row>
    <row r="957" spans="1:11" x14ac:dyDescent="0.35">
      <c r="A957" s="318" t="str">
        <f ca="1">IF($B957='Creditor balance enquiry'!$C$2,1+COUNT($A$1:A956),"")</f>
        <v/>
      </c>
      <c r="B957" s="133" t="str">
        <f ca="1">OFFSET('Purchases Input worksheet'!$A$1,ROW()-2,0)</f>
        <v/>
      </c>
      <c r="C957" s="201" t="str">
        <f ca="1">IF($C956="Total","",
IF($C956="","",
IF(OFFSET('Purchases Input worksheet'!$B$1,ROW()-2,0)="","TOTAL",
OFFSET('Purchases Input worksheet'!$B$1,ROW()-2,0))))</f>
        <v/>
      </c>
      <c r="D957" s="201" t="str">
        <f ca="1">IF(OFFSET('Purchases Input worksheet'!$C$1,ROW()-2,0)="","",OFFSET('Purchases Input worksheet'!$C$1,ROW()-2,0))</f>
        <v/>
      </c>
      <c r="E957" s="170" t="str">
        <f ca="1">IF(OFFSET('Purchases Input worksheet'!$F$1,ROW()-2,0)="","",OFFSET('Purchases Input worksheet'!$F$1,ROW()-2,0))</f>
        <v/>
      </c>
      <c r="F957" s="202" t="str">
        <f ca="1">IF(OFFSET('Purchases Input worksheet'!$G$1,ROW()-2,0)="","",OFFSET('Purchases Input worksheet'!$G$1,ROW()-2,0))</f>
        <v/>
      </c>
      <c r="G957" s="205" t="str">
        <f ca="1">IF($C957="Total",SUM(G$1:G956),IF(OR('Purchases Input worksheet'!$M956&gt;0,'Purchases Input worksheet'!$M956=0),"",'Purchases Input worksheet'!$M956))</f>
        <v/>
      </c>
      <c r="H957" s="206" t="str">
        <f ca="1">IF($C957="Total",SUM(H$1:H956),IF(OR('Purchases Input worksheet'!$M956&lt;0,'Purchases Input worksheet'!$M956=0),"",'Purchases Input worksheet'!$M956))</f>
        <v/>
      </c>
      <c r="I957" s="347"/>
      <c r="J957" s="211" t="str">
        <f ca="1">IF($C957="Total",SUM($I$1:I956),"")</f>
        <v/>
      </c>
      <c r="K957" s="212" t="str">
        <f ca="1">IFERROR(IF($C957="Total",$K$2+SUM($G957:$H957)-$J957,
IF(AND(G957="",H957=""),"",
$K$2+SUM(H$3:$H957)+SUM(G$3:$G957)-SUM(I$2:$I957))),"")</f>
        <v/>
      </c>
    </row>
    <row r="958" spans="1:11" x14ac:dyDescent="0.35">
      <c r="A958" s="318" t="str">
        <f ca="1">IF($B958='Creditor balance enquiry'!$C$2,1+COUNT($A$1:A957),"")</f>
        <v/>
      </c>
      <c r="B958" s="133" t="str">
        <f ca="1">OFFSET('Purchases Input worksheet'!$A$1,ROW()-2,0)</f>
        <v/>
      </c>
      <c r="C958" s="201" t="str">
        <f ca="1">IF($C957="Total","",
IF($C957="","",
IF(OFFSET('Purchases Input worksheet'!$B$1,ROW()-2,0)="","TOTAL",
OFFSET('Purchases Input worksheet'!$B$1,ROW()-2,0))))</f>
        <v/>
      </c>
      <c r="D958" s="201" t="str">
        <f ca="1">IF(OFFSET('Purchases Input worksheet'!$C$1,ROW()-2,0)="","",OFFSET('Purchases Input worksheet'!$C$1,ROW()-2,0))</f>
        <v/>
      </c>
      <c r="E958" s="170" t="str">
        <f ca="1">IF(OFFSET('Purchases Input worksheet'!$F$1,ROW()-2,0)="","",OFFSET('Purchases Input worksheet'!$F$1,ROW()-2,0))</f>
        <v/>
      </c>
      <c r="F958" s="202" t="str">
        <f ca="1">IF(OFFSET('Purchases Input worksheet'!$G$1,ROW()-2,0)="","",OFFSET('Purchases Input worksheet'!$G$1,ROW()-2,0))</f>
        <v/>
      </c>
      <c r="G958" s="205" t="str">
        <f ca="1">IF($C958="Total",SUM(G$1:G957),IF(OR('Purchases Input worksheet'!$M957&gt;0,'Purchases Input worksheet'!$M957=0),"",'Purchases Input worksheet'!$M957))</f>
        <v/>
      </c>
      <c r="H958" s="206" t="str">
        <f ca="1">IF($C958="Total",SUM(H$1:H957),IF(OR('Purchases Input worksheet'!$M957&lt;0,'Purchases Input worksheet'!$M957=0),"",'Purchases Input worksheet'!$M957))</f>
        <v/>
      </c>
      <c r="I958" s="347"/>
      <c r="J958" s="211" t="str">
        <f ca="1">IF($C958="Total",SUM($I$1:I957),"")</f>
        <v/>
      </c>
      <c r="K958" s="212" t="str">
        <f ca="1">IFERROR(IF($C958="Total",$K$2+SUM($G958:$H958)-$J958,
IF(AND(G958="",H958=""),"",
$K$2+SUM(H$3:$H958)+SUM(G$3:$G958)-SUM(I$2:$I958))),"")</f>
        <v/>
      </c>
    </row>
    <row r="959" spans="1:11" x14ac:dyDescent="0.35">
      <c r="A959" s="318" t="str">
        <f ca="1">IF($B959='Creditor balance enquiry'!$C$2,1+COUNT($A$1:A958),"")</f>
        <v/>
      </c>
      <c r="B959" s="133" t="str">
        <f ca="1">OFFSET('Purchases Input worksheet'!$A$1,ROW()-2,0)</f>
        <v/>
      </c>
      <c r="C959" s="201" t="str">
        <f ca="1">IF($C958="Total","",
IF($C958="","",
IF(OFFSET('Purchases Input worksheet'!$B$1,ROW()-2,0)="","TOTAL",
OFFSET('Purchases Input worksheet'!$B$1,ROW()-2,0))))</f>
        <v/>
      </c>
      <c r="D959" s="201" t="str">
        <f ca="1">IF(OFFSET('Purchases Input worksheet'!$C$1,ROW()-2,0)="","",OFFSET('Purchases Input worksheet'!$C$1,ROW()-2,0))</f>
        <v/>
      </c>
      <c r="E959" s="170" t="str">
        <f ca="1">IF(OFFSET('Purchases Input worksheet'!$F$1,ROW()-2,0)="","",OFFSET('Purchases Input worksheet'!$F$1,ROW()-2,0))</f>
        <v/>
      </c>
      <c r="F959" s="202" t="str">
        <f ca="1">IF(OFFSET('Purchases Input worksheet'!$G$1,ROW()-2,0)="","",OFFSET('Purchases Input worksheet'!$G$1,ROW()-2,0))</f>
        <v/>
      </c>
      <c r="G959" s="205" t="str">
        <f ca="1">IF($C959="Total",SUM(G$1:G958),IF(OR('Purchases Input worksheet'!$M958&gt;0,'Purchases Input worksheet'!$M958=0),"",'Purchases Input worksheet'!$M958))</f>
        <v/>
      </c>
      <c r="H959" s="206" t="str">
        <f ca="1">IF($C959="Total",SUM(H$1:H958),IF(OR('Purchases Input worksheet'!$M958&lt;0,'Purchases Input worksheet'!$M958=0),"",'Purchases Input worksheet'!$M958))</f>
        <v/>
      </c>
      <c r="I959" s="347"/>
      <c r="J959" s="211" t="str">
        <f ca="1">IF($C959="Total",SUM($I$1:I958),"")</f>
        <v/>
      </c>
      <c r="K959" s="212" t="str">
        <f ca="1">IFERROR(IF($C959="Total",$K$2+SUM($G959:$H959)-$J959,
IF(AND(G959="",H959=""),"",
$K$2+SUM(H$3:$H959)+SUM(G$3:$G959)-SUM(I$2:$I959))),"")</f>
        <v/>
      </c>
    </row>
    <row r="960" spans="1:11" x14ac:dyDescent="0.35">
      <c r="A960" s="318" t="str">
        <f ca="1">IF($B960='Creditor balance enquiry'!$C$2,1+COUNT($A$1:A959),"")</f>
        <v/>
      </c>
      <c r="B960" s="133" t="str">
        <f ca="1">OFFSET('Purchases Input worksheet'!$A$1,ROW()-2,0)</f>
        <v/>
      </c>
      <c r="C960" s="201" t="str">
        <f ca="1">IF($C959="Total","",
IF($C959="","",
IF(OFFSET('Purchases Input worksheet'!$B$1,ROW()-2,0)="","TOTAL",
OFFSET('Purchases Input worksheet'!$B$1,ROW()-2,0))))</f>
        <v/>
      </c>
      <c r="D960" s="201" t="str">
        <f ca="1">IF(OFFSET('Purchases Input worksheet'!$C$1,ROW()-2,0)="","",OFFSET('Purchases Input worksheet'!$C$1,ROW()-2,0))</f>
        <v/>
      </c>
      <c r="E960" s="170" t="str">
        <f ca="1">IF(OFFSET('Purchases Input worksheet'!$F$1,ROW()-2,0)="","",OFFSET('Purchases Input worksheet'!$F$1,ROW()-2,0))</f>
        <v/>
      </c>
      <c r="F960" s="202" t="str">
        <f ca="1">IF(OFFSET('Purchases Input worksheet'!$G$1,ROW()-2,0)="","",OFFSET('Purchases Input worksheet'!$G$1,ROW()-2,0))</f>
        <v/>
      </c>
      <c r="G960" s="205" t="str">
        <f ca="1">IF($C960="Total",SUM(G$1:G959),IF(OR('Purchases Input worksheet'!$M959&gt;0,'Purchases Input worksheet'!$M959=0),"",'Purchases Input worksheet'!$M959))</f>
        <v/>
      </c>
      <c r="H960" s="206" t="str">
        <f ca="1">IF($C960="Total",SUM(H$1:H959),IF(OR('Purchases Input worksheet'!$M959&lt;0,'Purchases Input worksheet'!$M959=0),"",'Purchases Input worksheet'!$M959))</f>
        <v/>
      </c>
      <c r="I960" s="347"/>
      <c r="J960" s="211" t="str">
        <f ca="1">IF($C960="Total",SUM($I$1:I959),"")</f>
        <v/>
      </c>
      <c r="K960" s="212" t="str">
        <f ca="1">IFERROR(IF($C960="Total",$K$2+SUM($G960:$H960)-$J960,
IF(AND(G960="",H960=""),"",
$K$2+SUM(H$3:$H960)+SUM(G$3:$G960)-SUM(I$2:$I960))),"")</f>
        <v/>
      </c>
    </row>
    <row r="961" spans="1:11" x14ac:dyDescent="0.35">
      <c r="A961" s="318" t="str">
        <f ca="1">IF($B961='Creditor balance enquiry'!$C$2,1+COUNT($A$1:A960),"")</f>
        <v/>
      </c>
      <c r="B961" s="133" t="str">
        <f ca="1">OFFSET('Purchases Input worksheet'!$A$1,ROW()-2,0)</f>
        <v/>
      </c>
      <c r="C961" s="201" t="str">
        <f ca="1">IF($C960="Total","",
IF($C960="","",
IF(OFFSET('Purchases Input worksheet'!$B$1,ROW()-2,0)="","TOTAL",
OFFSET('Purchases Input worksheet'!$B$1,ROW()-2,0))))</f>
        <v/>
      </c>
      <c r="D961" s="201" t="str">
        <f ca="1">IF(OFFSET('Purchases Input worksheet'!$C$1,ROW()-2,0)="","",OFFSET('Purchases Input worksheet'!$C$1,ROW()-2,0))</f>
        <v/>
      </c>
      <c r="E961" s="170" t="str">
        <f ca="1">IF(OFFSET('Purchases Input worksheet'!$F$1,ROW()-2,0)="","",OFFSET('Purchases Input worksheet'!$F$1,ROW()-2,0))</f>
        <v/>
      </c>
      <c r="F961" s="202" t="str">
        <f ca="1">IF(OFFSET('Purchases Input worksheet'!$G$1,ROW()-2,0)="","",OFFSET('Purchases Input worksheet'!$G$1,ROW()-2,0))</f>
        <v/>
      </c>
      <c r="G961" s="205" t="str">
        <f ca="1">IF($C961="Total",SUM(G$1:G960),IF(OR('Purchases Input worksheet'!$M960&gt;0,'Purchases Input worksheet'!$M960=0),"",'Purchases Input worksheet'!$M960))</f>
        <v/>
      </c>
      <c r="H961" s="206" t="str">
        <f ca="1">IF($C961="Total",SUM(H$1:H960),IF(OR('Purchases Input worksheet'!$M960&lt;0,'Purchases Input worksheet'!$M960=0),"",'Purchases Input worksheet'!$M960))</f>
        <v/>
      </c>
      <c r="I961" s="347"/>
      <c r="J961" s="211" t="str">
        <f ca="1">IF($C961="Total",SUM($I$1:I960),"")</f>
        <v/>
      </c>
      <c r="K961" s="212" t="str">
        <f ca="1">IFERROR(IF($C961="Total",$K$2+SUM($G961:$H961)-$J961,
IF(AND(G961="",H961=""),"",
$K$2+SUM(H$3:$H961)+SUM(G$3:$G961)-SUM(I$2:$I961))),"")</f>
        <v/>
      </c>
    </row>
    <row r="962" spans="1:11" x14ac:dyDescent="0.35">
      <c r="A962" s="318" t="str">
        <f ca="1">IF($B962='Creditor balance enquiry'!$C$2,1+COUNT($A$1:A961),"")</f>
        <v/>
      </c>
      <c r="B962" s="133" t="str">
        <f ca="1">OFFSET('Purchases Input worksheet'!$A$1,ROW()-2,0)</f>
        <v/>
      </c>
      <c r="C962" s="201" t="str">
        <f ca="1">IF($C961="Total","",
IF($C961="","",
IF(OFFSET('Purchases Input worksheet'!$B$1,ROW()-2,0)="","TOTAL",
OFFSET('Purchases Input worksheet'!$B$1,ROW()-2,0))))</f>
        <v/>
      </c>
      <c r="D962" s="201" t="str">
        <f ca="1">IF(OFFSET('Purchases Input worksheet'!$C$1,ROW()-2,0)="","",OFFSET('Purchases Input worksheet'!$C$1,ROW()-2,0))</f>
        <v/>
      </c>
      <c r="E962" s="170" t="str">
        <f ca="1">IF(OFFSET('Purchases Input worksheet'!$F$1,ROW()-2,0)="","",OFFSET('Purchases Input worksheet'!$F$1,ROW()-2,0))</f>
        <v/>
      </c>
      <c r="F962" s="202" t="str">
        <f ca="1">IF(OFFSET('Purchases Input worksheet'!$G$1,ROW()-2,0)="","",OFFSET('Purchases Input worksheet'!$G$1,ROW()-2,0))</f>
        <v/>
      </c>
      <c r="G962" s="205" t="str">
        <f ca="1">IF($C962="Total",SUM(G$1:G961),IF(OR('Purchases Input worksheet'!$M961&gt;0,'Purchases Input worksheet'!$M961=0),"",'Purchases Input worksheet'!$M961))</f>
        <v/>
      </c>
      <c r="H962" s="206" t="str">
        <f ca="1">IF($C962="Total",SUM(H$1:H961),IF(OR('Purchases Input worksheet'!$M961&lt;0,'Purchases Input worksheet'!$M961=0),"",'Purchases Input worksheet'!$M961))</f>
        <v/>
      </c>
      <c r="I962" s="347"/>
      <c r="J962" s="211" t="str">
        <f ca="1">IF($C962="Total",SUM($I$1:I961),"")</f>
        <v/>
      </c>
      <c r="K962" s="212" t="str">
        <f ca="1">IFERROR(IF($C962="Total",$K$2+SUM($G962:$H962)-$J962,
IF(AND(G962="",H962=""),"",
$K$2+SUM(H$3:$H962)+SUM(G$3:$G962)-SUM(I$2:$I962))),"")</f>
        <v/>
      </c>
    </row>
    <row r="963" spans="1:11" x14ac:dyDescent="0.35">
      <c r="A963" s="318" t="str">
        <f ca="1">IF($B963='Creditor balance enquiry'!$C$2,1+COUNT($A$1:A962),"")</f>
        <v/>
      </c>
      <c r="B963" s="133" t="str">
        <f ca="1">OFFSET('Purchases Input worksheet'!$A$1,ROW()-2,0)</f>
        <v/>
      </c>
      <c r="C963" s="201" t="str">
        <f ca="1">IF($C962="Total","",
IF($C962="","",
IF(OFFSET('Purchases Input worksheet'!$B$1,ROW()-2,0)="","TOTAL",
OFFSET('Purchases Input worksheet'!$B$1,ROW()-2,0))))</f>
        <v/>
      </c>
      <c r="D963" s="201" t="str">
        <f ca="1">IF(OFFSET('Purchases Input worksheet'!$C$1,ROW()-2,0)="","",OFFSET('Purchases Input worksheet'!$C$1,ROW()-2,0))</f>
        <v/>
      </c>
      <c r="E963" s="170" t="str">
        <f ca="1">IF(OFFSET('Purchases Input worksheet'!$F$1,ROW()-2,0)="","",OFFSET('Purchases Input worksheet'!$F$1,ROW()-2,0))</f>
        <v/>
      </c>
      <c r="F963" s="202" t="str">
        <f ca="1">IF(OFFSET('Purchases Input worksheet'!$G$1,ROW()-2,0)="","",OFFSET('Purchases Input worksheet'!$G$1,ROW()-2,0))</f>
        <v/>
      </c>
      <c r="G963" s="205" t="str">
        <f ca="1">IF($C963="Total",SUM(G$1:G962),IF(OR('Purchases Input worksheet'!$M962&gt;0,'Purchases Input worksheet'!$M962=0),"",'Purchases Input worksheet'!$M962))</f>
        <v/>
      </c>
      <c r="H963" s="206" t="str">
        <f ca="1">IF($C963="Total",SUM(H$1:H962),IF(OR('Purchases Input worksheet'!$M962&lt;0,'Purchases Input worksheet'!$M962=0),"",'Purchases Input worksheet'!$M962))</f>
        <v/>
      </c>
      <c r="I963" s="347"/>
      <c r="J963" s="211" t="str">
        <f ca="1">IF($C963="Total",SUM($I$1:I962),"")</f>
        <v/>
      </c>
      <c r="K963" s="212" t="str">
        <f ca="1">IFERROR(IF($C963="Total",$K$2+SUM($G963:$H963)-$J963,
IF(AND(G963="",H963=""),"",
$K$2+SUM(H$3:$H963)+SUM(G$3:$G963)-SUM(I$2:$I963))),"")</f>
        <v/>
      </c>
    </row>
    <row r="964" spans="1:11" x14ac:dyDescent="0.35">
      <c r="A964" s="318" t="str">
        <f ca="1">IF($B964='Creditor balance enquiry'!$C$2,1+COUNT($A$1:A963),"")</f>
        <v/>
      </c>
      <c r="B964" s="133" t="str">
        <f ca="1">OFFSET('Purchases Input worksheet'!$A$1,ROW()-2,0)</f>
        <v/>
      </c>
      <c r="C964" s="201" t="str">
        <f ca="1">IF($C963="Total","",
IF($C963="","",
IF(OFFSET('Purchases Input worksheet'!$B$1,ROW()-2,0)="","TOTAL",
OFFSET('Purchases Input worksheet'!$B$1,ROW()-2,0))))</f>
        <v/>
      </c>
      <c r="D964" s="201" t="str">
        <f ca="1">IF(OFFSET('Purchases Input worksheet'!$C$1,ROW()-2,0)="","",OFFSET('Purchases Input worksheet'!$C$1,ROW()-2,0))</f>
        <v/>
      </c>
      <c r="E964" s="170" t="str">
        <f ca="1">IF(OFFSET('Purchases Input worksheet'!$F$1,ROW()-2,0)="","",OFFSET('Purchases Input worksheet'!$F$1,ROW()-2,0))</f>
        <v/>
      </c>
      <c r="F964" s="202" t="str">
        <f ca="1">IF(OFFSET('Purchases Input worksheet'!$G$1,ROW()-2,0)="","",OFFSET('Purchases Input worksheet'!$G$1,ROW()-2,0))</f>
        <v/>
      </c>
      <c r="G964" s="205" t="str">
        <f ca="1">IF($C964="Total",SUM(G$1:G963),IF(OR('Purchases Input worksheet'!$M963&gt;0,'Purchases Input worksheet'!$M963=0),"",'Purchases Input worksheet'!$M963))</f>
        <v/>
      </c>
      <c r="H964" s="206" t="str">
        <f ca="1">IF($C964="Total",SUM(H$1:H963),IF(OR('Purchases Input worksheet'!$M963&lt;0,'Purchases Input worksheet'!$M963=0),"",'Purchases Input worksheet'!$M963))</f>
        <v/>
      </c>
      <c r="I964" s="347"/>
      <c r="J964" s="211" t="str">
        <f ca="1">IF($C964="Total",SUM($I$1:I963),"")</f>
        <v/>
      </c>
      <c r="K964" s="212" t="str">
        <f ca="1">IFERROR(IF($C964="Total",$K$2+SUM($G964:$H964)-$J964,
IF(AND(G964="",H964=""),"",
$K$2+SUM(H$3:$H964)+SUM(G$3:$G964)-SUM(I$2:$I964))),"")</f>
        <v/>
      </c>
    </row>
    <row r="965" spans="1:11" x14ac:dyDescent="0.35">
      <c r="A965" s="318" t="str">
        <f ca="1">IF($B965='Creditor balance enquiry'!$C$2,1+COUNT($A$1:A964),"")</f>
        <v/>
      </c>
      <c r="B965" s="133" t="str">
        <f ca="1">OFFSET('Purchases Input worksheet'!$A$1,ROW()-2,0)</f>
        <v/>
      </c>
      <c r="C965" s="201" t="str">
        <f ca="1">IF($C964="Total","",
IF($C964="","",
IF(OFFSET('Purchases Input worksheet'!$B$1,ROW()-2,0)="","TOTAL",
OFFSET('Purchases Input worksheet'!$B$1,ROW()-2,0))))</f>
        <v/>
      </c>
      <c r="D965" s="201" t="str">
        <f ca="1">IF(OFFSET('Purchases Input worksheet'!$C$1,ROW()-2,0)="","",OFFSET('Purchases Input worksheet'!$C$1,ROW()-2,0))</f>
        <v/>
      </c>
      <c r="E965" s="170" t="str">
        <f ca="1">IF(OFFSET('Purchases Input worksheet'!$F$1,ROW()-2,0)="","",OFFSET('Purchases Input worksheet'!$F$1,ROW()-2,0))</f>
        <v/>
      </c>
      <c r="F965" s="202" t="str">
        <f ca="1">IF(OFFSET('Purchases Input worksheet'!$G$1,ROW()-2,0)="","",OFFSET('Purchases Input worksheet'!$G$1,ROW()-2,0))</f>
        <v/>
      </c>
      <c r="G965" s="205" t="str">
        <f ca="1">IF($C965="Total",SUM(G$1:G964),IF(OR('Purchases Input worksheet'!$M964&gt;0,'Purchases Input worksheet'!$M964=0),"",'Purchases Input worksheet'!$M964))</f>
        <v/>
      </c>
      <c r="H965" s="206" t="str">
        <f ca="1">IF($C965="Total",SUM(H$1:H964),IF(OR('Purchases Input worksheet'!$M964&lt;0,'Purchases Input worksheet'!$M964=0),"",'Purchases Input worksheet'!$M964))</f>
        <v/>
      </c>
      <c r="I965" s="347"/>
      <c r="J965" s="211" t="str">
        <f ca="1">IF($C965="Total",SUM($I$1:I964),"")</f>
        <v/>
      </c>
      <c r="K965" s="212" t="str">
        <f ca="1">IFERROR(IF($C965="Total",$K$2+SUM($G965:$H965)-$J965,
IF(AND(G965="",H965=""),"",
$K$2+SUM(H$3:$H965)+SUM(G$3:$G965)-SUM(I$2:$I965))),"")</f>
        <v/>
      </c>
    </row>
    <row r="966" spans="1:11" x14ac:dyDescent="0.35">
      <c r="A966" s="318" t="str">
        <f ca="1">IF($B966='Creditor balance enquiry'!$C$2,1+COUNT($A$1:A965),"")</f>
        <v/>
      </c>
      <c r="B966" s="133" t="str">
        <f ca="1">OFFSET('Purchases Input worksheet'!$A$1,ROW()-2,0)</f>
        <v/>
      </c>
      <c r="C966" s="201" t="str">
        <f ca="1">IF($C965="Total","",
IF($C965="","",
IF(OFFSET('Purchases Input worksheet'!$B$1,ROW()-2,0)="","TOTAL",
OFFSET('Purchases Input worksheet'!$B$1,ROW()-2,0))))</f>
        <v/>
      </c>
      <c r="D966" s="201" t="str">
        <f ca="1">IF(OFFSET('Purchases Input worksheet'!$C$1,ROW()-2,0)="","",OFFSET('Purchases Input worksheet'!$C$1,ROW()-2,0))</f>
        <v/>
      </c>
      <c r="E966" s="170" t="str">
        <f ca="1">IF(OFFSET('Purchases Input worksheet'!$F$1,ROW()-2,0)="","",OFFSET('Purchases Input worksheet'!$F$1,ROW()-2,0))</f>
        <v/>
      </c>
      <c r="F966" s="202" t="str">
        <f ca="1">IF(OFFSET('Purchases Input worksheet'!$G$1,ROW()-2,0)="","",OFFSET('Purchases Input worksheet'!$G$1,ROW()-2,0))</f>
        <v/>
      </c>
      <c r="G966" s="205" t="str">
        <f ca="1">IF($C966="Total",SUM(G$1:G965),IF(OR('Purchases Input worksheet'!$M965&gt;0,'Purchases Input worksheet'!$M965=0),"",'Purchases Input worksheet'!$M965))</f>
        <v/>
      </c>
      <c r="H966" s="206" t="str">
        <f ca="1">IF($C966="Total",SUM(H$1:H965),IF(OR('Purchases Input worksheet'!$M965&lt;0,'Purchases Input worksheet'!$M965=0),"",'Purchases Input worksheet'!$M965))</f>
        <v/>
      </c>
      <c r="I966" s="347"/>
      <c r="J966" s="211" t="str">
        <f ca="1">IF($C966="Total",SUM($I$1:I965),"")</f>
        <v/>
      </c>
      <c r="K966" s="212" t="str">
        <f ca="1">IFERROR(IF($C966="Total",$K$2+SUM($G966:$H966)-$J966,
IF(AND(G966="",H966=""),"",
$K$2+SUM(H$3:$H966)+SUM(G$3:$G966)-SUM(I$2:$I966))),"")</f>
        <v/>
      </c>
    </row>
    <row r="967" spans="1:11" x14ac:dyDescent="0.35">
      <c r="A967" s="318" t="str">
        <f ca="1">IF($B967='Creditor balance enquiry'!$C$2,1+COUNT($A$1:A966),"")</f>
        <v/>
      </c>
      <c r="B967" s="133" t="str">
        <f ca="1">OFFSET('Purchases Input worksheet'!$A$1,ROW()-2,0)</f>
        <v/>
      </c>
      <c r="C967" s="201" t="str">
        <f ca="1">IF($C966="Total","",
IF($C966="","",
IF(OFFSET('Purchases Input worksheet'!$B$1,ROW()-2,0)="","TOTAL",
OFFSET('Purchases Input worksheet'!$B$1,ROW()-2,0))))</f>
        <v/>
      </c>
      <c r="D967" s="201" t="str">
        <f ca="1">IF(OFFSET('Purchases Input worksheet'!$C$1,ROW()-2,0)="","",OFFSET('Purchases Input worksheet'!$C$1,ROW()-2,0))</f>
        <v/>
      </c>
      <c r="E967" s="170" t="str">
        <f ca="1">IF(OFFSET('Purchases Input worksheet'!$F$1,ROW()-2,0)="","",OFFSET('Purchases Input worksheet'!$F$1,ROW()-2,0))</f>
        <v/>
      </c>
      <c r="F967" s="202" t="str">
        <f ca="1">IF(OFFSET('Purchases Input worksheet'!$G$1,ROW()-2,0)="","",OFFSET('Purchases Input worksheet'!$G$1,ROW()-2,0))</f>
        <v/>
      </c>
      <c r="G967" s="205" t="str">
        <f ca="1">IF($C967="Total",SUM(G$1:G966),IF(OR('Purchases Input worksheet'!$M966&gt;0,'Purchases Input worksheet'!$M966=0),"",'Purchases Input worksheet'!$M966))</f>
        <v/>
      </c>
      <c r="H967" s="206" t="str">
        <f ca="1">IF($C967="Total",SUM(H$1:H966),IF(OR('Purchases Input worksheet'!$M966&lt;0,'Purchases Input worksheet'!$M966=0),"",'Purchases Input worksheet'!$M966))</f>
        <v/>
      </c>
      <c r="I967" s="347"/>
      <c r="J967" s="211" t="str">
        <f ca="1">IF($C967="Total",SUM($I$1:I966),"")</f>
        <v/>
      </c>
      <c r="K967" s="212" t="str">
        <f ca="1">IFERROR(IF($C967="Total",$K$2+SUM($G967:$H967)-$J967,
IF(AND(G967="",H967=""),"",
$K$2+SUM(H$3:$H967)+SUM(G$3:$G967)-SUM(I$2:$I967))),"")</f>
        <v/>
      </c>
    </row>
    <row r="968" spans="1:11" x14ac:dyDescent="0.35">
      <c r="A968" s="318" t="str">
        <f ca="1">IF($B968='Creditor balance enquiry'!$C$2,1+COUNT($A$1:A967),"")</f>
        <v/>
      </c>
      <c r="B968" s="133" t="str">
        <f ca="1">OFFSET('Purchases Input worksheet'!$A$1,ROW()-2,0)</f>
        <v/>
      </c>
      <c r="C968" s="201" t="str">
        <f ca="1">IF($C967="Total","",
IF($C967="","",
IF(OFFSET('Purchases Input worksheet'!$B$1,ROW()-2,0)="","TOTAL",
OFFSET('Purchases Input worksheet'!$B$1,ROW()-2,0))))</f>
        <v/>
      </c>
      <c r="D968" s="201" t="str">
        <f ca="1">IF(OFFSET('Purchases Input worksheet'!$C$1,ROW()-2,0)="","",OFFSET('Purchases Input worksheet'!$C$1,ROW()-2,0))</f>
        <v/>
      </c>
      <c r="E968" s="170" t="str">
        <f ca="1">IF(OFFSET('Purchases Input worksheet'!$F$1,ROW()-2,0)="","",OFFSET('Purchases Input worksheet'!$F$1,ROW()-2,0))</f>
        <v/>
      </c>
      <c r="F968" s="202" t="str">
        <f ca="1">IF(OFFSET('Purchases Input worksheet'!$G$1,ROW()-2,0)="","",OFFSET('Purchases Input worksheet'!$G$1,ROW()-2,0))</f>
        <v/>
      </c>
      <c r="G968" s="205" t="str">
        <f ca="1">IF($C968="Total",SUM(G$1:G967),IF(OR('Purchases Input worksheet'!$M967&gt;0,'Purchases Input worksheet'!$M967=0),"",'Purchases Input worksheet'!$M967))</f>
        <v/>
      </c>
      <c r="H968" s="206" t="str">
        <f ca="1">IF($C968="Total",SUM(H$1:H967),IF(OR('Purchases Input worksheet'!$M967&lt;0,'Purchases Input worksheet'!$M967=0),"",'Purchases Input worksheet'!$M967))</f>
        <v/>
      </c>
      <c r="I968" s="347"/>
      <c r="J968" s="211" t="str">
        <f ca="1">IF($C968="Total",SUM($I$1:I967),"")</f>
        <v/>
      </c>
      <c r="K968" s="212" t="str">
        <f ca="1">IFERROR(IF($C968="Total",$K$2+SUM($G968:$H968)-$J968,
IF(AND(G968="",H968=""),"",
$K$2+SUM(H$3:$H968)+SUM(G$3:$G968)-SUM(I$2:$I968))),"")</f>
        <v/>
      </c>
    </row>
    <row r="969" spans="1:11" x14ac:dyDescent="0.35">
      <c r="A969" s="318" t="str">
        <f ca="1">IF($B969='Creditor balance enquiry'!$C$2,1+COUNT($A$1:A968),"")</f>
        <v/>
      </c>
      <c r="B969" s="133" t="str">
        <f ca="1">OFFSET('Purchases Input worksheet'!$A$1,ROW()-2,0)</f>
        <v/>
      </c>
      <c r="C969" s="201" t="str">
        <f ca="1">IF($C968="Total","",
IF($C968="","",
IF(OFFSET('Purchases Input worksheet'!$B$1,ROW()-2,0)="","TOTAL",
OFFSET('Purchases Input worksheet'!$B$1,ROW()-2,0))))</f>
        <v/>
      </c>
      <c r="D969" s="201" t="str">
        <f ca="1">IF(OFFSET('Purchases Input worksheet'!$C$1,ROW()-2,0)="","",OFFSET('Purchases Input worksheet'!$C$1,ROW()-2,0))</f>
        <v/>
      </c>
      <c r="E969" s="170" t="str">
        <f ca="1">IF(OFFSET('Purchases Input worksheet'!$F$1,ROW()-2,0)="","",OFFSET('Purchases Input worksheet'!$F$1,ROW()-2,0))</f>
        <v/>
      </c>
      <c r="F969" s="202" t="str">
        <f ca="1">IF(OFFSET('Purchases Input worksheet'!$G$1,ROW()-2,0)="","",OFFSET('Purchases Input worksheet'!$G$1,ROW()-2,0))</f>
        <v/>
      </c>
      <c r="G969" s="205" t="str">
        <f ca="1">IF($C969="Total",SUM(G$1:G968),IF(OR('Purchases Input worksheet'!$M968&gt;0,'Purchases Input worksheet'!$M968=0),"",'Purchases Input worksheet'!$M968))</f>
        <v/>
      </c>
      <c r="H969" s="206" t="str">
        <f ca="1">IF($C969="Total",SUM(H$1:H968),IF(OR('Purchases Input worksheet'!$M968&lt;0,'Purchases Input worksheet'!$M968=0),"",'Purchases Input worksheet'!$M968))</f>
        <v/>
      </c>
      <c r="I969" s="347"/>
      <c r="J969" s="211" t="str">
        <f ca="1">IF($C969="Total",SUM($I$1:I968),"")</f>
        <v/>
      </c>
      <c r="K969" s="212" t="str">
        <f ca="1">IFERROR(IF($C969="Total",$K$2+SUM($G969:$H969)-$J969,
IF(AND(G969="",H969=""),"",
$K$2+SUM(H$3:$H969)+SUM(G$3:$G969)-SUM(I$2:$I969))),"")</f>
        <v/>
      </c>
    </row>
    <row r="970" spans="1:11" x14ac:dyDescent="0.35">
      <c r="A970" s="318" t="str">
        <f ca="1">IF($B970='Creditor balance enquiry'!$C$2,1+COUNT($A$1:A969),"")</f>
        <v/>
      </c>
      <c r="B970" s="133" t="str">
        <f ca="1">OFFSET('Purchases Input worksheet'!$A$1,ROW()-2,0)</f>
        <v/>
      </c>
      <c r="C970" s="201" t="str">
        <f ca="1">IF($C969="Total","",
IF($C969="","",
IF(OFFSET('Purchases Input worksheet'!$B$1,ROW()-2,0)="","TOTAL",
OFFSET('Purchases Input worksheet'!$B$1,ROW()-2,0))))</f>
        <v/>
      </c>
      <c r="D970" s="201" t="str">
        <f ca="1">IF(OFFSET('Purchases Input worksheet'!$C$1,ROW()-2,0)="","",OFFSET('Purchases Input worksheet'!$C$1,ROW()-2,0))</f>
        <v/>
      </c>
      <c r="E970" s="170" t="str">
        <f ca="1">IF(OFFSET('Purchases Input worksheet'!$F$1,ROW()-2,0)="","",OFFSET('Purchases Input worksheet'!$F$1,ROW()-2,0))</f>
        <v/>
      </c>
      <c r="F970" s="202" t="str">
        <f ca="1">IF(OFFSET('Purchases Input worksheet'!$G$1,ROW()-2,0)="","",OFFSET('Purchases Input worksheet'!$G$1,ROW()-2,0))</f>
        <v/>
      </c>
      <c r="G970" s="205" t="str">
        <f ca="1">IF($C970="Total",SUM(G$1:G969),IF(OR('Purchases Input worksheet'!$M969&gt;0,'Purchases Input worksheet'!$M969=0),"",'Purchases Input worksheet'!$M969))</f>
        <v/>
      </c>
      <c r="H970" s="206" t="str">
        <f ca="1">IF($C970="Total",SUM(H$1:H969),IF(OR('Purchases Input worksheet'!$M969&lt;0,'Purchases Input worksheet'!$M969=0),"",'Purchases Input worksheet'!$M969))</f>
        <v/>
      </c>
      <c r="I970" s="347"/>
      <c r="J970" s="211" t="str">
        <f ca="1">IF($C970="Total",SUM($I$1:I969),"")</f>
        <v/>
      </c>
      <c r="K970" s="212" t="str">
        <f ca="1">IFERROR(IF($C970="Total",$K$2+SUM($G970:$H970)-$J970,
IF(AND(G970="",H970=""),"",
$K$2+SUM(H$3:$H970)+SUM(G$3:$G970)-SUM(I$2:$I970))),"")</f>
        <v/>
      </c>
    </row>
    <row r="971" spans="1:11" x14ac:dyDescent="0.35">
      <c r="A971" s="318" t="str">
        <f ca="1">IF($B971='Creditor balance enquiry'!$C$2,1+COUNT($A$1:A970),"")</f>
        <v/>
      </c>
      <c r="B971" s="133" t="str">
        <f ca="1">OFFSET('Purchases Input worksheet'!$A$1,ROW()-2,0)</f>
        <v/>
      </c>
      <c r="C971" s="201" t="str">
        <f ca="1">IF($C970="Total","",
IF($C970="","",
IF(OFFSET('Purchases Input worksheet'!$B$1,ROW()-2,0)="","TOTAL",
OFFSET('Purchases Input worksheet'!$B$1,ROW()-2,0))))</f>
        <v/>
      </c>
      <c r="D971" s="201" t="str">
        <f ca="1">IF(OFFSET('Purchases Input worksheet'!$C$1,ROW()-2,0)="","",OFFSET('Purchases Input worksheet'!$C$1,ROW()-2,0))</f>
        <v/>
      </c>
      <c r="E971" s="170" t="str">
        <f ca="1">IF(OFFSET('Purchases Input worksheet'!$F$1,ROW()-2,0)="","",OFFSET('Purchases Input worksheet'!$F$1,ROW()-2,0))</f>
        <v/>
      </c>
      <c r="F971" s="202" t="str">
        <f ca="1">IF(OFFSET('Purchases Input worksheet'!$G$1,ROW()-2,0)="","",OFFSET('Purchases Input worksheet'!$G$1,ROW()-2,0))</f>
        <v/>
      </c>
      <c r="G971" s="205" t="str">
        <f ca="1">IF($C971="Total",SUM(G$1:G970),IF(OR('Purchases Input worksheet'!$M970&gt;0,'Purchases Input worksheet'!$M970=0),"",'Purchases Input worksheet'!$M970))</f>
        <v/>
      </c>
      <c r="H971" s="206" t="str">
        <f ca="1">IF($C971="Total",SUM(H$1:H970),IF(OR('Purchases Input worksheet'!$M970&lt;0,'Purchases Input worksheet'!$M970=0),"",'Purchases Input worksheet'!$M970))</f>
        <v/>
      </c>
      <c r="I971" s="347"/>
      <c r="J971" s="211" t="str">
        <f ca="1">IF($C971="Total",SUM($I$1:I970),"")</f>
        <v/>
      </c>
      <c r="K971" s="212" t="str">
        <f ca="1">IFERROR(IF($C971="Total",$K$2+SUM($G971:$H971)-$J971,
IF(AND(G971="",H971=""),"",
$K$2+SUM(H$3:$H971)+SUM(G$3:$G971)-SUM(I$2:$I971))),"")</f>
        <v/>
      </c>
    </row>
    <row r="972" spans="1:11" x14ac:dyDescent="0.35">
      <c r="A972" s="318" t="str">
        <f ca="1">IF($B972='Creditor balance enquiry'!$C$2,1+COUNT($A$1:A971),"")</f>
        <v/>
      </c>
      <c r="B972" s="133" t="str">
        <f ca="1">OFFSET('Purchases Input worksheet'!$A$1,ROW()-2,0)</f>
        <v/>
      </c>
      <c r="C972" s="201" t="str">
        <f ca="1">IF($C971="Total","",
IF($C971="","",
IF(OFFSET('Purchases Input worksheet'!$B$1,ROW()-2,0)="","TOTAL",
OFFSET('Purchases Input worksheet'!$B$1,ROW()-2,0))))</f>
        <v/>
      </c>
      <c r="D972" s="201" t="str">
        <f ca="1">IF(OFFSET('Purchases Input worksheet'!$C$1,ROW()-2,0)="","",OFFSET('Purchases Input worksheet'!$C$1,ROW()-2,0))</f>
        <v/>
      </c>
      <c r="E972" s="170" t="str">
        <f ca="1">IF(OFFSET('Purchases Input worksheet'!$F$1,ROW()-2,0)="","",OFFSET('Purchases Input worksheet'!$F$1,ROW()-2,0))</f>
        <v/>
      </c>
      <c r="F972" s="202" t="str">
        <f ca="1">IF(OFFSET('Purchases Input worksheet'!$G$1,ROW()-2,0)="","",OFFSET('Purchases Input worksheet'!$G$1,ROW()-2,0))</f>
        <v/>
      </c>
      <c r="G972" s="205" t="str">
        <f ca="1">IF($C972="Total",SUM(G$1:G971),IF(OR('Purchases Input worksheet'!$M971&gt;0,'Purchases Input worksheet'!$M971=0),"",'Purchases Input worksheet'!$M971))</f>
        <v/>
      </c>
      <c r="H972" s="206" t="str">
        <f ca="1">IF($C972="Total",SUM(H$1:H971),IF(OR('Purchases Input worksheet'!$M971&lt;0,'Purchases Input worksheet'!$M971=0),"",'Purchases Input worksheet'!$M971))</f>
        <v/>
      </c>
      <c r="I972" s="347"/>
      <c r="J972" s="211" t="str">
        <f ca="1">IF($C972="Total",SUM($I$1:I971),"")</f>
        <v/>
      </c>
      <c r="K972" s="212" t="str">
        <f ca="1">IFERROR(IF($C972="Total",$K$2+SUM($G972:$H972)-$J972,
IF(AND(G972="",H972=""),"",
$K$2+SUM(H$3:$H972)+SUM(G$3:$G972)-SUM(I$2:$I972))),"")</f>
        <v/>
      </c>
    </row>
    <row r="973" spans="1:11" x14ac:dyDescent="0.35">
      <c r="A973" s="318" t="str">
        <f ca="1">IF($B973='Creditor balance enquiry'!$C$2,1+COUNT($A$1:A972),"")</f>
        <v/>
      </c>
      <c r="B973" s="133" t="str">
        <f ca="1">OFFSET('Purchases Input worksheet'!$A$1,ROW()-2,0)</f>
        <v/>
      </c>
      <c r="C973" s="201" t="str">
        <f ca="1">IF($C972="Total","",
IF($C972="","",
IF(OFFSET('Purchases Input worksheet'!$B$1,ROW()-2,0)="","TOTAL",
OFFSET('Purchases Input worksheet'!$B$1,ROW()-2,0))))</f>
        <v/>
      </c>
      <c r="D973" s="201" t="str">
        <f ca="1">IF(OFFSET('Purchases Input worksheet'!$C$1,ROW()-2,0)="","",OFFSET('Purchases Input worksheet'!$C$1,ROW()-2,0))</f>
        <v/>
      </c>
      <c r="E973" s="170" t="str">
        <f ca="1">IF(OFFSET('Purchases Input worksheet'!$F$1,ROW()-2,0)="","",OFFSET('Purchases Input worksheet'!$F$1,ROW()-2,0))</f>
        <v/>
      </c>
      <c r="F973" s="202" t="str">
        <f ca="1">IF(OFFSET('Purchases Input worksheet'!$G$1,ROW()-2,0)="","",OFFSET('Purchases Input worksheet'!$G$1,ROW()-2,0))</f>
        <v/>
      </c>
      <c r="G973" s="205" t="str">
        <f ca="1">IF($C973="Total",SUM(G$1:G972),IF(OR('Purchases Input worksheet'!$M972&gt;0,'Purchases Input worksheet'!$M972=0),"",'Purchases Input worksheet'!$M972))</f>
        <v/>
      </c>
      <c r="H973" s="206" t="str">
        <f ca="1">IF($C973="Total",SUM(H$1:H972),IF(OR('Purchases Input worksheet'!$M972&lt;0,'Purchases Input worksheet'!$M972=0),"",'Purchases Input worksheet'!$M972))</f>
        <v/>
      </c>
      <c r="I973" s="347"/>
      <c r="J973" s="211" t="str">
        <f ca="1">IF($C973="Total",SUM($I$1:I972),"")</f>
        <v/>
      </c>
      <c r="K973" s="212" t="str">
        <f ca="1">IFERROR(IF($C973="Total",$K$2+SUM($G973:$H973)-$J973,
IF(AND(G973="",H973=""),"",
$K$2+SUM(H$3:$H973)+SUM(G$3:$G973)-SUM(I$2:$I973))),"")</f>
        <v/>
      </c>
    </row>
    <row r="974" spans="1:11" x14ac:dyDescent="0.35">
      <c r="A974" s="318" t="str">
        <f ca="1">IF($B974='Creditor balance enquiry'!$C$2,1+COUNT($A$1:A973),"")</f>
        <v/>
      </c>
      <c r="B974" s="133" t="str">
        <f ca="1">OFFSET('Purchases Input worksheet'!$A$1,ROW()-2,0)</f>
        <v/>
      </c>
      <c r="C974" s="201" t="str">
        <f ca="1">IF($C973="Total","",
IF($C973="","",
IF(OFFSET('Purchases Input worksheet'!$B$1,ROW()-2,0)="","TOTAL",
OFFSET('Purchases Input worksheet'!$B$1,ROW()-2,0))))</f>
        <v/>
      </c>
      <c r="D974" s="201" t="str">
        <f ca="1">IF(OFFSET('Purchases Input worksheet'!$C$1,ROW()-2,0)="","",OFFSET('Purchases Input worksheet'!$C$1,ROW()-2,0))</f>
        <v/>
      </c>
      <c r="E974" s="170" t="str">
        <f ca="1">IF(OFFSET('Purchases Input worksheet'!$F$1,ROW()-2,0)="","",OFFSET('Purchases Input worksheet'!$F$1,ROW()-2,0))</f>
        <v/>
      </c>
      <c r="F974" s="202" t="str">
        <f ca="1">IF(OFFSET('Purchases Input worksheet'!$G$1,ROW()-2,0)="","",OFFSET('Purchases Input worksheet'!$G$1,ROW()-2,0))</f>
        <v/>
      </c>
      <c r="G974" s="205" t="str">
        <f ca="1">IF($C974="Total",SUM(G$1:G973),IF(OR('Purchases Input worksheet'!$M973&gt;0,'Purchases Input worksheet'!$M973=0),"",'Purchases Input worksheet'!$M973))</f>
        <v/>
      </c>
      <c r="H974" s="206" t="str">
        <f ca="1">IF($C974="Total",SUM(H$1:H973),IF(OR('Purchases Input worksheet'!$M973&lt;0,'Purchases Input worksheet'!$M973=0),"",'Purchases Input worksheet'!$M973))</f>
        <v/>
      </c>
      <c r="I974" s="347"/>
      <c r="J974" s="211" t="str">
        <f ca="1">IF($C974="Total",SUM($I$1:I973),"")</f>
        <v/>
      </c>
      <c r="K974" s="212" t="str">
        <f ca="1">IFERROR(IF($C974="Total",$K$2+SUM($G974:$H974)-$J974,
IF(AND(G974="",H974=""),"",
$K$2+SUM(H$3:$H974)+SUM(G$3:$G974)-SUM(I$2:$I974))),"")</f>
        <v/>
      </c>
    </row>
    <row r="975" spans="1:11" x14ac:dyDescent="0.35">
      <c r="A975" s="318" t="str">
        <f ca="1">IF($B975='Creditor balance enquiry'!$C$2,1+COUNT($A$1:A974),"")</f>
        <v/>
      </c>
      <c r="B975" s="133" t="str">
        <f ca="1">OFFSET('Purchases Input worksheet'!$A$1,ROW()-2,0)</f>
        <v/>
      </c>
      <c r="C975" s="201" t="str">
        <f ca="1">IF($C974="Total","",
IF($C974="","",
IF(OFFSET('Purchases Input worksheet'!$B$1,ROW()-2,0)="","TOTAL",
OFFSET('Purchases Input worksheet'!$B$1,ROW()-2,0))))</f>
        <v/>
      </c>
      <c r="D975" s="201" t="str">
        <f ca="1">IF(OFFSET('Purchases Input worksheet'!$C$1,ROW()-2,0)="","",OFFSET('Purchases Input worksheet'!$C$1,ROW()-2,0))</f>
        <v/>
      </c>
      <c r="E975" s="170" t="str">
        <f ca="1">IF(OFFSET('Purchases Input worksheet'!$F$1,ROW()-2,0)="","",OFFSET('Purchases Input worksheet'!$F$1,ROW()-2,0))</f>
        <v/>
      </c>
      <c r="F975" s="202" t="str">
        <f ca="1">IF(OFFSET('Purchases Input worksheet'!$G$1,ROW()-2,0)="","",OFFSET('Purchases Input worksheet'!$G$1,ROW()-2,0))</f>
        <v/>
      </c>
      <c r="G975" s="205" t="str">
        <f ca="1">IF($C975="Total",SUM(G$1:G974),IF(OR('Purchases Input worksheet'!$M974&gt;0,'Purchases Input worksheet'!$M974=0),"",'Purchases Input worksheet'!$M974))</f>
        <v/>
      </c>
      <c r="H975" s="206" t="str">
        <f ca="1">IF($C975="Total",SUM(H$1:H974),IF(OR('Purchases Input worksheet'!$M974&lt;0,'Purchases Input worksheet'!$M974=0),"",'Purchases Input worksheet'!$M974))</f>
        <v/>
      </c>
      <c r="I975" s="347"/>
      <c r="J975" s="211" t="str">
        <f ca="1">IF($C975="Total",SUM($I$1:I974),"")</f>
        <v/>
      </c>
      <c r="K975" s="212" t="str">
        <f ca="1">IFERROR(IF($C975="Total",$K$2+SUM($G975:$H975)-$J975,
IF(AND(G975="",H975=""),"",
$K$2+SUM(H$3:$H975)+SUM(G$3:$G975)-SUM(I$2:$I975))),"")</f>
        <v/>
      </c>
    </row>
    <row r="976" spans="1:11" x14ac:dyDescent="0.35">
      <c r="A976" s="318" t="str">
        <f ca="1">IF($B976='Creditor balance enquiry'!$C$2,1+COUNT($A$1:A975),"")</f>
        <v/>
      </c>
      <c r="B976" s="133" t="str">
        <f ca="1">OFFSET('Purchases Input worksheet'!$A$1,ROW()-2,0)</f>
        <v/>
      </c>
      <c r="C976" s="201" t="str">
        <f ca="1">IF($C975="Total","",
IF($C975="","",
IF(OFFSET('Purchases Input worksheet'!$B$1,ROW()-2,0)="","TOTAL",
OFFSET('Purchases Input worksheet'!$B$1,ROW()-2,0))))</f>
        <v/>
      </c>
      <c r="D976" s="201" t="str">
        <f ca="1">IF(OFFSET('Purchases Input worksheet'!$C$1,ROW()-2,0)="","",OFFSET('Purchases Input worksheet'!$C$1,ROW()-2,0))</f>
        <v/>
      </c>
      <c r="E976" s="170" t="str">
        <f ca="1">IF(OFFSET('Purchases Input worksheet'!$F$1,ROW()-2,0)="","",OFFSET('Purchases Input worksheet'!$F$1,ROW()-2,0))</f>
        <v/>
      </c>
      <c r="F976" s="202" t="str">
        <f ca="1">IF(OFFSET('Purchases Input worksheet'!$G$1,ROW()-2,0)="","",OFFSET('Purchases Input worksheet'!$G$1,ROW()-2,0))</f>
        <v/>
      </c>
      <c r="G976" s="205" t="str">
        <f ca="1">IF($C976="Total",SUM(G$1:G975),IF(OR('Purchases Input worksheet'!$M975&gt;0,'Purchases Input worksheet'!$M975=0),"",'Purchases Input worksheet'!$M975))</f>
        <v/>
      </c>
      <c r="H976" s="206" t="str">
        <f ca="1">IF($C976="Total",SUM(H$1:H975),IF(OR('Purchases Input worksheet'!$M975&lt;0,'Purchases Input worksheet'!$M975=0),"",'Purchases Input worksheet'!$M975))</f>
        <v/>
      </c>
      <c r="I976" s="347"/>
      <c r="J976" s="211" t="str">
        <f ca="1">IF($C976="Total",SUM($I$1:I975),"")</f>
        <v/>
      </c>
      <c r="K976" s="212" t="str">
        <f ca="1">IFERROR(IF($C976="Total",$K$2+SUM($G976:$H976)-$J976,
IF(AND(G976="",H976=""),"",
$K$2+SUM(H$3:$H976)+SUM(G$3:$G976)-SUM(I$2:$I976))),"")</f>
        <v/>
      </c>
    </row>
    <row r="977" spans="1:11" x14ac:dyDescent="0.35">
      <c r="A977" s="318" t="str">
        <f ca="1">IF($B977='Creditor balance enquiry'!$C$2,1+COUNT($A$1:A976),"")</f>
        <v/>
      </c>
      <c r="B977" s="133" t="str">
        <f ca="1">OFFSET('Purchases Input worksheet'!$A$1,ROW()-2,0)</f>
        <v/>
      </c>
      <c r="C977" s="201" t="str">
        <f ca="1">IF($C976="Total","",
IF($C976="","",
IF(OFFSET('Purchases Input worksheet'!$B$1,ROW()-2,0)="","TOTAL",
OFFSET('Purchases Input worksheet'!$B$1,ROW()-2,0))))</f>
        <v/>
      </c>
      <c r="D977" s="201" t="str">
        <f ca="1">IF(OFFSET('Purchases Input worksheet'!$C$1,ROW()-2,0)="","",OFFSET('Purchases Input worksheet'!$C$1,ROW()-2,0))</f>
        <v/>
      </c>
      <c r="E977" s="170" t="str">
        <f ca="1">IF(OFFSET('Purchases Input worksheet'!$F$1,ROW()-2,0)="","",OFFSET('Purchases Input worksheet'!$F$1,ROW()-2,0))</f>
        <v/>
      </c>
      <c r="F977" s="202" t="str">
        <f ca="1">IF(OFFSET('Purchases Input worksheet'!$G$1,ROW()-2,0)="","",OFFSET('Purchases Input worksheet'!$G$1,ROW()-2,0))</f>
        <v/>
      </c>
      <c r="G977" s="205" t="str">
        <f ca="1">IF($C977="Total",SUM(G$1:G976),IF(OR('Purchases Input worksheet'!$M976&gt;0,'Purchases Input worksheet'!$M976=0),"",'Purchases Input worksheet'!$M976))</f>
        <v/>
      </c>
      <c r="H977" s="206" t="str">
        <f ca="1">IF($C977="Total",SUM(H$1:H976),IF(OR('Purchases Input worksheet'!$M976&lt;0,'Purchases Input worksheet'!$M976=0),"",'Purchases Input worksheet'!$M976))</f>
        <v/>
      </c>
      <c r="I977" s="347"/>
      <c r="J977" s="211" t="str">
        <f ca="1">IF($C977="Total",SUM($I$1:I976),"")</f>
        <v/>
      </c>
      <c r="K977" s="212" t="str">
        <f ca="1">IFERROR(IF($C977="Total",$K$2+SUM($G977:$H977)-$J977,
IF(AND(G977="",H977=""),"",
$K$2+SUM(H$3:$H977)+SUM(G$3:$G977)-SUM(I$2:$I977))),"")</f>
        <v/>
      </c>
    </row>
    <row r="978" spans="1:11" x14ac:dyDescent="0.35">
      <c r="A978" s="318" t="str">
        <f ca="1">IF($B978='Creditor balance enquiry'!$C$2,1+COUNT($A$1:A977),"")</f>
        <v/>
      </c>
      <c r="B978" s="133" t="str">
        <f ca="1">OFFSET('Purchases Input worksheet'!$A$1,ROW()-2,0)</f>
        <v/>
      </c>
      <c r="C978" s="201" t="str">
        <f ca="1">IF($C977="Total","",
IF($C977="","",
IF(OFFSET('Purchases Input worksheet'!$B$1,ROW()-2,0)="","TOTAL",
OFFSET('Purchases Input worksheet'!$B$1,ROW()-2,0))))</f>
        <v/>
      </c>
      <c r="D978" s="201" t="str">
        <f ca="1">IF(OFFSET('Purchases Input worksheet'!$C$1,ROW()-2,0)="","",OFFSET('Purchases Input worksheet'!$C$1,ROW()-2,0))</f>
        <v/>
      </c>
      <c r="E978" s="170" t="str">
        <f ca="1">IF(OFFSET('Purchases Input worksheet'!$F$1,ROW()-2,0)="","",OFFSET('Purchases Input worksheet'!$F$1,ROW()-2,0))</f>
        <v/>
      </c>
      <c r="F978" s="202" t="str">
        <f ca="1">IF(OFFSET('Purchases Input worksheet'!$G$1,ROW()-2,0)="","",OFFSET('Purchases Input worksheet'!$G$1,ROW()-2,0))</f>
        <v/>
      </c>
      <c r="G978" s="205" t="str">
        <f ca="1">IF($C978="Total",SUM(G$1:G977),IF(OR('Purchases Input worksheet'!$M977&gt;0,'Purchases Input worksheet'!$M977=0),"",'Purchases Input worksheet'!$M977))</f>
        <v/>
      </c>
      <c r="H978" s="206" t="str">
        <f ca="1">IF($C978="Total",SUM(H$1:H977),IF(OR('Purchases Input worksheet'!$M977&lt;0,'Purchases Input worksheet'!$M977=0),"",'Purchases Input worksheet'!$M977))</f>
        <v/>
      </c>
      <c r="I978" s="347"/>
      <c r="J978" s="211" t="str">
        <f ca="1">IF($C978="Total",SUM($I$1:I977),"")</f>
        <v/>
      </c>
      <c r="K978" s="212" t="str">
        <f ca="1">IFERROR(IF($C978="Total",$K$2+SUM($G978:$H978)-$J978,
IF(AND(G978="",H978=""),"",
$K$2+SUM(H$3:$H978)+SUM(G$3:$G978)-SUM(I$2:$I978))),"")</f>
        <v/>
      </c>
    </row>
    <row r="979" spans="1:11" x14ac:dyDescent="0.35">
      <c r="A979" s="318" t="str">
        <f ca="1">IF($B979='Creditor balance enquiry'!$C$2,1+COUNT($A$1:A978),"")</f>
        <v/>
      </c>
      <c r="B979" s="133" t="str">
        <f ca="1">OFFSET('Purchases Input worksheet'!$A$1,ROW()-2,0)</f>
        <v/>
      </c>
      <c r="C979" s="201" t="str">
        <f ca="1">IF($C978="Total","",
IF($C978="","",
IF(OFFSET('Purchases Input worksheet'!$B$1,ROW()-2,0)="","TOTAL",
OFFSET('Purchases Input worksheet'!$B$1,ROW()-2,0))))</f>
        <v/>
      </c>
      <c r="D979" s="201" t="str">
        <f ca="1">IF(OFFSET('Purchases Input worksheet'!$C$1,ROW()-2,0)="","",OFFSET('Purchases Input worksheet'!$C$1,ROW()-2,0))</f>
        <v/>
      </c>
      <c r="E979" s="170" t="str">
        <f ca="1">IF(OFFSET('Purchases Input worksheet'!$F$1,ROW()-2,0)="","",OFFSET('Purchases Input worksheet'!$F$1,ROW()-2,0))</f>
        <v/>
      </c>
      <c r="F979" s="202" t="str">
        <f ca="1">IF(OFFSET('Purchases Input worksheet'!$G$1,ROW()-2,0)="","",OFFSET('Purchases Input worksheet'!$G$1,ROW()-2,0))</f>
        <v/>
      </c>
      <c r="G979" s="205" t="str">
        <f ca="1">IF($C979="Total",SUM(G$1:G978),IF(OR('Purchases Input worksheet'!$M978&gt;0,'Purchases Input worksheet'!$M978=0),"",'Purchases Input worksheet'!$M978))</f>
        <v/>
      </c>
      <c r="H979" s="206" t="str">
        <f ca="1">IF($C979="Total",SUM(H$1:H978),IF(OR('Purchases Input worksheet'!$M978&lt;0,'Purchases Input worksheet'!$M978=0),"",'Purchases Input worksheet'!$M978))</f>
        <v/>
      </c>
      <c r="I979" s="347"/>
      <c r="J979" s="211" t="str">
        <f ca="1">IF($C979="Total",SUM($I$1:I978),"")</f>
        <v/>
      </c>
      <c r="K979" s="212" t="str">
        <f ca="1">IFERROR(IF($C979="Total",$K$2+SUM($G979:$H979)-$J979,
IF(AND(G979="",H979=""),"",
$K$2+SUM(H$3:$H979)+SUM(G$3:$G979)-SUM(I$2:$I979))),"")</f>
        <v/>
      </c>
    </row>
    <row r="980" spans="1:11" x14ac:dyDescent="0.35">
      <c r="A980" s="318" t="str">
        <f ca="1">IF($B980='Creditor balance enquiry'!$C$2,1+COUNT($A$1:A979),"")</f>
        <v/>
      </c>
      <c r="B980" s="133" t="str">
        <f ca="1">OFFSET('Purchases Input worksheet'!$A$1,ROW()-2,0)</f>
        <v/>
      </c>
      <c r="C980" s="201" t="str">
        <f ca="1">IF($C979="Total","",
IF($C979="","",
IF(OFFSET('Purchases Input worksheet'!$B$1,ROW()-2,0)="","TOTAL",
OFFSET('Purchases Input worksheet'!$B$1,ROW()-2,0))))</f>
        <v/>
      </c>
      <c r="D980" s="201" t="str">
        <f ca="1">IF(OFFSET('Purchases Input worksheet'!$C$1,ROW()-2,0)="","",OFFSET('Purchases Input worksheet'!$C$1,ROW()-2,0))</f>
        <v/>
      </c>
      <c r="E980" s="170" t="str">
        <f ca="1">IF(OFFSET('Purchases Input worksheet'!$F$1,ROW()-2,0)="","",OFFSET('Purchases Input worksheet'!$F$1,ROW()-2,0))</f>
        <v/>
      </c>
      <c r="F980" s="202" t="str">
        <f ca="1">IF(OFFSET('Purchases Input worksheet'!$G$1,ROW()-2,0)="","",OFFSET('Purchases Input worksheet'!$G$1,ROW()-2,0))</f>
        <v/>
      </c>
      <c r="G980" s="205" t="str">
        <f ca="1">IF($C980="Total",SUM(G$1:G979),IF(OR('Purchases Input worksheet'!$M979&gt;0,'Purchases Input worksheet'!$M979=0),"",'Purchases Input worksheet'!$M979))</f>
        <v/>
      </c>
      <c r="H980" s="206" t="str">
        <f ca="1">IF($C980="Total",SUM(H$1:H979),IF(OR('Purchases Input worksheet'!$M979&lt;0,'Purchases Input worksheet'!$M979=0),"",'Purchases Input worksheet'!$M979))</f>
        <v/>
      </c>
      <c r="I980" s="347"/>
      <c r="J980" s="211" t="str">
        <f ca="1">IF($C980="Total",SUM($I$1:I979),"")</f>
        <v/>
      </c>
      <c r="K980" s="212" t="str">
        <f ca="1">IFERROR(IF($C980="Total",$K$2+SUM($G980:$H980)-$J980,
IF(AND(G980="",H980=""),"",
$K$2+SUM(H$3:$H980)+SUM(G$3:$G980)-SUM(I$2:$I980))),"")</f>
        <v/>
      </c>
    </row>
    <row r="981" spans="1:11" x14ac:dyDescent="0.35">
      <c r="A981" s="318" t="str">
        <f ca="1">IF($B981='Creditor balance enquiry'!$C$2,1+COUNT($A$1:A980),"")</f>
        <v/>
      </c>
      <c r="B981" s="133" t="str">
        <f ca="1">OFFSET('Purchases Input worksheet'!$A$1,ROW()-2,0)</f>
        <v/>
      </c>
      <c r="C981" s="201" t="str">
        <f ca="1">IF($C980="Total","",
IF($C980="","",
IF(OFFSET('Purchases Input worksheet'!$B$1,ROW()-2,0)="","TOTAL",
OFFSET('Purchases Input worksheet'!$B$1,ROW()-2,0))))</f>
        <v/>
      </c>
      <c r="D981" s="201" t="str">
        <f ca="1">IF(OFFSET('Purchases Input worksheet'!$C$1,ROW()-2,0)="","",OFFSET('Purchases Input worksheet'!$C$1,ROW()-2,0))</f>
        <v/>
      </c>
      <c r="E981" s="170" t="str">
        <f ca="1">IF(OFFSET('Purchases Input worksheet'!$F$1,ROW()-2,0)="","",OFFSET('Purchases Input worksheet'!$F$1,ROW()-2,0))</f>
        <v/>
      </c>
      <c r="F981" s="202" t="str">
        <f ca="1">IF(OFFSET('Purchases Input worksheet'!$G$1,ROW()-2,0)="","",OFFSET('Purchases Input worksheet'!$G$1,ROW()-2,0))</f>
        <v/>
      </c>
      <c r="G981" s="205" t="str">
        <f ca="1">IF($C981="Total",SUM(G$1:G980),IF(OR('Purchases Input worksheet'!$M980&gt;0,'Purchases Input worksheet'!$M980=0),"",'Purchases Input worksheet'!$M980))</f>
        <v/>
      </c>
      <c r="H981" s="206" t="str">
        <f ca="1">IF($C981="Total",SUM(H$1:H980),IF(OR('Purchases Input worksheet'!$M980&lt;0,'Purchases Input worksheet'!$M980=0),"",'Purchases Input worksheet'!$M980))</f>
        <v/>
      </c>
      <c r="I981" s="347"/>
      <c r="J981" s="211" t="str">
        <f ca="1">IF($C981="Total",SUM($I$1:I980),"")</f>
        <v/>
      </c>
      <c r="K981" s="212" t="str">
        <f ca="1">IFERROR(IF($C981="Total",$K$2+SUM($G981:$H981)-$J981,
IF(AND(G981="",H981=""),"",
$K$2+SUM(H$3:$H981)+SUM(G$3:$G981)-SUM(I$2:$I981))),"")</f>
        <v/>
      </c>
    </row>
    <row r="982" spans="1:11" x14ac:dyDescent="0.35">
      <c r="A982" s="318" t="str">
        <f ca="1">IF($B982='Creditor balance enquiry'!$C$2,1+COUNT($A$1:A981),"")</f>
        <v/>
      </c>
      <c r="B982" s="133" t="str">
        <f ca="1">OFFSET('Purchases Input worksheet'!$A$1,ROW()-2,0)</f>
        <v/>
      </c>
      <c r="C982" s="201" t="str">
        <f ca="1">IF($C981="Total","",
IF($C981="","",
IF(OFFSET('Purchases Input worksheet'!$B$1,ROW()-2,0)="","TOTAL",
OFFSET('Purchases Input worksheet'!$B$1,ROW()-2,0))))</f>
        <v/>
      </c>
      <c r="D982" s="201" t="str">
        <f ca="1">IF(OFFSET('Purchases Input worksheet'!$C$1,ROW()-2,0)="","",OFFSET('Purchases Input worksheet'!$C$1,ROW()-2,0))</f>
        <v/>
      </c>
      <c r="E982" s="170" t="str">
        <f ca="1">IF(OFFSET('Purchases Input worksheet'!$F$1,ROW()-2,0)="","",OFFSET('Purchases Input worksheet'!$F$1,ROW()-2,0))</f>
        <v/>
      </c>
      <c r="F982" s="202" t="str">
        <f ca="1">IF(OFFSET('Purchases Input worksheet'!$G$1,ROW()-2,0)="","",OFFSET('Purchases Input worksheet'!$G$1,ROW()-2,0))</f>
        <v/>
      </c>
      <c r="G982" s="205" t="str">
        <f ca="1">IF($C982="Total",SUM(G$1:G981),IF(OR('Purchases Input worksheet'!$M981&gt;0,'Purchases Input worksheet'!$M981=0),"",'Purchases Input worksheet'!$M981))</f>
        <v/>
      </c>
      <c r="H982" s="206" t="str">
        <f ca="1">IF($C982="Total",SUM(H$1:H981),IF(OR('Purchases Input worksheet'!$M981&lt;0,'Purchases Input worksheet'!$M981=0),"",'Purchases Input worksheet'!$M981))</f>
        <v/>
      </c>
      <c r="I982" s="347"/>
      <c r="J982" s="211" t="str">
        <f ca="1">IF($C982="Total",SUM($I$1:I981),"")</f>
        <v/>
      </c>
      <c r="K982" s="212" t="str">
        <f ca="1">IFERROR(IF($C982="Total",$K$2+SUM($G982:$H982)-$J982,
IF(AND(G982="",H982=""),"",
$K$2+SUM(H$3:$H982)+SUM(G$3:$G982)-SUM(I$2:$I982))),"")</f>
        <v/>
      </c>
    </row>
    <row r="983" spans="1:11" x14ac:dyDescent="0.35">
      <c r="A983" s="318" t="str">
        <f ca="1">IF($B983='Creditor balance enquiry'!$C$2,1+COUNT($A$1:A982),"")</f>
        <v/>
      </c>
      <c r="B983" s="133" t="str">
        <f ca="1">OFFSET('Purchases Input worksheet'!$A$1,ROW()-2,0)</f>
        <v/>
      </c>
      <c r="C983" s="201" t="str">
        <f ca="1">IF($C982="Total","",
IF($C982="","",
IF(OFFSET('Purchases Input worksheet'!$B$1,ROW()-2,0)="","TOTAL",
OFFSET('Purchases Input worksheet'!$B$1,ROW()-2,0))))</f>
        <v/>
      </c>
      <c r="D983" s="201" t="str">
        <f ca="1">IF(OFFSET('Purchases Input worksheet'!$C$1,ROW()-2,0)="","",OFFSET('Purchases Input worksheet'!$C$1,ROW()-2,0))</f>
        <v/>
      </c>
      <c r="E983" s="170" t="str">
        <f ca="1">IF(OFFSET('Purchases Input worksheet'!$F$1,ROW()-2,0)="","",OFFSET('Purchases Input worksheet'!$F$1,ROW()-2,0))</f>
        <v/>
      </c>
      <c r="F983" s="202" t="str">
        <f ca="1">IF(OFFSET('Purchases Input worksheet'!$G$1,ROW()-2,0)="","",OFFSET('Purchases Input worksheet'!$G$1,ROW()-2,0))</f>
        <v/>
      </c>
      <c r="G983" s="205" t="str">
        <f ca="1">IF($C983="Total",SUM(G$1:G982),IF(OR('Purchases Input worksheet'!$M982&gt;0,'Purchases Input worksheet'!$M982=0),"",'Purchases Input worksheet'!$M982))</f>
        <v/>
      </c>
      <c r="H983" s="206" t="str">
        <f ca="1">IF($C983="Total",SUM(H$1:H982),IF(OR('Purchases Input worksheet'!$M982&lt;0,'Purchases Input worksheet'!$M982=0),"",'Purchases Input worksheet'!$M982))</f>
        <v/>
      </c>
      <c r="I983" s="347"/>
      <c r="J983" s="211" t="str">
        <f ca="1">IF($C983="Total",SUM($I$1:I982),"")</f>
        <v/>
      </c>
      <c r="K983" s="212" t="str">
        <f ca="1">IFERROR(IF($C983="Total",$K$2+SUM($G983:$H983)-$J983,
IF(AND(G983="",H983=""),"",
$K$2+SUM(H$3:$H983)+SUM(G$3:$G983)-SUM(I$2:$I983))),"")</f>
        <v/>
      </c>
    </row>
    <row r="984" spans="1:11" x14ac:dyDescent="0.35">
      <c r="A984" s="318" t="str">
        <f ca="1">IF($B984='Creditor balance enquiry'!$C$2,1+COUNT($A$1:A983),"")</f>
        <v/>
      </c>
      <c r="B984" s="133" t="str">
        <f ca="1">OFFSET('Purchases Input worksheet'!$A$1,ROW()-2,0)</f>
        <v/>
      </c>
      <c r="C984" s="201" t="str">
        <f ca="1">IF($C983="Total","",
IF($C983="","",
IF(OFFSET('Purchases Input worksheet'!$B$1,ROW()-2,0)="","TOTAL",
OFFSET('Purchases Input worksheet'!$B$1,ROW()-2,0))))</f>
        <v/>
      </c>
      <c r="D984" s="201" t="str">
        <f ca="1">IF(OFFSET('Purchases Input worksheet'!$C$1,ROW()-2,0)="","",OFFSET('Purchases Input worksheet'!$C$1,ROW()-2,0))</f>
        <v/>
      </c>
      <c r="E984" s="170" t="str">
        <f ca="1">IF(OFFSET('Purchases Input worksheet'!$F$1,ROW()-2,0)="","",OFFSET('Purchases Input worksheet'!$F$1,ROW()-2,0))</f>
        <v/>
      </c>
      <c r="F984" s="202" t="str">
        <f ca="1">IF(OFFSET('Purchases Input worksheet'!$G$1,ROW()-2,0)="","",OFFSET('Purchases Input worksheet'!$G$1,ROW()-2,0))</f>
        <v/>
      </c>
      <c r="G984" s="205" t="str">
        <f ca="1">IF($C984="Total",SUM(G$1:G983),IF(OR('Purchases Input worksheet'!$M983&gt;0,'Purchases Input worksheet'!$M983=0),"",'Purchases Input worksheet'!$M983))</f>
        <v/>
      </c>
      <c r="H984" s="206" t="str">
        <f ca="1">IF($C984="Total",SUM(H$1:H983),IF(OR('Purchases Input worksheet'!$M983&lt;0,'Purchases Input worksheet'!$M983=0),"",'Purchases Input worksheet'!$M983))</f>
        <v/>
      </c>
      <c r="I984" s="347"/>
      <c r="J984" s="211" t="str">
        <f ca="1">IF($C984="Total",SUM($I$1:I983),"")</f>
        <v/>
      </c>
      <c r="K984" s="212" t="str">
        <f ca="1">IFERROR(IF($C984="Total",$K$2+SUM($G984:$H984)-$J984,
IF(AND(G984="",H984=""),"",
$K$2+SUM(H$3:$H984)+SUM(G$3:$G984)-SUM(I$2:$I984))),"")</f>
        <v/>
      </c>
    </row>
    <row r="985" spans="1:11" x14ac:dyDescent="0.35">
      <c r="A985" s="318" t="str">
        <f ca="1">IF($B985='Creditor balance enquiry'!$C$2,1+COUNT($A$1:A984),"")</f>
        <v/>
      </c>
      <c r="B985" s="133" t="str">
        <f ca="1">OFFSET('Purchases Input worksheet'!$A$1,ROW()-2,0)</f>
        <v/>
      </c>
      <c r="C985" s="201" t="str">
        <f ca="1">IF($C984="Total","",
IF($C984="","",
IF(OFFSET('Purchases Input worksheet'!$B$1,ROW()-2,0)="","TOTAL",
OFFSET('Purchases Input worksheet'!$B$1,ROW()-2,0))))</f>
        <v/>
      </c>
      <c r="D985" s="201" t="str">
        <f ca="1">IF(OFFSET('Purchases Input worksheet'!$C$1,ROW()-2,0)="","",OFFSET('Purchases Input worksheet'!$C$1,ROW()-2,0))</f>
        <v/>
      </c>
      <c r="E985" s="170" t="str">
        <f ca="1">IF(OFFSET('Purchases Input worksheet'!$F$1,ROW()-2,0)="","",OFFSET('Purchases Input worksheet'!$F$1,ROW()-2,0))</f>
        <v/>
      </c>
      <c r="F985" s="202" t="str">
        <f ca="1">IF(OFFSET('Purchases Input worksheet'!$G$1,ROW()-2,0)="","",OFFSET('Purchases Input worksheet'!$G$1,ROW()-2,0))</f>
        <v/>
      </c>
      <c r="G985" s="205" t="str">
        <f ca="1">IF($C985="Total",SUM(G$1:G984),IF(OR('Purchases Input worksheet'!$M984&gt;0,'Purchases Input worksheet'!$M984=0),"",'Purchases Input worksheet'!$M984))</f>
        <v/>
      </c>
      <c r="H985" s="206" t="str">
        <f ca="1">IF($C985="Total",SUM(H$1:H984),IF(OR('Purchases Input worksheet'!$M984&lt;0,'Purchases Input worksheet'!$M984=0),"",'Purchases Input worksheet'!$M984))</f>
        <v/>
      </c>
      <c r="I985" s="347"/>
      <c r="J985" s="211" t="str">
        <f ca="1">IF($C985="Total",SUM($I$1:I984),"")</f>
        <v/>
      </c>
      <c r="K985" s="212" t="str">
        <f ca="1">IFERROR(IF($C985="Total",$K$2+SUM($G985:$H985)-$J985,
IF(AND(G985="",H985=""),"",
$K$2+SUM(H$3:$H985)+SUM(G$3:$G985)-SUM(I$2:$I985))),"")</f>
        <v/>
      </c>
    </row>
    <row r="986" spans="1:11" x14ac:dyDescent="0.35">
      <c r="A986" s="318" t="str">
        <f ca="1">IF($B986='Creditor balance enquiry'!$C$2,1+COUNT($A$1:A985),"")</f>
        <v/>
      </c>
      <c r="B986" s="133" t="str">
        <f ca="1">OFFSET('Purchases Input worksheet'!$A$1,ROW()-2,0)</f>
        <v/>
      </c>
      <c r="C986" s="201" t="str">
        <f ca="1">IF($C985="Total","",
IF($C985="","",
IF(OFFSET('Purchases Input worksheet'!$B$1,ROW()-2,0)="","TOTAL",
OFFSET('Purchases Input worksheet'!$B$1,ROW()-2,0))))</f>
        <v/>
      </c>
      <c r="D986" s="201" t="str">
        <f ca="1">IF(OFFSET('Purchases Input worksheet'!$C$1,ROW()-2,0)="","",OFFSET('Purchases Input worksheet'!$C$1,ROW()-2,0))</f>
        <v/>
      </c>
      <c r="E986" s="170" t="str">
        <f ca="1">IF(OFFSET('Purchases Input worksheet'!$F$1,ROW()-2,0)="","",OFFSET('Purchases Input worksheet'!$F$1,ROW()-2,0))</f>
        <v/>
      </c>
      <c r="F986" s="202" t="str">
        <f ca="1">IF(OFFSET('Purchases Input worksheet'!$G$1,ROW()-2,0)="","",OFFSET('Purchases Input worksheet'!$G$1,ROW()-2,0))</f>
        <v/>
      </c>
      <c r="G986" s="205" t="str">
        <f ca="1">IF($C986="Total",SUM(G$1:G985),IF(OR('Purchases Input worksheet'!$M985&gt;0,'Purchases Input worksheet'!$M985=0),"",'Purchases Input worksheet'!$M985))</f>
        <v/>
      </c>
      <c r="H986" s="206" t="str">
        <f ca="1">IF($C986="Total",SUM(H$1:H985),IF(OR('Purchases Input worksheet'!$M985&lt;0,'Purchases Input worksheet'!$M985=0),"",'Purchases Input worksheet'!$M985))</f>
        <v/>
      </c>
      <c r="I986" s="347"/>
      <c r="J986" s="211" t="str">
        <f ca="1">IF($C986="Total",SUM($I$1:I985),"")</f>
        <v/>
      </c>
      <c r="K986" s="212" t="str">
        <f ca="1">IFERROR(IF($C986="Total",$K$2+SUM($G986:$H986)-$J986,
IF(AND(G986="",H986=""),"",
$K$2+SUM(H$3:$H986)+SUM(G$3:$G986)-SUM(I$2:$I986))),"")</f>
        <v/>
      </c>
    </row>
    <row r="987" spans="1:11" x14ac:dyDescent="0.35">
      <c r="A987" s="318" t="str">
        <f ca="1">IF($B987='Creditor balance enquiry'!$C$2,1+COUNT($A$1:A986),"")</f>
        <v/>
      </c>
      <c r="B987" s="133" t="str">
        <f ca="1">OFFSET('Purchases Input worksheet'!$A$1,ROW()-2,0)</f>
        <v/>
      </c>
      <c r="C987" s="201" t="str">
        <f ca="1">IF($C986="Total","",
IF($C986="","",
IF(OFFSET('Purchases Input worksheet'!$B$1,ROW()-2,0)="","TOTAL",
OFFSET('Purchases Input worksheet'!$B$1,ROW()-2,0))))</f>
        <v/>
      </c>
      <c r="D987" s="201" t="str">
        <f ca="1">IF(OFFSET('Purchases Input worksheet'!$C$1,ROW()-2,0)="","",OFFSET('Purchases Input worksheet'!$C$1,ROW()-2,0))</f>
        <v/>
      </c>
      <c r="E987" s="170" t="str">
        <f ca="1">IF(OFFSET('Purchases Input worksheet'!$F$1,ROW()-2,0)="","",OFFSET('Purchases Input worksheet'!$F$1,ROW()-2,0))</f>
        <v/>
      </c>
      <c r="F987" s="202" t="str">
        <f ca="1">IF(OFFSET('Purchases Input worksheet'!$G$1,ROW()-2,0)="","",OFFSET('Purchases Input worksheet'!$G$1,ROW()-2,0))</f>
        <v/>
      </c>
      <c r="G987" s="205" t="str">
        <f ca="1">IF($C987="Total",SUM(G$1:G986),IF(OR('Purchases Input worksheet'!$M986&gt;0,'Purchases Input worksheet'!$M986=0),"",'Purchases Input worksheet'!$M986))</f>
        <v/>
      </c>
      <c r="H987" s="206" t="str">
        <f ca="1">IF($C987="Total",SUM(H$1:H986),IF(OR('Purchases Input worksheet'!$M986&lt;0,'Purchases Input worksheet'!$M986=0),"",'Purchases Input worksheet'!$M986))</f>
        <v/>
      </c>
      <c r="I987" s="347"/>
      <c r="J987" s="211" t="str">
        <f ca="1">IF($C987="Total",SUM($I$1:I986),"")</f>
        <v/>
      </c>
      <c r="K987" s="212" t="str">
        <f ca="1">IFERROR(IF($C987="Total",$K$2+SUM($G987:$H987)-$J987,
IF(AND(G987="",H987=""),"",
$K$2+SUM(H$3:$H987)+SUM(G$3:$G987)-SUM(I$2:$I987))),"")</f>
        <v/>
      </c>
    </row>
    <row r="988" spans="1:11" x14ac:dyDescent="0.35">
      <c r="A988" s="318" t="str">
        <f ca="1">IF($B988='Creditor balance enquiry'!$C$2,1+COUNT($A$1:A987),"")</f>
        <v/>
      </c>
      <c r="B988" s="133" t="str">
        <f ca="1">OFFSET('Purchases Input worksheet'!$A$1,ROW()-2,0)</f>
        <v/>
      </c>
      <c r="C988" s="201" t="str">
        <f ca="1">IF($C987="Total","",
IF($C987="","",
IF(OFFSET('Purchases Input worksheet'!$B$1,ROW()-2,0)="","TOTAL",
OFFSET('Purchases Input worksheet'!$B$1,ROW()-2,0))))</f>
        <v/>
      </c>
      <c r="D988" s="201" t="str">
        <f ca="1">IF(OFFSET('Purchases Input worksheet'!$C$1,ROW()-2,0)="","",OFFSET('Purchases Input worksheet'!$C$1,ROW()-2,0))</f>
        <v/>
      </c>
      <c r="E988" s="170" t="str">
        <f ca="1">IF(OFFSET('Purchases Input worksheet'!$F$1,ROW()-2,0)="","",OFFSET('Purchases Input worksheet'!$F$1,ROW()-2,0))</f>
        <v/>
      </c>
      <c r="F988" s="202" t="str">
        <f ca="1">IF(OFFSET('Purchases Input worksheet'!$G$1,ROW()-2,0)="","",OFFSET('Purchases Input worksheet'!$G$1,ROW()-2,0))</f>
        <v/>
      </c>
      <c r="G988" s="205" t="str">
        <f ca="1">IF($C988="Total",SUM(G$1:G987),IF(OR('Purchases Input worksheet'!$M987&gt;0,'Purchases Input worksheet'!$M987=0),"",'Purchases Input worksheet'!$M987))</f>
        <v/>
      </c>
      <c r="H988" s="206" t="str">
        <f ca="1">IF($C988="Total",SUM(H$1:H987),IF(OR('Purchases Input worksheet'!$M987&lt;0,'Purchases Input worksheet'!$M987=0),"",'Purchases Input worksheet'!$M987))</f>
        <v/>
      </c>
      <c r="I988" s="347"/>
      <c r="J988" s="211" t="str">
        <f ca="1">IF($C988="Total",SUM($I$1:I987),"")</f>
        <v/>
      </c>
      <c r="K988" s="212" t="str">
        <f ca="1">IFERROR(IF($C988="Total",$K$2+SUM($G988:$H988)-$J988,
IF(AND(G988="",H988=""),"",
$K$2+SUM(H$3:$H988)+SUM(G$3:$G988)-SUM(I$2:$I988))),"")</f>
        <v/>
      </c>
    </row>
    <row r="989" spans="1:11" x14ac:dyDescent="0.35">
      <c r="A989" s="318" t="str">
        <f ca="1">IF($B989='Creditor balance enquiry'!$C$2,1+COUNT($A$1:A988),"")</f>
        <v/>
      </c>
      <c r="B989" s="133" t="str">
        <f ca="1">OFFSET('Purchases Input worksheet'!$A$1,ROW()-2,0)</f>
        <v/>
      </c>
      <c r="C989" s="201" t="str">
        <f ca="1">IF($C988="Total","",
IF($C988="","",
IF(OFFSET('Purchases Input worksheet'!$B$1,ROW()-2,0)="","TOTAL",
OFFSET('Purchases Input worksheet'!$B$1,ROW()-2,0))))</f>
        <v/>
      </c>
      <c r="D989" s="201" t="str">
        <f ca="1">IF(OFFSET('Purchases Input worksheet'!$C$1,ROW()-2,0)="","",OFFSET('Purchases Input worksheet'!$C$1,ROW()-2,0))</f>
        <v/>
      </c>
      <c r="E989" s="170" t="str">
        <f ca="1">IF(OFFSET('Purchases Input worksheet'!$F$1,ROW()-2,0)="","",OFFSET('Purchases Input worksheet'!$F$1,ROW()-2,0))</f>
        <v/>
      </c>
      <c r="F989" s="202" t="str">
        <f ca="1">IF(OFFSET('Purchases Input worksheet'!$G$1,ROW()-2,0)="","",OFFSET('Purchases Input worksheet'!$G$1,ROW()-2,0))</f>
        <v/>
      </c>
      <c r="G989" s="205" t="str">
        <f ca="1">IF($C989="Total",SUM(G$1:G988),IF(OR('Purchases Input worksheet'!$M988&gt;0,'Purchases Input worksheet'!$M988=0),"",'Purchases Input worksheet'!$M988))</f>
        <v/>
      </c>
      <c r="H989" s="206" t="str">
        <f ca="1">IF($C989="Total",SUM(H$1:H988),IF(OR('Purchases Input worksheet'!$M988&lt;0,'Purchases Input worksheet'!$M988=0),"",'Purchases Input worksheet'!$M988))</f>
        <v/>
      </c>
      <c r="I989" s="347"/>
      <c r="J989" s="211" t="str">
        <f ca="1">IF($C989="Total",SUM($I$1:I988),"")</f>
        <v/>
      </c>
      <c r="K989" s="212" t="str">
        <f ca="1">IFERROR(IF($C989="Total",$K$2+SUM($G989:$H989)-$J989,
IF(AND(G989="",H989=""),"",
$K$2+SUM(H$3:$H989)+SUM(G$3:$G989)-SUM(I$2:$I989))),"")</f>
        <v/>
      </c>
    </row>
    <row r="990" spans="1:11" x14ac:dyDescent="0.35">
      <c r="A990" s="318" t="str">
        <f ca="1">IF($B990='Creditor balance enquiry'!$C$2,1+COUNT($A$1:A989),"")</f>
        <v/>
      </c>
      <c r="B990" s="133" t="str">
        <f ca="1">OFFSET('Purchases Input worksheet'!$A$1,ROW()-2,0)</f>
        <v/>
      </c>
      <c r="C990" s="201" t="str">
        <f ca="1">IF($C989="Total","",
IF($C989="","",
IF(OFFSET('Purchases Input worksheet'!$B$1,ROW()-2,0)="","TOTAL",
OFFSET('Purchases Input worksheet'!$B$1,ROW()-2,0))))</f>
        <v/>
      </c>
      <c r="D990" s="201" t="str">
        <f ca="1">IF(OFFSET('Purchases Input worksheet'!$C$1,ROW()-2,0)="","",OFFSET('Purchases Input worksheet'!$C$1,ROW()-2,0))</f>
        <v/>
      </c>
      <c r="E990" s="170" t="str">
        <f ca="1">IF(OFFSET('Purchases Input worksheet'!$F$1,ROW()-2,0)="","",OFFSET('Purchases Input worksheet'!$F$1,ROW()-2,0))</f>
        <v/>
      </c>
      <c r="F990" s="202" t="str">
        <f ca="1">IF(OFFSET('Purchases Input worksheet'!$G$1,ROW()-2,0)="","",OFFSET('Purchases Input worksheet'!$G$1,ROW()-2,0))</f>
        <v/>
      </c>
      <c r="G990" s="205" t="str">
        <f ca="1">IF($C990="Total",SUM(G$1:G989),IF(OR('Purchases Input worksheet'!$M989&gt;0,'Purchases Input worksheet'!$M989=0),"",'Purchases Input worksheet'!$M989))</f>
        <v/>
      </c>
      <c r="H990" s="206" t="str">
        <f ca="1">IF($C990="Total",SUM(H$1:H989),IF(OR('Purchases Input worksheet'!$M989&lt;0,'Purchases Input worksheet'!$M989=0),"",'Purchases Input worksheet'!$M989))</f>
        <v/>
      </c>
      <c r="I990" s="347"/>
      <c r="J990" s="211" t="str">
        <f ca="1">IF($C990="Total",SUM($I$1:I989),"")</f>
        <v/>
      </c>
      <c r="K990" s="212" t="str">
        <f ca="1">IFERROR(IF($C990="Total",$K$2+SUM($G990:$H990)-$J990,
IF(AND(G990="",H990=""),"",
$K$2+SUM(H$3:$H990)+SUM(G$3:$G990)-SUM(I$2:$I990))),"")</f>
        <v/>
      </c>
    </row>
    <row r="991" spans="1:11" x14ac:dyDescent="0.35">
      <c r="A991" s="318" t="str">
        <f ca="1">IF($B991='Creditor balance enquiry'!$C$2,1+COUNT($A$1:A990),"")</f>
        <v/>
      </c>
      <c r="B991" s="133" t="str">
        <f ca="1">OFFSET('Purchases Input worksheet'!$A$1,ROW()-2,0)</f>
        <v/>
      </c>
      <c r="C991" s="201" t="str">
        <f ca="1">IF($C990="Total","",
IF($C990="","",
IF(OFFSET('Purchases Input worksheet'!$B$1,ROW()-2,0)="","TOTAL",
OFFSET('Purchases Input worksheet'!$B$1,ROW()-2,0))))</f>
        <v/>
      </c>
      <c r="D991" s="201" t="str">
        <f ca="1">IF(OFFSET('Purchases Input worksheet'!$C$1,ROW()-2,0)="","",OFFSET('Purchases Input worksheet'!$C$1,ROW()-2,0))</f>
        <v/>
      </c>
      <c r="E991" s="170" t="str">
        <f ca="1">IF(OFFSET('Purchases Input worksheet'!$F$1,ROW()-2,0)="","",OFFSET('Purchases Input worksheet'!$F$1,ROW()-2,0))</f>
        <v/>
      </c>
      <c r="F991" s="202" t="str">
        <f ca="1">IF(OFFSET('Purchases Input worksheet'!$G$1,ROW()-2,0)="","",OFFSET('Purchases Input worksheet'!$G$1,ROW()-2,0))</f>
        <v/>
      </c>
      <c r="G991" s="205" t="str">
        <f ca="1">IF($C991="Total",SUM(G$1:G990),IF(OR('Purchases Input worksheet'!$M990&gt;0,'Purchases Input worksheet'!$M990=0),"",'Purchases Input worksheet'!$M990))</f>
        <v/>
      </c>
      <c r="H991" s="206" t="str">
        <f ca="1">IF($C991="Total",SUM(H$1:H990),IF(OR('Purchases Input worksheet'!$M990&lt;0,'Purchases Input worksheet'!$M990=0),"",'Purchases Input worksheet'!$M990))</f>
        <v/>
      </c>
      <c r="I991" s="347"/>
      <c r="J991" s="211" t="str">
        <f ca="1">IF($C991="Total",SUM($I$1:I990),"")</f>
        <v/>
      </c>
      <c r="K991" s="212" t="str">
        <f ca="1">IFERROR(IF($C991="Total",$K$2+SUM($G991:$H991)-$J991,
IF(AND(G991="",H991=""),"",
$K$2+SUM(H$3:$H991)+SUM(G$3:$G991)-SUM(I$2:$I991))),"")</f>
        <v/>
      </c>
    </row>
    <row r="992" spans="1:11" x14ac:dyDescent="0.35">
      <c r="A992" s="318" t="str">
        <f ca="1">IF($B992='Creditor balance enquiry'!$C$2,1+COUNT($A$1:A991),"")</f>
        <v/>
      </c>
      <c r="B992" s="133" t="str">
        <f ca="1">OFFSET('Purchases Input worksheet'!$A$1,ROW()-2,0)</f>
        <v/>
      </c>
      <c r="C992" s="201" t="str">
        <f ca="1">IF($C991="Total","",
IF($C991="","",
IF(OFFSET('Purchases Input worksheet'!$B$1,ROW()-2,0)="","TOTAL",
OFFSET('Purchases Input worksheet'!$B$1,ROW()-2,0))))</f>
        <v/>
      </c>
      <c r="D992" s="201" t="str">
        <f ca="1">IF(OFFSET('Purchases Input worksheet'!$C$1,ROW()-2,0)="","",OFFSET('Purchases Input worksheet'!$C$1,ROW()-2,0))</f>
        <v/>
      </c>
      <c r="E992" s="170" t="str">
        <f ca="1">IF(OFFSET('Purchases Input worksheet'!$F$1,ROW()-2,0)="","",OFFSET('Purchases Input worksheet'!$F$1,ROW()-2,0))</f>
        <v/>
      </c>
      <c r="F992" s="202" t="str">
        <f ca="1">IF(OFFSET('Purchases Input worksheet'!$G$1,ROW()-2,0)="","",OFFSET('Purchases Input worksheet'!$G$1,ROW()-2,0))</f>
        <v/>
      </c>
      <c r="G992" s="205" t="str">
        <f ca="1">IF($C992="Total",SUM(G$1:G991),IF(OR('Purchases Input worksheet'!$M991&gt;0,'Purchases Input worksheet'!$M991=0),"",'Purchases Input worksheet'!$M991))</f>
        <v/>
      </c>
      <c r="H992" s="206" t="str">
        <f ca="1">IF($C992="Total",SUM(H$1:H991),IF(OR('Purchases Input worksheet'!$M991&lt;0,'Purchases Input worksheet'!$M991=0),"",'Purchases Input worksheet'!$M991))</f>
        <v/>
      </c>
      <c r="I992" s="347"/>
      <c r="J992" s="211" t="str">
        <f ca="1">IF($C992="Total",SUM($I$1:I991),"")</f>
        <v/>
      </c>
      <c r="K992" s="212" t="str">
        <f ca="1">IFERROR(IF($C992="Total",$K$2+SUM($G992:$H992)-$J992,
IF(AND(G992="",H992=""),"",
$K$2+SUM(H$3:$H992)+SUM(G$3:$G992)-SUM(I$2:$I992))),"")</f>
        <v/>
      </c>
    </row>
    <row r="993" spans="1:13" x14ac:dyDescent="0.35">
      <c r="A993" s="318" t="str">
        <f ca="1">IF($B993='Creditor balance enquiry'!$C$2,1+COUNT($A$1:A992),"")</f>
        <v/>
      </c>
      <c r="B993" s="133" t="str">
        <f ca="1">OFFSET('Purchases Input worksheet'!$A$1,ROW()-2,0)</f>
        <v/>
      </c>
      <c r="C993" s="201" t="str">
        <f ca="1">IF($C992="Total","",
IF($C992="","",
IF(OFFSET('Purchases Input worksheet'!$B$1,ROW()-2,0)="","TOTAL",
OFFSET('Purchases Input worksheet'!$B$1,ROW()-2,0))))</f>
        <v/>
      </c>
      <c r="D993" s="201" t="str">
        <f ca="1">IF(OFFSET('Purchases Input worksheet'!$C$1,ROW()-2,0)="","",OFFSET('Purchases Input worksheet'!$C$1,ROW()-2,0))</f>
        <v/>
      </c>
      <c r="E993" s="170" t="str">
        <f ca="1">IF(OFFSET('Purchases Input worksheet'!$F$1,ROW()-2,0)="","",OFFSET('Purchases Input worksheet'!$F$1,ROW()-2,0))</f>
        <v/>
      </c>
      <c r="F993" s="202" t="str">
        <f ca="1">IF(OFFSET('Purchases Input worksheet'!$G$1,ROW()-2,0)="","",OFFSET('Purchases Input worksheet'!$G$1,ROW()-2,0))</f>
        <v/>
      </c>
      <c r="G993" s="205" t="str">
        <f ca="1">IF($C993="Total",SUM(G$1:G992),IF(OR('Purchases Input worksheet'!$M992&gt;0,'Purchases Input worksheet'!$M992=0),"",'Purchases Input worksheet'!$M992))</f>
        <v/>
      </c>
      <c r="H993" s="206" t="str">
        <f ca="1">IF($C993="Total",SUM(H$1:H992),IF(OR('Purchases Input worksheet'!$M992&lt;0,'Purchases Input worksheet'!$M992=0),"",'Purchases Input worksheet'!$M992))</f>
        <v/>
      </c>
      <c r="I993" s="347"/>
      <c r="J993" s="211" t="str">
        <f ca="1">IF($C993="Total",SUM($I$1:I992),"")</f>
        <v/>
      </c>
      <c r="K993" s="212" t="str">
        <f ca="1">IFERROR(IF($C993="Total",$K$2+SUM($G993:$H993)-$J993,
IF(AND(G993="",H993=""),"",
$K$2+SUM(H$3:$H993)+SUM(G$3:$G993)-SUM(I$2:$I993))),"")</f>
        <v/>
      </c>
    </row>
    <row r="994" spans="1:13" x14ac:dyDescent="0.35">
      <c r="A994" s="318" t="str">
        <f ca="1">IF($B994='Creditor balance enquiry'!$C$2,1+COUNT($A$1:A993),"")</f>
        <v/>
      </c>
      <c r="B994" s="133" t="str">
        <f ca="1">OFFSET('Purchases Input worksheet'!$A$1,ROW()-2,0)</f>
        <v/>
      </c>
      <c r="C994" s="201" t="str">
        <f ca="1">IF($C993="Total","",
IF($C993="","",
IF(OFFSET('Purchases Input worksheet'!$B$1,ROW()-2,0)="","TOTAL",
OFFSET('Purchases Input worksheet'!$B$1,ROW()-2,0))))</f>
        <v/>
      </c>
      <c r="D994" s="201" t="str">
        <f ca="1">IF(OFFSET('Purchases Input worksheet'!$C$1,ROW()-2,0)="","",OFFSET('Purchases Input worksheet'!$C$1,ROW()-2,0))</f>
        <v/>
      </c>
      <c r="E994" s="170" t="str">
        <f ca="1">IF(OFFSET('Purchases Input worksheet'!$F$1,ROW()-2,0)="","",OFFSET('Purchases Input worksheet'!$F$1,ROW()-2,0))</f>
        <v/>
      </c>
      <c r="F994" s="202" t="str">
        <f ca="1">IF(OFFSET('Purchases Input worksheet'!$G$1,ROW()-2,0)="","",OFFSET('Purchases Input worksheet'!$G$1,ROW()-2,0))</f>
        <v/>
      </c>
      <c r="G994" s="205" t="str">
        <f ca="1">IF($C994="Total",SUM(G$1:G993),IF(OR('Purchases Input worksheet'!$M993&gt;0,'Purchases Input worksheet'!$M993=0),"",'Purchases Input worksheet'!$M993))</f>
        <v/>
      </c>
      <c r="H994" s="206" t="str">
        <f ca="1">IF($C994="Total",SUM(H$1:H993),IF(OR('Purchases Input worksheet'!$M993&lt;0,'Purchases Input worksheet'!$M993=0),"",'Purchases Input worksheet'!$M993))</f>
        <v/>
      </c>
      <c r="I994" s="347"/>
      <c r="J994" s="211" t="str">
        <f ca="1">IF($C994="Total",SUM($I$1:I993),"")</f>
        <v/>
      </c>
      <c r="K994" s="212" t="str">
        <f ca="1">IFERROR(IF($C994="Total",$K$2+SUM($G994:$H994)-$J994,
IF(AND(G994="",H994=""),"",
$K$2+SUM(H$3:$H994)+SUM(G$3:$G994)-SUM(I$2:$I994))),"")</f>
        <v/>
      </c>
    </row>
    <row r="995" spans="1:13" x14ac:dyDescent="0.35">
      <c r="A995" s="318" t="str">
        <f ca="1">IF($B995='Creditor balance enquiry'!$C$2,1+COUNT($A$1:A994),"")</f>
        <v/>
      </c>
      <c r="B995" s="133" t="str">
        <f ca="1">OFFSET('Purchases Input worksheet'!$A$1,ROW()-2,0)</f>
        <v/>
      </c>
      <c r="C995" s="201" t="str">
        <f ca="1">IF($C994="Total","",
IF($C994="","",
IF(OFFSET('Purchases Input worksheet'!$B$1,ROW()-2,0)="","TOTAL",
OFFSET('Purchases Input worksheet'!$B$1,ROW()-2,0))))</f>
        <v/>
      </c>
      <c r="D995" s="201" t="str">
        <f ca="1">IF(OFFSET('Purchases Input worksheet'!$C$1,ROW()-2,0)="","",OFFSET('Purchases Input worksheet'!$C$1,ROW()-2,0))</f>
        <v/>
      </c>
      <c r="E995" s="170" t="str">
        <f ca="1">IF(OFFSET('Purchases Input worksheet'!$F$1,ROW()-2,0)="","",OFFSET('Purchases Input worksheet'!$F$1,ROW()-2,0))</f>
        <v/>
      </c>
      <c r="F995" s="202" t="str">
        <f ca="1">IF(OFFSET('Purchases Input worksheet'!$G$1,ROW()-2,0)="","",OFFSET('Purchases Input worksheet'!$G$1,ROW()-2,0))</f>
        <v/>
      </c>
      <c r="G995" s="205" t="str">
        <f ca="1">IF($C995="Total",SUM(G$1:G994),IF(OR('Purchases Input worksheet'!$M994&gt;0,'Purchases Input worksheet'!$M994=0),"",'Purchases Input worksheet'!$M994))</f>
        <v/>
      </c>
      <c r="H995" s="206" t="str">
        <f ca="1">IF($C995="Total",SUM(H$1:H994),IF(OR('Purchases Input worksheet'!$M994&lt;0,'Purchases Input worksheet'!$M994=0),"",'Purchases Input worksheet'!$M994))</f>
        <v/>
      </c>
      <c r="I995" s="347"/>
      <c r="J995" s="211" t="str">
        <f ca="1">IF($C995="Total",SUM($I$1:I994),"")</f>
        <v/>
      </c>
      <c r="K995" s="212" t="str">
        <f ca="1">IFERROR(IF($C995="Total",$K$2+SUM($G995:$H995)-$J995,
IF(AND(G995="",H995=""),"",
$K$2+SUM(H$3:$H995)+SUM(G$3:$G995)-SUM(I$2:$I995))),"")</f>
        <v/>
      </c>
    </row>
    <row r="996" spans="1:13" x14ac:dyDescent="0.35">
      <c r="A996" s="318" t="str">
        <f ca="1">IF($B996='Creditor balance enquiry'!$C$2,1+COUNT($A$1:A995),"")</f>
        <v/>
      </c>
      <c r="B996" s="133" t="str">
        <f ca="1">OFFSET('Purchases Input worksheet'!$A$1,ROW()-2,0)</f>
        <v/>
      </c>
      <c r="C996" s="201" t="str">
        <f ca="1">IF($C995="Total","",
IF($C995="","",
IF(OFFSET('Purchases Input worksheet'!$B$1,ROW()-2,0)="","TOTAL",
OFFSET('Purchases Input worksheet'!$B$1,ROW()-2,0))))</f>
        <v/>
      </c>
      <c r="D996" s="201" t="str">
        <f ca="1">IF(OFFSET('Purchases Input worksheet'!$C$1,ROW()-2,0)="","",OFFSET('Purchases Input worksheet'!$C$1,ROW()-2,0))</f>
        <v/>
      </c>
      <c r="E996" s="170" t="str">
        <f ca="1">IF(OFFSET('Purchases Input worksheet'!$F$1,ROW()-2,0)="","",OFFSET('Purchases Input worksheet'!$F$1,ROW()-2,0))</f>
        <v/>
      </c>
      <c r="F996" s="202" t="str">
        <f ca="1">IF(OFFSET('Purchases Input worksheet'!$G$1,ROW()-2,0)="","",OFFSET('Purchases Input worksheet'!$G$1,ROW()-2,0))</f>
        <v/>
      </c>
      <c r="G996" s="205" t="str">
        <f ca="1">IF($C996="Total",SUM(G$1:G995),IF(OR('Purchases Input worksheet'!$M995&gt;0,'Purchases Input worksheet'!$M995=0),"",'Purchases Input worksheet'!$M995))</f>
        <v/>
      </c>
      <c r="H996" s="206" t="str">
        <f ca="1">IF($C996="Total",SUM(H$1:H995),IF(OR('Purchases Input worksheet'!$M995&lt;0,'Purchases Input worksheet'!$M995=0),"",'Purchases Input worksheet'!$M995))</f>
        <v/>
      </c>
      <c r="I996" s="347"/>
      <c r="J996" s="211" t="str">
        <f ca="1">IF($C996="Total",SUM($I$1:I995),"")</f>
        <v/>
      </c>
      <c r="K996" s="212" t="str">
        <f ca="1">IFERROR(IF($C996="Total",$K$2+SUM($G996:$H996)-$J996,
IF(AND(G996="",H996=""),"",
$K$2+SUM(H$3:$H996)+SUM(G$3:$G996)-SUM(I$2:$I996))),"")</f>
        <v/>
      </c>
    </row>
    <row r="997" spans="1:13" x14ac:dyDescent="0.35">
      <c r="A997" s="318" t="str">
        <f ca="1">IF($B997='Creditor balance enquiry'!$C$2,1+COUNT($A$1:A996),"")</f>
        <v/>
      </c>
      <c r="B997" s="133" t="str">
        <f ca="1">OFFSET('Purchases Input worksheet'!$A$1,ROW()-2,0)</f>
        <v/>
      </c>
      <c r="C997" s="201" t="str">
        <f ca="1">IF($C996="Total","",
IF($C996="","",
IF(OFFSET('Purchases Input worksheet'!$B$1,ROW()-2,0)="","TOTAL",
OFFSET('Purchases Input worksheet'!$B$1,ROW()-2,0))))</f>
        <v/>
      </c>
      <c r="D997" s="201" t="str">
        <f ca="1">IF(OFFSET('Purchases Input worksheet'!$C$1,ROW()-2,0)="","",OFFSET('Purchases Input worksheet'!$C$1,ROW()-2,0))</f>
        <v/>
      </c>
      <c r="E997" s="170" t="str">
        <f ca="1">IF(OFFSET('Purchases Input worksheet'!$F$1,ROW()-2,0)="","",OFFSET('Purchases Input worksheet'!$F$1,ROW()-2,0))</f>
        <v/>
      </c>
      <c r="F997" s="202" t="str">
        <f ca="1">IF(OFFSET('Purchases Input worksheet'!$G$1,ROW()-2,0)="","",OFFSET('Purchases Input worksheet'!$G$1,ROW()-2,0))</f>
        <v/>
      </c>
      <c r="G997" s="205" t="str">
        <f ca="1">IF($C997="Total",SUM(G$1:G996),IF(OR('Purchases Input worksheet'!$M996&gt;0,'Purchases Input worksheet'!$M996=0),"",'Purchases Input worksheet'!$M996))</f>
        <v/>
      </c>
      <c r="H997" s="206" t="str">
        <f ca="1">IF($C997="Total",SUM(H$1:H996),IF(OR('Purchases Input worksheet'!$M996&lt;0,'Purchases Input worksheet'!$M996=0),"",'Purchases Input worksheet'!$M996))</f>
        <v/>
      </c>
      <c r="I997" s="347"/>
      <c r="J997" s="211" t="str">
        <f ca="1">IF($C997="Total",SUM($I$1:I996),"")</f>
        <v/>
      </c>
      <c r="K997" s="212" t="str">
        <f ca="1">IFERROR(IF($C997="Total",$K$2+SUM($G997:$H997)-$J997,
IF(AND(G997="",H997=""),"",
$K$2+SUM(H$3:$H997)+SUM(G$3:$G997)-SUM(I$2:$I997))),"")</f>
        <v/>
      </c>
    </row>
    <row r="998" spans="1:13" x14ac:dyDescent="0.35">
      <c r="A998" s="318" t="str">
        <f ca="1">IF($B998='Creditor balance enquiry'!$C$2,1+COUNT($A$1:A997),"")</f>
        <v/>
      </c>
      <c r="B998" s="133" t="str">
        <f ca="1">OFFSET('Purchases Input worksheet'!$A$1,ROW()-2,0)</f>
        <v/>
      </c>
      <c r="C998" s="201" t="str">
        <f ca="1">IF($C997="Total","",
IF($C997="","",
IF(OFFSET('Purchases Input worksheet'!$B$1,ROW()-2,0)="","TOTAL",
OFFSET('Purchases Input worksheet'!$B$1,ROW()-2,0))))</f>
        <v/>
      </c>
      <c r="D998" s="201" t="str">
        <f ca="1">IF(OFFSET('Purchases Input worksheet'!$C$1,ROW()-2,0)="","",OFFSET('Purchases Input worksheet'!$C$1,ROW()-2,0))</f>
        <v/>
      </c>
      <c r="E998" s="170" t="str">
        <f ca="1">IF(OFFSET('Purchases Input worksheet'!$F$1,ROW()-2,0)="","",OFFSET('Purchases Input worksheet'!$F$1,ROW()-2,0))</f>
        <v/>
      </c>
      <c r="F998" s="202" t="str">
        <f ca="1">IF(OFFSET('Purchases Input worksheet'!$G$1,ROW()-2,0)="","",OFFSET('Purchases Input worksheet'!$G$1,ROW()-2,0))</f>
        <v/>
      </c>
      <c r="G998" s="205" t="str">
        <f ca="1">IF($C998="Total",SUM(G$1:G997),IF(OR('Purchases Input worksheet'!$M997&gt;0,'Purchases Input worksheet'!$M997=0),"",'Purchases Input worksheet'!$M997))</f>
        <v/>
      </c>
      <c r="H998" s="206" t="str">
        <f ca="1">IF($C998="Total",SUM(H$1:H997),IF(OR('Purchases Input worksheet'!$M997&lt;0,'Purchases Input worksheet'!$M997=0),"",'Purchases Input worksheet'!$M997))</f>
        <v/>
      </c>
      <c r="I998" s="347"/>
      <c r="J998" s="211" t="str">
        <f ca="1">IF($C998="Total",SUM($I$1:I997),"")</f>
        <v/>
      </c>
      <c r="K998" s="212" t="str">
        <f ca="1">IFERROR(IF($C998="Total",$K$2+SUM($G998:$H998)-$J998,
IF(AND(G998="",H998=""),"",
$K$2+SUM(H$3:$H998)+SUM(G$3:$G998)-SUM(I$2:$I998))),"")</f>
        <v/>
      </c>
    </row>
    <row r="999" spans="1:13" x14ac:dyDescent="0.35">
      <c r="A999" s="318" t="str">
        <f ca="1">IF($B999='Creditor balance enquiry'!$C$2,1+COUNT($A$1:A998),"")</f>
        <v/>
      </c>
      <c r="B999" s="133" t="str">
        <f ca="1">OFFSET('Purchases Input worksheet'!$A$1,ROW()-2,0)</f>
        <v/>
      </c>
      <c r="C999" s="201" t="str">
        <f ca="1">IF($C998="Total","",
IF($C998="","",
IF(OFFSET('Purchases Input worksheet'!$B$1,ROW()-2,0)="","TOTAL",
OFFSET('Purchases Input worksheet'!$B$1,ROW()-2,0))))</f>
        <v/>
      </c>
      <c r="D999" s="201" t="str">
        <f ca="1">IF(OFFSET('Purchases Input worksheet'!$C$1,ROW()-2,0)="","",OFFSET('Purchases Input worksheet'!$C$1,ROW()-2,0))</f>
        <v/>
      </c>
      <c r="E999" s="170" t="str">
        <f ca="1">IF(OFFSET('Purchases Input worksheet'!$F$1,ROW()-2,0)="","",OFFSET('Purchases Input worksheet'!$F$1,ROW()-2,0))</f>
        <v/>
      </c>
      <c r="F999" s="202" t="str">
        <f ca="1">IF(OFFSET('Purchases Input worksheet'!$G$1,ROW()-2,0)="","",OFFSET('Purchases Input worksheet'!$G$1,ROW()-2,0))</f>
        <v/>
      </c>
      <c r="G999" s="205" t="str">
        <f ca="1">IF($C999="Total",SUM(G$1:G998),IF(OR('Purchases Input worksheet'!$M998&gt;0,'Purchases Input worksheet'!$M998=0),"",'Purchases Input worksheet'!$M998))</f>
        <v/>
      </c>
      <c r="H999" s="206" t="str">
        <f ca="1">IF($C999="Total",SUM(H$1:H998),IF(OR('Purchases Input worksheet'!$M998&lt;0,'Purchases Input worksheet'!$M998=0),"",'Purchases Input worksheet'!$M998))</f>
        <v/>
      </c>
      <c r="I999" s="347"/>
      <c r="J999" s="211" t="str">
        <f ca="1">IF($C999="Total",SUM($I$1:I998),"")</f>
        <v/>
      </c>
      <c r="K999" s="212" t="str">
        <f ca="1">IFERROR(IF($C999="Total",$K$2+SUM($G999:$H999)-$J999,
IF(AND(G999="",H999=""),"",
$K$2+SUM(H$3:$H999)+SUM(G$3:$G999)-SUM(I$2:$I999))),"")</f>
        <v/>
      </c>
    </row>
    <row r="1000" spans="1:13" x14ac:dyDescent="0.35">
      <c r="A1000" s="318" t="str">
        <f ca="1">IF($B1000='Creditor balance enquiry'!$C$2,1+COUNT($A$1:A999),"")</f>
        <v/>
      </c>
      <c r="B1000" s="133" t="str">
        <f ca="1">OFFSET('Purchases Input worksheet'!$A$1,ROW()-2,0)</f>
        <v/>
      </c>
      <c r="C1000" s="201" t="str">
        <f ca="1">IF($C999="Total","",
IF($C999="","",
IF(OFFSET('Purchases Input worksheet'!$B$1,ROW()-2,0)="","TOTAL",
OFFSET('Purchases Input worksheet'!$B$1,ROW()-2,0))))</f>
        <v/>
      </c>
      <c r="D1000" s="201" t="str">
        <f ca="1">IF(OFFSET('Purchases Input worksheet'!$C$1,ROW()-2,0)="","",OFFSET('Purchases Input worksheet'!$C$1,ROW()-2,0))</f>
        <v/>
      </c>
      <c r="E1000" s="170" t="str">
        <f ca="1">IF(OFFSET('Purchases Input worksheet'!$F$1,ROW()-2,0)="","",OFFSET('Purchases Input worksheet'!$F$1,ROW()-2,0))</f>
        <v/>
      </c>
      <c r="F1000" s="202" t="str">
        <f ca="1">IF(OFFSET('Purchases Input worksheet'!$G$1,ROW()-2,0)="","",OFFSET('Purchases Input worksheet'!$G$1,ROW()-2,0))</f>
        <v/>
      </c>
      <c r="G1000" s="205" t="str">
        <f ca="1">IF($C1000="Total",SUM(G$1:G999),IF(OR('Purchases Input worksheet'!$M999&gt;0,'Purchases Input worksheet'!$M999=0),"",'Purchases Input worksheet'!$M999))</f>
        <v/>
      </c>
      <c r="H1000" s="206" t="str">
        <f ca="1">IF($C1000="Total",SUM(H$1:H999),IF(OR('Purchases Input worksheet'!$M999&lt;0,'Purchases Input worksheet'!$M999=0),"",'Purchases Input worksheet'!$M999))</f>
        <v/>
      </c>
      <c r="I1000" s="347"/>
      <c r="J1000" s="211" t="str">
        <f ca="1">IF($C1000="Total",SUM($I$1:I999),"")</f>
        <v/>
      </c>
      <c r="K1000" s="212" t="str">
        <f ca="1">IFERROR(IF($C1000="Total",$K$2+SUM($G1000:$H1000)-$J1000,
IF(AND(G1000="",H1000=""),"",
$K$2+SUM(H$3:$H1000)+SUM(G$3:$G1000)-SUM(I$2:$I1000))),"")</f>
        <v/>
      </c>
    </row>
    <row r="1001" spans="1:13" x14ac:dyDescent="0.35">
      <c r="A1001" s="318" t="str">
        <f ca="1">IF($B1001='Creditor balance enquiry'!$C$2,1+COUNT($A$1:A1000),"")</f>
        <v/>
      </c>
      <c r="B1001" s="133" t="str">
        <f ca="1">OFFSET('Purchases Input worksheet'!$A$1,ROW()-2,0)</f>
        <v/>
      </c>
      <c r="C1001" s="201" t="str">
        <f ca="1">IF($C1000="Total","",
IF($C1000="","",
IF(OFFSET('Purchases Input worksheet'!$B$1,ROW()-2,0)="","TOTAL",
OFFSET('Purchases Input worksheet'!$B$1,ROW()-2,0))))</f>
        <v/>
      </c>
      <c r="D1001" s="201" t="str">
        <f ca="1">IF(OFFSET('Purchases Input worksheet'!$C$1,ROW()-2,0)="","",OFFSET('Purchases Input worksheet'!$C$1,ROW()-2,0))</f>
        <v/>
      </c>
      <c r="E1001" s="170" t="str">
        <f ca="1">IF(OFFSET('Purchases Input worksheet'!$F$1,ROW()-2,0)="","",OFFSET('Purchases Input worksheet'!$F$1,ROW()-2,0))</f>
        <v/>
      </c>
      <c r="F1001" s="202" t="str">
        <f ca="1">IF(OFFSET('Purchases Input worksheet'!$G$1,ROW()-2,0)="","",OFFSET('Purchases Input worksheet'!$G$1,ROW()-2,0))</f>
        <v/>
      </c>
      <c r="G1001" s="205" t="str">
        <f ca="1">IF($C1001="Total",SUM(G$1:G1000),IF(OR('Purchases Input worksheet'!$M1000&gt;0,'Purchases Input worksheet'!$M1000=0),"",'Purchases Input worksheet'!$M1000))</f>
        <v/>
      </c>
      <c r="H1001" s="206" t="str">
        <f ca="1">IF($C1001="Total",SUM(H$1:H1000),IF(OR('Purchases Input worksheet'!$M1000&lt;0,'Purchases Input worksheet'!$M1000=0),"",'Purchases Input worksheet'!$M1000))</f>
        <v/>
      </c>
      <c r="I1001" s="347"/>
      <c r="J1001" s="211" t="str">
        <f ca="1">IF($C1001="Total",SUM($I$1:I1000),"")</f>
        <v/>
      </c>
      <c r="K1001" s="212" t="str">
        <f ca="1">IFERROR(IF($C1001="Total",$K$2+SUM($G1001:$H1001)-$J1001,
IF(AND(G1001="",H1001=""),"",
$K$2+SUM(H$3:$H1001)+SUM(G$3:$G1001)-SUM(I$2:$I1001))),"")</f>
        <v/>
      </c>
    </row>
    <row r="1002" spans="1:13" x14ac:dyDescent="0.35">
      <c r="A1002" s="318" t="str">
        <f ca="1">IF($B1002='Creditor balance enquiry'!$C$2,1+COUNT($A$1:A1001),"")</f>
        <v/>
      </c>
      <c r="B1002" s="133" t="str">
        <f ca="1">OFFSET('Purchases Input worksheet'!$A$1,ROW()-2,0)</f>
        <v/>
      </c>
      <c r="C1002" s="201" t="str">
        <f ca="1">IF($C1001="Total","",
IF($C1001="","",
IF(OFFSET('Purchases Input worksheet'!$B$1,ROW()-2,0)="","TOTAL",
OFFSET('Purchases Input worksheet'!$B$1,ROW()-2,0))))</f>
        <v/>
      </c>
      <c r="D1002" s="201" t="str">
        <f ca="1">IF(OFFSET('Purchases Input worksheet'!$C$1,ROW()-2,0)="","",OFFSET('Purchases Input worksheet'!$C$1,ROW()-2,0))</f>
        <v/>
      </c>
      <c r="E1002" s="170" t="str">
        <f ca="1">IF(OFFSET('Purchases Input worksheet'!$F$1,ROW()-2,0)="","",OFFSET('Purchases Input worksheet'!$F$1,ROW()-2,0))</f>
        <v/>
      </c>
      <c r="F1002" s="202" t="str">
        <f ca="1">IF(OFFSET('Purchases Input worksheet'!$G$1,ROW()-2,0)="","",OFFSET('Purchases Input worksheet'!$G$1,ROW()-2,0))</f>
        <v/>
      </c>
      <c r="G1002" s="205" t="str">
        <f ca="1">IF($C1002="Total",SUM(G$1:G1001),IF(OR('Purchases Input worksheet'!$M1001&gt;0,'Purchases Input worksheet'!$M1001=0),"",'Purchases Input worksheet'!$M1001))</f>
        <v/>
      </c>
      <c r="H1002" s="206" t="str">
        <f ca="1">IF($C1002="Total",SUM(H$1:H1001),IF(OR('Purchases Input worksheet'!$M1001&lt;0,'Purchases Input worksheet'!$M1001=0),"",'Purchases Input worksheet'!$M1001))</f>
        <v/>
      </c>
      <c r="I1002" s="347"/>
      <c r="J1002" s="211" t="str">
        <f ca="1">IF($C1002="Total",SUM($I$1:I1001),"")</f>
        <v/>
      </c>
      <c r="K1002" s="212" t="str">
        <f ca="1">IFERROR(IF($C1002="Total",$K$2+SUM($G1002:$H1002)-$J1002,
IF(AND(G1002="",H1002=""),"",
$K$2+SUM(H$3:$H1002)+SUM(G$3:$G1002)-SUM(I$2:$I1002))),"")</f>
        <v/>
      </c>
      <c r="M1002" s="126"/>
    </row>
  </sheetData>
  <sheetProtection algorithmName="SHA-512" hashValue="SfRTxN4p1MuBxP3U+ofsyFTUzzyGTvw2AKDEx0P9jpeEp5FHxik4vnOmUq158D1sRXtaxVC4GFB0UespjMX9hA==" saltValue="OLdqsVAZv4OhOTD73531rg==" spinCount="100000" sheet="1" objects="1" scenarios="1"/>
  <conditionalFormatting sqref="B1003:B1048576 C3:H1001 B1:B1001 J3:K1002 B1002:H1002">
    <cfRule type="containsText" dxfId="40" priority="6" operator="containsText" text="check input">
      <formula>NOT(ISERROR(SEARCH("check input",B1)))</formula>
    </cfRule>
  </conditionalFormatting>
  <conditionalFormatting sqref="J1:K1 J2 M1:XFD1001 M1003:XFD1048576 J3:K1048576 B1:H1048576">
    <cfRule type="expression" dxfId="39" priority="5">
      <formula>_xlfn.ISFORMULA(B1)</formula>
    </cfRule>
  </conditionalFormatting>
  <conditionalFormatting sqref="J1:K1 J2 J3:K1048576 B1:H1048576">
    <cfRule type="expression" dxfId="38" priority="4">
      <formula>$C1="Total"</formula>
    </cfRule>
  </conditionalFormatting>
  <conditionalFormatting sqref="C2:H2 J2">
    <cfRule type="expression" dxfId="37" priority="1">
      <formula>$C2="opening balance"</formula>
    </cfRule>
  </conditionalFormatting>
  <dataValidations count="4">
    <dataValidation allowBlank="1" showErrorMessage="1" prompt="_x000a_" sqref="J1:J2 I1" xr:uid="{7547E7AD-B9DE-493D-91A8-7885ACB236BD}"/>
    <dataValidation type="decimal" operator="greaterThan" allowBlank="1" showInputMessage="1" showErrorMessage="1" error="Enter positive values only." prompt="Enter amounts paid against the opening balance here (current period only)." sqref="I2" xr:uid="{331807BC-0972-4884-B8C0-7CE4EE038AF9}">
      <formula1>0</formula1>
    </dataValidation>
    <dataValidation type="decimal" operator="greaterThan" allowBlank="1" showInputMessage="1" showErrorMessage="1" error="Enter positive values only." prompt="Enter the opening balance here." sqref="K2" xr:uid="{6A9C6306-EB74-4BDE-AA9E-CA55C8E16BCC}">
      <formula1>0</formula1>
    </dataValidation>
    <dataValidation type="decimal" operator="greaterThan" allowBlank="1" showInputMessage="1" showErrorMessage="1" error="Enter positive values only." sqref="I3:I1002" xr:uid="{897B0A6C-87FE-4981-9758-3F5B6A3C97B2}">
      <formula1>0</formula1>
    </dataValidation>
  </dataValidations>
  <pageMargins left="0.7" right="0.7" top="0.75" bottom="0.75" header="0.3" footer="0.3"/>
  <pageSetup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FAD93-C16F-4B17-BA1F-BAD206A433E6}">
  <sheetPr>
    <tabColor theme="7" tint="0.59999389629810485"/>
  </sheetPr>
  <dimension ref="A1:J505"/>
  <sheetViews>
    <sheetView showGridLines="0" topLeftCell="B1" zoomScale="90" zoomScaleNormal="90" workbookViewId="0">
      <selection activeCell="E5" sqref="E5"/>
    </sheetView>
  </sheetViews>
  <sheetFormatPr defaultColWidth="9.1796875" defaultRowHeight="14.5" x14ac:dyDescent="0.35"/>
  <cols>
    <col min="1" max="1" width="9.1796875" style="126" hidden="1" customWidth="1"/>
    <col min="2" max="2" width="17" style="134" customWidth="1"/>
    <col min="3" max="6" width="20.1796875" style="134" customWidth="1"/>
    <col min="7" max="7" width="12.453125" style="134" customWidth="1"/>
    <col min="8" max="8" width="18" style="134" customWidth="1"/>
    <col min="9" max="9" width="14.7265625" style="134" customWidth="1"/>
    <col min="10" max="10" width="13.7265625" style="134" customWidth="1"/>
    <col min="11" max="16384" width="9.1796875" style="126"/>
  </cols>
  <sheetData>
    <row r="1" spans="1:10" x14ac:dyDescent="0.35">
      <c r="B1" s="173" t="s">
        <v>80</v>
      </c>
      <c r="C1" s="320" t="s">
        <v>82</v>
      </c>
    </row>
    <row r="2" spans="1:10" x14ac:dyDescent="0.35">
      <c r="B2" s="173" t="s">
        <v>166</v>
      </c>
      <c r="C2" s="178">
        <f>INDEX('Supplier List'!$A:$A,MATCH('Creditor balance enquiry'!$C$1,'Supplier List'!$B:$B,0))</f>
        <v>5</v>
      </c>
    </row>
    <row r="4" spans="1:10" s="348" customFormat="1" ht="15.5" x14ac:dyDescent="0.35">
      <c r="B4" s="189" t="s">
        <v>0</v>
      </c>
      <c r="C4" s="349" t="s">
        <v>12</v>
      </c>
      <c r="D4" s="349" t="s">
        <v>7</v>
      </c>
      <c r="E4" s="349" t="s">
        <v>162</v>
      </c>
      <c r="F4" s="349" t="s">
        <v>163</v>
      </c>
      <c r="G4" s="350"/>
      <c r="H4" s="350"/>
      <c r="I4" s="350"/>
      <c r="J4" s="350"/>
    </row>
    <row r="5" spans="1:10" s="348" customFormat="1" ht="15.75" customHeight="1" x14ac:dyDescent="0.35">
      <c r="B5" s="213" t="s">
        <v>182</v>
      </c>
      <c r="C5" s="214"/>
      <c r="D5" s="214"/>
      <c r="E5" s="321"/>
      <c r="F5" s="321"/>
      <c r="G5" s="350"/>
      <c r="H5" s="350"/>
      <c r="I5" s="350"/>
      <c r="J5" s="350"/>
    </row>
    <row r="6" spans="1:10" x14ac:dyDescent="0.35">
      <c r="A6" s="134">
        <v>1</v>
      </c>
      <c r="B6" s="133" t="str">
        <f ca="1">IF($B4="Total","",IF($B4="","",IFERROR(VLOOKUP($A6,'Accounts Payable'!$A:$K,COLUMNS('Accounts Payable'!$A:E),0),"TOTAL")))</f>
        <v>Wood33</v>
      </c>
      <c r="C6" s="137" t="str">
        <f ca="1">IF($B6="Total",SUM($C$4:C4),IFERROR(VLOOKUP($A6,'Accounts Payable'!$A:$K,COLUMNS('Accounts Payable'!$A:G),0),""))</f>
        <v/>
      </c>
      <c r="D6" s="137">
        <f ca="1">IF($B6="Total",SUM($D$4:D4),IFERROR(VLOOKUP($A6,'Accounts Payable'!$A:$K,COLUMNS('Accounts Payable'!$A:H),0),""))</f>
        <v>220.00000000000003</v>
      </c>
      <c r="E6" s="137">
        <f ca="1">IF($B6="Total",SUM($E$5:E5),IFERROR(VLOOKUP($A6,'Accounts Payable'!$A:$K,COLUMNS('Accounts Payable'!$A:I),0),""))</f>
        <v>220</v>
      </c>
      <c r="F6" s="183">
        <f ca="1">IFERROR(IF($B6="Total",$F$5+SUM($C6:$D6)-$E6,
IF(AND(C6="",D6=""),"",
$F$5+SUM($C$6:$C6)+SUM($D$6:$D6))-SUM($E$5:$E6)),"")</f>
        <v>2.8421709430404007E-14</v>
      </c>
    </row>
    <row r="7" spans="1:10" x14ac:dyDescent="0.35">
      <c r="A7" s="134">
        <v>2</v>
      </c>
      <c r="B7" s="182" t="str">
        <f ca="1">IF($B6="Total","",IF($B6="","",IFERROR(VLOOKUP($A7,'Accounts Payable'!$A:$K,COLUMNS('Accounts Payable'!$A:E),0),"TOTAL")))</f>
        <v>Wood35</v>
      </c>
      <c r="C7" s="183" t="str">
        <f ca="1">IF($B7="Total",SUM($C$4:C6),IFERROR(VLOOKUP($A7,'Accounts Payable'!$A:$K,COLUMNS('Accounts Payable'!$A:G),0),""))</f>
        <v/>
      </c>
      <c r="D7" s="183">
        <f ca="1">IF($B7="Total",SUM($D$4:D6),IFERROR(VLOOKUP($A7,'Accounts Payable'!$A:$K,COLUMNS('Accounts Payable'!$A:H),0),""))</f>
        <v>165</v>
      </c>
      <c r="E7" s="137">
        <f ca="1">IF($B7="Total",SUM($E$5:E6),IFERROR(VLOOKUP($A7,'Accounts Payable'!$A:$K,COLUMNS('Accounts Payable'!$A:I),0),""))</f>
        <v>0</v>
      </c>
      <c r="F7" s="183">
        <f ca="1">IFERROR(IF($B7="Total",$F$5+SUM($C7:$D7)-$E7,
IF(AND(C7="",D7=""),"",
$F$5+SUM($C$6:$C7)+SUM($D$6:$D7))-SUM($E$5:$E7)),"")</f>
        <v>165</v>
      </c>
      <c r="G7" s="126"/>
    </row>
    <row r="8" spans="1:10" x14ac:dyDescent="0.35">
      <c r="A8" s="134">
        <v>3</v>
      </c>
      <c r="B8" s="182" t="str">
        <f ca="1">IF($B7="Total","",IF($B7="","",IFERROR(VLOOKUP($A8,'Accounts Payable'!$A:$K,COLUMNS('Accounts Payable'!$A:E),0),"TOTAL")))</f>
        <v>Wood36</v>
      </c>
      <c r="C8" s="183" t="str">
        <f ca="1">IF($B8="Total",SUM($C$4:C7),IFERROR(VLOOKUP($A8,'Accounts Payable'!$A:$K,COLUMNS('Accounts Payable'!$A:G),0),""))</f>
        <v/>
      </c>
      <c r="D8" s="183">
        <f ca="1">IF($B8="Total",SUM($D$4:D7),IFERROR(VLOOKUP($A8,'Accounts Payable'!$A:$K,COLUMNS('Accounts Payable'!$A:H),0),""))</f>
        <v>220.00000000000003</v>
      </c>
      <c r="E8" s="137">
        <f ca="1">IF($B8="Total",SUM($E$5:E7),IFERROR(VLOOKUP($A8,'Accounts Payable'!$A:$K,COLUMNS('Accounts Payable'!$A:I),0),""))</f>
        <v>0</v>
      </c>
      <c r="F8" s="183">
        <f ca="1">IFERROR(IF($B8="Total",$F$5+SUM($C8:$D8)-$E8,
IF(AND(C8="",D8=""),"",
$F$5+SUM($C$6:$C8)+SUM($D$6:$D8))-SUM($E$5:$E8)),"")</f>
        <v>385</v>
      </c>
    </row>
    <row r="9" spans="1:10" x14ac:dyDescent="0.35">
      <c r="A9" s="134">
        <v>4</v>
      </c>
      <c r="B9" s="182" t="str">
        <f ca="1">IF($B8="Total","",IF($B8="","",IFERROR(VLOOKUP($A9,'Accounts Payable'!$A:$K,COLUMNS('Accounts Payable'!$A:E),0),"TOTAL")))</f>
        <v>Wood37</v>
      </c>
      <c r="C9" s="183" t="str">
        <f ca="1">IF($B9="Total",SUM($C$4:C8),IFERROR(VLOOKUP($A9,'Accounts Payable'!$A:$K,COLUMNS('Accounts Payable'!$A:G),0),""))</f>
        <v/>
      </c>
      <c r="D9" s="183">
        <f ca="1">IF($B9="Total",SUM($D$4:D8),IFERROR(VLOOKUP($A9,'Accounts Payable'!$A:$K,COLUMNS('Accounts Payable'!$A:H),0),""))</f>
        <v>110.00000000000001</v>
      </c>
      <c r="E9" s="137">
        <f ca="1">IF($B9="Total",SUM($E$5:E8),IFERROR(VLOOKUP($A9,'Accounts Payable'!$A:$K,COLUMNS('Accounts Payable'!$A:I),0),""))</f>
        <v>0</v>
      </c>
      <c r="F9" s="183">
        <f ca="1">IFERROR(IF($B9="Total",$F$5+SUM($C9:$D9)-$E9,
IF(AND(C9="",D9=""),"",
$F$5+SUM($C$6:$C9)+SUM($D$6:$D9))-SUM($E$5:$E9)),"")</f>
        <v>495</v>
      </c>
    </row>
    <row r="10" spans="1:10" x14ac:dyDescent="0.35">
      <c r="A10" s="134">
        <v>5</v>
      </c>
      <c r="B10" s="182" t="str">
        <f ca="1">IF($B9="Total","",IF($B9="","",IFERROR(VLOOKUP($A10,'Accounts Payable'!$A:$K,COLUMNS('Accounts Payable'!$A:E),0),"TOTAL")))</f>
        <v>Wood38</v>
      </c>
      <c r="C10" s="183" t="str">
        <f ca="1">IF($B10="Total",SUM($C$4:C9),IFERROR(VLOOKUP($A10,'Accounts Payable'!$A:$K,COLUMNS('Accounts Payable'!$A:G),0),""))</f>
        <v/>
      </c>
      <c r="D10" s="183">
        <f ca="1">IF($B10="Total",SUM($D$4:D9),IFERROR(VLOOKUP($A10,'Accounts Payable'!$A:$K,COLUMNS('Accounts Payable'!$A:H),0),""))</f>
        <v>110.00000000000001</v>
      </c>
      <c r="E10" s="137">
        <f ca="1">IF($B10="Total",SUM($E$5:E9),IFERROR(VLOOKUP($A10,'Accounts Payable'!$A:$K,COLUMNS('Accounts Payable'!$A:I),0),""))</f>
        <v>0</v>
      </c>
      <c r="F10" s="183">
        <f ca="1">IFERROR(IF($B10="Total",$F$5+SUM($C10:$D10)-$E10,
IF(AND(C10="",D10=""),"",
$F$5+SUM($C$6:$C10)+SUM($D$6:$D10))-SUM($E$5:$E10)),"")</f>
        <v>605</v>
      </c>
    </row>
    <row r="11" spans="1:10" x14ac:dyDescent="0.35">
      <c r="A11" s="134">
        <v>6</v>
      </c>
      <c r="B11" s="182" t="str">
        <f ca="1">IF($B10="Total","",IF($B10="","",IFERROR(VLOOKUP($A11,'Accounts Payable'!$A:$K,COLUMNS('Accounts Payable'!$A:E),0),"TOTAL")))</f>
        <v>Wood39</v>
      </c>
      <c r="C11" s="183" t="str">
        <f ca="1">IF($B11="Total",SUM($C$4:C10),IFERROR(VLOOKUP($A11,'Accounts Payable'!$A:$K,COLUMNS('Accounts Payable'!$A:G),0),""))</f>
        <v/>
      </c>
      <c r="D11" s="183">
        <f ca="1">IF($B11="Total",SUM($D$4:D10),IFERROR(VLOOKUP($A11,'Accounts Payable'!$A:$K,COLUMNS('Accounts Payable'!$A:H),0),""))</f>
        <v>220.00000000000003</v>
      </c>
      <c r="E11" s="137">
        <f ca="1">IF($B11="Total",SUM($E$5:E10),IFERROR(VLOOKUP($A11,'Accounts Payable'!$A:$K,COLUMNS('Accounts Payable'!$A:I),0),""))</f>
        <v>0</v>
      </c>
      <c r="F11" s="183">
        <f ca="1">IFERROR(IF($B11="Total",$F$5+SUM($C11:$D11)-$E11,
IF(AND(C11="",D11=""),"",
$F$5+SUM($C$6:$C11)+SUM($D$6:$D11))-SUM($E$5:$E11)),"")</f>
        <v>825</v>
      </c>
    </row>
    <row r="12" spans="1:10" x14ac:dyDescent="0.35">
      <c r="A12" s="134">
        <v>7</v>
      </c>
      <c r="B12" s="182" t="str">
        <f ca="1">IF($B11="Total","",IF($B11="","",IFERROR(VLOOKUP($A12,'Accounts Payable'!$A:$K,COLUMNS('Accounts Payable'!$A:E),0),"TOTAL")))</f>
        <v>Wood40</v>
      </c>
      <c r="C12" s="183" t="str">
        <f ca="1">IF($B12="Total",SUM($C$4:C11),IFERROR(VLOOKUP($A12,'Accounts Payable'!$A:$K,COLUMNS('Accounts Payable'!$A:G),0),""))</f>
        <v/>
      </c>
      <c r="D12" s="183">
        <f ca="1">IF($B12="Total",SUM($D$4:D11),IFERROR(VLOOKUP($A12,'Accounts Payable'!$A:$K,COLUMNS('Accounts Payable'!$A:H),0),""))</f>
        <v>440.00000000000006</v>
      </c>
      <c r="E12" s="137">
        <f ca="1">IF($B12="Total",SUM($E$5:E11),IFERROR(VLOOKUP($A12,'Accounts Payable'!$A:$K,COLUMNS('Accounts Payable'!$A:I),0),""))</f>
        <v>0</v>
      </c>
      <c r="F12" s="183">
        <f ca="1">IFERROR(IF($B12="Total",$F$5+SUM($C12:$D12)-$E12,
IF(AND(C12="",D12=""),"",
$F$5+SUM($C$6:$C12)+SUM($D$6:$D12))-SUM($E$5:$E12)),"")</f>
        <v>1265</v>
      </c>
    </row>
    <row r="13" spans="1:10" x14ac:dyDescent="0.35">
      <c r="A13" s="134">
        <v>8</v>
      </c>
      <c r="B13" s="182" t="str">
        <f ca="1">IF($B12="Total","",IF($B12="","",IFERROR(VLOOKUP($A13,'Accounts Payable'!$A:$K,COLUMNS('Accounts Payable'!$A:E),0),"TOTAL")))</f>
        <v>Wood41</v>
      </c>
      <c r="C13" s="183" t="str">
        <f ca="1">IF($B13="Total",SUM($C$4:C12),IFERROR(VLOOKUP($A13,'Accounts Payable'!$A:$K,COLUMNS('Accounts Payable'!$A:G),0),""))</f>
        <v/>
      </c>
      <c r="D13" s="183">
        <f ca="1">IF($B13="Total",SUM($D$4:D12),IFERROR(VLOOKUP($A13,'Accounts Payable'!$A:$K,COLUMNS('Accounts Payable'!$A:H),0),""))</f>
        <v>1100</v>
      </c>
      <c r="E13" s="137">
        <f ca="1">IF($B13="Total",SUM($E$5:E12),IFERROR(VLOOKUP($A13,'Accounts Payable'!$A:$K,COLUMNS('Accounts Payable'!$A:I),0),""))</f>
        <v>0</v>
      </c>
      <c r="F13" s="183">
        <f ca="1">IFERROR(IF($B13="Total",$F$5+SUM($C13:$D13)-$E13,
IF(AND(C13="",D13=""),"",
$F$5+SUM($C$6:$C13)+SUM($D$6:$D13))-SUM($E$5:$E13)),"")</f>
        <v>2365</v>
      </c>
    </row>
    <row r="14" spans="1:10" x14ac:dyDescent="0.35">
      <c r="A14" s="134">
        <v>9</v>
      </c>
      <c r="B14" s="182" t="str">
        <f ca="1">IF($B13="Total","",IF($B13="","",IFERROR(VLOOKUP($A14,'Accounts Payable'!$A:$K,COLUMNS('Accounts Payable'!$A:E),0),"TOTAL")))</f>
        <v>TOTAL</v>
      </c>
      <c r="C14" s="183">
        <f ca="1">IF($B14="Total",SUM($C$4:C13),IFERROR(VLOOKUP($A14,'Accounts Payable'!$A:$K,COLUMNS('Accounts Payable'!$A:G),0),""))</f>
        <v>0</v>
      </c>
      <c r="D14" s="183">
        <f ca="1">IF($B14="Total",SUM($D$4:D13),IFERROR(VLOOKUP($A14,'Accounts Payable'!$A:$K,COLUMNS('Accounts Payable'!$A:H),0),""))</f>
        <v>2585</v>
      </c>
      <c r="E14" s="137">
        <f ca="1">IF($B14="Total",SUM($E$5:E13),IFERROR(VLOOKUP($A14,'Accounts Payable'!$A:$K,COLUMNS('Accounts Payable'!$A:I),0),""))</f>
        <v>220</v>
      </c>
      <c r="F14" s="183">
        <f ca="1">IFERROR(IF($B14="Total",$F$5+SUM($C14:$D14)-$E14,
IF(AND(C14="",D14=""),"",
$F$5+SUM($C$6:$C14)+SUM($D$6:$D14))-SUM($E$5:$E14)),"")</f>
        <v>2365</v>
      </c>
    </row>
    <row r="15" spans="1:10" x14ac:dyDescent="0.35">
      <c r="A15" s="134">
        <v>10</v>
      </c>
      <c r="B15" s="182" t="str">
        <f ca="1">IF($B14="Total","",IF($B14="","",IFERROR(VLOOKUP($A15,'Accounts Payable'!$A:$K,COLUMNS('Accounts Payable'!$A:E),0),"TOTAL")))</f>
        <v/>
      </c>
      <c r="C15" s="183" t="str">
        <f ca="1">IF($B15="Total",SUM($C$4:C14),IFERROR(VLOOKUP($A15,'Accounts Payable'!$A:$K,COLUMNS('Accounts Payable'!$A:G),0),""))</f>
        <v/>
      </c>
      <c r="D15" s="183" t="str">
        <f ca="1">IF($B15="Total",SUM($D$4:D14),IFERROR(VLOOKUP($A15,'Accounts Payable'!$A:$K,COLUMNS('Accounts Payable'!$A:H),0),""))</f>
        <v/>
      </c>
      <c r="E15" s="137" t="str">
        <f ca="1">IF($B15="Total",SUM($E$5:E14),IFERROR(VLOOKUP($A15,'Accounts Payable'!$A:$K,COLUMNS('Accounts Payable'!$A:I),0),""))</f>
        <v/>
      </c>
      <c r="F15" s="183" t="str">
        <f ca="1">IFERROR(IF($B15="Total",$F$5+SUM($C15:$D15)-$E15,
IF(AND(C15="",D15=""),"",
$F$5+SUM($C$6:$C15)+SUM($D$6:$D15))-SUM($E$5:$E15)),"")</f>
        <v/>
      </c>
    </row>
    <row r="16" spans="1:10" x14ac:dyDescent="0.35">
      <c r="A16" s="134">
        <v>11</v>
      </c>
      <c r="B16" s="182" t="str">
        <f ca="1">IF($B15="Total","",IF($B15="","",IFERROR(VLOOKUP($A16,'Accounts Payable'!$A:$K,COLUMNS('Accounts Payable'!$A:E),0),"TOTAL")))</f>
        <v/>
      </c>
      <c r="C16" s="183" t="str">
        <f ca="1">IF($B16="Total",SUM($C$4:C15),IFERROR(VLOOKUP($A16,'Accounts Payable'!$A:$K,COLUMNS('Accounts Payable'!$A:G),0),""))</f>
        <v/>
      </c>
      <c r="D16" s="183" t="str">
        <f ca="1">IF($B16="Total",SUM($D$4:D15),IFERROR(VLOOKUP($A16,'Accounts Payable'!$A:$K,COLUMNS('Accounts Payable'!$A:H),0),""))</f>
        <v/>
      </c>
      <c r="E16" s="137" t="str">
        <f ca="1">IF($B16="Total",SUM($E$5:E15),IFERROR(VLOOKUP($A16,'Accounts Payable'!$A:$K,COLUMNS('Accounts Payable'!$A:I),0),""))</f>
        <v/>
      </c>
      <c r="F16" s="183" t="str">
        <f ca="1">IFERROR(IF($B16="Total",$F$5+SUM($C16:$D16)-$E16,
IF(AND(C16="",D16=""),"",
$F$5+SUM($C$6:$C16)+SUM($D$6:$D16))-SUM($E$5:$E16)),"")</f>
        <v/>
      </c>
    </row>
    <row r="17" spans="1:6" x14ac:dyDescent="0.35">
      <c r="A17" s="134">
        <v>12</v>
      </c>
      <c r="B17" s="182" t="str">
        <f ca="1">IF($B16="Total","",IF($B16="","",IFERROR(VLOOKUP($A17,'Accounts Payable'!$A:$K,COLUMNS('Accounts Payable'!$A:E),0),"TOTAL")))</f>
        <v/>
      </c>
      <c r="C17" s="183" t="str">
        <f ca="1">IF($B17="Total",SUM($C$4:C16),IFERROR(VLOOKUP($A17,'Accounts Payable'!$A:$K,COLUMNS('Accounts Payable'!$A:G),0),""))</f>
        <v/>
      </c>
      <c r="D17" s="183" t="str">
        <f ca="1">IF($B17="Total",SUM($D$4:D16),IFERROR(VLOOKUP($A17,'Accounts Payable'!$A:$K,COLUMNS('Accounts Payable'!$A:H),0),""))</f>
        <v/>
      </c>
      <c r="E17" s="137" t="str">
        <f ca="1">IF($B17="Total",SUM($E$5:E16),IFERROR(VLOOKUP($A17,'Accounts Payable'!$A:$K,COLUMNS('Accounts Payable'!$A:I),0),""))</f>
        <v/>
      </c>
      <c r="F17" s="183" t="str">
        <f ca="1">IFERROR(IF($B17="Total",$F$5+SUM($C17:$D17)-$E17,
IF(AND(C17="",D17=""),"",
$F$5+SUM($C$6:$C17)+SUM($D$6:$D17))-SUM($E$5:$E17)),"")</f>
        <v/>
      </c>
    </row>
    <row r="18" spans="1:6" x14ac:dyDescent="0.35">
      <c r="A18" s="134">
        <v>13</v>
      </c>
      <c r="B18" s="182" t="str">
        <f ca="1">IF($B17="Total","",IF($B17="","",IFERROR(VLOOKUP($A18,'Accounts Payable'!$A:$K,COLUMNS('Accounts Payable'!$A:E),0),"TOTAL")))</f>
        <v/>
      </c>
      <c r="C18" s="183" t="str">
        <f ca="1">IF($B18="Total",SUM($C$4:C17),IFERROR(VLOOKUP($A18,'Accounts Payable'!$A:$K,COLUMNS('Accounts Payable'!$A:G),0),""))</f>
        <v/>
      </c>
      <c r="D18" s="183" t="str">
        <f ca="1">IF($B18="Total",SUM($D$4:D17),IFERROR(VLOOKUP($A18,'Accounts Payable'!$A:$K,COLUMNS('Accounts Payable'!$A:H),0),""))</f>
        <v/>
      </c>
      <c r="E18" s="137" t="str">
        <f ca="1">IF($B18="Total",SUM($E$5:E17),IFERROR(VLOOKUP($A18,'Accounts Payable'!$A:$K,COLUMNS('Accounts Payable'!$A:I),0),""))</f>
        <v/>
      </c>
      <c r="F18" s="183" t="str">
        <f ca="1">IFERROR(IF($B18="Total",$F$5+SUM($C18:$D18)-$E18,
IF(AND(C18="",D18=""),"",
$F$5+SUM($C$6:$C18)+SUM($D$6:$D18))-SUM($E$5:$E18)),"")</f>
        <v/>
      </c>
    </row>
    <row r="19" spans="1:6" x14ac:dyDescent="0.35">
      <c r="A19" s="134">
        <v>14</v>
      </c>
      <c r="B19" s="182" t="str">
        <f ca="1">IF($B18="Total","",IF($B18="","",IFERROR(VLOOKUP($A19,'Accounts Payable'!$A:$K,COLUMNS('Accounts Payable'!$A:E),0),"TOTAL")))</f>
        <v/>
      </c>
      <c r="C19" s="183" t="str">
        <f ca="1">IF($B19="Total",SUM($C$4:C18),IFERROR(VLOOKUP($A19,'Accounts Payable'!$A:$K,COLUMNS('Accounts Payable'!$A:G),0),""))</f>
        <v/>
      </c>
      <c r="D19" s="183" t="str">
        <f ca="1">IF($B19="Total",SUM($D$4:D18),IFERROR(VLOOKUP($A19,'Accounts Payable'!$A:$K,COLUMNS('Accounts Payable'!$A:H),0),""))</f>
        <v/>
      </c>
      <c r="E19" s="137" t="str">
        <f ca="1">IF($B19="Total",SUM($E$5:E18),IFERROR(VLOOKUP($A19,'Accounts Payable'!$A:$K,COLUMNS('Accounts Payable'!$A:I),0),""))</f>
        <v/>
      </c>
      <c r="F19" s="183" t="str">
        <f ca="1">IFERROR(IF($B19="Total",$F$5+SUM($C19:$D19)-$E19,
IF(AND(C19="",D19=""),"",
$F$5+SUM($C$6:$C19)+SUM($D$6:$D19))-SUM($E$5:$E19)),"")</f>
        <v/>
      </c>
    </row>
    <row r="20" spans="1:6" x14ac:dyDescent="0.35">
      <c r="A20" s="134">
        <v>15</v>
      </c>
      <c r="B20" s="182" t="str">
        <f ca="1">IF($B19="Total","",IF($B19="","",IFERROR(VLOOKUP($A20,'Accounts Payable'!$A:$K,COLUMNS('Accounts Payable'!$A:E),0),"TOTAL")))</f>
        <v/>
      </c>
      <c r="C20" s="183" t="str">
        <f ca="1">IF($B20="Total",SUM($C$4:C19),IFERROR(VLOOKUP($A20,'Accounts Payable'!$A:$K,COLUMNS('Accounts Payable'!$A:G),0),""))</f>
        <v/>
      </c>
      <c r="D20" s="183" t="str">
        <f ca="1">IF($B20="Total",SUM($D$4:D19),IFERROR(VLOOKUP($A20,'Accounts Payable'!$A:$K,COLUMNS('Accounts Payable'!$A:H),0),""))</f>
        <v/>
      </c>
      <c r="E20" s="137" t="str">
        <f ca="1">IF($B20="Total",SUM($E$5:E19),IFERROR(VLOOKUP($A20,'Accounts Payable'!$A:$K,COLUMNS('Accounts Payable'!$A:I),0),""))</f>
        <v/>
      </c>
      <c r="F20" s="183" t="str">
        <f ca="1">IFERROR(IF($B20="Total",$F$5+SUM($C20:$D20)-$E20,
IF(AND(C20="",D20=""),"",
$F$5+SUM($C$6:$C20)+SUM($D$6:$D20))-SUM($E$5:$E20)),"")</f>
        <v/>
      </c>
    </row>
    <row r="21" spans="1:6" x14ac:dyDescent="0.35">
      <c r="A21" s="134">
        <v>16</v>
      </c>
      <c r="B21" s="182" t="str">
        <f ca="1">IF($B20="Total","",IF($B20="","",IFERROR(VLOOKUP($A21,'Accounts Payable'!$A:$K,COLUMNS('Accounts Payable'!$A:E),0),"TOTAL")))</f>
        <v/>
      </c>
      <c r="C21" s="183" t="str">
        <f ca="1">IF($B21="Total",SUM($C$4:C20),IFERROR(VLOOKUP($A21,'Accounts Payable'!$A:$K,COLUMNS('Accounts Payable'!$A:G),0),""))</f>
        <v/>
      </c>
      <c r="D21" s="183" t="str">
        <f ca="1">IF($B21="Total",SUM($D$4:D20),IFERROR(VLOOKUP($A21,'Accounts Payable'!$A:$K,COLUMNS('Accounts Payable'!$A:H),0),""))</f>
        <v/>
      </c>
      <c r="E21" s="137" t="str">
        <f ca="1">IF($B21="Total",SUM($E$5:E20),IFERROR(VLOOKUP($A21,'Accounts Payable'!$A:$K,COLUMNS('Accounts Payable'!$A:I),0),""))</f>
        <v/>
      </c>
      <c r="F21" s="183" t="str">
        <f ca="1">IFERROR(IF($B21="Total",$F$5+SUM($C21:$D21)-$E21,
IF(AND(C21="",D21=""),"",
$F$5+SUM($C$6:$C21)+SUM($D$6:$D21))-SUM($E$5:$E21)),"")</f>
        <v/>
      </c>
    </row>
    <row r="22" spans="1:6" x14ac:dyDescent="0.35">
      <c r="A22" s="134">
        <v>17</v>
      </c>
      <c r="B22" s="182" t="str">
        <f ca="1">IF($B21="Total","",IF($B21="","",IFERROR(VLOOKUP($A22,'Accounts Payable'!$A:$K,COLUMNS('Accounts Payable'!$A:E),0),"TOTAL")))</f>
        <v/>
      </c>
      <c r="C22" s="183" t="str">
        <f ca="1">IF($B22="Total",SUM($C$4:C21),IFERROR(VLOOKUP($A22,'Accounts Payable'!$A:$K,COLUMNS('Accounts Payable'!$A:G),0),""))</f>
        <v/>
      </c>
      <c r="D22" s="183" t="str">
        <f ca="1">IF($B22="Total",SUM($D$4:D21),IFERROR(VLOOKUP($A22,'Accounts Payable'!$A:$K,COLUMNS('Accounts Payable'!$A:H),0),""))</f>
        <v/>
      </c>
      <c r="E22" s="137" t="str">
        <f ca="1">IF($B22="Total",SUM($E$5:E21),IFERROR(VLOOKUP($A22,'Accounts Payable'!$A:$K,COLUMNS('Accounts Payable'!$A:I),0),""))</f>
        <v/>
      </c>
      <c r="F22" s="183" t="str">
        <f ca="1">IFERROR(IF($B22="Total",$F$5+SUM($C22:$D22)-$E22,
IF(AND(C22="",D22=""),"",
$F$5+SUM($C$6:$C22)+SUM($D$6:$D22))-SUM($E$5:$E22)),"")</f>
        <v/>
      </c>
    </row>
    <row r="23" spans="1:6" x14ac:dyDescent="0.35">
      <c r="A23" s="134">
        <v>18</v>
      </c>
      <c r="B23" s="182" t="str">
        <f ca="1">IF($B22="Total","",IF($B22="","",IFERROR(VLOOKUP($A23,'Accounts Payable'!$A:$K,COLUMNS('Accounts Payable'!$A:E),0),"TOTAL")))</f>
        <v/>
      </c>
      <c r="C23" s="183" t="str">
        <f ca="1">IF($B23="Total",SUM($C$4:C22),IFERROR(VLOOKUP($A23,'Accounts Payable'!$A:$K,COLUMNS('Accounts Payable'!$A:G),0),""))</f>
        <v/>
      </c>
      <c r="D23" s="183" t="str">
        <f ca="1">IF($B23="Total",SUM($D$4:D22),IFERROR(VLOOKUP($A23,'Accounts Payable'!$A:$K,COLUMNS('Accounts Payable'!$A:H),0),""))</f>
        <v/>
      </c>
      <c r="E23" s="137" t="str">
        <f ca="1">IF($B23="Total",SUM($E$5:E22),IFERROR(VLOOKUP($A23,'Accounts Payable'!$A:$K,COLUMNS('Accounts Payable'!$A:I),0),""))</f>
        <v/>
      </c>
      <c r="F23" s="183" t="str">
        <f ca="1">IFERROR(IF($B23="Total",$F$5+SUM($C23:$D23)-$E23,
IF(AND(C23="",D23=""),"",
$F$5+SUM($C$6:$C23)+SUM($D$6:$D23))-SUM($E$5:$E23)),"")</f>
        <v/>
      </c>
    </row>
    <row r="24" spans="1:6" x14ac:dyDescent="0.35">
      <c r="A24" s="134">
        <v>19</v>
      </c>
      <c r="B24" s="182" t="str">
        <f ca="1">IF($B23="Total","",IF($B23="","",IFERROR(VLOOKUP($A24,'Accounts Payable'!$A:$K,COLUMNS('Accounts Payable'!$A:E),0),"TOTAL")))</f>
        <v/>
      </c>
      <c r="C24" s="183" t="str">
        <f ca="1">IF($B24="Total",SUM($C$4:C23),IFERROR(VLOOKUP($A24,'Accounts Payable'!$A:$K,COLUMNS('Accounts Payable'!$A:G),0),""))</f>
        <v/>
      </c>
      <c r="D24" s="183" t="str">
        <f ca="1">IF($B24="Total",SUM($D$4:D23),IFERROR(VLOOKUP($A24,'Accounts Payable'!$A:$K,COLUMNS('Accounts Payable'!$A:H),0),""))</f>
        <v/>
      </c>
      <c r="E24" s="137" t="str">
        <f ca="1">IF($B24="Total",SUM($E$5:E23),IFERROR(VLOOKUP($A24,'Accounts Payable'!$A:$K,COLUMNS('Accounts Payable'!$A:I),0),""))</f>
        <v/>
      </c>
      <c r="F24" s="183" t="str">
        <f ca="1">IFERROR(IF($B24="Total",$F$5+SUM($C24:$D24)-$E24,
IF(AND(C24="",D24=""),"",
$F$5+SUM($C$6:$C24)+SUM($D$6:$D24))-SUM($E$5:$E24)),"")</f>
        <v/>
      </c>
    </row>
    <row r="25" spans="1:6" x14ac:dyDescent="0.35">
      <c r="A25" s="134">
        <v>20</v>
      </c>
      <c r="B25" s="182" t="str">
        <f ca="1">IF($B24="Total","",IF($B24="","",IFERROR(VLOOKUP($A25,'Accounts Payable'!$A:$K,COLUMNS('Accounts Payable'!$A:E),0),"TOTAL")))</f>
        <v/>
      </c>
      <c r="C25" s="183" t="str">
        <f ca="1">IF($B25="Total",SUM($C$4:C24),IFERROR(VLOOKUP($A25,'Accounts Payable'!$A:$K,COLUMNS('Accounts Payable'!$A:G),0),""))</f>
        <v/>
      </c>
      <c r="D25" s="183" t="str">
        <f ca="1">IF($B25="Total",SUM($D$4:D24),IFERROR(VLOOKUP($A25,'Accounts Payable'!$A:$K,COLUMNS('Accounts Payable'!$A:H),0),""))</f>
        <v/>
      </c>
      <c r="E25" s="137" t="str">
        <f ca="1">IF($B25="Total",SUM($E$5:E24),IFERROR(VLOOKUP($A25,'Accounts Payable'!$A:$K,COLUMNS('Accounts Payable'!$A:I),0),""))</f>
        <v/>
      </c>
      <c r="F25" s="183" t="str">
        <f ca="1">IFERROR(IF($B25="Total",$F$5+SUM($C25:$D25)-$E25,
IF(AND(C25="",D25=""),"",
$F$5+SUM($C$6:$C25)+SUM($D$6:$D25))-SUM($E$5:$E25)),"")</f>
        <v/>
      </c>
    </row>
    <row r="26" spans="1:6" x14ac:dyDescent="0.35">
      <c r="A26" s="134">
        <v>21</v>
      </c>
      <c r="B26" s="182" t="str">
        <f ca="1">IF($B25="Total","",IF($B25="","",IFERROR(VLOOKUP($A26,'Accounts Payable'!$A:$K,COLUMNS('Accounts Payable'!$A:E),0),"TOTAL")))</f>
        <v/>
      </c>
      <c r="C26" s="183" t="str">
        <f ca="1">IF($B26="Total",SUM($C$4:C25),IFERROR(VLOOKUP($A26,'Accounts Payable'!$A:$K,COLUMNS('Accounts Payable'!$A:G),0),""))</f>
        <v/>
      </c>
      <c r="D26" s="183" t="str">
        <f ca="1">IF($B26="Total",SUM($D$4:D25),IFERROR(VLOOKUP($A26,'Accounts Payable'!$A:$K,COLUMNS('Accounts Payable'!$A:H),0),""))</f>
        <v/>
      </c>
      <c r="E26" s="137" t="str">
        <f ca="1">IF($B26="Total",SUM($E$5:E25),IFERROR(VLOOKUP($A26,'Accounts Payable'!$A:$K,COLUMNS('Accounts Payable'!$A:I),0),""))</f>
        <v/>
      </c>
      <c r="F26" s="183" t="str">
        <f ca="1">IFERROR(IF($B26="Total",$F$5+SUM($C26:$D26)-$E26,
IF(AND(C26="",D26=""),"",
$F$5+SUM($C$6:$C26)+SUM($D$6:$D26))-SUM($E$5:$E26)),"")</f>
        <v/>
      </c>
    </row>
    <row r="27" spans="1:6" x14ac:dyDescent="0.35">
      <c r="A27" s="134">
        <v>22</v>
      </c>
      <c r="B27" s="182" t="str">
        <f ca="1">IF($B26="Total","",IF($B26="","",IFERROR(VLOOKUP($A27,'Accounts Payable'!$A:$K,COLUMNS('Accounts Payable'!$A:E),0),"TOTAL")))</f>
        <v/>
      </c>
      <c r="C27" s="183" t="str">
        <f ca="1">IF($B27="Total",SUM($C$4:C26),IFERROR(VLOOKUP($A27,'Accounts Payable'!$A:$K,COLUMNS('Accounts Payable'!$A:G),0),""))</f>
        <v/>
      </c>
      <c r="D27" s="183" t="str">
        <f ca="1">IF($B27="Total",SUM($D$4:D26),IFERROR(VLOOKUP($A27,'Accounts Payable'!$A:$K,COLUMNS('Accounts Payable'!$A:H),0),""))</f>
        <v/>
      </c>
      <c r="E27" s="137" t="str">
        <f ca="1">IF($B27="Total",SUM($E$5:E26),IFERROR(VLOOKUP($A27,'Accounts Payable'!$A:$K,COLUMNS('Accounts Payable'!$A:I),0),""))</f>
        <v/>
      </c>
      <c r="F27" s="183" t="str">
        <f ca="1">IFERROR(IF($B27="Total",$F$5+SUM($C27:$D27)-$E27,
IF(AND(C27="",D27=""),"",
$F$5+SUM($C$6:$C27)+SUM($D$6:$D27))-SUM($E$5:$E27)),"")</f>
        <v/>
      </c>
    </row>
    <row r="28" spans="1:6" x14ac:dyDescent="0.35">
      <c r="A28" s="134">
        <v>23</v>
      </c>
      <c r="B28" s="182" t="str">
        <f ca="1">IF($B27="Total","",IF($B27="","",IFERROR(VLOOKUP($A28,'Accounts Payable'!$A:$K,COLUMNS('Accounts Payable'!$A:E),0),"TOTAL")))</f>
        <v/>
      </c>
      <c r="C28" s="183" t="str">
        <f ca="1">IF($B28="Total",SUM($C$4:C27),IFERROR(VLOOKUP($A28,'Accounts Payable'!$A:$K,COLUMNS('Accounts Payable'!$A:G),0),""))</f>
        <v/>
      </c>
      <c r="D28" s="183" t="str">
        <f ca="1">IF($B28="Total",SUM($D$4:D27),IFERROR(VLOOKUP($A28,'Accounts Payable'!$A:$K,COLUMNS('Accounts Payable'!$A:H),0),""))</f>
        <v/>
      </c>
      <c r="E28" s="137" t="str">
        <f ca="1">IF($B28="Total",SUM($E$5:E27),IFERROR(VLOOKUP($A28,'Accounts Payable'!$A:$K,COLUMNS('Accounts Payable'!$A:I),0),""))</f>
        <v/>
      </c>
      <c r="F28" s="183" t="str">
        <f ca="1">IFERROR(IF($B28="Total",$F$5+SUM($C28:$D28)-$E28,
IF(AND(C28="",D28=""),"",
$F$5+SUM($C$6:$C28)+SUM($D$6:$D28))-SUM($E$5:$E28)),"")</f>
        <v/>
      </c>
    </row>
    <row r="29" spans="1:6" x14ac:dyDescent="0.35">
      <c r="A29" s="134">
        <v>24</v>
      </c>
      <c r="B29" s="182" t="str">
        <f ca="1">IF($B28="Total","",IF($B28="","",IFERROR(VLOOKUP($A29,'Accounts Payable'!$A:$K,COLUMNS('Accounts Payable'!$A:E),0),"TOTAL")))</f>
        <v/>
      </c>
      <c r="C29" s="183" t="str">
        <f ca="1">IF($B29="Total",SUM($C$4:C28),IFERROR(VLOOKUP($A29,'Accounts Payable'!$A:$K,COLUMNS('Accounts Payable'!$A:G),0),""))</f>
        <v/>
      </c>
      <c r="D29" s="183" t="str">
        <f ca="1">IF($B29="Total",SUM($D$4:D28),IFERROR(VLOOKUP($A29,'Accounts Payable'!$A:$K,COLUMNS('Accounts Payable'!$A:H),0),""))</f>
        <v/>
      </c>
      <c r="E29" s="137" t="str">
        <f ca="1">IF($B29="Total",SUM($E$5:E28),IFERROR(VLOOKUP($A29,'Accounts Payable'!$A:$K,COLUMNS('Accounts Payable'!$A:I),0),""))</f>
        <v/>
      </c>
      <c r="F29" s="183" t="str">
        <f ca="1">IFERROR(IF($B29="Total",$F$5+SUM($C29:$D29)-$E29,
IF(AND(C29="",D29=""),"",
$F$5+SUM($C$6:$C29)+SUM($D$6:$D29))-SUM($E$5:$E29)),"")</f>
        <v/>
      </c>
    </row>
    <row r="30" spans="1:6" x14ac:dyDescent="0.35">
      <c r="A30" s="134">
        <v>25</v>
      </c>
      <c r="B30" s="182" t="str">
        <f ca="1">IF($B29="Total","",IF($B29="","",IFERROR(VLOOKUP($A30,'Accounts Payable'!$A:$K,COLUMNS('Accounts Payable'!$A:E),0),"TOTAL")))</f>
        <v/>
      </c>
      <c r="C30" s="183" t="str">
        <f ca="1">IF($B30="Total",SUM($C$4:C29),IFERROR(VLOOKUP($A30,'Accounts Payable'!$A:$K,COLUMNS('Accounts Payable'!$A:G),0),""))</f>
        <v/>
      </c>
      <c r="D30" s="183" t="str">
        <f ca="1">IF($B30="Total",SUM($D$4:D29),IFERROR(VLOOKUP($A30,'Accounts Payable'!$A:$K,COLUMNS('Accounts Payable'!$A:H),0),""))</f>
        <v/>
      </c>
      <c r="E30" s="137" t="str">
        <f ca="1">IF($B30="Total",SUM($E$5:E29),IFERROR(VLOOKUP($A30,'Accounts Payable'!$A:$K,COLUMNS('Accounts Payable'!$A:I),0),""))</f>
        <v/>
      </c>
      <c r="F30" s="183" t="str">
        <f ca="1">IFERROR(IF($B30="Total",$F$5+SUM($C30:$D30)-$E30,
IF(AND(C30="",D30=""),"",
$F$5+SUM($C$6:$C30)+SUM($D$6:$D30))-SUM($E$5:$E30)),"")</f>
        <v/>
      </c>
    </row>
    <row r="31" spans="1:6" x14ac:dyDescent="0.35">
      <c r="A31" s="134">
        <v>26</v>
      </c>
      <c r="B31" s="182" t="str">
        <f ca="1">IF($B30="Total","",IF($B30="","",IFERROR(VLOOKUP($A31,'Accounts Payable'!$A:$K,COLUMNS('Accounts Payable'!$A:E),0),"TOTAL")))</f>
        <v/>
      </c>
      <c r="C31" s="183" t="str">
        <f ca="1">IF($B31="Total",SUM($C$4:C30),IFERROR(VLOOKUP($A31,'Accounts Payable'!$A:$K,COLUMNS('Accounts Payable'!$A:G),0),""))</f>
        <v/>
      </c>
      <c r="D31" s="183" t="str">
        <f ca="1">IF($B31="Total",SUM($D$4:D30),IFERROR(VLOOKUP($A31,'Accounts Payable'!$A:$K,COLUMNS('Accounts Payable'!$A:H),0),""))</f>
        <v/>
      </c>
      <c r="E31" s="137" t="str">
        <f ca="1">IF($B31="Total",SUM($E$5:E30),IFERROR(VLOOKUP($A31,'Accounts Payable'!$A:$K,COLUMNS('Accounts Payable'!$A:I),0),""))</f>
        <v/>
      </c>
      <c r="F31" s="183" t="str">
        <f ca="1">IFERROR(IF($B31="Total",$F$5+SUM($C31:$D31)-$E31,
IF(AND(C31="",D31=""),"",
$F$5+SUM($C$6:$C31)+SUM($D$6:$D31))-SUM($E$5:$E31)),"")</f>
        <v/>
      </c>
    </row>
    <row r="32" spans="1:6" x14ac:dyDescent="0.35">
      <c r="A32" s="134">
        <v>27</v>
      </c>
      <c r="B32" s="182" t="str">
        <f ca="1">IF($B31="Total","",IF($B31="","",IFERROR(VLOOKUP($A32,'Accounts Payable'!$A:$K,COLUMNS('Accounts Payable'!$A:E),0),"TOTAL")))</f>
        <v/>
      </c>
      <c r="C32" s="183" t="str">
        <f ca="1">IF($B32="Total",SUM($C$4:C31),IFERROR(VLOOKUP($A32,'Accounts Payable'!$A:$K,COLUMNS('Accounts Payable'!$A:G),0),""))</f>
        <v/>
      </c>
      <c r="D32" s="183" t="str">
        <f ca="1">IF($B32="Total",SUM($D$4:D31),IFERROR(VLOOKUP($A32,'Accounts Payable'!$A:$K,COLUMNS('Accounts Payable'!$A:H),0),""))</f>
        <v/>
      </c>
      <c r="E32" s="137" t="str">
        <f ca="1">IF($B32="Total",SUM($E$5:E31),IFERROR(VLOOKUP($A32,'Accounts Payable'!$A:$K,COLUMNS('Accounts Payable'!$A:I),0),""))</f>
        <v/>
      </c>
      <c r="F32" s="183" t="str">
        <f ca="1">IFERROR(IF($B32="Total",$F$5+SUM($C32:$D32)-$E32,
IF(AND(C32="",D32=""),"",
$F$5+SUM($C$6:$C32)+SUM($D$6:$D32))-SUM($E$5:$E32)),"")</f>
        <v/>
      </c>
    </row>
    <row r="33" spans="1:6" x14ac:dyDescent="0.35">
      <c r="A33" s="134">
        <v>28</v>
      </c>
      <c r="B33" s="182" t="str">
        <f ca="1">IF($B32="Total","",IF($B32="","",IFERROR(VLOOKUP($A33,'Accounts Payable'!$A:$K,COLUMNS('Accounts Payable'!$A:E),0),"TOTAL")))</f>
        <v/>
      </c>
      <c r="C33" s="183" t="str">
        <f ca="1">IF($B33="Total",SUM($C$4:C32),IFERROR(VLOOKUP($A33,'Accounts Payable'!$A:$K,COLUMNS('Accounts Payable'!$A:G),0),""))</f>
        <v/>
      </c>
      <c r="D33" s="183" t="str">
        <f ca="1">IF($B33="Total",SUM($D$4:D32),IFERROR(VLOOKUP($A33,'Accounts Payable'!$A:$K,COLUMNS('Accounts Payable'!$A:H),0),""))</f>
        <v/>
      </c>
      <c r="E33" s="137" t="str">
        <f ca="1">IF($B33="Total",SUM($E$5:E32),IFERROR(VLOOKUP($A33,'Accounts Payable'!$A:$K,COLUMNS('Accounts Payable'!$A:I),0),""))</f>
        <v/>
      </c>
      <c r="F33" s="183" t="str">
        <f ca="1">IFERROR(IF($B33="Total",$F$5+SUM($C33:$D33)-$E33,
IF(AND(C33="",D33=""),"",
$F$5+SUM($C$6:$C33)+SUM($D$6:$D33))-SUM($E$5:$E33)),"")</f>
        <v/>
      </c>
    </row>
    <row r="34" spans="1:6" x14ac:dyDescent="0.35">
      <c r="A34" s="134">
        <v>29</v>
      </c>
      <c r="B34" s="182" t="str">
        <f ca="1">IF($B33="Total","",IF($B33="","",IFERROR(VLOOKUP($A34,'Accounts Payable'!$A:$K,COLUMNS('Accounts Payable'!$A:E),0),"TOTAL")))</f>
        <v/>
      </c>
      <c r="C34" s="183" t="str">
        <f ca="1">IF($B34="Total",SUM($C$4:C33),IFERROR(VLOOKUP($A34,'Accounts Payable'!$A:$K,COLUMNS('Accounts Payable'!$A:G),0),""))</f>
        <v/>
      </c>
      <c r="D34" s="183" t="str">
        <f ca="1">IF($B34="Total",SUM($D$4:D33),IFERROR(VLOOKUP($A34,'Accounts Payable'!$A:$K,COLUMNS('Accounts Payable'!$A:H),0),""))</f>
        <v/>
      </c>
      <c r="E34" s="137" t="str">
        <f ca="1">IF($B34="Total",SUM($E$5:E33),IFERROR(VLOOKUP($A34,'Accounts Payable'!$A:$K,COLUMNS('Accounts Payable'!$A:I),0),""))</f>
        <v/>
      </c>
      <c r="F34" s="183" t="str">
        <f ca="1">IFERROR(IF($B34="Total",$F$5+SUM($C34:$D34)-$E34,
IF(AND(C34="",D34=""),"",
$F$5+SUM($C$6:$C34)+SUM($D$6:$D34))-SUM($E$5:$E34)),"")</f>
        <v/>
      </c>
    </row>
    <row r="35" spans="1:6" x14ac:dyDescent="0.35">
      <c r="A35" s="134">
        <v>30</v>
      </c>
      <c r="B35" s="182" t="str">
        <f ca="1">IF($B34="Total","",IF($B34="","",IFERROR(VLOOKUP($A35,'Accounts Payable'!$A:$K,COLUMNS('Accounts Payable'!$A:E),0),"TOTAL")))</f>
        <v/>
      </c>
      <c r="C35" s="183" t="str">
        <f ca="1">IF($B35="Total",SUM($C$4:C34),IFERROR(VLOOKUP($A35,'Accounts Payable'!$A:$K,COLUMNS('Accounts Payable'!$A:G),0),""))</f>
        <v/>
      </c>
      <c r="D35" s="183" t="str">
        <f ca="1">IF($B35="Total",SUM($D$4:D34),IFERROR(VLOOKUP($A35,'Accounts Payable'!$A:$K,COLUMNS('Accounts Payable'!$A:H),0),""))</f>
        <v/>
      </c>
      <c r="E35" s="137" t="str">
        <f ca="1">IF($B35="Total",SUM($E$5:E34),IFERROR(VLOOKUP($A35,'Accounts Payable'!$A:$K,COLUMNS('Accounts Payable'!$A:I),0),""))</f>
        <v/>
      </c>
      <c r="F35" s="183" t="str">
        <f ca="1">IFERROR(IF($B35="Total",$F$5+SUM($C35:$D35)-$E35,
IF(AND(C35="",D35=""),"",
$F$5+SUM($C$6:$C35)+SUM($D$6:$D35))-SUM($E$5:$E35)),"")</f>
        <v/>
      </c>
    </row>
    <row r="36" spans="1:6" x14ac:dyDescent="0.35">
      <c r="A36" s="134">
        <v>31</v>
      </c>
      <c r="B36" s="182" t="str">
        <f ca="1">IF($B35="Total","",IF($B35="","",IFERROR(VLOOKUP($A36,'Accounts Payable'!$A:$K,COLUMNS('Accounts Payable'!$A:E),0),"TOTAL")))</f>
        <v/>
      </c>
      <c r="C36" s="183" t="str">
        <f ca="1">IF($B36="Total",SUM($C$4:C35),IFERROR(VLOOKUP($A36,'Accounts Payable'!$A:$K,COLUMNS('Accounts Payable'!$A:G),0),""))</f>
        <v/>
      </c>
      <c r="D36" s="183" t="str">
        <f ca="1">IF($B36="Total",SUM($D$4:D35),IFERROR(VLOOKUP($A36,'Accounts Payable'!$A:$K,COLUMNS('Accounts Payable'!$A:H),0),""))</f>
        <v/>
      </c>
      <c r="E36" s="137" t="str">
        <f ca="1">IF($B36="Total",SUM($E$5:E35),IFERROR(VLOOKUP($A36,'Accounts Payable'!$A:$K,COLUMNS('Accounts Payable'!$A:I),0),""))</f>
        <v/>
      </c>
      <c r="F36" s="183" t="str">
        <f ca="1">IFERROR(IF($B36="Total",$F$5+SUM($C36:$D36)-$E36,
IF(AND(C36="",D36=""),"",
$F$5+SUM($C$6:$C36)+SUM($D$6:$D36))-SUM($E$5:$E36)),"")</f>
        <v/>
      </c>
    </row>
    <row r="37" spans="1:6" x14ac:dyDescent="0.35">
      <c r="A37" s="134">
        <v>32</v>
      </c>
      <c r="B37" s="182" t="str">
        <f ca="1">IF($B36="Total","",IF($B36="","",IFERROR(VLOOKUP($A37,'Accounts Payable'!$A:$K,COLUMNS('Accounts Payable'!$A:E),0),"TOTAL")))</f>
        <v/>
      </c>
      <c r="C37" s="183" t="str">
        <f ca="1">IF($B37="Total",SUM($C$4:C36),IFERROR(VLOOKUP($A37,'Accounts Payable'!$A:$K,COLUMNS('Accounts Payable'!$A:G),0),""))</f>
        <v/>
      </c>
      <c r="D37" s="183" t="str">
        <f ca="1">IF($B37="Total",SUM($D$4:D36),IFERROR(VLOOKUP($A37,'Accounts Payable'!$A:$K,COLUMNS('Accounts Payable'!$A:H),0),""))</f>
        <v/>
      </c>
      <c r="E37" s="137" t="str">
        <f ca="1">IF($B37="Total",SUM($E$5:E36),IFERROR(VLOOKUP($A37,'Accounts Payable'!$A:$K,COLUMNS('Accounts Payable'!$A:I),0),""))</f>
        <v/>
      </c>
      <c r="F37" s="183" t="str">
        <f ca="1">IFERROR(IF($B37="Total",$F$5+SUM($C37:$D37)-$E37,
IF(AND(C37="",D37=""),"",
$F$5+SUM($C$6:$C37)+SUM($D$6:$D37))-SUM($E$5:$E37)),"")</f>
        <v/>
      </c>
    </row>
    <row r="38" spans="1:6" x14ac:dyDescent="0.35">
      <c r="A38" s="134">
        <v>33</v>
      </c>
      <c r="B38" s="182" t="str">
        <f ca="1">IF($B37="Total","",IF($B37="","",IFERROR(VLOOKUP($A38,'Accounts Payable'!$A:$K,COLUMNS('Accounts Payable'!$A:E),0),"TOTAL")))</f>
        <v/>
      </c>
      <c r="C38" s="183" t="str">
        <f ca="1">IF($B38="Total",SUM($C$4:C37),IFERROR(VLOOKUP($A38,'Accounts Payable'!$A:$K,COLUMNS('Accounts Payable'!$A:G),0),""))</f>
        <v/>
      </c>
      <c r="D38" s="183" t="str">
        <f ca="1">IF($B38="Total",SUM($D$4:D37),IFERROR(VLOOKUP($A38,'Accounts Payable'!$A:$K,COLUMNS('Accounts Payable'!$A:H),0),""))</f>
        <v/>
      </c>
      <c r="E38" s="137" t="str">
        <f ca="1">IF($B38="Total",SUM($E$5:E37),IFERROR(VLOOKUP($A38,'Accounts Payable'!$A:$K,COLUMNS('Accounts Payable'!$A:I),0),""))</f>
        <v/>
      </c>
      <c r="F38" s="183" t="str">
        <f ca="1">IFERROR(IF($B38="Total",$F$5+SUM($C38:$D38)-$E38,
IF(AND(C38="",D38=""),"",
$F$5+SUM($C$6:$C38)+SUM($D$6:$D38))-SUM($E$5:$E38)),"")</f>
        <v/>
      </c>
    </row>
    <row r="39" spans="1:6" x14ac:dyDescent="0.35">
      <c r="A39" s="134">
        <v>34</v>
      </c>
      <c r="B39" s="182" t="str">
        <f ca="1">IF($B38="Total","",IF($B38="","",IFERROR(VLOOKUP($A39,'Accounts Payable'!$A:$K,COLUMNS('Accounts Payable'!$A:E),0),"TOTAL")))</f>
        <v/>
      </c>
      <c r="C39" s="183" t="str">
        <f ca="1">IF($B39="Total",SUM($C$4:C38),IFERROR(VLOOKUP($A39,'Accounts Payable'!$A:$K,COLUMNS('Accounts Payable'!$A:G),0),""))</f>
        <v/>
      </c>
      <c r="D39" s="183" t="str">
        <f ca="1">IF($B39="Total",SUM($D$4:D38),IFERROR(VLOOKUP($A39,'Accounts Payable'!$A:$K,COLUMNS('Accounts Payable'!$A:H),0),""))</f>
        <v/>
      </c>
      <c r="E39" s="137" t="str">
        <f ca="1">IF($B39="Total",SUM($E$5:E38),IFERROR(VLOOKUP($A39,'Accounts Payable'!$A:$K,COLUMNS('Accounts Payable'!$A:I),0),""))</f>
        <v/>
      </c>
      <c r="F39" s="183" t="str">
        <f ca="1">IFERROR(IF($B39="Total",$F$5+SUM($C39:$D39)-$E39,
IF(AND(C39="",D39=""),"",
$F$5+SUM($C$6:$C39)+SUM($D$6:$D39))-SUM($E$5:$E39)),"")</f>
        <v/>
      </c>
    </row>
    <row r="40" spans="1:6" x14ac:dyDescent="0.35">
      <c r="A40" s="134">
        <v>35</v>
      </c>
      <c r="B40" s="182" t="str">
        <f ca="1">IF($B39="Total","",IF($B39="","",IFERROR(VLOOKUP($A40,'Accounts Payable'!$A:$K,COLUMNS('Accounts Payable'!$A:E),0),"TOTAL")))</f>
        <v/>
      </c>
      <c r="C40" s="183" t="str">
        <f ca="1">IF($B40="Total",SUM($C$4:C39),IFERROR(VLOOKUP($A40,'Accounts Payable'!$A:$K,COLUMNS('Accounts Payable'!$A:G),0),""))</f>
        <v/>
      </c>
      <c r="D40" s="183" t="str">
        <f ca="1">IF($B40="Total",SUM($D$4:D39),IFERROR(VLOOKUP($A40,'Accounts Payable'!$A:$K,COLUMNS('Accounts Payable'!$A:H),0),""))</f>
        <v/>
      </c>
      <c r="E40" s="137" t="str">
        <f ca="1">IF($B40="Total",SUM($E$5:E39),IFERROR(VLOOKUP($A40,'Accounts Payable'!$A:$K,COLUMNS('Accounts Payable'!$A:I),0),""))</f>
        <v/>
      </c>
      <c r="F40" s="183" t="str">
        <f ca="1">IFERROR(IF($B40="Total",$F$5+SUM($C40:$D40)-$E40,
IF(AND(C40="",D40=""),"",
$F$5+SUM($C$6:$C40)+SUM($D$6:$D40))-SUM($E$5:$E40)),"")</f>
        <v/>
      </c>
    </row>
    <row r="41" spans="1:6" x14ac:dyDescent="0.35">
      <c r="A41" s="134">
        <v>36</v>
      </c>
      <c r="B41" s="182" t="str">
        <f ca="1">IF($B40="Total","",IF($B40="","",IFERROR(VLOOKUP($A41,'Accounts Payable'!$A:$K,COLUMNS('Accounts Payable'!$A:E),0),"TOTAL")))</f>
        <v/>
      </c>
      <c r="C41" s="183" t="str">
        <f ca="1">IF($B41="Total",SUM($C$4:C40),IFERROR(VLOOKUP($A41,'Accounts Payable'!$A:$K,COLUMNS('Accounts Payable'!$A:G),0),""))</f>
        <v/>
      </c>
      <c r="D41" s="183" t="str">
        <f ca="1">IF($B41="Total",SUM($D$4:D40),IFERROR(VLOOKUP($A41,'Accounts Payable'!$A:$K,COLUMNS('Accounts Payable'!$A:H),0),""))</f>
        <v/>
      </c>
      <c r="E41" s="137" t="str">
        <f ca="1">IF($B41="Total",SUM($E$5:E40),IFERROR(VLOOKUP($A41,'Accounts Payable'!$A:$K,COLUMNS('Accounts Payable'!$A:I),0),""))</f>
        <v/>
      </c>
      <c r="F41" s="183" t="str">
        <f ca="1">IFERROR(IF($B41="Total",$F$5+SUM($C41:$D41)-$E41,
IF(AND(C41="",D41=""),"",
$F$5+SUM($C$6:$C41)+SUM($D$6:$D41))-SUM($E$5:$E41)),"")</f>
        <v/>
      </c>
    </row>
    <row r="42" spans="1:6" x14ac:dyDescent="0.35">
      <c r="A42" s="134">
        <v>37</v>
      </c>
      <c r="B42" s="182" t="str">
        <f ca="1">IF($B41="Total","",IF($B41="","",IFERROR(VLOOKUP($A42,'Accounts Payable'!$A:$K,COLUMNS('Accounts Payable'!$A:E),0),"TOTAL")))</f>
        <v/>
      </c>
      <c r="C42" s="183" t="str">
        <f ca="1">IF($B42="Total",SUM($C$4:C41),IFERROR(VLOOKUP($A42,'Accounts Payable'!$A:$K,COLUMNS('Accounts Payable'!$A:G),0),""))</f>
        <v/>
      </c>
      <c r="D42" s="183" t="str">
        <f ca="1">IF($B42="Total",SUM($D$4:D41),IFERROR(VLOOKUP($A42,'Accounts Payable'!$A:$K,COLUMNS('Accounts Payable'!$A:H),0),""))</f>
        <v/>
      </c>
      <c r="E42" s="137" t="str">
        <f ca="1">IF($B42="Total",SUM($E$5:E41),IFERROR(VLOOKUP($A42,'Accounts Payable'!$A:$K,COLUMNS('Accounts Payable'!$A:I),0),""))</f>
        <v/>
      </c>
      <c r="F42" s="183" t="str">
        <f ca="1">IFERROR(IF($B42="Total",$F$5+SUM($C42:$D42)-$E42,
IF(AND(C42="",D42=""),"",
$F$5+SUM($C$6:$C42)+SUM($D$6:$D42))-SUM($E$5:$E42)),"")</f>
        <v/>
      </c>
    </row>
    <row r="43" spans="1:6" x14ac:dyDescent="0.35">
      <c r="A43" s="134">
        <v>38</v>
      </c>
      <c r="B43" s="182" t="str">
        <f ca="1">IF($B42="Total","",IF($B42="","",IFERROR(VLOOKUP($A43,'Accounts Payable'!$A:$K,COLUMNS('Accounts Payable'!$A:E),0),"TOTAL")))</f>
        <v/>
      </c>
      <c r="C43" s="183" t="str">
        <f ca="1">IF($B43="Total",SUM($C$4:C42),IFERROR(VLOOKUP($A43,'Accounts Payable'!$A:$K,COLUMNS('Accounts Payable'!$A:G),0),""))</f>
        <v/>
      </c>
      <c r="D43" s="183" t="str">
        <f ca="1">IF($B43="Total",SUM($D$4:D42),IFERROR(VLOOKUP($A43,'Accounts Payable'!$A:$K,COLUMNS('Accounts Payable'!$A:H),0),""))</f>
        <v/>
      </c>
      <c r="E43" s="137" t="str">
        <f ca="1">IF($B43="Total",SUM($E$5:E42),IFERROR(VLOOKUP($A43,'Accounts Payable'!$A:$K,COLUMNS('Accounts Payable'!$A:I),0),""))</f>
        <v/>
      </c>
      <c r="F43" s="183" t="str">
        <f ca="1">IFERROR(IF($B43="Total",$F$5+SUM($C43:$D43)-$E43,
IF(AND(C43="",D43=""),"",
$F$5+SUM($C$6:$C43)+SUM($D$6:$D43))-SUM($E$5:$E43)),"")</f>
        <v/>
      </c>
    </row>
    <row r="44" spans="1:6" x14ac:dyDescent="0.35">
      <c r="A44" s="134">
        <v>39</v>
      </c>
      <c r="B44" s="182" t="str">
        <f ca="1">IF($B43="Total","",IF($B43="","",IFERROR(VLOOKUP($A44,'Accounts Payable'!$A:$K,COLUMNS('Accounts Payable'!$A:E),0),"TOTAL")))</f>
        <v/>
      </c>
      <c r="C44" s="183" t="str">
        <f ca="1">IF($B44="Total",SUM($C$4:C43),IFERROR(VLOOKUP($A44,'Accounts Payable'!$A:$K,COLUMNS('Accounts Payable'!$A:G),0),""))</f>
        <v/>
      </c>
      <c r="D44" s="183" t="str">
        <f ca="1">IF($B44="Total",SUM($D$4:D43),IFERROR(VLOOKUP($A44,'Accounts Payable'!$A:$K,COLUMNS('Accounts Payable'!$A:H),0),""))</f>
        <v/>
      </c>
      <c r="E44" s="137" t="str">
        <f ca="1">IF($B44="Total",SUM($E$5:E43),IFERROR(VLOOKUP($A44,'Accounts Payable'!$A:$K,COLUMNS('Accounts Payable'!$A:I),0),""))</f>
        <v/>
      </c>
      <c r="F44" s="183" t="str">
        <f ca="1">IFERROR(IF($B44="Total",$F$5+SUM($C44:$D44)-$E44,
IF(AND(C44="",D44=""),"",
$F$5+SUM($C$6:$C44)+SUM($D$6:$D44))-SUM($E$5:$E44)),"")</f>
        <v/>
      </c>
    </row>
    <row r="45" spans="1:6" x14ac:dyDescent="0.35">
      <c r="A45" s="134">
        <v>40</v>
      </c>
      <c r="B45" s="182" t="str">
        <f ca="1">IF($B44="Total","",IF($B44="","",IFERROR(VLOOKUP($A45,'Accounts Payable'!$A:$K,COLUMNS('Accounts Payable'!$A:E),0),"TOTAL")))</f>
        <v/>
      </c>
      <c r="C45" s="183" t="str">
        <f ca="1">IF($B45="Total",SUM($C$4:C44),IFERROR(VLOOKUP($A45,'Accounts Payable'!$A:$K,COLUMNS('Accounts Payable'!$A:G),0),""))</f>
        <v/>
      </c>
      <c r="D45" s="183" t="str">
        <f ca="1">IF($B45="Total",SUM($D$4:D44),IFERROR(VLOOKUP($A45,'Accounts Payable'!$A:$K,COLUMNS('Accounts Payable'!$A:H),0),""))</f>
        <v/>
      </c>
      <c r="E45" s="137" t="str">
        <f ca="1">IF($B45="Total",SUM($E$5:E44),IFERROR(VLOOKUP($A45,'Accounts Payable'!$A:$K,COLUMNS('Accounts Payable'!$A:I),0),""))</f>
        <v/>
      </c>
      <c r="F45" s="183" t="str">
        <f ca="1">IFERROR(IF($B45="Total",$F$5+SUM($C45:$D45)-$E45,
IF(AND(C45="",D45=""),"",
$F$5+SUM($C$6:$C45)+SUM($D$6:$D45))-SUM($E$5:$E45)),"")</f>
        <v/>
      </c>
    </row>
    <row r="46" spans="1:6" x14ac:dyDescent="0.35">
      <c r="A46" s="134">
        <v>41</v>
      </c>
      <c r="B46" s="182" t="str">
        <f ca="1">IF($B45="Total","",IF($B45="","",IFERROR(VLOOKUP($A46,'Accounts Payable'!$A:$K,COLUMNS('Accounts Payable'!$A:E),0),"TOTAL")))</f>
        <v/>
      </c>
      <c r="C46" s="183" t="str">
        <f ca="1">IF($B46="Total",SUM($C$4:C45),IFERROR(VLOOKUP($A46,'Accounts Payable'!$A:$K,COLUMNS('Accounts Payable'!$A:G),0),""))</f>
        <v/>
      </c>
      <c r="D46" s="183" t="str">
        <f ca="1">IF($B46="Total",SUM($D$4:D45),IFERROR(VLOOKUP($A46,'Accounts Payable'!$A:$K,COLUMNS('Accounts Payable'!$A:H),0),""))</f>
        <v/>
      </c>
      <c r="E46" s="137" t="str">
        <f ca="1">IF($B46="Total",SUM($E$5:E45),IFERROR(VLOOKUP($A46,'Accounts Payable'!$A:$K,COLUMNS('Accounts Payable'!$A:I),0),""))</f>
        <v/>
      </c>
      <c r="F46" s="183" t="str">
        <f ca="1">IFERROR(IF($B46="Total",$F$5+SUM($C46:$D46)-$E46,
IF(AND(C46="",D46=""),"",
$F$5+SUM($C$6:$C46)+SUM($D$6:$D46))-SUM($E$5:$E46)),"")</f>
        <v/>
      </c>
    </row>
    <row r="47" spans="1:6" x14ac:dyDescent="0.35">
      <c r="A47" s="134">
        <v>42</v>
      </c>
      <c r="B47" s="182" t="str">
        <f ca="1">IF($B46="Total","",IF($B46="","",IFERROR(VLOOKUP($A47,'Accounts Payable'!$A:$K,COLUMNS('Accounts Payable'!$A:E),0),"TOTAL")))</f>
        <v/>
      </c>
      <c r="C47" s="183" t="str">
        <f ca="1">IF($B47="Total",SUM($C$4:C46),IFERROR(VLOOKUP($A47,'Accounts Payable'!$A:$K,COLUMNS('Accounts Payable'!$A:G),0),""))</f>
        <v/>
      </c>
      <c r="D47" s="183" t="str">
        <f ca="1">IF($B47="Total",SUM($D$4:D46),IFERROR(VLOOKUP($A47,'Accounts Payable'!$A:$K,COLUMNS('Accounts Payable'!$A:H),0),""))</f>
        <v/>
      </c>
      <c r="E47" s="137" t="str">
        <f ca="1">IF($B47="Total",SUM($E$5:E46),IFERROR(VLOOKUP($A47,'Accounts Payable'!$A:$K,COLUMNS('Accounts Payable'!$A:I),0),""))</f>
        <v/>
      </c>
      <c r="F47" s="183" t="str">
        <f ca="1">IFERROR(IF($B47="Total",$F$5+SUM($C47:$D47)-$E47,
IF(AND(C47="",D47=""),"",
$F$5+SUM($C$6:$C47)+SUM($D$6:$D47))-SUM($E$5:$E47)),"")</f>
        <v/>
      </c>
    </row>
    <row r="48" spans="1:6" x14ac:dyDescent="0.35">
      <c r="A48" s="134">
        <v>43</v>
      </c>
      <c r="B48" s="182" t="str">
        <f ca="1">IF($B47="Total","",IF($B47="","",IFERROR(VLOOKUP($A48,'Accounts Payable'!$A:$K,COLUMNS('Accounts Payable'!$A:E),0),"TOTAL")))</f>
        <v/>
      </c>
      <c r="C48" s="183" t="str">
        <f ca="1">IF($B48="Total",SUM($C$4:C47),IFERROR(VLOOKUP($A48,'Accounts Payable'!$A:$K,COLUMNS('Accounts Payable'!$A:G),0),""))</f>
        <v/>
      </c>
      <c r="D48" s="183" t="str">
        <f ca="1">IF($B48="Total",SUM($D$4:D47),IFERROR(VLOOKUP($A48,'Accounts Payable'!$A:$K,COLUMNS('Accounts Payable'!$A:H),0),""))</f>
        <v/>
      </c>
      <c r="E48" s="137" t="str">
        <f ca="1">IF($B48="Total",SUM($E$5:E47),IFERROR(VLOOKUP($A48,'Accounts Payable'!$A:$K,COLUMNS('Accounts Payable'!$A:I),0),""))</f>
        <v/>
      </c>
      <c r="F48" s="183" t="str">
        <f ca="1">IFERROR(IF($B48="Total",$F$5+SUM($C48:$D48)-$E48,
IF(AND(C48="",D48=""),"",
$F$5+SUM($C$6:$C48)+SUM($D$6:$D48))-SUM($E$5:$E48)),"")</f>
        <v/>
      </c>
    </row>
    <row r="49" spans="1:10" x14ac:dyDescent="0.35">
      <c r="A49" s="134">
        <v>44</v>
      </c>
      <c r="B49" s="182" t="str">
        <f ca="1">IF($B48="Total","",IF($B48="","",IFERROR(VLOOKUP($A49,'Accounts Payable'!$A:$K,COLUMNS('Accounts Payable'!$A:E),0),"TOTAL")))</f>
        <v/>
      </c>
      <c r="C49" s="183" t="str">
        <f ca="1">IF($B49="Total",SUM($C$4:C48),IFERROR(VLOOKUP($A49,'Accounts Payable'!$A:$K,COLUMNS('Accounts Payable'!$A:G),0),""))</f>
        <v/>
      </c>
      <c r="D49" s="183" t="str">
        <f ca="1">IF($B49="Total",SUM($D$4:D48),IFERROR(VLOOKUP($A49,'Accounts Payable'!$A:$K,COLUMNS('Accounts Payable'!$A:H),0),""))</f>
        <v/>
      </c>
      <c r="E49" s="137" t="str">
        <f ca="1">IF($B49="Total",SUM($E$5:E48),IFERROR(VLOOKUP($A49,'Accounts Payable'!$A:$K,COLUMNS('Accounts Payable'!$A:I),0),""))</f>
        <v/>
      </c>
      <c r="F49" s="183" t="str">
        <f ca="1">IFERROR(IF($B49="Total",$F$5+SUM($C49:$D49)-$E49,
IF(AND(C49="",D49=""),"",
$F$5+SUM($C$6:$C49)+SUM($D$6:$D49))-SUM($E$5:$E49)),"")</f>
        <v/>
      </c>
    </row>
    <row r="50" spans="1:10" x14ac:dyDescent="0.35">
      <c r="A50" s="134">
        <v>45</v>
      </c>
      <c r="B50" s="182" t="str">
        <f ca="1">IF($B49="Total","",IF($B49="","",IFERROR(VLOOKUP($A50,'Accounts Payable'!$A:$K,COLUMNS('Accounts Payable'!$A:E),0),"TOTAL")))</f>
        <v/>
      </c>
      <c r="C50" s="183" t="str">
        <f ca="1">IF($B50="Total",SUM($C$4:C49),IFERROR(VLOOKUP($A50,'Accounts Payable'!$A:$K,COLUMNS('Accounts Payable'!$A:G),0),""))</f>
        <v/>
      </c>
      <c r="D50" s="183" t="str">
        <f ca="1">IF($B50="Total",SUM($D$4:D49),IFERROR(VLOOKUP($A50,'Accounts Payable'!$A:$K,COLUMNS('Accounts Payable'!$A:H),0),""))</f>
        <v/>
      </c>
      <c r="E50" s="137" t="str">
        <f ca="1">IF($B50="Total",SUM($E$5:E49),IFERROR(VLOOKUP($A50,'Accounts Payable'!$A:$K,COLUMNS('Accounts Payable'!$A:I),0),""))</f>
        <v/>
      </c>
      <c r="F50" s="183" t="str">
        <f ca="1">IFERROR(IF($B50="Total",$F$5+SUM($C50:$D50)-$E50,
IF(AND(C50="",D50=""),"",
$F$5+SUM($C$6:$C50)+SUM($D$6:$D50))-SUM($E$5:$E50)),"")</f>
        <v/>
      </c>
    </row>
    <row r="51" spans="1:10" x14ac:dyDescent="0.35">
      <c r="A51" s="134">
        <v>46</v>
      </c>
      <c r="B51" s="182" t="str">
        <f ca="1">IF($B50="Total","",IF($B50="","",IFERROR(VLOOKUP($A51,'Accounts Payable'!$A:$K,COLUMNS('Accounts Payable'!$A:E),0),"TOTAL")))</f>
        <v/>
      </c>
      <c r="C51" s="183" t="str">
        <f ca="1">IF($B51="Total",SUM($C$4:C50),IFERROR(VLOOKUP($A51,'Accounts Payable'!$A:$K,COLUMNS('Accounts Payable'!$A:G),0),""))</f>
        <v/>
      </c>
      <c r="D51" s="183" t="str">
        <f ca="1">IF($B51="Total",SUM($D$4:D50),IFERROR(VLOOKUP($A51,'Accounts Payable'!$A:$K,COLUMNS('Accounts Payable'!$A:H),0),""))</f>
        <v/>
      </c>
      <c r="E51" s="137" t="str">
        <f ca="1">IF($B51="Total",SUM($E$5:E50),IFERROR(VLOOKUP($A51,'Accounts Payable'!$A:$K,COLUMNS('Accounts Payable'!$A:I),0),""))</f>
        <v/>
      </c>
      <c r="F51" s="183" t="str">
        <f ca="1">IFERROR(IF($B51="Total",$F$5+SUM($C51:$D51)-$E51,
IF(AND(C51="",D51=""),"",
$F$5+SUM($C$6:$C51)+SUM($D$6:$D51))-SUM($E$5:$E51)),"")</f>
        <v/>
      </c>
    </row>
    <row r="52" spans="1:10" x14ac:dyDescent="0.35">
      <c r="A52" s="134">
        <v>47</v>
      </c>
      <c r="B52" s="182" t="str">
        <f ca="1">IF($B51="Total","",IF($B51="","",IFERROR(VLOOKUP($A52,'Accounts Payable'!$A:$K,COLUMNS('Accounts Payable'!$A:E),0),"TOTAL")))</f>
        <v/>
      </c>
      <c r="C52" s="183" t="str">
        <f ca="1">IF($B52="Total",SUM($C$4:C51),IFERROR(VLOOKUP($A52,'Accounts Payable'!$A:$K,COLUMNS('Accounts Payable'!$A:G),0),""))</f>
        <v/>
      </c>
      <c r="D52" s="183" t="str">
        <f ca="1">IF($B52="Total",SUM($D$4:D51),IFERROR(VLOOKUP($A52,'Accounts Payable'!$A:$K,COLUMNS('Accounts Payable'!$A:H),0),""))</f>
        <v/>
      </c>
      <c r="E52" s="137" t="str">
        <f ca="1">IF($B52="Total",SUM($E$5:E51),IFERROR(VLOOKUP($A52,'Accounts Payable'!$A:$K,COLUMNS('Accounts Payable'!$A:I),0),""))</f>
        <v/>
      </c>
      <c r="F52" s="183" t="str">
        <f ca="1">IFERROR(IF($B52="Total",$F$5+SUM($C52:$D52)-$E52,
IF(AND(C52="",D52=""),"",
$F$5+SUM($C$6:$C52)+SUM($D$6:$D52))-SUM($E$5:$E52)),"")</f>
        <v/>
      </c>
    </row>
    <row r="53" spans="1:10" x14ac:dyDescent="0.35">
      <c r="A53" s="134">
        <v>48</v>
      </c>
      <c r="B53" s="182" t="str">
        <f ca="1">IF($B52="Total","",IF($B52="","",IFERROR(VLOOKUP($A53,'Accounts Payable'!$A:$K,COLUMNS('Accounts Payable'!$A:E),0),"TOTAL")))</f>
        <v/>
      </c>
      <c r="C53" s="183" t="str">
        <f ca="1">IF($B53="Total",SUM($C$4:C52),IFERROR(VLOOKUP($A53,'Accounts Payable'!$A:$K,COLUMNS('Accounts Payable'!$A:G),0),""))</f>
        <v/>
      </c>
      <c r="D53" s="183" t="str">
        <f ca="1">IF($B53="Total",SUM($D$4:D52),IFERROR(VLOOKUP($A53,'Accounts Payable'!$A:$K,COLUMNS('Accounts Payable'!$A:H),0),""))</f>
        <v/>
      </c>
      <c r="E53" s="137" t="str">
        <f ca="1">IF($B53="Total",SUM($E$5:E52),IFERROR(VLOOKUP($A53,'Accounts Payable'!$A:$K,COLUMNS('Accounts Payable'!$A:I),0),""))</f>
        <v/>
      </c>
      <c r="F53" s="183" t="str">
        <f ca="1">IFERROR(IF($B53="Total",$F$5+SUM($C53:$D53)-$E53,
IF(AND(C53="",D53=""),"",
$F$5+SUM($C$6:$C53)+SUM($D$6:$D53))-SUM($E$5:$E53)),"")</f>
        <v/>
      </c>
    </row>
    <row r="54" spans="1:10" x14ac:dyDescent="0.35">
      <c r="A54" s="134">
        <v>49</v>
      </c>
      <c r="B54" s="182" t="str">
        <f ca="1">IF($B53="Total","",IF($B53="","",IFERROR(VLOOKUP($A54,'Accounts Payable'!$A:$K,COLUMNS('Accounts Payable'!$A:E),0),"TOTAL")))</f>
        <v/>
      </c>
      <c r="C54" s="183" t="str">
        <f ca="1">IF($B54="Total",SUM($C$4:C53),IFERROR(VLOOKUP($A54,'Accounts Payable'!$A:$K,COLUMNS('Accounts Payable'!$A:G),0),""))</f>
        <v/>
      </c>
      <c r="D54" s="183" t="str">
        <f ca="1">IF($B54="Total",SUM($D$4:D53),IFERROR(VLOOKUP($A54,'Accounts Payable'!$A:$K,COLUMNS('Accounts Payable'!$A:H),0),""))</f>
        <v/>
      </c>
      <c r="E54" s="137" t="str">
        <f ca="1">IF($B54="Total",SUM($E$5:E53),IFERROR(VLOOKUP($A54,'Accounts Payable'!$A:$K,COLUMNS('Accounts Payable'!$A:I),0),""))</f>
        <v/>
      </c>
      <c r="F54" s="183" t="str">
        <f ca="1">IFERROR(IF($B54="Total",$F$5+SUM($C54:$D54)-$E54,
IF(AND(C54="",D54=""),"",
$F$5+SUM($C$6:$C54)+SUM($D$6:$D54))-SUM($E$5:$E54)),"")</f>
        <v/>
      </c>
    </row>
    <row r="55" spans="1:10" x14ac:dyDescent="0.35">
      <c r="A55" s="134">
        <v>50</v>
      </c>
      <c r="B55" s="182" t="str">
        <f ca="1">IF($B54="Total","",IF($B54="","",IFERROR(VLOOKUP($A55,'Accounts Payable'!$B:$K,COLUMNS('Accounts Payable'!$B52:E52),0),"TOTAL")))</f>
        <v/>
      </c>
      <c r="C55" s="183" t="str">
        <f ca="1">IF($B55="Total",SUM($C$4:C54),IFERROR(VLOOKUP($A55,'Accounts Payable'!$B:$L,COLUMNS('Accounts Payable'!$B52:H52),0),""))</f>
        <v/>
      </c>
      <c r="D55" s="183" t="str">
        <f ca="1">IF($B55="Total",SUM($D$4:D54),IFERROR(VLOOKUP($A55,'Accounts Payable'!$B:$L,COLUMNS('Accounts Payable'!$B52:I52),0),""))</f>
        <v/>
      </c>
      <c r="E55" s="183" t="str">
        <f ca="1">IF($B55="Total",SUM($E$4:E54),IFERROR(VLOOKUP($A55,'Accounts Payable'!$B:$L,COLUMNS('Accounts Payable'!$B52:J52),0),""))</f>
        <v/>
      </c>
      <c r="F55" s="183" t="str">
        <f ca="1">IFERROR(IF($B55="Total",SUM($C55:$D55)-$E55,IFERROR(IF($B55="Total",SUM($C55:$D55)-$E55,IF(AND(C55="",D55=""),"",SUM(C$6:C55)+SUM(D$6:D55))-SUM(E$6:E55)),"")),0)</f>
        <v/>
      </c>
    </row>
    <row r="56" spans="1:10" x14ac:dyDescent="0.35">
      <c r="B56" s="126"/>
      <c r="C56" s="126"/>
      <c r="D56" s="126"/>
      <c r="E56" s="126"/>
      <c r="F56" s="126"/>
      <c r="G56" s="126"/>
      <c r="H56" s="126"/>
      <c r="I56" s="126"/>
      <c r="J56" s="126"/>
    </row>
    <row r="57" spans="1:10" x14ac:dyDescent="0.35">
      <c r="B57" s="126"/>
      <c r="C57" s="126"/>
      <c r="D57" s="126"/>
      <c r="E57" s="126"/>
      <c r="F57" s="126"/>
      <c r="G57" s="126"/>
      <c r="H57" s="126"/>
      <c r="I57" s="126"/>
      <c r="J57" s="126"/>
    </row>
    <row r="58" spans="1:10" x14ac:dyDescent="0.35">
      <c r="B58" s="126"/>
      <c r="C58" s="126"/>
      <c r="D58" s="126"/>
      <c r="E58" s="126"/>
      <c r="F58" s="126"/>
      <c r="G58" s="126"/>
      <c r="H58" s="126"/>
      <c r="I58" s="126"/>
      <c r="J58" s="126"/>
    </row>
    <row r="59" spans="1:10" x14ac:dyDescent="0.35">
      <c r="B59" s="126"/>
      <c r="C59" s="126"/>
      <c r="D59" s="126"/>
      <c r="E59" s="126"/>
      <c r="F59" s="126"/>
      <c r="G59" s="126"/>
      <c r="H59" s="126"/>
      <c r="I59" s="126"/>
      <c r="J59" s="126"/>
    </row>
    <row r="60" spans="1:10" x14ac:dyDescent="0.35">
      <c r="B60" s="126"/>
      <c r="C60" s="126"/>
      <c r="D60" s="126"/>
      <c r="E60" s="126"/>
      <c r="F60" s="126"/>
      <c r="G60" s="126"/>
      <c r="H60" s="126"/>
      <c r="I60" s="126"/>
      <c r="J60" s="126"/>
    </row>
    <row r="61" spans="1:10" x14ac:dyDescent="0.35">
      <c r="B61" s="126"/>
      <c r="C61" s="126"/>
      <c r="D61" s="126"/>
      <c r="E61" s="126"/>
      <c r="F61" s="126"/>
      <c r="G61" s="126"/>
      <c r="H61" s="126"/>
      <c r="I61" s="126"/>
      <c r="J61" s="126"/>
    </row>
    <row r="62" spans="1:10" x14ac:dyDescent="0.35">
      <c r="B62" s="126"/>
      <c r="C62" s="126"/>
      <c r="D62" s="126"/>
      <c r="E62" s="126"/>
      <c r="F62" s="126"/>
      <c r="G62" s="126"/>
      <c r="H62" s="126"/>
      <c r="I62" s="126"/>
      <c r="J62" s="126"/>
    </row>
    <row r="63" spans="1:10" x14ac:dyDescent="0.35">
      <c r="B63" s="126"/>
      <c r="C63" s="126"/>
      <c r="D63" s="126"/>
      <c r="E63" s="126"/>
      <c r="F63" s="126"/>
      <c r="G63" s="126"/>
      <c r="H63" s="126"/>
      <c r="I63" s="126"/>
      <c r="J63" s="126"/>
    </row>
    <row r="64" spans="1:10" x14ac:dyDescent="0.35">
      <c r="B64" s="126"/>
      <c r="C64" s="126"/>
      <c r="D64" s="126"/>
      <c r="E64" s="126"/>
      <c r="F64" s="126"/>
      <c r="G64" s="126"/>
      <c r="H64" s="126"/>
      <c r="I64" s="126"/>
      <c r="J64" s="126"/>
    </row>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pans="2:10" x14ac:dyDescent="0.35">
      <c r="B97" s="126"/>
      <c r="C97" s="126"/>
      <c r="D97" s="126"/>
      <c r="E97" s="126"/>
      <c r="F97" s="126"/>
      <c r="G97" s="126"/>
      <c r="H97" s="126"/>
      <c r="I97" s="126"/>
      <c r="J97" s="126"/>
    </row>
    <row r="98" spans="2:10" x14ac:dyDescent="0.35">
      <c r="B98" s="126"/>
      <c r="C98" s="126"/>
      <c r="D98" s="126"/>
      <c r="E98" s="126"/>
      <c r="F98" s="126"/>
      <c r="G98" s="126"/>
      <c r="H98" s="126"/>
      <c r="I98" s="126"/>
      <c r="J98" s="126"/>
    </row>
    <row r="99" spans="2:10" x14ac:dyDescent="0.35">
      <c r="B99" s="126"/>
      <c r="C99" s="126"/>
      <c r="D99" s="126"/>
      <c r="E99" s="126"/>
      <c r="F99" s="126"/>
      <c r="G99" s="126"/>
      <c r="H99" s="126"/>
      <c r="I99" s="126"/>
      <c r="J99" s="126"/>
    </row>
    <row r="100" spans="2:10" x14ac:dyDescent="0.35">
      <c r="B100" s="126"/>
      <c r="C100" s="126"/>
      <c r="D100" s="126"/>
      <c r="E100" s="126"/>
      <c r="F100" s="126"/>
      <c r="G100" s="126"/>
      <c r="H100" s="126"/>
      <c r="I100" s="126"/>
      <c r="J100" s="126"/>
    </row>
    <row r="101" spans="2:10" x14ac:dyDescent="0.35">
      <c r="B101" s="126"/>
      <c r="C101" s="126"/>
      <c r="D101" s="126"/>
      <c r="E101" s="126"/>
      <c r="F101" s="126"/>
      <c r="G101" s="126"/>
      <c r="H101" s="126"/>
      <c r="I101" s="126"/>
      <c r="J101" s="126"/>
    </row>
    <row r="102" spans="2:10" x14ac:dyDescent="0.35">
      <c r="B102" s="126"/>
      <c r="C102" s="126"/>
      <c r="D102" s="126"/>
      <c r="E102" s="126"/>
      <c r="F102" s="126"/>
      <c r="G102" s="126"/>
      <c r="H102" s="126"/>
      <c r="I102" s="126"/>
      <c r="J102" s="126"/>
    </row>
    <row r="103" spans="2:10" x14ac:dyDescent="0.35">
      <c r="B103" s="126"/>
      <c r="C103" s="126"/>
      <c r="D103" s="126"/>
      <c r="E103" s="126"/>
      <c r="F103" s="126"/>
      <c r="G103" s="126"/>
      <c r="H103" s="126"/>
      <c r="I103" s="126"/>
      <c r="J103" s="126"/>
    </row>
    <row r="104" spans="2:10" x14ac:dyDescent="0.35">
      <c r="B104" s="126"/>
      <c r="C104" s="126"/>
      <c r="D104" s="126"/>
      <c r="E104" s="126"/>
      <c r="F104" s="126"/>
      <c r="G104" s="126"/>
      <c r="H104" s="126"/>
      <c r="I104" s="126"/>
      <c r="J104" s="126"/>
    </row>
    <row r="105" spans="2:10" x14ac:dyDescent="0.35">
      <c r="B105" s="126"/>
      <c r="C105" s="126"/>
      <c r="D105" s="126"/>
      <c r="E105" s="126"/>
      <c r="F105" s="126"/>
      <c r="G105" s="126"/>
      <c r="H105" s="126"/>
      <c r="I105" s="126"/>
      <c r="J105" s="126"/>
    </row>
    <row r="106" spans="2:10" x14ac:dyDescent="0.35">
      <c r="G106" s="126"/>
      <c r="H106" s="126"/>
      <c r="I106" s="126"/>
      <c r="J106" s="126"/>
    </row>
    <row r="107" spans="2:10" x14ac:dyDescent="0.35">
      <c r="G107" s="126"/>
      <c r="H107" s="126"/>
      <c r="I107" s="126"/>
      <c r="J107" s="126"/>
    </row>
    <row r="108" spans="2:10" x14ac:dyDescent="0.35">
      <c r="G108" s="126"/>
      <c r="H108" s="126"/>
      <c r="I108" s="126"/>
      <c r="J108" s="126"/>
    </row>
    <row r="109" spans="2:10" x14ac:dyDescent="0.35">
      <c r="G109" s="126"/>
      <c r="H109" s="126"/>
      <c r="I109" s="126"/>
      <c r="J109" s="126"/>
    </row>
    <row r="110" spans="2:10" x14ac:dyDescent="0.35">
      <c r="G110" s="126"/>
      <c r="H110" s="126"/>
      <c r="I110" s="126"/>
      <c r="J110" s="126"/>
    </row>
    <row r="111" spans="2:10" x14ac:dyDescent="0.35">
      <c r="G111" s="126"/>
      <c r="H111" s="126"/>
      <c r="I111" s="126"/>
      <c r="J111" s="126"/>
    </row>
    <row r="112" spans="2:10" x14ac:dyDescent="0.35">
      <c r="G112" s="126"/>
      <c r="H112" s="126"/>
      <c r="I112" s="126"/>
      <c r="J112" s="126"/>
    </row>
    <row r="113" spans="7:10" x14ac:dyDescent="0.35">
      <c r="G113" s="126"/>
      <c r="H113" s="126"/>
      <c r="I113" s="126"/>
      <c r="J113" s="126"/>
    </row>
    <row r="114" spans="7:10" x14ac:dyDescent="0.35">
      <c r="G114" s="126"/>
      <c r="H114" s="126"/>
      <c r="I114" s="126"/>
      <c r="J114" s="126"/>
    </row>
    <row r="115" spans="7:10" x14ac:dyDescent="0.35">
      <c r="G115" s="126"/>
      <c r="H115" s="126"/>
      <c r="I115" s="126"/>
      <c r="J115" s="126"/>
    </row>
    <row r="116" spans="7:10" x14ac:dyDescent="0.35">
      <c r="G116" s="126"/>
      <c r="H116" s="126"/>
      <c r="I116" s="126"/>
      <c r="J116" s="126"/>
    </row>
    <row r="117" spans="7:10" x14ac:dyDescent="0.35">
      <c r="G117" s="126"/>
      <c r="H117" s="126"/>
      <c r="I117" s="126"/>
      <c r="J117" s="126"/>
    </row>
    <row r="118" spans="7:10" x14ac:dyDescent="0.35">
      <c r="G118" s="126"/>
      <c r="H118" s="126"/>
      <c r="I118" s="126"/>
      <c r="J118" s="126"/>
    </row>
    <row r="119" spans="7:10" x14ac:dyDescent="0.35">
      <c r="G119" s="126"/>
      <c r="H119" s="126"/>
      <c r="I119" s="126"/>
      <c r="J119" s="126"/>
    </row>
    <row r="120" spans="7:10" x14ac:dyDescent="0.35">
      <c r="G120" s="126"/>
      <c r="H120" s="126"/>
      <c r="I120" s="126"/>
      <c r="J120" s="126"/>
    </row>
    <row r="121" spans="7:10" x14ac:dyDescent="0.35">
      <c r="G121" s="126"/>
      <c r="H121" s="126"/>
      <c r="I121" s="126"/>
      <c r="J121" s="126"/>
    </row>
    <row r="122" spans="7:10" x14ac:dyDescent="0.35">
      <c r="G122" s="126"/>
      <c r="H122" s="126"/>
      <c r="I122" s="126"/>
      <c r="J122" s="126"/>
    </row>
    <row r="123" spans="7:10" x14ac:dyDescent="0.35">
      <c r="G123" s="126"/>
      <c r="H123" s="126"/>
      <c r="I123" s="126"/>
      <c r="J123" s="126"/>
    </row>
    <row r="124" spans="7:10" x14ac:dyDescent="0.35">
      <c r="G124" s="126"/>
      <c r="H124" s="126"/>
      <c r="I124" s="126"/>
      <c r="J124" s="126"/>
    </row>
    <row r="125" spans="7:10" x14ac:dyDescent="0.35">
      <c r="G125" s="126"/>
      <c r="H125" s="126"/>
      <c r="I125" s="126"/>
      <c r="J125" s="126"/>
    </row>
    <row r="126" spans="7:10" x14ac:dyDescent="0.35">
      <c r="G126" s="126"/>
      <c r="H126" s="126"/>
      <c r="I126" s="126"/>
      <c r="J126" s="126"/>
    </row>
    <row r="127" spans="7:10" x14ac:dyDescent="0.35">
      <c r="G127" s="126"/>
      <c r="H127" s="126"/>
      <c r="I127" s="126"/>
      <c r="J127" s="126"/>
    </row>
    <row r="128" spans="7:10" x14ac:dyDescent="0.35">
      <c r="G128" s="126"/>
      <c r="H128" s="126"/>
      <c r="I128" s="126"/>
      <c r="J128" s="126"/>
    </row>
    <row r="129" spans="7:10" x14ac:dyDescent="0.35">
      <c r="G129" s="126"/>
      <c r="H129" s="126"/>
      <c r="I129" s="126"/>
      <c r="J129" s="126"/>
    </row>
    <row r="130" spans="7:10" x14ac:dyDescent="0.35">
      <c r="G130" s="126"/>
      <c r="H130" s="126"/>
      <c r="I130" s="126"/>
      <c r="J130" s="126"/>
    </row>
    <row r="131" spans="7:10" x14ac:dyDescent="0.35">
      <c r="G131" s="126"/>
      <c r="H131" s="126"/>
      <c r="I131" s="126"/>
      <c r="J131" s="126"/>
    </row>
    <row r="132" spans="7:10" x14ac:dyDescent="0.35">
      <c r="G132" s="126"/>
      <c r="H132" s="126"/>
      <c r="I132" s="126"/>
      <c r="J132" s="126"/>
    </row>
    <row r="133" spans="7:10" x14ac:dyDescent="0.35">
      <c r="G133" s="126"/>
      <c r="H133" s="126"/>
      <c r="I133" s="126"/>
      <c r="J133" s="126"/>
    </row>
    <row r="134" spans="7:10" x14ac:dyDescent="0.35">
      <c r="G134" s="126"/>
      <c r="H134" s="126"/>
      <c r="I134" s="126"/>
      <c r="J134" s="126"/>
    </row>
    <row r="135" spans="7:10" x14ac:dyDescent="0.35">
      <c r="G135" s="126"/>
      <c r="H135" s="126"/>
      <c r="I135" s="126"/>
      <c r="J135" s="126"/>
    </row>
    <row r="136" spans="7:10" x14ac:dyDescent="0.35">
      <c r="G136" s="126"/>
      <c r="H136" s="126"/>
      <c r="I136" s="126"/>
      <c r="J136" s="126"/>
    </row>
    <row r="137" spans="7:10" x14ac:dyDescent="0.35">
      <c r="G137" s="126"/>
      <c r="H137" s="126"/>
      <c r="I137" s="126"/>
      <c r="J137" s="126"/>
    </row>
    <row r="138" spans="7:10" x14ac:dyDescent="0.35">
      <c r="G138" s="126"/>
      <c r="H138" s="126"/>
      <c r="I138" s="126"/>
      <c r="J138" s="126"/>
    </row>
    <row r="139" spans="7:10" x14ac:dyDescent="0.35">
      <c r="G139" s="126"/>
      <c r="H139" s="126"/>
      <c r="I139" s="126"/>
      <c r="J139" s="126"/>
    </row>
    <row r="140" spans="7:10" x14ac:dyDescent="0.35">
      <c r="G140" s="126"/>
      <c r="H140" s="126"/>
      <c r="I140" s="126"/>
      <c r="J140" s="126"/>
    </row>
    <row r="141" spans="7:10" x14ac:dyDescent="0.35">
      <c r="G141" s="126"/>
      <c r="H141" s="126"/>
      <c r="I141" s="126"/>
      <c r="J141" s="126"/>
    </row>
    <row r="142" spans="7:10" x14ac:dyDescent="0.35">
      <c r="G142" s="126"/>
      <c r="H142" s="126"/>
      <c r="I142" s="126"/>
      <c r="J142" s="126"/>
    </row>
    <row r="143" spans="7:10" x14ac:dyDescent="0.35">
      <c r="G143" s="126"/>
      <c r="H143" s="126"/>
      <c r="I143" s="126"/>
      <c r="J143" s="126"/>
    </row>
    <row r="144" spans="7:10" x14ac:dyDescent="0.35">
      <c r="G144" s="126"/>
      <c r="H144" s="126"/>
      <c r="I144" s="126"/>
      <c r="J144" s="126"/>
    </row>
    <row r="145" spans="7:10" x14ac:dyDescent="0.35">
      <c r="G145" s="126"/>
      <c r="H145" s="126"/>
      <c r="I145" s="126"/>
      <c r="J145" s="126"/>
    </row>
    <row r="146" spans="7:10" x14ac:dyDescent="0.35">
      <c r="G146" s="126"/>
      <c r="H146" s="126"/>
      <c r="I146" s="126"/>
      <c r="J146" s="126"/>
    </row>
    <row r="147" spans="7:10" x14ac:dyDescent="0.35">
      <c r="G147" s="126"/>
      <c r="H147" s="126"/>
      <c r="I147" s="126"/>
      <c r="J147" s="126"/>
    </row>
    <row r="148" spans="7:10" x14ac:dyDescent="0.35">
      <c r="G148" s="126"/>
      <c r="H148" s="126"/>
      <c r="I148" s="126"/>
      <c r="J148" s="126"/>
    </row>
    <row r="149" spans="7:10" x14ac:dyDescent="0.35">
      <c r="G149" s="126"/>
      <c r="H149" s="126"/>
      <c r="I149" s="126"/>
      <c r="J149" s="126"/>
    </row>
    <row r="150" spans="7:10" x14ac:dyDescent="0.35">
      <c r="G150" s="126"/>
      <c r="H150" s="126"/>
      <c r="I150" s="126"/>
      <c r="J150" s="126"/>
    </row>
    <row r="151" spans="7:10" x14ac:dyDescent="0.35">
      <c r="G151" s="126"/>
      <c r="H151" s="126"/>
      <c r="I151" s="126"/>
      <c r="J151" s="126"/>
    </row>
    <row r="152" spans="7:10" x14ac:dyDescent="0.35">
      <c r="G152" s="126"/>
      <c r="H152" s="126"/>
      <c r="I152" s="126"/>
      <c r="J152" s="126"/>
    </row>
    <row r="153" spans="7:10" x14ac:dyDescent="0.35">
      <c r="G153" s="126"/>
      <c r="H153" s="126"/>
      <c r="I153" s="126"/>
      <c r="J153" s="126"/>
    </row>
    <row r="154" spans="7:10" x14ac:dyDescent="0.35">
      <c r="G154" s="126"/>
      <c r="H154" s="126"/>
      <c r="I154" s="126"/>
      <c r="J154" s="126"/>
    </row>
    <row r="155" spans="7:10" x14ac:dyDescent="0.35">
      <c r="G155" s="126"/>
      <c r="H155" s="126"/>
      <c r="I155" s="126"/>
      <c r="J155" s="126"/>
    </row>
    <row r="156" spans="7:10" x14ac:dyDescent="0.35">
      <c r="G156" s="126"/>
      <c r="H156" s="126"/>
      <c r="I156" s="126"/>
      <c r="J156" s="126"/>
    </row>
    <row r="157" spans="7:10" x14ac:dyDescent="0.35">
      <c r="G157" s="126"/>
      <c r="H157" s="126"/>
      <c r="I157" s="126"/>
      <c r="J157" s="126"/>
    </row>
    <row r="158" spans="7:10" x14ac:dyDescent="0.35">
      <c r="G158" s="126"/>
      <c r="H158" s="126"/>
      <c r="I158" s="126"/>
      <c r="J158" s="126"/>
    </row>
    <row r="159" spans="7:10" x14ac:dyDescent="0.35">
      <c r="G159" s="126"/>
      <c r="H159" s="126"/>
      <c r="I159" s="126"/>
      <c r="J159" s="126"/>
    </row>
    <row r="160" spans="7:10" x14ac:dyDescent="0.35">
      <c r="G160" s="126"/>
      <c r="H160" s="126"/>
      <c r="I160" s="126"/>
      <c r="J160" s="126"/>
    </row>
    <row r="161" spans="7:10" x14ac:dyDescent="0.35">
      <c r="G161" s="126"/>
      <c r="H161" s="126"/>
      <c r="I161" s="126"/>
      <c r="J161" s="126"/>
    </row>
    <row r="162" spans="7:10" x14ac:dyDescent="0.35">
      <c r="G162" s="126"/>
      <c r="H162" s="126"/>
      <c r="I162" s="126"/>
      <c r="J162" s="126"/>
    </row>
    <row r="163" spans="7:10" x14ac:dyDescent="0.35">
      <c r="G163" s="126"/>
      <c r="H163" s="126"/>
      <c r="I163" s="126"/>
      <c r="J163" s="126"/>
    </row>
    <row r="164" spans="7:10" x14ac:dyDescent="0.35">
      <c r="G164" s="126"/>
      <c r="H164" s="126"/>
      <c r="I164" s="126"/>
      <c r="J164" s="126"/>
    </row>
    <row r="165" spans="7:10" x14ac:dyDescent="0.35">
      <c r="G165" s="126"/>
      <c r="H165" s="126"/>
      <c r="I165" s="126"/>
      <c r="J165" s="126"/>
    </row>
    <row r="166" spans="7:10" x14ac:dyDescent="0.35">
      <c r="G166" s="126"/>
      <c r="H166" s="126"/>
      <c r="I166" s="126"/>
      <c r="J166" s="126"/>
    </row>
    <row r="167" spans="7:10" x14ac:dyDescent="0.35">
      <c r="G167" s="126"/>
      <c r="H167" s="126"/>
      <c r="I167" s="126"/>
      <c r="J167" s="126"/>
    </row>
    <row r="168" spans="7:10" x14ac:dyDescent="0.35">
      <c r="G168" s="126"/>
      <c r="H168" s="126"/>
      <c r="I168" s="126"/>
      <c r="J168" s="126"/>
    </row>
    <row r="169" spans="7:10" x14ac:dyDescent="0.35">
      <c r="G169" s="126"/>
      <c r="H169" s="126"/>
      <c r="I169" s="126"/>
      <c r="J169" s="126"/>
    </row>
    <row r="170" spans="7:10" x14ac:dyDescent="0.35">
      <c r="G170" s="126"/>
      <c r="H170" s="126"/>
      <c r="I170" s="126"/>
      <c r="J170" s="126"/>
    </row>
    <row r="171" spans="7:10" x14ac:dyDescent="0.35">
      <c r="G171" s="126"/>
      <c r="H171" s="126"/>
      <c r="I171" s="126"/>
      <c r="J171" s="126"/>
    </row>
    <row r="172" spans="7:10" x14ac:dyDescent="0.35">
      <c r="G172" s="126"/>
      <c r="H172" s="126"/>
      <c r="I172" s="126"/>
      <c r="J172" s="126"/>
    </row>
    <row r="173" spans="7:10" x14ac:dyDescent="0.35">
      <c r="G173" s="126"/>
      <c r="H173" s="126"/>
      <c r="I173" s="126"/>
      <c r="J173" s="126"/>
    </row>
    <row r="174" spans="7:10" x14ac:dyDescent="0.35">
      <c r="G174" s="126"/>
      <c r="H174" s="126"/>
      <c r="I174" s="126"/>
      <c r="J174" s="126"/>
    </row>
    <row r="175" spans="7:10" x14ac:dyDescent="0.35">
      <c r="G175" s="126"/>
      <c r="H175" s="126"/>
      <c r="I175" s="126"/>
      <c r="J175" s="126"/>
    </row>
    <row r="176" spans="7:10" x14ac:dyDescent="0.35">
      <c r="G176" s="126"/>
      <c r="H176" s="126"/>
      <c r="I176" s="126"/>
      <c r="J176" s="126"/>
    </row>
    <row r="177" spans="7:10" x14ac:dyDescent="0.35">
      <c r="G177" s="126"/>
      <c r="H177" s="126"/>
      <c r="I177" s="126"/>
      <c r="J177" s="126"/>
    </row>
    <row r="178" spans="7:10" x14ac:dyDescent="0.35">
      <c r="G178" s="126"/>
      <c r="H178" s="126"/>
      <c r="I178" s="126"/>
      <c r="J178" s="126"/>
    </row>
    <row r="179" spans="7:10" x14ac:dyDescent="0.35">
      <c r="G179" s="126"/>
      <c r="H179" s="126"/>
      <c r="I179" s="126"/>
      <c r="J179" s="126"/>
    </row>
    <row r="180" spans="7:10" x14ac:dyDescent="0.35">
      <c r="G180" s="126"/>
      <c r="H180" s="126"/>
      <c r="I180" s="126"/>
      <c r="J180" s="126"/>
    </row>
    <row r="181" spans="7:10" x14ac:dyDescent="0.35">
      <c r="G181" s="126"/>
      <c r="H181" s="126"/>
      <c r="I181" s="126"/>
      <c r="J181" s="126"/>
    </row>
    <row r="182" spans="7:10" x14ac:dyDescent="0.35">
      <c r="G182" s="126"/>
      <c r="H182" s="126"/>
      <c r="I182" s="126"/>
      <c r="J182" s="126"/>
    </row>
    <row r="183" spans="7:10" x14ac:dyDescent="0.35">
      <c r="G183" s="126"/>
      <c r="H183" s="126"/>
      <c r="I183" s="126"/>
      <c r="J183" s="126"/>
    </row>
    <row r="184" spans="7:10" x14ac:dyDescent="0.35">
      <c r="G184" s="126"/>
      <c r="H184" s="126"/>
      <c r="I184" s="126"/>
      <c r="J184" s="126"/>
    </row>
    <row r="185" spans="7:10" x14ac:dyDescent="0.35">
      <c r="G185" s="126"/>
      <c r="H185" s="126"/>
      <c r="I185" s="126"/>
      <c r="J185" s="126"/>
    </row>
    <row r="186" spans="7:10" x14ac:dyDescent="0.35">
      <c r="G186" s="126"/>
      <c r="H186" s="126"/>
      <c r="I186" s="126"/>
      <c r="J186" s="126"/>
    </row>
    <row r="187" spans="7:10" x14ac:dyDescent="0.35">
      <c r="G187" s="126"/>
      <c r="H187" s="126"/>
      <c r="I187" s="126"/>
      <c r="J187" s="126"/>
    </row>
    <row r="188" spans="7:10" x14ac:dyDescent="0.35">
      <c r="G188" s="126"/>
      <c r="H188" s="126"/>
      <c r="I188" s="126"/>
      <c r="J188" s="126"/>
    </row>
    <row r="189" spans="7:10" x14ac:dyDescent="0.35">
      <c r="G189" s="126"/>
      <c r="H189" s="126"/>
      <c r="I189" s="126"/>
      <c r="J189" s="126"/>
    </row>
    <row r="190" spans="7:10" x14ac:dyDescent="0.35">
      <c r="G190" s="126"/>
      <c r="H190" s="126"/>
      <c r="I190" s="126"/>
      <c r="J190" s="126"/>
    </row>
    <row r="191" spans="7:10" x14ac:dyDescent="0.35">
      <c r="G191" s="126"/>
      <c r="H191" s="126"/>
      <c r="I191" s="126"/>
      <c r="J191" s="126"/>
    </row>
    <row r="192" spans="7:10" x14ac:dyDescent="0.35">
      <c r="G192" s="126"/>
      <c r="H192" s="126"/>
      <c r="I192" s="126"/>
      <c r="J192" s="126"/>
    </row>
    <row r="193" spans="7:10" x14ac:dyDescent="0.35">
      <c r="G193" s="126"/>
      <c r="H193" s="126"/>
      <c r="I193" s="126"/>
      <c r="J193" s="126"/>
    </row>
    <row r="194" spans="7:10" x14ac:dyDescent="0.35">
      <c r="G194" s="126"/>
      <c r="H194" s="126"/>
      <c r="I194" s="126"/>
      <c r="J194" s="126"/>
    </row>
    <row r="195" spans="7:10" x14ac:dyDescent="0.35">
      <c r="G195" s="126"/>
      <c r="H195" s="126"/>
      <c r="I195" s="126"/>
      <c r="J195" s="126"/>
    </row>
    <row r="196" spans="7:10" x14ac:dyDescent="0.35">
      <c r="G196" s="126"/>
      <c r="H196" s="126"/>
      <c r="I196" s="126"/>
      <c r="J196" s="126"/>
    </row>
    <row r="197" spans="7:10" x14ac:dyDescent="0.35">
      <c r="G197" s="126"/>
      <c r="H197" s="126"/>
      <c r="I197" s="126"/>
      <c r="J197" s="126"/>
    </row>
    <row r="198" spans="7:10" x14ac:dyDescent="0.35">
      <c r="G198" s="126"/>
      <c r="H198" s="126"/>
      <c r="I198" s="126"/>
      <c r="J198" s="126"/>
    </row>
    <row r="199" spans="7:10" x14ac:dyDescent="0.35">
      <c r="G199" s="126"/>
      <c r="H199" s="126"/>
      <c r="I199" s="126"/>
      <c r="J199" s="126"/>
    </row>
    <row r="200" spans="7:10" x14ac:dyDescent="0.35">
      <c r="G200" s="126"/>
      <c r="H200" s="126"/>
      <c r="I200" s="126"/>
      <c r="J200" s="126"/>
    </row>
    <row r="201" spans="7:10" x14ac:dyDescent="0.35">
      <c r="G201" s="126"/>
      <c r="H201" s="126"/>
      <c r="I201" s="126"/>
      <c r="J201" s="126"/>
    </row>
    <row r="202" spans="7:10" x14ac:dyDescent="0.35">
      <c r="G202" s="126"/>
      <c r="H202" s="126"/>
      <c r="I202" s="126"/>
      <c r="J202" s="126"/>
    </row>
    <row r="203" spans="7:10" x14ac:dyDescent="0.35">
      <c r="G203" s="126"/>
      <c r="H203" s="126"/>
      <c r="I203" s="126"/>
      <c r="J203" s="126"/>
    </row>
    <row r="204" spans="7:10" x14ac:dyDescent="0.35">
      <c r="G204" s="126"/>
      <c r="H204" s="126"/>
      <c r="I204" s="126"/>
      <c r="J204" s="126"/>
    </row>
    <row r="205" spans="7:10" x14ac:dyDescent="0.35">
      <c r="G205" s="126"/>
      <c r="H205" s="126"/>
      <c r="I205" s="126"/>
      <c r="J205" s="126"/>
    </row>
    <row r="206" spans="7:10" x14ac:dyDescent="0.35">
      <c r="G206" s="126"/>
      <c r="H206" s="126"/>
      <c r="I206" s="126"/>
      <c r="J206" s="126"/>
    </row>
    <row r="207" spans="7:10" x14ac:dyDescent="0.35">
      <c r="G207" s="126"/>
      <c r="H207" s="126"/>
      <c r="I207" s="126"/>
      <c r="J207" s="126"/>
    </row>
    <row r="208" spans="7:10" x14ac:dyDescent="0.35">
      <c r="G208" s="126"/>
      <c r="H208" s="126"/>
      <c r="I208" s="126"/>
      <c r="J208" s="126"/>
    </row>
    <row r="209" spans="7:10" x14ac:dyDescent="0.35">
      <c r="G209" s="126"/>
      <c r="H209" s="126"/>
      <c r="I209" s="126"/>
      <c r="J209" s="126"/>
    </row>
    <row r="210" spans="7:10" x14ac:dyDescent="0.35">
      <c r="G210" s="126"/>
      <c r="H210" s="126"/>
      <c r="I210" s="126"/>
      <c r="J210" s="126"/>
    </row>
    <row r="211" spans="7:10" x14ac:dyDescent="0.35">
      <c r="G211" s="126"/>
      <c r="H211" s="126"/>
      <c r="I211" s="126"/>
      <c r="J211" s="126"/>
    </row>
    <row r="212" spans="7:10" x14ac:dyDescent="0.35">
      <c r="G212" s="126"/>
      <c r="H212" s="126"/>
      <c r="I212" s="126"/>
      <c r="J212" s="126"/>
    </row>
    <row r="213" spans="7:10" x14ac:dyDescent="0.35">
      <c r="G213" s="126"/>
      <c r="H213" s="126"/>
      <c r="I213" s="126"/>
      <c r="J213" s="126"/>
    </row>
    <row r="214" spans="7:10" x14ac:dyDescent="0.35">
      <c r="G214" s="126"/>
      <c r="H214" s="126"/>
      <c r="I214" s="126"/>
      <c r="J214" s="126"/>
    </row>
    <row r="215" spans="7:10" x14ac:dyDescent="0.35">
      <c r="G215" s="126"/>
      <c r="H215" s="126"/>
      <c r="I215" s="126"/>
      <c r="J215" s="126"/>
    </row>
    <row r="216" spans="7:10" x14ac:dyDescent="0.35">
      <c r="G216" s="126"/>
      <c r="H216" s="126"/>
      <c r="I216" s="126"/>
      <c r="J216" s="126"/>
    </row>
    <row r="217" spans="7:10" x14ac:dyDescent="0.35">
      <c r="G217" s="126"/>
      <c r="H217" s="126"/>
      <c r="I217" s="126"/>
      <c r="J217" s="126"/>
    </row>
    <row r="218" spans="7:10" x14ac:dyDescent="0.35">
      <c r="G218" s="126"/>
      <c r="H218" s="126"/>
      <c r="I218" s="126"/>
      <c r="J218" s="126"/>
    </row>
    <row r="219" spans="7:10" x14ac:dyDescent="0.35">
      <c r="G219" s="126"/>
      <c r="H219" s="126"/>
      <c r="I219" s="126"/>
      <c r="J219" s="126"/>
    </row>
    <row r="220" spans="7:10" x14ac:dyDescent="0.35">
      <c r="G220" s="126"/>
      <c r="H220" s="126"/>
      <c r="I220" s="126"/>
      <c r="J220" s="126"/>
    </row>
    <row r="221" spans="7:10" x14ac:dyDescent="0.35">
      <c r="G221" s="126"/>
      <c r="H221" s="126"/>
      <c r="I221" s="126"/>
      <c r="J221" s="126"/>
    </row>
    <row r="222" spans="7:10" x14ac:dyDescent="0.35">
      <c r="G222" s="126"/>
      <c r="H222" s="126"/>
      <c r="I222" s="126"/>
      <c r="J222" s="126"/>
    </row>
    <row r="223" spans="7:10" x14ac:dyDescent="0.35">
      <c r="G223" s="126"/>
      <c r="H223" s="126"/>
      <c r="I223" s="126"/>
      <c r="J223" s="126"/>
    </row>
    <row r="224" spans="7:10" x14ac:dyDescent="0.35">
      <c r="G224" s="126"/>
      <c r="H224" s="126"/>
      <c r="I224" s="126"/>
      <c r="J224" s="126"/>
    </row>
    <row r="225" spans="7:10" x14ac:dyDescent="0.35">
      <c r="G225" s="126"/>
      <c r="H225" s="126"/>
      <c r="I225" s="126"/>
      <c r="J225" s="126"/>
    </row>
    <row r="226" spans="7:10" x14ac:dyDescent="0.35">
      <c r="G226" s="126"/>
      <c r="H226" s="126"/>
      <c r="I226" s="126"/>
      <c r="J226" s="126"/>
    </row>
    <row r="227" spans="7:10" x14ac:dyDescent="0.35">
      <c r="G227" s="126"/>
      <c r="H227" s="126"/>
      <c r="I227" s="126"/>
      <c r="J227" s="126"/>
    </row>
    <row r="228" spans="7:10" x14ac:dyDescent="0.35">
      <c r="G228" s="126"/>
      <c r="H228" s="126"/>
      <c r="I228" s="126"/>
      <c r="J228" s="126"/>
    </row>
    <row r="229" spans="7:10" x14ac:dyDescent="0.35">
      <c r="G229" s="126"/>
      <c r="H229" s="126"/>
      <c r="I229" s="126"/>
      <c r="J229" s="126"/>
    </row>
    <row r="230" spans="7:10" x14ac:dyDescent="0.35">
      <c r="G230" s="126"/>
      <c r="H230" s="126"/>
      <c r="I230" s="126"/>
      <c r="J230" s="126"/>
    </row>
    <row r="231" spans="7:10" x14ac:dyDescent="0.35">
      <c r="G231" s="126"/>
      <c r="H231" s="126"/>
      <c r="I231" s="126"/>
      <c r="J231" s="126"/>
    </row>
    <row r="232" spans="7:10" x14ac:dyDescent="0.35">
      <c r="G232" s="126"/>
      <c r="H232" s="126"/>
      <c r="I232" s="126"/>
      <c r="J232" s="126"/>
    </row>
    <row r="233" spans="7:10" x14ac:dyDescent="0.35">
      <c r="G233" s="126"/>
      <c r="H233" s="126"/>
      <c r="I233" s="126"/>
      <c r="J233" s="126"/>
    </row>
    <row r="234" spans="7:10" x14ac:dyDescent="0.35">
      <c r="G234" s="126"/>
      <c r="H234" s="126"/>
      <c r="I234" s="126"/>
      <c r="J234" s="126"/>
    </row>
    <row r="235" spans="7:10" x14ac:dyDescent="0.35">
      <c r="G235" s="126"/>
      <c r="H235" s="126"/>
      <c r="I235" s="126"/>
      <c r="J235" s="126"/>
    </row>
    <row r="236" spans="7:10" x14ac:dyDescent="0.35">
      <c r="G236" s="126"/>
      <c r="H236" s="126"/>
      <c r="I236" s="126"/>
      <c r="J236" s="126"/>
    </row>
    <row r="237" spans="7:10" x14ac:dyDescent="0.35">
      <c r="G237" s="126"/>
      <c r="H237" s="126"/>
      <c r="I237" s="126"/>
      <c r="J237" s="126"/>
    </row>
    <row r="238" spans="7:10" x14ac:dyDescent="0.35">
      <c r="G238" s="126"/>
      <c r="H238" s="126"/>
      <c r="I238" s="126"/>
      <c r="J238" s="126"/>
    </row>
    <row r="239" spans="7:10" x14ac:dyDescent="0.35">
      <c r="G239" s="126"/>
      <c r="H239" s="126"/>
      <c r="I239" s="126"/>
      <c r="J239" s="126"/>
    </row>
    <row r="240" spans="7:10" x14ac:dyDescent="0.35">
      <c r="G240" s="126"/>
      <c r="H240" s="126"/>
      <c r="I240" s="126"/>
      <c r="J240" s="126"/>
    </row>
    <row r="241" spans="7:10" x14ac:dyDescent="0.35">
      <c r="G241" s="126"/>
      <c r="H241" s="126"/>
      <c r="I241" s="126"/>
      <c r="J241" s="126"/>
    </row>
    <row r="242" spans="7:10" x14ac:dyDescent="0.35">
      <c r="G242" s="126"/>
      <c r="H242" s="126"/>
      <c r="I242" s="126"/>
      <c r="J242" s="126"/>
    </row>
    <row r="243" spans="7:10" x14ac:dyDescent="0.35">
      <c r="G243" s="126"/>
      <c r="H243" s="126"/>
      <c r="I243" s="126"/>
      <c r="J243" s="126"/>
    </row>
    <row r="244" spans="7:10" x14ac:dyDescent="0.35">
      <c r="G244" s="126"/>
      <c r="H244" s="126"/>
      <c r="I244" s="126"/>
      <c r="J244" s="126"/>
    </row>
    <row r="245" spans="7:10" x14ac:dyDescent="0.35">
      <c r="G245" s="126"/>
      <c r="H245" s="126"/>
      <c r="I245" s="126"/>
      <c r="J245" s="126"/>
    </row>
    <row r="246" spans="7:10" x14ac:dyDescent="0.35">
      <c r="G246" s="126"/>
      <c r="H246" s="126"/>
      <c r="I246" s="126"/>
      <c r="J246" s="126"/>
    </row>
    <row r="247" spans="7:10" x14ac:dyDescent="0.35">
      <c r="G247" s="126"/>
      <c r="H247" s="126"/>
      <c r="I247" s="126"/>
      <c r="J247" s="126"/>
    </row>
    <row r="248" spans="7:10" x14ac:dyDescent="0.35">
      <c r="G248" s="126"/>
      <c r="H248" s="126"/>
      <c r="I248" s="126"/>
      <c r="J248" s="126"/>
    </row>
    <row r="249" spans="7:10" x14ac:dyDescent="0.35">
      <c r="G249" s="126"/>
      <c r="H249" s="126"/>
      <c r="I249" s="126"/>
      <c r="J249" s="126"/>
    </row>
    <row r="250" spans="7:10" x14ac:dyDescent="0.35">
      <c r="G250" s="126"/>
      <c r="H250" s="126"/>
      <c r="I250" s="126"/>
      <c r="J250" s="126"/>
    </row>
    <row r="251" spans="7:10" x14ac:dyDescent="0.35">
      <c r="G251" s="126"/>
      <c r="H251" s="126"/>
      <c r="I251" s="126"/>
      <c r="J251" s="126"/>
    </row>
    <row r="252" spans="7:10" x14ac:dyDescent="0.35">
      <c r="G252" s="126"/>
      <c r="H252" s="126"/>
      <c r="I252" s="126"/>
      <c r="J252" s="126"/>
    </row>
    <row r="253" spans="7:10" x14ac:dyDescent="0.35">
      <c r="G253" s="126"/>
      <c r="H253" s="126"/>
      <c r="I253" s="126"/>
      <c r="J253" s="126"/>
    </row>
    <row r="254" spans="7:10" x14ac:dyDescent="0.35">
      <c r="G254" s="126"/>
      <c r="H254" s="126"/>
      <c r="I254" s="126"/>
      <c r="J254" s="126"/>
    </row>
    <row r="255" spans="7:10" x14ac:dyDescent="0.35">
      <c r="G255" s="126"/>
      <c r="H255" s="126"/>
      <c r="I255" s="126"/>
      <c r="J255" s="126"/>
    </row>
    <row r="256" spans="7:10" x14ac:dyDescent="0.35">
      <c r="G256" s="126"/>
      <c r="H256" s="126"/>
      <c r="I256" s="126"/>
      <c r="J256" s="126"/>
    </row>
    <row r="257" spans="7:10" x14ac:dyDescent="0.35">
      <c r="G257" s="126"/>
      <c r="H257" s="126"/>
      <c r="I257" s="126"/>
      <c r="J257" s="126"/>
    </row>
    <row r="258" spans="7:10" x14ac:dyDescent="0.35">
      <c r="G258" s="126"/>
      <c r="H258" s="126"/>
      <c r="I258" s="126"/>
      <c r="J258" s="126"/>
    </row>
    <row r="259" spans="7:10" x14ac:dyDescent="0.35">
      <c r="G259" s="126"/>
      <c r="H259" s="126"/>
      <c r="I259" s="126"/>
      <c r="J259" s="126"/>
    </row>
    <row r="260" spans="7:10" x14ac:dyDescent="0.35">
      <c r="G260" s="126"/>
      <c r="H260" s="126"/>
      <c r="I260" s="126"/>
      <c r="J260" s="126"/>
    </row>
    <row r="261" spans="7:10" x14ac:dyDescent="0.35">
      <c r="G261" s="126"/>
      <c r="H261" s="126"/>
      <c r="I261" s="126"/>
      <c r="J261" s="126"/>
    </row>
    <row r="262" spans="7:10" x14ac:dyDescent="0.35">
      <c r="G262" s="126"/>
      <c r="H262" s="126"/>
      <c r="I262" s="126"/>
      <c r="J262" s="126"/>
    </row>
    <row r="263" spans="7:10" x14ac:dyDescent="0.35">
      <c r="G263" s="126"/>
      <c r="H263" s="126"/>
      <c r="I263" s="126"/>
      <c r="J263" s="126"/>
    </row>
    <row r="264" spans="7:10" x14ac:dyDescent="0.35">
      <c r="G264" s="126"/>
      <c r="H264" s="126"/>
      <c r="I264" s="126"/>
      <c r="J264" s="126"/>
    </row>
    <row r="265" spans="7:10" x14ac:dyDescent="0.35">
      <c r="G265" s="126"/>
      <c r="H265" s="126"/>
      <c r="I265" s="126"/>
      <c r="J265" s="126"/>
    </row>
    <row r="266" spans="7:10" x14ac:dyDescent="0.35">
      <c r="G266" s="126"/>
      <c r="H266" s="126"/>
      <c r="I266" s="126"/>
      <c r="J266" s="126"/>
    </row>
    <row r="267" spans="7:10" x14ac:dyDescent="0.35">
      <c r="G267" s="126"/>
      <c r="H267" s="126"/>
      <c r="I267" s="126"/>
      <c r="J267" s="126"/>
    </row>
    <row r="268" spans="7:10" x14ac:dyDescent="0.35">
      <c r="G268" s="126"/>
      <c r="H268" s="126"/>
      <c r="I268" s="126"/>
      <c r="J268" s="126"/>
    </row>
    <row r="269" spans="7:10" x14ac:dyDescent="0.35">
      <c r="G269" s="126"/>
      <c r="H269" s="126"/>
      <c r="I269" s="126"/>
      <c r="J269" s="126"/>
    </row>
    <row r="270" spans="7:10" x14ac:dyDescent="0.35">
      <c r="G270" s="126"/>
      <c r="H270" s="126"/>
      <c r="I270" s="126"/>
      <c r="J270" s="126"/>
    </row>
    <row r="271" spans="7:10" x14ac:dyDescent="0.35">
      <c r="G271" s="126"/>
      <c r="H271" s="126"/>
      <c r="I271" s="126"/>
      <c r="J271" s="126"/>
    </row>
    <row r="272" spans="7:10" x14ac:dyDescent="0.35">
      <c r="G272" s="126"/>
      <c r="H272" s="126"/>
      <c r="I272" s="126"/>
      <c r="J272" s="126"/>
    </row>
    <row r="273" spans="7:10" x14ac:dyDescent="0.35">
      <c r="G273" s="126"/>
      <c r="H273" s="126"/>
      <c r="I273" s="126"/>
      <c r="J273" s="126"/>
    </row>
    <row r="274" spans="7:10" x14ac:dyDescent="0.35">
      <c r="G274" s="126"/>
      <c r="H274" s="126"/>
      <c r="I274" s="126"/>
      <c r="J274" s="126"/>
    </row>
    <row r="275" spans="7:10" x14ac:dyDescent="0.35">
      <c r="G275" s="126"/>
      <c r="H275" s="126"/>
      <c r="I275" s="126"/>
      <c r="J275" s="126"/>
    </row>
    <row r="276" spans="7:10" x14ac:dyDescent="0.35">
      <c r="G276" s="126"/>
      <c r="H276" s="126"/>
      <c r="I276" s="126"/>
      <c r="J276" s="126"/>
    </row>
    <row r="277" spans="7:10" x14ac:dyDescent="0.35">
      <c r="G277" s="126"/>
      <c r="H277" s="126"/>
      <c r="I277" s="126"/>
      <c r="J277" s="126"/>
    </row>
    <row r="278" spans="7:10" x14ac:dyDescent="0.35">
      <c r="G278" s="126"/>
      <c r="H278" s="126"/>
      <c r="I278" s="126"/>
      <c r="J278" s="126"/>
    </row>
    <row r="279" spans="7:10" x14ac:dyDescent="0.35">
      <c r="G279" s="126"/>
      <c r="H279" s="126"/>
      <c r="I279" s="126"/>
      <c r="J279" s="126"/>
    </row>
    <row r="280" spans="7:10" x14ac:dyDescent="0.35">
      <c r="G280" s="126"/>
      <c r="H280" s="126"/>
      <c r="I280" s="126"/>
      <c r="J280" s="126"/>
    </row>
    <row r="281" spans="7:10" x14ac:dyDescent="0.35">
      <c r="G281" s="126"/>
      <c r="H281" s="126"/>
      <c r="I281" s="126"/>
      <c r="J281" s="126"/>
    </row>
    <row r="282" spans="7:10" x14ac:dyDescent="0.35">
      <c r="G282" s="126"/>
      <c r="H282" s="126"/>
      <c r="I282" s="126"/>
      <c r="J282" s="126"/>
    </row>
    <row r="283" spans="7:10" x14ac:dyDescent="0.35">
      <c r="G283" s="126"/>
      <c r="H283" s="126"/>
      <c r="I283" s="126"/>
      <c r="J283" s="126"/>
    </row>
    <row r="284" spans="7:10" x14ac:dyDescent="0.35">
      <c r="G284" s="126"/>
      <c r="H284" s="126"/>
      <c r="I284" s="126"/>
      <c r="J284" s="126"/>
    </row>
    <row r="285" spans="7:10" x14ac:dyDescent="0.35">
      <c r="G285" s="126"/>
      <c r="H285" s="126"/>
      <c r="I285" s="126"/>
      <c r="J285" s="126"/>
    </row>
    <row r="286" spans="7:10" x14ac:dyDescent="0.35">
      <c r="G286" s="126"/>
      <c r="H286" s="126"/>
      <c r="I286" s="126"/>
      <c r="J286" s="126"/>
    </row>
    <row r="287" spans="7:10" x14ac:dyDescent="0.35">
      <c r="G287" s="126"/>
      <c r="H287" s="126"/>
      <c r="I287" s="126"/>
      <c r="J287" s="126"/>
    </row>
    <row r="288" spans="7:10" x14ac:dyDescent="0.35">
      <c r="G288" s="126"/>
      <c r="H288" s="126"/>
      <c r="I288" s="126"/>
      <c r="J288" s="126"/>
    </row>
    <row r="289" spans="7:10" x14ac:dyDescent="0.35">
      <c r="G289" s="126"/>
      <c r="H289" s="126"/>
      <c r="I289" s="126"/>
      <c r="J289" s="126"/>
    </row>
    <row r="290" spans="7:10" x14ac:dyDescent="0.35">
      <c r="G290" s="126"/>
      <c r="H290" s="126"/>
      <c r="I290" s="126"/>
      <c r="J290" s="126"/>
    </row>
    <row r="291" spans="7:10" x14ac:dyDescent="0.35">
      <c r="G291" s="126"/>
      <c r="H291" s="126"/>
      <c r="I291" s="126"/>
      <c r="J291" s="126"/>
    </row>
    <row r="292" spans="7:10" x14ac:dyDescent="0.35">
      <c r="G292" s="126"/>
      <c r="H292" s="126"/>
      <c r="I292" s="126"/>
      <c r="J292" s="126"/>
    </row>
    <row r="293" spans="7:10" x14ac:dyDescent="0.35">
      <c r="G293" s="126"/>
      <c r="H293" s="126"/>
      <c r="I293" s="126"/>
      <c r="J293" s="126"/>
    </row>
    <row r="294" spans="7:10" x14ac:dyDescent="0.35">
      <c r="G294" s="126"/>
      <c r="H294" s="126"/>
      <c r="I294" s="126"/>
      <c r="J294" s="126"/>
    </row>
    <row r="295" spans="7:10" x14ac:dyDescent="0.35">
      <c r="G295" s="126"/>
      <c r="H295" s="126"/>
      <c r="I295" s="126"/>
      <c r="J295" s="126"/>
    </row>
    <row r="296" spans="7:10" x14ac:dyDescent="0.35">
      <c r="G296" s="126"/>
      <c r="H296" s="126"/>
      <c r="I296" s="126"/>
      <c r="J296" s="126"/>
    </row>
    <row r="297" spans="7:10" x14ac:dyDescent="0.35">
      <c r="G297" s="126"/>
      <c r="H297" s="126"/>
      <c r="I297" s="126"/>
      <c r="J297" s="126"/>
    </row>
    <row r="298" spans="7:10" x14ac:dyDescent="0.35">
      <c r="G298" s="126"/>
      <c r="H298" s="126"/>
      <c r="I298" s="126"/>
      <c r="J298" s="126"/>
    </row>
    <row r="299" spans="7:10" x14ac:dyDescent="0.35">
      <c r="G299" s="126"/>
      <c r="H299" s="126"/>
      <c r="I299" s="126"/>
      <c r="J299" s="126"/>
    </row>
    <row r="300" spans="7:10" x14ac:dyDescent="0.35">
      <c r="G300" s="126"/>
      <c r="H300" s="126"/>
      <c r="I300" s="126"/>
      <c r="J300" s="126"/>
    </row>
    <row r="301" spans="7:10" x14ac:dyDescent="0.35">
      <c r="G301" s="126"/>
      <c r="H301" s="126"/>
      <c r="I301" s="126"/>
      <c r="J301" s="126"/>
    </row>
    <row r="302" spans="7:10" x14ac:dyDescent="0.35">
      <c r="G302" s="126"/>
      <c r="H302" s="126"/>
      <c r="I302" s="126"/>
      <c r="J302" s="126"/>
    </row>
    <row r="303" spans="7:10" x14ac:dyDescent="0.35">
      <c r="G303" s="126"/>
      <c r="H303" s="126"/>
      <c r="I303" s="126"/>
      <c r="J303" s="126"/>
    </row>
    <row r="304" spans="7:10" x14ac:dyDescent="0.35">
      <c r="G304" s="126"/>
      <c r="H304" s="126"/>
      <c r="I304" s="126"/>
      <c r="J304" s="126"/>
    </row>
    <row r="305" spans="7:10" x14ac:dyDescent="0.35">
      <c r="G305" s="126"/>
      <c r="H305" s="126"/>
      <c r="I305" s="126"/>
      <c r="J305" s="126"/>
    </row>
    <row r="306" spans="7:10" x14ac:dyDescent="0.35">
      <c r="G306" s="126"/>
      <c r="H306" s="126"/>
      <c r="I306" s="126"/>
      <c r="J306" s="126"/>
    </row>
    <row r="307" spans="7:10" x14ac:dyDescent="0.35">
      <c r="G307" s="126"/>
      <c r="H307" s="126"/>
      <c r="I307" s="126"/>
      <c r="J307" s="126"/>
    </row>
    <row r="308" spans="7:10" x14ac:dyDescent="0.35">
      <c r="G308" s="126"/>
      <c r="H308" s="126"/>
      <c r="I308" s="126"/>
      <c r="J308" s="126"/>
    </row>
    <row r="309" spans="7:10" x14ac:dyDescent="0.35">
      <c r="G309" s="126"/>
      <c r="H309" s="126"/>
      <c r="I309" s="126"/>
      <c r="J309" s="126"/>
    </row>
    <row r="310" spans="7:10" x14ac:dyDescent="0.35">
      <c r="G310" s="126"/>
      <c r="H310" s="126"/>
      <c r="I310" s="126"/>
      <c r="J310" s="126"/>
    </row>
    <row r="311" spans="7:10" x14ac:dyDescent="0.35">
      <c r="G311" s="126"/>
      <c r="H311" s="126"/>
      <c r="I311" s="126"/>
      <c r="J311" s="126"/>
    </row>
    <row r="312" spans="7:10" x14ac:dyDescent="0.35">
      <c r="G312" s="126"/>
      <c r="H312" s="126"/>
      <c r="I312" s="126"/>
      <c r="J312" s="126"/>
    </row>
    <row r="313" spans="7:10" x14ac:dyDescent="0.35">
      <c r="G313" s="126"/>
      <c r="H313" s="126"/>
      <c r="I313" s="126"/>
      <c r="J313" s="126"/>
    </row>
    <row r="314" spans="7:10" x14ac:dyDescent="0.35">
      <c r="G314" s="126"/>
      <c r="H314" s="126"/>
      <c r="I314" s="126"/>
      <c r="J314" s="126"/>
    </row>
    <row r="315" spans="7:10" x14ac:dyDescent="0.35">
      <c r="G315" s="126"/>
      <c r="H315" s="126"/>
      <c r="I315" s="126"/>
      <c r="J315" s="126"/>
    </row>
    <row r="316" spans="7:10" x14ac:dyDescent="0.35">
      <c r="G316" s="126"/>
      <c r="H316" s="126"/>
      <c r="I316" s="126"/>
      <c r="J316" s="126"/>
    </row>
    <row r="317" spans="7:10" x14ac:dyDescent="0.35">
      <c r="G317" s="126"/>
      <c r="H317" s="126"/>
      <c r="I317" s="126"/>
      <c r="J317" s="126"/>
    </row>
    <row r="318" spans="7:10" x14ac:dyDescent="0.35">
      <c r="G318" s="126"/>
      <c r="H318" s="126"/>
      <c r="I318" s="126"/>
      <c r="J318" s="126"/>
    </row>
    <row r="319" spans="7:10" x14ac:dyDescent="0.35">
      <c r="G319" s="126"/>
      <c r="H319" s="126"/>
      <c r="I319" s="126"/>
      <c r="J319" s="126"/>
    </row>
    <row r="320" spans="7:10" x14ac:dyDescent="0.35">
      <c r="G320" s="126"/>
      <c r="H320" s="126"/>
      <c r="I320" s="126"/>
      <c r="J320" s="126"/>
    </row>
    <row r="321" spans="7:10" x14ac:dyDescent="0.35">
      <c r="G321" s="126"/>
      <c r="H321" s="126"/>
      <c r="I321" s="126"/>
      <c r="J321" s="126"/>
    </row>
    <row r="322" spans="7:10" x14ac:dyDescent="0.35">
      <c r="G322" s="126"/>
      <c r="H322" s="126"/>
      <c r="I322" s="126"/>
      <c r="J322" s="126"/>
    </row>
    <row r="323" spans="7:10" x14ac:dyDescent="0.35">
      <c r="G323" s="126"/>
      <c r="H323" s="126"/>
      <c r="I323" s="126"/>
      <c r="J323" s="126"/>
    </row>
    <row r="324" spans="7:10" x14ac:dyDescent="0.35">
      <c r="G324" s="126"/>
      <c r="H324" s="126"/>
      <c r="I324" s="126"/>
      <c r="J324" s="126"/>
    </row>
    <row r="325" spans="7:10" x14ac:dyDescent="0.35">
      <c r="G325" s="126"/>
      <c r="H325" s="126"/>
      <c r="I325" s="126"/>
      <c r="J325" s="126"/>
    </row>
    <row r="326" spans="7:10" x14ac:dyDescent="0.35">
      <c r="G326" s="126"/>
      <c r="H326" s="126"/>
      <c r="I326" s="126"/>
      <c r="J326" s="126"/>
    </row>
    <row r="327" spans="7:10" x14ac:dyDescent="0.35">
      <c r="G327" s="126"/>
      <c r="H327" s="126"/>
      <c r="I327" s="126"/>
      <c r="J327" s="126"/>
    </row>
    <row r="328" spans="7:10" x14ac:dyDescent="0.35">
      <c r="G328" s="126"/>
      <c r="H328" s="126"/>
      <c r="I328" s="126"/>
      <c r="J328" s="126"/>
    </row>
    <row r="329" spans="7:10" x14ac:dyDescent="0.35">
      <c r="G329" s="126"/>
      <c r="H329" s="126"/>
      <c r="I329" s="126"/>
      <c r="J329" s="126"/>
    </row>
    <row r="330" spans="7:10" x14ac:dyDescent="0.35">
      <c r="G330" s="126"/>
      <c r="H330" s="126"/>
      <c r="I330" s="126"/>
      <c r="J330" s="126"/>
    </row>
    <row r="331" spans="7:10" x14ac:dyDescent="0.35">
      <c r="G331" s="126"/>
      <c r="H331" s="126"/>
      <c r="I331" s="126"/>
      <c r="J331" s="126"/>
    </row>
    <row r="332" spans="7:10" x14ac:dyDescent="0.35">
      <c r="G332" s="126"/>
      <c r="H332" s="126"/>
      <c r="I332" s="126"/>
      <c r="J332" s="126"/>
    </row>
    <row r="333" spans="7:10" x14ac:dyDescent="0.35">
      <c r="G333" s="126"/>
      <c r="H333" s="126"/>
      <c r="I333" s="126"/>
      <c r="J333" s="126"/>
    </row>
    <row r="334" spans="7:10" x14ac:dyDescent="0.35">
      <c r="G334" s="126"/>
      <c r="H334" s="126"/>
      <c r="I334" s="126"/>
      <c r="J334" s="126"/>
    </row>
    <row r="335" spans="7:10" x14ac:dyDescent="0.35">
      <c r="G335" s="126"/>
      <c r="H335" s="126"/>
      <c r="I335" s="126"/>
      <c r="J335" s="126"/>
    </row>
    <row r="336" spans="7:10" x14ac:dyDescent="0.35">
      <c r="G336" s="126"/>
      <c r="H336" s="126"/>
      <c r="I336" s="126"/>
      <c r="J336" s="126"/>
    </row>
    <row r="337" spans="7:10" x14ac:dyDescent="0.35">
      <c r="G337" s="126"/>
      <c r="H337" s="126"/>
      <c r="I337" s="126"/>
      <c r="J337" s="126"/>
    </row>
    <row r="338" spans="7:10" x14ac:dyDescent="0.35">
      <c r="G338" s="126"/>
      <c r="H338" s="126"/>
      <c r="I338" s="126"/>
      <c r="J338" s="126"/>
    </row>
    <row r="339" spans="7:10" x14ac:dyDescent="0.35">
      <c r="G339" s="126"/>
      <c r="H339" s="126"/>
      <c r="I339" s="126"/>
      <c r="J339" s="126"/>
    </row>
    <row r="340" spans="7:10" x14ac:dyDescent="0.35">
      <c r="G340" s="126"/>
      <c r="H340" s="126"/>
      <c r="I340" s="126"/>
      <c r="J340" s="126"/>
    </row>
    <row r="341" spans="7:10" x14ac:dyDescent="0.35">
      <c r="G341" s="126"/>
      <c r="H341" s="126"/>
      <c r="I341" s="126"/>
      <c r="J341" s="126"/>
    </row>
    <row r="342" spans="7:10" x14ac:dyDescent="0.35">
      <c r="G342" s="126"/>
      <c r="H342" s="126"/>
      <c r="I342" s="126"/>
      <c r="J342" s="126"/>
    </row>
    <row r="343" spans="7:10" x14ac:dyDescent="0.35">
      <c r="G343" s="126"/>
      <c r="H343" s="126"/>
      <c r="I343" s="126"/>
      <c r="J343" s="126"/>
    </row>
    <row r="344" spans="7:10" x14ac:dyDescent="0.35">
      <c r="G344" s="126"/>
      <c r="H344" s="126"/>
      <c r="I344" s="126"/>
      <c r="J344" s="126"/>
    </row>
    <row r="345" spans="7:10" x14ac:dyDescent="0.35">
      <c r="G345" s="126"/>
      <c r="H345" s="126"/>
      <c r="I345" s="126"/>
      <c r="J345" s="126"/>
    </row>
    <row r="346" spans="7:10" x14ac:dyDescent="0.35">
      <c r="G346" s="126"/>
      <c r="H346" s="126"/>
      <c r="I346" s="126"/>
      <c r="J346" s="126"/>
    </row>
    <row r="347" spans="7:10" x14ac:dyDescent="0.35">
      <c r="G347" s="126"/>
      <c r="H347" s="126"/>
      <c r="I347" s="126"/>
      <c r="J347" s="126"/>
    </row>
    <row r="348" spans="7:10" x14ac:dyDescent="0.35">
      <c r="G348" s="126"/>
      <c r="H348" s="126"/>
      <c r="I348" s="126"/>
      <c r="J348" s="126"/>
    </row>
    <row r="349" spans="7:10" x14ac:dyDescent="0.35">
      <c r="G349" s="126"/>
      <c r="H349" s="126"/>
      <c r="I349" s="126"/>
      <c r="J349" s="126"/>
    </row>
    <row r="350" spans="7:10" x14ac:dyDescent="0.35">
      <c r="G350" s="126"/>
      <c r="H350" s="126"/>
      <c r="I350" s="126"/>
      <c r="J350" s="126"/>
    </row>
    <row r="351" spans="7:10" x14ac:dyDescent="0.35">
      <c r="G351" s="126"/>
      <c r="H351" s="126"/>
      <c r="I351" s="126"/>
      <c r="J351" s="126"/>
    </row>
    <row r="352" spans="7:10" x14ac:dyDescent="0.35">
      <c r="G352" s="126"/>
      <c r="H352" s="126"/>
      <c r="I352" s="126"/>
      <c r="J352" s="126"/>
    </row>
    <row r="353" spans="7:10" x14ac:dyDescent="0.35">
      <c r="G353" s="126"/>
      <c r="H353" s="126"/>
      <c r="I353" s="126"/>
      <c r="J353" s="126"/>
    </row>
    <row r="354" spans="7:10" x14ac:dyDescent="0.35">
      <c r="G354" s="126"/>
      <c r="H354" s="126"/>
      <c r="I354" s="126"/>
      <c r="J354" s="126"/>
    </row>
    <row r="355" spans="7:10" x14ac:dyDescent="0.35">
      <c r="G355" s="126"/>
      <c r="H355" s="126"/>
      <c r="I355" s="126"/>
      <c r="J355" s="126"/>
    </row>
    <row r="356" spans="7:10" x14ac:dyDescent="0.35">
      <c r="G356" s="126"/>
      <c r="H356" s="126"/>
      <c r="I356" s="126"/>
      <c r="J356" s="126"/>
    </row>
    <row r="357" spans="7:10" x14ac:dyDescent="0.35">
      <c r="G357" s="126"/>
      <c r="H357" s="126"/>
      <c r="I357" s="126"/>
      <c r="J357" s="126"/>
    </row>
    <row r="358" spans="7:10" x14ac:dyDescent="0.35">
      <c r="G358" s="126"/>
      <c r="H358" s="126"/>
      <c r="I358" s="126"/>
      <c r="J358" s="126"/>
    </row>
    <row r="359" spans="7:10" x14ac:dyDescent="0.35">
      <c r="G359" s="126"/>
      <c r="H359" s="126"/>
      <c r="I359" s="126"/>
      <c r="J359" s="126"/>
    </row>
    <row r="360" spans="7:10" x14ac:dyDescent="0.35">
      <c r="G360" s="126"/>
      <c r="H360" s="126"/>
      <c r="I360" s="126"/>
      <c r="J360" s="126"/>
    </row>
    <row r="361" spans="7:10" x14ac:dyDescent="0.35">
      <c r="G361" s="126"/>
      <c r="H361" s="126"/>
      <c r="I361" s="126"/>
      <c r="J361" s="126"/>
    </row>
    <row r="362" spans="7:10" x14ac:dyDescent="0.35">
      <c r="G362" s="126"/>
      <c r="H362" s="126"/>
      <c r="I362" s="126"/>
      <c r="J362" s="126"/>
    </row>
    <row r="363" spans="7:10" x14ac:dyDescent="0.35">
      <c r="G363" s="126"/>
      <c r="H363" s="126"/>
      <c r="I363" s="126"/>
      <c r="J363" s="126"/>
    </row>
    <row r="364" spans="7:10" x14ac:dyDescent="0.35">
      <c r="G364" s="126"/>
      <c r="H364" s="126"/>
      <c r="I364" s="126"/>
      <c r="J364" s="126"/>
    </row>
    <row r="365" spans="7:10" x14ac:dyDescent="0.35">
      <c r="G365" s="126"/>
      <c r="H365" s="126"/>
      <c r="I365" s="126"/>
      <c r="J365" s="126"/>
    </row>
    <row r="366" spans="7:10" x14ac:dyDescent="0.35">
      <c r="G366" s="126"/>
      <c r="H366" s="126"/>
      <c r="I366" s="126"/>
      <c r="J366" s="126"/>
    </row>
    <row r="367" spans="7:10" x14ac:dyDescent="0.35">
      <c r="G367" s="126"/>
      <c r="H367" s="126"/>
      <c r="I367" s="126"/>
      <c r="J367" s="126"/>
    </row>
    <row r="368" spans="7:10" x14ac:dyDescent="0.35">
      <c r="G368" s="126"/>
      <c r="H368" s="126"/>
      <c r="I368" s="126"/>
      <c r="J368" s="126"/>
    </row>
    <row r="369" spans="7:10" x14ac:dyDescent="0.35">
      <c r="G369" s="126"/>
      <c r="H369" s="126"/>
      <c r="I369" s="126"/>
      <c r="J369" s="126"/>
    </row>
    <row r="370" spans="7:10" x14ac:dyDescent="0.35">
      <c r="G370" s="126"/>
      <c r="H370" s="126"/>
      <c r="I370" s="126"/>
      <c r="J370" s="126"/>
    </row>
    <row r="371" spans="7:10" x14ac:dyDescent="0.35">
      <c r="G371" s="126"/>
      <c r="H371" s="126"/>
      <c r="I371" s="126"/>
      <c r="J371" s="126"/>
    </row>
    <row r="372" spans="7:10" x14ac:dyDescent="0.35">
      <c r="G372" s="126"/>
      <c r="H372" s="126"/>
      <c r="I372" s="126"/>
      <c r="J372" s="126"/>
    </row>
    <row r="373" spans="7:10" x14ac:dyDescent="0.35">
      <c r="G373" s="126"/>
      <c r="H373" s="126"/>
      <c r="I373" s="126"/>
      <c r="J373" s="126"/>
    </row>
    <row r="374" spans="7:10" x14ac:dyDescent="0.35">
      <c r="G374" s="126"/>
      <c r="H374" s="126"/>
      <c r="I374" s="126"/>
      <c r="J374" s="126"/>
    </row>
    <row r="375" spans="7:10" x14ac:dyDescent="0.35">
      <c r="G375" s="126"/>
      <c r="H375" s="126"/>
      <c r="I375" s="126"/>
      <c r="J375" s="126"/>
    </row>
    <row r="376" spans="7:10" x14ac:dyDescent="0.35">
      <c r="G376" s="126"/>
      <c r="H376" s="126"/>
      <c r="I376" s="126"/>
      <c r="J376" s="126"/>
    </row>
    <row r="377" spans="7:10" x14ac:dyDescent="0.35">
      <c r="G377" s="126"/>
      <c r="H377" s="126"/>
      <c r="I377" s="126"/>
      <c r="J377" s="126"/>
    </row>
    <row r="378" spans="7:10" x14ac:dyDescent="0.35">
      <c r="G378" s="126"/>
      <c r="H378" s="126"/>
      <c r="I378" s="126"/>
      <c r="J378" s="126"/>
    </row>
    <row r="379" spans="7:10" x14ac:dyDescent="0.35">
      <c r="G379" s="126"/>
      <c r="H379" s="126"/>
      <c r="I379" s="126"/>
      <c r="J379" s="126"/>
    </row>
    <row r="380" spans="7:10" x14ac:dyDescent="0.35">
      <c r="G380" s="126"/>
      <c r="H380" s="126"/>
      <c r="I380" s="126"/>
      <c r="J380" s="126"/>
    </row>
    <row r="381" spans="7:10" x14ac:dyDescent="0.35">
      <c r="G381" s="126"/>
      <c r="H381" s="126"/>
      <c r="I381" s="126"/>
      <c r="J381" s="126"/>
    </row>
    <row r="382" spans="7:10" x14ac:dyDescent="0.35">
      <c r="G382" s="126"/>
      <c r="H382" s="126"/>
      <c r="I382" s="126"/>
      <c r="J382" s="126"/>
    </row>
    <row r="383" spans="7:10" x14ac:dyDescent="0.35">
      <c r="G383" s="126"/>
      <c r="H383" s="126"/>
      <c r="I383" s="126"/>
      <c r="J383" s="126"/>
    </row>
    <row r="384" spans="7:10" x14ac:dyDescent="0.35">
      <c r="G384" s="126"/>
      <c r="H384" s="126"/>
      <c r="I384" s="126"/>
      <c r="J384" s="126"/>
    </row>
    <row r="385" spans="7:10" x14ac:dyDescent="0.35">
      <c r="G385" s="126"/>
      <c r="H385" s="126"/>
      <c r="I385" s="126"/>
      <c r="J385" s="126"/>
    </row>
    <row r="386" spans="7:10" x14ac:dyDescent="0.35">
      <c r="G386" s="126"/>
      <c r="H386" s="126"/>
      <c r="I386" s="126"/>
      <c r="J386" s="126"/>
    </row>
    <row r="387" spans="7:10" x14ac:dyDescent="0.35">
      <c r="G387" s="126"/>
      <c r="H387" s="126"/>
      <c r="I387" s="126"/>
      <c r="J387" s="126"/>
    </row>
    <row r="388" spans="7:10" x14ac:dyDescent="0.35">
      <c r="G388" s="126"/>
      <c r="H388" s="126"/>
      <c r="I388" s="126"/>
      <c r="J388" s="126"/>
    </row>
    <row r="389" spans="7:10" x14ac:dyDescent="0.35">
      <c r="G389" s="126"/>
      <c r="H389" s="126"/>
      <c r="I389" s="126"/>
      <c r="J389" s="126"/>
    </row>
    <row r="390" spans="7:10" x14ac:dyDescent="0.35">
      <c r="G390" s="126"/>
      <c r="H390" s="126"/>
      <c r="I390" s="126"/>
      <c r="J390" s="126"/>
    </row>
    <row r="391" spans="7:10" x14ac:dyDescent="0.35">
      <c r="G391" s="126"/>
      <c r="H391" s="126"/>
      <c r="I391" s="126"/>
      <c r="J391" s="126"/>
    </row>
    <row r="392" spans="7:10" x14ac:dyDescent="0.35">
      <c r="G392" s="126"/>
      <c r="H392" s="126"/>
      <c r="I392" s="126"/>
      <c r="J392" s="126"/>
    </row>
    <row r="393" spans="7:10" x14ac:dyDescent="0.35">
      <c r="G393" s="126"/>
      <c r="H393" s="126"/>
      <c r="I393" s="126"/>
      <c r="J393" s="126"/>
    </row>
    <row r="394" spans="7:10" x14ac:dyDescent="0.35">
      <c r="G394" s="126"/>
      <c r="H394" s="126"/>
      <c r="I394" s="126"/>
      <c r="J394" s="126"/>
    </row>
    <row r="395" spans="7:10" x14ac:dyDescent="0.35">
      <c r="G395" s="126"/>
      <c r="H395" s="126"/>
      <c r="I395" s="126"/>
      <c r="J395" s="126"/>
    </row>
    <row r="396" spans="7:10" x14ac:dyDescent="0.35">
      <c r="G396" s="126"/>
      <c r="H396" s="126"/>
      <c r="I396" s="126"/>
      <c r="J396" s="126"/>
    </row>
    <row r="397" spans="7:10" x14ac:dyDescent="0.35">
      <c r="G397" s="126"/>
      <c r="H397" s="126"/>
      <c r="I397" s="126"/>
      <c r="J397" s="126"/>
    </row>
    <row r="398" spans="7:10" x14ac:dyDescent="0.35">
      <c r="G398" s="126"/>
      <c r="H398" s="126"/>
      <c r="I398" s="126"/>
      <c r="J398" s="126"/>
    </row>
    <row r="399" spans="7:10" x14ac:dyDescent="0.35">
      <c r="G399" s="126"/>
      <c r="H399" s="126"/>
      <c r="I399" s="126"/>
      <c r="J399" s="126"/>
    </row>
    <row r="400" spans="7:10" x14ac:dyDescent="0.35">
      <c r="G400" s="126"/>
      <c r="H400" s="126"/>
      <c r="I400" s="126"/>
      <c r="J400" s="126"/>
    </row>
    <row r="401" spans="7:10" x14ac:dyDescent="0.35">
      <c r="G401" s="126"/>
      <c r="H401" s="126"/>
      <c r="I401" s="126"/>
      <c r="J401" s="126"/>
    </row>
    <row r="402" spans="7:10" x14ac:dyDescent="0.35">
      <c r="G402" s="126"/>
      <c r="H402" s="126"/>
      <c r="I402" s="126"/>
      <c r="J402" s="126"/>
    </row>
    <row r="403" spans="7:10" x14ac:dyDescent="0.35">
      <c r="G403" s="126"/>
      <c r="H403" s="126"/>
      <c r="I403" s="126"/>
      <c r="J403" s="126"/>
    </row>
    <row r="404" spans="7:10" x14ac:dyDescent="0.35">
      <c r="G404" s="126"/>
      <c r="H404" s="126"/>
      <c r="I404" s="126"/>
      <c r="J404" s="126"/>
    </row>
    <row r="405" spans="7:10" x14ac:dyDescent="0.35">
      <c r="G405" s="126"/>
      <c r="H405" s="126"/>
      <c r="I405" s="126"/>
      <c r="J405" s="126"/>
    </row>
    <row r="406" spans="7:10" x14ac:dyDescent="0.35">
      <c r="G406" s="126"/>
      <c r="H406" s="126"/>
      <c r="I406" s="126"/>
      <c r="J406" s="126"/>
    </row>
    <row r="407" spans="7:10" x14ac:dyDescent="0.35">
      <c r="G407" s="126"/>
      <c r="H407" s="126"/>
      <c r="I407" s="126"/>
      <c r="J407" s="126"/>
    </row>
    <row r="408" spans="7:10" x14ac:dyDescent="0.35">
      <c r="G408" s="126"/>
      <c r="H408" s="126"/>
      <c r="I408" s="126"/>
      <c r="J408" s="126"/>
    </row>
    <row r="409" spans="7:10" x14ac:dyDescent="0.35">
      <c r="G409" s="126"/>
      <c r="H409" s="126"/>
      <c r="I409" s="126"/>
      <c r="J409" s="126"/>
    </row>
    <row r="410" spans="7:10" x14ac:dyDescent="0.35">
      <c r="G410" s="126"/>
      <c r="H410" s="126"/>
      <c r="I410" s="126"/>
      <c r="J410" s="126"/>
    </row>
    <row r="411" spans="7:10" x14ac:dyDescent="0.35">
      <c r="G411" s="126"/>
      <c r="H411" s="126"/>
      <c r="I411" s="126"/>
      <c r="J411" s="126"/>
    </row>
    <row r="412" spans="7:10" x14ac:dyDescent="0.35">
      <c r="G412" s="126"/>
      <c r="H412" s="126"/>
      <c r="I412" s="126"/>
      <c r="J412" s="126"/>
    </row>
    <row r="413" spans="7:10" x14ac:dyDescent="0.35">
      <c r="G413" s="126"/>
      <c r="H413" s="126"/>
      <c r="I413" s="126"/>
      <c r="J413" s="126"/>
    </row>
    <row r="414" spans="7:10" x14ac:dyDescent="0.35">
      <c r="G414" s="126"/>
      <c r="H414" s="126"/>
      <c r="I414" s="126"/>
      <c r="J414" s="126"/>
    </row>
    <row r="415" spans="7:10" x14ac:dyDescent="0.35">
      <c r="G415" s="126"/>
      <c r="H415" s="126"/>
      <c r="I415" s="126"/>
      <c r="J415" s="126"/>
    </row>
    <row r="416" spans="7:10" x14ac:dyDescent="0.35">
      <c r="G416" s="126"/>
      <c r="H416" s="126"/>
      <c r="I416" s="126"/>
      <c r="J416" s="126"/>
    </row>
    <row r="417" spans="7:10" x14ac:dyDescent="0.35">
      <c r="G417" s="126"/>
      <c r="H417" s="126"/>
      <c r="I417" s="126"/>
      <c r="J417" s="126"/>
    </row>
    <row r="418" spans="7:10" x14ac:dyDescent="0.35">
      <c r="G418" s="126"/>
      <c r="H418" s="126"/>
      <c r="I418" s="126"/>
      <c r="J418" s="126"/>
    </row>
    <row r="419" spans="7:10" x14ac:dyDescent="0.35">
      <c r="G419" s="126"/>
      <c r="H419" s="126"/>
      <c r="I419" s="126"/>
      <c r="J419" s="126"/>
    </row>
    <row r="420" spans="7:10" x14ac:dyDescent="0.35">
      <c r="G420" s="126"/>
      <c r="H420" s="126"/>
      <c r="I420" s="126"/>
      <c r="J420" s="126"/>
    </row>
    <row r="421" spans="7:10" x14ac:dyDescent="0.35">
      <c r="G421" s="126"/>
      <c r="H421" s="126"/>
      <c r="I421" s="126"/>
      <c r="J421" s="126"/>
    </row>
    <row r="422" spans="7:10" x14ac:dyDescent="0.35">
      <c r="G422" s="126"/>
      <c r="H422" s="126"/>
      <c r="I422" s="126"/>
      <c r="J422" s="126"/>
    </row>
    <row r="423" spans="7:10" x14ac:dyDescent="0.35">
      <c r="G423" s="126"/>
      <c r="H423" s="126"/>
      <c r="I423" s="126"/>
      <c r="J423" s="126"/>
    </row>
    <row r="424" spans="7:10" x14ac:dyDescent="0.35">
      <c r="G424" s="126"/>
      <c r="H424" s="126"/>
      <c r="I424" s="126"/>
      <c r="J424" s="126"/>
    </row>
    <row r="425" spans="7:10" x14ac:dyDescent="0.35">
      <c r="G425" s="126"/>
      <c r="H425" s="126"/>
      <c r="I425" s="126"/>
      <c r="J425" s="126"/>
    </row>
    <row r="426" spans="7:10" x14ac:dyDescent="0.35">
      <c r="G426" s="126"/>
      <c r="H426" s="126"/>
      <c r="I426" s="126"/>
      <c r="J426" s="126"/>
    </row>
    <row r="427" spans="7:10" x14ac:dyDescent="0.35">
      <c r="G427" s="126"/>
      <c r="H427" s="126"/>
      <c r="I427" s="126"/>
      <c r="J427" s="126"/>
    </row>
    <row r="428" spans="7:10" x14ac:dyDescent="0.35">
      <c r="G428" s="126"/>
      <c r="H428" s="126"/>
      <c r="I428" s="126"/>
      <c r="J428" s="126"/>
    </row>
    <row r="429" spans="7:10" x14ac:dyDescent="0.35">
      <c r="G429" s="126"/>
      <c r="H429" s="126"/>
      <c r="I429" s="126"/>
      <c r="J429" s="126"/>
    </row>
    <row r="430" spans="7:10" x14ac:dyDescent="0.35">
      <c r="G430" s="126"/>
      <c r="H430" s="126"/>
      <c r="I430" s="126"/>
      <c r="J430" s="126"/>
    </row>
    <row r="431" spans="7:10" x14ac:dyDescent="0.35">
      <c r="G431" s="126"/>
      <c r="H431" s="126"/>
      <c r="I431" s="126"/>
      <c r="J431" s="126"/>
    </row>
    <row r="432" spans="7:10" x14ac:dyDescent="0.35">
      <c r="G432" s="126"/>
      <c r="H432" s="126"/>
      <c r="I432" s="126"/>
      <c r="J432" s="126"/>
    </row>
    <row r="433" spans="7:10" x14ac:dyDescent="0.35">
      <c r="G433" s="126"/>
      <c r="H433" s="126"/>
      <c r="I433" s="126"/>
      <c r="J433" s="126"/>
    </row>
    <row r="434" spans="7:10" x14ac:dyDescent="0.35">
      <c r="G434" s="126"/>
      <c r="H434" s="126"/>
      <c r="I434" s="126"/>
      <c r="J434" s="126"/>
    </row>
    <row r="435" spans="7:10" x14ac:dyDescent="0.35">
      <c r="G435" s="126"/>
      <c r="H435" s="126"/>
      <c r="I435" s="126"/>
      <c r="J435" s="126"/>
    </row>
    <row r="436" spans="7:10" x14ac:dyDescent="0.35">
      <c r="G436" s="126"/>
      <c r="H436" s="126"/>
      <c r="I436" s="126"/>
      <c r="J436" s="126"/>
    </row>
    <row r="437" spans="7:10" x14ac:dyDescent="0.35">
      <c r="G437" s="126"/>
      <c r="H437" s="126"/>
      <c r="I437" s="126"/>
      <c r="J437" s="126"/>
    </row>
    <row r="438" spans="7:10" x14ac:dyDescent="0.35">
      <c r="G438" s="126"/>
      <c r="H438" s="126"/>
      <c r="I438" s="126"/>
      <c r="J438" s="126"/>
    </row>
    <row r="439" spans="7:10" x14ac:dyDescent="0.35">
      <c r="G439" s="126"/>
      <c r="H439" s="126"/>
      <c r="I439" s="126"/>
      <c r="J439" s="126"/>
    </row>
    <row r="440" spans="7:10" x14ac:dyDescent="0.35">
      <c r="G440" s="126"/>
      <c r="H440" s="126"/>
      <c r="I440" s="126"/>
      <c r="J440" s="126"/>
    </row>
    <row r="441" spans="7:10" x14ac:dyDescent="0.35">
      <c r="G441" s="126"/>
      <c r="H441" s="126"/>
      <c r="I441" s="126"/>
      <c r="J441" s="126"/>
    </row>
    <row r="442" spans="7:10" x14ac:dyDescent="0.35">
      <c r="G442" s="126"/>
      <c r="H442" s="126"/>
      <c r="I442" s="126"/>
      <c r="J442" s="126"/>
    </row>
    <row r="443" spans="7:10" x14ac:dyDescent="0.35">
      <c r="G443" s="126"/>
      <c r="H443" s="126"/>
      <c r="I443" s="126"/>
      <c r="J443" s="126"/>
    </row>
    <row r="444" spans="7:10" x14ac:dyDescent="0.35">
      <c r="G444" s="126"/>
      <c r="H444" s="126"/>
      <c r="I444" s="126"/>
      <c r="J444" s="126"/>
    </row>
    <row r="445" spans="7:10" x14ac:dyDescent="0.35">
      <c r="G445" s="126"/>
      <c r="H445" s="126"/>
      <c r="I445" s="126"/>
      <c r="J445" s="126"/>
    </row>
    <row r="446" spans="7:10" x14ac:dyDescent="0.35">
      <c r="G446" s="126"/>
      <c r="H446" s="126"/>
      <c r="I446" s="126"/>
      <c r="J446" s="126"/>
    </row>
    <row r="447" spans="7:10" x14ac:dyDescent="0.35">
      <c r="G447" s="126"/>
      <c r="H447" s="126"/>
      <c r="I447" s="126"/>
      <c r="J447" s="126"/>
    </row>
    <row r="448" spans="7:10" x14ac:dyDescent="0.35">
      <c r="G448" s="126"/>
      <c r="H448" s="126"/>
      <c r="I448" s="126"/>
      <c r="J448" s="126"/>
    </row>
    <row r="449" spans="7:10" x14ac:dyDescent="0.35">
      <c r="G449" s="126"/>
      <c r="H449" s="126"/>
      <c r="I449" s="126"/>
      <c r="J449" s="126"/>
    </row>
    <row r="450" spans="7:10" x14ac:dyDescent="0.35">
      <c r="G450" s="126"/>
      <c r="H450" s="126"/>
      <c r="I450" s="126"/>
      <c r="J450" s="126"/>
    </row>
    <row r="451" spans="7:10" x14ac:dyDescent="0.35">
      <c r="G451" s="126"/>
      <c r="H451" s="126"/>
      <c r="I451" s="126"/>
      <c r="J451" s="126"/>
    </row>
    <row r="452" spans="7:10" x14ac:dyDescent="0.35">
      <c r="G452" s="126"/>
      <c r="H452" s="126"/>
      <c r="I452" s="126"/>
      <c r="J452" s="126"/>
    </row>
    <row r="453" spans="7:10" x14ac:dyDescent="0.35">
      <c r="G453" s="126"/>
      <c r="H453" s="126"/>
      <c r="I453" s="126"/>
      <c r="J453" s="126"/>
    </row>
    <row r="454" spans="7:10" x14ac:dyDescent="0.35">
      <c r="G454" s="126"/>
      <c r="H454" s="126"/>
      <c r="I454" s="126"/>
      <c r="J454" s="126"/>
    </row>
    <row r="455" spans="7:10" x14ac:dyDescent="0.35">
      <c r="G455" s="126"/>
      <c r="H455" s="126"/>
      <c r="I455" s="126"/>
      <c r="J455" s="126"/>
    </row>
    <row r="456" spans="7:10" x14ac:dyDescent="0.35">
      <c r="G456" s="126"/>
      <c r="H456" s="126"/>
      <c r="I456" s="126"/>
      <c r="J456" s="126"/>
    </row>
    <row r="457" spans="7:10" x14ac:dyDescent="0.35">
      <c r="G457" s="126"/>
      <c r="H457" s="126"/>
      <c r="I457" s="126"/>
      <c r="J457" s="126"/>
    </row>
    <row r="458" spans="7:10" x14ac:dyDescent="0.35">
      <c r="G458" s="126"/>
      <c r="H458" s="126"/>
      <c r="I458" s="126"/>
      <c r="J458" s="126"/>
    </row>
    <row r="459" spans="7:10" x14ac:dyDescent="0.35">
      <c r="G459" s="126"/>
      <c r="H459" s="126"/>
      <c r="I459" s="126"/>
      <c r="J459" s="126"/>
    </row>
    <row r="460" spans="7:10" x14ac:dyDescent="0.35">
      <c r="G460" s="126"/>
      <c r="H460" s="126"/>
      <c r="I460" s="126"/>
      <c r="J460" s="126"/>
    </row>
    <row r="461" spans="7:10" x14ac:dyDescent="0.35">
      <c r="G461" s="126"/>
      <c r="H461" s="126"/>
      <c r="I461" s="126"/>
      <c r="J461" s="126"/>
    </row>
    <row r="462" spans="7:10" x14ac:dyDescent="0.35">
      <c r="G462" s="126"/>
      <c r="H462" s="126"/>
      <c r="I462" s="126"/>
      <c r="J462" s="126"/>
    </row>
    <row r="463" spans="7:10" x14ac:dyDescent="0.35">
      <c r="G463" s="126"/>
      <c r="H463" s="126"/>
      <c r="I463" s="126"/>
      <c r="J463" s="126"/>
    </row>
    <row r="464" spans="7:10" x14ac:dyDescent="0.35">
      <c r="G464" s="126"/>
      <c r="H464" s="126"/>
      <c r="I464" s="126"/>
      <c r="J464" s="126"/>
    </row>
    <row r="465" spans="7:10" x14ac:dyDescent="0.35">
      <c r="G465" s="126"/>
      <c r="H465" s="126"/>
      <c r="I465" s="126"/>
      <c r="J465" s="126"/>
    </row>
    <row r="466" spans="7:10" x14ac:dyDescent="0.35">
      <c r="G466" s="126"/>
      <c r="H466" s="126"/>
      <c r="I466" s="126"/>
      <c r="J466" s="126"/>
    </row>
    <row r="467" spans="7:10" x14ac:dyDescent="0.35">
      <c r="G467" s="126"/>
      <c r="H467" s="126"/>
      <c r="I467" s="126"/>
      <c r="J467" s="126"/>
    </row>
    <row r="468" spans="7:10" x14ac:dyDescent="0.35">
      <c r="G468" s="126"/>
      <c r="H468" s="126"/>
      <c r="I468" s="126"/>
      <c r="J468" s="126"/>
    </row>
    <row r="469" spans="7:10" x14ac:dyDescent="0.35">
      <c r="G469" s="126"/>
      <c r="H469" s="126"/>
      <c r="I469" s="126"/>
      <c r="J469" s="126"/>
    </row>
    <row r="470" spans="7:10" x14ac:dyDescent="0.35">
      <c r="G470" s="126"/>
      <c r="H470" s="126"/>
      <c r="I470" s="126"/>
      <c r="J470" s="126"/>
    </row>
    <row r="471" spans="7:10" x14ac:dyDescent="0.35">
      <c r="G471" s="126"/>
      <c r="H471" s="126"/>
      <c r="I471" s="126"/>
      <c r="J471" s="126"/>
    </row>
    <row r="472" spans="7:10" x14ac:dyDescent="0.35">
      <c r="G472" s="126"/>
      <c r="H472" s="126"/>
      <c r="I472" s="126"/>
      <c r="J472" s="126"/>
    </row>
    <row r="473" spans="7:10" x14ac:dyDescent="0.35">
      <c r="G473" s="126"/>
      <c r="H473" s="126"/>
      <c r="I473" s="126"/>
      <c r="J473" s="126"/>
    </row>
    <row r="474" spans="7:10" x14ac:dyDescent="0.35">
      <c r="G474" s="126"/>
      <c r="H474" s="126"/>
      <c r="I474" s="126"/>
      <c r="J474" s="126"/>
    </row>
    <row r="475" spans="7:10" x14ac:dyDescent="0.35">
      <c r="G475" s="126"/>
      <c r="H475" s="126"/>
      <c r="I475" s="126"/>
      <c r="J475" s="126"/>
    </row>
    <row r="476" spans="7:10" x14ac:dyDescent="0.35">
      <c r="G476" s="126"/>
      <c r="H476" s="126"/>
      <c r="I476" s="126"/>
      <c r="J476" s="126"/>
    </row>
    <row r="477" spans="7:10" x14ac:dyDescent="0.35">
      <c r="G477" s="126"/>
      <c r="H477" s="126"/>
      <c r="I477" s="126"/>
      <c r="J477" s="126"/>
    </row>
    <row r="478" spans="7:10" x14ac:dyDescent="0.35">
      <c r="G478" s="126"/>
      <c r="H478" s="126"/>
      <c r="I478" s="126"/>
      <c r="J478" s="126"/>
    </row>
    <row r="479" spans="7:10" x14ac:dyDescent="0.35">
      <c r="G479" s="126"/>
      <c r="H479" s="126"/>
      <c r="I479" s="126"/>
      <c r="J479" s="126"/>
    </row>
    <row r="480" spans="7:10" x14ac:dyDescent="0.35">
      <c r="G480" s="126"/>
      <c r="H480" s="126"/>
      <c r="I480" s="126"/>
      <c r="J480" s="126"/>
    </row>
    <row r="481" spans="7:10" x14ac:dyDescent="0.35">
      <c r="G481" s="126"/>
      <c r="H481" s="126"/>
      <c r="I481" s="126"/>
      <c r="J481" s="126"/>
    </row>
    <row r="482" spans="7:10" x14ac:dyDescent="0.35">
      <c r="G482" s="126"/>
      <c r="H482" s="126"/>
      <c r="I482" s="126"/>
      <c r="J482" s="126"/>
    </row>
    <row r="483" spans="7:10" x14ac:dyDescent="0.35">
      <c r="G483" s="126"/>
      <c r="H483" s="126"/>
      <c r="I483" s="126"/>
      <c r="J483" s="126"/>
    </row>
    <row r="484" spans="7:10" x14ac:dyDescent="0.35">
      <c r="G484" s="126"/>
      <c r="H484" s="126"/>
      <c r="I484" s="126"/>
      <c r="J484" s="126"/>
    </row>
    <row r="485" spans="7:10" x14ac:dyDescent="0.35">
      <c r="G485" s="126"/>
      <c r="H485" s="126"/>
      <c r="I485" s="126"/>
      <c r="J485" s="126"/>
    </row>
    <row r="486" spans="7:10" x14ac:dyDescent="0.35">
      <c r="G486" s="126"/>
      <c r="H486" s="126"/>
      <c r="I486" s="126"/>
      <c r="J486" s="126"/>
    </row>
    <row r="487" spans="7:10" x14ac:dyDescent="0.35">
      <c r="G487" s="126"/>
      <c r="H487" s="126"/>
      <c r="I487" s="126"/>
      <c r="J487" s="126"/>
    </row>
    <row r="488" spans="7:10" x14ac:dyDescent="0.35">
      <c r="G488" s="126"/>
      <c r="H488" s="126"/>
      <c r="I488" s="126"/>
      <c r="J488" s="126"/>
    </row>
    <row r="489" spans="7:10" x14ac:dyDescent="0.35">
      <c r="G489" s="126"/>
      <c r="H489" s="126"/>
      <c r="I489" s="126"/>
      <c r="J489" s="126"/>
    </row>
    <row r="490" spans="7:10" x14ac:dyDescent="0.35">
      <c r="G490" s="126"/>
      <c r="H490" s="126"/>
      <c r="I490" s="126"/>
      <c r="J490" s="126"/>
    </row>
    <row r="491" spans="7:10" x14ac:dyDescent="0.35">
      <c r="G491" s="126"/>
      <c r="H491" s="126"/>
      <c r="I491" s="126"/>
      <c r="J491" s="126"/>
    </row>
    <row r="492" spans="7:10" x14ac:dyDescent="0.35">
      <c r="G492" s="126"/>
      <c r="H492" s="126"/>
      <c r="I492" s="126"/>
      <c r="J492" s="126"/>
    </row>
    <row r="493" spans="7:10" x14ac:dyDescent="0.35">
      <c r="G493" s="126"/>
      <c r="H493" s="126"/>
      <c r="I493" s="126"/>
      <c r="J493" s="126"/>
    </row>
    <row r="494" spans="7:10" x14ac:dyDescent="0.35">
      <c r="G494" s="126"/>
      <c r="H494" s="126"/>
      <c r="I494" s="126"/>
      <c r="J494" s="126"/>
    </row>
    <row r="495" spans="7:10" x14ac:dyDescent="0.35">
      <c r="G495" s="126"/>
      <c r="H495" s="126"/>
      <c r="I495" s="126"/>
      <c r="J495" s="126"/>
    </row>
    <row r="496" spans="7:10" x14ac:dyDescent="0.35">
      <c r="G496" s="126"/>
      <c r="H496" s="126"/>
      <c r="I496" s="126"/>
      <c r="J496" s="126"/>
    </row>
    <row r="497" spans="7:10" x14ac:dyDescent="0.35">
      <c r="G497" s="126"/>
      <c r="H497" s="126"/>
      <c r="I497" s="126"/>
      <c r="J497" s="126"/>
    </row>
    <row r="498" spans="7:10" x14ac:dyDescent="0.35">
      <c r="G498" s="126"/>
      <c r="H498" s="126"/>
      <c r="I498" s="126"/>
      <c r="J498" s="126"/>
    </row>
    <row r="499" spans="7:10" x14ac:dyDescent="0.35">
      <c r="G499" s="126"/>
      <c r="H499" s="126"/>
      <c r="I499" s="126"/>
      <c r="J499" s="126"/>
    </row>
    <row r="500" spans="7:10" x14ac:dyDescent="0.35">
      <c r="G500" s="126"/>
      <c r="H500" s="126"/>
      <c r="I500" s="126"/>
      <c r="J500" s="126"/>
    </row>
    <row r="501" spans="7:10" x14ac:dyDescent="0.35">
      <c r="G501" s="126"/>
      <c r="H501" s="126"/>
      <c r="I501" s="126"/>
      <c r="J501" s="126"/>
    </row>
    <row r="502" spans="7:10" x14ac:dyDescent="0.35">
      <c r="G502" s="126"/>
      <c r="H502" s="126"/>
      <c r="I502" s="126"/>
      <c r="J502" s="126"/>
    </row>
    <row r="503" spans="7:10" x14ac:dyDescent="0.35">
      <c r="G503" s="126"/>
      <c r="H503" s="126"/>
      <c r="I503" s="126"/>
      <c r="J503" s="126"/>
    </row>
    <row r="504" spans="7:10" x14ac:dyDescent="0.35">
      <c r="G504" s="126"/>
      <c r="H504" s="126"/>
      <c r="I504" s="126"/>
      <c r="J504" s="126"/>
    </row>
    <row r="505" spans="7:10" x14ac:dyDescent="0.35">
      <c r="G505" s="126"/>
      <c r="H505" s="126"/>
      <c r="I505" s="126"/>
      <c r="J505" s="126"/>
    </row>
  </sheetData>
  <sheetProtection algorithmName="SHA-512" hashValue="IsnHaSsxwiJ/4fg1EMsNXNvL6XKsUaEmD7NAlPoZVmxr+yvxkpJsRI3zHU8AlY+DtLsfiWc8a+vpC+s3dx9odg==" saltValue="r2wbiMgwYNxRgDt66pms3A==" spinCount="100000" sheet="1" objects="1" scenarios="1"/>
  <conditionalFormatting sqref="B4:D4 F4">
    <cfRule type="expression" dxfId="36" priority="19">
      <formula>_xlfn.ISFORMULA(B4)</formula>
    </cfRule>
  </conditionalFormatting>
  <conditionalFormatting sqref="B4:D4 F4">
    <cfRule type="expression" dxfId="35" priority="20">
      <formula>#REF!="Total"</formula>
    </cfRule>
  </conditionalFormatting>
  <conditionalFormatting sqref="K4:XFD6 G8:XFD55 H7:XFD7 A4:F4 A1:XFD3 A506:XFD1048576 A5 A6:E55">
    <cfRule type="expression" dxfId="34" priority="18">
      <formula>_xlfn.ISFORMULA(A1)</formula>
    </cfRule>
  </conditionalFormatting>
  <conditionalFormatting sqref="F6:F55">
    <cfRule type="containsText" dxfId="33" priority="12" operator="containsText" text="check input">
      <formula>NOT(ISERROR(SEARCH("check input",F6)))</formula>
    </cfRule>
  </conditionalFormatting>
  <conditionalFormatting sqref="F6:F55">
    <cfRule type="expression" dxfId="32" priority="11">
      <formula>_xlfn.ISFORMULA(F6)</formula>
    </cfRule>
  </conditionalFormatting>
  <conditionalFormatting sqref="F6:F55">
    <cfRule type="expression" dxfId="31" priority="10">
      <formula>$C6="Total"</formula>
    </cfRule>
  </conditionalFormatting>
  <conditionalFormatting sqref="B1:F4 B106:F1048576 B6:F55">
    <cfRule type="expression" dxfId="30" priority="9">
      <formula>$B1="Total"</formula>
    </cfRule>
  </conditionalFormatting>
  <conditionalFormatting sqref="F5">
    <cfRule type="expression" dxfId="29" priority="7">
      <formula>_xlfn.ISFORMULA(F5)</formula>
    </cfRule>
  </conditionalFormatting>
  <conditionalFormatting sqref="F5">
    <cfRule type="expression" dxfId="28" priority="8">
      <formula>#REF!="Total"</formula>
    </cfRule>
  </conditionalFormatting>
  <conditionalFormatting sqref="F5">
    <cfRule type="expression" dxfId="27" priority="6">
      <formula>_xlfn.ISFORMULA(F5)</formula>
    </cfRule>
  </conditionalFormatting>
  <conditionalFormatting sqref="F5">
    <cfRule type="expression" dxfId="26" priority="5">
      <formula>$B5="Total"</formula>
    </cfRule>
  </conditionalFormatting>
  <conditionalFormatting sqref="E5">
    <cfRule type="expression" dxfId="25" priority="3">
      <formula>_xlfn.ISFORMULA(E5)</formula>
    </cfRule>
  </conditionalFormatting>
  <conditionalFormatting sqref="E5">
    <cfRule type="expression" dxfId="24" priority="4">
      <formula>#REF!="Total"</formula>
    </cfRule>
  </conditionalFormatting>
  <conditionalFormatting sqref="E5">
    <cfRule type="expression" dxfId="23" priority="2">
      <formula>_xlfn.ISFORMULA(E5)</formula>
    </cfRule>
  </conditionalFormatting>
  <conditionalFormatting sqref="E5">
    <cfRule type="expression" dxfId="22" priority="1">
      <formula>$B5="Total"</formula>
    </cfRule>
  </conditionalFormatting>
  <dataValidations count="1">
    <dataValidation allowBlank="1" showInputMessage="1" showErrorMessage="1" prompt="Enter positive values only_x000a_" sqref="E4:E5" xr:uid="{47E863E3-BEA3-4665-B6CA-C06DDF22072B}"/>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B7D0149-817B-4273-B269-E8AEFBA576CE}">
          <x14:formula1>
            <xm:f>'Supplier List'!$B$3:$B$503</xm:f>
          </x14:formula1>
          <xm:sqref>C1</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6E0DD-0300-46C1-821E-B70A2925194E}">
  <sheetPr>
    <tabColor theme="7" tint="0.59999389629810485"/>
  </sheetPr>
  <dimension ref="A1:J29"/>
  <sheetViews>
    <sheetView showGridLines="0" zoomScale="90" zoomScaleNormal="90" workbookViewId="0">
      <selection activeCell="A3" sqref="A3:J11"/>
    </sheetView>
  </sheetViews>
  <sheetFormatPr defaultColWidth="9.1796875" defaultRowHeight="14.5" x14ac:dyDescent="0.35"/>
  <cols>
    <col min="1" max="1" width="11.7265625" style="126" customWidth="1"/>
    <col min="2" max="2" width="39.81640625" style="126" customWidth="1"/>
    <col min="3" max="3" width="15.26953125" style="126" bestFit="1" customWidth="1"/>
    <col min="4" max="5" width="13.453125" style="126" customWidth="1"/>
    <col min="6" max="8" width="16.54296875" style="126" customWidth="1"/>
    <col min="9" max="10" width="14.7265625" style="126" customWidth="1"/>
    <col min="11" max="12" width="11.7265625" style="126" customWidth="1"/>
    <col min="13" max="16384" width="9.1796875" style="126"/>
  </cols>
  <sheetData>
    <row r="1" spans="1:10" ht="18.5" x14ac:dyDescent="0.45">
      <c r="A1" s="279" t="s">
        <v>591</v>
      </c>
    </row>
    <row r="2" spans="1:10" ht="5.25" customHeight="1" x14ac:dyDescent="0.45">
      <c r="A2" s="279"/>
    </row>
    <row r="3" spans="1:10" ht="15" customHeight="1" x14ac:dyDescent="0.35">
      <c r="A3" s="492" t="s">
        <v>593</v>
      </c>
      <c r="B3" s="493"/>
      <c r="C3" s="493"/>
      <c r="D3" s="493"/>
      <c r="E3" s="493"/>
      <c r="F3" s="493"/>
      <c r="G3" s="493"/>
      <c r="H3" s="493"/>
      <c r="I3" s="493"/>
      <c r="J3" s="494"/>
    </row>
    <row r="4" spans="1:10" x14ac:dyDescent="0.35">
      <c r="A4" s="495"/>
      <c r="B4" s="496"/>
      <c r="C4" s="496"/>
      <c r="D4" s="496"/>
      <c r="E4" s="496"/>
      <c r="F4" s="496"/>
      <c r="G4" s="496"/>
      <c r="H4" s="496"/>
      <c r="I4" s="496"/>
      <c r="J4" s="497"/>
    </row>
    <row r="5" spans="1:10" x14ac:dyDescent="0.35">
      <c r="A5" s="495"/>
      <c r="B5" s="496"/>
      <c r="C5" s="496"/>
      <c r="D5" s="496"/>
      <c r="E5" s="496"/>
      <c r="F5" s="496"/>
      <c r="G5" s="496"/>
      <c r="H5" s="496"/>
      <c r="I5" s="496"/>
      <c r="J5" s="497"/>
    </row>
    <row r="6" spans="1:10" x14ac:dyDescent="0.35">
      <c r="A6" s="495"/>
      <c r="B6" s="496"/>
      <c r="C6" s="496"/>
      <c r="D6" s="496"/>
      <c r="E6" s="496"/>
      <c r="F6" s="496"/>
      <c r="G6" s="496"/>
      <c r="H6" s="496"/>
      <c r="I6" s="496"/>
      <c r="J6" s="497"/>
    </row>
    <row r="7" spans="1:10" x14ac:dyDescent="0.35">
      <c r="A7" s="495"/>
      <c r="B7" s="496"/>
      <c r="C7" s="496"/>
      <c r="D7" s="496"/>
      <c r="E7" s="496"/>
      <c r="F7" s="496"/>
      <c r="G7" s="496"/>
      <c r="H7" s="496"/>
      <c r="I7" s="496"/>
      <c r="J7" s="497"/>
    </row>
    <row r="8" spans="1:10" x14ac:dyDescent="0.35">
      <c r="A8" s="495"/>
      <c r="B8" s="496"/>
      <c r="C8" s="496"/>
      <c r="D8" s="496"/>
      <c r="E8" s="496"/>
      <c r="F8" s="496"/>
      <c r="G8" s="496"/>
      <c r="H8" s="496"/>
      <c r="I8" s="496"/>
      <c r="J8" s="497"/>
    </row>
    <row r="9" spans="1:10" x14ac:dyDescent="0.35">
      <c r="A9" s="495"/>
      <c r="B9" s="496"/>
      <c r="C9" s="496"/>
      <c r="D9" s="496"/>
      <c r="E9" s="496"/>
      <c r="F9" s="496"/>
      <c r="G9" s="496"/>
      <c r="H9" s="496"/>
      <c r="I9" s="496"/>
      <c r="J9" s="497"/>
    </row>
    <row r="10" spans="1:10" x14ac:dyDescent="0.35">
      <c r="A10" s="495"/>
      <c r="B10" s="496"/>
      <c r="C10" s="496"/>
      <c r="D10" s="496"/>
      <c r="E10" s="496"/>
      <c r="F10" s="496"/>
      <c r="G10" s="496"/>
      <c r="H10" s="496"/>
      <c r="I10" s="496"/>
      <c r="J10" s="497"/>
    </row>
    <row r="11" spans="1:10" x14ac:dyDescent="0.35">
      <c r="A11" s="498"/>
      <c r="B11" s="499"/>
      <c r="C11" s="499"/>
      <c r="D11" s="499"/>
      <c r="E11" s="499"/>
      <c r="F11" s="499"/>
      <c r="G11" s="499"/>
      <c r="H11" s="499"/>
      <c r="I11" s="499"/>
      <c r="J11" s="500"/>
    </row>
    <row r="13" spans="1:10" ht="29" x14ac:dyDescent="0.35">
      <c r="A13" s="280" t="s">
        <v>3</v>
      </c>
      <c r="B13" s="160" t="s">
        <v>2</v>
      </c>
      <c r="C13" s="281" t="s">
        <v>111</v>
      </c>
      <c r="D13" s="160" t="s">
        <v>0</v>
      </c>
      <c r="E13" s="162" t="s">
        <v>1</v>
      </c>
      <c r="F13" s="282" t="s">
        <v>12</v>
      </c>
      <c r="G13" s="282" t="s">
        <v>7</v>
      </c>
      <c r="H13" s="283" t="s">
        <v>589</v>
      </c>
    </row>
    <row r="14" spans="1:10" x14ac:dyDescent="0.35">
      <c r="A14" s="133">
        <v>6</v>
      </c>
      <c r="B14" s="201" t="s">
        <v>83</v>
      </c>
      <c r="C14" s="201" t="s">
        <v>119</v>
      </c>
      <c r="D14" s="170" t="s">
        <v>171</v>
      </c>
      <c r="E14" s="202">
        <v>44066</v>
      </c>
      <c r="F14" s="205" t="s">
        <v>574</v>
      </c>
      <c r="G14" s="206" t="s">
        <v>574</v>
      </c>
      <c r="H14" s="347"/>
    </row>
    <row r="15" spans="1:10" x14ac:dyDescent="0.35">
      <c r="A15" s="133">
        <v>7</v>
      </c>
      <c r="B15" s="201" t="s">
        <v>84</v>
      </c>
      <c r="C15" s="201" t="s">
        <v>143</v>
      </c>
      <c r="D15" s="170" t="s">
        <v>172</v>
      </c>
      <c r="E15" s="202">
        <v>44110</v>
      </c>
      <c r="F15" s="205" t="s">
        <v>574</v>
      </c>
      <c r="G15" s="206">
        <v>979.00000000000011</v>
      </c>
      <c r="H15" s="347"/>
    </row>
    <row r="16" spans="1:10" x14ac:dyDescent="0.35">
      <c r="A16" s="133">
        <v>8</v>
      </c>
      <c r="B16" s="201" t="s">
        <v>85</v>
      </c>
      <c r="C16" s="201" t="s">
        <v>119</v>
      </c>
      <c r="D16" s="170">
        <v>182736</v>
      </c>
      <c r="E16" s="202">
        <v>44179</v>
      </c>
      <c r="F16" s="205" t="s">
        <v>574</v>
      </c>
      <c r="G16" s="206" t="s">
        <v>574</v>
      </c>
      <c r="H16" s="347"/>
    </row>
    <row r="17" spans="1:8" x14ac:dyDescent="0.35">
      <c r="A17" s="133">
        <v>8</v>
      </c>
      <c r="B17" s="201" t="s">
        <v>85</v>
      </c>
      <c r="C17" s="201" t="s">
        <v>148</v>
      </c>
      <c r="D17" s="170">
        <v>182843</v>
      </c>
      <c r="E17" s="202">
        <v>44185</v>
      </c>
      <c r="F17" s="205" t="s">
        <v>574</v>
      </c>
      <c r="G17" s="206">
        <v>330</v>
      </c>
      <c r="H17" s="347"/>
    </row>
    <row r="18" spans="1:8" x14ac:dyDescent="0.35">
      <c r="A18" s="133">
        <v>5</v>
      </c>
      <c r="B18" s="201" t="s">
        <v>82</v>
      </c>
      <c r="C18" s="201" t="s">
        <v>272</v>
      </c>
      <c r="D18" s="170" t="s">
        <v>274</v>
      </c>
      <c r="E18" s="202">
        <v>44186</v>
      </c>
      <c r="F18" s="205" t="s">
        <v>574</v>
      </c>
      <c r="G18" s="206">
        <v>165</v>
      </c>
      <c r="H18" s="347"/>
    </row>
    <row r="19" spans="1:8" x14ac:dyDescent="0.35">
      <c r="A19" s="133">
        <v>5</v>
      </c>
      <c r="B19" s="201" t="s">
        <v>82</v>
      </c>
      <c r="C19" s="201" t="s">
        <v>276</v>
      </c>
      <c r="D19" s="170" t="s">
        <v>281</v>
      </c>
      <c r="E19" s="202">
        <v>44188</v>
      </c>
      <c r="F19" s="205" t="s">
        <v>574</v>
      </c>
      <c r="G19" s="206">
        <v>220.00000000000003</v>
      </c>
      <c r="H19" s="347"/>
    </row>
    <row r="20" spans="1:8" x14ac:dyDescent="0.35">
      <c r="A20" s="133">
        <v>5</v>
      </c>
      <c r="B20" s="201" t="s">
        <v>82</v>
      </c>
      <c r="C20" s="201" t="s">
        <v>275</v>
      </c>
      <c r="D20" s="170" t="s">
        <v>285</v>
      </c>
      <c r="E20" s="202">
        <v>44189</v>
      </c>
      <c r="F20" s="205" t="s">
        <v>574</v>
      </c>
      <c r="G20" s="206">
        <v>110.00000000000001</v>
      </c>
      <c r="H20" s="347"/>
    </row>
    <row r="21" spans="1:8" x14ac:dyDescent="0.35">
      <c r="A21" s="133">
        <v>5</v>
      </c>
      <c r="B21" s="201" t="s">
        <v>82</v>
      </c>
      <c r="C21" s="201" t="s">
        <v>277</v>
      </c>
      <c r="D21" s="170" t="s">
        <v>300</v>
      </c>
      <c r="E21" s="202">
        <v>44256</v>
      </c>
      <c r="F21" s="205" t="s">
        <v>574</v>
      </c>
      <c r="G21" s="206">
        <v>110.00000000000001</v>
      </c>
      <c r="H21" s="347"/>
    </row>
    <row r="22" spans="1:8" x14ac:dyDescent="0.35">
      <c r="A22" s="133">
        <v>5</v>
      </c>
      <c r="B22" s="201" t="s">
        <v>82</v>
      </c>
      <c r="C22" s="201" t="s">
        <v>270</v>
      </c>
      <c r="D22" s="170" t="s">
        <v>303</v>
      </c>
      <c r="E22" s="202">
        <v>44287</v>
      </c>
      <c r="F22" s="205" t="s">
        <v>574</v>
      </c>
      <c r="G22" s="206">
        <v>220.00000000000003</v>
      </c>
      <c r="H22" s="347"/>
    </row>
    <row r="23" spans="1:8" x14ac:dyDescent="0.35">
      <c r="A23" s="133">
        <v>4</v>
      </c>
      <c r="B23" s="201" t="s">
        <v>81</v>
      </c>
      <c r="C23" s="201" t="s">
        <v>108</v>
      </c>
      <c r="D23" s="170" t="s">
        <v>381</v>
      </c>
      <c r="E23" s="202">
        <v>45839</v>
      </c>
      <c r="F23" s="205" t="s">
        <v>574</v>
      </c>
      <c r="G23" s="206">
        <v>1100</v>
      </c>
      <c r="H23" s="347"/>
    </row>
    <row r="24" spans="1:8" x14ac:dyDescent="0.35">
      <c r="A24" s="133">
        <v>5</v>
      </c>
      <c r="B24" s="201" t="s">
        <v>82</v>
      </c>
      <c r="C24" s="201" t="s">
        <v>272</v>
      </c>
      <c r="D24" s="170" t="s">
        <v>529</v>
      </c>
      <c r="E24" s="202">
        <v>44128</v>
      </c>
      <c r="F24" s="205" t="s">
        <v>574</v>
      </c>
      <c r="G24" s="206">
        <v>440.00000000000006</v>
      </c>
      <c r="H24" s="347"/>
    </row>
    <row r="25" spans="1:8" x14ac:dyDescent="0.35">
      <c r="A25" s="133">
        <v>5</v>
      </c>
      <c r="B25" s="201" t="s">
        <v>82</v>
      </c>
      <c r="C25" s="201" t="s">
        <v>270</v>
      </c>
      <c r="D25" s="170" t="s">
        <v>541</v>
      </c>
      <c r="E25" s="202">
        <v>44129</v>
      </c>
      <c r="F25" s="205" t="s">
        <v>574</v>
      </c>
      <c r="G25" s="206">
        <v>1100</v>
      </c>
      <c r="H25" s="347"/>
    </row>
    <row r="26" spans="1:8" x14ac:dyDescent="0.35">
      <c r="A26" s="133">
        <v>6</v>
      </c>
      <c r="B26" s="201" t="s">
        <v>83</v>
      </c>
      <c r="C26" s="201" t="s">
        <v>119</v>
      </c>
      <c r="D26" s="170" t="s">
        <v>554</v>
      </c>
      <c r="E26" s="202">
        <v>46237</v>
      </c>
      <c r="F26" s="205" t="s">
        <v>574</v>
      </c>
      <c r="G26" s="206">
        <v>110000.00000000001</v>
      </c>
      <c r="H26" s="347"/>
    </row>
    <row r="27" spans="1:8" x14ac:dyDescent="0.35">
      <c r="A27" s="133">
        <v>6</v>
      </c>
      <c r="B27" s="201" t="s">
        <v>83</v>
      </c>
      <c r="C27" s="201" t="s">
        <v>130</v>
      </c>
      <c r="D27" s="170" t="s">
        <v>556</v>
      </c>
      <c r="E27" s="202">
        <v>46536</v>
      </c>
      <c r="F27" s="205" t="s">
        <v>574</v>
      </c>
      <c r="G27" s="206">
        <v>6050.0000000000009</v>
      </c>
      <c r="H27" s="347"/>
    </row>
    <row r="28" spans="1:8" x14ac:dyDescent="0.35">
      <c r="A28" s="133"/>
      <c r="B28" s="169"/>
      <c r="C28" s="169"/>
      <c r="D28" s="170"/>
      <c r="E28" s="171"/>
      <c r="F28" s="172"/>
      <c r="G28" s="172"/>
      <c r="H28" s="319"/>
    </row>
    <row r="29" spans="1:8" x14ac:dyDescent="0.35">
      <c r="A29" s="133"/>
      <c r="B29" s="169"/>
      <c r="C29" s="169"/>
      <c r="D29" s="170"/>
      <c r="E29" s="171"/>
      <c r="F29" s="172"/>
      <c r="G29" s="172"/>
      <c r="H29" s="319"/>
    </row>
  </sheetData>
  <sheetProtection algorithmName="SHA-512" hashValue="CKAexkRQPoUQ/lFsDog+zPVst1XJaNIWLg5Tmju+yhx5Ao+FKdvqpqRiVFc4FkmMIENZM7YpXZGbzDW6RaS3sQ==" saltValue="CGFKhFijK0K0/3Fnoal0Lw==" spinCount="100000" sheet="1" objects="1" scenarios="1"/>
  <mergeCells count="1">
    <mergeCell ref="A3:J11"/>
  </mergeCells>
  <conditionalFormatting sqref="A13 A14:G27">
    <cfRule type="containsText" dxfId="21" priority="18" operator="containsText" text="check input">
      <formula>NOT(ISERROR(SEARCH("check input",A13)))</formula>
    </cfRule>
  </conditionalFormatting>
  <conditionalFormatting sqref="A13:G13">
    <cfRule type="expression" dxfId="20" priority="17">
      <formula>_xlfn.ISFORMULA(A13)</formula>
    </cfRule>
  </conditionalFormatting>
  <conditionalFormatting sqref="A13:G27">
    <cfRule type="expression" dxfId="19" priority="16">
      <formula>$C13="Total"</formula>
    </cfRule>
  </conditionalFormatting>
  <conditionalFormatting sqref="A29:G29">
    <cfRule type="containsText" dxfId="18" priority="15" operator="containsText" text="check input">
      <formula>NOT(ISERROR(SEARCH("check input",A29)))</formula>
    </cfRule>
  </conditionalFormatting>
  <conditionalFormatting sqref="A29:G29">
    <cfRule type="expression" dxfId="17" priority="14">
      <formula>_xlfn.ISFORMULA(A29)</formula>
    </cfRule>
  </conditionalFormatting>
  <conditionalFormatting sqref="A29:G29">
    <cfRule type="expression" dxfId="16" priority="13">
      <formula>$C29="Total"</formula>
    </cfRule>
  </conditionalFormatting>
  <conditionalFormatting sqref="A28:G28">
    <cfRule type="expression" dxfId="15" priority="4">
      <formula>$C28="Total"</formula>
    </cfRule>
  </conditionalFormatting>
  <conditionalFormatting sqref="A28:G28">
    <cfRule type="containsText" dxfId="14" priority="6" operator="containsText" text="check input">
      <formula>NOT(ISERROR(SEARCH("check input",A28)))</formula>
    </cfRule>
  </conditionalFormatting>
  <conditionalFormatting sqref="A28:G28">
    <cfRule type="expression" dxfId="13" priority="5">
      <formula>_xlfn.ISFORMULA(A28)</formula>
    </cfRule>
  </conditionalFormatting>
  <conditionalFormatting sqref="A14:G27">
    <cfRule type="expression" dxfId="12" priority="2">
      <formula>_xlfn.ISFORMULA(A14)</formula>
    </cfRule>
  </conditionalFormatting>
  <dataValidations count="3">
    <dataValidation type="decimal" operator="greaterThan" allowBlank="1" showErrorMessage="1" error="Enter positive values only." prompt="_x000a_" sqref="H28:H29" xr:uid="{5FA0613E-0A0A-4EB0-A5CA-4FCAEA51E06F}">
      <formula1>0</formula1>
    </dataValidation>
    <dataValidation operator="greaterThan" allowBlank="1" showErrorMessage="1" error="Enter positive values only." prompt="_x000a_" sqref="H13" xr:uid="{45A22727-C779-4019-A642-A33A5F75C97A}"/>
    <dataValidation type="decimal" operator="greaterThan" allowBlank="1" showInputMessage="1" showErrorMessage="1" error="Enter positive values only." sqref="H14:H27" xr:uid="{CFDF80AA-8E87-4E1C-9762-F55B8F317018}">
      <formula1>0</formula1>
    </dataValidation>
  </dataValidations>
  <pageMargins left="0.7" right="0.7" top="0.75" bottom="0.75" header="0.3" footer="0.3"/>
  <pageSetup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3BCE5-C86D-4F32-A748-2A7A2066A518}">
  <sheetPr>
    <tabColor theme="3"/>
  </sheetPr>
  <dimension ref="A1"/>
  <sheetViews>
    <sheetView showGridLines="0" workbookViewId="0">
      <selection activeCell="M13" sqref="M13"/>
    </sheetView>
  </sheetViews>
  <sheetFormatPr defaultRowHeight="14.5" x14ac:dyDescent="0.3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5E971-D221-480D-A7A1-FBF2DE918F97}">
  <dimension ref="A1:Q46"/>
  <sheetViews>
    <sheetView showGridLines="0" zoomScale="85" zoomScaleNormal="85" workbookViewId="0">
      <selection activeCell="O7" sqref="O7"/>
    </sheetView>
  </sheetViews>
  <sheetFormatPr defaultColWidth="0" defaultRowHeight="14.5" zeroHeight="1" x14ac:dyDescent="0.35"/>
  <cols>
    <col min="1" max="12" width="9.1796875" customWidth="1"/>
    <col min="13" max="13" width="20.54296875" customWidth="1"/>
    <col min="14" max="17" width="9.1796875" customWidth="1"/>
    <col min="18" max="16384" width="9.1796875" hidden="1"/>
  </cols>
  <sheetData>
    <row r="1" spans="1:16" ht="18.5" x14ac:dyDescent="0.45">
      <c r="A1" s="67" t="s">
        <v>533</v>
      </c>
    </row>
    <row r="2" spans="1:16" ht="8.25" customHeight="1" x14ac:dyDescent="0.45">
      <c r="A2" s="67"/>
    </row>
    <row r="3" spans="1:16" ht="6.75" customHeight="1" x14ac:dyDescent="0.45">
      <c r="A3" s="67"/>
      <c r="B3" s="69"/>
      <c r="C3" s="54"/>
      <c r="D3" s="54"/>
      <c r="E3" s="54"/>
      <c r="F3" s="54"/>
      <c r="G3" s="54"/>
      <c r="H3" s="54"/>
      <c r="I3" s="54"/>
      <c r="J3" s="54"/>
      <c r="K3" s="54"/>
      <c r="L3" s="54"/>
      <c r="M3" s="70"/>
    </row>
    <row r="4" spans="1:16" ht="15" customHeight="1" x14ac:dyDescent="0.45">
      <c r="A4" s="67"/>
      <c r="B4" s="73"/>
      <c r="C4" t="s">
        <v>437</v>
      </c>
      <c r="M4" s="71"/>
    </row>
    <row r="5" spans="1:16" ht="15" customHeight="1" x14ac:dyDescent="0.45">
      <c r="A5" s="78"/>
      <c r="B5" s="74"/>
      <c r="C5" t="s">
        <v>477</v>
      </c>
      <c r="M5" s="71"/>
    </row>
    <row r="6" spans="1:16" ht="15" customHeight="1" x14ac:dyDescent="0.45">
      <c r="A6" s="78"/>
      <c r="B6" s="75"/>
      <c r="C6" t="s">
        <v>551</v>
      </c>
      <c r="M6" s="71"/>
    </row>
    <row r="7" spans="1:16" ht="15" customHeight="1" x14ac:dyDescent="0.45">
      <c r="A7" s="78"/>
      <c r="B7" s="79"/>
      <c r="C7" t="s">
        <v>523</v>
      </c>
      <c r="M7" s="71"/>
    </row>
    <row r="8" spans="1:16" ht="5.25" customHeight="1" x14ac:dyDescent="0.45">
      <c r="A8" s="78"/>
      <c r="B8" s="72"/>
      <c r="C8" s="36"/>
      <c r="D8" s="36"/>
      <c r="E8" s="36"/>
      <c r="F8" s="36"/>
      <c r="G8" s="36"/>
      <c r="H8" s="36"/>
      <c r="I8" s="36"/>
      <c r="J8" s="36"/>
      <c r="K8" s="36"/>
      <c r="L8" s="36"/>
      <c r="M8" s="68"/>
    </row>
    <row r="9" spans="1:16" x14ac:dyDescent="0.35">
      <c r="A9" s="39"/>
    </row>
    <row r="10" spans="1:16" ht="15" customHeight="1" x14ac:dyDescent="0.35">
      <c r="A10" s="39">
        <v>1</v>
      </c>
      <c r="B10" s="512" t="s">
        <v>571</v>
      </c>
      <c r="C10" s="513"/>
      <c r="D10" s="513"/>
      <c r="E10" s="513"/>
      <c r="F10" s="513"/>
      <c r="G10" s="513"/>
      <c r="H10" s="513"/>
      <c r="I10" s="513"/>
      <c r="J10" s="513"/>
      <c r="K10" s="513"/>
      <c r="L10" s="513"/>
      <c r="M10" s="513"/>
      <c r="N10" s="513"/>
      <c r="O10" s="513"/>
      <c r="P10" s="514"/>
    </row>
    <row r="11" spans="1:16" x14ac:dyDescent="0.35">
      <c r="A11" s="39"/>
      <c r="B11" s="515"/>
      <c r="C11" s="486"/>
      <c r="D11" s="486"/>
      <c r="E11" s="486"/>
      <c r="F11" s="486"/>
      <c r="G11" s="486"/>
      <c r="H11" s="486"/>
      <c r="I11" s="486"/>
      <c r="J11" s="486"/>
      <c r="K11" s="486"/>
      <c r="L11" s="486"/>
      <c r="M11" s="486"/>
      <c r="N11" s="486"/>
      <c r="O11" s="486"/>
      <c r="P11" s="516"/>
    </row>
    <row r="12" spans="1:16" x14ac:dyDescent="0.35">
      <c r="A12" s="39"/>
      <c r="B12" s="515"/>
      <c r="C12" s="486"/>
      <c r="D12" s="486"/>
      <c r="E12" s="486"/>
      <c r="F12" s="486"/>
      <c r="G12" s="486"/>
      <c r="H12" s="486"/>
      <c r="I12" s="486"/>
      <c r="J12" s="486"/>
      <c r="K12" s="486"/>
      <c r="L12" s="486"/>
      <c r="M12" s="486"/>
      <c r="N12" s="486"/>
      <c r="O12" s="486"/>
      <c r="P12" s="516"/>
    </row>
    <row r="13" spans="1:16" x14ac:dyDescent="0.35">
      <c r="A13" s="39"/>
      <c r="B13" s="515"/>
      <c r="C13" s="486"/>
      <c r="D13" s="486"/>
      <c r="E13" s="486"/>
      <c r="F13" s="486"/>
      <c r="G13" s="486"/>
      <c r="H13" s="486"/>
      <c r="I13" s="486"/>
      <c r="J13" s="486"/>
      <c r="K13" s="486"/>
      <c r="L13" s="486"/>
      <c r="M13" s="486"/>
      <c r="N13" s="486"/>
      <c r="O13" s="486"/>
      <c r="P13" s="516"/>
    </row>
    <row r="14" spans="1:16" x14ac:dyDescent="0.35">
      <c r="A14" s="39"/>
      <c r="B14" s="515"/>
      <c r="C14" s="486"/>
      <c r="D14" s="486"/>
      <c r="E14" s="486"/>
      <c r="F14" s="486"/>
      <c r="G14" s="486"/>
      <c r="H14" s="486"/>
      <c r="I14" s="486"/>
      <c r="J14" s="486"/>
      <c r="K14" s="486"/>
      <c r="L14" s="486"/>
      <c r="M14" s="486"/>
      <c r="N14" s="486"/>
      <c r="O14" s="486"/>
      <c r="P14" s="516"/>
    </row>
    <row r="15" spans="1:16" x14ac:dyDescent="0.35">
      <c r="A15" s="39"/>
      <c r="B15" s="515"/>
      <c r="C15" s="486"/>
      <c r="D15" s="486"/>
      <c r="E15" s="486"/>
      <c r="F15" s="486"/>
      <c r="G15" s="486"/>
      <c r="H15" s="486"/>
      <c r="I15" s="486"/>
      <c r="J15" s="486"/>
      <c r="K15" s="486"/>
      <c r="L15" s="486"/>
      <c r="M15" s="486"/>
      <c r="N15" s="486"/>
      <c r="O15" s="486"/>
      <c r="P15" s="516"/>
    </row>
    <row r="16" spans="1:16" x14ac:dyDescent="0.35">
      <c r="A16" s="39"/>
      <c r="B16" s="515"/>
      <c r="C16" s="486"/>
      <c r="D16" s="486"/>
      <c r="E16" s="486"/>
      <c r="F16" s="486"/>
      <c r="G16" s="486"/>
      <c r="H16" s="486"/>
      <c r="I16" s="486"/>
      <c r="J16" s="486"/>
      <c r="K16" s="486"/>
      <c r="L16" s="486"/>
      <c r="M16" s="486"/>
      <c r="N16" s="486"/>
      <c r="O16" s="486"/>
      <c r="P16" s="516"/>
    </row>
    <row r="17" spans="1:16" ht="15.75" customHeight="1" x14ac:dyDescent="0.35">
      <c r="A17" s="39"/>
      <c r="B17" s="515"/>
      <c r="C17" s="486"/>
      <c r="D17" s="486"/>
      <c r="E17" s="486"/>
      <c r="F17" s="486"/>
      <c r="G17" s="486"/>
      <c r="H17" s="486"/>
      <c r="I17" s="486"/>
      <c r="J17" s="486"/>
      <c r="K17" s="486"/>
      <c r="L17" s="486"/>
      <c r="M17" s="486"/>
      <c r="N17" s="486"/>
      <c r="O17" s="486"/>
      <c r="P17" s="516"/>
    </row>
    <row r="18" spans="1:16" ht="15.75" customHeight="1" x14ac:dyDescent="0.35">
      <c r="A18" s="39"/>
      <c r="B18" s="517"/>
      <c r="C18" s="518"/>
      <c r="D18" s="518"/>
      <c r="E18" s="518"/>
      <c r="F18" s="518"/>
      <c r="G18" s="518"/>
      <c r="H18" s="518"/>
      <c r="I18" s="518"/>
      <c r="J18" s="518"/>
      <c r="K18" s="518"/>
      <c r="L18" s="518"/>
      <c r="M18" s="518"/>
      <c r="N18" s="518"/>
      <c r="O18" s="518"/>
      <c r="P18" s="519"/>
    </row>
    <row r="19" spans="1:16" x14ac:dyDescent="0.35">
      <c r="A19" s="39"/>
      <c r="B19" s="278"/>
      <c r="C19" s="278"/>
      <c r="D19" s="278"/>
      <c r="E19" s="278"/>
      <c r="F19" s="278"/>
      <c r="G19" s="278"/>
      <c r="H19" s="278"/>
      <c r="I19" s="278"/>
      <c r="J19" s="278"/>
      <c r="K19" s="278"/>
      <c r="L19" s="278"/>
      <c r="M19" s="278"/>
      <c r="N19" s="278"/>
      <c r="O19" s="278"/>
      <c r="P19" s="278"/>
    </row>
    <row r="20" spans="1:16" ht="15" customHeight="1" x14ac:dyDescent="0.35">
      <c r="A20" s="39">
        <v>2</v>
      </c>
      <c r="B20" s="482" t="s">
        <v>572</v>
      </c>
      <c r="C20" s="483"/>
      <c r="D20" s="483"/>
      <c r="E20" s="483"/>
      <c r="F20" s="483"/>
      <c r="G20" s="483"/>
      <c r="H20" s="483"/>
      <c r="I20" s="483"/>
      <c r="J20" s="483"/>
      <c r="K20" s="483"/>
      <c r="L20" s="483"/>
      <c r="M20" s="483"/>
      <c r="N20" s="483"/>
      <c r="O20" s="483"/>
      <c r="P20" s="484"/>
    </row>
    <row r="21" spans="1:16" x14ac:dyDescent="0.35">
      <c r="A21" s="39"/>
      <c r="B21" s="485"/>
      <c r="C21" s="486"/>
      <c r="D21" s="486"/>
      <c r="E21" s="486"/>
      <c r="F21" s="486"/>
      <c r="G21" s="486"/>
      <c r="H21" s="486"/>
      <c r="I21" s="486"/>
      <c r="J21" s="486"/>
      <c r="K21" s="486"/>
      <c r="L21" s="486"/>
      <c r="M21" s="486"/>
      <c r="N21" s="486"/>
      <c r="O21" s="486"/>
      <c r="P21" s="487"/>
    </row>
    <row r="22" spans="1:16" x14ac:dyDescent="0.35">
      <c r="A22" s="39"/>
      <c r="B22" s="485"/>
      <c r="C22" s="486"/>
      <c r="D22" s="486"/>
      <c r="E22" s="486"/>
      <c r="F22" s="486"/>
      <c r="G22" s="486"/>
      <c r="H22" s="486"/>
      <c r="I22" s="486"/>
      <c r="J22" s="486"/>
      <c r="K22" s="486"/>
      <c r="L22" s="486"/>
      <c r="M22" s="486"/>
      <c r="N22" s="486"/>
      <c r="O22" s="486"/>
      <c r="P22" s="487"/>
    </row>
    <row r="23" spans="1:16" x14ac:dyDescent="0.35">
      <c r="A23" s="39"/>
      <c r="B23" s="485"/>
      <c r="C23" s="486"/>
      <c r="D23" s="486"/>
      <c r="E23" s="486"/>
      <c r="F23" s="486"/>
      <c r="G23" s="486"/>
      <c r="H23" s="486"/>
      <c r="I23" s="486"/>
      <c r="J23" s="486"/>
      <c r="K23" s="486"/>
      <c r="L23" s="486"/>
      <c r="M23" s="486"/>
      <c r="N23" s="486"/>
      <c r="O23" s="486"/>
      <c r="P23" s="487"/>
    </row>
    <row r="24" spans="1:16" x14ac:dyDescent="0.35">
      <c r="A24" s="39"/>
      <c r="B24" s="485"/>
      <c r="C24" s="486"/>
      <c r="D24" s="486"/>
      <c r="E24" s="486"/>
      <c r="F24" s="486"/>
      <c r="G24" s="486"/>
      <c r="H24" s="486"/>
      <c r="I24" s="486"/>
      <c r="J24" s="486"/>
      <c r="K24" s="486"/>
      <c r="L24" s="486"/>
      <c r="M24" s="486"/>
      <c r="N24" s="486"/>
      <c r="O24" s="486"/>
      <c r="P24" s="487"/>
    </row>
    <row r="25" spans="1:16" x14ac:dyDescent="0.35">
      <c r="A25" s="39"/>
      <c r="B25" s="485"/>
      <c r="C25" s="486"/>
      <c r="D25" s="486"/>
      <c r="E25" s="486"/>
      <c r="F25" s="486"/>
      <c r="G25" s="486"/>
      <c r="H25" s="486"/>
      <c r="I25" s="486"/>
      <c r="J25" s="486"/>
      <c r="K25" s="486"/>
      <c r="L25" s="486"/>
      <c r="M25" s="486"/>
      <c r="N25" s="486"/>
      <c r="O25" s="486"/>
      <c r="P25" s="487"/>
    </row>
    <row r="26" spans="1:16" x14ac:dyDescent="0.35">
      <c r="A26" s="39"/>
      <c r="B26" s="485"/>
      <c r="C26" s="486"/>
      <c r="D26" s="486"/>
      <c r="E26" s="486"/>
      <c r="F26" s="486"/>
      <c r="G26" s="486"/>
      <c r="H26" s="486"/>
      <c r="I26" s="486"/>
      <c r="J26" s="486"/>
      <c r="K26" s="486"/>
      <c r="L26" s="486"/>
      <c r="M26" s="486"/>
      <c r="N26" s="486"/>
      <c r="O26" s="486"/>
      <c r="P26" s="487"/>
    </row>
    <row r="27" spans="1:16" x14ac:dyDescent="0.35">
      <c r="A27" s="39"/>
      <c r="B27" s="485"/>
      <c r="C27" s="486"/>
      <c r="D27" s="486"/>
      <c r="E27" s="486"/>
      <c r="F27" s="486"/>
      <c r="G27" s="486"/>
      <c r="H27" s="486"/>
      <c r="I27" s="486"/>
      <c r="J27" s="486"/>
      <c r="K27" s="486"/>
      <c r="L27" s="486"/>
      <c r="M27" s="486"/>
      <c r="N27" s="486"/>
      <c r="O27" s="486"/>
      <c r="P27" s="487"/>
    </row>
    <row r="28" spans="1:16" x14ac:dyDescent="0.35">
      <c r="A28" s="39"/>
      <c r="B28" s="485"/>
      <c r="C28" s="486"/>
      <c r="D28" s="486"/>
      <c r="E28" s="486"/>
      <c r="F28" s="486"/>
      <c r="G28" s="486"/>
      <c r="H28" s="486"/>
      <c r="I28" s="486"/>
      <c r="J28" s="486"/>
      <c r="K28" s="486"/>
      <c r="L28" s="486"/>
      <c r="M28" s="486"/>
      <c r="N28" s="486"/>
      <c r="O28" s="486"/>
      <c r="P28" s="487"/>
    </row>
    <row r="29" spans="1:16" x14ac:dyDescent="0.35">
      <c r="A29" s="39"/>
      <c r="B29" s="488"/>
      <c r="C29" s="489"/>
      <c r="D29" s="489"/>
      <c r="E29" s="489"/>
      <c r="F29" s="489"/>
      <c r="G29" s="489"/>
      <c r="H29" s="489"/>
      <c r="I29" s="489"/>
      <c r="J29" s="489"/>
      <c r="K29" s="489"/>
      <c r="L29" s="489"/>
      <c r="M29" s="489"/>
      <c r="N29" s="489"/>
      <c r="O29" s="489"/>
      <c r="P29" s="490"/>
    </row>
    <row r="30" spans="1:16" x14ac:dyDescent="0.35">
      <c r="A30" s="39"/>
    </row>
    <row r="31" spans="1:16" x14ac:dyDescent="0.35">
      <c r="A31" s="39">
        <v>3</v>
      </c>
      <c r="B31" s="482" t="s">
        <v>534</v>
      </c>
      <c r="C31" s="483"/>
      <c r="D31" s="483"/>
      <c r="E31" s="483"/>
      <c r="F31" s="483"/>
      <c r="G31" s="483"/>
      <c r="H31" s="483"/>
      <c r="I31" s="483"/>
      <c r="J31" s="483"/>
      <c r="K31" s="483"/>
      <c r="L31" s="483"/>
      <c r="M31" s="483"/>
      <c r="N31" s="483"/>
      <c r="O31" s="483"/>
      <c r="P31" s="484"/>
    </row>
    <row r="32" spans="1:16" x14ac:dyDescent="0.35">
      <c r="A32" s="39"/>
      <c r="B32" s="488"/>
      <c r="C32" s="489"/>
      <c r="D32" s="489"/>
      <c r="E32" s="489"/>
      <c r="F32" s="489"/>
      <c r="G32" s="489"/>
      <c r="H32" s="489"/>
      <c r="I32" s="489"/>
      <c r="J32" s="489"/>
      <c r="K32" s="489"/>
      <c r="L32" s="489"/>
      <c r="M32" s="489"/>
      <c r="N32" s="489"/>
      <c r="O32" s="489"/>
      <c r="P32" s="490"/>
    </row>
    <row r="33" spans="1:16" x14ac:dyDescent="0.35">
      <c r="A33" s="39"/>
    </row>
    <row r="34" spans="1:16" ht="15" customHeight="1" x14ac:dyDescent="0.35">
      <c r="A34" s="39">
        <v>4</v>
      </c>
      <c r="B34" s="503" t="s">
        <v>595</v>
      </c>
      <c r="C34" s="504"/>
      <c r="D34" s="504"/>
      <c r="E34" s="504"/>
      <c r="F34" s="504"/>
      <c r="G34" s="504"/>
      <c r="H34" s="504"/>
      <c r="I34" s="504"/>
      <c r="J34" s="504"/>
      <c r="K34" s="504"/>
      <c r="L34" s="504"/>
      <c r="M34" s="504"/>
      <c r="N34" s="504"/>
      <c r="O34" s="504"/>
      <c r="P34" s="505"/>
    </row>
    <row r="35" spans="1:16" x14ac:dyDescent="0.35">
      <c r="A35" s="39"/>
      <c r="B35" s="506"/>
      <c r="C35" s="507"/>
      <c r="D35" s="507"/>
      <c r="E35" s="507"/>
      <c r="F35" s="507"/>
      <c r="G35" s="507"/>
      <c r="H35" s="507"/>
      <c r="I35" s="507"/>
      <c r="J35" s="507"/>
      <c r="K35" s="507"/>
      <c r="L35" s="507"/>
      <c r="M35" s="507"/>
      <c r="N35" s="507"/>
      <c r="O35" s="507"/>
      <c r="P35" s="508"/>
    </row>
    <row r="36" spans="1:16" x14ac:dyDescent="0.35">
      <c r="B36" s="506"/>
      <c r="C36" s="507"/>
      <c r="D36" s="507"/>
      <c r="E36" s="507"/>
      <c r="F36" s="507"/>
      <c r="G36" s="507"/>
      <c r="H36" s="507"/>
      <c r="I36" s="507"/>
      <c r="J36" s="507"/>
      <c r="K36" s="507"/>
      <c r="L36" s="507"/>
      <c r="M36" s="507"/>
      <c r="N36" s="507"/>
      <c r="O36" s="507"/>
      <c r="P36" s="508"/>
    </row>
    <row r="37" spans="1:16" x14ac:dyDescent="0.35">
      <c r="B37" s="506"/>
      <c r="C37" s="507"/>
      <c r="D37" s="507"/>
      <c r="E37" s="507"/>
      <c r="F37" s="507"/>
      <c r="G37" s="507"/>
      <c r="H37" s="507"/>
      <c r="I37" s="507"/>
      <c r="J37" s="507"/>
      <c r="K37" s="507"/>
      <c r="L37" s="507"/>
      <c r="M37" s="507"/>
      <c r="N37" s="507"/>
      <c r="O37" s="507"/>
      <c r="P37" s="508"/>
    </row>
    <row r="38" spans="1:16" x14ac:dyDescent="0.35">
      <c r="B38" s="506"/>
      <c r="C38" s="507"/>
      <c r="D38" s="507"/>
      <c r="E38" s="507"/>
      <c r="F38" s="507"/>
      <c r="G38" s="507"/>
      <c r="H38" s="507"/>
      <c r="I38" s="507"/>
      <c r="J38" s="507"/>
      <c r="K38" s="507"/>
      <c r="L38" s="507"/>
      <c r="M38" s="507"/>
      <c r="N38" s="507"/>
      <c r="O38" s="507"/>
      <c r="P38" s="508"/>
    </row>
    <row r="39" spans="1:16" x14ac:dyDescent="0.35">
      <c r="B39" s="506"/>
      <c r="C39" s="507"/>
      <c r="D39" s="507"/>
      <c r="E39" s="507"/>
      <c r="F39" s="507"/>
      <c r="G39" s="507"/>
      <c r="H39" s="507"/>
      <c r="I39" s="507"/>
      <c r="J39" s="507"/>
      <c r="K39" s="507"/>
      <c r="L39" s="507"/>
      <c r="M39" s="507"/>
      <c r="N39" s="507"/>
      <c r="O39" s="507"/>
      <c r="P39" s="508"/>
    </row>
    <row r="40" spans="1:16" x14ac:dyDescent="0.35">
      <c r="B40" s="506"/>
      <c r="C40" s="507"/>
      <c r="D40" s="507"/>
      <c r="E40" s="507"/>
      <c r="F40" s="507"/>
      <c r="G40" s="507"/>
      <c r="H40" s="507"/>
      <c r="I40" s="507"/>
      <c r="J40" s="507"/>
      <c r="K40" s="507"/>
      <c r="L40" s="507"/>
      <c r="M40" s="507"/>
      <c r="N40" s="507"/>
      <c r="O40" s="507"/>
      <c r="P40" s="508"/>
    </row>
    <row r="41" spans="1:16" x14ac:dyDescent="0.35">
      <c r="B41" s="506"/>
      <c r="C41" s="507"/>
      <c r="D41" s="507"/>
      <c r="E41" s="507"/>
      <c r="F41" s="507"/>
      <c r="G41" s="507"/>
      <c r="H41" s="507"/>
      <c r="I41" s="507"/>
      <c r="J41" s="507"/>
      <c r="K41" s="507"/>
      <c r="L41" s="507"/>
      <c r="M41" s="507"/>
      <c r="N41" s="507"/>
      <c r="O41" s="507"/>
      <c r="P41" s="508"/>
    </row>
    <row r="42" spans="1:16" x14ac:dyDescent="0.35">
      <c r="B42" s="506"/>
      <c r="C42" s="507"/>
      <c r="D42" s="507"/>
      <c r="E42" s="507"/>
      <c r="F42" s="507"/>
      <c r="G42" s="507"/>
      <c r="H42" s="507"/>
      <c r="I42" s="507"/>
      <c r="J42" s="507"/>
      <c r="K42" s="507"/>
      <c r="L42" s="507"/>
      <c r="M42" s="507"/>
      <c r="N42" s="507"/>
      <c r="O42" s="507"/>
      <c r="P42" s="508"/>
    </row>
    <row r="43" spans="1:16" x14ac:dyDescent="0.35">
      <c r="B43" s="506"/>
      <c r="C43" s="507"/>
      <c r="D43" s="507"/>
      <c r="E43" s="507"/>
      <c r="F43" s="507"/>
      <c r="G43" s="507"/>
      <c r="H43" s="507"/>
      <c r="I43" s="507"/>
      <c r="J43" s="507"/>
      <c r="K43" s="507"/>
      <c r="L43" s="507"/>
      <c r="M43" s="507"/>
      <c r="N43" s="507"/>
      <c r="O43" s="507"/>
      <c r="P43" s="508"/>
    </row>
    <row r="44" spans="1:16" x14ac:dyDescent="0.35">
      <c r="B44" s="506"/>
      <c r="C44" s="507"/>
      <c r="D44" s="507"/>
      <c r="E44" s="507"/>
      <c r="F44" s="507"/>
      <c r="G44" s="507"/>
      <c r="H44" s="507"/>
      <c r="I44" s="507"/>
      <c r="J44" s="507"/>
      <c r="K44" s="507"/>
      <c r="L44" s="507"/>
      <c r="M44" s="507"/>
      <c r="N44" s="507"/>
      <c r="O44" s="507"/>
      <c r="P44" s="508"/>
    </row>
    <row r="45" spans="1:16" x14ac:dyDescent="0.35">
      <c r="B45" s="506"/>
      <c r="C45" s="507"/>
      <c r="D45" s="507"/>
      <c r="E45" s="507"/>
      <c r="F45" s="507"/>
      <c r="G45" s="507"/>
      <c r="H45" s="507"/>
      <c r="I45" s="507"/>
      <c r="J45" s="507"/>
      <c r="K45" s="507"/>
      <c r="L45" s="507"/>
      <c r="M45" s="507"/>
      <c r="N45" s="507"/>
      <c r="O45" s="507"/>
      <c r="P45" s="508"/>
    </row>
    <row r="46" spans="1:16" x14ac:dyDescent="0.35">
      <c r="B46" s="509"/>
      <c r="C46" s="510"/>
      <c r="D46" s="510"/>
      <c r="E46" s="510"/>
      <c r="F46" s="510"/>
      <c r="G46" s="510"/>
      <c r="H46" s="510"/>
      <c r="I46" s="510"/>
      <c r="J46" s="510"/>
      <c r="K46" s="510"/>
      <c r="L46" s="510"/>
      <c r="M46" s="510"/>
      <c r="N46" s="510"/>
      <c r="O46" s="510"/>
      <c r="P46" s="511"/>
    </row>
  </sheetData>
  <sheetProtection algorithmName="SHA-512" hashValue="LWkmNnfmkfN4ldrgAzct0KPxmjF/+KaAd9gHhXGZXBrDiwS3K+fFlgLgqsD2Cp/KweN6WvJGXRI7WB0TmLnduQ==" saltValue="asU2lPjC5xjnS6/jn7TIzQ==" spinCount="100000" sheet="1" objects="1" scenarios="1"/>
  <mergeCells count="4">
    <mergeCell ref="B31:P32"/>
    <mergeCell ref="B34:P46"/>
    <mergeCell ref="B20:P29"/>
    <mergeCell ref="B10:P18"/>
  </mergeCells>
  <pageMargins left="0.7" right="0.7" top="0.75" bottom="0.75" header="0.3" footer="0.3"/>
  <pageSetup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A1728-33A6-4290-A6D3-9FF0022325AE}">
  <dimension ref="A1:AA514"/>
  <sheetViews>
    <sheetView showGridLines="0" zoomScale="80" zoomScaleNormal="80" workbookViewId="0">
      <pane xSplit="2" ySplit="2" topLeftCell="C3" activePane="bottomRight" state="frozen"/>
      <selection pane="topRight" activeCell="C1" sqref="C1"/>
      <selection pane="bottomLeft" activeCell="A3" sqref="A3"/>
      <selection pane="bottomRight" activeCell="Q9" sqref="Q9"/>
    </sheetView>
  </sheetViews>
  <sheetFormatPr defaultColWidth="9.1796875" defaultRowHeight="14.5" x14ac:dyDescent="0.35"/>
  <cols>
    <col min="1" max="1" width="11.1796875" style="134" bestFit="1" customWidth="1"/>
    <col min="2" max="2" width="37.54296875" style="244" customWidth="1"/>
    <col min="3" max="3" width="17.26953125" style="244" bestFit="1" customWidth="1"/>
    <col min="4" max="4" width="16.54296875" style="250" customWidth="1"/>
    <col min="5" max="5" width="16.54296875" style="175" customWidth="1"/>
    <col min="6" max="6" width="1.453125" style="126" customWidth="1"/>
    <col min="7" max="7" width="16.453125" style="173" customWidth="1"/>
    <col min="8" max="8" width="16.81640625" style="175" customWidth="1"/>
    <col min="9" max="9" width="1" style="126" customWidth="1"/>
    <col min="10" max="10" width="16" style="173" bestFit="1" customWidth="1"/>
    <col min="11" max="11" width="15.7265625" style="249" customWidth="1"/>
    <col min="12" max="12" width="1.453125" style="126" customWidth="1"/>
    <col min="13" max="13" width="17.1796875" style="134" customWidth="1"/>
    <col min="14" max="14" width="15.7265625" style="134" customWidth="1"/>
    <col min="15" max="18" width="17.1796875" style="134" customWidth="1"/>
    <col min="19" max="19" width="1.54296875" style="126" customWidth="1"/>
    <col min="20" max="21" width="17.1796875" style="134" customWidth="1"/>
    <col min="22" max="22" width="1" style="126" customWidth="1"/>
    <col min="23" max="23" width="14.81640625" style="134" bestFit="1" customWidth="1"/>
    <col min="24" max="24" width="16.81640625" style="134" customWidth="1"/>
    <col min="25" max="25" width="14.81640625" style="126" customWidth="1"/>
    <col min="26" max="26" width="9.54296875" style="126" bestFit="1" customWidth="1"/>
    <col min="27" max="27" width="10" style="126" customWidth="1"/>
    <col min="28" max="28" width="9.54296875" style="126" bestFit="1" customWidth="1"/>
    <col min="29" max="16384" width="9.1796875" style="126"/>
  </cols>
  <sheetData>
    <row r="1" spans="1:27" s="132" customFormat="1" ht="43.5" x14ac:dyDescent="0.35">
      <c r="A1" s="132" t="s">
        <v>16</v>
      </c>
      <c r="B1" s="132" t="s">
        <v>262</v>
      </c>
      <c r="C1" s="132" t="s">
        <v>267</v>
      </c>
      <c r="D1" s="351" t="s">
        <v>264</v>
      </c>
      <c r="E1" s="351" t="s">
        <v>294</v>
      </c>
      <c r="F1" s="134"/>
      <c r="G1" s="520" t="s">
        <v>338</v>
      </c>
      <c r="H1" s="521"/>
      <c r="I1" s="134"/>
      <c r="J1" s="352" t="s">
        <v>254</v>
      </c>
      <c r="K1" s="353" t="s">
        <v>280</v>
      </c>
      <c r="L1" s="134"/>
      <c r="M1" s="354" t="s">
        <v>293</v>
      </c>
      <c r="N1" s="132" t="s">
        <v>339</v>
      </c>
      <c r="O1" s="132" t="s">
        <v>265</v>
      </c>
      <c r="P1" s="132" t="s">
        <v>531</v>
      </c>
      <c r="Q1" s="132" t="s">
        <v>530</v>
      </c>
      <c r="R1" s="355" t="s">
        <v>336</v>
      </c>
      <c r="S1" s="134"/>
      <c r="T1" s="132" t="s">
        <v>319</v>
      </c>
      <c r="U1" s="356" t="s">
        <v>318</v>
      </c>
      <c r="V1" s="134"/>
      <c r="W1" s="357" t="s">
        <v>255</v>
      </c>
      <c r="X1" s="351" t="s">
        <v>299</v>
      </c>
      <c r="Y1" s="134"/>
      <c r="Z1" s="134"/>
      <c r="AA1" s="134"/>
    </row>
    <row r="2" spans="1:27" s="370" customFormat="1" ht="26" x14ac:dyDescent="0.35">
      <c r="A2" s="132"/>
      <c r="B2" s="358"/>
      <c r="C2" s="358"/>
      <c r="D2" s="359"/>
      <c r="E2" s="360"/>
      <c r="F2" s="361"/>
      <c r="G2" s="362" t="s">
        <v>511</v>
      </c>
      <c r="H2" s="363" t="s">
        <v>287</v>
      </c>
      <c r="I2" s="361"/>
      <c r="J2" s="364">
        <v>46204</v>
      </c>
      <c r="K2" s="365"/>
      <c r="L2" s="361"/>
      <c r="M2" s="366"/>
      <c r="N2" s="325"/>
      <c r="O2" s="325"/>
      <c r="P2" s="325"/>
      <c r="Q2" s="325"/>
      <c r="R2" s="367"/>
      <c r="S2" s="126"/>
      <c r="T2" s="325"/>
      <c r="U2" s="368"/>
      <c r="V2" s="361"/>
      <c r="W2" s="369">
        <v>46568</v>
      </c>
      <c r="X2" s="325"/>
      <c r="Y2" s="126"/>
      <c r="Z2" s="126"/>
      <c r="AA2" s="126"/>
    </row>
    <row r="3" spans="1:27" ht="5.25" customHeight="1" x14ac:dyDescent="0.35">
      <c r="A3" s="126"/>
      <c r="B3" s="126"/>
      <c r="C3" s="126"/>
      <c r="D3" s="126"/>
      <c r="E3" s="126"/>
      <c r="J3" s="126"/>
      <c r="W3" s="126"/>
      <c r="X3" s="126"/>
    </row>
    <row r="4" spans="1:27" x14ac:dyDescent="0.35">
      <c r="A4" s="135">
        <f>IF(B4="","",ROW()-3)</f>
        <v>1</v>
      </c>
      <c r="B4" s="186" t="s">
        <v>46</v>
      </c>
      <c r="C4" s="186" t="s">
        <v>268</v>
      </c>
      <c r="D4" s="340">
        <v>60</v>
      </c>
      <c r="E4" s="176">
        <f>IFERROR(
IF($C4="Produced",
(SUM($K4,$O4,$R4)-$P4-$Q4)/SUM($J4,$N4),
SUM($K4,$O4)/SUM($J4,$M4)),
0)</f>
        <v>50</v>
      </c>
      <c r="G4" s="216"/>
      <c r="H4" s="176"/>
      <c r="J4" s="184">
        <v>2</v>
      </c>
      <c r="K4" s="221">
        <v>100</v>
      </c>
      <c r="M4" s="216">
        <f>IFERROR(
IF($C4="Purchased",SUMIFS('Purchases Input worksheet'!$J:$J,'Purchases Input worksheet'!$C:$C,"Inventory - "&amp;$B4),0),
0)</f>
        <v>11</v>
      </c>
      <c r="N4" s="216"/>
      <c r="O4" s="217">
        <f>IFERROR(
IF($C4="Purchased",SUMIFS('Purchases Input worksheet'!$K:$K,'Purchases Input worksheet'!$C:$C,"Inventory - "&amp;$B4),
IF($C4="Produced",SUMIFS('Purchases Input worksheet'!$K:$K,'Purchases Input worksheet'!$C:$C,"Materials - "&amp;$B4),
0)),0)</f>
        <v>550</v>
      </c>
      <c r="P4" s="217"/>
      <c r="Q4" s="217"/>
      <c r="R4" s="218">
        <f>IFERROR($G4*$H4*SUM($N4),"")</f>
        <v>0</v>
      </c>
      <c r="T4" s="184">
        <f>SUMIFS('Sales input worksheet'!$H:$H,'Sales input worksheet'!$C:$C,"Sales",'Sales input worksheet'!$G:$G,'Inventory management'!$B4)-
SUMIFS('Sales input worksheet'!$H:$H,'Sales input worksheet'!$C:$C,"Customer credit",'Sales input worksheet'!$G:$G,'Inventory management'!$B4)</f>
        <v>4</v>
      </c>
      <c r="U4" s="221">
        <f>IFERROR($T4*$E4,0)</f>
        <v>200</v>
      </c>
      <c r="W4" s="184">
        <f t="shared" ref="W4:W38" si="0">$J4+$M4+$N4-$T4</f>
        <v>9</v>
      </c>
      <c r="X4" s="221">
        <f>IFERROR(($K4+$O4+$R4)-$U4,"")</f>
        <v>450</v>
      </c>
      <c r="Y4" s="208"/>
      <c r="Z4" s="208"/>
      <c r="AA4" s="208"/>
    </row>
    <row r="5" spans="1:27" x14ac:dyDescent="0.35">
      <c r="A5" s="215">
        <f t="shared" ref="A5:A38" si="1">IF(B5="","",ROW()-3)</f>
        <v>2</v>
      </c>
      <c r="B5" s="169" t="s">
        <v>47</v>
      </c>
      <c r="C5" s="186" t="s">
        <v>268</v>
      </c>
      <c r="D5" s="371">
        <v>65</v>
      </c>
      <c r="E5" s="176">
        <f t="shared" ref="E5:E38" si="2">IFERROR(
IF($C5="Produced",
(SUM($K5,$O5,$R5)-$P5-$Q5)/SUM($J5,$N5),
SUM($K5,$O5)/SUM($J5,$M5)),
0)</f>
        <v>57.5</v>
      </c>
      <c r="G5" s="304"/>
      <c r="H5" s="176"/>
      <c r="J5" s="304">
        <v>2</v>
      </c>
      <c r="K5" s="221">
        <v>130</v>
      </c>
      <c r="M5" s="216">
        <f>IFERROR(
IF($C5="Purchased",SUMIFS('Purchases Input worksheet'!$J:$J,'Purchases Input worksheet'!$C:$C,"Inventory - "&amp;$B5),0),
0)</f>
        <v>2</v>
      </c>
      <c r="N5" s="216"/>
      <c r="O5" s="217">
        <f>IFERROR(
IF($C5="Purchased",SUMIFS('Purchases Input worksheet'!$K:$K,'Purchases Input worksheet'!$C:$C,"Inventory - "&amp;$B5),
IF($C5="Produced",SUMIFS('Purchases Input worksheet'!$K:$K,'Purchases Input worksheet'!$C:$C,"Materials - "&amp;$B5),
0)),0)</f>
        <v>100</v>
      </c>
      <c r="P5" s="217"/>
      <c r="Q5" s="217"/>
      <c r="R5" s="219">
        <f t="shared" ref="R5:R38" si="3">IFERROR($G5*$H5*SUM($N5),"")</f>
        <v>0</v>
      </c>
      <c r="T5" s="184">
        <f>SUMIFS('Sales input worksheet'!$H:$H,'Sales input worksheet'!$C:$C,"Sales",'Sales input worksheet'!$G:$G,'Inventory management'!$B5)-
SUMIFS('Sales input worksheet'!$H:$H,'Sales input worksheet'!$C:$C,"Customer credit",'Sales input worksheet'!$G:$G,'Inventory management'!$B5)</f>
        <v>3</v>
      </c>
      <c r="U5" s="221">
        <f t="shared" ref="U5:U38" si="4">IFERROR($T5*$E5,0)</f>
        <v>172.5</v>
      </c>
      <c r="W5" s="184">
        <f t="shared" si="0"/>
        <v>1</v>
      </c>
      <c r="X5" s="221">
        <f t="shared" ref="X5:X38" si="5">IFERROR(($K5+$O5+$R5)-$U5,"")</f>
        <v>57.5</v>
      </c>
      <c r="Y5" s="208"/>
      <c r="Z5" s="208"/>
      <c r="AA5" s="208"/>
    </row>
    <row r="6" spans="1:27" x14ac:dyDescent="0.35">
      <c r="A6" s="215">
        <f t="shared" si="1"/>
        <v>3</v>
      </c>
      <c r="B6" s="244" t="s">
        <v>48</v>
      </c>
      <c r="C6" s="186" t="s">
        <v>268</v>
      </c>
      <c r="D6" s="372">
        <v>125</v>
      </c>
      <c r="E6" s="176">
        <f t="shared" si="2"/>
        <v>41.666666666666664</v>
      </c>
      <c r="G6" s="216"/>
      <c r="H6" s="176"/>
      <c r="J6" s="216">
        <v>3</v>
      </c>
      <c r="K6" s="221">
        <v>300</v>
      </c>
      <c r="M6" s="216">
        <f>IFERROR(
IF($C6="Purchased",SUMIFS('Purchases Input worksheet'!$J:$J,'Purchases Input worksheet'!$C:$C,"Inventory - "&amp;$B6),0),
0)</f>
        <v>9</v>
      </c>
      <c r="N6" s="216"/>
      <c r="O6" s="217">
        <f>IFERROR(
IF($C6="Purchased",SUMIFS('Purchases Input worksheet'!$K:$K,'Purchases Input worksheet'!$C:$C,"Inventory - "&amp;$B6),
IF($C6="Produced",SUMIFS('Purchases Input worksheet'!$K:$K,'Purchases Input worksheet'!$C:$C,"Materials - "&amp;$B6),
0)),0)</f>
        <v>200</v>
      </c>
      <c r="P6" s="217"/>
      <c r="Q6" s="217"/>
      <c r="R6" s="219">
        <f t="shared" si="3"/>
        <v>0</v>
      </c>
      <c r="T6" s="184">
        <f>SUMIFS('Sales input worksheet'!$H:$H,'Sales input worksheet'!$C:$C,"Sales",'Sales input worksheet'!$G:$G,'Inventory management'!$B6)-
SUMIFS('Sales input worksheet'!$H:$H,'Sales input worksheet'!$C:$C,"Customer credit",'Sales input worksheet'!$G:$G,'Inventory management'!$B6)</f>
        <v>6</v>
      </c>
      <c r="U6" s="221">
        <f t="shared" si="4"/>
        <v>250</v>
      </c>
      <c r="W6" s="184">
        <f t="shared" si="0"/>
        <v>6</v>
      </c>
      <c r="X6" s="221">
        <f t="shared" si="5"/>
        <v>250</v>
      </c>
      <c r="Y6" s="208"/>
      <c r="Z6" s="208"/>
      <c r="AA6" s="208"/>
    </row>
    <row r="7" spans="1:27" x14ac:dyDescent="0.35">
      <c r="A7" s="215">
        <f t="shared" si="1"/>
        <v>4</v>
      </c>
      <c r="B7" s="244" t="s">
        <v>49</v>
      </c>
      <c r="C7" s="186" t="s">
        <v>268</v>
      </c>
      <c r="D7" s="372">
        <v>65</v>
      </c>
      <c r="E7" s="176">
        <f t="shared" si="2"/>
        <v>55.454545454545453</v>
      </c>
      <c r="G7" s="216"/>
      <c r="H7" s="176"/>
      <c r="J7" s="216">
        <v>9</v>
      </c>
      <c r="K7" s="221">
        <v>510</v>
      </c>
      <c r="M7" s="216">
        <f>IFERROR(
IF($C7="Purchased",SUMIFS('Purchases Input worksheet'!$J:$J,'Purchases Input worksheet'!$C:$C,"Inventory - "&amp;$B7),0),
0)</f>
        <v>2</v>
      </c>
      <c r="N7" s="216"/>
      <c r="O7" s="217">
        <f>IFERROR(
IF($C7="Purchased",SUMIFS('Purchases Input worksheet'!$K:$K,'Purchases Input worksheet'!$C:$C,"Inventory - "&amp;$B7),
IF($C7="Produced",SUMIFS('Purchases Input worksheet'!$K:$K,'Purchases Input worksheet'!$C:$C,"Materials - "&amp;$B7),
0)),0)</f>
        <v>100</v>
      </c>
      <c r="P7" s="217"/>
      <c r="Q7" s="217"/>
      <c r="R7" s="219">
        <f t="shared" si="3"/>
        <v>0</v>
      </c>
      <c r="T7" s="184">
        <f>SUMIFS('Sales input worksheet'!$H:$H,'Sales input worksheet'!$C:$C,"Sales",'Sales input worksheet'!$G:$G,'Inventory management'!$B7)-
SUMIFS('Sales input worksheet'!$H:$H,'Sales input worksheet'!$C:$C,"Customer credit",'Sales input worksheet'!$G:$G,'Inventory management'!$B7)</f>
        <v>8</v>
      </c>
      <c r="U7" s="221">
        <f t="shared" si="4"/>
        <v>443.63636363636363</v>
      </c>
      <c r="W7" s="184">
        <f t="shared" si="0"/>
        <v>3</v>
      </c>
      <c r="X7" s="221">
        <f t="shared" si="5"/>
        <v>166.36363636363637</v>
      </c>
      <c r="Y7" s="208"/>
      <c r="Z7" s="208"/>
      <c r="AA7" s="208"/>
    </row>
    <row r="8" spans="1:27" x14ac:dyDescent="0.35">
      <c r="A8" s="215">
        <f t="shared" si="1"/>
        <v>5</v>
      </c>
      <c r="B8" s="244" t="s">
        <v>271</v>
      </c>
      <c r="C8" s="186" t="s">
        <v>269</v>
      </c>
      <c r="D8" s="372">
        <v>250</v>
      </c>
      <c r="E8" s="176">
        <f>IFERROR(
IF($C8="Produced",
(SUM($K8,$O8,$R8)-$P8-$Q8)/SUM($J8,$N8),
SUM($K8,$O8)/SUM($J8,$M8)),
0)</f>
        <v>208.33333333333334</v>
      </c>
      <c r="G8" s="216">
        <v>5</v>
      </c>
      <c r="H8" s="176">
        <v>30</v>
      </c>
      <c r="J8" s="216">
        <v>1</v>
      </c>
      <c r="K8" s="221">
        <v>200</v>
      </c>
      <c r="M8" s="216">
        <f>IFERROR(
IF($C8="Purchased",SUMIFS('Purchases Input worksheet'!$J:$J,'Purchases Input worksheet'!$C:$C,"Inventory - "&amp;$B8),0),
0)</f>
        <v>0</v>
      </c>
      <c r="N8" s="216">
        <v>20</v>
      </c>
      <c r="O8" s="217">
        <f>IFERROR(
IF($C8="Purchased",SUMIFS('Purchases Input worksheet'!$K:$K,'Purchases Input worksheet'!$C:$C,"Inventory - "&amp;$B8),
IF($C8="Produced",SUMIFS('Purchases Input worksheet'!$K:$K,'Purchases Input worksheet'!$C:$C,"Materials - "&amp;$B8),
0)),0)</f>
        <v>1200</v>
      </c>
      <c r="P8" s="217">
        <v>25</v>
      </c>
      <c r="Q8" s="217"/>
      <c r="R8" s="219">
        <f t="shared" si="3"/>
        <v>3000</v>
      </c>
      <c r="T8" s="184">
        <f>SUMIFS('Sales input worksheet'!$H:$H,'Sales input worksheet'!$C:$C,"Sales",'Sales input worksheet'!$G:$G,'Inventory management'!$B8)-
SUMIFS('Sales input worksheet'!$H:$H,'Sales input worksheet'!$C:$C,"Customer credit",'Sales input worksheet'!$G:$G,'Inventory management'!$B8)</f>
        <v>1</v>
      </c>
      <c r="U8" s="221">
        <f t="shared" si="4"/>
        <v>208.33333333333334</v>
      </c>
      <c r="W8" s="184">
        <f t="shared" si="0"/>
        <v>20</v>
      </c>
      <c r="X8" s="221">
        <f t="shared" si="5"/>
        <v>4191.666666666667</v>
      </c>
      <c r="Y8" s="208"/>
      <c r="Z8" s="208"/>
      <c r="AA8" s="208"/>
    </row>
    <row r="9" spans="1:27" x14ac:dyDescent="0.35">
      <c r="A9" s="215">
        <f t="shared" si="1"/>
        <v>6</v>
      </c>
      <c r="B9" s="244" t="s">
        <v>15</v>
      </c>
      <c r="C9" s="186" t="s">
        <v>269</v>
      </c>
      <c r="D9" s="372">
        <v>350</v>
      </c>
      <c r="E9" s="176">
        <f t="shared" si="2"/>
        <v>220</v>
      </c>
      <c r="G9" s="216">
        <v>7</v>
      </c>
      <c r="H9" s="176">
        <v>30</v>
      </c>
      <c r="J9" s="216">
        <v>1</v>
      </c>
      <c r="K9" s="221">
        <v>200</v>
      </c>
      <c r="M9" s="216">
        <f>IFERROR(
IF($C9="Purchased",SUMIFS('Purchases Input worksheet'!$J:$J,'Purchases Input worksheet'!$C:$C,"Inventory - "&amp;$B9),0),
0)</f>
        <v>0</v>
      </c>
      <c r="N9" s="216">
        <v>1</v>
      </c>
      <c r="O9" s="217">
        <f>IFERROR(
IF($C9="Purchased",SUMIFS('Purchases Input worksheet'!$K:$K,'Purchases Input worksheet'!$C:$C,"Inventory - "&amp;$B9),
IF($C9="Produced",SUMIFS('Purchases Input worksheet'!$K:$K,'Purchases Input worksheet'!$C:$C,"Materials - "&amp;$B9),
0)),0)</f>
        <v>200</v>
      </c>
      <c r="P9" s="217">
        <v>150</v>
      </c>
      <c r="Q9" s="217">
        <v>20</v>
      </c>
      <c r="R9" s="219">
        <f t="shared" si="3"/>
        <v>210</v>
      </c>
      <c r="T9" s="184">
        <f>SUMIFS('Sales input worksheet'!$H:$H,'Sales input worksheet'!$C:$C,"Sales",'Sales input worksheet'!$G:$G,'Inventory management'!$B9)-
SUMIFS('Sales input worksheet'!$H:$H,'Sales input worksheet'!$C:$C,"Customer credit",'Sales input worksheet'!$G:$G,'Inventory management'!$B9)</f>
        <v>2</v>
      </c>
      <c r="U9" s="221">
        <f t="shared" si="4"/>
        <v>440</v>
      </c>
      <c r="W9" s="184">
        <f t="shared" si="0"/>
        <v>0</v>
      </c>
      <c r="X9" s="221">
        <f t="shared" si="5"/>
        <v>170</v>
      </c>
      <c r="Y9" s="208"/>
      <c r="Z9" s="208"/>
      <c r="AA9" s="208"/>
    </row>
    <row r="10" spans="1:27" x14ac:dyDescent="0.35">
      <c r="A10" s="215" t="str">
        <f t="shared" si="1"/>
        <v/>
      </c>
      <c r="C10" s="186"/>
      <c r="D10" s="372"/>
      <c r="E10" s="176">
        <f t="shared" si="2"/>
        <v>0</v>
      </c>
      <c r="G10" s="216"/>
      <c r="H10" s="176"/>
      <c r="J10" s="216"/>
      <c r="K10" s="221"/>
      <c r="M10" s="216">
        <f>IFERROR(
IF($C10="Purchased",SUMIFS('Purchases Input worksheet'!$J:$J,'Purchases Input worksheet'!$C:$C,"Inventory - "&amp;$B10),0),
0)</f>
        <v>0</v>
      </c>
      <c r="N10" s="216"/>
      <c r="O10" s="217">
        <f>IFERROR(
IF($C10="Purchased",SUMIFS('Purchases Input worksheet'!$K:$K,'Purchases Input worksheet'!$C:$C,"Inventory - "&amp;$B10),
IF($C10="Produced",SUMIFS('Purchases Input worksheet'!$K:$K,'Purchases Input worksheet'!$C:$C,"Materials - "&amp;$B10),
0)),0)</f>
        <v>0</v>
      </c>
      <c r="P10" s="217"/>
      <c r="Q10" s="217"/>
      <c r="R10" s="219">
        <f t="shared" si="3"/>
        <v>0</v>
      </c>
      <c r="T10" s="184">
        <f>SUMIFS('Sales input worksheet'!$H:$H,'Sales input worksheet'!$C:$C,"Sales",'Sales input worksheet'!$G:$G,'Inventory management'!$B10)-
SUMIFS('Sales input worksheet'!$H:$H,'Sales input worksheet'!$C:$C,"Customer credit",'Sales input worksheet'!$G:$G,'Inventory management'!$B10)</f>
        <v>0</v>
      </c>
      <c r="U10" s="221">
        <f t="shared" si="4"/>
        <v>0</v>
      </c>
      <c r="W10" s="184">
        <f t="shared" si="0"/>
        <v>0</v>
      </c>
      <c r="X10" s="221">
        <f t="shared" si="5"/>
        <v>0</v>
      </c>
      <c r="AA10" s="208"/>
    </row>
    <row r="11" spans="1:27" x14ac:dyDescent="0.35">
      <c r="A11" s="215" t="str">
        <f t="shared" si="1"/>
        <v/>
      </c>
      <c r="C11" s="186"/>
      <c r="D11" s="372"/>
      <c r="E11" s="176">
        <f t="shared" si="2"/>
        <v>0</v>
      </c>
      <c r="G11" s="216"/>
      <c r="H11" s="176"/>
      <c r="J11" s="216"/>
      <c r="K11" s="221"/>
      <c r="M11" s="216">
        <f>IFERROR(
IF($C11="Purchased",SUMIFS('Purchases Input worksheet'!$J:$J,'Purchases Input worksheet'!$C:$C,"Inventory - "&amp;$B11),0),
0)</f>
        <v>0</v>
      </c>
      <c r="N11" s="216"/>
      <c r="O11" s="217">
        <f>IFERROR(
IF($C11="Purchased",SUMIFS('Purchases Input worksheet'!$K:$K,'Purchases Input worksheet'!$C:$C,"Inventory - "&amp;$B11),
IF($C11="Produced",SUMIFS('Purchases Input worksheet'!$K:$K,'Purchases Input worksheet'!$C:$C,"Materials - "&amp;$B11),
0)),0)</f>
        <v>0</v>
      </c>
      <c r="P11" s="217"/>
      <c r="Q11" s="217"/>
      <c r="R11" s="219">
        <f t="shared" si="3"/>
        <v>0</v>
      </c>
      <c r="T11" s="184">
        <f>SUMIFS('Sales input worksheet'!$H:$H,'Sales input worksheet'!$C:$C,"Sales",'Sales input worksheet'!$G:$G,'Inventory management'!$B11)-
SUMIFS('Sales input worksheet'!$H:$H,'Sales input worksheet'!$C:$C,"Customer credit",'Sales input worksheet'!$G:$G,'Inventory management'!$B11)</f>
        <v>0</v>
      </c>
      <c r="U11" s="221">
        <f t="shared" si="4"/>
        <v>0</v>
      </c>
      <c r="W11" s="184">
        <f t="shared" si="0"/>
        <v>0</v>
      </c>
      <c r="X11" s="221">
        <f t="shared" si="5"/>
        <v>0</v>
      </c>
      <c r="AA11" s="208"/>
    </row>
    <row r="12" spans="1:27" x14ac:dyDescent="0.35">
      <c r="A12" s="215" t="str">
        <f t="shared" si="1"/>
        <v/>
      </c>
      <c r="C12" s="186"/>
      <c r="D12" s="372"/>
      <c r="E12" s="176">
        <f t="shared" si="2"/>
        <v>0</v>
      </c>
      <c r="G12" s="216"/>
      <c r="H12" s="176"/>
      <c r="J12" s="216"/>
      <c r="K12" s="221"/>
      <c r="M12" s="216">
        <f>IFERROR(
IF($C12="Purchased",SUMIFS('Purchases Input worksheet'!$J:$J,'Purchases Input worksheet'!$C:$C,"Inventory - "&amp;$B12),0),
0)</f>
        <v>0</v>
      </c>
      <c r="N12" s="216"/>
      <c r="O12" s="217">
        <f>IFERROR(
IF($C12="Purchased",SUMIFS('Purchases Input worksheet'!$K:$K,'Purchases Input worksheet'!$C:$C,"Inventory - "&amp;$B12),
IF($C12="Produced",SUMIFS('Purchases Input worksheet'!$K:$K,'Purchases Input worksheet'!$C:$C,"Materials - "&amp;$B12),
0)),0)</f>
        <v>0</v>
      </c>
      <c r="P12" s="217"/>
      <c r="Q12" s="217"/>
      <c r="R12" s="219">
        <f t="shared" si="3"/>
        <v>0</v>
      </c>
      <c r="T12" s="184">
        <f>SUMIFS('Sales input worksheet'!$H:$H,'Sales input worksheet'!$C:$C,"Sales",'Sales input worksheet'!$G:$G,'Inventory management'!$B12)-
SUMIFS('Sales input worksheet'!$H:$H,'Sales input worksheet'!$C:$C,"Customer credit",'Sales input worksheet'!$G:$G,'Inventory management'!$B12)</f>
        <v>0</v>
      </c>
      <c r="U12" s="221">
        <f t="shared" si="4"/>
        <v>0</v>
      </c>
      <c r="W12" s="184">
        <f t="shared" si="0"/>
        <v>0</v>
      </c>
      <c r="X12" s="221">
        <f t="shared" si="5"/>
        <v>0</v>
      </c>
      <c r="AA12" s="208"/>
    </row>
    <row r="13" spans="1:27" x14ac:dyDescent="0.35">
      <c r="A13" s="215" t="str">
        <f t="shared" si="1"/>
        <v/>
      </c>
      <c r="C13" s="186"/>
      <c r="D13" s="372"/>
      <c r="E13" s="176">
        <f t="shared" si="2"/>
        <v>0</v>
      </c>
      <c r="G13" s="216"/>
      <c r="H13" s="176"/>
      <c r="J13" s="216"/>
      <c r="K13" s="221"/>
      <c r="M13" s="216">
        <f>IFERROR(
IF($C13="Purchased",SUMIFS('Purchases Input worksheet'!$J:$J,'Purchases Input worksheet'!$C:$C,"Inventory - "&amp;$B13),0),
0)</f>
        <v>0</v>
      </c>
      <c r="N13" s="216"/>
      <c r="O13" s="217">
        <f>IFERROR(
IF($C13="Purchased",SUMIFS('Purchases Input worksheet'!$K:$K,'Purchases Input worksheet'!$C:$C,"Inventory - "&amp;$B13),
IF($C13="Produced",SUMIFS('Purchases Input worksheet'!$K:$K,'Purchases Input worksheet'!$C:$C,"Materials - "&amp;$B13),
0)),0)</f>
        <v>0</v>
      </c>
      <c r="P13" s="217"/>
      <c r="Q13" s="217"/>
      <c r="R13" s="219">
        <f t="shared" si="3"/>
        <v>0</v>
      </c>
      <c r="T13" s="184">
        <f>SUMIFS('Sales input worksheet'!$H:$H,'Sales input worksheet'!$C:$C,"Sales",'Sales input worksheet'!$G:$G,'Inventory management'!$B13)-
SUMIFS('Sales input worksheet'!$H:$H,'Sales input worksheet'!$C:$C,"Customer credit",'Sales input worksheet'!$G:$G,'Inventory management'!$B13)</f>
        <v>0</v>
      </c>
      <c r="U13" s="221">
        <f t="shared" si="4"/>
        <v>0</v>
      </c>
      <c r="W13" s="184">
        <f t="shared" si="0"/>
        <v>0</v>
      </c>
      <c r="X13" s="221">
        <f t="shared" si="5"/>
        <v>0</v>
      </c>
      <c r="AA13" s="208"/>
    </row>
    <row r="14" spans="1:27" x14ac:dyDescent="0.35">
      <c r="A14" s="215" t="str">
        <f t="shared" si="1"/>
        <v/>
      </c>
      <c r="C14" s="186"/>
      <c r="D14" s="372"/>
      <c r="E14" s="176">
        <f t="shared" si="2"/>
        <v>0</v>
      </c>
      <c r="G14" s="216"/>
      <c r="H14" s="176"/>
      <c r="J14" s="216"/>
      <c r="K14" s="221"/>
      <c r="M14" s="216">
        <f>IFERROR(
IF($C14="Purchased",SUMIFS('Purchases Input worksheet'!$J:$J,'Purchases Input worksheet'!$C:$C,"Inventory - "&amp;$B14),0),
0)</f>
        <v>0</v>
      </c>
      <c r="N14" s="216"/>
      <c r="O14" s="217">
        <f>IFERROR(
IF($C14="Purchased",SUMIFS('Purchases Input worksheet'!$K:$K,'Purchases Input worksheet'!$C:$C,"Inventory - "&amp;$B14),
IF($C14="Produced",SUMIFS('Purchases Input worksheet'!$K:$K,'Purchases Input worksheet'!$C:$C,"Materials - "&amp;$B14),
0)),0)</f>
        <v>0</v>
      </c>
      <c r="P14" s="217"/>
      <c r="Q14" s="217"/>
      <c r="R14" s="219">
        <f t="shared" si="3"/>
        <v>0</v>
      </c>
      <c r="T14" s="184">
        <f>SUMIFS('Sales input worksheet'!$H:$H,'Sales input worksheet'!$C:$C,"Sales",'Sales input worksheet'!$G:$G,'Inventory management'!$B14)-
SUMIFS('Sales input worksheet'!$H:$H,'Sales input worksheet'!$C:$C,"Customer credit",'Sales input worksheet'!$G:$G,'Inventory management'!$B14)</f>
        <v>0</v>
      </c>
      <c r="U14" s="221">
        <f t="shared" si="4"/>
        <v>0</v>
      </c>
      <c r="W14" s="184">
        <f t="shared" si="0"/>
        <v>0</v>
      </c>
      <c r="X14" s="221">
        <f t="shared" si="5"/>
        <v>0</v>
      </c>
      <c r="AA14" s="208"/>
    </row>
    <row r="15" spans="1:27" x14ac:dyDescent="0.35">
      <c r="A15" s="215" t="str">
        <f t="shared" si="1"/>
        <v/>
      </c>
      <c r="C15" s="186"/>
      <c r="D15" s="372"/>
      <c r="E15" s="176">
        <f t="shared" si="2"/>
        <v>0</v>
      </c>
      <c r="G15" s="216"/>
      <c r="H15" s="176"/>
      <c r="J15" s="216"/>
      <c r="K15" s="221"/>
      <c r="M15" s="216">
        <f>IFERROR(
IF($C15="Purchased",SUMIFS('Purchases Input worksheet'!$J:$J,'Purchases Input worksheet'!$C:$C,"Inventory - "&amp;$B15),0),
0)</f>
        <v>0</v>
      </c>
      <c r="N15" s="216"/>
      <c r="O15" s="217">
        <f>IFERROR(
IF($C15="Purchased",SUMIFS('Purchases Input worksheet'!$K:$K,'Purchases Input worksheet'!$C:$C,"Inventory - "&amp;$B15),
IF($C15="Produced",SUMIFS('Purchases Input worksheet'!$K:$K,'Purchases Input worksheet'!$C:$C,"Materials - "&amp;$B15),
0)),0)</f>
        <v>0</v>
      </c>
      <c r="P15" s="217"/>
      <c r="Q15" s="217"/>
      <c r="R15" s="219">
        <f t="shared" si="3"/>
        <v>0</v>
      </c>
      <c r="T15" s="184">
        <f>SUMIFS('Sales input worksheet'!$H:$H,'Sales input worksheet'!$C:$C,"Sales",'Sales input worksheet'!$G:$G,'Inventory management'!$B15)-
SUMIFS('Sales input worksheet'!$H:$H,'Sales input worksheet'!$C:$C,"Customer credit",'Sales input worksheet'!$G:$G,'Inventory management'!$B15)</f>
        <v>0</v>
      </c>
      <c r="U15" s="221">
        <f t="shared" si="4"/>
        <v>0</v>
      </c>
      <c r="W15" s="184">
        <f t="shared" si="0"/>
        <v>0</v>
      </c>
      <c r="X15" s="221">
        <f t="shared" si="5"/>
        <v>0</v>
      </c>
      <c r="AA15" s="208"/>
    </row>
    <row r="16" spans="1:27" x14ac:dyDescent="0.35">
      <c r="A16" s="215" t="str">
        <f t="shared" si="1"/>
        <v/>
      </c>
      <c r="C16" s="186"/>
      <c r="D16" s="372"/>
      <c r="E16" s="176">
        <f t="shared" si="2"/>
        <v>0</v>
      </c>
      <c r="G16" s="216"/>
      <c r="H16" s="176"/>
      <c r="J16" s="216"/>
      <c r="K16" s="221"/>
      <c r="M16" s="216">
        <f>IFERROR(
IF($C16="Purchased",SUMIFS('Purchases Input worksheet'!$J:$J,'Purchases Input worksheet'!$C:$C,"Inventory - "&amp;$B16),0),
0)</f>
        <v>0</v>
      </c>
      <c r="N16" s="216"/>
      <c r="O16" s="217">
        <f>IFERROR(
IF($C16="Purchased",SUMIFS('Purchases Input worksheet'!$K:$K,'Purchases Input worksheet'!$C:$C,"Inventory - "&amp;$B16),
IF($C16="Produced",SUMIFS('Purchases Input worksheet'!$K:$K,'Purchases Input worksheet'!$C:$C,"Materials - "&amp;$B16),
0)),0)</f>
        <v>0</v>
      </c>
      <c r="P16" s="217"/>
      <c r="Q16" s="217"/>
      <c r="R16" s="219">
        <f t="shared" si="3"/>
        <v>0</v>
      </c>
      <c r="T16" s="184">
        <f>SUMIFS('Sales input worksheet'!$H:$H,'Sales input worksheet'!$C:$C,"Sales",'Sales input worksheet'!$G:$G,'Inventory management'!$B16)-
SUMIFS('Sales input worksheet'!$H:$H,'Sales input worksheet'!$C:$C,"Customer credit",'Sales input worksheet'!$G:$G,'Inventory management'!$B16)</f>
        <v>0</v>
      </c>
      <c r="U16" s="221">
        <f t="shared" si="4"/>
        <v>0</v>
      </c>
      <c r="W16" s="184">
        <f t="shared" si="0"/>
        <v>0</v>
      </c>
      <c r="X16" s="221">
        <f t="shared" si="5"/>
        <v>0</v>
      </c>
      <c r="AA16" s="208"/>
    </row>
    <row r="17" spans="1:27" x14ac:dyDescent="0.35">
      <c r="A17" s="215" t="str">
        <f t="shared" si="1"/>
        <v/>
      </c>
      <c r="C17" s="186"/>
      <c r="D17" s="372"/>
      <c r="E17" s="176">
        <f t="shared" si="2"/>
        <v>0</v>
      </c>
      <c r="G17" s="216"/>
      <c r="H17" s="176"/>
      <c r="J17" s="216"/>
      <c r="K17" s="221"/>
      <c r="M17" s="216">
        <f>IFERROR(
IF($C17="Purchased",SUMIFS('Purchases Input worksheet'!$J:$J,'Purchases Input worksheet'!$C:$C,"Inventory - "&amp;$B17),0),
0)</f>
        <v>0</v>
      </c>
      <c r="N17" s="216"/>
      <c r="O17" s="217">
        <f>IFERROR(
IF($C17="Purchased",SUMIFS('Purchases Input worksheet'!$K:$K,'Purchases Input worksheet'!$C:$C,"Inventory - "&amp;$B17),
IF($C17="Produced",SUMIFS('Purchases Input worksheet'!$K:$K,'Purchases Input worksheet'!$C:$C,"Materials - "&amp;$B17),
0)),0)</f>
        <v>0</v>
      </c>
      <c r="P17" s="217"/>
      <c r="Q17" s="217"/>
      <c r="R17" s="219">
        <f t="shared" si="3"/>
        <v>0</v>
      </c>
      <c r="T17" s="184">
        <f>SUMIFS('Sales input worksheet'!$H:$H,'Sales input worksheet'!$C:$C,"Sales",'Sales input worksheet'!$G:$G,'Inventory management'!$B17)-
SUMIFS('Sales input worksheet'!$H:$H,'Sales input worksheet'!$C:$C,"Customer credit",'Sales input worksheet'!$G:$G,'Inventory management'!$B17)</f>
        <v>0</v>
      </c>
      <c r="U17" s="221">
        <f t="shared" si="4"/>
        <v>0</v>
      </c>
      <c r="W17" s="184">
        <f t="shared" si="0"/>
        <v>0</v>
      </c>
      <c r="X17" s="221">
        <f t="shared" si="5"/>
        <v>0</v>
      </c>
      <c r="AA17" s="208"/>
    </row>
    <row r="18" spans="1:27" x14ac:dyDescent="0.35">
      <c r="A18" s="215" t="str">
        <f t="shared" si="1"/>
        <v/>
      </c>
      <c r="C18" s="186"/>
      <c r="D18" s="372"/>
      <c r="E18" s="176">
        <f t="shared" si="2"/>
        <v>0</v>
      </c>
      <c r="G18" s="216"/>
      <c r="H18" s="176"/>
      <c r="J18" s="216"/>
      <c r="K18" s="221"/>
      <c r="M18" s="216">
        <f>IFERROR(
IF($C18="Purchased",SUMIFS('Purchases Input worksheet'!$J:$J,'Purchases Input worksheet'!$C:$C,"Inventory - "&amp;$B18),0),
0)</f>
        <v>0</v>
      </c>
      <c r="N18" s="216"/>
      <c r="O18" s="217">
        <f>IFERROR(
IF($C18="Purchased",SUMIFS('Purchases Input worksheet'!$K:$K,'Purchases Input worksheet'!$C:$C,"Inventory - "&amp;$B18),
IF($C18="Produced",SUMIFS('Purchases Input worksheet'!$K:$K,'Purchases Input worksheet'!$C:$C,"Materials - "&amp;$B18),
0)),0)</f>
        <v>0</v>
      </c>
      <c r="P18" s="217"/>
      <c r="Q18" s="217"/>
      <c r="R18" s="219">
        <f t="shared" si="3"/>
        <v>0</v>
      </c>
      <c r="T18" s="184">
        <f>SUMIFS('Sales input worksheet'!$H:$H,'Sales input worksheet'!$C:$C,"Sales",'Sales input worksheet'!$G:$G,'Inventory management'!$B18)-
SUMIFS('Sales input worksheet'!$H:$H,'Sales input worksheet'!$C:$C,"Customer credit",'Sales input worksheet'!$G:$G,'Inventory management'!$B18)</f>
        <v>0</v>
      </c>
      <c r="U18" s="221">
        <f t="shared" si="4"/>
        <v>0</v>
      </c>
      <c r="W18" s="184">
        <f t="shared" si="0"/>
        <v>0</v>
      </c>
      <c r="X18" s="221">
        <f t="shared" si="5"/>
        <v>0</v>
      </c>
      <c r="AA18" s="208"/>
    </row>
    <row r="19" spans="1:27" x14ac:dyDescent="0.35">
      <c r="A19" s="215" t="str">
        <f t="shared" si="1"/>
        <v/>
      </c>
      <c r="C19" s="186"/>
      <c r="D19" s="372"/>
      <c r="E19" s="176">
        <f t="shared" si="2"/>
        <v>0</v>
      </c>
      <c r="G19" s="216"/>
      <c r="H19" s="176"/>
      <c r="J19" s="216"/>
      <c r="K19" s="221"/>
      <c r="M19" s="216">
        <f>IFERROR(
IF($C19="Purchased",SUMIFS('Purchases Input worksheet'!$J:$J,'Purchases Input worksheet'!$C:$C,"Inventory - "&amp;$B19),0),
0)</f>
        <v>0</v>
      </c>
      <c r="N19" s="216"/>
      <c r="O19" s="217">
        <f>IFERROR(
IF($C19="Purchased",SUMIFS('Purchases Input worksheet'!$K:$K,'Purchases Input worksheet'!$C:$C,"Inventory - "&amp;$B19),
IF($C19="Produced",SUMIFS('Purchases Input worksheet'!$K:$K,'Purchases Input worksheet'!$C:$C,"Materials - "&amp;$B19),
0)),0)</f>
        <v>0</v>
      </c>
      <c r="P19" s="217"/>
      <c r="Q19" s="217"/>
      <c r="R19" s="219">
        <f t="shared" si="3"/>
        <v>0</v>
      </c>
      <c r="T19" s="184">
        <f>SUMIFS('Sales input worksheet'!$H:$H,'Sales input worksheet'!$C:$C,"Sales",'Sales input worksheet'!$G:$G,'Inventory management'!$B19)-
SUMIFS('Sales input worksheet'!$H:$H,'Sales input worksheet'!$C:$C,"Customer credit",'Sales input worksheet'!$G:$G,'Inventory management'!$B19)</f>
        <v>0</v>
      </c>
      <c r="U19" s="221">
        <f t="shared" si="4"/>
        <v>0</v>
      </c>
      <c r="W19" s="184">
        <f t="shared" si="0"/>
        <v>0</v>
      </c>
      <c r="X19" s="221">
        <f t="shared" si="5"/>
        <v>0</v>
      </c>
      <c r="AA19" s="208"/>
    </row>
    <row r="20" spans="1:27" x14ac:dyDescent="0.35">
      <c r="A20" s="215" t="str">
        <f t="shared" si="1"/>
        <v/>
      </c>
      <c r="C20" s="186"/>
      <c r="D20" s="372"/>
      <c r="E20" s="176">
        <f t="shared" si="2"/>
        <v>0</v>
      </c>
      <c r="G20" s="216"/>
      <c r="H20" s="176"/>
      <c r="J20" s="216"/>
      <c r="K20" s="221"/>
      <c r="M20" s="216">
        <f>IFERROR(
IF($C20="Purchased",SUMIFS('Purchases Input worksheet'!$J:$J,'Purchases Input worksheet'!$C:$C,"Inventory - "&amp;$B20),0),
0)</f>
        <v>0</v>
      </c>
      <c r="N20" s="216"/>
      <c r="O20" s="217">
        <f>IFERROR(
IF($C20="Purchased",SUMIFS('Purchases Input worksheet'!$K:$K,'Purchases Input worksheet'!$C:$C,"Inventory - "&amp;$B20),
IF($C20="Produced",SUMIFS('Purchases Input worksheet'!$K:$K,'Purchases Input worksheet'!$C:$C,"Materials - "&amp;$B20),
0)),0)</f>
        <v>0</v>
      </c>
      <c r="P20" s="217"/>
      <c r="Q20" s="217"/>
      <c r="R20" s="219">
        <f t="shared" si="3"/>
        <v>0</v>
      </c>
      <c r="T20" s="184">
        <f>SUMIFS('Sales input worksheet'!$H:$H,'Sales input worksheet'!$C:$C,"Sales",'Sales input worksheet'!$G:$G,'Inventory management'!$B20)-
SUMIFS('Sales input worksheet'!$H:$H,'Sales input worksheet'!$C:$C,"Customer credit",'Sales input worksheet'!$G:$G,'Inventory management'!$B20)</f>
        <v>0</v>
      </c>
      <c r="U20" s="221">
        <f t="shared" si="4"/>
        <v>0</v>
      </c>
      <c r="W20" s="184">
        <f t="shared" si="0"/>
        <v>0</v>
      </c>
      <c r="X20" s="221">
        <f t="shared" si="5"/>
        <v>0</v>
      </c>
      <c r="AA20" s="208"/>
    </row>
    <row r="21" spans="1:27" x14ac:dyDescent="0.35">
      <c r="A21" s="215" t="str">
        <f t="shared" si="1"/>
        <v/>
      </c>
      <c r="C21" s="186"/>
      <c r="D21" s="372"/>
      <c r="E21" s="176">
        <f t="shared" si="2"/>
        <v>0</v>
      </c>
      <c r="G21" s="216"/>
      <c r="H21" s="176"/>
      <c r="J21" s="216"/>
      <c r="K21" s="221"/>
      <c r="M21" s="216">
        <f>IFERROR(
IF($C21="Purchased",SUMIFS('Purchases Input worksheet'!$J:$J,'Purchases Input worksheet'!$C:$C,"Inventory - "&amp;$B21),0),
0)</f>
        <v>0</v>
      </c>
      <c r="N21" s="216"/>
      <c r="O21" s="217">
        <f>IFERROR(
IF($C21="Purchased",SUMIFS('Purchases Input worksheet'!$K:$K,'Purchases Input worksheet'!$C:$C,"Inventory - "&amp;$B21),
IF($C21="Produced",SUMIFS('Purchases Input worksheet'!$K:$K,'Purchases Input worksheet'!$C:$C,"Materials - "&amp;$B21),
0)),0)</f>
        <v>0</v>
      </c>
      <c r="P21" s="217"/>
      <c r="Q21" s="217"/>
      <c r="R21" s="219">
        <f t="shared" si="3"/>
        <v>0</v>
      </c>
      <c r="T21" s="184">
        <f>SUMIFS('Sales input worksheet'!$H:$H,'Sales input worksheet'!$C:$C,"Sales",'Sales input worksheet'!$G:$G,'Inventory management'!$B21)-
SUMIFS('Sales input worksheet'!$H:$H,'Sales input worksheet'!$C:$C,"Customer credit",'Sales input worksheet'!$G:$G,'Inventory management'!$B21)</f>
        <v>0</v>
      </c>
      <c r="U21" s="221">
        <f t="shared" si="4"/>
        <v>0</v>
      </c>
      <c r="W21" s="184">
        <f t="shared" si="0"/>
        <v>0</v>
      </c>
      <c r="X21" s="221">
        <f t="shared" si="5"/>
        <v>0</v>
      </c>
      <c r="AA21" s="208"/>
    </row>
    <row r="22" spans="1:27" x14ac:dyDescent="0.35">
      <c r="A22" s="215" t="str">
        <f t="shared" si="1"/>
        <v/>
      </c>
      <c r="C22" s="186"/>
      <c r="D22" s="372"/>
      <c r="E22" s="176">
        <f t="shared" si="2"/>
        <v>0</v>
      </c>
      <c r="G22" s="216"/>
      <c r="H22" s="176"/>
      <c r="J22" s="216"/>
      <c r="K22" s="221"/>
      <c r="M22" s="216">
        <f>IFERROR(
IF($C22="Purchased",SUMIFS('Purchases Input worksheet'!$J:$J,'Purchases Input worksheet'!$C:$C,"Inventory - "&amp;$B22),0),
0)</f>
        <v>0</v>
      </c>
      <c r="N22" s="216"/>
      <c r="O22" s="217">
        <f>IFERROR(
IF($C22="Purchased",SUMIFS('Purchases Input worksheet'!$K:$K,'Purchases Input worksheet'!$C:$C,"Inventory - "&amp;$B22),
IF($C22="Produced",SUMIFS('Purchases Input worksheet'!$K:$K,'Purchases Input worksheet'!$C:$C,"Materials - "&amp;$B22),
0)),0)</f>
        <v>0</v>
      </c>
      <c r="P22" s="217"/>
      <c r="Q22" s="217"/>
      <c r="R22" s="219">
        <f t="shared" si="3"/>
        <v>0</v>
      </c>
      <c r="T22" s="184">
        <f>SUMIFS('Sales input worksheet'!$H:$H,'Sales input worksheet'!$C:$C,"Sales",'Sales input worksheet'!$G:$G,'Inventory management'!$B22)-
SUMIFS('Sales input worksheet'!$H:$H,'Sales input worksheet'!$C:$C,"Customer credit",'Sales input worksheet'!$G:$G,'Inventory management'!$B22)</f>
        <v>0</v>
      </c>
      <c r="U22" s="221">
        <f t="shared" si="4"/>
        <v>0</v>
      </c>
      <c r="W22" s="184">
        <f t="shared" si="0"/>
        <v>0</v>
      </c>
      <c r="X22" s="221">
        <f t="shared" si="5"/>
        <v>0</v>
      </c>
      <c r="AA22" s="208"/>
    </row>
    <row r="23" spans="1:27" x14ac:dyDescent="0.35">
      <c r="A23" s="215" t="str">
        <f t="shared" si="1"/>
        <v/>
      </c>
      <c r="C23" s="186"/>
      <c r="D23" s="372"/>
      <c r="E23" s="176">
        <f t="shared" si="2"/>
        <v>0</v>
      </c>
      <c r="G23" s="216"/>
      <c r="H23" s="176"/>
      <c r="J23" s="216"/>
      <c r="K23" s="221"/>
      <c r="M23" s="216">
        <f>IFERROR(
IF($C23="Purchased",SUMIFS('Purchases Input worksheet'!$J:$J,'Purchases Input worksheet'!$C:$C,"Inventory - "&amp;$B23),0),
0)</f>
        <v>0</v>
      </c>
      <c r="N23" s="216"/>
      <c r="O23" s="217">
        <f>IFERROR(
IF($C23="Purchased",SUMIFS('Purchases Input worksheet'!$K:$K,'Purchases Input worksheet'!$C:$C,"Inventory - "&amp;$B23),
IF($C23="Produced",SUMIFS('Purchases Input worksheet'!$K:$K,'Purchases Input worksheet'!$C:$C,"Materials - "&amp;$B23),
0)),0)</f>
        <v>0</v>
      </c>
      <c r="P23" s="217"/>
      <c r="Q23" s="217"/>
      <c r="R23" s="219">
        <f t="shared" si="3"/>
        <v>0</v>
      </c>
      <c r="T23" s="184">
        <f>SUMIFS('Sales input worksheet'!$H:$H,'Sales input worksheet'!$C:$C,"Sales",'Sales input worksheet'!$G:$G,'Inventory management'!$B23)-
SUMIFS('Sales input worksheet'!$H:$H,'Sales input worksheet'!$C:$C,"Customer credit",'Sales input worksheet'!$G:$G,'Inventory management'!$B23)</f>
        <v>0</v>
      </c>
      <c r="U23" s="221">
        <f t="shared" si="4"/>
        <v>0</v>
      </c>
      <c r="W23" s="184">
        <f t="shared" si="0"/>
        <v>0</v>
      </c>
      <c r="X23" s="221">
        <f t="shared" si="5"/>
        <v>0</v>
      </c>
      <c r="AA23" s="208"/>
    </row>
    <row r="24" spans="1:27" x14ac:dyDescent="0.35">
      <c r="A24" s="215" t="str">
        <f t="shared" si="1"/>
        <v/>
      </c>
      <c r="C24" s="186"/>
      <c r="D24" s="372"/>
      <c r="E24" s="176">
        <f t="shared" si="2"/>
        <v>0</v>
      </c>
      <c r="G24" s="216"/>
      <c r="H24" s="176"/>
      <c r="J24" s="216"/>
      <c r="K24" s="221"/>
      <c r="M24" s="216">
        <f>IFERROR(
IF($C24="Purchased",SUMIFS('Purchases Input worksheet'!$J:$J,'Purchases Input worksheet'!$C:$C,"Inventory - "&amp;$B24),0),
0)</f>
        <v>0</v>
      </c>
      <c r="N24" s="216"/>
      <c r="O24" s="217">
        <f>IFERROR(
IF($C24="Purchased",SUMIFS('Purchases Input worksheet'!$K:$K,'Purchases Input worksheet'!$C:$C,"Inventory - "&amp;$B24),
IF($C24="Produced",SUMIFS('Purchases Input worksheet'!$K:$K,'Purchases Input worksheet'!$C:$C,"Materials - "&amp;$B24),
0)),0)</f>
        <v>0</v>
      </c>
      <c r="P24" s="217"/>
      <c r="Q24" s="217"/>
      <c r="R24" s="219">
        <f t="shared" si="3"/>
        <v>0</v>
      </c>
      <c r="T24" s="184">
        <f>SUMIFS('Sales input worksheet'!$H:$H,'Sales input worksheet'!$C:$C,"Sales",'Sales input worksheet'!$G:$G,'Inventory management'!$B24)-
SUMIFS('Sales input worksheet'!$H:$H,'Sales input worksheet'!$C:$C,"Customer credit",'Sales input worksheet'!$G:$G,'Inventory management'!$B24)</f>
        <v>0</v>
      </c>
      <c r="U24" s="221">
        <f t="shared" si="4"/>
        <v>0</v>
      </c>
      <c r="W24" s="184">
        <f t="shared" si="0"/>
        <v>0</v>
      </c>
      <c r="X24" s="221">
        <f t="shared" si="5"/>
        <v>0</v>
      </c>
      <c r="AA24" s="208"/>
    </row>
    <row r="25" spans="1:27" x14ac:dyDescent="0.35">
      <c r="A25" s="215" t="str">
        <f t="shared" si="1"/>
        <v/>
      </c>
      <c r="C25" s="186"/>
      <c r="D25" s="372"/>
      <c r="E25" s="176">
        <f t="shared" si="2"/>
        <v>0</v>
      </c>
      <c r="G25" s="216"/>
      <c r="H25" s="176"/>
      <c r="J25" s="216"/>
      <c r="K25" s="221"/>
      <c r="M25" s="216">
        <f>IFERROR(
IF($C25="Purchased",SUMIFS('Purchases Input worksheet'!$J:$J,'Purchases Input worksheet'!$C:$C,"Inventory - "&amp;$B25),0),
0)</f>
        <v>0</v>
      </c>
      <c r="N25" s="216"/>
      <c r="O25" s="217">
        <f>IFERROR(
IF($C25="Purchased",SUMIFS('Purchases Input worksheet'!$K:$K,'Purchases Input worksheet'!$C:$C,"Inventory - "&amp;$B25),
IF($C25="Produced",SUMIFS('Purchases Input worksheet'!$K:$K,'Purchases Input worksheet'!$C:$C,"Materials - "&amp;$B25),
0)),0)</f>
        <v>0</v>
      </c>
      <c r="P25" s="217"/>
      <c r="Q25" s="217"/>
      <c r="R25" s="219">
        <f t="shared" si="3"/>
        <v>0</v>
      </c>
      <c r="T25" s="184">
        <f>SUMIFS('Sales input worksheet'!$H:$H,'Sales input worksheet'!$C:$C,"Sales",'Sales input worksheet'!$G:$G,'Inventory management'!$B25)-
SUMIFS('Sales input worksheet'!$H:$H,'Sales input worksheet'!$C:$C,"Customer credit",'Sales input worksheet'!$G:$G,'Inventory management'!$B25)</f>
        <v>0</v>
      </c>
      <c r="U25" s="221">
        <f t="shared" si="4"/>
        <v>0</v>
      </c>
      <c r="W25" s="184">
        <f t="shared" si="0"/>
        <v>0</v>
      </c>
      <c r="X25" s="221">
        <f t="shared" si="5"/>
        <v>0</v>
      </c>
      <c r="AA25" s="208"/>
    </row>
    <row r="26" spans="1:27" x14ac:dyDescent="0.35">
      <c r="A26" s="215" t="str">
        <f t="shared" si="1"/>
        <v/>
      </c>
      <c r="C26" s="186"/>
      <c r="D26" s="372"/>
      <c r="E26" s="176">
        <f t="shared" si="2"/>
        <v>0</v>
      </c>
      <c r="G26" s="216"/>
      <c r="H26" s="176"/>
      <c r="J26" s="216"/>
      <c r="K26" s="221"/>
      <c r="M26" s="216">
        <f>IFERROR(
IF($C26="Purchased",SUMIFS('Purchases Input worksheet'!$J:$J,'Purchases Input worksheet'!$C:$C,"Inventory - "&amp;$B26),0),
0)</f>
        <v>0</v>
      </c>
      <c r="N26" s="216"/>
      <c r="O26" s="217">
        <f>IFERROR(
IF($C26="Purchased",SUMIFS('Purchases Input worksheet'!$K:$K,'Purchases Input worksheet'!$C:$C,"Inventory - "&amp;$B26),
IF($C26="Produced",SUMIFS('Purchases Input worksheet'!$K:$K,'Purchases Input worksheet'!$C:$C,"Materials - "&amp;$B26),
0)),0)</f>
        <v>0</v>
      </c>
      <c r="P26" s="217"/>
      <c r="Q26" s="217"/>
      <c r="R26" s="219">
        <f t="shared" si="3"/>
        <v>0</v>
      </c>
      <c r="T26" s="184">
        <f>SUMIFS('Sales input worksheet'!$H:$H,'Sales input worksheet'!$C:$C,"Sales",'Sales input worksheet'!$G:$G,'Inventory management'!$B26)-
SUMIFS('Sales input worksheet'!$H:$H,'Sales input worksheet'!$C:$C,"Customer credit",'Sales input worksheet'!$G:$G,'Inventory management'!$B26)</f>
        <v>0</v>
      </c>
      <c r="U26" s="221">
        <f t="shared" si="4"/>
        <v>0</v>
      </c>
      <c r="W26" s="184">
        <f t="shared" si="0"/>
        <v>0</v>
      </c>
      <c r="X26" s="221">
        <f t="shared" si="5"/>
        <v>0</v>
      </c>
      <c r="AA26" s="208"/>
    </row>
    <row r="27" spans="1:27" x14ac:dyDescent="0.35">
      <c r="A27" s="215" t="str">
        <f t="shared" si="1"/>
        <v/>
      </c>
      <c r="C27" s="186"/>
      <c r="D27" s="372"/>
      <c r="E27" s="176">
        <f t="shared" si="2"/>
        <v>0</v>
      </c>
      <c r="G27" s="216"/>
      <c r="H27" s="176"/>
      <c r="J27" s="216"/>
      <c r="K27" s="221"/>
      <c r="M27" s="216">
        <f>IFERROR(
IF($C27="Purchased",SUMIFS('Purchases Input worksheet'!$J:$J,'Purchases Input worksheet'!$C:$C,"Inventory - "&amp;$B27),0),
0)</f>
        <v>0</v>
      </c>
      <c r="N27" s="216"/>
      <c r="O27" s="217">
        <f>IFERROR(
IF($C27="Purchased",SUMIFS('Purchases Input worksheet'!$K:$K,'Purchases Input worksheet'!$C:$C,"Inventory - "&amp;$B27),
IF($C27="Produced",SUMIFS('Purchases Input worksheet'!$K:$K,'Purchases Input worksheet'!$C:$C,"Materials - "&amp;$B27),
0)),0)</f>
        <v>0</v>
      </c>
      <c r="P27" s="217"/>
      <c r="Q27" s="217"/>
      <c r="R27" s="219">
        <f t="shared" si="3"/>
        <v>0</v>
      </c>
      <c r="T27" s="184">
        <f>SUMIFS('Sales input worksheet'!$H:$H,'Sales input worksheet'!$C:$C,"Sales",'Sales input worksheet'!$G:$G,'Inventory management'!$B27)-
SUMIFS('Sales input worksheet'!$H:$H,'Sales input worksheet'!$C:$C,"Customer credit",'Sales input worksheet'!$G:$G,'Inventory management'!$B27)</f>
        <v>0</v>
      </c>
      <c r="U27" s="221">
        <f t="shared" si="4"/>
        <v>0</v>
      </c>
      <c r="W27" s="184">
        <f t="shared" si="0"/>
        <v>0</v>
      </c>
      <c r="X27" s="221">
        <f t="shared" si="5"/>
        <v>0</v>
      </c>
      <c r="AA27" s="208"/>
    </row>
    <row r="28" spans="1:27" x14ac:dyDescent="0.35">
      <c r="A28" s="215" t="str">
        <f t="shared" si="1"/>
        <v/>
      </c>
      <c r="C28" s="186"/>
      <c r="D28" s="372"/>
      <c r="E28" s="176">
        <f t="shared" si="2"/>
        <v>0</v>
      </c>
      <c r="G28" s="216"/>
      <c r="H28" s="176"/>
      <c r="J28" s="216"/>
      <c r="K28" s="221"/>
      <c r="M28" s="216">
        <f>IFERROR(
IF($C28="Purchased",SUMIFS('Purchases Input worksheet'!$J:$J,'Purchases Input worksheet'!$C:$C,"Inventory - "&amp;$B28),0),
0)</f>
        <v>0</v>
      </c>
      <c r="N28" s="216"/>
      <c r="O28" s="217">
        <f>IFERROR(
IF($C28="Purchased",SUMIFS('Purchases Input worksheet'!$K:$K,'Purchases Input worksheet'!$C:$C,"Inventory - "&amp;$B28),
IF($C28="Produced",SUMIFS('Purchases Input worksheet'!$K:$K,'Purchases Input worksheet'!$C:$C,"Materials - "&amp;$B28),
0)),0)</f>
        <v>0</v>
      </c>
      <c r="P28" s="217"/>
      <c r="Q28" s="217"/>
      <c r="R28" s="219">
        <f t="shared" si="3"/>
        <v>0</v>
      </c>
      <c r="T28" s="184">
        <f>SUMIFS('Sales input worksheet'!$H:$H,'Sales input worksheet'!$C:$C,"Sales",'Sales input worksheet'!$G:$G,'Inventory management'!$B28)-
SUMIFS('Sales input worksheet'!$H:$H,'Sales input worksheet'!$C:$C,"Customer credit",'Sales input worksheet'!$G:$G,'Inventory management'!$B28)</f>
        <v>0</v>
      </c>
      <c r="U28" s="221">
        <f t="shared" si="4"/>
        <v>0</v>
      </c>
      <c r="W28" s="184">
        <f t="shared" si="0"/>
        <v>0</v>
      </c>
      <c r="X28" s="221">
        <f t="shared" si="5"/>
        <v>0</v>
      </c>
      <c r="AA28" s="208"/>
    </row>
    <row r="29" spans="1:27" x14ac:dyDescent="0.35">
      <c r="A29" s="215" t="str">
        <f t="shared" si="1"/>
        <v/>
      </c>
      <c r="C29" s="186"/>
      <c r="D29" s="372"/>
      <c r="E29" s="176">
        <f t="shared" si="2"/>
        <v>0</v>
      </c>
      <c r="G29" s="216"/>
      <c r="H29" s="176"/>
      <c r="J29" s="216"/>
      <c r="K29" s="221"/>
      <c r="M29" s="216">
        <f>IFERROR(
IF($C29="Purchased",SUMIFS('Purchases Input worksheet'!$J:$J,'Purchases Input worksheet'!$C:$C,"Inventory - "&amp;$B29),0),
0)</f>
        <v>0</v>
      </c>
      <c r="N29" s="216"/>
      <c r="O29" s="217">
        <f>IFERROR(
IF($C29="Purchased",SUMIFS('Purchases Input worksheet'!$K:$K,'Purchases Input worksheet'!$C:$C,"Inventory - "&amp;$B29),
IF($C29="Produced",SUMIFS('Purchases Input worksheet'!$K:$K,'Purchases Input worksheet'!$C:$C,"Materials - "&amp;$B29),
0)),0)</f>
        <v>0</v>
      </c>
      <c r="P29" s="217"/>
      <c r="Q29" s="217"/>
      <c r="R29" s="219">
        <f t="shared" si="3"/>
        <v>0</v>
      </c>
      <c r="T29" s="184">
        <f>SUMIFS('Sales input worksheet'!$H:$H,'Sales input worksheet'!$C:$C,"Sales",'Sales input worksheet'!$G:$G,'Inventory management'!$B29)-
SUMIFS('Sales input worksheet'!$H:$H,'Sales input worksheet'!$C:$C,"Customer credit",'Sales input worksheet'!$G:$G,'Inventory management'!$B29)</f>
        <v>0</v>
      </c>
      <c r="U29" s="221">
        <f t="shared" si="4"/>
        <v>0</v>
      </c>
      <c r="W29" s="184">
        <f t="shared" si="0"/>
        <v>0</v>
      </c>
      <c r="X29" s="221">
        <f t="shared" si="5"/>
        <v>0</v>
      </c>
      <c r="AA29" s="208"/>
    </row>
    <row r="30" spans="1:27" x14ac:dyDescent="0.35">
      <c r="A30" s="215" t="str">
        <f t="shared" si="1"/>
        <v/>
      </c>
      <c r="C30" s="186"/>
      <c r="D30" s="372"/>
      <c r="E30" s="176">
        <f t="shared" si="2"/>
        <v>0</v>
      </c>
      <c r="G30" s="216"/>
      <c r="H30" s="176"/>
      <c r="J30" s="216"/>
      <c r="K30" s="221"/>
      <c r="M30" s="216">
        <f>IFERROR(
IF($C30="Purchased",SUMIFS('Purchases Input worksheet'!$J:$J,'Purchases Input worksheet'!$C:$C,"Inventory - "&amp;$B30),0),
0)</f>
        <v>0</v>
      </c>
      <c r="N30" s="216"/>
      <c r="O30" s="217">
        <f>IFERROR(
IF($C30="Purchased",SUMIFS('Purchases Input worksheet'!$K:$K,'Purchases Input worksheet'!$C:$C,"Inventory - "&amp;$B30),
IF($C30="Produced",SUMIFS('Purchases Input worksheet'!$K:$K,'Purchases Input worksheet'!$C:$C,"Materials - "&amp;$B30),
0)),0)</f>
        <v>0</v>
      </c>
      <c r="P30" s="217"/>
      <c r="Q30" s="217"/>
      <c r="R30" s="219">
        <f t="shared" si="3"/>
        <v>0</v>
      </c>
      <c r="T30" s="184">
        <f>SUMIFS('Sales input worksheet'!$H:$H,'Sales input worksheet'!$C:$C,"Sales",'Sales input worksheet'!$G:$G,'Inventory management'!$B30)-
SUMIFS('Sales input worksheet'!$H:$H,'Sales input worksheet'!$C:$C,"Customer credit",'Sales input worksheet'!$G:$G,'Inventory management'!$B30)</f>
        <v>0</v>
      </c>
      <c r="U30" s="221">
        <f t="shared" si="4"/>
        <v>0</v>
      </c>
      <c r="W30" s="184">
        <f t="shared" si="0"/>
        <v>0</v>
      </c>
      <c r="X30" s="221">
        <f t="shared" si="5"/>
        <v>0</v>
      </c>
      <c r="AA30" s="208"/>
    </row>
    <row r="31" spans="1:27" x14ac:dyDescent="0.35">
      <c r="A31" s="215" t="str">
        <f t="shared" si="1"/>
        <v/>
      </c>
      <c r="C31" s="186"/>
      <c r="D31" s="372"/>
      <c r="E31" s="176">
        <f t="shared" si="2"/>
        <v>0</v>
      </c>
      <c r="G31" s="216"/>
      <c r="H31" s="176"/>
      <c r="J31" s="216"/>
      <c r="K31" s="221"/>
      <c r="M31" s="216">
        <f>IFERROR(
IF($C31="Purchased",SUMIFS('Purchases Input worksheet'!$J:$J,'Purchases Input worksheet'!$C:$C,"Inventory - "&amp;$B31),0),
0)</f>
        <v>0</v>
      </c>
      <c r="N31" s="216"/>
      <c r="O31" s="217">
        <f>IFERROR(
IF($C31="Purchased",SUMIFS('Purchases Input worksheet'!$K:$K,'Purchases Input worksheet'!$C:$C,"Inventory - "&amp;$B31),
IF($C31="Produced",SUMIFS('Purchases Input worksheet'!$K:$K,'Purchases Input worksheet'!$C:$C,"Materials - "&amp;$B31),
0)),0)</f>
        <v>0</v>
      </c>
      <c r="P31" s="217"/>
      <c r="Q31" s="217"/>
      <c r="R31" s="219">
        <f t="shared" si="3"/>
        <v>0</v>
      </c>
      <c r="T31" s="184">
        <f>SUMIFS('Sales input worksheet'!$H:$H,'Sales input worksheet'!$C:$C,"Sales",'Sales input worksheet'!$G:$G,'Inventory management'!$B31)-
SUMIFS('Sales input worksheet'!$H:$H,'Sales input worksheet'!$C:$C,"Customer credit",'Sales input worksheet'!$G:$G,'Inventory management'!$B31)</f>
        <v>0</v>
      </c>
      <c r="U31" s="221">
        <f t="shared" si="4"/>
        <v>0</v>
      </c>
      <c r="W31" s="184">
        <f t="shared" si="0"/>
        <v>0</v>
      </c>
      <c r="X31" s="221">
        <f t="shared" si="5"/>
        <v>0</v>
      </c>
      <c r="AA31" s="208"/>
    </row>
    <row r="32" spans="1:27" x14ac:dyDescent="0.35">
      <c r="A32" s="215" t="str">
        <f t="shared" si="1"/>
        <v/>
      </c>
      <c r="C32" s="186"/>
      <c r="D32" s="372"/>
      <c r="E32" s="176">
        <f t="shared" si="2"/>
        <v>0</v>
      </c>
      <c r="G32" s="216"/>
      <c r="H32" s="176"/>
      <c r="J32" s="216"/>
      <c r="K32" s="221"/>
      <c r="M32" s="216">
        <f>IFERROR(
IF($C32="Purchased",SUMIFS('Purchases Input worksheet'!$J:$J,'Purchases Input worksheet'!$C:$C,"Inventory - "&amp;$B32),0),
0)</f>
        <v>0</v>
      </c>
      <c r="N32" s="216"/>
      <c r="O32" s="217">
        <f>IFERROR(
IF($C32="Purchased",SUMIFS('Purchases Input worksheet'!$K:$K,'Purchases Input worksheet'!$C:$C,"Inventory - "&amp;$B32),
IF($C32="Produced",SUMIFS('Purchases Input worksheet'!$K:$K,'Purchases Input worksheet'!$C:$C,"Materials - "&amp;$B32),
0)),0)</f>
        <v>0</v>
      </c>
      <c r="P32" s="217"/>
      <c r="Q32" s="217"/>
      <c r="R32" s="219">
        <f t="shared" si="3"/>
        <v>0</v>
      </c>
      <c r="T32" s="184">
        <f>SUMIFS('Sales input worksheet'!$H:$H,'Sales input worksheet'!$C:$C,"Sales",'Sales input worksheet'!$G:$G,'Inventory management'!$B32)-
SUMIFS('Sales input worksheet'!$H:$H,'Sales input worksheet'!$C:$C,"Customer credit",'Sales input worksheet'!$G:$G,'Inventory management'!$B32)</f>
        <v>0</v>
      </c>
      <c r="U32" s="221">
        <f t="shared" si="4"/>
        <v>0</v>
      </c>
      <c r="W32" s="184">
        <f t="shared" si="0"/>
        <v>0</v>
      </c>
      <c r="X32" s="221">
        <f t="shared" si="5"/>
        <v>0</v>
      </c>
      <c r="AA32" s="208"/>
    </row>
    <row r="33" spans="1:27" x14ac:dyDescent="0.35">
      <c r="A33" s="215" t="str">
        <f t="shared" si="1"/>
        <v/>
      </c>
      <c r="C33" s="186"/>
      <c r="D33" s="372"/>
      <c r="E33" s="176">
        <f t="shared" si="2"/>
        <v>0</v>
      </c>
      <c r="G33" s="216"/>
      <c r="H33" s="176"/>
      <c r="J33" s="216"/>
      <c r="K33" s="221"/>
      <c r="M33" s="216">
        <f>IFERROR(
IF($C33="Purchased",SUMIFS('Purchases Input worksheet'!$J:$J,'Purchases Input worksheet'!$C:$C,"Inventory - "&amp;$B33),0),
0)</f>
        <v>0</v>
      </c>
      <c r="N33" s="216"/>
      <c r="O33" s="217">
        <f>IFERROR(
IF($C33="Purchased",SUMIFS('Purchases Input worksheet'!$K:$K,'Purchases Input worksheet'!$C:$C,"Inventory - "&amp;$B33),
IF($C33="Produced",SUMIFS('Purchases Input worksheet'!$K:$K,'Purchases Input worksheet'!$C:$C,"Materials - "&amp;$B33),
0)),0)</f>
        <v>0</v>
      </c>
      <c r="P33" s="217"/>
      <c r="Q33" s="217"/>
      <c r="R33" s="219">
        <f t="shared" si="3"/>
        <v>0</v>
      </c>
      <c r="T33" s="184">
        <f>SUMIFS('Sales input worksheet'!$H:$H,'Sales input worksheet'!$C:$C,"Sales",'Sales input worksheet'!$G:$G,'Inventory management'!$B33)-
SUMIFS('Sales input worksheet'!$H:$H,'Sales input worksheet'!$C:$C,"Customer credit",'Sales input worksheet'!$G:$G,'Inventory management'!$B33)</f>
        <v>0</v>
      </c>
      <c r="U33" s="221">
        <f t="shared" si="4"/>
        <v>0</v>
      </c>
      <c r="W33" s="184">
        <f t="shared" si="0"/>
        <v>0</v>
      </c>
      <c r="X33" s="221">
        <f t="shared" si="5"/>
        <v>0</v>
      </c>
      <c r="AA33" s="208"/>
    </row>
    <row r="34" spans="1:27" x14ac:dyDescent="0.35">
      <c r="A34" s="215" t="str">
        <f t="shared" si="1"/>
        <v/>
      </c>
      <c r="C34" s="186"/>
      <c r="D34" s="372"/>
      <c r="E34" s="176">
        <f t="shared" si="2"/>
        <v>0</v>
      </c>
      <c r="G34" s="216"/>
      <c r="H34" s="176"/>
      <c r="J34" s="216"/>
      <c r="K34" s="221"/>
      <c r="M34" s="216">
        <f>IFERROR(
IF($C34="Purchased",SUMIFS('Purchases Input worksheet'!$J:$J,'Purchases Input worksheet'!$C:$C,"Inventory - "&amp;$B34),0),
0)</f>
        <v>0</v>
      </c>
      <c r="N34" s="216"/>
      <c r="O34" s="217">
        <f>IFERROR(
IF($C34="Purchased",SUMIFS('Purchases Input worksheet'!$K:$K,'Purchases Input worksheet'!$C:$C,"Inventory - "&amp;$B34),
IF($C34="Produced",SUMIFS('Purchases Input worksheet'!$K:$K,'Purchases Input worksheet'!$C:$C,"Materials - "&amp;$B34),
0)),0)</f>
        <v>0</v>
      </c>
      <c r="P34" s="217"/>
      <c r="Q34" s="217"/>
      <c r="R34" s="219">
        <f t="shared" si="3"/>
        <v>0</v>
      </c>
      <c r="T34" s="184">
        <f>SUMIFS('Sales input worksheet'!$H:$H,'Sales input worksheet'!$C:$C,"Sales",'Sales input worksheet'!$G:$G,'Inventory management'!$B34)-
SUMIFS('Sales input worksheet'!$H:$H,'Sales input worksheet'!$C:$C,"Customer credit",'Sales input worksheet'!$G:$G,'Inventory management'!$B34)</f>
        <v>0</v>
      </c>
      <c r="U34" s="221">
        <f t="shared" si="4"/>
        <v>0</v>
      </c>
      <c r="W34" s="184">
        <f t="shared" si="0"/>
        <v>0</v>
      </c>
      <c r="X34" s="221">
        <f t="shared" si="5"/>
        <v>0</v>
      </c>
      <c r="AA34" s="208"/>
    </row>
    <row r="35" spans="1:27" x14ac:dyDescent="0.35">
      <c r="A35" s="215" t="str">
        <f t="shared" si="1"/>
        <v/>
      </c>
      <c r="C35" s="186"/>
      <c r="D35" s="372"/>
      <c r="E35" s="176">
        <f t="shared" si="2"/>
        <v>0</v>
      </c>
      <c r="G35" s="216"/>
      <c r="H35" s="176"/>
      <c r="J35" s="216"/>
      <c r="K35" s="221"/>
      <c r="M35" s="216">
        <f>IFERROR(
IF($C35="Purchased",SUMIFS('Purchases Input worksheet'!$J:$J,'Purchases Input worksheet'!$C:$C,"Inventory - "&amp;$B35),0),
0)</f>
        <v>0</v>
      </c>
      <c r="N35" s="216"/>
      <c r="O35" s="217">
        <f>IFERROR(
IF($C35="Purchased",SUMIFS('Purchases Input worksheet'!$K:$K,'Purchases Input worksheet'!$C:$C,"Inventory - "&amp;$B35),
IF($C35="Produced",SUMIFS('Purchases Input worksheet'!$K:$K,'Purchases Input worksheet'!$C:$C,"Materials - "&amp;$B35),
0)),0)</f>
        <v>0</v>
      </c>
      <c r="P35" s="217"/>
      <c r="Q35" s="217"/>
      <c r="R35" s="219">
        <f t="shared" si="3"/>
        <v>0</v>
      </c>
      <c r="T35" s="184">
        <f>SUMIFS('Sales input worksheet'!$H:$H,'Sales input worksheet'!$C:$C,"Sales",'Sales input worksheet'!$G:$G,'Inventory management'!$B35)-
SUMIFS('Sales input worksheet'!$H:$H,'Sales input worksheet'!$C:$C,"Customer credit",'Sales input worksheet'!$G:$G,'Inventory management'!$B35)</f>
        <v>0</v>
      </c>
      <c r="U35" s="221">
        <f t="shared" si="4"/>
        <v>0</v>
      </c>
      <c r="W35" s="184">
        <f t="shared" si="0"/>
        <v>0</v>
      </c>
      <c r="X35" s="221">
        <f t="shared" si="5"/>
        <v>0</v>
      </c>
      <c r="AA35" s="208"/>
    </row>
    <row r="36" spans="1:27" x14ac:dyDescent="0.35">
      <c r="A36" s="215" t="str">
        <f t="shared" si="1"/>
        <v/>
      </c>
      <c r="C36" s="186"/>
      <c r="D36" s="372"/>
      <c r="E36" s="176">
        <f t="shared" si="2"/>
        <v>0</v>
      </c>
      <c r="G36" s="216"/>
      <c r="H36" s="176"/>
      <c r="J36" s="216"/>
      <c r="K36" s="221"/>
      <c r="M36" s="216">
        <f>IFERROR(
IF($C36="Purchased",SUMIFS('Purchases Input worksheet'!$J:$J,'Purchases Input worksheet'!$C:$C,"Inventory - "&amp;$B36),0),
0)</f>
        <v>0</v>
      </c>
      <c r="N36" s="216"/>
      <c r="O36" s="217">
        <f>IFERROR(
IF($C36="Purchased",SUMIFS('Purchases Input worksheet'!$K:$K,'Purchases Input worksheet'!$C:$C,"Inventory - "&amp;$B36),
IF($C36="Produced",SUMIFS('Purchases Input worksheet'!$K:$K,'Purchases Input worksheet'!$C:$C,"Materials - "&amp;$B36),
0)),0)</f>
        <v>0</v>
      </c>
      <c r="P36" s="217"/>
      <c r="Q36" s="217"/>
      <c r="R36" s="219">
        <f t="shared" si="3"/>
        <v>0</v>
      </c>
      <c r="T36" s="184">
        <f>SUMIFS('Sales input worksheet'!$H:$H,'Sales input worksheet'!$C:$C,"Sales",'Sales input worksheet'!$G:$G,'Inventory management'!$B36)-
SUMIFS('Sales input worksheet'!$H:$H,'Sales input worksheet'!$C:$C,"Customer credit",'Sales input worksheet'!$G:$G,'Inventory management'!$B36)</f>
        <v>0</v>
      </c>
      <c r="U36" s="221">
        <f t="shared" si="4"/>
        <v>0</v>
      </c>
      <c r="W36" s="184">
        <f t="shared" si="0"/>
        <v>0</v>
      </c>
      <c r="X36" s="221">
        <f t="shared" si="5"/>
        <v>0</v>
      </c>
      <c r="AA36" s="208"/>
    </row>
    <row r="37" spans="1:27" x14ac:dyDescent="0.35">
      <c r="A37" s="215" t="str">
        <f t="shared" si="1"/>
        <v/>
      </c>
      <c r="C37" s="186"/>
      <c r="D37" s="372"/>
      <c r="E37" s="176">
        <f t="shared" si="2"/>
        <v>0</v>
      </c>
      <c r="G37" s="216"/>
      <c r="H37" s="176"/>
      <c r="J37" s="216"/>
      <c r="K37" s="221"/>
      <c r="M37" s="216">
        <f>IFERROR(
IF($C37="Purchased",SUMIFS('Purchases Input worksheet'!$J:$J,'Purchases Input worksheet'!$C:$C,"Inventory - "&amp;$B37),0),
0)</f>
        <v>0</v>
      </c>
      <c r="N37" s="216"/>
      <c r="O37" s="217">
        <f>IFERROR(
IF($C37="Purchased",SUMIFS('Purchases Input worksheet'!$K:$K,'Purchases Input worksheet'!$C:$C,"Inventory - "&amp;$B37),
IF($C37="Produced",SUMIFS('Purchases Input worksheet'!$K:$K,'Purchases Input worksheet'!$C:$C,"Materials - "&amp;$B37),
0)),0)</f>
        <v>0</v>
      </c>
      <c r="P37" s="217"/>
      <c r="Q37" s="217"/>
      <c r="R37" s="219">
        <f t="shared" si="3"/>
        <v>0</v>
      </c>
      <c r="T37" s="184">
        <f>SUMIFS('Sales input worksheet'!$H:$H,'Sales input worksheet'!$C:$C,"Sales",'Sales input worksheet'!$G:$G,'Inventory management'!$B37)-
SUMIFS('Sales input worksheet'!$H:$H,'Sales input worksheet'!$C:$C,"Customer credit",'Sales input worksheet'!$G:$G,'Inventory management'!$B37)</f>
        <v>0</v>
      </c>
      <c r="U37" s="221">
        <f t="shared" si="4"/>
        <v>0</v>
      </c>
      <c r="W37" s="184">
        <f t="shared" si="0"/>
        <v>0</v>
      </c>
      <c r="X37" s="221">
        <f t="shared" si="5"/>
        <v>0</v>
      </c>
      <c r="AA37" s="208"/>
    </row>
    <row r="38" spans="1:27" x14ac:dyDescent="0.35">
      <c r="A38" s="215" t="str">
        <f t="shared" si="1"/>
        <v/>
      </c>
      <c r="C38" s="186"/>
      <c r="D38" s="372"/>
      <c r="E38" s="176">
        <f t="shared" si="2"/>
        <v>0</v>
      </c>
      <c r="G38" s="216"/>
      <c r="H38" s="176"/>
      <c r="J38" s="216"/>
      <c r="K38" s="221"/>
      <c r="M38" s="216">
        <f>IFERROR(
IF($C38="Purchased",SUMIFS('Purchases Input worksheet'!$J:$J,'Purchases Input worksheet'!$C:$C,"Inventory - "&amp;$B38),0),
0)</f>
        <v>0</v>
      </c>
      <c r="N38" s="216"/>
      <c r="O38" s="217">
        <f>IFERROR(
IF($C38="Purchased",SUMIFS('Purchases Input worksheet'!$K:$K,'Purchases Input worksheet'!$C:$C,"Inventory - "&amp;$B38),
IF($C38="Produced",SUMIFS('Purchases Input worksheet'!$K:$K,'Purchases Input worksheet'!$C:$C,"Materials - "&amp;$B38),
0)),0)</f>
        <v>0</v>
      </c>
      <c r="P38" s="217"/>
      <c r="Q38" s="217"/>
      <c r="R38" s="220">
        <f t="shared" si="3"/>
        <v>0</v>
      </c>
      <c r="T38" s="184">
        <f>SUMIFS('Sales input worksheet'!$H:$H,'Sales input worksheet'!$C:$C,"Sales",'Sales input worksheet'!$G:$G,'Inventory management'!$B38)-
SUMIFS('Sales input worksheet'!$H:$H,'Sales input worksheet'!$C:$C,"Customer credit",'Sales input worksheet'!$G:$G,'Inventory management'!$B38)</f>
        <v>0</v>
      </c>
      <c r="U38" s="221">
        <f t="shared" si="4"/>
        <v>0</v>
      </c>
      <c r="W38" s="184">
        <f t="shared" si="0"/>
        <v>0</v>
      </c>
      <c r="X38" s="221">
        <f t="shared" si="5"/>
        <v>0</v>
      </c>
      <c r="AA38" s="208"/>
    </row>
    <row r="39" spans="1:27" s="128" customFormat="1" ht="15.5" x14ac:dyDescent="0.35">
      <c r="F39" s="126"/>
      <c r="I39" s="126"/>
      <c r="J39" s="129"/>
      <c r="L39" s="126"/>
      <c r="M39" s="126"/>
      <c r="N39" s="126"/>
      <c r="O39" s="126"/>
      <c r="P39" s="126"/>
      <c r="Q39" s="126"/>
      <c r="R39" s="126"/>
      <c r="S39" s="126"/>
      <c r="T39" s="126"/>
      <c r="U39" s="126"/>
      <c r="V39" s="126"/>
      <c r="W39" s="373"/>
      <c r="Y39" s="126"/>
      <c r="Z39" s="126"/>
      <c r="AA39" s="126"/>
    </row>
    <row r="40" spans="1:27" s="128" customFormat="1" ht="15.5" x14ac:dyDescent="0.35">
      <c r="F40" s="126"/>
      <c r="I40" s="126"/>
      <c r="K40" s="374"/>
      <c r="L40" s="126"/>
      <c r="M40" s="373"/>
      <c r="N40" s="373"/>
      <c r="O40" s="373"/>
      <c r="P40" s="373"/>
      <c r="Q40" s="373"/>
      <c r="R40" s="373"/>
      <c r="S40" s="126"/>
      <c r="T40" s="373"/>
      <c r="U40" s="373"/>
      <c r="V40" s="126"/>
      <c r="W40" s="373"/>
      <c r="X40" s="374"/>
      <c r="Y40" s="126"/>
      <c r="Z40" s="126"/>
      <c r="AA40" s="126"/>
    </row>
    <row r="41" spans="1:27" s="173" customFormat="1" ht="15.5" x14ac:dyDescent="0.35">
      <c r="B41" s="375" t="s">
        <v>250</v>
      </c>
      <c r="C41" s="375"/>
      <c r="D41" s="244"/>
      <c r="E41" s="244"/>
      <c r="F41" s="126"/>
      <c r="G41" s="244"/>
      <c r="H41" s="244"/>
      <c r="I41" s="126"/>
      <c r="J41" s="223">
        <f>SUM(J4:J38)</f>
        <v>18</v>
      </c>
      <c r="K41" s="227">
        <f>SUM($K$4:$K$38)</f>
        <v>1440</v>
      </c>
      <c r="L41" s="126"/>
      <c r="M41" s="223">
        <f>SUM(M4:M38)</f>
        <v>24</v>
      </c>
      <c r="N41" s="225">
        <f>SUM(N4:N38)</f>
        <v>21</v>
      </c>
      <c r="O41" s="226">
        <f>SUM(O4:O38)</f>
        <v>2350</v>
      </c>
      <c r="P41" s="226">
        <f t="shared" ref="P41:Q41" si="6">SUM(P4:P38)</f>
        <v>175</v>
      </c>
      <c r="Q41" s="226">
        <f t="shared" si="6"/>
        <v>20</v>
      </c>
      <c r="R41" s="226">
        <f>SUM(R4:R38)</f>
        <v>3210</v>
      </c>
      <c r="S41" s="126"/>
      <c r="T41" s="225">
        <f>SUM(T4:T38)</f>
        <v>24</v>
      </c>
      <c r="U41" s="224">
        <f>SUM(U4:U38)</f>
        <v>1714.4696969696968</v>
      </c>
      <c r="V41" s="126"/>
      <c r="W41" s="223">
        <f>SUM(W4:W38)</f>
        <v>39</v>
      </c>
      <c r="X41" s="224">
        <f>SUM(X4:X38)</f>
        <v>5285.530303030303</v>
      </c>
      <c r="Y41" s="126"/>
      <c r="Z41" s="126"/>
      <c r="AA41" s="126"/>
    </row>
    <row r="42" spans="1:27" x14ac:dyDescent="0.35">
      <c r="A42" s="126"/>
      <c r="B42" s="126"/>
      <c r="C42" s="126"/>
      <c r="D42" s="126"/>
      <c r="E42" s="126"/>
      <c r="G42" s="126"/>
      <c r="H42" s="126"/>
      <c r="J42" s="126"/>
      <c r="R42" s="126"/>
      <c r="T42" s="126"/>
      <c r="U42" s="126"/>
    </row>
    <row r="43" spans="1:27" ht="15.5" x14ac:dyDescent="0.35">
      <c r="A43" s="126"/>
      <c r="B43" s="375" t="s">
        <v>337</v>
      </c>
      <c r="C43" s="126"/>
      <c r="D43" s="126"/>
      <c r="E43" s="126"/>
      <c r="G43" s="126"/>
      <c r="H43" s="126"/>
      <c r="J43" s="126"/>
      <c r="X43" s="222">
        <f>$K$41+$O$41+$R$41-X41</f>
        <v>1714.469696969697</v>
      </c>
    </row>
    <row r="44" spans="1:27" x14ac:dyDescent="0.35">
      <c r="A44" s="126"/>
      <c r="B44" s="126"/>
      <c r="C44" s="126"/>
      <c r="D44" s="126"/>
      <c r="E44" s="126"/>
      <c r="G44" s="126"/>
      <c r="H44" s="126"/>
      <c r="J44" s="126"/>
      <c r="R44" s="249"/>
    </row>
    <row r="45" spans="1:27" x14ac:dyDescent="0.35">
      <c r="A45" s="126"/>
      <c r="B45" s="126"/>
      <c r="C45" s="126"/>
      <c r="D45" s="126"/>
      <c r="E45" s="126"/>
      <c r="G45" s="126"/>
      <c r="H45" s="126"/>
      <c r="J45" s="126"/>
    </row>
    <row r="46" spans="1:27" x14ac:dyDescent="0.35">
      <c r="A46" s="126"/>
      <c r="B46" s="126"/>
      <c r="C46" s="126"/>
      <c r="D46" s="126"/>
      <c r="E46" s="126"/>
      <c r="G46" s="126"/>
      <c r="H46" s="126"/>
      <c r="J46" s="126"/>
    </row>
    <row r="47" spans="1:27" hidden="1" x14ac:dyDescent="0.35">
      <c r="A47" s="126"/>
      <c r="B47" s="126"/>
      <c r="C47" s="126"/>
      <c r="D47" s="126"/>
      <c r="E47" s="126"/>
      <c r="G47" s="126"/>
      <c r="H47" s="126"/>
      <c r="J47" s="126"/>
      <c r="M47" s="376" t="s">
        <v>320</v>
      </c>
      <c r="N47" s="377"/>
      <c r="O47" s="378"/>
      <c r="P47" s="378"/>
      <c r="Q47" s="378"/>
      <c r="R47" s="378"/>
      <c r="T47" s="377"/>
      <c r="U47" s="377"/>
      <c r="V47" s="379"/>
      <c r="W47" s="380"/>
    </row>
    <row r="48" spans="1:27" hidden="1" x14ac:dyDescent="0.35">
      <c r="A48" s="126"/>
      <c r="B48" s="126"/>
      <c r="C48" s="126"/>
      <c r="D48" s="126"/>
      <c r="E48" s="126"/>
      <c r="G48" s="126"/>
      <c r="H48" s="126"/>
      <c r="J48" s="126"/>
      <c r="M48" s="381"/>
      <c r="N48" s="382" t="s">
        <v>321</v>
      </c>
      <c r="O48" s="383" t="s">
        <v>322</v>
      </c>
      <c r="P48" s="383"/>
      <c r="Q48" s="383"/>
      <c r="R48" s="383"/>
      <c r="T48" s="382"/>
      <c r="U48" s="382"/>
      <c r="V48" s="384"/>
      <c r="W48" s="385"/>
      <c r="X48" s="249"/>
    </row>
    <row r="49" spans="1:23" hidden="1" x14ac:dyDescent="0.35">
      <c r="A49" s="126"/>
      <c r="B49" s="126"/>
      <c r="C49" s="126"/>
      <c r="D49" s="126"/>
      <c r="E49" s="126"/>
      <c r="G49" s="126"/>
      <c r="H49" s="126"/>
      <c r="J49" s="126"/>
      <c r="K49" s="126"/>
      <c r="M49" s="386" t="s">
        <v>305</v>
      </c>
      <c r="N49" s="249">
        <v>100</v>
      </c>
      <c r="O49" s="249">
        <f>K41</f>
        <v>1440</v>
      </c>
      <c r="P49" s="249"/>
      <c r="Q49" s="249"/>
      <c r="R49" s="249"/>
      <c r="W49" s="387"/>
    </row>
    <row r="50" spans="1:23" hidden="1" x14ac:dyDescent="0.35">
      <c r="A50" s="126"/>
      <c r="B50" s="126"/>
      <c r="C50" s="126"/>
      <c r="D50" s="126"/>
      <c r="E50" s="126"/>
      <c r="G50" s="126"/>
      <c r="H50" s="126"/>
      <c r="J50" s="126"/>
      <c r="K50" s="126"/>
      <c r="M50" s="386" t="s">
        <v>306</v>
      </c>
      <c r="N50" s="249">
        <v>100</v>
      </c>
      <c r="O50" s="249">
        <f>O41+R41</f>
        <v>5560</v>
      </c>
      <c r="P50" s="249"/>
      <c r="Q50" s="249"/>
      <c r="R50" s="249"/>
      <c r="W50" s="387"/>
    </row>
    <row r="51" spans="1:23" hidden="1" x14ac:dyDescent="0.35">
      <c r="A51" s="126"/>
      <c r="B51" s="126"/>
      <c r="C51" s="126"/>
      <c r="D51" s="126"/>
      <c r="E51" s="126"/>
      <c r="G51" s="126"/>
      <c r="H51" s="126"/>
      <c r="J51" s="126"/>
      <c r="K51" s="126"/>
      <c r="M51" s="388" t="s">
        <v>308</v>
      </c>
      <c r="N51" s="389">
        <v>50</v>
      </c>
      <c r="O51" s="389">
        <f>U41</f>
        <v>1714.4696969696968</v>
      </c>
      <c r="P51" s="389"/>
      <c r="Q51" s="389"/>
      <c r="R51" s="390" t="s">
        <v>317</v>
      </c>
      <c r="T51" s="391"/>
      <c r="U51" s="392"/>
      <c r="V51" s="393"/>
      <c r="W51" s="391"/>
    </row>
    <row r="52" spans="1:23" hidden="1" x14ac:dyDescent="0.35">
      <c r="A52" s="126"/>
      <c r="B52" s="126"/>
      <c r="C52" s="126"/>
      <c r="D52" s="126"/>
      <c r="E52" s="126"/>
      <c r="G52" s="126"/>
      <c r="H52" s="126"/>
      <c r="J52" s="126"/>
      <c r="K52" s="126"/>
      <c r="M52" s="386" t="s">
        <v>307</v>
      </c>
      <c r="N52" s="249">
        <f>N49+N50-N51</f>
        <v>150</v>
      </c>
      <c r="O52" s="249">
        <f>X41</f>
        <v>5285.530303030303</v>
      </c>
      <c r="P52" s="249"/>
      <c r="Q52" s="249"/>
      <c r="R52" s="249">
        <f>O49+O50-O51</f>
        <v>5285.530303030303</v>
      </c>
      <c r="U52" s="249"/>
      <c r="W52" s="387"/>
    </row>
    <row r="53" spans="1:23" hidden="1" x14ac:dyDescent="0.35">
      <c r="A53" s="126"/>
      <c r="B53" s="126"/>
      <c r="C53" s="126"/>
      <c r="D53" s="126"/>
      <c r="E53" s="126"/>
      <c r="G53" s="126"/>
      <c r="H53" s="126"/>
      <c r="J53" s="126"/>
      <c r="M53" s="386"/>
      <c r="N53" s="249"/>
      <c r="W53" s="387"/>
    </row>
    <row r="54" spans="1:23" hidden="1" x14ac:dyDescent="0.35">
      <c r="A54" s="126"/>
      <c r="B54" s="126"/>
      <c r="C54" s="126"/>
      <c r="D54" s="126"/>
      <c r="E54" s="126"/>
      <c r="G54" s="126"/>
      <c r="H54" s="126"/>
      <c r="J54" s="126"/>
      <c r="M54" s="381" t="s">
        <v>117</v>
      </c>
      <c r="N54" s="383">
        <f>N49+N50-N52</f>
        <v>50</v>
      </c>
      <c r="O54" s="383">
        <f>O49+O50-O52</f>
        <v>1714.469696969697</v>
      </c>
      <c r="P54" s="383"/>
      <c r="Q54" s="383"/>
      <c r="R54" s="383"/>
      <c r="T54" s="382"/>
      <c r="U54" s="382"/>
      <c r="V54" s="384"/>
      <c r="W54" s="385"/>
    </row>
    <row r="55" spans="1:23" hidden="1" x14ac:dyDescent="0.35">
      <c r="A55" s="126"/>
      <c r="B55" s="126"/>
      <c r="C55" s="126"/>
      <c r="D55" s="126"/>
      <c r="E55" s="394"/>
      <c r="F55" s="394"/>
      <c r="G55" s="126"/>
      <c r="H55" s="126"/>
      <c r="J55" s="126"/>
      <c r="M55" s="395" t="s">
        <v>335</v>
      </c>
      <c r="N55" s="249">
        <f>N51-N54</f>
        <v>0</v>
      </c>
      <c r="O55" s="249">
        <f>O51-O54</f>
        <v>0</v>
      </c>
      <c r="P55" s="249"/>
      <c r="Q55" s="249"/>
      <c r="W55" s="387"/>
    </row>
    <row r="56" spans="1:23" hidden="1" x14ac:dyDescent="0.35">
      <c r="A56" s="126"/>
      <c r="B56" s="126"/>
      <c r="C56" s="126"/>
      <c r="D56" s="126"/>
      <c r="E56" s="126"/>
      <c r="G56" s="126"/>
      <c r="H56" s="126"/>
      <c r="J56" s="126"/>
      <c r="M56" s="396" t="s">
        <v>323</v>
      </c>
      <c r="W56" s="387"/>
    </row>
    <row r="57" spans="1:23" hidden="1" x14ac:dyDescent="0.35">
      <c r="A57" s="126"/>
      <c r="B57" s="126"/>
      <c r="C57" s="126"/>
      <c r="D57" s="126"/>
      <c r="E57" s="126"/>
      <c r="G57" s="126"/>
      <c r="H57" s="126"/>
      <c r="J57" s="126"/>
      <c r="M57" s="397" t="s">
        <v>324</v>
      </c>
      <c r="N57" s="382"/>
      <c r="O57" s="382"/>
      <c r="P57" s="382"/>
      <c r="Q57" s="382"/>
      <c r="R57" s="382"/>
      <c r="T57" s="382"/>
      <c r="U57" s="382"/>
      <c r="V57" s="384"/>
      <c r="W57" s="385"/>
    </row>
    <row r="58" spans="1:23" hidden="1" x14ac:dyDescent="0.35">
      <c r="A58" s="126"/>
      <c r="B58" s="126"/>
      <c r="C58" s="126"/>
      <c r="D58" s="126"/>
      <c r="E58" s="126"/>
      <c r="G58" s="126"/>
      <c r="H58" s="126"/>
      <c r="J58" s="126"/>
    </row>
    <row r="59" spans="1:23" hidden="1" x14ac:dyDescent="0.35">
      <c r="A59" s="126"/>
      <c r="B59" s="126"/>
      <c r="C59" s="126"/>
      <c r="D59" s="126"/>
      <c r="E59" s="126"/>
      <c r="G59" s="126"/>
      <c r="H59" s="126"/>
      <c r="J59" s="126"/>
    </row>
    <row r="60" spans="1:23" x14ac:dyDescent="0.35">
      <c r="A60" s="126"/>
      <c r="B60" s="126"/>
      <c r="C60" s="126"/>
      <c r="D60" s="126"/>
      <c r="E60" s="126"/>
      <c r="G60" s="126"/>
      <c r="H60" s="126"/>
      <c r="J60" s="126"/>
    </row>
    <row r="61" spans="1:23" x14ac:dyDescent="0.35">
      <c r="A61" s="126"/>
      <c r="B61" s="126"/>
      <c r="C61" s="126"/>
      <c r="D61" s="126"/>
      <c r="E61" s="126"/>
      <c r="G61" s="126"/>
      <c r="H61" s="126"/>
      <c r="J61" s="126"/>
    </row>
    <row r="62" spans="1:23" x14ac:dyDescent="0.35">
      <c r="A62" s="126"/>
      <c r="B62" s="126"/>
      <c r="C62" s="126"/>
      <c r="D62" s="126"/>
      <c r="E62" s="126"/>
      <c r="G62" s="126"/>
      <c r="H62" s="126"/>
      <c r="J62" s="126"/>
    </row>
    <row r="63" spans="1:23" x14ac:dyDescent="0.35">
      <c r="A63" s="126"/>
      <c r="B63" s="126"/>
      <c r="C63" s="126"/>
      <c r="D63" s="126"/>
      <c r="E63" s="126"/>
      <c r="G63" s="126"/>
      <c r="H63" s="126"/>
      <c r="J63" s="126"/>
    </row>
    <row r="64" spans="1:23" x14ac:dyDescent="0.35">
      <c r="A64" s="126"/>
      <c r="B64" s="126"/>
      <c r="C64" s="126"/>
      <c r="D64" s="126"/>
      <c r="E64" s="126"/>
      <c r="G64" s="126"/>
      <c r="H64" s="126"/>
      <c r="J64" s="126"/>
    </row>
    <row r="65" spans="1:10" x14ac:dyDescent="0.35">
      <c r="A65" s="126"/>
      <c r="B65" s="126"/>
      <c r="C65" s="126"/>
      <c r="D65" s="126"/>
      <c r="E65" s="126"/>
      <c r="G65" s="126"/>
      <c r="H65" s="126"/>
      <c r="J65" s="126"/>
    </row>
    <row r="66" spans="1:10" x14ac:dyDescent="0.35">
      <c r="A66" s="126"/>
      <c r="B66" s="126"/>
      <c r="C66" s="126"/>
      <c r="D66" s="126"/>
      <c r="E66" s="126"/>
      <c r="G66" s="126"/>
      <c r="H66" s="126"/>
      <c r="J66" s="126"/>
    </row>
    <row r="67" spans="1:10" x14ac:dyDescent="0.35">
      <c r="A67" s="126"/>
      <c r="B67" s="126"/>
      <c r="C67" s="126"/>
      <c r="D67" s="126"/>
      <c r="E67" s="126"/>
      <c r="G67" s="126"/>
      <c r="H67" s="126"/>
      <c r="J67" s="126"/>
    </row>
    <row r="68" spans="1:10" x14ac:dyDescent="0.35">
      <c r="A68" s="126"/>
      <c r="B68" s="126"/>
      <c r="C68" s="126"/>
      <c r="D68" s="126"/>
      <c r="E68" s="126"/>
      <c r="G68" s="126"/>
      <c r="H68" s="126"/>
      <c r="J68" s="126"/>
    </row>
    <row r="69" spans="1:10" x14ac:dyDescent="0.35">
      <c r="A69" s="126"/>
      <c r="B69" s="126"/>
      <c r="C69" s="126"/>
      <c r="D69" s="126"/>
      <c r="E69" s="126"/>
      <c r="G69" s="126"/>
      <c r="H69" s="126"/>
      <c r="J69" s="126"/>
    </row>
    <row r="70" spans="1:10" x14ac:dyDescent="0.35">
      <c r="A70" s="126"/>
      <c r="B70" s="126"/>
      <c r="C70" s="126"/>
      <c r="D70" s="126"/>
      <c r="E70" s="126"/>
      <c r="G70" s="126"/>
      <c r="H70" s="126"/>
      <c r="J70" s="126"/>
    </row>
    <row r="71" spans="1:10" x14ac:dyDescent="0.35">
      <c r="A71" s="126"/>
      <c r="B71" s="126"/>
      <c r="C71" s="126"/>
      <c r="D71" s="126"/>
      <c r="E71" s="126"/>
      <c r="G71" s="126"/>
      <c r="H71" s="126"/>
      <c r="J71" s="126"/>
    </row>
    <row r="72" spans="1:10" x14ac:dyDescent="0.35">
      <c r="A72" s="126"/>
      <c r="B72" s="126"/>
      <c r="C72" s="126"/>
      <c r="D72" s="126"/>
      <c r="E72" s="126"/>
      <c r="G72" s="126"/>
      <c r="H72" s="126"/>
      <c r="J72" s="126"/>
    </row>
    <row r="73" spans="1:10" x14ac:dyDescent="0.35">
      <c r="A73" s="126"/>
      <c r="B73" s="126"/>
      <c r="C73" s="126"/>
      <c r="D73" s="126"/>
      <c r="E73" s="126"/>
      <c r="G73" s="126"/>
      <c r="H73" s="126"/>
      <c r="J73" s="126"/>
    </row>
    <row r="74" spans="1:10" x14ac:dyDescent="0.35">
      <c r="A74" s="126"/>
      <c r="B74" s="126"/>
      <c r="C74" s="126"/>
      <c r="D74" s="126"/>
      <c r="E74" s="126"/>
      <c r="G74" s="126"/>
      <c r="H74" s="126"/>
      <c r="J74" s="126"/>
    </row>
    <row r="75" spans="1:10" x14ac:dyDescent="0.35">
      <c r="A75" s="126"/>
      <c r="B75" s="126"/>
      <c r="C75" s="126"/>
      <c r="D75" s="126"/>
      <c r="E75" s="126"/>
      <c r="G75" s="126"/>
      <c r="H75" s="126"/>
      <c r="J75" s="126"/>
    </row>
    <row r="76" spans="1:10" x14ac:dyDescent="0.35">
      <c r="A76" s="126"/>
      <c r="B76" s="126"/>
      <c r="C76" s="126"/>
      <c r="D76" s="126"/>
      <c r="E76" s="126"/>
      <c r="G76" s="126"/>
      <c r="H76" s="126"/>
      <c r="J76" s="126"/>
    </row>
    <row r="77" spans="1:10" x14ac:dyDescent="0.35">
      <c r="A77" s="126"/>
      <c r="B77" s="126"/>
      <c r="C77" s="126"/>
      <c r="D77" s="126"/>
      <c r="E77" s="126"/>
      <c r="G77" s="126"/>
      <c r="H77" s="126"/>
      <c r="J77" s="126"/>
    </row>
    <row r="78" spans="1:10" x14ac:dyDescent="0.35">
      <c r="A78" s="126"/>
      <c r="B78" s="126"/>
      <c r="C78" s="126"/>
      <c r="D78" s="126"/>
      <c r="E78" s="126"/>
      <c r="G78" s="126"/>
      <c r="H78" s="126"/>
      <c r="J78" s="126"/>
    </row>
    <row r="79" spans="1:10" x14ac:dyDescent="0.35">
      <c r="A79" s="126"/>
      <c r="B79" s="126"/>
      <c r="C79" s="126"/>
      <c r="D79" s="126"/>
      <c r="E79" s="126"/>
      <c r="G79" s="126"/>
      <c r="H79" s="126"/>
      <c r="J79" s="126"/>
    </row>
    <row r="80" spans="1:10" x14ac:dyDescent="0.35">
      <c r="A80" s="126"/>
      <c r="B80" s="126"/>
      <c r="C80" s="126"/>
      <c r="D80" s="126"/>
      <c r="E80" s="126"/>
      <c r="G80" s="126"/>
      <c r="H80" s="126"/>
      <c r="J80" s="126"/>
    </row>
    <row r="81" spans="1:10" x14ac:dyDescent="0.35">
      <c r="A81" s="126"/>
      <c r="B81" s="126"/>
      <c r="C81" s="126"/>
      <c r="D81" s="126"/>
      <c r="E81" s="126"/>
      <c r="G81" s="126"/>
      <c r="H81" s="126"/>
      <c r="J81" s="126"/>
    </row>
    <row r="82" spans="1:10" x14ac:dyDescent="0.35">
      <c r="A82" s="126"/>
      <c r="B82" s="126"/>
      <c r="C82" s="126"/>
      <c r="D82" s="126"/>
      <c r="E82" s="126"/>
      <c r="G82" s="126"/>
      <c r="H82" s="126"/>
      <c r="J82" s="126"/>
    </row>
    <row r="83" spans="1:10" x14ac:dyDescent="0.35">
      <c r="A83" s="126"/>
      <c r="B83" s="126"/>
      <c r="C83" s="126"/>
      <c r="D83" s="126"/>
      <c r="E83" s="126"/>
      <c r="G83" s="126"/>
      <c r="H83" s="126"/>
      <c r="J83" s="126"/>
    </row>
    <row r="84" spans="1:10" x14ac:dyDescent="0.35">
      <c r="A84" s="126"/>
      <c r="B84" s="126"/>
      <c r="C84" s="126"/>
      <c r="D84" s="126"/>
      <c r="E84" s="126"/>
      <c r="G84" s="126"/>
      <c r="H84" s="126"/>
      <c r="J84" s="126"/>
    </row>
    <row r="85" spans="1:10" x14ac:dyDescent="0.35">
      <c r="A85" s="126"/>
      <c r="B85" s="126"/>
      <c r="C85" s="126"/>
      <c r="D85" s="126"/>
      <c r="E85" s="126"/>
      <c r="G85" s="126"/>
      <c r="H85" s="126"/>
      <c r="J85" s="126"/>
    </row>
    <row r="86" spans="1:10" x14ac:dyDescent="0.35">
      <c r="A86" s="126"/>
      <c r="B86" s="126"/>
      <c r="C86" s="126"/>
      <c r="D86" s="126"/>
      <c r="E86" s="126"/>
      <c r="G86" s="126"/>
      <c r="H86" s="126"/>
      <c r="J86" s="126"/>
    </row>
    <row r="87" spans="1:10" x14ac:dyDescent="0.35">
      <c r="A87" s="126"/>
      <c r="B87" s="126"/>
      <c r="C87" s="126"/>
      <c r="D87" s="126"/>
      <c r="E87" s="126"/>
      <c r="G87" s="126"/>
      <c r="H87" s="126"/>
      <c r="J87" s="126"/>
    </row>
    <row r="88" spans="1:10" x14ac:dyDescent="0.35">
      <c r="A88" s="126"/>
      <c r="B88" s="126"/>
      <c r="C88" s="126"/>
      <c r="D88" s="126"/>
      <c r="E88" s="126"/>
      <c r="G88" s="126"/>
      <c r="H88" s="126"/>
      <c r="J88" s="126"/>
    </row>
    <row r="89" spans="1:10" x14ac:dyDescent="0.35">
      <c r="A89" s="126"/>
      <c r="B89" s="126"/>
      <c r="C89" s="126"/>
      <c r="D89" s="126"/>
      <c r="E89" s="126"/>
      <c r="G89" s="126"/>
      <c r="H89" s="126"/>
      <c r="J89" s="126"/>
    </row>
    <row r="90" spans="1:10" x14ac:dyDescent="0.35">
      <c r="A90" s="126"/>
      <c r="B90" s="126"/>
      <c r="C90" s="126"/>
      <c r="D90" s="126"/>
      <c r="E90" s="126"/>
      <c r="G90" s="126"/>
      <c r="H90" s="126"/>
      <c r="J90" s="126"/>
    </row>
    <row r="91" spans="1:10" x14ac:dyDescent="0.35">
      <c r="A91" s="126"/>
      <c r="B91" s="126"/>
      <c r="C91" s="126"/>
      <c r="D91" s="126"/>
      <c r="E91" s="126"/>
      <c r="G91" s="126"/>
      <c r="H91" s="126"/>
      <c r="J91" s="126"/>
    </row>
    <row r="92" spans="1:10" x14ac:dyDescent="0.35">
      <c r="A92" s="126"/>
      <c r="B92" s="126"/>
      <c r="C92" s="126"/>
      <c r="D92" s="126"/>
      <c r="E92" s="126"/>
      <c r="G92" s="126"/>
      <c r="H92" s="126"/>
      <c r="J92" s="126"/>
    </row>
    <row r="93" spans="1:10" x14ac:dyDescent="0.35">
      <c r="A93" s="126"/>
      <c r="B93" s="126"/>
      <c r="C93" s="126"/>
      <c r="D93" s="126"/>
      <c r="E93" s="126"/>
      <c r="G93" s="126"/>
      <c r="H93" s="126"/>
      <c r="J93" s="126"/>
    </row>
    <row r="94" spans="1:10" x14ac:dyDescent="0.35">
      <c r="A94" s="126"/>
      <c r="B94" s="126"/>
      <c r="C94" s="126"/>
      <c r="D94" s="126"/>
      <c r="E94" s="126"/>
      <c r="G94" s="126"/>
      <c r="H94" s="126"/>
      <c r="J94" s="126"/>
    </row>
    <row r="95" spans="1:10" x14ac:dyDescent="0.35">
      <c r="A95" s="126"/>
      <c r="B95" s="126"/>
      <c r="C95" s="126"/>
      <c r="D95" s="126"/>
      <c r="E95" s="126"/>
      <c r="G95" s="126"/>
      <c r="H95" s="126"/>
      <c r="J95" s="126"/>
    </row>
    <row r="96" spans="1:10" x14ac:dyDescent="0.35">
      <c r="A96" s="126"/>
      <c r="B96" s="126"/>
      <c r="C96" s="126"/>
      <c r="D96" s="126"/>
      <c r="E96" s="126"/>
      <c r="G96" s="126"/>
      <c r="H96" s="126"/>
      <c r="J96" s="126"/>
    </row>
    <row r="97" spans="1:10" x14ac:dyDescent="0.35">
      <c r="A97" s="126"/>
      <c r="B97" s="126"/>
      <c r="C97" s="126"/>
      <c r="D97" s="126"/>
      <c r="E97" s="126"/>
      <c r="G97" s="126"/>
      <c r="H97" s="126"/>
      <c r="J97" s="126"/>
    </row>
    <row r="98" spans="1:10" x14ac:dyDescent="0.35">
      <c r="A98" s="126"/>
      <c r="B98" s="126"/>
      <c r="C98" s="126"/>
      <c r="D98" s="126"/>
      <c r="E98" s="126"/>
      <c r="G98" s="126"/>
      <c r="H98" s="126"/>
      <c r="J98" s="126"/>
    </row>
    <row r="99" spans="1:10" x14ac:dyDescent="0.35">
      <c r="A99" s="126"/>
      <c r="B99" s="126"/>
      <c r="C99" s="126"/>
      <c r="D99" s="126"/>
      <c r="E99" s="126"/>
      <c r="G99" s="126"/>
      <c r="H99" s="126"/>
      <c r="J99" s="126"/>
    </row>
    <row r="100" spans="1:10" x14ac:dyDescent="0.35">
      <c r="A100" s="126"/>
      <c r="B100" s="126"/>
      <c r="C100" s="126"/>
      <c r="D100" s="126"/>
      <c r="E100" s="126"/>
      <c r="G100" s="126"/>
      <c r="H100" s="126"/>
      <c r="J100" s="126"/>
    </row>
    <row r="101" spans="1:10" x14ac:dyDescent="0.35">
      <c r="A101" s="126"/>
      <c r="B101" s="126"/>
      <c r="C101" s="126"/>
      <c r="D101" s="126"/>
      <c r="E101" s="126"/>
      <c r="G101" s="126"/>
      <c r="H101" s="126"/>
      <c r="J101" s="126"/>
    </row>
    <row r="102" spans="1:10" x14ac:dyDescent="0.35">
      <c r="A102" s="126"/>
      <c r="B102" s="126"/>
      <c r="C102" s="126"/>
      <c r="D102" s="126"/>
      <c r="E102" s="126"/>
      <c r="G102" s="126"/>
      <c r="H102" s="126"/>
      <c r="J102" s="126"/>
    </row>
    <row r="103" spans="1:10" x14ac:dyDescent="0.35">
      <c r="A103" s="126"/>
      <c r="B103" s="126"/>
      <c r="C103" s="126"/>
      <c r="D103" s="126"/>
      <c r="E103" s="126"/>
      <c r="G103" s="126"/>
      <c r="H103" s="126"/>
      <c r="J103" s="126"/>
    </row>
    <row r="104" spans="1:10" x14ac:dyDescent="0.35">
      <c r="A104" s="126"/>
      <c r="B104" s="126"/>
      <c r="C104" s="126"/>
      <c r="D104" s="126"/>
      <c r="E104" s="126"/>
      <c r="G104" s="126"/>
      <c r="H104" s="126"/>
      <c r="J104" s="126"/>
    </row>
    <row r="105" spans="1:10" x14ac:dyDescent="0.35">
      <c r="A105" s="126"/>
      <c r="B105" s="126"/>
      <c r="C105" s="126"/>
      <c r="D105" s="126"/>
      <c r="E105" s="126"/>
      <c r="G105" s="126"/>
      <c r="H105" s="126"/>
      <c r="J105" s="126"/>
    </row>
    <row r="106" spans="1:10" x14ac:dyDescent="0.35">
      <c r="A106" s="126"/>
      <c r="B106" s="126"/>
      <c r="C106" s="126"/>
      <c r="D106" s="126"/>
      <c r="E106" s="126"/>
      <c r="G106" s="126"/>
      <c r="H106" s="126"/>
      <c r="J106" s="126"/>
    </row>
    <row r="107" spans="1:10" x14ac:dyDescent="0.35">
      <c r="A107" s="126"/>
      <c r="B107" s="126"/>
      <c r="C107" s="126"/>
      <c r="D107" s="126"/>
      <c r="E107" s="126"/>
      <c r="G107" s="126"/>
      <c r="H107" s="126"/>
      <c r="J107" s="126"/>
    </row>
    <row r="108" spans="1:10" x14ac:dyDescent="0.35">
      <c r="A108" s="126"/>
      <c r="B108" s="126"/>
      <c r="C108" s="126"/>
      <c r="D108" s="126"/>
      <c r="E108" s="126"/>
      <c r="G108" s="126"/>
      <c r="H108" s="126"/>
      <c r="J108" s="126"/>
    </row>
    <row r="109" spans="1:10" x14ac:dyDescent="0.35">
      <c r="A109" s="126"/>
      <c r="B109" s="126"/>
      <c r="C109" s="126"/>
      <c r="D109" s="126"/>
      <c r="E109" s="126"/>
      <c r="G109" s="126"/>
      <c r="H109" s="126"/>
      <c r="J109" s="126"/>
    </row>
    <row r="110" spans="1:10" x14ac:dyDescent="0.35">
      <c r="A110" s="126"/>
      <c r="B110" s="126"/>
      <c r="C110" s="126"/>
      <c r="D110" s="126"/>
      <c r="E110" s="126"/>
      <c r="G110" s="126"/>
      <c r="H110" s="126"/>
      <c r="J110" s="126"/>
    </row>
    <row r="111" spans="1:10" x14ac:dyDescent="0.35">
      <c r="A111" s="126"/>
      <c r="B111" s="126"/>
      <c r="C111" s="126"/>
      <c r="D111" s="126"/>
      <c r="E111" s="126"/>
      <c r="G111" s="126"/>
      <c r="H111" s="126"/>
      <c r="J111" s="126"/>
    </row>
    <row r="112" spans="1:10" x14ac:dyDescent="0.35">
      <c r="A112" s="126"/>
      <c r="B112" s="126"/>
      <c r="C112" s="126"/>
      <c r="D112" s="126"/>
      <c r="E112" s="126"/>
      <c r="G112" s="126"/>
      <c r="H112" s="126"/>
      <c r="J112" s="126"/>
    </row>
    <row r="113" spans="1:10" x14ac:dyDescent="0.35">
      <c r="A113" s="126"/>
      <c r="B113" s="126"/>
      <c r="C113" s="126"/>
      <c r="D113" s="126"/>
      <c r="E113" s="126"/>
      <c r="G113" s="126"/>
      <c r="H113" s="126"/>
      <c r="J113" s="126"/>
    </row>
    <row r="114" spans="1:10" x14ac:dyDescent="0.35">
      <c r="A114" s="126"/>
      <c r="B114" s="126"/>
      <c r="C114" s="126"/>
      <c r="D114" s="126"/>
      <c r="E114" s="126"/>
      <c r="G114" s="126"/>
      <c r="H114" s="126"/>
      <c r="J114" s="126"/>
    </row>
    <row r="115" spans="1:10" x14ac:dyDescent="0.35">
      <c r="A115" s="126"/>
      <c r="B115" s="126"/>
      <c r="C115" s="126"/>
      <c r="D115" s="126"/>
      <c r="E115" s="126"/>
      <c r="G115" s="126"/>
      <c r="H115" s="126"/>
      <c r="J115" s="126"/>
    </row>
    <row r="116" spans="1:10" x14ac:dyDescent="0.35">
      <c r="A116" s="126"/>
      <c r="B116" s="126"/>
      <c r="C116" s="126"/>
      <c r="D116" s="126"/>
      <c r="E116" s="126"/>
      <c r="G116" s="126"/>
      <c r="H116" s="126"/>
      <c r="J116" s="126"/>
    </row>
    <row r="117" spans="1:10" x14ac:dyDescent="0.35">
      <c r="A117" s="126"/>
      <c r="B117" s="126"/>
      <c r="C117" s="126"/>
      <c r="D117" s="126"/>
      <c r="E117" s="126"/>
      <c r="G117" s="126"/>
      <c r="H117" s="126"/>
      <c r="J117" s="126"/>
    </row>
    <row r="118" spans="1:10" x14ac:dyDescent="0.35">
      <c r="A118" s="126"/>
      <c r="B118" s="126"/>
      <c r="C118" s="126"/>
      <c r="D118" s="126"/>
      <c r="E118" s="126"/>
      <c r="G118" s="126"/>
      <c r="H118" s="126"/>
      <c r="J118" s="126"/>
    </row>
    <row r="119" spans="1:10" x14ac:dyDescent="0.35">
      <c r="A119" s="126"/>
      <c r="B119" s="126"/>
      <c r="C119" s="126"/>
      <c r="D119" s="126"/>
      <c r="E119" s="126"/>
      <c r="G119" s="126"/>
      <c r="H119" s="126"/>
      <c r="J119" s="126"/>
    </row>
    <row r="120" spans="1:10" x14ac:dyDescent="0.35">
      <c r="A120" s="126"/>
      <c r="B120" s="126"/>
      <c r="C120" s="126"/>
      <c r="D120" s="126"/>
      <c r="E120" s="126"/>
      <c r="G120" s="126"/>
      <c r="H120" s="126"/>
      <c r="J120" s="126"/>
    </row>
    <row r="121" spans="1:10" x14ac:dyDescent="0.35">
      <c r="A121" s="126"/>
      <c r="B121" s="126"/>
      <c r="C121" s="126"/>
      <c r="D121" s="126"/>
      <c r="E121" s="126"/>
      <c r="G121" s="126"/>
      <c r="H121" s="126"/>
      <c r="J121" s="126"/>
    </row>
    <row r="122" spans="1:10" x14ac:dyDescent="0.35">
      <c r="A122" s="126"/>
      <c r="B122" s="126"/>
      <c r="C122" s="126"/>
      <c r="D122" s="126"/>
      <c r="E122" s="126"/>
      <c r="G122" s="126"/>
      <c r="H122" s="126"/>
      <c r="J122" s="126"/>
    </row>
    <row r="123" spans="1:10" x14ac:dyDescent="0.35">
      <c r="A123" s="126"/>
      <c r="B123" s="126"/>
      <c r="C123" s="126"/>
      <c r="D123" s="126"/>
      <c r="E123" s="126"/>
      <c r="G123" s="126"/>
      <c r="H123" s="126"/>
      <c r="J123" s="126"/>
    </row>
    <row r="124" spans="1:10" x14ac:dyDescent="0.35">
      <c r="A124" s="126"/>
      <c r="B124" s="126"/>
      <c r="C124" s="126"/>
      <c r="D124" s="126"/>
      <c r="E124" s="126"/>
      <c r="G124" s="126"/>
      <c r="H124" s="126"/>
      <c r="J124" s="126"/>
    </row>
    <row r="125" spans="1:10" x14ac:dyDescent="0.35">
      <c r="A125" s="126"/>
      <c r="B125" s="126"/>
      <c r="C125" s="126"/>
      <c r="D125" s="126"/>
      <c r="E125" s="126"/>
      <c r="G125" s="126"/>
      <c r="H125" s="126"/>
      <c r="J125" s="126"/>
    </row>
    <row r="126" spans="1:10" x14ac:dyDescent="0.35">
      <c r="A126" s="126"/>
      <c r="B126" s="126"/>
      <c r="C126" s="126"/>
      <c r="D126" s="126"/>
      <c r="E126" s="126"/>
      <c r="G126" s="126"/>
      <c r="H126" s="126"/>
      <c r="J126" s="126"/>
    </row>
    <row r="127" spans="1:10" x14ac:dyDescent="0.35">
      <c r="A127" s="126"/>
      <c r="B127" s="126"/>
      <c r="C127" s="126"/>
      <c r="D127" s="126"/>
      <c r="E127" s="126"/>
      <c r="G127" s="126"/>
      <c r="H127" s="126"/>
      <c r="J127" s="126"/>
    </row>
    <row r="128" spans="1:10" x14ac:dyDescent="0.35">
      <c r="A128" s="126"/>
      <c r="B128" s="126"/>
      <c r="C128" s="126"/>
      <c r="D128" s="126"/>
      <c r="E128" s="126"/>
      <c r="G128" s="126"/>
      <c r="H128" s="126"/>
      <c r="J128" s="126"/>
    </row>
    <row r="129" spans="1:10" x14ac:dyDescent="0.35">
      <c r="A129" s="126"/>
      <c r="B129" s="126"/>
      <c r="C129" s="126"/>
      <c r="D129" s="126"/>
      <c r="E129" s="126"/>
      <c r="G129" s="126"/>
      <c r="H129" s="126"/>
      <c r="J129" s="126"/>
    </row>
    <row r="130" spans="1:10" x14ac:dyDescent="0.35">
      <c r="A130" s="126"/>
      <c r="B130" s="126"/>
      <c r="C130" s="126"/>
      <c r="D130" s="126"/>
      <c r="E130" s="126"/>
      <c r="G130" s="126"/>
      <c r="H130" s="126"/>
      <c r="J130" s="126"/>
    </row>
    <row r="131" spans="1:10" x14ac:dyDescent="0.35">
      <c r="A131" s="126"/>
      <c r="B131" s="126"/>
      <c r="C131" s="126"/>
      <c r="D131" s="126"/>
      <c r="E131" s="126"/>
      <c r="G131" s="126"/>
      <c r="H131" s="126"/>
      <c r="J131" s="126"/>
    </row>
    <row r="132" spans="1:10" x14ac:dyDescent="0.35">
      <c r="A132" s="126"/>
      <c r="B132" s="126"/>
      <c r="C132" s="126"/>
      <c r="D132" s="126"/>
      <c r="E132" s="126"/>
      <c r="G132" s="126"/>
      <c r="H132" s="126"/>
      <c r="J132" s="126"/>
    </row>
    <row r="133" spans="1:10" x14ac:dyDescent="0.35">
      <c r="A133" s="126"/>
      <c r="B133" s="126"/>
      <c r="C133" s="126"/>
      <c r="D133" s="126"/>
      <c r="E133" s="126"/>
      <c r="G133" s="126"/>
      <c r="H133" s="126"/>
      <c r="J133" s="126"/>
    </row>
    <row r="134" spans="1:10" x14ac:dyDescent="0.35">
      <c r="A134" s="126"/>
      <c r="B134" s="126"/>
      <c r="C134" s="126"/>
      <c r="D134" s="126"/>
      <c r="E134" s="126"/>
      <c r="G134" s="126"/>
      <c r="H134" s="126"/>
      <c r="J134" s="126"/>
    </row>
    <row r="135" spans="1:10" x14ac:dyDescent="0.35">
      <c r="A135" s="126"/>
      <c r="B135" s="126"/>
      <c r="C135" s="126"/>
      <c r="D135" s="126"/>
      <c r="E135" s="126"/>
      <c r="G135" s="126"/>
      <c r="H135" s="126"/>
      <c r="J135" s="126"/>
    </row>
    <row r="136" spans="1:10" x14ac:dyDescent="0.35">
      <c r="A136" s="126"/>
      <c r="B136" s="126"/>
      <c r="C136" s="126"/>
      <c r="D136" s="126"/>
      <c r="E136" s="126"/>
      <c r="G136" s="126"/>
      <c r="H136" s="126"/>
      <c r="J136" s="126"/>
    </row>
    <row r="137" spans="1:10" x14ac:dyDescent="0.35">
      <c r="A137" s="126"/>
      <c r="B137" s="126"/>
      <c r="C137" s="126"/>
      <c r="D137" s="126"/>
      <c r="E137" s="126"/>
      <c r="G137" s="126"/>
      <c r="H137" s="126"/>
      <c r="J137" s="126"/>
    </row>
    <row r="138" spans="1:10" x14ac:dyDescent="0.35">
      <c r="A138" s="126"/>
      <c r="B138" s="126"/>
      <c r="C138" s="126"/>
      <c r="D138" s="126"/>
      <c r="E138" s="126"/>
      <c r="G138" s="126"/>
      <c r="H138" s="126"/>
      <c r="J138" s="126"/>
    </row>
    <row r="139" spans="1:10" x14ac:dyDescent="0.35">
      <c r="A139" s="126"/>
      <c r="B139" s="126"/>
      <c r="C139" s="126"/>
      <c r="D139" s="126"/>
      <c r="E139" s="126"/>
      <c r="G139" s="126"/>
      <c r="H139" s="126"/>
      <c r="J139" s="126"/>
    </row>
    <row r="140" spans="1:10" x14ac:dyDescent="0.35">
      <c r="A140" s="126"/>
      <c r="B140" s="126"/>
      <c r="C140" s="126"/>
      <c r="D140" s="126"/>
      <c r="E140" s="126"/>
      <c r="G140" s="126"/>
      <c r="H140" s="126"/>
      <c r="J140" s="126"/>
    </row>
    <row r="141" spans="1:10" x14ac:dyDescent="0.35">
      <c r="A141" s="126"/>
      <c r="B141" s="126"/>
      <c r="C141" s="126"/>
      <c r="D141" s="126"/>
      <c r="E141" s="126"/>
      <c r="G141" s="126"/>
      <c r="H141" s="126"/>
      <c r="J141" s="126"/>
    </row>
    <row r="142" spans="1:10" x14ac:dyDescent="0.35">
      <c r="A142" s="126"/>
      <c r="B142" s="126"/>
      <c r="C142" s="126"/>
      <c r="D142" s="126"/>
      <c r="E142" s="126"/>
      <c r="G142" s="126"/>
      <c r="H142" s="126"/>
      <c r="J142" s="126"/>
    </row>
    <row r="143" spans="1:10" x14ac:dyDescent="0.35">
      <c r="A143" s="126"/>
      <c r="B143" s="126"/>
      <c r="C143" s="126"/>
      <c r="D143" s="126"/>
      <c r="E143" s="126"/>
      <c r="G143" s="126"/>
      <c r="H143" s="126"/>
      <c r="J143" s="126"/>
    </row>
    <row r="144" spans="1:10" x14ac:dyDescent="0.35">
      <c r="A144" s="126"/>
      <c r="B144" s="126"/>
      <c r="C144" s="126"/>
      <c r="D144" s="126"/>
      <c r="E144" s="126"/>
      <c r="G144" s="126"/>
      <c r="H144" s="126"/>
      <c r="J144" s="126"/>
    </row>
    <row r="145" spans="1:10" x14ac:dyDescent="0.35">
      <c r="A145" s="126"/>
      <c r="B145" s="126"/>
      <c r="C145" s="126"/>
      <c r="D145" s="126"/>
      <c r="E145" s="126"/>
      <c r="G145" s="126"/>
      <c r="H145" s="126"/>
      <c r="J145" s="126"/>
    </row>
    <row r="146" spans="1:10" x14ac:dyDescent="0.35">
      <c r="A146" s="126"/>
      <c r="B146" s="126"/>
      <c r="C146" s="126"/>
      <c r="D146" s="126"/>
      <c r="E146" s="126"/>
      <c r="G146" s="126"/>
      <c r="H146" s="126"/>
      <c r="J146" s="126"/>
    </row>
    <row r="147" spans="1:10" x14ac:dyDescent="0.35">
      <c r="A147" s="126"/>
      <c r="B147" s="126"/>
      <c r="C147" s="126"/>
      <c r="D147" s="126"/>
      <c r="E147" s="126"/>
      <c r="G147" s="126"/>
      <c r="H147" s="126"/>
      <c r="J147" s="126"/>
    </row>
    <row r="148" spans="1:10" x14ac:dyDescent="0.35">
      <c r="A148" s="126"/>
      <c r="B148" s="126"/>
      <c r="C148" s="126"/>
      <c r="D148" s="126"/>
      <c r="E148" s="126"/>
      <c r="G148" s="126"/>
      <c r="H148" s="126"/>
      <c r="J148" s="126"/>
    </row>
    <row r="149" spans="1:10" x14ac:dyDescent="0.35">
      <c r="A149" s="126"/>
      <c r="B149" s="126"/>
      <c r="C149" s="126"/>
      <c r="D149" s="126"/>
      <c r="E149" s="126"/>
      <c r="G149" s="126"/>
      <c r="H149" s="126"/>
      <c r="J149" s="126"/>
    </row>
    <row r="150" spans="1:10" x14ac:dyDescent="0.35">
      <c r="A150" s="126"/>
      <c r="B150" s="126"/>
      <c r="C150" s="126"/>
      <c r="D150" s="126"/>
      <c r="E150" s="126"/>
      <c r="G150" s="126"/>
      <c r="H150" s="126"/>
      <c r="J150" s="126"/>
    </row>
    <row r="151" spans="1:10" x14ac:dyDescent="0.35">
      <c r="A151" s="126"/>
      <c r="B151" s="126"/>
      <c r="C151" s="126"/>
      <c r="D151" s="126"/>
      <c r="E151" s="126"/>
      <c r="G151" s="126"/>
      <c r="H151" s="126"/>
      <c r="J151" s="126"/>
    </row>
    <row r="152" spans="1:10" x14ac:dyDescent="0.35">
      <c r="A152" s="126"/>
      <c r="B152" s="126"/>
      <c r="C152" s="126"/>
      <c r="D152" s="126"/>
      <c r="E152" s="126"/>
      <c r="G152" s="126"/>
      <c r="H152" s="126"/>
      <c r="J152" s="126"/>
    </row>
    <row r="153" spans="1:10" x14ac:dyDescent="0.35">
      <c r="A153" s="126"/>
      <c r="B153" s="126"/>
      <c r="C153" s="126"/>
      <c r="D153" s="126"/>
      <c r="E153" s="126"/>
      <c r="G153" s="126"/>
      <c r="H153" s="126"/>
      <c r="J153" s="126"/>
    </row>
    <row r="154" spans="1:10" x14ac:dyDescent="0.35">
      <c r="A154" s="126"/>
      <c r="B154" s="126"/>
      <c r="C154" s="126"/>
      <c r="D154" s="126"/>
      <c r="E154" s="126"/>
      <c r="G154" s="126"/>
      <c r="H154" s="126"/>
      <c r="J154" s="126"/>
    </row>
    <row r="155" spans="1:10" x14ac:dyDescent="0.35">
      <c r="A155" s="126"/>
      <c r="B155" s="126"/>
      <c r="C155" s="126"/>
      <c r="D155" s="126"/>
      <c r="E155" s="126"/>
      <c r="G155" s="126"/>
      <c r="H155" s="126"/>
      <c r="J155" s="126"/>
    </row>
    <row r="156" spans="1:10" x14ac:dyDescent="0.35">
      <c r="A156" s="126"/>
      <c r="B156" s="126"/>
      <c r="C156" s="126"/>
      <c r="D156" s="126"/>
      <c r="E156" s="126"/>
      <c r="G156" s="126"/>
      <c r="H156" s="126"/>
      <c r="J156" s="126"/>
    </row>
    <row r="157" spans="1:10" x14ac:dyDescent="0.35">
      <c r="A157" s="126"/>
      <c r="B157" s="126"/>
      <c r="C157" s="126"/>
      <c r="D157" s="126"/>
      <c r="E157" s="126"/>
      <c r="G157" s="126"/>
      <c r="H157" s="126"/>
      <c r="J157" s="126"/>
    </row>
    <row r="158" spans="1:10" x14ac:dyDescent="0.35">
      <c r="A158" s="126"/>
      <c r="B158" s="126"/>
      <c r="C158" s="126"/>
      <c r="D158" s="126"/>
      <c r="E158" s="126"/>
      <c r="G158" s="126"/>
      <c r="H158" s="126"/>
      <c r="J158" s="126"/>
    </row>
    <row r="159" spans="1:10" x14ac:dyDescent="0.35">
      <c r="A159" s="126"/>
      <c r="B159" s="126"/>
      <c r="C159" s="126"/>
      <c r="D159" s="126"/>
      <c r="E159" s="126"/>
      <c r="G159" s="126"/>
      <c r="H159" s="126"/>
      <c r="J159" s="126"/>
    </row>
    <row r="160" spans="1:10" x14ac:dyDescent="0.35">
      <c r="A160" s="126"/>
      <c r="B160" s="126"/>
      <c r="C160" s="126"/>
      <c r="D160" s="126"/>
      <c r="E160" s="126"/>
      <c r="G160" s="126"/>
      <c r="H160" s="126"/>
      <c r="J160" s="126"/>
    </row>
    <row r="161" spans="1:10" x14ac:dyDescent="0.35">
      <c r="A161" s="126"/>
      <c r="B161" s="126"/>
      <c r="C161" s="126"/>
      <c r="D161" s="126"/>
      <c r="E161" s="126"/>
      <c r="G161" s="126"/>
      <c r="H161" s="126"/>
      <c r="J161" s="126"/>
    </row>
    <row r="162" spans="1:10" x14ac:dyDescent="0.35">
      <c r="A162" s="126"/>
      <c r="B162" s="126"/>
      <c r="C162" s="126"/>
      <c r="D162" s="126"/>
      <c r="E162" s="126"/>
      <c r="G162" s="126"/>
      <c r="H162" s="126"/>
      <c r="J162" s="126"/>
    </row>
    <row r="163" spans="1:10" x14ac:dyDescent="0.35">
      <c r="A163" s="126"/>
      <c r="B163" s="126"/>
      <c r="C163" s="126"/>
      <c r="D163" s="126"/>
      <c r="E163" s="126"/>
      <c r="G163" s="126"/>
      <c r="H163" s="126"/>
      <c r="J163" s="126"/>
    </row>
    <row r="164" spans="1:10" x14ac:dyDescent="0.35">
      <c r="A164" s="126"/>
      <c r="B164" s="126"/>
      <c r="C164" s="126"/>
      <c r="D164" s="126"/>
      <c r="E164" s="126"/>
      <c r="G164" s="126"/>
      <c r="H164" s="126"/>
      <c r="J164" s="126"/>
    </row>
    <row r="165" spans="1:10" x14ac:dyDescent="0.35">
      <c r="A165" s="126"/>
      <c r="B165" s="126"/>
      <c r="C165" s="126"/>
      <c r="D165" s="126"/>
      <c r="E165" s="126"/>
      <c r="G165" s="126"/>
      <c r="H165" s="126"/>
      <c r="J165" s="126"/>
    </row>
    <row r="166" spans="1:10" x14ac:dyDescent="0.35">
      <c r="A166" s="126"/>
      <c r="B166" s="126"/>
      <c r="C166" s="126"/>
      <c r="D166" s="126"/>
      <c r="E166" s="126"/>
      <c r="G166" s="126"/>
      <c r="H166" s="126"/>
      <c r="J166" s="126"/>
    </row>
    <row r="167" spans="1:10" x14ac:dyDescent="0.35">
      <c r="A167" s="126"/>
      <c r="B167" s="126"/>
      <c r="C167" s="126"/>
      <c r="D167" s="126"/>
      <c r="E167" s="126"/>
      <c r="G167" s="126"/>
      <c r="H167" s="126"/>
      <c r="J167" s="126"/>
    </row>
    <row r="168" spans="1:10" x14ac:dyDescent="0.35">
      <c r="A168" s="126"/>
      <c r="B168" s="126"/>
      <c r="C168" s="126"/>
      <c r="D168" s="126"/>
      <c r="E168" s="126"/>
      <c r="G168" s="126"/>
      <c r="H168" s="126"/>
      <c r="J168" s="126"/>
    </row>
    <row r="169" spans="1:10" x14ac:dyDescent="0.35">
      <c r="A169" s="126"/>
      <c r="B169" s="126"/>
      <c r="C169" s="126"/>
      <c r="D169" s="126"/>
      <c r="E169" s="126"/>
      <c r="G169" s="126"/>
      <c r="H169" s="126"/>
      <c r="J169" s="126"/>
    </row>
    <row r="170" spans="1:10" x14ac:dyDescent="0.35">
      <c r="A170" s="126"/>
      <c r="B170" s="126"/>
      <c r="C170" s="126"/>
      <c r="D170" s="126"/>
      <c r="E170" s="126"/>
      <c r="G170" s="126"/>
      <c r="H170" s="126"/>
      <c r="J170" s="126"/>
    </row>
    <row r="171" spans="1:10" x14ac:dyDescent="0.35">
      <c r="A171" s="126"/>
      <c r="B171" s="126"/>
      <c r="C171" s="126"/>
      <c r="D171" s="126"/>
      <c r="E171" s="126"/>
      <c r="G171" s="126"/>
      <c r="H171" s="126"/>
      <c r="J171" s="126"/>
    </row>
    <row r="172" spans="1:10" x14ac:dyDescent="0.35">
      <c r="A172" s="126"/>
      <c r="B172" s="126"/>
      <c r="C172" s="126"/>
      <c r="D172" s="126"/>
      <c r="E172" s="126"/>
      <c r="G172" s="126"/>
      <c r="H172" s="126"/>
      <c r="J172" s="126"/>
    </row>
    <row r="173" spans="1:10" x14ac:dyDescent="0.35">
      <c r="A173" s="126"/>
      <c r="B173" s="126"/>
      <c r="C173" s="126"/>
      <c r="D173" s="126"/>
      <c r="E173" s="126"/>
      <c r="G173" s="126"/>
      <c r="H173" s="126"/>
      <c r="J173" s="126"/>
    </row>
    <row r="174" spans="1:10" x14ac:dyDescent="0.35">
      <c r="A174" s="126"/>
      <c r="B174" s="126"/>
      <c r="C174" s="126"/>
      <c r="D174" s="126"/>
      <c r="E174" s="126"/>
      <c r="G174" s="126"/>
      <c r="H174" s="126"/>
      <c r="J174" s="126"/>
    </row>
    <row r="175" spans="1:10" x14ac:dyDescent="0.35">
      <c r="A175" s="126"/>
      <c r="B175" s="126"/>
      <c r="C175" s="126"/>
      <c r="D175" s="126"/>
      <c r="E175" s="126"/>
      <c r="G175" s="126"/>
      <c r="H175" s="126"/>
      <c r="J175" s="126"/>
    </row>
    <row r="176" spans="1:10" x14ac:dyDescent="0.35">
      <c r="A176" s="126"/>
      <c r="B176" s="126"/>
      <c r="C176" s="126"/>
      <c r="D176" s="126"/>
      <c r="E176" s="126"/>
      <c r="G176" s="126"/>
      <c r="H176" s="126"/>
      <c r="J176" s="126"/>
    </row>
    <row r="177" spans="1:10" x14ac:dyDescent="0.35">
      <c r="A177" s="126"/>
      <c r="B177" s="126"/>
      <c r="C177" s="126"/>
      <c r="D177" s="126"/>
      <c r="E177" s="126"/>
      <c r="G177" s="126"/>
      <c r="H177" s="126"/>
      <c r="J177" s="126"/>
    </row>
    <row r="178" spans="1:10" x14ac:dyDescent="0.35">
      <c r="A178" s="126"/>
      <c r="B178" s="126"/>
      <c r="C178" s="126"/>
      <c r="D178" s="126"/>
      <c r="E178" s="126"/>
      <c r="G178" s="126"/>
      <c r="H178" s="126"/>
      <c r="J178" s="126"/>
    </row>
    <row r="179" spans="1:10" x14ac:dyDescent="0.35">
      <c r="A179" s="126"/>
      <c r="B179" s="126"/>
      <c r="C179" s="126"/>
      <c r="D179" s="126"/>
      <c r="E179" s="126"/>
      <c r="G179" s="126"/>
      <c r="H179" s="126"/>
      <c r="J179" s="126"/>
    </row>
    <row r="180" spans="1:10" x14ac:dyDescent="0.35">
      <c r="A180" s="126"/>
      <c r="B180" s="126"/>
      <c r="C180" s="126"/>
      <c r="D180" s="126"/>
      <c r="E180" s="126"/>
      <c r="G180" s="126"/>
      <c r="H180" s="126"/>
      <c r="J180" s="126"/>
    </row>
    <row r="181" spans="1:10" x14ac:dyDescent="0.35">
      <c r="A181" s="126"/>
      <c r="B181" s="126"/>
      <c r="C181" s="126"/>
      <c r="D181" s="126"/>
      <c r="E181" s="126"/>
      <c r="G181" s="126"/>
      <c r="H181" s="126"/>
      <c r="J181" s="126"/>
    </row>
    <row r="182" spans="1:10" x14ac:dyDescent="0.35">
      <c r="A182" s="126"/>
      <c r="B182" s="126"/>
      <c r="C182" s="126"/>
      <c r="D182" s="126"/>
      <c r="E182" s="126"/>
      <c r="G182" s="126"/>
      <c r="H182" s="126"/>
      <c r="J182" s="126"/>
    </row>
    <row r="183" spans="1:10" x14ac:dyDescent="0.35">
      <c r="A183" s="126"/>
      <c r="B183" s="126"/>
      <c r="C183" s="126"/>
      <c r="D183" s="126"/>
      <c r="E183" s="126"/>
      <c r="G183" s="126"/>
      <c r="H183" s="126"/>
      <c r="J183" s="126"/>
    </row>
    <row r="184" spans="1:10" x14ac:dyDescent="0.35">
      <c r="A184" s="126"/>
      <c r="B184" s="126"/>
      <c r="C184" s="126"/>
      <c r="D184" s="126"/>
      <c r="E184" s="126"/>
      <c r="G184" s="126"/>
      <c r="H184" s="126"/>
      <c r="J184" s="126"/>
    </row>
    <row r="185" spans="1:10" x14ac:dyDescent="0.35">
      <c r="A185" s="126"/>
      <c r="B185" s="126"/>
      <c r="C185" s="126"/>
      <c r="D185" s="126"/>
      <c r="E185" s="126"/>
      <c r="G185" s="126"/>
      <c r="H185" s="126"/>
      <c r="J185" s="126"/>
    </row>
    <row r="186" spans="1:10" x14ac:dyDescent="0.35">
      <c r="A186" s="126"/>
      <c r="B186" s="126"/>
      <c r="C186" s="126"/>
      <c r="D186" s="126"/>
      <c r="E186" s="126"/>
      <c r="G186" s="126"/>
      <c r="H186" s="126"/>
      <c r="J186" s="126"/>
    </row>
    <row r="187" spans="1:10" x14ac:dyDescent="0.35">
      <c r="A187" s="126"/>
      <c r="B187" s="126"/>
      <c r="C187" s="126"/>
      <c r="D187" s="126"/>
      <c r="E187" s="126"/>
      <c r="G187" s="126"/>
      <c r="H187" s="126"/>
      <c r="J187" s="126"/>
    </row>
    <row r="188" spans="1:10" x14ac:dyDescent="0.35">
      <c r="A188" s="126"/>
      <c r="B188" s="126"/>
      <c r="C188" s="126"/>
      <c r="D188" s="126"/>
      <c r="E188" s="126"/>
      <c r="G188" s="126"/>
      <c r="H188" s="126"/>
      <c r="J188" s="126"/>
    </row>
    <row r="189" spans="1:10" x14ac:dyDescent="0.35">
      <c r="A189" s="126"/>
      <c r="B189" s="126"/>
      <c r="C189" s="126"/>
      <c r="D189" s="126"/>
      <c r="E189" s="126"/>
      <c r="G189" s="126"/>
      <c r="H189" s="126"/>
      <c r="J189" s="126"/>
    </row>
    <row r="190" spans="1:10" x14ac:dyDescent="0.35">
      <c r="A190" s="126"/>
      <c r="B190" s="126"/>
      <c r="C190" s="126"/>
      <c r="D190" s="126"/>
      <c r="E190" s="126"/>
      <c r="G190" s="126"/>
      <c r="H190" s="126"/>
      <c r="J190" s="126"/>
    </row>
    <row r="191" spans="1:10" x14ac:dyDescent="0.35">
      <c r="A191" s="126"/>
      <c r="B191" s="126"/>
      <c r="C191" s="126"/>
      <c r="D191" s="126"/>
      <c r="E191" s="126"/>
      <c r="G191" s="126"/>
      <c r="H191" s="126"/>
      <c r="J191" s="126"/>
    </row>
    <row r="192" spans="1:10" x14ac:dyDescent="0.35">
      <c r="A192" s="126"/>
      <c r="B192" s="126"/>
      <c r="C192" s="126"/>
      <c r="D192" s="126"/>
      <c r="E192" s="126"/>
      <c r="G192" s="126"/>
      <c r="H192" s="126"/>
      <c r="J192" s="126"/>
    </row>
    <row r="193" spans="1:10" x14ac:dyDescent="0.35">
      <c r="A193" s="126"/>
      <c r="B193" s="126"/>
      <c r="C193" s="126"/>
      <c r="D193" s="126"/>
      <c r="E193" s="126"/>
      <c r="G193" s="126"/>
      <c r="H193" s="126"/>
      <c r="J193" s="126"/>
    </row>
    <row r="194" spans="1:10" x14ac:dyDescent="0.35">
      <c r="A194" s="126"/>
      <c r="B194" s="126"/>
      <c r="C194" s="126"/>
      <c r="D194" s="126"/>
      <c r="E194" s="126"/>
      <c r="G194" s="126"/>
      <c r="H194" s="126"/>
      <c r="J194" s="126"/>
    </row>
    <row r="195" spans="1:10" x14ac:dyDescent="0.35">
      <c r="A195" s="126"/>
      <c r="B195" s="126"/>
      <c r="C195" s="126"/>
      <c r="D195" s="126"/>
      <c r="E195" s="126"/>
      <c r="G195" s="126"/>
      <c r="H195" s="126"/>
      <c r="J195" s="126"/>
    </row>
    <row r="196" spans="1:10" x14ac:dyDescent="0.35">
      <c r="A196" s="126"/>
      <c r="B196" s="126"/>
      <c r="C196" s="126"/>
      <c r="D196" s="126"/>
      <c r="E196" s="126"/>
      <c r="G196" s="126"/>
      <c r="H196" s="126"/>
      <c r="J196" s="126"/>
    </row>
    <row r="197" spans="1:10" x14ac:dyDescent="0.35">
      <c r="A197" s="126"/>
      <c r="B197" s="126"/>
      <c r="C197" s="126"/>
      <c r="D197" s="126"/>
      <c r="E197" s="126"/>
      <c r="G197" s="126"/>
      <c r="H197" s="126"/>
      <c r="J197" s="126"/>
    </row>
    <row r="198" spans="1:10" x14ac:dyDescent="0.35">
      <c r="A198" s="126"/>
      <c r="B198" s="126"/>
      <c r="C198" s="126"/>
      <c r="D198" s="126"/>
      <c r="E198" s="126"/>
      <c r="G198" s="126"/>
      <c r="H198" s="126"/>
      <c r="J198" s="126"/>
    </row>
    <row r="199" spans="1:10" x14ac:dyDescent="0.35">
      <c r="A199" s="126"/>
      <c r="B199" s="126"/>
      <c r="C199" s="126"/>
      <c r="D199" s="126"/>
      <c r="E199" s="126"/>
      <c r="G199" s="126"/>
      <c r="H199" s="126"/>
      <c r="J199" s="126"/>
    </row>
    <row r="200" spans="1:10" x14ac:dyDescent="0.35">
      <c r="A200" s="126"/>
      <c r="B200" s="126"/>
      <c r="C200" s="126"/>
      <c r="D200" s="126"/>
      <c r="E200" s="126"/>
      <c r="G200" s="126"/>
      <c r="H200" s="126"/>
      <c r="J200" s="126"/>
    </row>
    <row r="201" spans="1:10" x14ac:dyDescent="0.35">
      <c r="A201" s="126"/>
      <c r="B201" s="126"/>
      <c r="C201" s="126"/>
      <c r="D201" s="126"/>
      <c r="E201" s="126"/>
      <c r="G201" s="126"/>
      <c r="H201" s="126"/>
      <c r="J201" s="126"/>
    </row>
    <row r="202" spans="1:10" x14ac:dyDescent="0.35">
      <c r="A202" s="126"/>
      <c r="B202" s="126"/>
      <c r="C202" s="126"/>
      <c r="D202" s="126"/>
      <c r="E202" s="126"/>
      <c r="G202" s="126"/>
      <c r="H202" s="126"/>
      <c r="J202" s="126"/>
    </row>
    <row r="203" spans="1:10" x14ac:dyDescent="0.35">
      <c r="A203" s="126"/>
      <c r="B203" s="126"/>
      <c r="C203" s="126"/>
      <c r="D203" s="126"/>
      <c r="E203" s="126"/>
      <c r="G203" s="126"/>
      <c r="H203" s="126"/>
      <c r="J203" s="126"/>
    </row>
    <row r="204" spans="1:10" x14ac:dyDescent="0.35">
      <c r="A204" s="126"/>
      <c r="B204" s="126"/>
      <c r="C204" s="126"/>
      <c r="D204" s="126"/>
      <c r="E204" s="126"/>
      <c r="G204" s="126"/>
      <c r="H204" s="126"/>
      <c r="J204" s="126"/>
    </row>
    <row r="205" spans="1:10" x14ac:dyDescent="0.35">
      <c r="A205" s="126"/>
      <c r="B205" s="126"/>
      <c r="C205" s="126"/>
      <c r="D205" s="126"/>
      <c r="E205" s="126"/>
      <c r="G205" s="126"/>
      <c r="H205" s="126"/>
      <c r="J205" s="126"/>
    </row>
    <row r="206" spans="1:10" x14ac:dyDescent="0.35">
      <c r="A206" s="126"/>
      <c r="B206" s="126"/>
      <c r="C206" s="126"/>
      <c r="D206" s="126"/>
      <c r="E206" s="126"/>
      <c r="G206" s="126"/>
      <c r="H206" s="126"/>
      <c r="J206" s="126"/>
    </row>
    <row r="207" spans="1:10" x14ac:dyDescent="0.35">
      <c r="A207" s="126"/>
      <c r="B207" s="126"/>
      <c r="C207" s="126"/>
      <c r="D207" s="126"/>
      <c r="E207" s="126"/>
      <c r="G207" s="126"/>
      <c r="H207" s="126"/>
      <c r="J207" s="126"/>
    </row>
    <row r="208" spans="1:10" x14ac:dyDescent="0.35">
      <c r="A208" s="126"/>
      <c r="B208" s="126"/>
      <c r="C208" s="126"/>
      <c r="D208" s="126"/>
      <c r="E208" s="126"/>
      <c r="G208" s="126"/>
      <c r="H208" s="126"/>
      <c r="J208" s="126"/>
    </row>
    <row r="209" spans="1:10" x14ac:dyDescent="0.35">
      <c r="A209" s="126"/>
      <c r="B209" s="126"/>
      <c r="C209" s="126"/>
      <c r="D209" s="126"/>
      <c r="E209" s="126"/>
      <c r="G209" s="126"/>
      <c r="H209" s="126"/>
      <c r="J209" s="126"/>
    </row>
    <row r="210" spans="1:10" x14ac:dyDescent="0.35">
      <c r="A210" s="126"/>
      <c r="B210" s="126"/>
      <c r="C210" s="126"/>
      <c r="D210" s="126"/>
      <c r="E210" s="126"/>
      <c r="G210" s="126"/>
      <c r="H210" s="126"/>
      <c r="J210" s="126"/>
    </row>
    <row r="211" spans="1:10" x14ac:dyDescent="0.35">
      <c r="A211" s="126"/>
      <c r="B211" s="126"/>
      <c r="C211" s="126"/>
      <c r="D211" s="126"/>
      <c r="E211" s="126"/>
      <c r="G211" s="126"/>
      <c r="H211" s="126"/>
      <c r="J211" s="126"/>
    </row>
    <row r="212" spans="1:10" x14ac:dyDescent="0.35">
      <c r="A212" s="126"/>
      <c r="B212" s="126"/>
      <c r="C212" s="126"/>
      <c r="D212" s="126"/>
      <c r="E212" s="126"/>
      <c r="G212" s="126"/>
      <c r="H212" s="126"/>
      <c r="J212" s="126"/>
    </row>
    <row r="213" spans="1:10" x14ac:dyDescent="0.35">
      <c r="A213" s="126"/>
      <c r="B213" s="126"/>
      <c r="C213" s="126"/>
      <c r="D213" s="126"/>
      <c r="E213" s="126"/>
      <c r="G213" s="126"/>
      <c r="H213" s="126"/>
    </row>
    <row r="214" spans="1:10" x14ac:dyDescent="0.35">
      <c r="A214" s="126"/>
      <c r="B214" s="126"/>
      <c r="C214" s="126"/>
      <c r="D214" s="126"/>
      <c r="E214" s="126"/>
      <c r="G214" s="126"/>
      <c r="H214" s="126"/>
    </row>
    <row r="215" spans="1:10" x14ac:dyDescent="0.35">
      <c r="A215" s="126"/>
      <c r="B215" s="126"/>
      <c r="C215" s="126"/>
      <c r="D215" s="126"/>
      <c r="E215" s="126"/>
      <c r="G215" s="126"/>
      <c r="H215" s="126"/>
    </row>
    <row r="216" spans="1:10" x14ac:dyDescent="0.35">
      <c r="A216" s="126"/>
      <c r="B216" s="126"/>
      <c r="C216" s="126"/>
      <c r="D216" s="126"/>
      <c r="E216" s="126"/>
      <c r="G216" s="126"/>
      <c r="H216" s="126"/>
    </row>
    <row r="217" spans="1:10" x14ac:dyDescent="0.35">
      <c r="A217" s="126"/>
      <c r="B217" s="126"/>
      <c r="C217" s="126"/>
      <c r="D217" s="126"/>
      <c r="E217" s="126"/>
      <c r="G217" s="126"/>
      <c r="H217" s="126"/>
    </row>
    <row r="218" spans="1:10" x14ac:dyDescent="0.35">
      <c r="A218" s="126"/>
      <c r="B218" s="126"/>
      <c r="C218" s="126"/>
      <c r="D218" s="126"/>
      <c r="E218" s="126"/>
      <c r="G218" s="126"/>
      <c r="H218" s="126"/>
    </row>
    <row r="219" spans="1:10" x14ac:dyDescent="0.35">
      <c r="A219" s="126"/>
      <c r="B219" s="126"/>
      <c r="C219" s="126"/>
      <c r="D219" s="126"/>
      <c r="E219" s="126"/>
      <c r="G219" s="126"/>
      <c r="H219" s="126"/>
    </row>
    <row r="220" spans="1:10" x14ac:dyDescent="0.35">
      <c r="A220" s="126"/>
      <c r="B220" s="126"/>
      <c r="C220" s="126"/>
      <c r="D220" s="126"/>
      <c r="E220" s="126"/>
      <c r="G220" s="126"/>
      <c r="H220" s="126"/>
    </row>
    <row r="221" spans="1:10" x14ac:dyDescent="0.35">
      <c r="A221" s="126"/>
      <c r="B221" s="126"/>
      <c r="C221" s="126"/>
      <c r="D221" s="126"/>
      <c r="E221" s="126"/>
      <c r="G221" s="126"/>
      <c r="H221" s="126"/>
    </row>
    <row r="222" spans="1:10" x14ac:dyDescent="0.35">
      <c r="A222" s="126"/>
      <c r="B222" s="126"/>
      <c r="C222" s="126"/>
      <c r="D222" s="126"/>
      <c r="E222" s="126"/>
      <c r="G222" s="126"/>
      <c r="H222" s="126"/>
    </row>
    <row r="223" spans="1:10" x14ac:dyDescent="0.35">
      <c r="A223" s="126"/>
      <c r="B223" s="126"/>
      <c r="C223" s="126"/>
      <c r="D223" s="126"/>
      <c r="E223" s="126"/>
      <c r="G223" s="126"/>
      <c r="H223" s="126"/>
    </row>
    <row r="224" spans="1:10" x14ac:dyDescent="0.35">
      <c r="A224" s="126"/>
      <c r="B224" s="126"/>
      <c r="C224" s="126"/>
      <c r="D224" s="126"/>
      <c r="E224" s="126"/>
      <c r="G224" s="126"/>
      <c r="H224" s="126"/>
    </row>
    <row r="225" spans="1:8" x14ac:dyDescent="0.35">
      <c r="A225" s="126"/>
      <c r="B225" s="126"/>
      <c r="C225" s="126"/>
      <c r="D225" s="126"/>
      <c r="E225" s="126"/>
      <c r="G225" s="126"/>
      <c r="H225" s="126"/>
    </row>
    <row r="226" spans="1:8" x14ac:dyDescent="0.35">
      <c r="A226" s="126"/>
      <c r="B226" s="126"/>
      <c r="C226" s="126"/>
      <c r="D226" s="126"/>
      <c r="E226" s="126"/>
      <c r="G226" s="126"/>
      <c r="H226" s="126"/>
    </row>
    <row r="227" spans="1:8" x14ac:dyDescent="0.35">
      <c r="A227" s="126"/>
      <c r="B227" s="126"/>
      <c r="C227" s="126"/>
      <c r="D227" s="126"/>
      <c r="E227" s="126"/>
      <c r="G227" s="126"/>
      <c r="H227" s="126"/>
    </row>
    <row r="228" spans="1:8" x14ac:dyDescent="0.35">
      <c r="A228" s="126"/>
      <c r="B228" s="126"/>
      <c r="C228" s="126"/>
      <c r="D228" s="126"/>
      <c r="E228" s="126"/>
      <c r="G228" s="126"/>
      <c r="H228" s="126"/>
    </row>
    <row r="229" spans="1:8" x14ac:dyDescent="0.35">
      <c r="A229" s="126"/>
      <c r="B229" s="126"/>
      <c r="C229" s="126"/>
      <c r="D229" s="126"/>
      <c r="E229" s="126"/>
      <c r="G229" s="126"/>
      <c r="H229" s="126"/>
    </row>
    <row r="230" spans="1:8" x14ac:dyDescent="0.35">
      <c r="A230" s="126"/>
      <c r="B230" s="126"/>
      <c r="C230" s="126"/>
      <c r="D230" s="126"/>
      <c r="E230" s="126"/>
      <c r="G230" s="126"/>
      <c r="H230" s="126"/>
    </row>
    <row r="231" spans="1:8" x14ac:dyDescent="0.35">
      <c r="A231" s="126"/>
      <c r="B231" s="126"/>
      <c r="C231" s="126"/>
      <c r="D231" s="126"/>
      <c r="E231" s="126"/>
      <c r="G231" s="126"/>
      <c r="H231" s="126"/>
    </row>
    <row r="232" spans="1:8" x14ac:dyDescent="0.35">
      <c r="A232" s="126"/>
      <c r="B232" s="126"/>
      <c r="C232" s="126"/>
      <c r="D232" s="126"/>
      <c r="E232" s="126"/>
      <c r="G232" s="126"/>
      <c r="H232" s="126"/>
    </row>
    <row r="233" spans="1:8" x14ac:dyDescent="0.35">
      <c r="A233" s="126"/>
      <c r="B233" s="126"/>
      <c r="C233" s="126"/>
      <c r="D233" s="126"/>
      <c r="E233" s="126"/>
      <c r="G233" s="126"/>
      <c r="H233" s="126"/>
    </row>
    <row r="234" spans="1:8" x14ac:dyDescent="0.35">
      <c r="A234" s="126"/>
      <c r="B234" s="126"/>
      <c r="C234" s="126"/>
      <c r="D234" s="126"/>
      <c r="E234" s="126"/>
      <c r="G234" s="126"/>
      <c r="H234" s="126"/>
    </row>
    <row r="235" spans="1:8" x14ac:dyDescent="0.35">
      <c r="A235" s="126"/>
      <c r="B235" s="126"/>
      <c r="C235" s="126"/>
      <c r="D235" s="126"/>
      <c r="E235" s="126"/>
      <c r="G235" s="126"/>
      <c r="H235" s="126"/>
    </row>
    <row r="236" spans="1:8" x14ac:dyDescent="0.35">
      <c r="A236" s="126"/>
      <c r="B236" s="126"/>
      <c r="C236" s="126"/>
      <c r="D236" s="126"/>
      <c r="E236" s="126"/>
      <c r="G236" s="126"/>
      <c r="H236" s="126"/>
    </row>
    <row r="237" spans="1:8" x14ac:dyDescent="0.35">
      <c r="A237" s="126"/>
      <c r="B237" s="126"/>
      <c r="C237" s="126"/>
      <c r="D237" s="126"/>
      <c r="E237" s="126"/>
      <c r="G237" s="126"/>
      <c r="H237" s="126"/>
    </row>
    <row r="238" spans="1:8" x14ac:dyDescent="0.35">
      <c r="A238" s="126"/>
      <c r="B238" s="126"/>
      <c r="C238" s="126"/>
      <c r="D238" s="126"/>
      <c r="E238" s="126"/>
      <c r="G238" s="126"/>
      <c r="H238" s="126"/>
    </row>
    <row r="239" spans="1:8" x14ac:dyDescent="0.35">
      <c r="A239" s="126"/>
      <c r="B239" s="126"/>
      <c r="C239" s="126"/>
      <c r="D239" s="126"/>
      <c r="E239" s="126"/>
      <c r="G239" s="126"/>
      <c r="H239" s="126"/>
    </row>
    <row r="240" spans="1:8" x14ac:dyDescent="0.35">
      <c r="A240" s="126"/>
      <c r="B240" s="126"/>
      <c r="C240" s="126"/>
      <c r="D240" s="126"/>
      <c r="E240" s="126"/>
      <c r="G240" s="126"/>
      <c r="H240" s="126"/>
    </row>
    <row r="241" spans="1:8" x14ac:dyDescent="0.35">
      <c r="A241" s="126"/>
      <c r="B241" s="126"/>
      <c r="C241" s="126"/>
      <c r="D241" s="126"/>
      <c r="E241" s="126"/>
      <c r="G241" s="126"/>
      <c r="H241" s="126"/>
    </row>
    <row r="242" spans="1:8" x14ac:dyDescent="0.35">
      <c r="A242" s="126"/>
      <c r="B242" s="126"/>
      <c r="C242" s="126"/>
      <c r="D242" s="126"/>
      <c r="E242" s="126"/>
      <c r="G242" s="126"/>
      <c r="H242" s="126"/>
    </row>
    <row r="243" spans="1:8" x14ac:dyDescent="0.35">
      <c r="A243" s="126"/>
      <c r="B243" s="126"/>
      <c r="C243" s="126"/>
      <c r="D243" s="126"/>
      <c r="E243" s="126"/>
      <c r="G243" s="126"/>
      <c r="H243" s="126"/>
    </row>
    <row r="244" spans="1:8" x14ac:dyDescent="0.35">
      <c r="A244" s="126"/>
      <c r="B244" s="126"/>
      <c r="C244" s="126"/>
      <c r="D244" s="126"/>
      <c r="E244" s="126"/>
      <c r="G244" s="126"/>
      <c r="H244" s="126"/>
    </row>
    <row r="245" spans="1:8" x14ac:dyDescent="0.35">
      <c r="A245" s="126"/>
      <c r="B245" s="126"/>
      <c r="C245" s="126"/>
      <c r="D245" s="126"/>
      <c r="E245" s="126"/>
      <c r="G245" s="126"/>
      <c r="H245" s="126"/>
    </row>
    <row r="246" spans="1:8" x14ac:dyDescent="0.35">
      <c r="A246" s="126"/>
      <c r="B246" s="126"/>
      <c r="C246" s="126"/>
      <c r="D246" s="126"/>
      <c r="E246" s="126"/>
      <c r="G246" s="126"/>
      <c r="H246" s="126"/>
    </row>
    <row r="247" spans="1:8" x14ac:dyDescent="0.35">
      <c r="A247" s="126"/>
      <c r="B247" s="126"/>
      <c r="C247" s="126"/>
      <c r="D247" s="126"/>
      <c r="E247" s="126"/>
      <c r="G247" s="126"/>
      <c r="H247" s="126"/>
    </row>
    <row r="248" spans="1:8" x14ac:dyDescent="0.35">
      <c r="A248" s="126"/>
      <c r="B248" s="126"/>
      <c r="C248" s="126"/>
      <c r="D248" s="126"/>
      <c r="E248" s="126"/>
      <c r="G248" s="126"/>
      <c r="H248" s="126"/>
    </row>
    <row r="249" spans="1:8" x14ac:dyDescent="0.35">
      <c r="A249" s="126"/>
      <c r="B249" s="126"/>
      <c r="C249" s="126"/>
      <c r="D249" s="126"/>
      <c r="E249" s="126"/>
      <c r="G249" s="126"/>
      <c r="H249" s="126"/>
    </row>
    <row r="250" spans="1:8" x14ac:dyDescent="0.35">
      <c r="A250" s="126"/>
      <c r="B250" s="126"/>
      <c r="C250" s="126"/>
      <c r="D250" s="126"/>
      <c r="E250" s="126"/>
      <c r="G250" s="126"/>
      <c r="H250" s="126"/>
    </row>
    <row r="251" spans="1:8" x14ac:dyDescent="0.35">
      <c r="A251" s="126"/>
      <c r="B251" s="126"/>
      <c r="C251" s="126"/>
      <c r="D251" s="126"/>
      <c r="E251" s="126"/>
      <c r="G251" s="126"/>
      <c r="H251" s="126"/>
    </row>
    <row r="252" spans="1:8" x14ac:dyDescent="0.35">
      <c r="A252" s="126"/>
      <c r="B252" s="126"/>
      <c r="C252" s="126"/>
      <c r="D252" s="126"/>
      <c r="E252" s="126"/>
      <c r="G252" s="126"/>
      <c r="H252" s="126"/>
    </row>
    <row r="253" spans="1:8" x14ac:dyDescent="0.35">
      <c r="A253" s="126"/>
      <c r="B253" s="126"/>
      <c r="C253" s="126"/>
      <c r="D253" s="126"/>
      <c r="E253" s="126"/>
      <c r="G253" s="126"/>
      <c r="H253" s="126"/>
    </row>
    <row r="254" spans="1:8" x14ac:dyDescent="0.35">
      <c r="A254" s="126"/>
      <c r="B254" s="126"/>
      <c r="C254" s="126"/>
      <c r="D254" s="126"/>
      <c r="E254" s="126"/>
      <c r="G254" s="126"/>
      <c r="H254" s="126"/>
    </row>
    <row r="255" spans="1:8" x14ac:dyDescent="0.35">
      <c r="A255" s="126"/>
      <c r="B255" s="126"/>
      <c r="C255" s="126"/>
      <c r="D255" s="126"/>
      <c r="E255" s="126"/>
      <c r="G255" s="126"/>
      <c r="H255" s="126"/>
    </row>
    <row r="256" spans="1:8" x14ac:dyDescent="0.35">
      <c r="A256" s="126"/>
      <c r="B256" s="126"/>
      <c r="C256" s="126"/>
      <c r="D256" s="126"/>
      <c r="E256" s="126"/>
      <c r="G256" s="126"/>
      <c r="H256" s="126"/>
    </row>
    <row r="257" spans="1:8" x14ac:dyDescent="0.35">
      <c r="A257" s="126"/>
      <c r="B257" s="126"/>
      <c r="C257" s="126"/>
      <c r="D257" s="126"/>
      <c r="E257" s="126"/>
      <c r="G257" s="126"/>
      <c r="H257" s="126"/>
    </row>
    <row r="258" spans="1:8" x14ac:dyDescent="0.35">
      <c r="A258" s="126"/>
      <c r="B258" s="126"/>
      <c r="C258" s="126"/>
      <c r="D258" s="126"/>
      <c r="E258" s="126"/>
      <c r="G258" s="126"/>
      <c r="H258" s="126"/>
    </row>
    <row r="259" spans="1:8" x14ac:dyDescent="0.35">
      <c r="A259" s="126"/>
      <c r="B259" s="126"/>
      <c r="C259" s="126"/>
      <c r="D259" s="126"/>
      <c r="E259" s="126"/>
      <c r="G259" s="126"/>
      <c r="H259" s="126"/>
    </row>
    <row r="260" spans="1:8" x14ac:dyDescent="0.35">
      <c r="A260" s="126"/>
      <c r="B260" s="126"/>
      <c r="C260" s="126"/>
      <c r="D260" s="126"/>
      <c r="E260" s="126"/>
      <c r="G260" s="126"/>
      <c r="H260" s="126"/>
    </row>
    <row r="261" spans="1:8" x14ac:dyDescent="0.35">
      <c r="A261" s="126"/>
      <c r="B261" s="126"/>
      <c r="C261" s="126"/>
      <c r="D261" s="126"/>
      <c r="E261" s="126"/>
      <c r="G261" s="126"/>
      <c r="H261" s="126"/>
    </row>
    <row r="262" spans="1:8" x14ac:dyDescent="0.35">
      <c r="A262" s="126"/>
      <c r="B262" s="126"/>
      <c r="C262" s="126"/>
      <c r="D262" s="126"/>
      <c r="E262" s="126"/>
      <c r="G262" s="126"/>
      <c r="H262" s="126"/>
    </row>
    <row r="263" spans="1:8" x14ac:dyDescent="0.35">
      <c r="A263" s="126"/>
      <c r="B263" s="126"/>
      <c r="C263" s="126"/>
      <c r="D263" s="126"/>
      <c r="E263" s="126"/>
      <c r="G263" s="126"/>
      <c r="H263" s="126"/>
    </row>
    <row r="264" spans="1:8" x14ac:dyDescent="0.35">
      <c r="A264" s="126"/>
      <c r="B264" s="126"/>
      <c r="C264" s="126"/>
      <c r="D264" s="126"/>
      <c r="E264" s="126"/>
      <c r="G264" s="126"/>
      <c r="H264" s="126"/>
    </row>
    <row r="265" spans="1:8" x14ac:dyDescent="0.35">
      <c r="A265" s="126"/>
      <c r="B265" s="126"/>
      <c r="C265" s="126"/>
      <c r="D265" s="126"/>
      <c r="E265" s="126"/>
      <c r="G265" s="126"/>
      <c r="H265" s="126"/>
    </row>
    <row r="266" spans="1:8" x14ac:dyDescent="0.35">
      <c r="A266" s="126"/>
      <c r="B266" s="126"/>
      <c r="C266" s="126"/>
      <c r="D266" s="126"/>
      <c r="E266" s="126"/>
      <c r="G266" s="126"/>
      <c r="H266" s="126"/>
    </row>
    <row r="267" spans="1:8" x14ac:dyDescent="0.35">
      <c r="A267" s="126"/>
      <c r="B267" s="126"/>
      <c r="C267" s="126"/>
      <c r="D267" s="126"/>
      <c r="E267" s="126"/>
      <c r="G267" s="126"/>
      <c r="H267" s="126"/>
    </row>
    <row r="268" spans="1:8" x14ac:dyDescent="0.35">
      <c r="A268" s="126"/>
      <c r="B268" s="126"/>
      <c r="C268" s="126"/>
      <c r="D268" s="126"/>
      <c r="E268" s="126"/>
      <c r="G268" s="126"/>
      <c r="H268" s="126"/>
    </row>
    <row r="269" spans="1:8" x14ac:dyDescent="0.35">
      <c r="A269" s="126"/>
      <c r="B269" s="126"/>
      <c r="C269" s="126"/>
      <c r="D269" s="126"/>
      <c r="E269" s="126"/>
      <c r="G269" s="126"/>
      <c r="H269" s="126"/>
    </row>
    <row r="270" spans="1:8" x14ac:dyDescent="0.35">
      <c r="A270" s="126"/>
      <c r="B270" s="126"/>
      <c r="C270" s="126"/>
      <c r="D270" s="126"/>
      <c r="E270" s="126"/>
      <c r="G270" s="126"/>
      <c r="H270" s="126"/>
    </row>
    <row r="271" spans="1:8" x14ac:dyDescent="0.35">
      <c r="A271" s="126"/>
      <c r="B271" s="126"/>
      <c r="C271" s="126"/>
      <c r="D271" s="126"/>
      <c r="E271" s="126"/>
      <c r="G271" s="126"/>
      <c r="H271" s="126"/>
    </row>
    <row r="272" spans="1:8" x14ac:dyDescent="0.35">
      <c r="A272" s="126"/>
      <c r="B272" s="126"/>
      <c r="C272" s="126"/>
      <c r="D272" s="126"/>
      <c r="E272" s="126"/>
      <c r="G272" s="126"/>
      <c r="H272" s="126"/>
    </row>
    <row r="273" spans="1:8" x14ac:dyDescent="0.35">
      <c r="A273" s="126"/>
      <c r="B273" s="126"/>
      <c r="C273" s="126"/>
      <c r="D273" s="126"/>
      <c r="E273" s="126"/>
      <c r="G273" s="126"/>
      <c r="H273" s="126"/>
    </row>
    <row r="274" spans="1:8" x14ac:dyDescent="0.35">
      <c r="A274" s="126"/>
      <c r="B274" s="126"/>
      <c r="C274" s="126"/>
      <c r="D274" s="126"/>
      <c r="E274" s="126"/>
      <c r="G274" s="126"/>
      <c r="H274" s="126"/>
    </row>
    <row r="275" spans="1:8" x14ac:dyDescent="0.35">
      <c r="A275" s="126"/>
      <c r="B275" s="126"/>
      <c r="C275" s="126"/>
      <c r="D275" s="126"/>
      <c r="E275" s="126"/>
      <c r="G275" s="126"/>
      <c r="H275" s="126"/>
    </row>
    <row r="276" spans="1:8" x14ac:dyDescent="0.35">
      <c r="A276" s="126"/>
      <c r="B276" s="126"/>
      <c r="C276" s="126"/>
      <c r="D276" s="126"/>
      <c r="E276" s="126"/>
      <c r="G276" s="126"/>
      <c r="H276" s="126"/>
    </row>
    <row r="277" spans="1:8" x14ac:dyDescent="0.35">
      <c r="A277" s="126"/>
      <c r="B277" s="126"/>
      <c r="C277" s="126"/>
      <c r="D277" s="126"/>
      <c r="E277" s="126"/>
      <c r="G277" s="126"/>
      <c r="H277" s="126"/>
    </row>
    <row r="278" spans="1:8" x14ac:dyDescent="0.35">
      <c r="A278" s="126"/>
      <c r="B278" s="126"/>
      <c r="C278" s="126"/>
      <c r="D278" s="126"/>
      <c r="E278" s="126"/>
      <c r="G278" s="126"/>
      <c r="H278" s="126"/>
    </row>
    <row r="279" spans="1:8" x14ac:dyDescent="0.35">
      <c r="A279" s="126"/>
      <c r="B279" s="126"/>
      <c r="C279" s="126"/>
      <c r="D279" s="126"/>
      <c r="E279" s="126"/>
      <c r="G279" s="126"/>
      <c r="H279" s="126"/>
    </row>
    <row r="280" spans="1:8" x14ac:dyDescent="0.35">
      <c r="A280" s="126"/>
      <c r="B280" s="126"/>
      <c r="C280" s="126"/>
      <c r="D280" s="126"/>
      <c r="E280" s="126"/>
      <c r="G280" s="126"/>
      <c r="H280" s="126"/>
    </row>
    <row r="281" spans="1:8" x14ac:dyDescent="0.35">
      <c r="A281" s="126"/>
      <c r="B281" s="126"/>
      <c r="C281" s="126"/>
      <c r="D281" s="126"/>
      <c r="E281" s="126"/>
      <c r="G281" s="126"/>
      <c r="H281" s="126"/>
    </row>
    <row r="282" spans="1:8" x14ac:dyDescent="0.35">
      <c r="A282" s="126"/>
      <c r="B282" s="126"/>
      <c r="C282" s="126"/>
      <c r="D282" s="126"/>
      <c r="E282" s="126"/>
      <c r="G282" s="126"/>
      <c r="H282" s="126"/>
    </row>
    <row r="283" spans="1:8" x14ac:dyDescent="0.35">
      <c r="A283" s="126"/>
      <c r="B283" s="126"/>
      <c r="C283" s="126"/>
      <c r="D283" s="126"/>
      <c r="E283" s="126"/>
      <c r="G283" s="126"/>
      <c r="H283" s="126"/>
    </row>
    <row r="284" spans="1:8" x14ac:dyDescent="0.35">
      <c r="A284" s="126"/>
      <c r="B284" s="126"/>
      <c r="C284" s="126"/>
      <c r="D284" s="126"/>
      <c r="E284" s="126"/>
      <c r="G284" s="126"/>
      <c r="H284" s="126"/>
    </row>
    <row r="285" spans="1:8" x14ac:dyDescent="0.35">
      <c r="A285" s="126"/>
      <c r="B285" s="126"/>
      <c r="C285" s="126"/>
      <c r="D285" s="126"/>
      <c r="E285" s="126"/>
      <c r="G285" s="126"/>
      <c r="H285" s="126"/>
    </row>
    <row r="286" spans="1:8" x14ac:dyDescent="0.35">
      <c r="A286" s="126"/>
      <c r="B286" s="126"/>
      <c r="C286" s="126"/>
      <c r="D286" s="126"/>
      <c r="E286" s="126"/>
      <c r="G286" s="126"/>
      <c r="H286" s="126"/>
    </row>
    <row r="287" spans="1:8" x14ac:dyDescent="0.35">
      <c r="A287" s="126"/>
      <c r="B287" s="126"/>
      <c r="C287" s="126"/>
      <c r="D287" s="126"/>
      <c r="E287" s="126"/>
      <c r="G287" s="126"/>
      <c r="H287" s="126"/>
    </row>
    <row r="288" spans="1:8" x14ac:dyDescent="0.35">
      <c r="A288" s="126"/>
      <c r="B288" s="126"/>
      <c r="C288" s="126"/>
      <c r="D288" s="126"/>
      <c r="E288" s="126"/>
      <c r="G288" s="126"/>
      <c r="H288" s="126"/>
    </row>
    <row r="289" spans="1:8" x14ac:dyDescent="0.35">
      <c r="A289" s="126"/>
      <c r="B289" s="126"/>
      <c r="C289" s="126"/>
      <c r="D289" s="126"/>
      <c r="E289" s="126"/>
      <c r="G289" s="126"/>
      <c r="H289" s="126"/>
    </row>
    <row r="290" spans="1:8" x14ac:dyDescent="0.35">
      <c r="A290" s="126"/>
      <c r="B290" s="126"/>
      <c r="C290" s="126"/>
      <c r="D290" s="126"/>
      <c r="E290" s="126"/>
      <c r="G290" s="126"/>
      <c r="H290" s="126"/>
    </row>
    <row r="291" spans="1:8" x14ac:dyDescent="0.35">
      <c r="A291" s="126"/>
      <c r="B291" s="126"/>
      <c r="C291" s="126"/>
      <c r="D291" s="126"/>
      <c r="E291" s="126"/>
      <c r="G291" s="126"/>
      <c r="H291" s="126"/>
    </row>
    <row r="292" spans="1:8" x14ac:dyDescent="0.35">
      <c r="A292" s="126"/>
      <c r="B292" s="126"/>
      <c r="C292" s="126"/>
      <c r="D292" s="126"/>
      <c r="E292" s="126"/>
      <c r="G292" s="126"/>
      <c r="H292" s="126"/>
    </row>
    <row r="293" spans="1:8" x14ac:dyDescent="0.35">
      <c r="A293" s="126"/>
      <c r="B293" s="126"/>
      <c r="C293" s="126"/>
      <c r="D293" s="126"/>
      <c r="E293" s="126"/>
      <c r="G293" s="126"/>
      <c r="H293" s="126"/>
    </row>
    <row r="294" spans="1:8" x14ac:dyDescent="0.35">
      <c r="A294" s="126"/>
      <c r="B294" s="126"/>
      <c r="C294" s="126"/>
      <c r="D294" s="126"/>
      <c r="E294" s="126"/>
      <c r="G294" s="126"/>
      <c r="H294" s="126"/>
    </row>
    <row r="295" spans="1:8" x14ac:dyDescent="0.35">
      <c r="A295" s="126"/>
      <c r="B295" s="126"/>
      <c r="C295" s="126"/>
      <c r="D295" s="126"/>
      <c r="E295" s="126"/>
      <c r="G295" s="126"/>
      <c r="H295" s="126"/>
    </row>
    <row r="296" spans="1:8" x14ac:dyDescent="0.35">
      <c r="A296" s="126"/>
      <c r="B296" s="126"/>
      <c r="C296" s="126"/>
      <c r="D296" s="126"/>
      <c r="E296" s="126"/>
      <c r="G296" s="126"/>
      <c r="H296" s="126"/>
    </row>
    <row r="297" spans="1:8" x14ac:dyDescent="0.35">
      <c r="A297" s="126"/>
      <c r="B297" s="126"/>
      <c r="C297" s="126"/>
      <c r="D297" s="126"/>
      <c r="E297" s="126"/>
      <c r="G297" s="126"/>
      <c r="H297" s="126"/>
    </row>
    <row r="298" spans="1:8" x14ac:dyDescent="0.35">
      <c r="A298" s="126"/>
      <c r="B298" s="126"/>
      <c r="C298" s="126"/>
      <c r="D298" s="126"/>
      <c r="E298" s="126"/>
      <c r="G298" s="126"/>
      <c r="H298" s="126"/>
    </row>
    <row r="299" spans="1:8" x14ac:dyDescent="0.35">
      <c r="A299" s="126"/>
      <c r="B299" s="126"/>
      <c r="C299" s="126"/>
      <c r="D299" s="126"/>
      <c r="E299" s="126"/>
      <c r="G299" s="126"/>
      <c r="H299" s="126"/>
    </row>
    <row r="300" spans="1:8" x14ac:dyDescent="0.35">
      <c r="A300" s="126"/>
      <c r="B300" s="126"/>
      <c r="C300" s="126"/>
      <c r="D300" s="126"/>
      <c r="E300" s="126"/>
      <c r="G300" s="126"/>
      <c r="H300" s="126"/>
    </row>
    <row r="301" spans="1:8" x14ac:dyDescent="0.35">
      <c r="A301" s="126"/>
      <c r="B301" s="126"/>
      <c r="C301" s="126"/>
      <c r="D301" s="126"/>
      <c r="E301" s="126"/>
      <c r="G301" s="126"/>
      <c r="H301" s="126"/>
    </row>
    <row r="302" spans="1:8" x14ac:dyDescent="0.35">
      <c r="A302" s="126"/>
      <c r="B302" s="126"/>
      <c r="C302" s="126"/>
      <c r="D302" s="126"/>
      <c r="E302" s="126"/>
      <c r="G302" s="126"/>
      <c r="H302" s="126"/>
    </row>
    <row r="303" spans="1:8" x14ac:dyDescent="0.35">
      <c r="A303" s="126"/>
      <c r="B303" s="126"/>
      <c r="C303" s="126"/>
      <c r="D303" s="126"/>
      <c r="E303" s="126"/>
      <c r="G303" s="126"/>
      <c r="H303" s="126"/>
    </row>
    <row r="304" spans="1:8" x14ac:dyDescent="0.35">
      <c r="A304" s="126"/>
      <c r="B304" s="126"/>
      <c r="C304" s="126"/>
      <c r="D304" s="126"/>
      <c r="E304" s="126"/>
      <c r="G304" s="126"/>
      <c r="H304" s="126"/>
    </row>
    <row r="305" spans="1:8" x14ac:dyDescent="0.35">
      <c r="A305" s="126"/>
      <c r="B305" s="126"/>
      <c r="C305" s="126"/>
      <c r="D305" s="126"/>
      <c r="E305" s="126"/>
      <c r="G305" s="126"/>
      <c r="H305" s="126"/>
    </row>
    <row r="306" spans="1:8" x14ac:dyDescent="0.35">
      <c r="A306" s="126"/>
      <c r="B306" s="126"/>
      <c r="C306" s="126"/>
      <c r="D306" s="126"/>
      <c r="E306" s="126"/>
      <c r="G306" s="126"/>
      <c r="H306" s="126"/>
    </row>
    <row r="307" spans="1:8" x14ac:dyDescent="0.35">
      <c r="A307" s="126"/>
      <c r="B307" s="126"/>
      <c r="C307" s="126"/>
      <c r="D307" s="126"/>
      <c r="E307" s="126"/>
      <c r="G307" s="126"/>
      <c r="H307" s="126"/>
    </row>
    <row r="308" spans="1:8" x14ac:dyDescent="0.35">
      <c r="A308" s="126"/>
      <c r="B308" s="126"/>
      <c r="C308" s="126"/>
      <c r="D308" s="126"/>
      <c r="E308" s="126"/>
      <c r="G308" s="126"/>
      <c r="H308" s="126"/>
    </row>
    <row r="309" spans="1:8" x14ac:dyDescent="0.35">
      <c r="A309" s="126"/>
      <c r="B309" s="126"/>
      <c r="C309" s="126"/>
      <c r="D309" s="126"/>
      <c r="E309" s="126"/>
      <c r="G309" s="126"/>
      <c r="H309" s="126"/>
    </row>
    <row r="310" spans="1:8" x14ac:dyDescent="0.35">
      <c r="A310" s="126"/>
      <c r="B310" s="126"/>
      <c r="C310" s="126"/>
      <c r="D310" s="126"/>
      <c r="E310" s="126"/>
      <c r="G310" s="126"/>
      <c r="H310" s="126"/>
    </row>
    <row r="311" spans="1:8" x14ac:dyDescent="0.35">
      <c r="A311" s="126"/>
      <c r="B311" s="126"/>
      <c r="C311" s="126"/>
      <c r="D311" s="126"/>
      <c r="E311" s="126"/>
      <c r="G311" s="126"/>
      <c r="H311" s="126"/>
    </row>
    <row r="312" spans="1:8" x14ac:dyDescent="0.35">
      <c r="A312" s="126"/>
      <c r="B312" s="126"/>
      <c r="C312" s="126"/>
      <c r="D312" s="126"/>
      <c r="E312" s="126"/>
      <c r="G312" s="126"/>
      <c r="H312" s="126"/>
    </row>
    <row r="313" spans="1:8" x14ac:dyDescent="0.35">
      <c r="A313" s="126"/>
      <c r="B313" s="126"/>
      <c r="C313" s="126"/>
      <c r="D313" s="126"/>
      <c r="E313" s="126"/>
      <c r="G313" s="126"/>
      <c r="H313" s="126"/>
    </row>
    <row r="314" spans="1:8" x14ac:dyDescent="0.35">
      <c r="A314" s="126"/>
      <c r="B314" s="126"/>
      <c r="C314" s="126"/>
      <c r="D314" s="126"/>
      <c r="E314" s="126"/>
      <c r="G314" s="126"/>
      <c r="H314" s="126"/>
    </row>
    <row r="315" spans="1:8" x14ac:dyDescent="0.35">
      <c r="A315" s="126"/>
      <c r="B315" s="126"/>
      <c r="C315" s="126"/>
      <c r="D315" s="126"/>
      <c r="E315" s="126"/>
      <c r="G315" s="126"/>
      <c r="H315" s="126"/>
    </row>
    <row r="316" spans="1:8" x14ac:dyDescent="0.35">
      <c r="A316" s="126"/>
      <c r="B316" s="126"/>
      <c r="C316" s="126"/>
      <c r="D316" s="126"/>
      <c r="E316" s="126"/>
      <c r="G316" s="126"/>
      <c r="H316" s="126"/>
    </row>
    <row r="317" spans="1:8" x14ac:dyDescent="0.35">
      <c r="A317" s="126"/>
      <c r="B317" s="126"/>
      <c r="C317" s="126"/>
      <c r="D317" s="126"/>
      <c r="E317" s="126"/>
      <c r="G317" s="126"/>
      <c r="H317" s="126"/>
    </row>
    <row r="318" spans="1:8" x14ac:dyDescent="0.35">
      <c r="A318" s="126"/>
      <c r="B318" s="126"/>
      <c r="C318" s="126"/>
      <c r="D318" s="126"/>
      <c r="E318" s="126"/>
      <c r="G318" s="126"/>
      <c r="H318" s="126"/>
    </row>
    <row r="319" spans="1:8" x14ac:dyDescent="0.35">
      <c r="A319" s="126"/>
      <c r="B319" s="126"/>
      <c r="C319" s="126"/>
      <c r="D319" s="126"/>
      <c r="E319" s="126"/>
      <c r="G319" s="126"/>
      <c r="H319" s="126"/>
    </row>
    <row r="320" spans="1:8" x14ac:dyDescent="0.35">
      <c r="A320" s="126"/>
      <c r="B320" s="126"/>
      <c r="C320" s="126"/>
      <c r="D320" s="126"/>
      <c r="E320" s="126"/>
      <c r="G320" s="126"/>
      <c r="H320" s="126"/>
    </row>
    <row r="321" spans="1:8" x14ac:dyDescent="0.35">
      <c r="A321" s="126"/>
      <c r="B321" s="126"/>
      <c r="C321" s="126"/>
      <c r="D321" s="126"/>
      <c r="E321" s="126"/>
      <c r="G321" s="126"/>
      <c r="H321" s="126"/>
    </row>
    <row r="322" spans="1:8" x14ac:dyDescent="0.35">
      <c r="A322" s="126"/>
      <c r="B322" s="126"/>
      <c r="C322" s="126"/>
      <c r="D322" s="126"/>
      <c r="E322" s="126"/>
      <c r="G322" s="126"/>
      <c r="H322" s="126"/>
    </row>
    <row r="323" spans="1:8" x14ac:dyDescent="0.35">
      <c r="A323" s="126"/>
      <c r="B323" s="126"/>
      <c r="C323" s="126"/>
      <c r="D323" s="126"/>
      <c r="E323" s="126"/>
      <c r="G323" s="126"/>
      <c r="H323" s="126"/>
    </row>
    <row r="324" spans="1:8" x14ac:dyDescent="0.35">
      <c r="A324" s="126"/>
      <c r="B324" s="126"/>
      <c r="C324" s="126"/>
      <c r="D324" s="126"/>
      <c r="E324" s="126"/>
      <c r="G324" s="126"/>
      <c r="H324" s="126"/>
    </row>
    <row r="325" spans="1:8" x14ac:dyDescent="0.35">
      <c r="A325" s="126"/>
      <c r="B325" s="126"/>
      <c r="C325" s="126"/>
      <c r="D325" s="126"/>
      <c r="E325" s="126"/>
      <c r="G325" s="126"/>
      <c r="H325" s="126"/>
    </row>
    <row r="326" spans="1:8" x14ac:dyDescent="0.35">
      <c r="A326" s="126"/>
      <c r="B326" s="126"/>
      <c r="C326" s="126"/>
      <c r="D326" s="126"/>
      <c r="E326" s="126"/>
      <c r="G326" s="126"/>
      <c r="H326" s="126"/>
    </row>
    <row r="327" spans="1:8" x14ac:dyDescent="0.35">
      <c r="A327" s="126"/>
      <c r="B327" s="126"/>
      <c r="C327" s="126"/>
      <c r="D327" s="126"/>
      <c r="E327" s="126"/>
      <c r="G327" s="126"/>
      <c r="H327" s="126"/>
    </row>
    <row r="328" spans="1:8" x14ac:dyDescent="0.35">
      <c r="A328" s="126"/>
      <c r="B328" s="126"/>
      <c r="C328" s="126"/>
      <c r="D328" s="126"/>
      <c r="E328" s="126"/>
      <c r="G328" s="126"/>
      <c r="H328" s="126"/>
    </row>
    <row r="329" spans="1:8" x14ac:dyDescent="0.35">
      <c r="A329" s="126"/>
      <c r="B329" s="126"/>
      <c r="C329" s="126"/>
      <c r="D329" s="126"/>
      <c r="E329" s="126"/>
      <c r="G329" s="126"/>
      <c r="H329" s="126"/>
    </row>
    <row r="330" spans="1:8" x14ac:dyDescent="0.35">
      <c r="A330" s="126"/>
      <c r="B330" s="126"/>
      <c r="C330" s="126"/>
      <c r="D330" s="126"/>
      <c r="E330" s="126"/>
      <c r="G330" s="126"/>
      <c r="H330" s="126"/>
    </row>
    <row r="331" spans="1:8" x14ac:dyDescent="0.35">
      <c r="A331" s="126"/>
      <c r="B331" s="126"/>
      <c r="C331" s="126"/>
      <c r="D331" s="126"/>
      <c r="E331" s="126"/>
      <c r="G331" s="126"/>
      <c r="H331" s="126"/>
    </row>
    <row r="332" spans="1:8" x14ac:dyDescent="0.35">
      <c r="A332" s="126"/>
      <c r="B332" s="126"/>
      <c r="C332" s="126"/>
      <c r="D332" s="126"/>
      <c r="E332" s="126"/>
      <c r="G332" s="126"/>
      <c r="H332" s="126"/>
    </row>
    <row r="333" spans="1:8" x14ac:dyDescent="0.35">
      <c r="A333" s="126"/>
      <c r="B333" s="126"/>
      <c r="C333" s="126"/>
      <c r="D333" s="126"/>
      <c r="E333" s="126"/>
      <c r="G333" s="126"/>
      <c r="H333" s="126"/>
    </row>
    <row r="334" spans="1:8" x14ac:dyDescent="0.35">
      <c r="A334" s="126"/>
      <c r="B334" s="126"/>
      <c r="C334" s="126"/>
      <c r="D334" s="126"/>
      <c r="E334" s="126"/>
      <c r="G334" s="126"/>
      <c r="H334" s="126"/>
    </row>
    <row r="335" spans="1:8" x14ac:dyDescent="0.35">
      <c r="A335" s="126"/>
      <c r="B335" s="126"/>
      <c r="C335" s="126"/>
      <c r="D335" s="126"/>
      <c r="E335" s="126"/>
      <c r="G335" s="126"/>
      <c r="H335" s="126"/>
    </row>
    <row r="336" spans="1:8" x14ac:dyDescent="0.35">
      <c r="A336" s="126"/>
      <c r="B336" s="126"/>
      <c r="C336" s="126"/>
      <c r="D336" s="126"/>
      <c r="E336" s="126"/>
      <c r="G336" s="126"/>
      <c r="H336" s="126"/>
    </row>
    <row r="337" spans="1:8" x14ac:dyDescent="0.35">
      <c r="A337" s="126"/>
      <c r="B337" s="126"/>
      <c r="C337" s="126"/>
      <c r="D337" s="126"/>
      <c r="E337" s="126"/>
      <c r="G337" s="126"/>
      <c r="H337" s="126"/>
    </row>
    <row r="338" spans="1:8" x14ac:dyDescent="0.35">
      <c r="A338" s="126"/>
      <c r="B338" s="126"/>
      <c r="C338" s="126"/>
      <c r="D338" s="126"/>
      <c r="E338" s="126"/>
      <c r="G338" s="126"/>
      <c r="H338" s="126"/>
    </row>
    <row r="339" spans="1:8" x14ac:dyDescent="0.35">
      <c r="A339" s="126"/>
      <c r="B339" s="126"/>
      <c r="C339" s="126"/>
      <c r="D339" s="126"/>
      <c r="E339" s="126"/>
      <c r="G339" s="126"/>
      <c r="H339" s="126"/>
    </row>
    <row r="340" spans="1:8" x14ac:dyDescent="0.35">
      <c r="A340" s="126"/>
      <c r="B340" s="126"/>
      <c r="C340" s="126"/>
      <c r="D340" s="126"/>
      <c r="E340" s="126"/>
      <c r="G340" s="126"/>
      <c r="H340" s="126"/>
    </row>
    <row r="341" spans="1:8" x14ac:dyDescent="0.35">
      <c r="A341" s="126"/>
      <c r="B341" s="126"/>
      <c r="C341" s="126"/>
      <c r="D341" s="126"/>
      <c r="E341" s="126"/>
      <c r="G341" s="126"/>
      <c r="H341" s="126"/>
    </row>
    <row r="342" spans="1:8" x14ac:dyDescent="0.35">
      <c r="A342" s="126"/>
      <c r="B342" s="126"/>
      <c r="C342" s="126"/>
      <c r="D342" s="126"/>
      <c r="E342" s="126"/>
      <c r="G342" s="126"/>
      <c r="H342" s="126"/>
    </row>
    <row r="343" spans="1:8" x14ac:dyDescent="0.35">
      <c r="A343" s="126"/>
      <c r="B343" s="126"/>
      <c r="C343" s="126"/>
      <c r="D343" s="126"/>
      <c r="E343" s="126"/>
      <c r="G343" s="126"/>
      <c r="H343" s="126"/>
    </row>
    <row r="344" spans="1:8" x14ac:dyDescent="0.35">
      <c r="A344" s="126"/>
      <c r="B344" s="126"/>
      <c r="C344" s="126"/>
      <c r="D344" s="126"/>
      <c r="E344" s="126"/>
      <c r="G344" s="126"/>
      <c r="H344" s="126"/>
    </row>
    <row r="345" spans="1:8" x14ac:dyDescent="0.35">
      <c r="A345" s="126"/>
      <c r="B345" s="126"/>
      <c r="C345" s="126"/>
      <c r="D345" s="126"/>
      <c r="E345" s="126"/>
      <c r="G345" s="126"/>
      <c r="H345" s="126"/>
    </row>
    <row r="346" spans="1:8" x14ac:dyDescent="0.35">
      <c r="A346" s="126"/>
      <c r="B346" s="126"/>
      <c r="C346" s="126"/>
      <c r="D346" s="126"/>
      <c r="E346" s="126"/>
      <c r="G346" s="126"/>
      <c r="H346" s="126"/>
    </row>
    <row r="347" spans="1:8" x14ac:dyDescent="0.35">
      <c r="A347" s="126"/>
      <c r="B347" s="126"/>
      <c r="C347" s="126"/>
      <c r="D347" s="126"/>
      <c r="E347" s="126"/>
      <c r="G347" s="126"/>
      <c r="H347" s="126"/>
    </row>
    <row r="348" spans="1:8" x14ac:dyDescent="0.35">
      <c r="A348" s="126"/>
      <c r="B348" s="126"/>
      <c r="C348" s="126"/>
      <c r="D348" s="126"/>
      <c r="E348" s="126"/>
      <c r="G348" s="126"/>
      <c r="H348" s="126"/>
    </row>
    <row r="349" spans="1:8" x14ac:dyDescent="0.35">
      <c r="A349" s="126"/>
      <c r="B349" s="126"/>
      <c r="C349" s="126"/>
      <c r="D349" s="126"/>
      <c r="E349" s="126"/>
      <c r="G349" s="126"/>
      <c r="H349" s="126"/>
    </row>
    <row r="350" spans="1:8" x14ac:dyDescent="0.35">
      <c r="A350" s="126"/>
      <c r="B350" s="126"/>
      <c r="C350" s="126"/>
      <c r="D350" s="126"/>
      <c r="E350" s="126"/>
      <c r="G350" s="126"/>
      <c r="H350" s="126"/>
    </row>
    <row r="351" spans="1:8" x14ac:dyDescent="0.35">
      <c r="A351" s="126"/>
      <c r="B351" s="126"/>
      <c r="C351" s="126"/>
      <c r="D351" s="126"/>
      <c r="E351" s="126"/>
      <c r="G351" s="126"/>
      <c r="H351" s="126"/>
    </row>
    <row r="352" spans="1:8" x14ac:dyDescent="0.35">
      <c r="A352" s="126"/>
      <c r="B352" s="126"/>
      <c r="C352" s="126"/>
      <c r="D352" s="126"/>
      <c r="E352" s="126"/>
      <c r="G352" s="126"/>
      <c r="H352" s="126"/>
    </row>
    <row r="353" spans="1:8" x14ac:dyDescent="0.35">
      <c r="A353" s="126"/>
      <c r="B353" s="126"/>
      <c r="C353" s="126"/>
      <c r="D353" s="126"/>
      <c r="E353" s="126"/>
      <c r="G353" s="126"/>
      <c r="H353" s="126"/>
    </row>
    <row r="354" spans="1:8" x14ac:dyDescent="0.35">
      <c r="A354" s="126"/>
      <c r="B354" s="126"/>
      <c r="C354" s="126"/>
      <c r="D354" s="126"/>
      <c r="E354" s="126"/>
      <c r="G354" s="126"/>
      <c r="H354" s="126"/>
    </row>
    <row r="355" spans="1:8" x14ac:dyDescent="0.35">
      <c r="A355" s="126"/>
      <c r="B355" s="126"/>
      <c r="C355" s="126"/>
      <c r="D355" s="126"/>
      <c r="E355" s="126"/>
      <c r="G355" s="126"/>
      <c r="H355" s="126"/>
    </row>
    <row r="356" spans="1:8" x14ac:dyDescent="0.35">
      <c r="A356" s="126"/>
      <c r="B356" s="126"/>
      <c r="C356" s="126"/>
      <c r="D356" s="126"/>
      <c r="E356" s="126"/>
      <c r="G356" s="126"/>
      <c r="H356" s="126"/>
    </row>
    <row r="357" spans="1:8" x14ac:dyDescent="0.35">
      <c r="A357" s="126"/>
      <c r="B357" s="126"/>
      <c r="C357" s="126"/>
      <c r="D357" s="126"/>
      <c r="E357" s="126"/>
      <c r="G357" s="126"/>
      <c r="H357" s="126"/>
    </row>
    <row r="358" spans="1:8" x14ac:dyDescent="0.35">
      <c r="A358" s="126"/>
      <c r="B358" s="126"/>
      <c r="C358" s="126"/>
      <c r="D358" s="126"/>
      <c r="E358" s="126"/>
      <c r="G358" s="126"/>
      <c r="H358" s="126"/>
    </row>
    <row r="359" spans="1:8" x14ac:dyDescent="0.35">
      <c r="A359" s="126"/>
      <c r="B359" s="126"/>
      <c r="C359" s="126"/>
      <c r="D359" s="126"/>
      <c r="E359" s="126"/>
      <c r="G359" s="126"/>
      <c r="H359" s="126"/>
    </row>
    <row r="360" spans="1:8" x14ac:dyDescent="0.35">
      <c r="A360" s="126"/>
      <c r="B360" s="126"/>
      <c r="C360" s="126"/>
      <c r="D360" s="126"/>
      <c r="E360" s="126"/>
      <c r="G360" s="126"/>
      <c r="H360" s="126"/>
    </row>
    <row r="361" spans="1:8" x14ac:dyDescent="0.35">
      <c r="A361" s="126"/>
      <c r="B361" s="126"/>
      <c r="C361" s="126"/>
      <c r="D361" s="126"/>
      <c r="E361" s="126"/>
      <c r="G361" s="126"/>
      <c r="H361" s="126"/>
    </row>
    <row r="362" spans="1:8" x14ac:dyDescent="0.35">
      <c r="A362" s="126"/>
      <c r="B362" s="126"/>
      <c r="C362" s="126"/>
      <c r="D362" s="126"/>
      <c r="E362" s="126"/>
      <c r="G362" s="126"/>
      <c r="H362" s="126"/>
    </row>
    <row r="363" spans="1:8" x14ac:dyDescent="0.35">
      <c r="A363" s="126"/>
      <c r="B363" s="126"/>
      <c r="C363" s="126"/>
      <c r="D363" s="126"/>
      <c r="E363" s="126"/>
      <c r="G363" s="126"/>
      <c r="H363" s="126"/>
    </row>
    <row r="364" spans="1:8" x14ac:dyDescent="0.35">
      <c r="A364" s="126"/>
      <c r="B364" s="126"/>
      <c r="C364" s="126"/>
      <c r="D364" s="126"/>
      <c r="E364" s="126"/>
      <c r="G364" s="126"/>
      <c r="H364" s="126"/>
    </row>
    <row r="365" spans="1:8" x14ac:dyDescent="0.35">
      <c r="A365" s="126"/>
      <c r="B365" s="126"/>
      <c r="C365" s="126"/>
      <c r="D365" s="126"/>
      <c r="E365" s="126"/>
      <c r="G365" s="126"/>
      <c r="H365" s="126"/>
    </row>
    <row r="366" spans="1:8" x14ac:dyDescent="0.35">
      <c r="A366" s="126"/>
      <c r="B366" s="126"/>
      <c r="C366" s="126"/>
      <c r="D366" s="126"/>
      <c r="E366" s="126"/>
      <c r="G366" s="126"/>
      <c r="H366" s="126"/>
    </row>
    <row r="367" spans="1:8" x14ac:dyDescent="0.35">
      <c r="A367" s="126"/>
      <c r="B367" s="126"/>
      <c r="C367" s="126"/>
      <c r="D367" s="126"/>
      <c r="E367" s="126"/>
      <c r="G367" s="126"/>
      <c r="H367" s="126"/>
    </row>
    <row r="368" spans="1:8" x14ac:dyDescent="0.35">
      <c r="A368" s="126"/>
      <c r="B368" s="126"/>
      <c r="C368" s="126"/>
      <c r="D368" s="126"/>
      <c r="E368" s="126"/>
      <c r="G368" s="126"/>
      <c r="H368" s="126"/>
    </row>
    <row r="369" spans="1:8" x14ac:dyDescent="0.35">
      <c r="A369" s="126"/>
      <c r="B369" s="126"/>
      <c r="C369" s="126"/>
      <c r="D369" s="126"/>
      <c r="E369" s="126"/>
      <c r="G369" s="126"/>
      <c r="H369" s="126"/>
    </row>
    <row r="370" spans="1:8" x14ac:dyDescent="0.35">
      <c r="A370" s="126"/>
      <c r="B370" s="126"/>
      <c r="C370" s="126"/>
      <c r="D370" s="126"/>
      <c r="E370" s="126"/>
      <c r="G370" s="126"/>
      <c r="H370" s="126"/>
    </row>
    <row r="371" spans="1:8" x14ac:dyDescent="0.35">
      <c r="A371" s="126"/>
      <c r="B371" s="126"/>
      <c r="C371" s="126"/>
      <c r="D371" s="126"/>
      <c r="E371" s="126"/>
      <c r="G371" s="126"/>
      <c r="H371" s="126"/>
    </row>
    <row r="372" spans="1:8" x14ac:dyDescent="0.35">
      <c r="A372" s="126"/>
      <c r="B372" s="126"/>
      <c r="C372" s="126"/>
      <c r="D372" s="126"/>
      <c r="E372" s="126"/>
      <c r="G372" s="126"/>
      <c r="H372" s="126"/>
    </row>
    <row r="373" spans="1:8" x14ac:dyDescent="0.35">
      <c r="A373" s="126"/>
      <c r="B373" s="126"/>
      <c r="C373" s="126"/>
      <c r="D373" s="126"/>
      <c r="E373" s="126"/>
      <c r="G373" s="126"/>
      <c r="H373" s="126"/>
    </row>
    <row r="374" spans="1:8" x14ac:dyDescent="0.35">
      <c r="A374" s="126"/>
      <c r="B374" s="126"/>
      <c r="C374" s="126"/>
      <c r="D374" s="126"/>
      <c r="E374" s="126"/>
      <c r="G374" s="126"/>
      <c r="H374" s="126"/>
    </row>
    <row r="375" spans="1:8" x14ac:dyDescent="0.35">
      <c r="A375" s="126"/>
      <c r="B375" s="126"/>
      <c r="C375" s="126"/>
      <c r="D375" s="126"/>
      <c r="E375" s="126"/>
      <c r="G375" s="126"/>
      <c r="H375" s="126"/>
    </row>
    <row r="376" spans="1:8" x14ac:dyDescent="0.35">
      <c r="A376" s="126"/>
      <c r="B376" s="126"/>
      <c r="C376" s="126"/>
      <c r="D376" s="126"/>
      <c r="E376" s="126"/>
      <c r="G376" s="126"/>
      <c r="H376" s="126"/>
    </row>
    <row r="377" spans="1:8" x14ac:dyDescent="0.35">
      <c r="A377" s="126"/>
      <c r="B377" s="126"/>
      <c r="C377" s="126"/>
      <c r="D377" s="126"/>
      <c r="E377" s="126"/>
      <c r="G377" s="126"/>
      <c r="H377" s="126"/>
    </row>
    <row r="378" spans="1:8" x14ac:dyDescent="0.35">
      <c r="A378" s="126"/>
      <c r="B378" s="126"/>
      <c r="C378" s="126"/>
      <c r="D378" s="126"/>
      <c r="E378" s="126"/>
      <c r="G378" s="126"/>
      <c r="H378" s="126"/>
    </row>
    <row r="379" spans="1:8" x14ac:dyDescent="0.35">
      <c r="A379" s="126"/>
      <c r="B379" s="126"/>
      <c r="C379" s="126"/>
      <c r="D379" s="126"/>
      <c r="E379" s="126"/>
      <c r="G379" s="126"/>
      <c r="H379" s="126"/>
    </row>
    <row r="380" spans="1:8" x14ac:dyDescent="0.35">
      <c r="A380" s="126"/>
      <c r="B380" s="126"/>
      <c r="C380" s="126"/>
      <c r="D380" s="126"/>
      <c r="E380" s="126"/>
      <c r="G380" s="126"/>
      <c r="H380" s="126"/>
    </row>
    <row r="381" spans="1:8" x14ac:dyDescent="0.35">
      <c r="A381" s="126"/>
      <c r="B381" s="126"/>
      <c r="C381" s="126"/>
      <c r="D381" s="126"/>
      <c r="E381" s="126"/>
      <c r="G381" s="126"/>
      <c r="H381" s="126"/>
    </row>
    <row r="382" spans="1:8" x14ac:dyDescent="0.35">
      <c r="A382" s="126"/>
      <c r="B382" s="126"/>
      <c r="C382" s="126"/>
      <c r="D382" s="126"/>
      <c r="E382" s="126"/>
      <c r="G382" s="126"/>
      <c r="H382" s="126"/>
    </row>
    <row r="383" spans="1:8" x14ac:dyDescent="0.35">
      <c r="A383" s="126"/>
      <c r="B383" s="126"/>
      <c r="C383" s="126"/>
      <c r="D383" s="126"/>
      <c r="E383" s="126"/>
      <c r="G383" s="126"/>
      <c r="H383" s="126"/>
    </row>
    <row r="384" spans="1:8" x14ac:dyDescent="0.35">
      <c r="A384" s="126"/>
      <c r="B384" s="126"/>
      <c r="C384" s="126"/>
      <c r="D384" s="126"/>
      <c r="E384" s="126"/>
      <c r="G384" s="126"/>
      <c r="H384" s="126"/>
    </row>
    <row r="385" spans="1:8" x14ac:dyDescent="0.35">
      <c r="A385" s="126"/>
      <c r="B385" s="126"/>
      <c r="C385" s="126"/>
      <c r="D385" s="126"/>
      <c r="E385" s="126"/>
      <c r="G385" s="126"/>
      <c r="H385" s="126"/>
    </row>
    <row r="386" spans="1:8" x14ac:dyDescent="0.35">
      <c r="A386" s="126"/>
      <c r="B386" s="126"/>
      <c r="C386" s="126"/>
      <c r="D386" s="126"/>
      <c r="E386" s="126"/>
      <c r="G386" s="126"/>
      <c r="H386" s="126"/>
    </row>
    <row r="387" spans="1:8" x14ac:dyDescent="0.35">
      <c r="A387" s="126"/>
      <c r="B387" s="126"/>
      <c r="C387" s="126"/>
      <c r="D387" s="126"/>
      <c r="E387" s="126"/>
      <c r="G387" s="126"/>
      <c r="H387" s="126"/>
    </row>
    <row r="388" spans="1:8" x14ac:dyDescent="0.35">
      <c r="A388" s="126"/>
      <c r="B388" s="126"/>
      <c r="C388" s="126"/>
      <c r="D388" s="126"/>
      <c r="E388" s="126"/>
      <c r="G388" s="126"/>
      <c r="H388" s="126"/>
    </row>
    <row r="389" spans="1:8" x14ac:dyDescent="0.35">
      <c r="A389" s="126"/>
      <c r="B389" s="126"/>
      <c r="C389" s="126"/>
      <c r="D389" s="126"/>
      <c r="E389" s="126"/>
      <c r="G389" s="126"/>
      <c r="H389" s="126"/>
    </row>
    <row r="390" spans="1:8" x14ac:dyDescent="0.35">
      <c r="A390" s="126"/>
      <c r="B390" s="126"/>
      <c r="C390" s="126"/>
      <c r="D390" s="126"/>
      <c r="E390" s="126"/>
      <c r="G390" s="126"/>
      <c r="H390" s="126"/>
    </row>
    <row r="391" spans="1:8" x14ac:dyDescent="0.35">
      <c r="A391" s="126"/>
      <c r="B391" s="126"/>
      <c r="C391" s="126"/>
      <c r="D391" s="126"/>
      <c r="E391" s="126"/>
      <c r="G391" s="126"/>
      <c r="H391" s="126"/>
    </row>
    <row r="392" spans="1:8" x14ac:dyDescent="0.35">
      <c r="A392" s="126"/>
      <c r="B392" s="126"/>
      <c r="C392" s="126"/>
      <c r="D392" s="126"/>
      <c r="E392" s="126"/>
      <c r="G392" s="126"/>
      <c r="H392" s="126"/>
    </row>
    <row r="393" spans="1:8" x14ac:dyDescent="0.35">
      <c r="A393" s="126"/>
      <c r="B393" s="126"/>
      <c r="C393" s="126"/>
      <c r="D393" s="126"/>
      <c r="E393" s="126"/>
      <c r="G393" s="126"/>
      <c r="H393" s="126"/>
    </row>
    <row r="394" spans="1:8" x14ac:dyDescent="0.35">
      <c r="A394" s="126"/>
      <c r="B394" s="126"/>
      <c r="C394" s="126"/>
      <c r="D394" s="126"/>
      <c r="E394" s="126"/>
      <c r="G394" s="126"/>
      <c r="H394" s="126"/>
    </row>
    <row r="395" spans="1:8" x14ac:dyDescent="0.35">
      <c r="A395" s="126"/>
      <c r="B395" s="126"/>
      <c r="C395" s="126"/>
      <c r="D395" s="126"/>
      <c r="E395" s="126"/>
      <c r="G395" s="126"/>
      <c r="H395" s="126"/>
    </row>
    <row r="396" spans="1:8" x14ac:dyDescent="0.35">
      <c r="A396" s="126"/>
      <c r="B396" s="126"/>
      <c r="C396" s="126"/>
      <c r="D396" s="126"/>
      <c r="E396" s="126"/>
      <c r="G396" s="126"/>
      <c r="H396" s="126"/>
    </row>
    <row r="397" spans="1:8" x14ac:dyDescent="0.35">
      <c r="A397" s="126"/>
      <c r="B397" s="126"/>
      <c r="C397" s="126"/>
      <c r="D397" s="126"/>
      <c r="E397" s="126"/>
      <c r="G397" s="126"/>
      <c r="H397" s="126"/>
    </row>
    <row r="398" spans="1:8" x14ac:dyDescent="0.35">
      <c r="A398" s="126"/>
      <c r="B398" s="126"/>
      <c r="C398" s="126"/>
      <c r="D398" s="126"/>
      <c r="E398" s="126"/>
      <c r="G398" s="126"/>
      <c r="H398" s="126"/>
    </row>
    <row r="399" spans="1:8" x14ac:dyDescent="0.35">
      <c r="A399" s="126"/>
      <c r="B399" s="126"/>
      <c r="C399" s="126"/>
      <c r="D399" s="126"/>
      <c r="E399" s="126"/>
      <c r="G399" s="126"/>
      <c r="H399" s="126"/>
    </row>
    <row r="400" spans="1:8" x14ac:dyDescent="0.35">
      <c r="A400" s="126"/>
      <c r="B400" s="126"/>
      <c r="C400" s="126"/>
      <c r="D400" s="126"/>
      <c r="E400" s="126"/>
      <c r="G400" s="126"/>
      <c r="H400" s="126"/>
    </row>
    <row r="401" spans="1:8" x14ac:dyDescent="0.35">
      <c r="A401" s="126"/>
      <c r="B401" s="126"/>
      <c r="C401" s="126"/>
      <c r="D401" s="126"/>
      <c r="E401" s="126"/>
      <c r="G401" s="126"/>
      <c r="H401" s="126"/>
    </row>
    <row r="402" spans="1:8" x14ac:dyDescent="0.35">
      <c r="A402" s="126"/>
      <c r="B402" s="126"/>
      <c r="C402" s="126"/>
      <c r="D402" s="126"/>
      <c r="E402" s="126"/>
      <c r="G402" s="126"/>
      <c r="H402" s="126"/>
    </row>
    <row r="403" spans="1:8" x14ac:dyDescent="0.35">
      <c r="A403" s="126"/>
      <c r="B403" s="126"/>
      <c r="C403" s="126"/>
      <c r="D403" s="126"/>
      <c r="E403" s="126"/>
      <c r="G403" s="126"/>
      <c r="H403" s="126"/>
    </row>
    <row r="404" spans="1:8" x14ac:dyDescent="0.35">
      <c r="A404" s="126"/>
      <c r="B404" s="126"/>
      <c r="C404" s="126"/>
      <c r="D404" s="126"/>
      <c r="E404" s="126"/>
      <c r="G404" s="126"/>
      <c r="H404" s="126"/>
    </row>
    <row r="405" spans="1:8" x14ac:dyDescent="0.35">
      <c r="A405" s="126"/>
      <c r="B405" s="126"/>
      <c r="C405" s="126"/>
      <c r="D405" s="126"/>
      <c r="E405" s="126"/>
      <c r="G405" s="126"/>
      <c r="H405" s="126"/>
    </row>
    <row r="406" spans="1:8" x14ac:dyDescent="0.35">
      <c r="A406" s="126"/>
      <c r="B406" s="126"/>
      <c r="C406" s="126"/>
      <c r="D406" s="126"/>
      <c r="E406" s="126"/>
      <c r="G406" s="126"/>
      <c r="H406" s="126"/>
    </row>
    <row r="407" spans="1:8" x14ac:dyDescent="0.35">
      <c r="A407" s="126"/>
      <c r="B407" s="126"/>
      <c r="C407" s="126"/>
      <c r="D407" s="126"/>
      <c r="E407" s="126"/>
      <c r="G407" s="126"/>
      <c r="H407" s="126"/>
    </row>
    <row r="408" spans="1:8" x14ac:dyDescent="0.35">
      <c r="A408" s="126"/>
      <c r="B408" s="126"/>
      <c r="C408" s="126"/>
      <c r="D408" s="126"/>
      <c r="E408" s="126"/>
      <c r="G408" s="126"/>
      <c r="H408" s="126"/>
    </row>
    <row r="409" spans="1:8" x14ac:dyDescent="0.35">
      <c r="A409" s="126"/>
      <c r="B409" s="126"/>
      <c r="C409" s="126"/>
      <c r="D409" s="126"/>
      <c r="E409" s="126"/>
      <c r="G409" s="126"/>
      <c r="H409" s="126"/>
    </row>
    <row r="410" spans="1:8" x14ac:dyDescent="0.35">
      <c r="A410" s="126"/>
      <c r="B410" s="126"/>
      <c r="C410" s="126"/>
      <c r="D410" s="126"/>
      <c r="E410" s="126"/>
      <c r="G410" s="126"/>
      <c r="H410" s="126"/>
    </row>
    <row r="411" spans="1:8" x14ac:dyDescent="0.35">
      <c r="A411" s="126"/>
      <c r="B411" s="126"/>
      <c r="C411" s="126"/>
      <c r="D411" s="126"/>
      <c r="E411" s="126"/>
      <c r="G411" s="126"/>
      <c r="H411" s="126"/>
    </row>
    <row r="412" spans="1:8" x14ac:dyDescent="0.35">
      <c r="A412" s="126"/>
      <c r="B412" s="126"/>
      <c r="C412" s="126"/>
      <c r="D412" s="126"/>
      <c r="E412" s="126"/>
      <c r="G412" s="126"/>
      <c r="H412" s="126"/>
    </row>
    <row r="413" spans="1:8" x14ac:dyDescent="0.35">
      <c r="A413" s="126"/>
      <c r="B413" s="126"/>
      <c r="C413" s="126"/>
      <c r="D413" s="126"/>
      <c r="E413" s="126"/>
      <c r="G413" s="126"/>
      <c r="H413" s="126"/>
    </row>
    <row r="414" spans="1:8" x14ac:dyDescent="0.35">
      <c r="A414" s="126"/>
      <c r="B414" s="126"/>
      <c r="C414" s="126"/>
      <c r="D414" s="126"/>
      <c r="E414" s="126"/>
      <c r="G414" s="126"/>
      <c r="H414" s="126"/>
    </row>
    <row r="415" spans="1:8" x14ac:dyDescent="0.35">
      <c r="A415" s="126"/>
      <c r="B415" s="126"/>
      <c r="C415" s="126"/>
      <c r="D415" s="126"/>
      <c r="E415" s="126"/>
      <c r="G415" s="126"/>
      <c r="H415" s="126"/>
    </row>
    <row r="416" spans="1:8" x14ac:dyDescent="0.35">
      <c r="A416" s="126"/>
      <c r="B416" s="126"/>
      <c r="C416" s="126"/>
      <c r="D416" s="126"/>
      <c r="E416" s="126"/>
      <c r="G416" s="126"/>
      <c r="H416" s="126"/>
    </row>
    <row r="417" spans="1:8" x14ac:dyDescent="0.35">
      <c r="A417" s="126"/>
      <c r="B417" s="126"/>
      <c r="C417" s="126"/>
      <c r="D417" s="126"/>
      <c r="E417" s="126"/>
      <c r="G417" s="126"/>
      <c r="H417" s="126"/>
    </row>
    <row r="418" spans="1:8" x14ac:dyDescent="0.35">
      <c r="A418" s="126"/>
      <c r="B418" s="126"/>
      <c r="C418" s="126"/>
      <c r="D418" s="126"/>
      <c r="E418" s="126"/>
      <c r="G418" s="126"/>
      <c r="H418" s="126"/>
    </row>
    <row r="419" spans="1:8" x14ac:dyDescent="0.35">
      <c r="A419" s="126"/>
      <c r="B419" s="126"/>
      <c r="C419" s="126"/>
      <c r="D419" s="126"/>
      <c r="E419" s="126"/>
      <c r="G419" s="126"/>
      <c r="H419" s="126"/>
    </row>
    <row r="420" spans="1:8" x14ac:dyDescent="0.35">
      <c r="A420" s="126"/>
      <c r="B420" s="126"/>
      <c r="C420" s="126"/>
      <c r="D420" s="126"/>
      <c r="E420" s="126"/>
      <c r="G420" s="126"/>
      <c r="H420" s="126"/>
    </row>
    <row r="421" spans="1:8" x14ac:dyDescent="0.35">
      <c r="A421" s="126"/>
      <c r="B421" s="126"/>
      <c r="C421" s="126"/>
      <c r="D421" s="126"/>
      <c r="E421" s="126"/>
      <c r="G421" s="126"/>
      <c r="H421" s="126"/>
    </row>
    <row r="422" spans="1:8" x14ac:dyDescent="0.35">
      <c r="A422" s="126"/>
      <c r="B422" s="126"/>
      <c r="C422" s="126"/>
      <c r="D422" s="126"/>
      <c r="E422" s="126"/>
      <c r="G422" s="126"/>
      <c r="H422" s="126"/>
    </row>
    <row r="423" spans="1:8" x14ac:dyDescent="0.35">
      <c r="A423" s="126"/>
      <c r="B423" s="126"/>
      <c r="C423" s="126"/>
      <c r="D423" s="126"/>
      <c r="E423" s="126"/>
      <c r="G423" s="126"/>
      <c r="H423" s="126"/>
    </row>
    <row r="424" spans="1:8" x14ac:dyDescent="0.35">
      <c r="A424" s="126"/>
      <c r="B424" s="126"/>
      <c r="C424" s="126"/>
      <c r="D424" s="126"/>
      <c r="E424" s="126"/>
      <c r="G424" s="126"/>
      <c r="H424" s="126"/>
    </row>
    <row r="425" spans="1:8" x14ac:dyDescent="0.35">
      <c r="A425" s="126"/>
      <c r="B425" s="126"/>
      <c r="C425" s="126"/>
      <c r="D425" s="126"/>
      <c r="E425" s="126"/>
      <c r="G425" s="126"/>
      <c r="H425" s="126"/>
    </row>
    <row r="426" spans="1:8" x14ac:dyDescent="0.35">
      <c r="A426" s="126"/>
      <c r="B426" s="126"/>
      <c r="C426" s="126"/>
      <c r="D426" s="126"/>
      <c r="E426" s="126"/>
      <c r="G426" s="126"/>
      <c r="H426" s="126"/>
    </row>
    <row r="427" spans="1:8" x14ac:dyDescent="0.35">
      <c r="A427" s="126"/>
      <c r="B427" s="126"/>
      <c r="C427" s="126"/>
      <c r="D427" s="126"/>
      <c r="E427" s="126"/>
      <c r="G427" s="126"/>
      <c r="H427" s="126"/>
    </row>
    <row r="428" spans="1:8" x14ac:dyDescent="0.35">
      <c r="A428" s="126"/>
      <c r="B428" s="126"/>
      <c r="C428" s="126"/>
      <c r="D428" s="126"/>
      <c r="E428" s="126"/>
      <c r="G428" s="126"/>
      <c r="H428" s="126"/>
    </row>
    <row r="429" spans="1:8" x14ac:dyDescent="0.35">
      <c r="A429" s="126"/>
      <c r="B429" s="126"/>
      <c r="C429" s="126"/>
      <c r="D429" s="126"/>
      <c r="E429" s="126"/>
      <c r="G429" s="126"/>
      <c r="H429" s="126"/>
    </row>
    <row r="430" spans="1:8" x14ac:dyDescent="0.35">
      <c r="A430" s="126"/>
      <c r="B430" s="126"/>
      <c r="C430" s="126"/>
      <c r="D430" s="126"/>
      <c r="E430" s="126"/>
      <c r="G430" s="126"/>
      <c r="H430" s="126"/>
    </row>
    <row r="431" spans="1:8" x14ac:dyDescent="0.35">
      <c r="A431" s="126"/>
      <c r="B431" s="126"/>
      <c r="C431" s="126"/>
      <c r="D431" s="126"/>
      <c r="E431" s="126"/>
      <c r="G431" s="126"/>
      <c r="H431" s="126"/>
    </row>
    <row r="432" spans="1:8" x14ac:dyDescent="0.35">
      <c r="A432" s="126"/>
      <c r="B432" s="126"/>
      <c r="C432" s="126"/>
      <c r="D432" s="126"/>
      <c r="E432" s="126"/>
      <c r="G432" s="126"/>
      <c r="H432" s="126"/>
    </row>
    <row r="433" spans="1:8" x14ac:dyDescent="0.35">
      <c r="A433" s="126"/>
      <c r="B433" s="126"/>
      <c r="C433" s="126"/>
      <c r="D433" s="126"/>
      <c r="E433" s="126"/>
      <c r="G433" s="126"/>
      <c r="H433" s="126"/>
    </row>
    <row r="434" spans="1:8" x14ac:dyDescent="0.35">
      <c r="A434" s="126"/>
      <c r="B434" s="126"/>
      <c r="C434" s="126"/>
      <c r="D434" s="126"/>
      <c r="E434" s="126"/>
      <c r="G434" s="126"/>
      <c r="H434" s="126"/>
    </row>
    <row r="435" spans="1:8" x14ac:dyDescent="0.35">
      <c r="A435" s="126"/>
      <c r="B435" s="126"/>
      <c r="C435" s="126"/>
      <c r="D435" s="126"/>
      <c r="E435" s="126"/>
      <c r="G435" s="126"/>
      <c r="H435" s="126"/>
    </row>
    <row r="436" spans="1:8" x14ac:dyDescent="0.35">
      <c r="A436" s="126"/>
      <c r="B436" s="126"/>
      <c r="C436" s="126"/>
      <c r="D436" s="126"/>
      <c r="E436" s="126"/>
      <c r="G436" s="126"/>
      <c r="H436" s="126"/>
    </row>
    <row r="437" spans="1:8" x14ac:dyDescent="0.35">
      <c r="A437" s="126"/>
      <c r="B437" s="126"/>
      <c r="C437" s="126"/>
      <c r="D437" s="126"/>
      <c r="E437" s="126"/>
      <c r="G437" s="126"/>
      <c r="H437" s="126"/>
    </row>
    <row r="438" spans="1:8" x14ac:dyDescent="0.35">
      <c r="A438" s="126"/>
      <c r="B438" s="126"/>
      <c r="C438" s="126"/>
      <c r="D438" s="126"/>
      <c r="E438" s="126"/>
      <c r="G438" s="126"/>
      <c r="H438" s="126"/>
    </row>
    <row r="439" spans="1:8" x14ac:dyDescent="0.35">
      <c r="A439" s="126"/>
      <c r="B439" s="126"/>
      <c r="C439" s="126"/>
      <c r="D439" s="126"/>
      <c r="E439" s="126"/>
      <c r="G439" s="126"/>
      <c r="H439" s="126"/>
    </row>
    <row r="440" spans="1:8" x14ac:dyDescent="0.35">
      <c r="A440" s="126"/>
      <c r="B440" s="126"/>
      <c r="C440" s="126"/>
      <c r="D440" s="126"/>
      <c r="E440" s="126"/>
      <c r="G440" s="126"/>
      <c r="H440" s="126"/>
    </row>
    <row r="441" spans="1:8" x14ac:dyDescent="0.35">
      <c r="A441" s="126"/>
      <c r="B441" s="126"/>
      <c r="C441" s="126"/>
      <c r="D441" s="126"/>
      <c r="E441" s="126"/>
      <c r="G441" s="126"/>
      <c r="H441" s="126"/>
    </row>
    <row r="442" spans="1:8" x14ac:dyDescent="0.35">
      <c r="A442" s="126"/>
      <c r="B442" s="126"/>
      <c r="C442" s="126"/>
      <c r="D442" s="126"/>
      <c r="E442" s="126"/>
      <c r="G442" s="126"/>
      <c r="H442" s="126"/>
    </row>
    <row r="443" spans="1:8" x14ac:dyDescent="0.35">
      <c r="A443" s="126"/>
      <c r="B443" s="126"/>
      <c r="C443" s="126"/>
      <c r="D443" s="126"/>
      <c r="E443" s="126"/>
      <c r="G443" s="126"/>
      <c r="H443" s="126"/>
    </row>
    <row r="444" spans="1:8" x14ac:dyDescent="0.35">
      <c r="A444" s="126"/>
      <c r="B444" s="126"/>
      <c r="C444" s="126"/>
      <c r="D444" s="126"/>
      <c r="E444" s="126"/>
      <c r="G444" s="126"/>
      <c r="H444" s="126"/>
    </row>
    <row r="445" spans="1:8" x14ac:dyDescent="0.35">
      <c r="A445" s="126"/>
      <c r="B445" s="126"/>
      <c r="C445" s="126"/>
      <c r="D445" s="126"/>
      <c r="E445" s="126"/>
      <c r="G445" s="126"/>
      <c r="H445" s="126"/>
    </row>
    <row r="446" spans="1:8" x14ac:dyDescent="0.35">
      <c r="A446" s="126"/>
      <c r="B446" s="126"/>
      <c r="C446" s="126"/>
      <c r="D446" s="126"/>
      <c r="E446" s="126"/>
      <c r="G446" s="126"/>
      <c r="H446" s="126"/>
    </row>
    <row r="447" spans="1:8" x14ac:dyDescent="0.35">
      <c r="A447" s="126"/>
      <c r="B447" s="126"/>
      <c r="C447" s="126"/>
      <c r="D447" s="126"/>
      <c r="E447" s="126"/>
      <c r="G447" s="126"/>
      <c r="H447" s="126"/>
    </row>
    <row r="448" spans="1:8" x14ac:dyDescent="0.35">
      <c r="A448" s="126"/>
      <c r="B448" s="126"/>
      <c r="C448" s="126"/>
      <c r="D448" s="126"/>
      <c r="E448" s="126"/>
      <c r="G448" s="126"/>
      <c r="H448" s="126"/>
    </row>
    <row r="449" spans="1:8" x14ac:dyDescent="0.35">
      <c r="A449" s="126"/>
      <c r="B449" s="126"/>
      <c r="C449" s="126"/>
      <c r="D449" s="126"/>
      <c r="E449" s="126"/>
      <c r="G449" s="126"/>
      <c r="H449" s="126"/>
    </row>
    <row r="450" spans="1:8" x14ac:dyDescent="0.35">
      <c r="A450" s="126"/>
      <c r="B450" s="126"/>
      <c r="C450" s="126"/>
      <c r="D450" s="126"/>
      <c r="E450" s="126"/>
      <c r="G450" s="126"/>
      <c r="H450" s="126"/>
    </row>
    <row r="451" spans="1:8" x14ac:dyDescent="0.35">
      <c r="A451" s="126"/>
      <c r="B451" s="126"/>
      <c r="C451" s="126"/>
      <c r="D451" s="126"/>
      <c r="E451" s="126"/>
      <c r="G451" s="126"/>
      <c r="H451" s="126"/>
    </row>
    <row r="452" spans="1:8" x14ac:dyDescent="0.35">
      <c r="A452" s="126"/>
      <c r="B452" s="126"/>
      <c r="C452" s="126"/>
      <c r="D452" s="126"/>
      <c r="E452" s="126"/>
      <c r="G452" s="126"/>
      <c r="H452" s="126"/>
    </row>
    <row r="453" spans="1:8" x14ac:dyDescent="0.35">
      <c r="A453" s="126"/>
      <c r="B453" s="126"/>
      <c r="C453" s="126"/>
      <c r="D453" s="126"/>
      <c r="E453" s="126"/>
      <c r="G453" s="126"/>
      <c r="H453" s="126"/>
    </row>
    <row r="454" spans="1:8" x14ac:dyDescent="0.35">
      <c r="A454" s="126"/>
      <c r="B454" s="126"/>
      <c r="C454" s="126"/>
      <c r="D454" s="126"/>
      <c r="E454" s="126"/>
      <c r="G454" s="126"/>
      <c r="H454" s="126"/>
    </row>
    <row r="455" spans="1:8" x14ac:dyDescent="0.35">
      <c r="A455" s="126"/>
      <c r="B455" s="126"/>
      <c r="C455" s="126"/>
      <c r="D455" s="126"/>
      <c r="E455" s="126"/>
      <c r="G455" s="126"/>
      <c r="H455" s="126"/>
    </row>
    <row r="456" spans="1:8" x14ac:dyDescent="0.35">
      <c r="A456" s="126"/>
      <c r="B456" s="126"/>
      <c r="C456" s="126"/>
      <c r="D456" s="126"/>
      <c r="E456" s="126"/>
      <c r="G456" s="126"/>
      <c r="H456" s="126"/>
    </row>
    <row r="457" spans="1:8" x14ac:dyDescent="0.35">
      <c r="A457" s="126"/>
      <c r="B457" s="126"/>
      <c r="C457" s="126"/>
      <c r="D457" s="126"/>
      <c r="E457" s="126"/>
      <c r="G457" s="126"/>
      <c r="H457" s="126"/>
    </row>
    <row r="458" spans="1:8" x14ac:dyDescent="0.35">
      <c r="A458" s="126"/>
      <c r="B458" s="126"/>
      <c r="C458" s="126"/>
      <c r="D458" s="126"/>
      <c r="E458" s="126"/>
      <c r="G458" s="126"/>
      <c r="H458" s="126"/>
    </row>
    <row r="459" spans="1:8" x14ac:dyDescent="0.35">
      <c r="A459" s="126"/>
      <c r="B459" s="126"/>
      <c r="C459" s="126"/>
      <c r="D459" s="126"/>
      <c r="E459" s="126"/>
      <c r="G459" s="126"/>
      <c r="H459" s="126"/>
    </row>
    <row r="460" spans="1:8" x14ac:dyDescent="0.35">
      <c r="A460" s="126"/>
      <c r="B460" s="126"/>
      <c r="C460" s="126"/>
      <c r="D460" s="126"/>
      <c r="E460" s="126"/>
      <c r="G460" s="126"/>
      <c r="H460" s="126"/>
    </row>
    <row r="461" spans="1:8" x14ac:dyDescent="0.35">
      <c r="A461" s="126"/>
      <c r="B461" s="126"/>
      <c r="C461" s="126"/>
      <c r="D461" s="126"/>
      <c r="E461" s="126"/>
      <c r="G461" s="126"/>
      <c r="H461" s="126"/>
    </row>
    <row r="462" spans="1:8" x14ac:dyDescent="0.35">
      <c r="A462" s="126"/>
      <c r="B462" s="126"/>
      <c r="C462" s="126"/>
      <c r="D462" s="126"/>
      <c r="E462" s="126"/>
      <c r="G462" s="126"/>
      <c r="H462" s="126"/>
    </row>
    <row r="463" spans="1:8" x14ac:dyDescent="0.35">
      <c r="A463" s="126"/>
      <c r="B463" s="126"/>
      <c r="C463" s="126"/>
      <c r="D463" s="126"/>
      <c r="E463" s="126"/>
      <c r="G463" s="126"/>
      <c r="H463" s="126"/>
    </row>
    <row r="464" spans="1:8" x14ac:dyDescent="0.35">
      <c r="A464" s="126"/>
      <c r="B464" s="126"/>
      <c r="C464" s="126"/>
      <c r="D464" s="126"/>
      <c r="E464" s="126"/>
      <c r="G464" s="126"/>
      <c r="H464" s="126"/>
    </row>
    <row r="465" spans="1:8" x14ac:dyDescent="0.35">
      <c r="A465" s="126"/>
      <c r="B465" s="126"/>
      <c r="C465" s="126"/>
      <c r="D465" s="126"/>
      <c r="E465" s="126"/>
      <c r="G465" s="126"/>
      <c r="H465" s="126"/>
    </row>
    <row r="466" spans="1:8" x14ac:dyDescent="0.35">
      <c r="A466" s="126"/>
      <c r="B466" s="126"/>
      <c r="C466" s="126"/>
      <c r="D466" s="126"/>
      <c r="E466" s="126"/>
      <c r="G466" s="126"/>
      <c r="H466" s="126"/>
    </row>
    <row r="467" spans="1:8" x14ac:dyDescent="0.35">
      <c r="A467" s="126"/>
      <c r="B467" s="126"/>
      <c r="C467" s="126"/>
      <c r="D467" s="126"/>
      <c r="E467" s="126"/>
      <c r="G467" s="126"/>
      <c r="H467" s="126"/>
    </row>
    <row r="468" spans="1:8" x14ac:dyDescent="0.35">
      <c r="A468" s="126"/>
      <c r="B468" s="126"/>
      <c r="C468" s="126"/>
      <c r="D468" s="126"/>
      <c r="E468" s="126"/>
      <c r="G468" s="126"/>
      <c r="H468" s="126"/>
    </row>
    <row r="469" spans="1:8" x14ac:dyDescent="0.35">
      <c r="A469" s="126"/>
      <c r="B469" s="126"/>
      <c r="C469" s="126"/>
      <c r="D469" s="126"/>
      <c r="E469" s="126"/>
      <c r="G469" s="126"/>
      <c r="H469" s="126"/>
    </row>
    <row r="470" spans="1:8" x14ac:dyDescent="0.35">
      <c r="A470" s="126"/>
      <c r="B470" s="126"/>
      <c r="C470" s="126"/>
      <c r="D470" s="126"/>
      <c r="E470" s="126"/>
      <c r="G470" s="126"/>
      <c r="H470" s="126"/>
    </row>
    <row r="471" spans="1:8" x14ac:dyDescent="0.35">
      <c r="A471" s="126"/>
      <c r="B471" s="126"/>
      <c r="C471" s="126"/>
      <c r="D471" s="126"/>
      <c r="E471" s="126"/>
      <c r="G471" s="126"/>
      <c r="H471" s="126"/>
    </row>
    <row r="472" spans="1:8" x14ac:dyDescent="0.35">
      <c r="A472" s="126"/>
      <c r="B472" s="126"/>
      <c r="C472" s="126"/>
      <c r="D472" s="126"/>
      <c r="E472" s="126"/>
      <c r="G472" s="126"/>
      <c r="H472" s="126"/>
    </row>
    <row r="473" spans="1:8" x14ac:dyDescent="0.35">
      <c r="A473" s="126"/>
      <c r="B473" s="126"/>
      <c r="C473" s="126"/>
      <c r="D473" s="126"/>
      <c r="E473" s="126"/>
      <c r="G473" s="126"/>
      <c r="H473" s="126"/>
    </row>
    <row r="474" spans="1:8" x14ac:dyDescent="0.35">
      <c r="A474" s="126"/>
      <c r="B474" s="126"/>
      <c r="C474" s="126"/>
      <c r="D474" s="126"/>
      <c r="E474" s="126"/>
      <c r="G474" s="126"/>
      <c r="H474" s="126"/>
    </row>
    <row r="475" spans="1:8" x14ac:dyDescent="0.35">
      <c r="A475" s="126"/>
      <c r="B475" s="126"/>
      <c r="C475" s="126"/>
      <c r="D475" s="126"/>
      <c r="E475" s="126"/>
      <c r="G475" s="126"/>
      <c r="H475" s="126"/>
    </row>
    <row r="476" spans="1:8" x14ac:dyDescent="0.35">
      <c r="A476" s="126"/>
      <c r="B476" s="126"/>
      <c r="C476" s="126"/>
      <c r="D476" s="126"/>
      <c r="E476" s="126"/>
      <c r="G476" s="126"/>
      <c r="H476" s="126"/>
    </row>
    <row r="477" spans="1:8" x14ac:dyDescent="0.35">
      <c r="A477" s="126"/>
      <c r="B477" s="126"/>
      <c r="C477" s="126"/>
      <c r="D477" s="126"/>
      <c r="E477" s="126"/>
      <c r="G477" s="126"/>
      <c r="H477" s="126"/>
    </row>
    <row r="478" spans="1:8" x14ac:dyDescent="0.35">
      <c r="A478" s="126"/>
      <c r="B478" s="126"/>
      <c r="C478" s="126"/>
      <c r="D478" s="126"/>
      <c r="E478" s="126"/>
      <c r="G478" s="126"/>
      <c r="H478" s="126"/>
    </row>
    <row r="479" spans="1:8" x14ac:dyDescent="0.35">
      <c r="A479" s="126"/>
      <c r="B479" s="126"/>
      <c r="C479" s="126"/>
      <c r="D479" s="126"/>
      <c r="E479" s="126"/>
      <c r="G479" s="126"/>
      <c r="H479" s="126"/>
    </row>
    <row r="480" spans="1:8" x14ac:dyDescent="0.35">
      <c r="A480" s="126"/>
      <c r="B480" s="126"/>
      <c r="C480" s="126"/>
      <c r="D480" s="126"/>
      <c r="E480" s="126"/>
      <c r="G480" s="126"/>
      <c r="H480" s="126"/>
    </row>
    <row r="481" spans="1:8" x14ac:dyDescent="0.35">
      <c r="A481" s="126"/>
      <c r="B481" s="126"/>
      <c r="C481" s="126"/>
      <c r="D481" s="126"/>
      <c r="E481" s="126"/>
      <c r="G481" s="126"/>
      <c r="H481" s="126"/>
    </row>
    <row r="482" spans="1:8" x14ac:dyDescent="0.35">
      <c r="A482" s="126"/>
      <c r="B482" s="126"/>
      <c r="C482" s="126"/>
      <c r="D482" s="126"/>
      <c r="E482" s="126"/>
      <c r="G482" s="126"/>
      <c r="H482" s="126"/>
    </row>
    <row r="483" spans="1:8" x14ac:dyDescent="0.35">
      <c r="A483" s="126"/>
      <c r="B483" s="126"/>
      <c r="C483" s="126"/>
      <c r="D483" s="126"/>
      <c r="E483" s="126"/>
      <c r="G483" s="126"/>
      <c r="H483" s="126"/>
    </row>
    <row r="484" spans="1:8" x14ac:dyDescent="0.35">
      <c r="A484" s="126"/>
      <c r="B484" s="126"/>
      <c r="C484" s="126"/>
      <c r="D484" s="126"/>
      <c r="E484" s="126"/>
      <c r="G484" s="126"/>
      <c r="H484" s="126"/>
    </row>
    <row r="485" spans="1:8" x14ac:dyDescent="0.35">
      <c r="A485" s="126"/>
      <c r="B485" s="126"/>
      <c r="C485" s="126"/>
      <c r="D485" s="126"/>
      <c r="E485" s="126"/>
      <c r="G485" s="126"/>
      <c r="H485" s="126"/>
    </row>
    <row r="486" spans="1:8" x14ac:dyDescent="0.35">
      <c r="A486" s="126"/>
      <c r="B486" s="126"/>
      <c r="C486" s="126"/>
      <c r="D486" s="126"/>
      <c r="E486" s="126"/>
      <c r="G486" s="126"/>
      <c r="H486" s="126"/>
    </row>
    <row r="487" spans="1:8" x14ac:dyDescent="0.35">
      <c r="A487" s="126"/>
      <c r="B487" s="126"/>
      <c r="C487" s="126"/>
      <c r="D487" s="126"/>
      <c r="E487" s="126"/>
      <c r="G487" s="126"/>
      <c r="H487" s="126"/>
    </row>
    <row r="488" spans="1:8" x14ac:dyDescent="0.35">
      <c r="A488" s="126"/>
      <c r="B488" s="126"/>
      <c r="C488" s="126"/>
      <c r="D488" s="126"/>
      <c r="E488" s="126"/>
      <c r="G488" s="126"/>
      <c r="H488" s="126"/>
    </row>
    <row r="489" spans="1:8" x14ac:dyDescent="0.35">
      <c r="A489" s="126"/>
      <c r="B489" s="126"/>
      <c r="C489" s="126"/>
      <c r="D489" s="126"/>
      <c r="E489" s="126"/>
      <c r="G489" s="126"/>
      <c r="H489" s="126"/>
    </row>
    <row r="490" spans="1:8" x14ac:dyDescent="0.35">
      <c r="A490" s="126"/>
      <c r="B490" s="126"/>
      <c r="C490" s="126"/>
      <c r="D490" s="126"/>
      <c r="E490" s="126"/>
      <c r="G490" s="126"/>
      <c r="H490" s="126"/>
    </row>
    <row r="491" spans="1:8" x14ac:dyDescent="0.35">
      <c r="A491" s="126"/>
      <c r="B491" s="126"/>
      <c r="C491" s="126"/>
      <c r="D491" s="126"/>
      <c r="E491" s="126"/>
      <c r="G491" s="126"/>
      <c r="H491" s="126"/>
    </row>
    <row r="492" spans="1:8" x14ac:dyDescent="0.35">
      <c r="A492" s="126"/>
      <c r="B492" s="126"/>
      <c r="C492" s="126"/>
      <c r="D492" s="126"/>
      <c r="E492" s="126"/>
      <c r="G492" s="126"/>
      <c r="H492" s="126"/>
    </row>
    <row r="493" spans="1:8" x14ac:dyDescent="0.35">
      <c r="A493" s="126"/>
      <c r="B493" s="126"/>
      <c r="C493" s="126"/>
      <c r="D493" s="126"/>
      <c r="E493" s="126"/>
      <c r="G493" s="126"/>
      <c r="H493" s="126"/>
    </row>
    <row r="494" spans="1:8" x14ac:dyDescent="0.35">
      <c r="A494" s="126"/>
      <c r="B494" s="126"/>
      <c r="C494" s="126"/>
      <c r="D494" s="126"/>
      <c r="E494" s="126"/>
      <c r="G494" s="126"/>
      <c r="H494" s="126"/>
    </row>
    <row r="495" spans="1:8" x14ac:dyDescent="0.35">
      <c r="A495" s="126"/>
      <c r="B495" s="126"/>
      <c r="C495" s="126"/>
      <c r="D495" s="126"/>
      <c r="E495" s="126"/>
      <c r="G495" s="126"/>
      <c r="H495" s="126"/>
    </row>
    <row r="496" spans="1:8" x14ac:dyDescent="0.35">
      <c r="A496" s="126"/>
      <c r="B496" s="126"/>
      <c r="C496" s="126"/>
      <c r="D496" s="126"/>
      <c r="E496" s="126"/>
      <c r="G496" s="126"/>
      <c r="H496" s="126"/>
    </row>
    <row r="497" spans="1:8" x14ac:dyDescent="0.35">
      <c r="A497" s="126"/>
      <c r="B497" s="126"/>
      <c r="C497" s="126"/>
      <c r="D497" s="126"/>
      <c r="E497" s="126"/>
      <c r="G497" s="126"/>
      <c r="H497" s="126"/>
    </row>
    <row r="498" spans="1:8" x14ac:dyDescent="0.35">
      <c r="A498" s="126"/>
      <c r="B498" s="126"/>
      <c r="C498" s="126"/>
      <c r="D498" s="126"/>
      <c r="E498" s="126"/>
      <c r="G498" s="126"/>
      <c r="H498" s="126"/>
    </row>
    <row r="499" spans="1:8" x14ac:dyDescent="0.35">
      <c r="A499" s="126"/>
      <c r="B499" s="126"/>
      <c r="C499" s="126"/>
      <c r="D499" s="126"/>
      <c r="E499" s="126"/>
      <c r="G499" s="126"/>
      <c r="H499" s="126"/>
    </row>
    <row r="500" spans="1:8" x14ac:dyDescent="0.35">
      <c r="A500" s="126"/>
      <c r="B500" s="126"/>
      <c r="C500" s="126"/>
      <c r="D500" s="126"/>
      <c r="E500" s="126"/>
      <c r="G500" s="126"/>
      <c r="H500" s="126"/>
    </row>
    <row r="501" spans="1:8" x14ac:dyDescent="0.35">
      <c r="A501" s="126"/>
      <c r="B501" s="126"/>
      <c r="C501" s="126"/>
      <c r="D501" s="126"/>
      <c r="E501" s="126"/>
      <c r="G501" s="126"/>
      <c r="H501" s="126"/>
    </row>
    <row r="502" spans="1:8" x14ac:dyDescent="0.35">
      <c r="A502" s="126"/>
      <c r="B502" s="126"/>
      <c r="C502" s="126"/>
      <c r="D502" s="126"/>
      <c r="E502" s="126"/>
      <c r="G502" s="126"/>
      <c r="H502" s="126"/>
    </row>
    <row r="503" spans="1:8" x14ac:dyDescent="0.35">
      <c r="A503" s="126"/>
      <c r="B503" s="126"/>
      <c r="C503" s="126"/>
      <c r="D503" s="126"/>
      <c r="E503" s="126"/>
      <c r="G503" s="126"/>
      <c r="H503" s="126"/>
    </row>
    <row r="504" spans="1:8" x14ac:dyDescent="0.35">
      <c r="A504" s="126"/>
      <c r="B504" s="126"/>
      <c r="C504" s="126"/>
      <c r="D504" s="126"/>
      <c r="E504" s="126"/>
      <c r="G504" s="126"/>
      <c r="H504" s="126"/>
    </row>
    <row r="505" spans="1:8" x14ac:dyDescent="0.35">
      <c r="A505" s="126"/>
      <c r="B505" s="126"/>
      <c r="C505" s="126"/>
      <c r="D505" s="126"/>
      <c r="E505" s="126"/>
      <c r="G505" s="126"/>
      <c r="H505" s="126"/>
    </row>
    <row r="506" spans="1:8" x14ac:dyDescent="0.35">
      <c r="A506" s="126"/>
      <c r="B506" s="126"/>
      <c r="C506" s="126"/>
      <c r="D506" s="126"/>
      <c r="E506" s="126"/>
      <c r="G506" s="126"/>
      <c r="H506" s="126"/>
    </row>
    <row r="507" spans="1:8" x14ac:dyDescent="0.35">
      <c r="A507" s="126"/>
      <c r="B507" s="126"/>
      <c r="C507" s="126"/>
      <c r="D507" s="126"/>
      <c r="E507" s="126"/>
      <c r="G507" s="126"/>
      <c r="H507" s="126"/>
    </row>
    <row r="508" spans="1:8" x14ac:dyDescent="0.35">
      <c r="A508" s="126"/>
      <c r="B508" s="126"/>
      <c r="C508" s="126"/>
      <c r="D508" s="126"/>
      <c r="E508" s="126"/>
      <c r="G508" s="126"/>
      <c r="H508" s="126"/>
    </row>
    <row r="509" spans="1:8" x14ac:dyDescent="0.35">
      <c r="A509" s="126"/>
      <c r="B509" s="126"/>
      <c r="C509" s="126"/>
      <c r="D509" s="126"/>
      <c r="E509" s="126"/>
      <c r="G509" s="126"/>
      <c r="H509" s="126"/>
    </row>
    <row r="510" spans="1:8" x14ac:dyDescent="0.35">
      <c r="A510" s="126"/>
      <c r="B510" s="126"/>
      <c r="C510" s="126"/>
      <c r="D510" s="126"/>
      <c r="E510" s="126"/>
      <c r="G510" s="126"/>
      <c r="H510" s="126"/>
    </row>
    <row r="511" spans="1:8" x14ac:dyDescent="0.35">
      <c r="A511" s="126"/>
      <c r="B511" s="126"/>
      <c r="C511" s="126"/>
      <c r="D511" s="126"/>
      <c r="E511" s="126"/>
      <c r="G511" s="126"/>
      <c r="H511" s="126"/>
    </row>
    <row r="512" spans="1:8" x14ac:dyDescent="0.35">
      <c r="A512" s="126"/>
      <c r="B512" s="126"/>
      <c r="C512" s="126"/>
      <c r="D512" s="126"/>
      <c r="E512" s="126"/>
      <c r="G512" s="126"/>
      <c r="H512" s="126"/>
    </row>
    <row r="513" spans="1:8" x14ac:dyDescent="0.35">
      <c r="A513" s="126"/>
      <c r="B513" s="126"/>
      <c r="C513" s="126"/>
      <c r="D513" s="126"/>
      <c r="E513" s="126"/>
      <c r="G513" s="126"/>
      <c r="H513" s="126"/>
    </row>
    <row r="514" spans="1:8" x14ac:dyDescent="0.35">
      <c r="A514" s="126"/>
      <c r="B514" s="126"/>
      <c r="C514" s="126"/>
      <c r="D514" s="126"/>
      <c r="E514" s="126"/>
      <c r="G514" s="126"/>
      <c r="H514" s="126"/>
    </row>
  </sheetData>
  <sheetProtection algorithmName="SHA-512" hashValue="WF1ozW6XTGfUifRa+7dSIq37eF2197SAPuv+aPFSOBtgZkGve9YJYy/Nl+7iFqBRwxITgQjeCzk32zvMGg/K+Q==" saltValue="wGyWvGMu0y5lQoOTeDpkPA==" spinCount="100000" sheet="1" objects="1" scenarios="1"/>
  <mergeCells count="1">
    <mergeCell ref="G1:H1"/>
  </mergeCells>
  <conditionalFormatting sqref="L39:R39 N48:R48 I1:R1 AC4:XFD10 A48:L48 A39:J39 A1:F1 A49:I52 L52:R52 L49:R50 L51 T1:X3 T53:X1048576 U51:X52 R51:R52 A53:R1048576 AB1:XFD3 T40:X41 T43:X50 V42:X42 A43:R47 A42:Q42 A40:R41 AB11:XFD1048576 T4:W39 A2:R38 X4:X38">
    <cfRule type="expression" dxfId="11" priority="5">
      <formula>_xlfn.ISFORMULA(A1)</formula>
    </cfRule>
  </conditionalFormatting>
  <conditionalFormatting sqref="G1">
    <cfRule type="expression" dxfId="10" priority="4">
      <formula>_xlfn.ISFORMULA(G1)</formula>
    </cfRule>
  </conditionalFormatting>
  <conditionalFormatting sqref="T51">
    <cfRule type="expression" dxfId="9" priority="3">
      <formula>_xlfn.ISFORMULA(T51)</formula>
    </cfRule>
  </conditionalFormatting>
  <conditionalFormatting sqref="N4:N38">
    <cfRule type="expression" dxfId="8" priority="1">
      <formula>AND(C4="Purchased",N4&lt;&gt;"")</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798C115-7106-4D5A-A0F8-919579F2A453}">
          <x14:formula1>
            <xm:f>'Ref tables'!$K$2:$K$4</xm:f>
          </x14:formula1>
          <xm:sqref>C4:C38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6FBCB-49BA-4EFC-A062-8DA9ACE76581}">
  <sheetPr>
    <tabColor theme="3"/>
  </sheetPr>
  <dimension ref="A1"/>
  <sheetViews>
    <sheetView showGridLines="0" workbookViewId="0">
      <selection activeCell="F38" sqref="F38"/>
    </sheetView>
  </sheetViews>
  <sheetFormatPr defaultRowHeight="14.5" x14ac:dyDescent="0.3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EEF1F-4B40-4D23-AE5A-265C91D65904}">
  <dimension ref="B3:K16"/>
  <sheetViews>
    <sheetView showGridLines="0" zoomScale="85" zoomScaleNormal="85" workbookViewId="0">
      <selection activeCell="I8" sqref="I8"/>
    </sheetView>
  </sheetViews>
  <sheetFormatPr defaultColWidth="9.1796875" defaultRowHeight="14.5" x14ac:dyDescent="0.35"/>
  <cols>
    <col min="1" max="1" width="6.54296875" customWidth="1"/>
  </cols>
  <sheetData>
    <row r="3" spans="2:11" x14ac:dyDescent="0.35">
      <c r="B3" s="2" t="s">
        <v>395</v>
      </c>
      <c r="J3" s="1"/>
      <c r="K3" s="1"/>
    </row>
    <row r="4" spans="2:11" x14ac:dyDescent="0.35">
      <c r="B4" s="39"/>
      <c r="J4" s="1"/>
      <c r="K4" s="1"/>
    </row>
    <row r="5" spans="2:11" x14ac:dyDescent="0.35">
      <c r="B5" s="112" t="s">
        <v>406</v>
      </c>
      <c r="H5" t="s">
        <v>388</v>
      </c>
      <c r="J5" s="1"/>
      <c r="K5" s="1"/>
    </row>
    <row r="6" spans="2:11" x14ac:dyDescent="0.35">
      <c r="B6" s="39" t="s">
        <v>396</v>
      </c>
      <c r="C6" t="s">
        <v>403</v>
      </c>
      <c r="H6" t="s">
        <v>389</v>
      </c>
      <c r="J6" s="1"/>
      <c r="K6" s="1"/>
    </row>
    <row r="7" spans="2:11" x14ac:dyDescent="0.35">
      <c r="B7" s="39" t="s">
        <v>397</v>
      </c>
      <c r="C7" t="s">
        <v>404</v>
      </c>
      <c r="H7" t="s">
        <v>390</v>
      </c>
      <c r="J7" s="1"/>
      <c r="K7" s="1"/>
    </row>
    <row r="8" spans="2:11" x14ac:dyDescent="0.35">
      <c r="B8" s="39" t="s">
        <v>398</v>
      </c>
      <c r="C8" t="s">
        <v>407</v>
      </c>
      <c r="H8" t="s">
        <v>391</v>
      </c>
      <c r="J8" s="1"/>
      <c r="K8" s="1"/>
    </row>
    <row r="9" spans="2:11" x14ac:dyDescent="0.35">
      <c r="B9" s="39" t="s">
        <v>399</v>
      </c>
      <c r="C9" t="s">
        <v>408</v>
      </c>
      <c r="H9" t="s">
        <v>392</v>
      </c>
      <c r="J9" s="1"/>
      <c r="K9" s="1"/>
    </row>
    <row r="10" spans="2:11" x14ac:dyDescent="0.35">
      <c r="B10" s="39"/>
      <c r="C10" t="s">
        <v>409</v>
      </c>
      <c r="J10" s="1"/>
      <c r="K10" s="1"/>
    </row>
    <row r="11" spans="2:11" x14ac:dyDescent="0.35">
      <c r="B11" s="112" t="s">
        <v>405</v>
      </c>
      <c r="J11" s="1"/>
      <c r="K11" s="1"/>
    </row>
    <row r="12" spans="2:11" x14ac:dyDescent="0.35">
      <c r="B12" s="39" t="s">
        <v>400</v>
      </c>
      <c r="C12" t="s">
        <v>403</v>
      </c>
      <c r="H12" t="s">
        <v>389</v>
      </c>
      <c r="J12" s="1"/>
      <c r="K12" s="1"/>
    </row>
    <row r="13" spans="2:11" x14ac:dyDescent="0.35">
      <c r="B13" s="39" t="s">
        <v>401</v>
      </c>
      <c r="C13" t="s">
        <v>404</v>
      </c>
      <c r="H13" t="s">
        <v>393</v>
      </c>
      <c r="J13" s="1"/>
      <c r="K13" s="1"/>
    </row>
    <row r="14" spans="2:11" x14ac:dyDescent="0.35">
      <c r="B14" s="39" t="s">
        <v>402</v>
      </c>
      <c r="C14" t="s">
        <v>407</v>
      </c>
      <c r="H14" t="s">
        <v>394</v>
      </c>
      <c r="J14" s="1"/>
      <c r="K14" s="1"/>
    </row>
    <row r="15" spans="2:11" x14ac:dyDescent="0.35">
      <c r="B15" s="39"/>
      <c r="J15" s="1"/>
      <c r="K15" s="1"/>
    </row>
    <row r="16" spans="2:11" x14ac:dyDescent="0.35">
      <c r="B16" s="39"/>
      <c r="C16" t="s">
        <v>418</v>
      </c>
      <c r="J16" s="1"/>
      <c r="K16"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9DF0E-1D2C-4F1A-9C5B-70343283A5BC}">
  <dimension ref="A1:V101"/>
  <sheetViews>
    <sheetView showGridLines="0" topLeftCell="A12" zoomScale="90" zoomScaleNormal="90" workbookViewId="0">
      <selection activeCell="G66" sqref="G66"/>
    </sheetView>
  </sheetViews>
  <sheetFormatPr defaultColWidth="0" defaultRowHeight="14.5" zeroHeight="1" x14ac:dyDescent="0.35"/>
  <cols>
    <col min="1" max="1" width="9.1796875" style="39" customWidth="1"/>
    <col min="2" max="2" width="17" customWidth="1"/>
    <col min="3" max="3" width="10" customWidth="1"/>
    <col min="4" max="5" width="9.1796875" customWidth="1"/>
    <col min="6" max="6" width="17.1796875" customWidth="1"/>
    <col min="7" max="8" width="9.1796875" customWidth="1"/>
    <col min="9" max="10" width="11.1796875" style="1" bestFit="1" customWidth="1"/>
    <col min="11" max="17" width="9.1796875" customWidth="1"/>
    <col min="18" max="16384" width="9.1796875" hidden="1"/>
  </cols>
  <sheetData>
    <row r="1" spans="1:15" hidden="1" x14ac:dyDescent="0.35">
      <c r="B1" s="40" t="s">
        <v>227</v>
      </c>
      <c r="C1" s="35"/>
      <c r="D1" s="35"/>
      <c r="E1" s="35"/>
      <c r="F1" s="35"/>
      <c r="G1" s="35"/>
      <c r="H1" s="35"/>
      <c r="I1" s="45"/>
      <c r="J1" s="45"/>
      <c r="K1" s="35"/>
      <c r="L1" s="35"/>
      <c r="M1" s="35"/>
      <c r="N1" s="35"/>
      <c r="O1" s="35"/>
    </row>
    <row r="2" spans="1:15" hidden="1" x14ac:dyDescent="0.35">
      <c r="B2" s="35"/>
      <c r="C2" s="35"/>
      <c r="D2" s="35"/>
      <c r="E2" s="35"/>
      <c r="F2" s="35"/>
      <c r="G2" s="35"/>
      <c r="H2" s="35"/>
      <c r="I2" s="45"/>
      <c r="J2" s="45"/>
      <c r="K2" s="35"/>
      <c r="L2" s="35"/>
      <c r="M2" s="35"/>
      <c r="N2" s="35"/>
      <c r="O2" s="35"/>
    </row>
    <row r="3" spans="1:15" hidden="1" x14ac:dyDescent="0.35">
      <c r="B3" s="35" t="s">
        <v>225</v>
      </c>
      <c r="C3" s="35"/>
      <c r="D3" s="35"/>
      <c r="E3" s="35"/>
      <c r="F3" s="35"/>
      <c r="G3" s="35"/>
      <c r="H3" s="35"/>
      <c r="I3" s="45"/>
      <c r="J3" s="45"/>
      <c r="K3" s="35"/>
      <c r="L3" s="35"/>
      <c r="M3" s="35"/>
      <c r="N3" s="35"/>
      <c r="O3" s="35"/>
    </row>
    <row r="4" spans="1:15" hidden="1" x14ac:dyDescent="0.35">
      <c r="B4" s="35" t="s">
        <v>226</v>
      </c>
      <c r="C4" s="35"/>
      <c r="D4" s="35"/>
      <c r="E4" s="35"/>
      <c r="F4" s="35"/>
      <c r="G4" s="35"/>
      <c r="H4" s="35"/>
      <c r="I4" s="45"/>
      <c r="J4" s="45"/>
      <c r="K4" s="35"/>
      <c r="L4" s="35"/>
      <c r="M4" s="35"/>
      <c r="N4" s="35"/>
      <c r="O4" s="35"/>
    </row>
    <row r="5" spans="1:15" hidden="1" x14ac:dyDescent="0.35">
      <c r="B5" s="35" t="s">
        <v>231</v>
      </c>
      <c r="C5" s="35"/>
      <c r="D5" s="35"/>
      <c r="E5" s="35"/>
      <c r="F5" s="35"/>
      <c r="G5" s="35"/>
      <c r="H5" s="35"/>
      <c r="I5" s="45"/>
      <c r="J5" s="45"/>
      <c r="K5" s="35"/>
      <c r="L5" s="35"/>
      <c r="M5" s="35"/>
      <c r="N5" s="35"/>
      <c r="O5" s="35"/>
    </row>
    <row r="6" spans="1:15" hidden="1" x14ac:dyDescent="0.35">
      <c r="B6" s="35"/>
      <c r="C6" s="35"/>
      <c r="D6" s="35"/>
      <c r="E6" s="35"/>
      <c r="F6" s="35"/>
      <c r="G6" s="35"/>
      <c r="H6" s="35"/>
      <c r="I6" s="45"/>
      <c r="J6" s="45"/>
      <c r="K6" s="35"/>
      <c r="L6" s="35"/>
      <c r="M6" s="35"/>
      <c r="N6" s="35"/>
      <c r="O6" s="35"/>
    </row>
    <row r="7" spans="1:15" hidden="1" x14ac:dyDescent="0.35">
      <c r="B7" s="35" t="s">
        <v>228</v>
      </c>
      <c r="C7" s="35"/>
      <c r="D7" s="35"/>
      <c r="E7" s="35"/>
      <c r="F7" s="35"/>
      <c r="G7" s="35"/>
      <c r="H7" s="35"/>
      <c r="I7" s="45"/>
      <c r="J7" s="45"/>
      <c r="K7" s="35"/>
      <c r="L7" s="35"/>
      <c r="M7" s="35"/>
      <c r="N7" s="35"/>
      <c r="O7" s="35"/>
    </row>
    <row r="8" spans="1:15" hidden="1" x14ac:dyDescent="0.35">
      <c r="B8" s="35" t="s">
        <v>229</v>
      </c>
      <c r="C8" s="35"/>
      <c r="D8" s="35"/>
      <c r="E8" s="35"/>
      <c r="F8" s="35"/>
      <c r="G8" s="35"/>
      <c r="H8" s="35"/>
      <c r="I8" s="45"/>
      <c r="J8" s="45"/>
      <c r="K8" s="35"/>
      <c r="L8" s="35"/>
      <c r="M8" s="35"/>
      <c r="N8" s="35"/>
      <c r="O8" s="35"/>
    </row>
    <row r="9" spans="1:15" hidden="1" x14ac:dyDescent="0.35">
      <c r="B9" s="35" t="s">
        <v>230</v>
      </c>
      <c r="C9" s="35"/>
      <c r="D9" s="35"/>
      <c r="E9" s="35"/>
      <c r="F9" s="35"/>
      <c r="G9" s="35"/>
      <c r="H9" s="35"/>
      <c r="I9" s="45"/>
      <c r="J9" s="45"/>
      <c r="K9" s="35"/>
      <c r="L9" s="35"/>
      <c r="M9" s="35"/>
      <c r="N9" s="35"/>
      <c r="O9" s="35"/>
    </row>
    <row r="10" spans="1:15" s="42" customFormat="1" hidden="1" x14ac:dyDescent="0.35">
      <c r="A10" s="41"/>
      <c r="I10" s="46"/>
      <c r="J10" s="46"/>
    </row>
    <row r="11" spans="1:15" hidden="1" x14ac:dyDescent="0.35">
      <c r="B11" t="s">
        <v>238</v>
      </c>
    </row>
    <row r="12" spans="1:15" ht="18.5" x14ac:dyDescent="0.45">
      <c r="A12" s="67" t="s">
        <v>472</v>
      </c>
      <c r="I12"/>
      <c r="J12"/>
    </row>
    <row r="13" spans="1:15" ht="6" customHeight="1" x14ac:dyDescent="0.45">
      <c r="A13" s="78"/>
      <c r="I13"/>
      <c r="J13"/>
    </row>
    <row r="14" spans="1:15" ht="6" customHeight="1" x14ac:dyDescent="0.45">
      <c r="A14" s="78"/>
      <c r="B14" s="69"/>
      <c r="C14" s="54"/>
      <c r="D14" s="54"/>
      <c r="E14" s="54"/>
      <c r="F14" s="54"/>
      <c r="G14" s="54"/>
      <c r="H14" s="54"/>
      <c r="I14" s="54"/>
      <c r="J14" s="54"/>
      <c r="K14" s="54"/>
      <c r="L14" s="54"/>
      <c r="M14" s="70"/>
    </row>
    <row r="15" spans="1:15" ht="15" customHeight="1" x14ac:dyDescent="0.45">
      <c r="A15" s="78"/>
      <c r="B15" s="73"/>
      <c r="C15" t="s">
        <v>437</v>
      </c>
      <c r="I15"/>
      <c r="J15"/>
      <c r="M15" s="71"/>
    </row>
    <row r="16" spans="1:15" ht="15" customHeight="1" x14ac:dyDescent="0.45">
      <c r="A16" s="78"/>
      <c r="B16" s="74"/>
      <c r="C16" t="s">
        <v>477</v>
      </c>
      <c r="I16"/>
      <c r="J16"/>
      <c r="M16" s="71"/>
    </row>
    <row r="17" spans="1:16" ht="15" customHeight="1" x14ac:dyDescent="0.45">
      <c r="A17" s="78"/>
      <c r="B17" s="75"/>
      <c r="C17" t="s">
        <v>551</v>
      </c>
      <c r="I17"/>
      <c r="J17"/>
      <c r="M17" s="71"/>
    </row>
    <row r="18" spans="1:16" ht="6" customHeight="1" x14ac:dyDescent="0.45">
      <c r="A18" s="78"/>
      <c r="B18" s="72"/>
      <c r="C18" s="36"/>
      <c r="D18" s="36"/>
      <c r="E18" s="36"/>
      <c r="F18" s="36"/>
      <c r="G18" s="36"/>
      <c r="H18" s="36"/>
      <c r="I18" s="36"/>
      <c r="J18" s="36"/>
      <c r="K18" s="36"/>
      <c r="L18" s="36"/>
      <c r="M18" s="68"/>
    </row>
    <row r="19" spans="1:16" x14ac:dyDescent="0.35">
      <c r="B19" s="32"/>
    </row>
    <row r="20" spans="1:16" x14ac:dyDescent="0.35">
      <c r="A20" s="39">
        <v>1</v>
      </c>
      <c r="B20" s="482" t="s">
        <v>547</v>
      </c>
      <c r="C20" s="483"/>
      <c r="D20" s="483"/>
      <c r="E20" s="483"/>
      <c r="F20" s="483"/>
      <c r="G20" s="483"/>
      <c r="H20" s="483"/>
      <c r="I20" s="483"/>
      <c r="J20" s="483"/>
      <c r="K20" s="483"/>
      <c r="L20" s="483"/>
      <c r="M20" s="483"/>
      <c r="N20" s="483"/>
      <c r="O20" s="483"/>
      <c r="P20" s="484"/>
    </row>
    <row r="21" spans="1:16" x14ac:dyDescent="0.35">
      <c r="B21" s="485"/>
      <c r="C21" s="486"/>
      <c r="D21" s="486"/>
      <c r="E21" s="486"/>
      <c r="F21" s="486"/>
      <c r="G21" s="486"/>
      <c r="H21" s="486"/>
      <c r="I21" s="486"/>
      <c r="J21" s="486"/>
      <c r="K21" s="486"/>
      <c r="L21" s="486"/>
      <c r="M21" s="486"/>
      <c r="N21" s="486"/>
      <c r="O21" s="486"/>
      <c r="P21" s="487"/>
    </row>
    <row r="22" spans="1:16" x14ac:dyDescent="0.35">
      <c r="B22" s="488"/>
      <c r="C22" s="489"/>
      <c r="D22" s="489"/>
      <c r="E22" s="489"/>
      <c r="F22" s="489"/>
      <c r="G22" s="489"/>
      <c r="H22" s="489"/>
      <c r="I22" s="489"/>
      <c r="J22" s="489"/>
      <c r="K22" s="489"/>
      <c r="L22" s="489"/>
      <c r="M22" s="489"/>
      <c r="N22" s="489"/>
      <c r="O22" s="489"/>
      <c r="P22" s="490"/>
    </row>
    <row r="23" spans="1:16" x14ac:dyDescent="0.35"/>
    <row r="24" spans="1:16" x14ac:dyDescent="0.35">
      <c r="A24" s="39">
        <v>2</v>
      </c>
      <c r="B24" s="101" t="s">
        <v>419</v>
      </c>
      <c r="C24" s="102"/>
      <c r="D24" s="102"/>
      <c r="E24" s="102"/>
      <c r="F24" s="102"/>
      <c r="G24" s="102"/>
      <c r="H24" s="102"/>
      <c r="I24" s="115"/>
      <c r="J24" s="115"/>
      <c r="K24" s="102"/>
      <c r="L24" s="102"/>
      <c r="M24" s="102"/>
      <c r="N24" s="102"/>
      <c r="O24" s="102"/>
      <c r="P24" s="103"/>
    </row>
    <row r="25" spans="1:16" x14ac:dyDescent="0.35">
      <c r="B25" s="104"/>
      <c r="P25" s="105"/>
    </row>
    <row r="26" spans="1:16" ht="6" customHeight="1" x14ac:dyDescent="0.35">
      <c r="B26" s="104"/>
      <c r="C26" s="69"/>
      <c r="D26" s="54"/>
      <c r="E26" s="54"/>
      <c r="F26" s="54"/>
      <c r="G26" s="54"/>
      <c r="H26" s="70"/>
      <c r="P26" s="105"/>
    </row>
    <row r="27" spans="1:16" x14ac:dyDescent="0.35">
      <c r="B27" s="104"/>
      <c r="C27" s="55" t="s">
        <v>232</v>
      </c>
      <c r="D27" s="1" t="s">
        <v>234</v>
      </c>
      <c r="E27" s="38" t="s">
        <v>233</v>
      </c>
      <c r="F27" s="1" t="s">
        <v>234</v>
      </c>
      <c r="G27" s="43">
        <v>2</v>
      </c>
      <c r="H27" s="71"/>
      <c r="P27" s="105"/>
    </row>
    <row r="28" spans="1:16" x14ac:dyDescent="0.35">
      <c r="B28" s="104"/>
      <c r="C28" s="55"/>
      <c r="D28" s="1"/>
      <c r="E28" s="1">
        <v>365</v>
      </c>
      <c r="F28" s="1"/>
      <c r="G28" t="s">
        <v>235</v>
      </c>
      <c r="H28" s="71"/>
      <c r="P28" s="105"/>
    </row>
    <row r="29" spans="1:16" ht="6" customHeight="1" x14ac:dyDescent="0.35">
      <c r="B29" s="104"/>
      <c r="C29" s="72"/>
      <c r="D29" s="36"/>
      <c r="E29" s="36"/>
      <c r="F29" s="36"/>
      <c r="G29" s="36"/>
      <c r="H29" s="68"/>
      <c r="P29" s="105"/>
    </row>
    <row r="30" spans="1:16" x14ac:dyDescent="0.35">
      <c r="B30" s="104"/>
      <c r="P30" s="105"/>
    </row>
    <row r="31" spans="1:16" x14ac:dyDescent="0.35">
      <c r="B31" s="104" t="s">
        <v>236</v>
      </c>
      <c r="P31" s="105"/>
    </row>
    <row r="32" spans="1:16" x14ac:dyDescent="0.35">
      <c r="B32" s="104"/>
      <c r="P32" s="105"/>
    </row>
    <row r="33" spans="1:16" x14ac:dyDescent="0.35">
      <c r="B33" s="104" t="s">
        <v>548</v>
      </c>
      <c r="P33" s="105"/>
    </row>
    <row r="34" spans="1:16" x14ac:dyDescent="0.35">
      <c r="B34" s="104" t="s">
        <v>549</v>
      </c>
      <c r="P34" s="105"/>
    </row>
    <row r="35" spans="1:16" x14ac:dyDescent="0.35">
      <c r="B35" s="116"/>
      <c r="C35" s="107"/>
      <c r="D35" s="107"/>
      <c r="E35" s="107"/>
      <c r="F35" s="107"/>
      <c r="G35" s="107"/>
      <c r="H35" s="107"/>
      <c r="I35" s="117"/>
      <c r="J35" s="117"/>
      <c r="K35" s="107"/>
      <c r="L35" s="107"/>
      <c r="M35" s="107"/>
      <c r="N35" s="107"/>
      <c r="O35" s="107"/>
      <c r="P35" s="108"/>
    </row>
    <row r="36" spans="1:16" x14ac:dyDescent="0.35"/>
    <row r="37" spans="1:16" x14ac:dyDescent="0.35">
      <c r="A37" s="39">
        <v>3</v>
      </c>
      <c r="B37" s="86" t="s">
        <v>550</v>
      </c>
      <c r="C37" s="87"/>
      <c r="D37" s="87"/>
      <c r="E37" s="87"/>
      <c r="F37" s="87"/>
      <c r="G37" s="87"/>
      <c r="H37" s="87"/>
      <c r="I37" s="113"/>
      <c r="J37" s="113"/>
      <c r="K37" s="87"/>
      <c r="L37" s="87"/>
      <c r="M37" s="87"/>
      <c r="N37" s="87"/>
      <c r="O37" s="87"/>
      <c r="P37" s="88"/>
    </row>
    <row r="38" spans="1:16" x14ac:dyDescent="0.35">
      <c r="B38" s="89" t="s">
        <v>237</v>
      </c>
      <c r="P38" s="90"/>
    </row>
    <row r="39" spans="1:16" x14ac:dyDescent="0.35">
      <c r="B39" s="114"/>
      <c r="C39" s="92"/>
      <c r="D39" s="92"/>
      <c r="E39" s="92"/>
      <c r="F39" s="92"/>
      <c r="G39" s="92"/>
      <c r="H39" s="92"/>
      <c r="I39" s="52"/>
      <c r="J39" s="52"/>
      <c r="K39" s="92"/>
      <c r="L39" s="92"/>
      <c r="M39" s="92"/>
      <c r="N39" s="92"/>
      <c r="O39" s="92"/>
      <c r="P39" s="93"/>
    </row>
    <row r="40" spans="1:16" x14ac:dyDescent="0.35"/>
    <row r="41" spans="1:16" x14ac:dyDescent="0.35">
      <c r="A41" s="39">
        <v>4</v>
      </c>
      <c r="B41" s="86" t="s">
        <v>420</v>
      </c>
      <c r="C41" s="87"/>
      <c r="D41" s="87"/>
      <c r="E41" s="87"/>
      <c r="F41" s="87"/>
      <c r="G41" s="87"/>
      <c r="H41" s="87"/>
      <c r="I41" s="113"/>
      <c r="J41" s="113"/>
      <c r="K41" s="87"/>
      <c r="L41" s="87"/>
      <c r="M41" s="87"/>
      <c r="N41" s="87"/>
      <c r="O41" s="87"/>
      <c r="P41" s="88"/>
    </row>
    <row r="42" spans="1:16" x14ac:dyDescent="0.35">
      <c r="B42" s="89"/>
      <c r="P42" s="90"/>
    </row>
    <row r="43" spans="1:16" x14ac:dyDescent="0.35">
      <c r="B43" s="118" t="s">
        <v>387</v>
      </c>
      <c r="P43" s="90"/>
    </row>
    <row r="44" spans="1:16" x14ac:dyDescent="0.35">
      <c r="B44" s="89"/>
      <c r="P44" s="90"/>
    </row>
    <row r="45" spans="1:16" x14ac:dyDescent="0.35">
      <c r="B45" s="119" t="s">
        <v>386</v>
      </c>
      <c r="I45" s="47" t="s">
        <v>12</v>
      </c>
      <c r="J45" s="47" t="s">
        <v>7</v>
      </c>
      <c r="K45" s="44" t="s">
        <v>374</v>
      </c>
      <c r="L45" s="30"/>
      <c r="P45" s="90"/>
    </row>
    <row r="46" spans="1:16" x14ac:dyDescent="0.35">
      <c r="B46" s="120" t="s">
        <v>385</v>
      </c>
      <c r="C46" t="s">
        <v>239</v>
      </c>
      <c r="I46" s="5"/>
      <c r="J46" s="5">
        <v>1000</v>
      </c>
      <c r="K46" t="s">
        <v>123</v>
      </c>
      <c r="P46" s="90"/>
    </row>
    <row r="47" spans="1:16" x14ac:dyDescent="0.35">
      <c r="B47" s="89"/>
      <c r="C47" t="s">
        <v>114</v>
      </c>
      <c r="I47" s="5">
        <v>1500</v>
      </c>
      <c r="J47" s="5"/>
      <c r="K47" t="s">
        <v>116</v>
      </c>
      <c r="P47" s="90"/>
    </row>
    <row r="48" spans="1:16" x14ac:dyDescent="0.35">
      <c r="B48" s="89"/>
      <c r="C48" t="s">
        <v>241</v>
      </c>
      <c r="I48" s="5"/>
      <c r="J48" s="5">
        <v>500</v>
      </c>
      <c r="K48" t="s">
        <v>116</v>
      </c>
      <c r="P48" s="90"/>
    </row>
    <row r="49" spans="2:16" x14ac:dyDescent="0.35">
      <c r="B49" s="89"/>
      <c r="P49" s="90"/>
    </row>
    <row r="50" spans="2:16" x14ac:dyDescent="0.35">
      <c r="B50" s="89"/>
      <c r="C50" s="37" t="s">
        <v>430</v>
      </c>
      <c r="P50" s="90"/>
    </row>
    <row r="51" spans="2:16" x14ac:dyDescent="0.35">
      <c r="B51" s="89"/>
      <c r="P51" s="90"/>
    </row>
    <row r="52" spans="2:16" x14ac:dyDescent="0.35">
      <c r="B52" s="121" t="s">
        <v>605</v>
      </c>
      <c r="C52" t="s">
        <v>239</v>
      </c>
      <c r="I52" s="5"/>
      <c r="J52" s="5">
        <v>1000</v>
      </c>
      <c r="K52" t="s">
        <v>123</v>
      </c>
      <c r="P52" s="90"/>
    </row>
    <row r="53" spans="2:16" x14ac:dyDescent="0.35">
      <c r="B53" s="89"/>
      <c r="C53" t="s">
        <v>114</v>
      </c>
      <c r="I53" s="5">
        <v>500</v>
      </c>
      <c r="J53" s="5"/>
      <c r="K53" t="s">
        <v>116</v>
      </c>
      <c r="P53" s="90"/>
    </row>
    <row r="54" spans="2:16" x14ac:dyDescent="0.35">
      <c r="B54" s="89"/>
      <c r="C54" t="s">
        <v>241</v>
      </c>
      <c r="I54" s="5">
        <v>500</v>
      </c>
      <c r="J54" s="5"/>
      <c r="K54" t="s">
        <v>118</v>
      </c>
      <c r="P54" s="90"/>
    </row>
    <row r="55" spans="2:16" x14ac:dyDescent="0.35">
      <c r="B55" s="89"/>
      <c r="P55" s="90"/>
    </row>
    <row r="56" spans="2:16" x14ac:dyDescent="0.35">
      <c r="B56" s="89"/>
      <c r="C56" s="37" t="s">
        <v>431</v>
      </c>
      <c r="P56" s="90"/>
    </row>
    <row r="57" spans="2:16" x14ac:dyDescent="0.35">
      <c r="B57" s="89"/>
      <c r="P57" s="90"/>
    </row>
    <row r="58" spans="2:16" x14ac:dyDescent="0.35">
      <c r="B58" s="89" t="s">
        <v>596</v>
      </c>
      <c r="P58" s="90"/>
    </row>
    <row r="59" spans="2:16" x14ac:dyDescent="0.35">
      <c r="B59" s="89"/>
      <c r="P59" s="90"/>
    </row>
    <row r="60" spans="2:16" x14ac:dyDescent="0.35">
      <c r="B60" s="89" t="s">
        <v>597</v>
      </c>
      <c r="P60" s="90"/>
    </row>
    <row r="61" spans="2:16" x14ac:dyDescent="0.35">
      <c r="B61" s="89" t="s">
        <v>598</v>
      </c>
      <c r="P61" s="90"/>
    </row>
    <row r="62" spans="2:16" x14ac:dyDescent="0.35">
      <c r="B62" s="89"/>
      <c r="P62" s="90"/>
    </row>
    <row r="63" spans="2:16" x14ac:dyDescent="0.35">
      <c r="B63" s="465" t="s">
        <v>599</v>
      </c>
      <c r="P63" s="90"/>
    </row>
    <row r="64" spans="2:16" x14ac:dyDescent="0.35">
      <c r="B64" s="465" t="s">
        <v>600</v>
      </c>
      <c r="P64" s="90"/>
    </row>
    <row r="65" spans="1:16" x14ac:dyDescent="0.35">
      <c r="B65" s="89"/>
      <c r="P65" s="90"/>
    </row>
    <row r="66" spans="1:16" x14ac:dyDescent="0.35">
      <c r="B66" s="89" t="s">
        <v>601</v>
      </c>
      <c r="P66" s="90"/>
    </row>
    <row r="67" spans="1:16" x14ac:dyDescent="0.35">
      <c r="B67" s="89" t="s">
        <v>602</v>
      </c>
      <c r="P67" s="90"/>
    </row>
    <row r="68" spans="1:16" x14ac:dyDescent="0.35">
      <c r="B68" s="89" t="s">
        <v>603</v>
      </c>
      <c r="P68" s="90"/>
    </row>
    <row r="69" spans="1:16" x14ac:dyDescent="0.35">
      <c r="B69" s="89"/>
      <c r="P69" s="90"/>
    </row>
    <row r="70" spans="1:16" x14ac:dyDescent="0.35">
      <c r="B70" s="89" t="s">
        <v>604</v>
      </c>
      <c r="P70" s="90"/>
    </row>
    <row r="71" spans="1:16" x14ac:dyDescent="0.35">
      <c r="B71" s="114"/>
      <c r="C71" s="92"/>
      <c r="D71" s="92"/>
      <c r="E71" s="92"/>
      <c r="F71" s="92"/>
      <c r="G71" s="92"/>
      <c r="H71" s="92"/>
      <c r="I71" s="52"/>
      <c r="J71" s="52"/>
      <c r="K71" s="92"/>
      <c r="L71" s="92"/>
      <c r="M71" s="92"/>
      <c r="N71" s="92"/>
      <c r="O71" s="92"/>
      <c r="P71" s="93"/>
    </row>
    <row r="72" spans="1:16" x14ac:dyDescent="0.35"/>
    <row r="73" spans="1:16" x14ac:dyDescent="0.35">
      <c r="A73" s="39">
        <v>5</v>
      </c>
      <c r="B73" s="94" t="s">
        <v>476</v>
      </c>
      <c r="C73" s="95"/>
      <c r="D73" s="95"/>
      <c r="E73" s="95"/>
      <c r="F73" s="95"/>
      <c r="G73" s="95"/>
      <c r="H73" s="95"/>
      <c r="I73" s="122"/>
      <c r="J73" s="122"/>
      <c r="K73" s="95"/>
      <c r="L73" s="95"/>
      <c r="M73" s="95"/>
      <c r="N73" s="95"/>
      <c r="O73" s="95"/>
      <c r="P73" s="96"/>
    </row>
    <row r="74" spans="1:16" x14ac:dyDescent="0.35"/>
    <row r="75" spans="1:16" x14ac:dyDescent="0.35">
      <c r="A75" s="39">
        <v>6</v>
      </c>
      <c r="B75" s="482" t="s">
        <v>553</v>
      </c>
      <c r="C75" s="522"/>
      <c r="D75" s="522"/>
      <c r="E75" s="522"/>
      <c r="F75" s="522"/>
      <c r="G75" s="522"/>
      <c r="H75" s="522"/>
      <c r="I75" s="522"/>
      <c r="J75" s="522"/>
      <c r="K75" s="522"/>
      <c r="L75" s="522"/>
      <c r="M75" s="522"/>
      <c r="N75" s="522"/>
      <c r="O75" s="522"/>
      <c r="P75" s="523"/>
    </row>
    <row r="76" spans="1:16" x14ac:dyDescent="0.35">
      <c r="B76" s="524"/>
      <c r="C76" s="501"/>
      <c r="D76" s="501"/>
      <c r="E76" s="501"/>
      <c r="F76" s="501"/>
      <c r="G76" s="501"/>
      <c r="H76" s="501"/>
      <c r="I76" s="501"/>
      <c r="J76" s="501"/>
      <c r="K76" s="501"/>
      <c r="L76" s="501"/>
      <c r="M76" s="501"/>
      <c r="N76" s="501"/>
      <c r="O76" s="501"/>
      <c r="P76" s="502"/>
    </row>
    <row r="77" spans="1:16" x14ac:dyDescent="0.35">
      <c r="B77" s="524"/>
      <c r="C77" s="501"/>
      <c r="D77" s="501"/>
      <c r="E77" s="501"/>
      <c r="F77" s="501"/>
      <c r="G77" s="501"/>
      <c r="H77" s="501"/>
      <c r="I77" s="501"/>
      <c r="J77" s="501"/>
      <c r="K77" s="501"/>
      <c r="L77" s="501"/>
      <c r="M77" s="501"/>
      <c r="N77" s="501"/>
      <c r="O77" s="501"/>
      <c r="P77" s="502"/>
    </row>
    <row r="78" spans="1:16" x14ac:dyDescent="0.35">
      <c r="B78" s="525"/>
      <c r="C78" s="526"/>
      <c r="D78" s="526"/>
      <c r="E78" s="526"/>
      <c r="F78" s="526"/>
      <c r="G78" s="526"/>
      <c r="H78" s="526"/>
      <c r="I78" s="526"/>
      <c r="J78" s="526"/>
      <c r="K78" s="526"/>
      <c r="L78" s="526"/>
      <c r="M78" s="526"/>
      <c r="N78" s="526"/>
      <c r="O78" s="526"/>
      <c r="P78" s="527"/>
    </row>
    <row r="79" spans="1:16" x14ac:dyDescent="0.35"/>
    <row r="89" spans="18:22" hidden="1" x14ac:dyDescent="0.35">
      <c r="R89" s="30"/>
      <c r="S89" s="30"/>
      <c r="T89" s="30"/>
      <c r="U89" s="30"/>
      <c r="V89" s="30"/>
    </row>
    <row r="90" spans="18:22" hidden="1" x14ac:dyDescent="0.35">
      <c r="R90" s="30"/>
      <c r="S90" s="30"/>
      <c r="T90" s="30"/>
      <c r="U90" s="30"/>
      <c r="V90" s="30"/>
    </row>
    <row r="91" spans="18:22" hidden="1" x14ac:dyDescent="0.35">
      <c r="R91" s="30"/>
      <c r="S91" s="30"/>
      <c r="T91" s="30"/>
      <c r="U91" s="30"/>
      <c r="V91" s="30"/>
    </row>
    <row r="92" spans="18:22" hidden="1" x14ac:dyDescent="0.35">
      <c r="R92" s="30"/>
      <c r="S92" s="30"/>
      <c r="T92" s="30"/>
      <c r="U92" s="30"/>
      <c r="V92" s="30"/>
    </row>
    <row r="93" spans="18:22" hidden="1" x14ac:dyDescent="0.35">
      <c r="R93" s="30"/>
      <c r="S93" s="30"/>
      <c r="T93" s="30"/>
      <c r="U93" s="30"/>
      <c r="V93" s="30"/>
    </row>
    <row r="94" spans="18:22" hidden="1" x14ac:dyDescent="0.35">
      <c r="R94" s="30"/>
      <c r="S94" s="30"/>
      <c r="T94" s="30"/>
      <c r="U94" s="30"/>
      <c r="V94" s="30"/>
    </row>
    <row r="95" spans="18:22" hidden="1" x14ac:dyDescent="0.35">
      <c r="R95" s="30"/>
      <c r="S95" s="30"/>
      <c r="T95" s="30"/>
      <c r="U95" s="30"/>
      <c r="V95" s="30"/>
    </row>
    <row r="96" spans="18:22" hidden="1" x14ac:dyDescent="0.35">
      <c r="R96" s="30"/>
      <c r="S96" s="30"/>
      <c r="T96" s="30"/>
      <c r="U96" s="30"/>
      <c r="V96" s="30"/>
    </row>
    <row r="97" spans="18:22" hidden="1" x14ac:dyDescent="0.35">
      <c r="R97" s="30"/>
      <c r="S97" s="30"/>
      <c r="T97" s="30"/>
      <c r="U97" s="30"/>
      <c r="V97" s="30"/>
    </row>
    <row r="98" spans="18:22" hidden="1" x14ac:dyDescent="0.35">
      <c r="R98" s="30"/>
      <c r="S98" s="30"/>
      <c r="T98" s="30"/>
      <c r="U98" s="30"/>
      <c r="V98" s="30"/>
    </row>
    <row r="99" spans="18:22" hidden="1" x14ac:dyDescent="0.35">
      <c r="R99" s="30"/>
      <c r="S99" s="30"/>
      <c r="T99" s="30"/>
      <c r="U99" s="30"/>
      <c r="V99" s="30"/>
    </row>
    <row r="100" spans="18:22" hidden="1" x14ac:dyDescent="0.35">
      <c r="R100" s="30"/>
      <c r="S100" s="30"/>
      <c r="T100" s="30"/>
      <c r="U100" s="30"/>
      <c r="V100" s="30"/>
    </row>
    <row r="101" spans="18:22" x14ac:dyDescent="0.35"/>
  </sheetData>
  <sheetProtection algorithmName="SHA-512" hashValue="Ps/gWHQvyZArn9cyH7/qNNc+mlMGaqbCCVsyD6IxkK7ZZihM19oakj5N0OPlpZnMx5Xw0J1+XecH2gj7TtLe2g==" saltValue="vIpuZ4fBeIq9KGnYq0o9Wg==" spinCount="100000" sheet="1" objects="1" scenarios="1"/>
  <mergeCells count="2">
    <mergeCell ref="B20:P22"/>
    <mergeCell ref="B75:P78"/>
  </mergeCells>
  <phoneticPr fontId="17" type="noConversion"/>
  <hyperlinks>
    <hyperlink ref="B43" location="'Journal entry worksheet'!A1" display="Use the Journal entry tab to account for disposals/sales/write-offs of assets." xr:uid="{4AB411E0-E72B-40E4-AD4A-A56C9AD7524B}"/>
  </hyperlinks>
  <pageMargins left="0.7" right="0.7" top="0.75" bottom="0.75" header="0.3" footer="0.3"/>
  <pageSetup orientation="portrait"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470AF-4BDB-41F0-9367-58BC3C56BADA}">
  <dimension ref="A1:N31"/>
  <sheetViews>
    <sheetView showGridLines="0" zoomScaleNormal="100" workbookViewId="0">
      <selection activeCell="E18" sqref="E18"/>
    </sheetView>
  </sheetViews>
  <sheetFormatPr defaultColWidth="0" defaultRowHeight="14.5" zeroHeight="1" x14ac:dyDescent="0.35"/>
  <cols>
    <col min="1" max="1" width="32.7265625" customWidth="1"/>
    <col min="2" max="5" width="22.26953125" style="1" customWidth="1"/>
    <col min="6" max="6" width="1.453125" customWidth="1"/>
    <col min="7" max="7" width="15.453125" customWidth="1"/>
    <col min="8" max="9" width="11.54296875" bestFit="1" customWidth="1"/>
    <col min="10" max="11" width="10.7265625" customWidth="1"/>
    <col min="12" max="13" width="10.7265625" hidden="1" customWidth="1"/>
    <col min="14" max="14" width="14.453125" hidden="1" customWidth="1"/>
    <col min="15" max="16384" width="9.1796875" hidden="1"/>
  </cols>
  <sheetData>
    <row r="1" spans="1:14" ht="4.5" customHeight="1" x14ac:dyDescent="0.35"/>
    <row r="2" spans="1:14" x14ac:dyDescent="0.35">
      <c r="A2" s="4" t="s">
        <v>249</v>
      </c>
      <c r="B2" s="228">
        <f>'Business Info'!$B$2</f>
        <v>46568</v>
      </c>
    </row>
    <row r="3" spans="1:14" s="37" customFormat="1" x14ac:dyDescent="0.35">
      <c r="B3" s="48"/>
      <c r="C3"/>
      <c r="D3" s="49"/>
      <c r="E3" s="49"/>
      <c r="F3"/>
      <c r="G3"/>
      <c r="H3"/>
      <c r="I3"/>
      <c r="J3"/>
      <c r="K3"/>
      <c r="L3"/>
      <c r="M3"/>
      <c r="N3"/>
    </row>
    <row r="4" spans="1:14" s="50" customFormat="1" ht="29" x14ac:dyDescent="0.35">
      <c r="B4" s="111" t="s">
        <v>119</v>
      </c>
      <c r="C4" s="111" t="s">
        <v>130</v>
      </c>
      <c r="D4" s="111" t="s">
        <v>131</v>
      </c>
      <c r="E4" s="111" t="s">
        <v>137</v>
      </c>
      <c r="F4"/>
      <c r="G4" s="111" t="s">
        <v>13</v>
      </c>
      <c r="H4"/>
      <c r="I4"/>
      <c r="J4"/>
      <c r="K4"/>
      <c r="L4"/>
      <c r="M4"/>
      <c r="N4"/>
    </row>
    <row r="5" spans="1:14" s="50" customFormat="1" x14ac:dyDescent="0.35">
      <c r="A5" s="8" t="s">
        <v>546</v>
      </c>
      <c r="B5" s="183">
        <f>SUMIFS('Depreciation input worksheet'!$AU$35:$AU$38,'Depreciation input worksheet'!$C$35:$C$38,'Fixed assets summary'!$B$4)+SUMIFS('Depreciation input worksheet'!$AR$35:$AR$38,'Depreciation input worksheet'!$C$35:$C$38,'Fixed assets summary'!$B$4)</f>
        <v>30000</v>
      </c>
      <c r="C5" s="183">
        <f>SUMIFS('Depreciation input worksheet'!$AU$35:$AU$38,'Depreciation input worksheet'!$C$35:$C$38,'Fixed assets summary'!$C$4)+SUMIFS('Depreciation input worksheet'!$AR$35:$AR$38,'Depreciation input worksheet'!$C$35:$C$38,'Fixed assets summary'!$C$4)</f>
        <v>300</v>
      </c>
      <c r="D5" s="183">
        <f>SUMIFS('Depreciation input worksheet'!$AU$35:$AU$38,'Depreciation input worksheet'!$C$35:$C$38,'Fixed assets summary'!$D$4)+SUMIFS('Depreciation input worksheet'!$AR$35:$AR$38,'Depreciation input worksheet'!$C$35:$C$38,'Fixed assets summary'!$D$4)</f>
        <v>40200</v>
      </c>
      <c r="E5" s="183">
        <f>SUMIFS('Depreciation input worksheet'!$AU$35:$AU$38,'Depreciation input worksheet'!$C$35:$C$38,'Fixed assets summary'!$E$4)+SUMIFS('Depreciation input worksheet'!$AR$35:$AR$38,'Depreciation input worksheet'!$C$35:$C$38,'Fixed assets summary'!$E$4)</f>
        <v>1000</v>
      </c>
      <c r="F5" s="126"/>
      <c r="G5" s="229">
        <f>SUM($B5:$E5)</f>
        <v>71500</v>
      </c>
      <c r="H5" s="34"/>
      <c r="I5"/>
      <c r="J5"/>
      <c r="K5"/>
      <c r="L5"/>
      <c r="M5"/>
      <c r="N5"/>
    </row>
    <row r="6" spans="1:14" s="50" customFormat="1" x14ac:dyDescent="0.35">
      <c r="A6" s="8" t="s">
        <v>411</v>
      </c>
      <c r="B6" s="183">
        <f>-VLOOKUP($B$4,'Depreciation input worksheet'!$C$35:$AV$38,COLUMNS('Depreciation input worksheet'!$C:$AR),0)</f>
        <v>-20006.849315068495</v>
      </c>
      <c r="C6" s="183">
        <f>-VLOOKUP($C$4,'Depreciation input worksheet'!$C$35:$AV$38,COLUMNS('Depreciation input worksheet'!$C:$AR),0)</f>
        <v>-300</v>
      </c>
      <c r="D6" s="183">
        <f>-VLOOKUP($D$4,'Depreciation input worksheet'!$C$35:$AV$38,COLUMNS('Depreciation input worksheet'!$C:$AR),0)</f>
        <v>-22528.303490388411</v>
      </c>
      <c r="E6" s="183">
        <f>-VLOOKUP($E$4,'Depreciation input worksheet'!$C$35:$AV$38,COLUMNS('Depreciation input worksheet'!$C:$AR),0)</f>
        <v>-875.17123287671234</v>
      </c>
      <c r="F6" s="126"/>
      <c r="G6" s="229">
        <f>SUM($B6:$E6)</f>
        <v>-43710.324038333616</v>
      </c>
      <c r="H6" s="34"/>
      <c r="I6"/>
      <c r="J6"/>
      <c r="K6"/>
      <c r="L6"/>
      <c r="M6"/>
      <c r="N6"/>
    </row>
    <row r="7" spans="1:14" s="2" customFormat="1" x14ac:dyDescent="0.35">
      <c r="A7" s="40" t="s">
        <v>214</v>
      </c>
      <c r="B7" s="230">
        <f>SUM(B5:B6)</f>
        <v>9993.1506849315047</v>
      </c>
      <c r="C7" s="230">
        <f t="shared" ref="C7:E7" si="0">SUM(C5:C6)</f>
        <v>0</v>
      </c>
      <c r="D7" s="230">
        <f t="shared" si="0"/>
        <v>17671.696509611589</v>
      </c>
      <c r="E7" s="230">
        <f t="shared" si="0"/>
        <v>124.82876712328766</v>
      </c>
      <c r="F7" s="129"/>
      <c r="G7" s="231">
        <f>SUM($B7:$E7)</f>
        <v>27789.67596166638</v>
      </c>
    </row>
    <row r="8" spans="1:14" ht="4.5" customHeight="1" x14ac:dyDescent="0.35">
      <c r="B8" s="126"/>
      <c r="C8" s="126"/>
      <c r="D8" s="126"/>
      <c r="E8" s="126"/>
      <c r="F8" s="126"/>
      <c r="G8" s="126"/>
    </row>
    <row r="9" spans="1:14" x14ac:dyDescent="0.35">
      <c r="A9" t="s">
        <v>206</v>
      </c>
      <c r="B9" s="232">
        <f>SUMIFS('Depreciation input worksheet'!$I:$I,'Depreciation input worksheet'!$C:$C,'Fixed assets summary'!B$4,'Depreciation input worksheet'!$G:$G,"A")</f>
        <v>100000</v>
      </c>
      <c r="C9" s="232">
        <f>SUMIFS('Depreciation input worksheet'!$I:$I,'Depreciation input worksheet'!$C:$C,'Fixed assets summary'!C$4,'Depreciation input worksheet'!$G:$G,"A")</f>
        <v>5500</v>
      </c>
      <c r="D9" s="232">
        <f>SUMIFS('Depreciation input worksheet'!$I:$I,'Depreciation input worksheet'!$C:$C,'Fixed assets summary'!D$4,'Depreciation input worksheet'!$G:$G,"A")</f>
        <v>0</v>
      </c>
      <c r="E9" s="232">
        <f>SUMIFS('Depreciation input worksheet'!$I:$I,'Depreciation input worksheet'!$C:$C,'Fixed assets summary'!E$4,'Depreciation input worksheet'!$G:$G,"A")</f>
        <v>0</v>
      </c>
      <c r="F9" s="126"/>
      <c r="G9" s="229">
        <f t="shared" ref="G9:G11" si="1">SUM($B9:$E9)</f>
        <v>105500</v>
      </c>
    </row>
    <row r="10" spans="1:14" x14ac:dyDescent="0.35">
      <c r="A10" t="s">
        <v>384</v>
      </c>
      <c r="B10" s="232">
        <f>-SUMIFS('Depreciation input worksheet'!$AV:$AV,'Depreciation input worksheet'!$C:$C,'Fixed assets summary'!B$4,'Depreciation input worksheet'!$G:$G,"D")</f>
        <v>-9102.7397260273938</v>
      </c>
      <c r="C10" s="232">
        <f>SUMIFS('Depreciation input worksheet'!$AV:$AV,'Depreciation input worksheet'!$C:$C,'Fixed assets summary'!C$4,'Depreciation input worksheet'!$G:$G,"D")</f>
        <v>0</v>
      </c>
      <c r="D10" s="232">
        <f>SUMIFS('Depreciation input worksheet'!$AV:$AV,'Depreciation input worksheet'!$C:$C,'Fixed assets summary'!D$4,'Depreciation input worksheet'!$G:$G,"D")</f>
        <v>0</v>
      </c>
      <c r="E10" s="232">
        <f>SUMIFS('Depreciation input worksheet'!$AV:$AV,'Depreciation input worksheet'!$C:$C,'Fixed assets summary'!E$4,'Depreciation input worksheet'!$G:$G,"D")</f>
        <v>0</v>
      </c>
      <c r="F10" s="126"/>
      <c r="G10" s="229">
        <f>SUM($B10:$E10)</f>
        <v>-9102.7397260273938</v>
      </c>
    </row>
    <row r="11" spans="1:14" x14ac:dyDescent="0.35">
      <c r="A11" t="s">
        <v>296</v>
      </c>
      <c r="B11" s="233">
        <f>-(VLOOKUP(B$4,'Depreciation input worksheet'!$C$35:$AS$38,COLUMNS('Depreciation input worksheet'!$C$35:$AS$35),0)-
VLOOKUP(B$4,'Depreciation input worksheet'!$C$35:$AR$38,COLUMNS('Depreciation input worksheet'!$C$35:$AR$35),0))</f>
        <v>-6224.8186946011301</v>
      </c>
      <c r="C11" s="233">
        <f>-(VLOOKUP(C$4,'Depreciation input worksheet'!$C$35:$AS$38,COLUMNS('Depreciation input worksheet'!$C$35:$AS$35),0)-
VLOOKUP(C$4,'Depreciation input worksheet'!$C$35:$AR$38,COLUMNS('Depreciation input worksheet'!$C$35:$AR$35),0))</f>
        <v>-74.183350895679666</v>
      </c>
      <c r="D11" s="233">
        <f>-(VLOOKUP(D$4,'Depreciation input worksheet'!$C$35:$AS$38,COLUMNS('Depreciation input worksheet'!$C$35:$AS$35),0)-
VLOOKUP(D$4,'Depreciation input worksheet'!$C$35:$AR$38,COLUMNS('Depreciation input worksheet'!$C$35:$AR$35),0))</f>
        <v>-2356.2262012815445</v>
      </c>
      <c r="E11" s="233">
        <f>-(VLOOKUP(E$4,'Depreciation input worksheet'!$C$35:$AS$38,COLUMNS('Depreciation input worksheet'!$C$35:$AS$35),0)-
VLOOKUP(E$4,'Depreciation input worksheet'!$C$35:$AR$38,COLUMNS('Depreciation input worksheet'!$C$35:$AR$35),0))</f>
        <v>0</v>
      </c>
      <c r="F11" s="126"/>
      <c r="G11" s="229">
        <f t="shared" si="1"/>
        <v>-8655.2282467783552</v>
      </c>
    </row>
    <row r="12" spans="1:14" ht="3.75" customHeight="1" x14ac:dyDescent="0.35">
      <c r="B12" s="134"/>
      <c r="C12" s="134"/>
      <c r="D12" s="134"/>
      <c r="E12" s="134"/>
      <c r="F12" s="126"/>
      <c r="G12" s="234"/>
    </row>
    <row r="13" spans="1:14" x14ac:dyDescent="0.35">
      <c r="A13" s="40" t="s">
        <v>215</v>
      </c>
      <c r="B13" s="235">
        <f>SUM(B7:B11)</f>
        <v>94665.592264302977</v>
      </c>
      <c r="C13" s="235">
        <f t="shared" ref="C13:E13" si="2">SUM(C7:C11)</f>
        <v>5425.8166491043203</v>
      </c>
      <c r="D13" s="235">
        <f t="shared" si="2"/>
        <v>15315.470308330045</v>
      </c>
      <c r="E13" s="235">
        <f t="shared" si="2"/>
        <v>124.82876712328766</v>
      </c>
      <c r="F13" s="126"/>
      <c r="G13" s="231">
        <f>SUM($B13:$E13)</f>
        <v>115531.70798886062</v>
      </c>
      <c r="H13" s="34"/>
      <c r="I13" s="34"/>
    </row>
    <row r="14" spans="1:14" x14ac:dyDescent="0.35">
      <c r="B14" s="126"/>
      <c r="C14" s="126"/>
      <c r="D14" s="126"/>
      <c r="E14" s="126"/>
      <c r="F14" s="126"/>
      <c r="G14" s="126"/>
    </row>
    <row r="15" spans="1:14" x14ac:dyDescent="0.35">
      <c r="A15" s="110" t="s">
        <v>464</v>
      </c>
      <c r="B15" s="236"/>
      <c r="C15" s="236"/>
      <c r="D15" s="236"/>
      <c r="E15" s="236"/>
      <c r="F15" s="126"/>
      <c r="G15" s="236"/>
    </row>
    <row r="16" spans="1:14" x14ac:dyDescent="0.35">
      <c r="A16" s="8" t="s">
        <v>545</v>
      </c>
      <c r="B16" s="237">
        <f>B5+B9</f>
        <v>130000</v>
      </c>
      <c r="C16" s="237">
        <f t="shared" ref="C16:E16" si="3">C5+C9</f>
        <v>5800</v>
      </c>
      <c r="D16" s="237">
        <f t="shared" si="3"/>
        <v>40200</v>
      </c>
      <c r="E16" s="237">
        <f t="shared" si="3"/>
        <v>1000</v>
      </c>
      <c r="F16" s="126"/>
      <c r="G16" s="237">
        <f>SUM(B16:E16)</f>
        <v>177000</v>
      </c>
    </row>
    <row r="17" spans="1:11" x14ac:dyDescent="0.35">
      <c r="A17" s="123" t="s">
        <v>413</v>
      </c>
      <c r="B17" s="137">
        <f>-VLOOKUP(B$4,'Depreciation input worksheet'!$C$35:$AS$38,COLUMNS('Depreciation input worksheet'!$C$35:$AS$35),0)</f>
        <v>-26231.668009669625</v>
      </c>
      <c r="C17" s="137">
        <f>-VLOOKUP(C$4,'Depreciation input worksheet'!$C$35:$AS$38,COLUMNS('Depreciation input worksheet'!$C$35:$AS$35),0)</f>
        <v>-374.18335089567967</v>
      </c>
      <c r="D17" s="137">
        <f>-VLOOKUP(D$4,'Depreciation input worksheet'!$C$35:$AS$38,COLUMNS('Depreciation input worksheet'!$C$35:$AS$35),0)</f>
        <v>-24884.529691669955</v>
      </c>
      <c r="E17" s="137">
        <f>-VLOOKUP(E$4,'Depreciation input worksheet'!$C$35:$AS$38,COLUMNS('Depreciation input worksheet'!$C$35:$AS$35),0)</f>
        <v>-875.17123287671234</v>
      </c>
      <c r="F17" s="126"/>
      <c r="G17" s="237">
        <f>SUM(B17:E17)</f>
        <v>-52365.552285111968</v>
      </c>
      <c r="I17" s="34"/>
    </row>
    <row r="18" spans="1:11" x14ac:dyDescent="0.35">
      <c r="A18" s="124" t="s">
        <v>327</v>
      </c>
      <c r="B18" s="238">
        <f>SUM(B16:B17)</f>
        <v>103768.33199033038</v>
      </c>
      <c r="C18" s="238">
        <f t="shared" ref="C18:E18" si="4">SUM(C16:C17)</f>
        <v>5425.8166491043203</v>
      </c>
      <c r="D18" s="238">
        <f t="shared" si="4"/>
        <v>15315.470308330045</v>
      </c>
      <c r="E18" s="238">
        <f t="shared" si="4"/>
        <v>124.82876712328766</v>
      </c>
      <c r="F18" s="129"/>
      <c r="G18" s="229">
        <f>SUM($B18:$E18)</f>
        <v>124634.44771488803</v>
      </c>
      <c r="H18" s="34"/>
    </row>
    <row r="19" spans="1:11" s="56" customFormat="1" ht="13" x14ac:dyDescent="0.3">
      <c r="A19" s="56" t="s">
        <v>465</v>
      </c>
      <c r="B19" s="239">
        <f>B13-B18</f>
        <v>-9102.739726027401</v>
      </c>
      <c r="C19" s="239">
        <f t="shared" ref="C19:E19" si="5">C13-C18</f>
        <v>0</v>
      </c>
      <c r="D19" s="239">
        <f>D13-D18</f>
        <v>0</v>
      </c>
      <c r="E19" s="239">
        <f t="shared" si="5"/>
        <v>0</v>
      </c>
      <c r="F19" s="240"/>
      <c r="G19" s="241">
        <f>SUM($B19:$E19)</f>
        <v>-9102.739726027401</v>
      </c>
      <c r="H19" s="66"/>
    </row>
    <row r="20" spans="1:11" s="56" customFormat="1" ht="13" x14ac:dyDescent="0.3">
      <c r="B20" s="242"/>
      <c r="C20" s="242"/>
      <c r="D20" s="242"/>
      <c r="E20" s="242"/>
      <c r="F20" s="242"/>
      <c r="G20" s="242"/>
      <c r="H20" s="66"/>
    </row>
    <row r="21" spans="1:11" s="56" customFormat="1" x14ac:dyDescent="0.35">
      <c r="B21" s="242"/>
      <c r="C21" s="240"/>
      <c r="D21" s="240"/>
      <c r="E21" s="240"/>
      <c r="F21" s="126"/>
      <c r="G21" s="243">
        <f>G5+G9-G13+G17</f>
        <v>9102.7397260274083</v>
      </c>
      <c r="H21" s="528" t="str">
        <f>IF($G$21&lt;&gt;0,"If assets have been disposed of during the period, complete a journal entry to the Accounts worksheet. Refer to Instructions for help.","")</f>
        <v>If assets have been disposed of during the period, complete a journal entry to the Accounts worksheet. Refer to Instructions for help.</v>
      </c>
      <c r="I21" s="528"/>
      <c r="J21" s="528"/>
      <c r="K21" s="528"/>
    </row>
    <row r="22" spans="1:11" x14ac:dyDescent="0.35">
      <c r="B22"/>
      <c r="C22"/>
      <c r="D22"/>
      <c r="E22"/>
      <c r="G22" s="34"/>
      <c r="H22" s="528"/>
      <c r="I22" s="528"/>
      <c r="J22" s="528"/>
      <c r="K22" s="528"/>
    </row>
    <row r="23" spans="1:11" x14ac:dyDescent="0.35">
      <c r="B23"/>
      <c r="C23"/>
      <c r="D23"/>
      <c r="E23"/>
      <c r="H23" s="528"/>
      <c r="I23" s="528"/>
      <c r="J23" s="528"/>
      <c r="K23" s="528"/>
    </row>
    <row r="24" spans="1:11" hidden="1" x14ac:dyDescent="0.35">
      <c r="B24"/>
      <c r="C24"/>
      <c r="D24"/>
      <c r="E24"/>
      <c r="G24" s="34"/>
    </row>
    <row r="25" spans="1:11" hidden="1" x14ac:dyDescent="0.35">
      <c r="B25"/>
      <c r="C25"/>
      <c r="D25"/>
      <c r="E25"/>
    </row>
    <row r="26" spans="1:11" hidden="1" x14ac:dyDescent="0.35">
      <c r="B26"/>
      <c r="C26"/>
      <c r="D26"/>
      <c r="E26"/>
    </row>
    <row r="27" spans="1:11" hidden="1" x14ac:dyDescent="0.35">
      <c r="B27"/>
      <c r="C27"/>
      <c r="D27"/>
      <c r="E27"/>
    </row>
    <row r="28" spans="1:11" hidden="1" x14ac:dyDescent="0.35">
      <c r="B28"/>
      <c r="C28"/>
      <c r="D28"/>
      <c r="E28"/>
    </row>
    <row r="29" spans="1:11" hidden="1" x14ac:dyDescent="0.35">
      <c r="B29"/>
      <c r="C29"/>
      <c r="D29"/>
      <c r="E29"/>
    </row>
    <row r="30" spans="1:11" hidden="1" x14ac:dyDescent="0.35">
      <c r="B30"/>
      <c r="C30"/>
      <c r="D30"/>
      <c r="E30"/>
    </row>
    <row r="31" spans="1:11" hidden="1" x14ac:dyDescent="0.35">
      <c r="B31"/>
      <c r="C31"/>
      <c r="D31"/>
      <c r="E31"/>
    </row>
  </sheetData>
  <sheetProtection algorithmName="SHA-512" hashValue="y2X3CLhh46aPMBJ3lUic1sllo9lrqHBC3EFZFdKeSbfQUl3bIPHCHEmnSXuzeznUAuQ90HkL8D6nfxgDsM8hqA==" saltValue="AsbyzuT9FYlQgrs38wNxzQ==" spinCount="100000" sheet="1" objects="1" scenarios="1"/>
  <mergeCells count="1">
    <mergeCell ref="H21:K23"/>
  </mergeCells>
  <conditionalFormatting sqref="G21">
    <cfRule type="cellIs" dxfId="7" priority="4" operator="notEqual">
      <formula>0</formula>
    </cfRule>
  </conditionalFormatting>
  <conditionalFormatting sqref="B10:G10 B19:G19">
    <cfRule type="cellIs" dxfId="6" priority="1" operator="notEqual">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D5A0B-CEE8-4227-BCF1-A20B522BDE9E}">
  <sheetPr>
    <tabColor theme="3"/>
  </sheetPr>
  <dimension ref="A1"/>
  <sheetViews>
    <sheetView showGridLines="0" workbookViewId="0">
      <selection activeCell="G10" sqref="G10"/>
    </sheetView>
  </sheetViews>
  <sheetFormatPr defaultRowHeight="14.5" x14ac:dyDescent="0.3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D6A73-6B81-44A1-8E08-17C77688DB24}">
  <dimension ref="B1:AY58"/>
  <sheetViews>
    <sheetView showGridLines="0" zoomScale="90" zoomScaleNormal="90" workbookViewId="0">
      <pane xSplit="3" ySplit="2" topLeftCell="D3" activePane="bottomRight" state="frozen"/>
      <selection activeCell="B5" sqref="B5:E5"/>
      <selection pane="topRight" activeCell="B5" sqref="B5:E5"/>
      <selection pane="bottomLeft" activeCell="B5" sqref="B5:E5"/>
      <selection pane="bottomRight" activeCell="P5" sqref="P5"/>
    </sheetView>
  </sheetViews>
  <sheetFormatPr defaultColWidth="9.1796875" defaultRowHeight="14.5" outlineLevelCol="1" x14ac:dyDescent="0.35"/>
  <cols>
    <col min="1" max="1" width="2.1796875" style="126" customWidth="1"/>
    <col min="2" max="2" width="8.26953125" style="173" customWidth="1"/>
    <col min="3" max="3" width="26.26953125" style="173" customWidth="1"/>
    <col min="4" max="4" width="32.81640625" style="173" customWidth="1"/>
    <col min="5" max="5" width="13.54296875" style="173" bestFit="1" customWidth="1"/>
    <col min="6" max="6" width="15.1796875" style="173" hidden="1" customWidth="1"/>
    <col min="7" max="7" width="10.54296875" style="173" bestFit="1" customWidth="1"/>
    <col min="8" max="8" width="12.81640625" style="173" customWidth="1"/>
    <col min="9" max="9" width="15.54296875" style="175" customWidth="1"/>
    <col min="10" max="10" width="12.1796875" style="173" customWidth="1"/>
    <col min="11" max="11" width="14.54296875" style="173" customWidth="1"/>
    <col min="12" max="12" width="18.81640625" style="173" bestFit="1" customWidth="1"/>
    <col min="13" max="13" width="4.54296875" style="126" hidden="1" customWidth="1"/>
    <col min="14" max="14" width="11.26953125" style="134" customWidth="1" outlineLevel="1"/>
    <col min="15" max="43" width="12.26953125" style="134" customWidth="1" outlineLevel="1"/>
    <col min="44" max="45" width="23.54296875" style="175" customWidth="1"/>
    <col min="46" max="46" width="1" style="126" customWidth="1"/>
    <col min="47" max="47" width="23.54296875" style="175" customWidth="1"/>
    <col min="48" max="48" width="22" style="126" bestFit="1" customWidth="1"/>
    <col min="49" max="49" width="17.26953125" style="394" hidden="1" customWidth="1"/>
    <col min="50" max="50" width="16.26953125" style="126" hidden="1" customWidth="1"/>
    <col min="51" max="51" width="111" style="126" bestFit="1" customWidth="1"/>
    <col min="52" max="16384" width="9.1796875" style="126"/>
  </cols>
  <sheetData>
    <row r="1" spans="2:51" x14ac:dyDescent="0.35">
      <c r="B1" s="294" t="s">
        <v>220</v>
      </c>
      <c r="D1" s="245">
        <f>'Business Info'!$B$2</f>
        <v>46568</v>
      </c>
      <c r="E1" s="343"/>
      <c r="G1" s="398"/>
      <c r="I1" s="399"/>
      <c r="J1" s="399"/>
      <c r="L1" s="398"/>
      <c r="N1" s="290"/>
      <c r="O1" s="399"/>
      <c r="P1" s="126"/>
      <c r="Q1" s="126"/>
      <c r="R1" s="126"/>
      <c r="S1" s="126"/>
      <c r="U1" s="249"/>
      <c r="AM1" s="400"/>
      <c r="AR1" s="401"/>
      <c r="AS1" s="401"/>
      <c r="AU1" s="401"/>
      <c r="AV1" s="401"/>
    </row>
    <row r="2" spans="2:51" s="159" customFormat="1" ht="29" x14ac:dyDescent="0.35">
      <c r="B2" s="402" t="s">
        <v>217</v>
      </c>
      <c r="C2" s="402" t="s">
        <v>204</v>
      </c>
      <c r="D2" s="402" t="s">
        <v>199</v>
      </c>
      <c r="E2" s="402" t="s">
        <v>200</v>
      </c>
      <c r="F2" s="402" t="s">
        <v>221</v>
      </c>
      <c r="G2" s="402" t="s">
        <v>297</v>
      </c>
      <c r="H2" s="402" t="s">
        <v>219</v>
      </c>
      <c r="I2" s="163" t="s">
        <v>201</v>
      </c>
      <c r="J2" s="402" t="s">
        <v>202</v>
      </c>
      <c r="K2" s="402" t="s">
        <v>216</v>
      </c>
      <c r="L2" s="402" t="s">
        <v>203</v>
      </c>
      <c r="M2" s="402" t="s">
        <v>224</v>
      </c>
      <c r="N2" s="403">
        <v>1</v>
      </c>
      <c r="O2" s="403">
        <v>2</v>
      </c>
      <c r="P2" s="403">
        <v>3</v>
      </c>
      <c r="Q2" s="403">
        <v>4</v>
      </c>
      <c r="R2" s="404">
        <v>5</v>
      </c>
      <c r="S2" s="403">
        <v>6</v>
      </c>
      <c r="T2" s="403">
        <v>7</v>
      </c>
      <c r="U2" s="403">
        <v>8</v>
      </c>
      <c r="V2" s="403">
        <v>9</v>
      </c>
      <c r="W2" s="403">
        <v>10</v>
      </c>
      <c r="X2" s="403">
        <v>11</v>
      </c>
      <c r="Y2" s="403">
        <v>12</v>
      </c>
      <c r="Z2" s="403">
        <v>13</v>
      </c>
      <c r="AA2" s="403">
        <v>14</v>
      </c>
      <c r="AB2" s="403">
        <v>15</v>
      </c>
      <c r="AC2" s="403">
        <v>16</v>
      </c>
      <c r="AD2" s="403">
        <v>17</v>
      </c>
      <c r="AE2" s="403">
        <v>18</v>
      </c>
      <c r="AF2" s="403">
        <v>19</v>
      </c>
      <c r="AG2" s="403">
        <v>20</v>
      </c>
      <c r="AH2" s="403">
        <v>21</v>
      </c>
      <c r="AI2" s="403">
        <v>22</v>
      </c>
      <c r="AJ2" s="403">
        <v>23</v>
      </c>
      <c r="AK2" s="403">
        <v>24</v>
      </c>
      <c r="AL2" s="403">
        <v>25</v>
      </c>
      <c r="AM2" s="403">
        <v>26</v>
      </c>
      <c r="AN2" s="403">
        <v>27</v>
      </c>
      <c r="AO2" s="403">
        <v>28</v>
      </c>
      <c r="AP2" s="403">
        <v>29</v>
      </c>
      <c r="AQ2" s="403">
        <v>30</v>
      </c>
      <c r="AR2" s="210" t="s">
        <v>243</v>
      </c>
      <c r="AS2" s="210" t="s">
        <v>244</v>
      </c>
      <c r="AT2" s="126"/>
      <c r="AU2" s="405" t="s">
        <v>245</v>
      </c>
      <c r="AV2" s="405" t="s">
        <v>242</v>
      </c>
      <c r="AW2" s="406" t="s">
        <v>247</v>
      </c>
      <c r="AX2" s="406" t="s">
        <v>248</v>
      </c>
    </row>
    <row r="3" spans="2:51" x14ac:dyDescent="0.35">
      <c r="B3" s="244">
        <f>IF(C3="","",ROW()-2)</f>
        <v>1</v>
      </c>
      <c r="C3" s="244" t="s">
        <v>119</v>
      </c>
      <c r="D3" s="244" t="s">
        <v>209</v>
      </c>
      <c r="E3" s="407">
        <v>46237</v>
      </c>
      <c r="F3" s="246">
        <f>IF($E3="","",
DATE(YEAR($E3)+(MONTH($E3)&gt;6),6,30))</f>
        <v>46568</v>
      </c>
      <c r="G3" s="246" t="str">
        <f>IF($F3=$D$1,"A",
IF(DATE(YEAR(H3)+(MONTH(H3)&gt;6),6,30)=$D$1,"D",
""))</f>
        <v>A</v>
      </c>
      <c r="H3" s="408"/>
      <c r="I3" s="250">
        <v>100000</v>
      </c>
      <c r="J3" s="244">
        <v>17</v>
      </c>
      <c r="K3" s="247">
        <f t="shared" ref="K3:K7" si="0">IFERROR(
IF(AND($M3="RB",$J3&lt;=1),1/$J3,
IF($M3="RB",2/$J3,
1/$J3)),
"")</f>
        <v>5.8823529411764705E-2</v>
      </c>
      <c r="L3" s="297" t="s">
        <v>208</v>
      </c>
      <c r="M3" s="409" t="str">
        <f>IFERROR(VLOOKUP($L3,'Ref tables'!$I$3:$J$4,2,0),"")</f>
        <v>SL</v>
      </c>
      <c r="N3" s="249">
        <f>IF($E3="","",
IF($M3="SL",
IF($E3&gt;$D$1,"",
IF(AND(ROUNDUP(YEARFRAC($E3,$H3,3),0)=N$2,N$2&lt;=$J3),$I3/($J3*365)*(DATE(YEAR($H3),MONTH($H3),DAY($H3))-DATE(YEAR(H3)-(MONTH(H3)&lt;=6),7,1)),
IF(AND(N$2&lt;=$J3,$F3-$E3=0),$I3/($J3*365)*($F3-$E3+1),
IF(AND(N$2&lt;=$J3,$F3-$E3=364),$I3/($J3*365)*($F3-$E3+1),
$I3/($J3*365)*($F3-$E3))))),
IF($E3&gt;$D$1,"",
IF(ROUNDUP(YEARFRAC($E3,$H3,3),0)=N$2,$K3*($I3*((DATE(YEAR($H3),MONTH($H3),DAY($H3))-DATE(YEAR($H3)-(MONTH($H3)&lt;=6),7,1))/365)),
IF(AND(N$2&lt;=$J3,$F3-$E3=0),$K3*$I3*($F3-$E3+1)/365,
IF(AND(N$2&lt;=$J3,$F3-$E3=364),$K3*$I3*($F3-$E3+1)/365,
$K3*$I3*($F3-$E3)/365))))))</f>
        <v>5334.4077356970183</v>
      </c>
      <c r="O3" s="249" t="str">
        <f xml:space="preserve">
IF($M3="SL",
IF($E3&gt;$D$1,"",
IF(DATE(YEAR($E3)+(MONTH($E3)&gt;6)+N$2,6,30)&gt;$D$1,"",
IF(AND($H3&lt;&gt;"",$H3&lt;DATE(YEAR($E3)-(MONTH($E3)&lt;=6)+N$2,7,1)),"",
IF(AND(SUM($N3:N3)&lt;$I3,$H3&lt;&gt;"",$H3&lt;=DATE(YEAR($E3)+(MONTH($E3)&gt;6)+N$2,6,30),$H3&gt;=DATE(YEAR($E3)-(MONTH($E3)&lt;=6)+N$2,7,1)),$I3/($J3*365)*(DATE(YEAR($H3),MONTH($H3),DAY($H3))-DATE(YEAR($H3)-(MONTH($H3)&lt;=6),7,1)),
IF(AND(SUM($N3:N3)&lt;$I3,O$2&lt;=$J3),$I3/($J3*365)*MROUND((EDATE($E3,12*O$2))-(EDATE($E3,12*N$2)),5),
IF(AND(SUM($N3:N3)&lt;$I3,O$2&gt;$J3),$I3-SUM($N3:N3),"")))))),
IF($E3&gt;$D$1,"",
IF(DATE(YEAR($E3)+(MONTH($E3)&gt;6)+N$2,6,30)&gt;$D$1,"",
IF(AND($H3&lt;&gt;"",$H3&lt;DATE(YEAR($E3)-(MONTH($E3)&lt;=6)+N$2,7,1)),"",
IF(AND(SUM($N3:N3)&lt;$I3,$H3&lt;&gt;"",$H3&lt;=DATE(YEAR($E3)+(MONTH($E3)&gt;6)+N$2,6,30),$H3&gt;=DATE(YEAR($E3)-(MONTH($E3)&lt;=6)+N$2,7,1)),$K3*($I3-SUM($N3:N3))*((DATE(YEAR($H3),MONTH($H3),DAY($H3))-DATE(YEAR($H3)-(MONTH($H3)&lt;=6),7,1))/365),
IF(O$2&lt;=$J3,$K3*($I3-SUM($N3:N3))*MROUND((EDATE($E3,12*O$2))-(EDATE($E3,12*N$2)),5)/365,""))))))</f>
        <v/>
      </c>
      <c r="P3" s="249" t="str">
        <f xml:space="preserve">
IF($M3="SL",
IF($E3&gt;$D$1,"",
IF(DATE(YEAR($E3)+(MONTH($E3)&gt;6)+O$2,6,30)&gt;$D$1,"",
IF(AND($H3&lt;&gt;"",$H3&lt;DATE(YEAR($E3)-(MONTH($E3)&lt;=6)+O$2,7,1)),"",
IF(AND(SUM($N3:O3)&lt;$I3,$H3&lt;&gt;"",$H3&lt;=DATE(YEAR($E3)+(MONTH($E3)&gt;6)+O$2,6,30),$H3&gt;=DATE(YEAR($E3)-(MONTH($E3)&lt;=6)+O$2,7,1)),$I3/($J3*365)*(DATE(YEAR($H3),MONTH($H3),DAY($H3))-DATE(YEAR($H3)-(MONTH($H3)&lt;=6),7,1)),
IF(AND(SUM($N3:O3)&lt;$I3,P$2&lt;=$J3),$I3/($J3*365)*MROUND((EDATE($E3,12*P$2))-(EDATE($E3,12*O$2)),5),
IF(AND(SUM($N3:O3)&lt;$I3,P$2&gt;$J3),$I3-SUM($N3:O3),"")))))),
IF($E3&gt;$D$1,"",
IF(DATE(YEAR($E3)+(MONTH($E3)&gt;6)+O$2,6,30)&gt;$D$1,"",
IF(AND($H3&lt;&gt;"",$H3&lt;DATE(YEAR($E3)-(MONTH($E3)&lt;=6)+O$2,7,1)),"",
IF(AND(SUM($N3:O3)&lt;$I3,$H3&lt;&gt;"",$H3&lt;=DATE(YEAR($E3)+(MONTH($E3)&gt;6)+O$2,6,30),$H3&gt;=DATE(YEAR($E3)-(MONTH($E3)&lt;=6)+O$2,7,1)),$K3*($I3-SUM($N3:O3))*((DATE(YEAR($H3),MONTH($H3),DAY($H3))-DATE(YEAR($H3)-(MONTH($H3)&lt;=6),7,1))/365),
IF(P$2&lt;=$J3,$K3*($I3-SUM($N3:O3))*MROUND((EDATE($E3,12*P$2))-(EDATE($E3,12*O$2)),5)/365,""))))))</f>
        <v/>
      </c>
      <c r="Q3" s="249" t="str">
        <f xml:space="preserve">
IF($M3="SL",
IF($E3&gt;$D$1,"",
IF(DATE(YEAR($E3)+(MONTH($E3)&gt;6)+P$2,6,30)&gt;$D$1,"",
IF(AND($H3&lt;&gt;"",$H3&lt;DATE(YEAR($E3)-(MONTH($E3)&lt;=6)+P$2,7,1)),"",
IF(AND(SUM($N3:P3)&lt;$I3,$H3&lt;&gt;"",$H3&lt;=DATE(YEAR($E3)+(MONTH($E3)&gt;6)+P$2,6,30),$H3&gt;=DATE(YEAR($E3)-(MONTH($E3)&lt;=6)+P$2,7,1)),$I3/($J3*365)*(DATE(YEAR($H3),MONTH($H3),DAY($H3))-DATE(YEAR($H3)-(MONTH($H3)&lt;=6),7,1)),
IF(AND(SUM($N3:P3)&lt;$I3,Q$2&lt;=$J3),$I3/($J3*365)*MROUND((EDATE($E3,12*Q$2))-(EDATE($E3,12*P$2)),5),
IF(AND(SUM($N3:P3)&lt;$I3,Q$2&gt;$J3),$I3-SUM($N3:P3),"")))))),
IF($E3&gt;$D$1,"",
IF(DATE(YEAR($E3)+(MONTH($E3)&gt;6)+P$2,6,30)&gt;$D$1,"",
IF(AND($H3&lt;&gt;"",$H3&lt;DATE(YEAR($E3)-(MONTH($E3)&lt;=6)+P$2,7,1)),"",
IF(AND(SUM($N3:P3)&lt;$I3,$H3&lt;&gt;"",$H3&lt;=DATE(YEAR($E3)+(MONTH($E3)&gt;6)+P$2,6,30),$H3&gt;=DATE(YEAR($E3)-(MONTH($E3)&lt;=6)+P$2,7,1)),$K3*($I3-SUM($N3:P3))*((DATE(YEAR($H3),MONTH($H3),DAY($H3))-DATE(YEAR($H3)-(MONTH($H3)&lt;=6),7,1))/365),
IF(Q$2&lt;=$J3,$K3*($I3-SUM($N3:P3))*MROUND((EDATE($E3,12*Q$2))-(EDATE($E3,12*P$2)),5)/365,""))))))</f>
        <v/>
      </c>
      <c r="R3" s="249" t="str">
        <f xml:space="preserve">
IF($M3="SL",
IF($E3&gt;$D$1,"",
IF(DATE(YEAR($E3)+(MONTH($E3)&gt;6)+Q$2,6,30)&gt;$D$1,"",
IF(AND($H3&lt;&gt;"",$H3&lt;DATE(YEAR($E3)-(MONTH($E3)&lt;=6)+Q$2,7,1)),"",
IF(AND(SUM($N3:Q3)&lt;$I3,$H3&lt;&gt;"",$H3&lt;=DATE(YEAR($E3)+(MONTH($E3)&gt;6)+Q$2,6,30),$H3&gt;=DATE(YEAR($E3)-(MONTH($E3)&lt;=6)+Q$2,7,1)),$I3/($J3*365)*(DATE(YEAR($H3),MONTH($H3),DAY($H3))-DATE(YEAR($H3)-(MONTH($H3)&lt;=6),7,1)),
IF(AND(SUM($N3:Q3)&lt;$I3,R$2&lt;=$J3),$I3/($J3*365)*MROUND((EDATE($E3,12*R$2))-(EDATE($E3,12*Q$2)),5),
IF(AND(SUM($N3:Q3)&lt;$I3,R$2&gt;$J3),$I3-SUM($N3:Q3),"")))))),
IF($E3&gt;$D$1,"",
IF(DATE(YEAR($E3)+(MONTH($E3)&gt;6)+Q$2,6,30)&gt;$D$1,"",
IF(AND($H3&lt;&gt;"",$H3&lt;DATE(YEAR($E3)-(MONTH($E3)&lt;=6)+Q$2,7,1)),"",
IF(AND(SUM($N3:Q3)&lt;$I3,$H3&lt;&gt;"",$H3&lt;=DATE(YEAR($E3)+(MONTH($E3)&gt;6)+Q$2,6,30),$H3&gt;=DATE(YEAR($E3)-(MONTH($E3)&lt;=6)+Q$2,7,1)),$K3*($I3-SUM($N3:Q3))*((DATE(YEAR($H3),MONTH($H3),DAY($H3))-DATE(YEAR($H3)-(MONTH($H3)&lt;=6),7,1))/365),
IF(R$2&lt;=$J3,$K3*($I3-SUM($N3:Q3))*MROUND((EDATE($E3,12*R$2))-(EDATE($E3,12*Q$2)),5)/365,""))))))</f>
        <v/>
      </c>
      <c r="S3" s="249" t="str">
        <f xml:space="preserve">
IF($M3="SL",
IF($E3&gt;$D$1,"",
IF(DATE(YEAR($E3)+(MONTH($E3)&gt;6)+R$2,6,30)&gt;$D$1,"",
IF(AND($H3&lt;&gt;"",$H3&lt;DATE(YEAR($E3)-(MONTH($E3)&lt;=6)+R$2,7,1)),"",
IF(AND(SUM($N3:R3)&lt;$I3,$H3&lt;&gt;"",$H3&lt;=DATE(YEAR($E3)+(MONTH($E3)&gt;6)+R$2,6,30),$H3&gt;=DATE(YEAR($E3)-(MONTH($E3)&lt;=6)+R$2,7,1)),$I3/($J3*365)*(DATE(YEAR($H3),MONTH($H3),DAY($H3))-DATE(YEAR($H3)-(MONTH($H3)&lt;=6),7,1)),
IF(AND(SUM($N3:R3)&lt;$I3,S$2&lt;=$J3),$I3/($J3*365)*MROUND((EDATE($E3,12*S$2))-(EDATE($E3,12*R$2)),5),
IF(AND(SUM($N3:R3)&lt;$I3,S$2&gt;$J3),$I3-SUM($N3:R3),"")))))),
IF($E3&gt;$D$1,"",
IF(DATE(YEAR($E3)+(MONTH($E3)&gt;6)+R$2,6,30)&gt;$D$1,"",
IF(AND($H3&lt;&gt;"",$H3&lt;DATE(YEAR($E3)-(MONTH($E3)&lt;=6)+R$2,7,1)),"",
IF(AND(SUM($N3:R3)&lt;$I3,$H3&lt;&gt;"",$H3&lt;=DATE(YEAR($E3)+(MONTH($E3)&gt;6)+R$2,6,30),$H3&gt;=DATE(YEAR($E3)-(MONTH($E3)&lt;=6)+R$2,7,1)),$K3*($I3-SUM($N3:R3))*((DATE(YEAR($H3),MONTH($H3),DAY($H3))-DATE(YEAR($H3)-(MONTH($H3)&lt;=6),7,1))/365),
IF(S$2&lt;=$J3,$K3*($I3-SUM($N3:R3))*MROUND((EDATE($E3,12*S$2))-(EDATE($E3,12*R$2)),5)/365,""))))))</f>
        <v/>
      </c>
      <c r="T3" s="249" t="str">
        <f xml:space="preserve">
IF($M3="SL",
IF($E3&gt;$D$1,"",
IF(DATE(YEAR($E3)+(MONTH($E3)&gt;6)+S$2,6,30)&gt;$D$1,"",
IF(AND($H3&lt;&gt;"",$H3&lt;DATE(YEAR($E3)-(MONTH($E3)&lt;=6)+S$2,7,1)),"",
IF(AND(SUM($N3:S3)&lt;$I3,$H3&lt;&gt;"",$H3&lt;=DATE(YEAR($E3)+(MONTH($E3)&gt;6)+S$2,6,30),$H3&gt;=DATE(YEAR($E3)-(MONTH($E3)&lt;=6)+S$2,7,1)),$I3/($J3*365)*(DATE(YEAR($H3),MONTH($H3),DAY($H3))-DATE(YEAR($H3)-(MONTH($H3)&lt;=6),7,1)),
IF(AND(SUM($N3:S3)&lt;$I3,T$2&lt;=$J3),$I3/($J3*365)*MROUND((EDATE($E3,12*T$2))-(EDATE($E3,12*S$2)),5),
IF(AND(SUM($N3:S3)&lt;$I3,T$2&gt;$J3),$I3-SUM($N3:S3),"")))))),
IF($E3&gt;$D$1,"",
IF(DATE(YEAR($E3)+(MONTH($E3)&gt;6)+S$2,6,30)&gt;$D$1,"",
IF(AND($H3&lt;&gt;"",$H3&lt;DATE(YEAR($E3)-(MONTH($E3)&lt;=6)+S$2,7,1)),"",
IF(AND(SUM($N3:S3)&lt;$I3,$H3&lt;&gt;"",$H3&lt;=DATE(YEAR($E3)+(MONTH($E3)&gt;6)+S$2,6,30),$H3&gt;=DATE(YEAR($E3)-(MONTH($E3)&lt;=6)+S$2,7,1)),$K3*($I3-SUM($N3:S3))*((DATE(YEAR($H3),MONTH($H3),DAY($H3))-DATE(YEAR($H3)-(MONTH($H3)&lt;=6),7,1))/365),
IF(T$2&lt;=$J3,$K3*($I3-SUM($N3:S3))*MROUND((EDATE($E3,12*T$2))-(EDATE($E3,12*S$2)),5)/365,""))))))</f>
        <v/>
      </c>
      <c r="U3" s="249" t="str">
        <f xml:space="preserve">
IF($M3="SL",
IF($E3&gt;$D$1,"",
IF(DATE(YEAR($E3)+(MONTH($E3)&gt;6)+T$2,6,30)&gt;$D$1,"",
IF(AND($H3&lt;&gt;"",$H3&lt;DATE(YEAR($E3)-(MONTH($E3)&lt;=6)+T$2,7,1)),"",
IF(AND(SUM($N3:T3)&lt;$I3,$H3&lt;&gt;"",$H3&lt;=DATE(YEAR($E3)+(MONTH($E3)&gt;6)+T$2,6,30),$H3&gt;=DATE(YEAR($E3)-(MONTH($E3)&lt;=6)+T$2,7,1)),$I3/($J3*365)*(DATE(YEAR($H3),MONTH($H3),DAY($H3))-DATE(YEAR($H3)-(MONTH($H3)&lt;=6),7,1)),
IF(AND(SUM($N3:T3)&lt;$I3,U$2&lt;=$J3),$I3/($J3*365)*MROUND((EDATE($E3,12*U$2))-(EDATE($E3,12*T$2)),5),
IF(AND(SUM($N3:T3)&lt;$I3,U$2&gt;$J3),$I3-SUM($N3:T3),"")))))),
IF($E3&gt;$D$1,"",
IF(DATE(YEAR($E3)+(MONTH($E3)&gt;6)+T$2,6,30)&gt;$D$1,"",
IF(AND($H3&lt;&gt;"",$H3&lt;DATE(YEAR($E3)-(MONTH($E3)&lt;=6)+T$2,7,1)),"",
IF(AND(SUM($N3:T3)&lt;$I3,$H3&lt;&gt;"",$H3&lt;=DATE(YEAR($E3)+(MONTH($E3)&gt;6)+T$2,6,30),$H3&gt;=DATE(YEAR($E3)-(MONTH($E3)&lt;=6)+T$2,7,1)),$K3*($I3-SUM($N3:T3))*((DATE(YEAR($H3),MONTH($H3),DAY($H3))-DATE(YEAR($H3)-(MONTH($H3)&lt;=6),7,1))/365),
IF(U$2&lt;=$J3,$K3*($I3-SUM($N3:T3))*MROUND((EDATE($E3,12*U$2))-(EDATE($E3,12*T$2)),5)/365,""))))))</f>
        <v/>
      </c>
      <c r="V3" s="249" t="str">
        <f xml:space="preserve">
IF($M3="SL",
IF($E3&gt;$D$1,"",
IF(DATE(YEAR($E3)+(MONTH($E3)&gt;6)+U$2,6,30)&gt;$D$1,"",
IF(AND($H3&lt;&gt;"",$H3&lt;DATE(YEAR($E3)-(MONTH($E3)&lt;=6)+U$2,7,1)),"",
IF(AND(SUM($N3:U3)&lt;$I3,$H3&lt;&gt;"",$H3&lt;=DATE(YEAR($E3)+(MONTH($E3)&gt;6)+U$2,6,30),$H3&gt;=DATE(YEAR($E3)-(MONTH($E3)&lt;=6)+U$2,7,1)),$I3/($J3*365)*(DATE(YEAR($H3),MONTH($H3),DAY($H3))-DATE(YEAR($H3)-(MONTH($H3)&lt;=6),7,1)),
IF(AND(SUM($N3:U3)&lt;$I3,V$2&lt;=$J3),$I3/($J3*365)*MROUND((EDATE($E3,12*V$2))-(EDATE($E3,12*U$2)),5),
IF(AND(SUM($N3:U3)&lt;$I3,V$2&gt;$J3),$I3-SUM($N3:U3),"")))))),
IF($E3&gt;$D$1,"",
IF(DATE(YEAR($E3)+(MONTH($E3)&gt;6)+U$2,6,30)&gt;$D$1,"",
IF(AND($H3&lt;&gt;"",$H3&lt;DATE(YEAR($E3)-(MONTH($E3)&lt;=6)+U$2,7,1)),"",
IF(AND(SUM($N3:U3)&lt;$I3,$H3&lt;&gt;"",$H3&lt;=DATE(YEAR($E3)+(MONTH($E3)&gt;6)+U$2,6,30),$H3&gt;=DATE(YEAR($E3)-(MONTH($E3)&lt;=6)+U$2,7,1)),$K3*($I3-SUM($N3:U3))*((DATE(YEAR($H3),MONTH($H3),DAY($H3))-DATE(YEAR($H3)-(MONTH($H3)&lt;=6),7,1))/365),
IF(V$2&lt;=$J3,$K3*($I3-SUM($N3:U3))*MROUND((EDATE($E3,12*V$2))-(EDATE($E3,12*U$2)),5)/365,""))))))</f>
        <v/>
      </c>
      <c r="W3" s="249" t="str">
        <f xml:space="preserve">
IF($M3="SL",
IF($E3&gt;$D$1,"",
IF(DATE(YEAR($E3)+(MONTH($E3)&gt;6)+V$2,6,30)&gt;$D$1,"",
IF(AND($H3&lt;&gt;"",$H3&lt;DATE(YEAR($E3)-(MONTH($E3)&lt;=6)+V$2,7,1)),"",
IF(AND(SUM($N3:V3)&lt;$I3,$H3&lt;&gt;"",$H3&lt;=DATE(YEAR($E3)+(MONTH($E3)&gt;6)+V$2,6,30),$H3&gt;=DATE(YEAR($E3)-(MONTH($E3)&lt;=6)+V$2,7,1)),$I3/($J3*365)*(DATE(YEAR($H3),MONTH($H3),DAY($H3))-DATE(YEAR($H3)-(MONTH($H3)&lt;=6),7,1)),
IF(AND(SUM($N3:V3)&lt;$I3,W$2&lt;=$J3),$I3/($J3*365)*MROUND((EDATE($E3,12*W$2))-(EDATE($E3,12*V$2)),5),
IF(AND(SUM($N3:V3)&lt;$I3,W$2&gt;$J3),$I3-SUM($N3:V3),"")))))),
IF($E3&gt;$D$1,"",
IF(DATE(YEAR($E3)+(MONTH($E3)&gt;6)+V$2,6,30)&gt;$D$1,"",
IF(AND($H3&lt;&gt;"",$H3&lt;DATE(YEAR($E3)-(MONTH($E3)&lt;=6)+V$2,7,1)),"",
IF(AND(SUM($N3:V3)&lt;$I3,$H3&lt;&gt;"",$H3&lt;=DATE(YEAR($E3)+(MONTH($E3)&gt;6)+V$2,6,30),$H3&gt;=DATE(YEAR($E3)-(MONTH($E3)&lt;=6)+V$2,7,1)),$K3*($I3-SUM($N3:V3))*((DATE(YEAR($H3),MONTH($H3),DAY($H3))-DATE(YEAR($H3)-(MONTH($H3)&lt;=6),7,1))/365),
IF(W$2&lt;=$J3,$K3*($I3-SUM($N3:V3))*MROUND((EDATE($E3,12*W$2))-(EDATE($E3,12*V$2)),5)/365,""))))))</f>
        <v/>
      </c>
      <c r="X3" s="249" t="str">
        <f xml:space="preserve">
IF($M3="SL",
IF($E3&gt;$D$1,"",
IF(DATE(YEAR($E3)+(MONTH($E3)&gt;6)+W$2,6,30)&gt;$D$1,"",
IF(AND($H3&lt;&gt;"",$H3&lt;DATE(YEAR($E3)-(MONTH($E3)&lt;=6)+W$2,7,1)),"",
IF(AND(SUM($N3:W3)&lt;$I3,$H3&lt;&gt;"",$H3&lt;=DATE(YEAR($E3)+(MONTH($E3)&gt;6)+W$2,6,30),$H3&gt;=DATE(YEAR($E3)-(MONTH($E3)&lt;=6)+W$2,7,1)),$I3/($J3*365)*(DATE(YEAR($H3),MONTH($H3),DAY($H3))-DATE(YEAR($H3)-(MONTH($H3)&lt;=6),7,1)),
IF(AND(SUM($N3:W3)&lt;$I3,X$2&lt;=$J3),$I3/($J3*365)*MROUND((EDATE($E3,12*X$2))-(EDATE($E3,12*W$2)),5),
IF(AND(SUM($N3:W3)&lt;$I3,X$2&gt;$J3),$I3-SUM($N3:W3),"")))))),
IF($E3&gt;$D$1,"",
IF(DATE(YEAR($E3)+(MONTH($E3)&gt;6)+W$2,6,30)&gt;$D$1,"",
IF(AND($H3&lt;&gt;"",$H3&lt;DATE(YEAR($E3)-(MONTH($E3)&lt;=6)+W$2,7,1)),"",
IF(AND(SUM($N3:W3)&lt;$I3,$H3&lt;&gt;"",$H3&lt;=DATE(YEAR($E3)+(MONTH($E3)&gt;6)+W$2,6,30),$H3&gt;=DATE(YEAR($E3)-(MONTH($E3)&lt;=6)+W$2,7,1)),$K3*($I3-SUM($N3:W3))*((DATE(YEAR($H3),MONTH($H3),DAY($H3))-DATE(YEAR($H3)-(MONTH($H3)&lt;=6),7,1))/365),
IF(X$2&lt;=$J3,$K3*($I3-SUM($N3:W3))*MROUND((EDATE($E3,12*X$2))-(EDATE($E3,12*W$2)),5)/365,""))))))</f>
        <v/>
      </c>
      <c r="Y3" s="249" t="str">
        <f xml:space="preserve">
IF($M3="SL",
IF($E3&gt;$D$1,"",
IF(DATE(YEAR($E3)+(MONTH($E3)&gt;6)+X$2,6,30)&gt;$D$1,"",
IF(AND($H3&lt;&gt;"",$H3&lt;DATE(YEAR($E3)-(MONTH($E3)&lt;=6)+X$2,7,1)),"",
IF(AND(SUM($N3:X3)&lt;$I3,$H3&lt;&gt;"",$H3&lt;=DATE(YEAR($E3)+(MONTH($E3)&gt;6)+X$2,6,30),$H3&gt;=DATE(YEAR($E3)-(MONTH($E3)&lt;=6)+X$2,7,1)),$I3/($J3*365)*(DATE(YEAR($H3),MONTH($H3),DAY($H3))-DATE(YEAR($H3)-(MONTH($H3)&lt;=6),7,1)),
IF(AND(SUM($N3:X3)&lt;$I3,Y$2&lt;=$J3),$I3/($J3*365)*MROUND((EDATE($E3,12*Y$2))-(EDATE($E3,12*X$2)),5),
IF(AND(SUM($N3:X3)&lt;$I3,Y$2&gt;$J3),$I3-SUM($N3:X3),"")))))),
IF($E3&gt;$D$1,"",
IF(DATE(YEAR($E3)+(MONTH($E3)&gt;6)+X$2,6,30)&gt;$D$1,"",
IF(AND($H3&lt;&gt;"",$H3&lt;DATE(YEAR($E3)-(MONTH($E3)&lt;=6)+X$2,7,1)),"",
IF(AND(SUM($N3:X3)&lt;$I3,$H3&lt;&gt;"",$H3&lt;=DATE(YEAR($E3)+(MONTH($E3)&gt;6)+X$2,6,30),$H3&gt;=DATE(YEAR($E3)-(MONTH($E3)&lt;=6)+X$2,7,1)),$K3*($I3-SUM($N3:X3))*((DATE(YEAR($H3),MONTH($H3),DAY($H3))-DATE(YEAR($H3)-(MONTH($H3)&lt;=6),7,1))/365),
IF(Y$2&lt;=$J3,$K3*($I3-SUM($N3:X3))*MROUND((EDATE($E3,12*Y$2))-(EDATE($E3,12*X$2)),5)/365,""))))))</f>
        <v/>
      </c>
      <c r="Z3" s="249" t="str">
        <f xml:space="preserve">
IF($M3="SL",
IF($E3&gt;$D$1,"",
IF(DATE(YEAR($E3)+(MONTH($E3)&gt;6)+Y$2,6,30)&gt;$D$1,"",
IF(AND($H3&lt;&gt;"",$H3&lt;DATE(YEAR($E3)-(MONTH($E3)&lt;=6)+Y$2,7,1)),"",
IF(AND(SUM($N3:Y3)&lt;$I3,$H3&lt;&gt;"",$H3&lt;=DATE(YEAR($E3)+(MONTH($E3)&gt;6)+Y$2,6,30),$H3&gt;=DATE(YEAR($E3)-(MONTH($E3)&lt;=6)+Y$2,7,1)),$I3/($J3*365)*(DATE(YEAR($H3),MONTH($H3),DAY($H3))-DATE(YEAR($H3)-(MONTH($H3)&lt;=6),7,1)),
IF(AND(SUM($N3:Y3)&lt;$I3,Z$2&lt;=$J3),$I3/($J3*365)*MROUND((EDATE($E3,12*Z$2))-(EDATE($E3,12*Y$2)),5),
IF(AND(SUM($N3:Y3)&lt;$I3,Z$2&gt;$J3),$I3-SUM($N3:Y3),"")))))),
IF($E3&gt;$D$1,"",
IF(DATE(YEAR($E3)+(MONTH($E3)&gt;6)+Y$2,6,30)&gt;$D$1,"",
IF(AND($H3&lt;&gt;"",$H3&lt;DATE(YEAR($E3)-(MONTH($E3)&lt;=6)+Y$2,7,1)),"",
IF(AND(SUM($N3:Y3)&lt;$I3,$H3&lt;&gt;"",$H3&lt;=DATE(YEAR($E3)+(MONTH($E3)&gt;6)+Y$2,6,30),$H3&gt;=DATE(YEAR($E3)-(MONTH($E3)&lt;=6)+Y$2,7,1)),$K3*($I3-SUM($N3:Y3))*((DATE(YEAR($H3),MONTH($H3),DAY($H3))-DATE(YEAR($H3)-(MONTH($H3)&lt;=6),7,1))/365),
IF(Z$2&lt;=$J3,$K3*($I3-SUM($N3:Y3))*MROUND((EDATE($E3,12*Z$2))-(EDATE($E3,12*Y$2)),5)/365,""))))))</f>
        <v/>
      </c>
      <c r="AA3" s="249" t="str">
        <f xml:space="preserve">
IF($M3="SL",
IF($E3&gt;$D$1,"",
IF(DATE(YEAR($E3)+(MONTH($E3)&gt;6)+Z$2,6,30)&gt;$D$1,"",
IF(AND($H3&lt;&gt;"",$H3&lt;DATE(YEAR($E3)-(MONTH($E3)&lt;=6)+Z$2,7,1)),"",
IF(AND(SUM($N3:Z3)&lt;$I3,$H3&lt;&gt;"",$H3&lt;=DATE(YEAR($E3)+(MONTH($E3)&gt;6)+Z$2,6,30),$H3&gt;=DATE(YEAR($E3)-(MONTH($E3)&lt;=6)+Z$2,7,1)),$I3/($J3*365)*(DATE(YEAR($H3),MONTH($H3),DAY($H3))-DATE(YEAR($H3)-(MONTH($H3)&lt;=6),7,1)),
IF(AND(SUM($N3:Z3)&lt;$I3,AA$2&lt;=$J3),$I3/($J3*365)*MROUND((EDATE($E3,12*AA$2))-(EDATE($E3,12*Z$2)),5),
IF(AND(SUM($N3:Z3)&lt;$I3,AA$2&gt;$J3),$I3-SUM($N3:Z3),"")))))),
IF($E3&gt;$D$1,"",
IF(DATE(YEAR($E3)+(MONTH($E3)&gt;6)+Z$2,6,30)&gt;$D$1,"",
IF(AND($H3&lt;&gt;"",$H3&lt;DATE(YEAR($E3)-(MONTH($E3)&lt;=6)+Z$2,7,1)),"",
IF(AND(SUM($N3:Z3)&lt;$I3,$H3&lt;&gt;"",$H3&lt;=DATE(YEAR($E3)+(MONTH($E3)&gt;6)+Z$2,6,30),$H3&gt;=DATE(YEAR($E3)-(MONTH($E3)&lt;=6)+Z$2,7,1)),$K3*($I3-SUM($N3:Z3))*((DATE(YEAR($H3),MONTH($H3),DAY($H3))-DATE(YEAR($H3)-(MONTH($H3)&lt;=6),7,1))/365),
IF(AA$2&lt;=$J3,$K3*($I3-SUM($N3:Z3))*MROUND((EDATE($E3,12*AA$2))-(EDATE($E3,12*Z$2)),5)/365,""))))))</f>
        <v/>
      </c>
      <c r="AB3" s="249" t="str">
        <f xml:space="preserve">
IF($M3="SL",
IF($E3&gt;$D$1,"",
IF(DATE(YEAR($E3)+(MONTH($E3)&gt;6)+AA$2,6,30)&gt;$D$1,"",
IF(AND($H3&lt;&gt;"",$H3&lt;DATE(YEAR($E3)-(MONTH($E3)&lt;=6)+AA$2,7,1)),"",
IF(AND(SUM($N3:AA3)&lt;$I3,$H3&lt;&gt;"",$H3&lt;=DATE(YEAR($E3)+(MONTH($E3)&gt;6)+AA$2,6,30),$H3&gt;=DATE(YEAR($E3)-(MONTH($E3)&lt;=6)+AA$2,7,1)),$I3/($J3*365)*(DATE(YEAR($H3),MONTH($H3),DAY($H3))-DATE(YEAR($H3)-(MONTH($H3)&lt;=6),7,1)),
IF(AND(SUM($N3:AA3)&lt;$I3,AB$2&lt;=$J3),$I3/($J3*365)*MROUND((EDATE($E3,12*AB$2))-(EDATE($E3,12*AA$2)),5),
IF(AND(SUM($N3:AA3)&lt;$I3,AB$2&gt;$J3),$I3-SUM($N3:AA3),"")))))),
IF($E3&gt;$D$1,"",
IF(DATE(YEAR($E3)+(MONTH($E3)&gt;6)+AA$2,6,30)&gt;$D$1,"",
IF(AND($H3&lt;&gt;"",$H3&lt;DATE(YEAR($E3)-(MONTH($E3)&lt;=6)+AA$2,7,1)),"",
IF(AND(SUM($N3:AA3)&lt;$I3,$H3&lt;&gt;"",$H3&lt;=DATE(YEAR($E3)+(MONTH($E3)&gt;6)+AA$2,6,30),$H3&gt;=DATE(YEAR($E3)-(MONTH($E3)&lt;=6)+AA$2,7,1)),$K3*($I3-SUM($N3:AA3))*((DATE(YEAR($H3),MONTH($H3),DAY($H3))-DATE(YEAR($H3)-(MONTH($H3)&lt;=6),7,1))/365),
IF(AB$2&lt;=$J3,$K3*($I3-SUM($N3:AA3))*MROUND((EDATE($E3,12*AB$2))-(EDATE($E3,12*AA$2)),5)/365,""))))))</f>
        <v/>
      </c>
      <c r="AC3" s="249" t="str">
        <f xml:space="preserve">
IF($M3="SL",
IF($E3&gt;$D$1,"",
IF(DATE(YEAR($E3)+(MONTH($E3)&gt;6)+AB$2,6,30)&gt;$D$1,"",
IF(AND($H3&lt;&gt;"",$H3&lt;DATE(YEAR($E3)-(MONTH($E3)&lt;=6)+AB$2,7,1)),"",
IF(AND(SUM($N3:AB3)&lt;$I3,$H3&lt;&gt;"",$H3&lt;=DATE(YEAR($E3)+(MONTH($E3)&gt;6)+AB$2,6,30),$H3&gt;=DATE(YEAR($E3)-(MONTH($E3)&lt;=6)+AB$2,7,1)),$I3/($J3*365)*(DATE(YEAR($H3),MONTH($H3),DAY($H3))-DATE(YEAR($H3)-(MONTH($H3)&lt;=6),7,1)),
IF(AND(SUM($N3:AB3)&lt;$I3,AC$2&lt;=$J3),$I3/($J3*365)*MROUND((EDATE($E3,12*AC$2))-(EDATE($E3,12*AB$2)),5),
IF(AND(SUM($N3:AB3)&lt;$I3,AC$2&gt;$J3),$I3-SUM($N3:AB3),"")))))),
IF($E3&gt;$D$1,"",
IF(DATE(YEAR($E3)+(MONTH($E3)&gt;6)+AB$2,6,30)&gt;$D$1,"",
IF(AND($H3&lt;&gt;"",$H3&lt;DATE(YEAR($E3)-(MONTH($E3)&lt;=6)+AB$2,7,1)),"",
IF(AND(SUM($N3:AB3)&lt;$I3,$H3&lt;&gt;"",$H3&lt;=DATE(YEAR($E3)+(MONTH($E3)&gt;6)+AB$2,6,30),$H3&gt;=DATE(YEAR($E3)-(MONTH($E3)&lt;=6)+AB$2,7,1)),$K3*($I3-SUM($N3:AB3))*((DATE(YEAR($H3),MONTH($H3),DAY($H3))-DATE(YEAR($H3)-(MONTH($H3)&lt;=6),7,1))/365),
IF(AC$2&lt;=$J3,$K3*($I3-SUM($N3:AB3))*MROUND((EDATE($E3,12*AC$2))-(EDATE($E3,12*AB$2)),5)/365,""))))))</f>
        <v/>
      </c>
      <c r="AD3" s="249" t="str">
        <f xml:space="preserve">
IF($M3="SL",
IF($E3&gt;$D$1,"",
IF(DATE(YEAR($E3)+(MONTH($E3)&gt;6)+AC$2,6,30)&gt;$D$1,"",
IF(AND($H3&lt;&gt;"",$H3&lt;DATE(YEAR($E3)-(MONTH($E3)&lt;=6)+AC$2,7,1)),"",
IF(AND(SUM($N3:AC3)&lt;$I3,$H3&lt;&gt;"",$H3&lt;=DATE(YEAR($E3)+(MONTH($E3)&gt;6)+AC$2,6,30),$H3&gt;=DATE(YEAR($E3)-(MONTH($E3)&lt;=6)+AC$2,7,1)),$I3/($J3*365)*(DATE(YEAR($H3),MONTH($H3),DAY($H3))-DATE(YEAR($H3)-(MONTH($H3)&lt;=6),7,1)),
IF(AND(SUM($N3:AC3)&lt;$I3,AD$2&lt;=$J3),$I3/($J3*365)*MROUND((EDATE($E3,12*AD$2))-(EDATE($E3,12*AC$2)),5),
IF(AND(SUM($N3:AC3)&lt;$I3,AD$2&gt;$J3),$I3-SUM($N3:AC3),"")))))),
IF($E3&gt;$D$1,"",
IF(DATE(YEAR($E3)+(MONTH($E3)&gt;6)+AC$2,6,30)&gt;$D$1,"",
IF(AND($H3&lt;&gt;"",$H3&lt;DATE(YEAR($E3)-(MONTH($E3)&lt;=6)+AC$2,7,1)),"",
IF(AND(SUM($N3:AC3)&lt;$I3,$H3&lt;&gt;"",$H3&lt;=DATE(YEAR($E3)+(MONTH($E3)&gt;6)+AC$2,6,30),$H3&gt;=DATE(YEAR($E3)-(MONTH($E3)&lt;=6)+AC$2,7,1)),$K3*($I3-SUM($N3:AC3))*((DATE(YEAR($H3),MONTH($H3),DAY($H3))-DATE(YEAR($H3)-(MONTH($H3)&lt;=6),7,1))/365),
IF(AD$2&lt;=$J3,$K3*($I3-SUM($N3:AC3))*MROUND((EDATE($E3,12*AD$2))-(EDATE($E3,12*AC$2)),5)/365,""))))))</f>
        <v/>
      </c>
      <c r="AE3" s="249" t="str">
        <f xml:space="preserve">
IF($M3="SL",
IF($E3&gt;$D$1,"",
IF(DATE(YEAR($E3)+(MONTH($E3)&gt;6)+AD$2,6,30)&gt;$D$1,"",
IF(AND($H3&lt;&gt;"",$H3&lt;DATE(YEAR($E3)-(MONTH($E3)&lt;=6)+AD$2,7,1)),"",
IF(AND(SUM($N3:AD3)&lt;$I3,$H3&lt;&gt;"",$H3&lt;=DATE(YEAR($E3)+(MONTH($E3)&gt;6)+AD$2,6,30),$H3&gt;=DATE(YEAR($E3)-(MONTH($E3)&lt;=6)+AD$2,7,1)),$I3/($J3*365)*(DATE(YEAR($H3),MONTH($H3),DAY($H3))-DATE(YEAR($H3)-(MONTH($H3)&lt;=6),7,1)),
IF(AND(SUM($N3:AD3)&lt;$I3,AE$2&lt;=$J3),$I3/($J3*365)*MROUND((EDATE($E3,12*AE$2))-(EDATE($E3,12*AD$2)),5),
IF(AND(SUM($N3:AD3)&lt;$I3,AE$2&gt;$J3),$I3-SUM($N3:AD3),"")))))),
IF($E3&gt;$D$1,"",
IF(DATE(YEAR($E3)+(MONTH($E3)&gt;6)+AD$2,6,30)&gt;$D$1,"",
IF(AND($H3&lt;&gt;"",$H3&lt;DATE(YEAR($E3)-(MONTH($E3)&lt;=6)+AD$2,7,1)),"",
IF(AND(SUM($N3:AD3)&lt;$I3,$H3&lt;&gt;"",$H3&lt;=DATE(YEAR($E3)+(MONTH($E3)&gt;6)+AD$2,6,30),$H3&gt;=DATE(YEAR($E3)-(MONTH($E3)&lt;=6)+AD$2,7,1)),$K3*($I3-SUM($N3:AD3))*((DATE(YEAR($H3),MONTH($H3),DAY($H3))-DATE(YEAR($H3)-(MONTH($H3)&lt;=6),7,1))/365),
IF(AE$2&lt;=$J3,$K3*($I3-SUM($N3:AD3))*MROUND((EDATE($E3,12*AE$2))-(EDATE($E3,12*AD$2)),5)/365,""))))))</f>
        <v/>
      </c>
      <c r="AF3" s="249" t="str">
        <f xml:space="preserve">
IF($M3="SL",
IF($E3&gt;$D$1,"",
IF(DATE(YEAR($E3)+(MONTH($E3)&gt;6)+AE$2,6,30)&gt;$D$1,"",
IF(AND($H3&lt;&gt;"",$H3&lt;DATE(YEAR($E3)-(MONTH($E3)&lt;=6)+AE$2,7,1)),"",
IF(AND(SUM($N3:AE3)&lt;$I3,$H3&lt;&gt;"",$H3&lt;=DATE(YEAR($E3)+(MONTH($E3)&gt;6)+AE$2,6,30),$H3&gt;=DATE(YEAR($E3)-(MONTH($E3)&lt;=6)+AE$2,7,1)),$I3/($J3*365)*(DATE(YEAR($H3),MONTH($H3),DAY($H3))-DATE(YEAR($H3)-(MONTH($H3)&lt;=6),7,1)),
IF(AND(SUM($N3:AE3)&lt;$I3,AF$2&lt;=$J3),$I3/($J3*365)*MROUND((EDATE($E3,12*AF$2))-(EDATE($E3,12*AE$2)),5),
IF(AND(SUM($N3:AE3)&lt;$I3,AF$2&gt;$J3),$I3-SUM($N3:AE3),"")))))),
IF($E3&gt;$D$1,"",
IF(DATE(YEAR($E3)+(MONTH($E3)&gt;6)+AE$2,6,30)&gt;$D$1,"",
IF(AND($H3&lt;&gt;"",$H3&lt;DATE(YEAR($E3)-(MONTH($E3)&lt;=6)+AE$2,7,1)),"",
IF(AND(SUM($N3:AE3)&lt;$I3,$H3&lt;&gt;"",$H3&lt;=DATE(YEAR($E3)+(MONTH($E3)&gt;6)+AE$2,6,30),$H3&gt;=DATE(YEAR($E3)-(MONTH($E3)&lt;=6)+AE$2,7,1)),$K3*($I3-SUM($N3:AE3))*((DATE(YEAR($H3),MONTH($H3),DAY($H3))-DATE(YEAR($H3)-(MONTH($H3)&lt;=6),7,1))/365),
IF(AF$2&lt;=$J3,$K3*($I3-SUM($N3:AE3))*MROUND((EDATE($E3,12*AF$2))-(EDATE($E3,12*AE$2)),5)/365,""))))))</f>
        <v/>
      </c>
      <c r="AG3" s="249" t="str">
        <f xml:space="preserve">
IF($M3="SL",
IF($E3&gt;$D$1,"",
IF(DATE(YEAR($E3)+(MONTH($E3)&gt;6)+AF$2,6,30)&gt;$D$1,"",
IF(AND($H3&lt;&gt;"",$H3&lt;DATE(YEAR($E3)-(MONTH($E3)&lt;=6)+AF$2,7,1)),"",
IF(AND(SUM($N3:AF3)&lt;$I3,$H3&lt;&gt;"",$H3&lt;=DATE(YEAR($E3)+(MONTH($E3)&gt;6)+AF$2,6,30),$H3&gt;=DATE(YEAR($E3)-(MONTH($E3)&lt;=6)+AF$2,7,1)),$I3/($J3*365)*(DATE(YEAR($H3),MONTH($H3),DAY($H3))-DATE(YEAR($H3)-(MONTH($H3)&lt;=6),7,1)),
IF(AND(SUM($N3:AF3)&lt;$I3,AG$2&lt;=$J3),$I3/($J3*365)*MROUND((EDATE($E3,12*AG$2))-(EDATE($E3,12*AF$2)),5),
IF(AND(SUM($N3:AF3)&lt;$I3,AG$2&gt;$J3),$I3-SUM($N3:AF3),"")))))),
IF($E3&gt;$D$1,"",
IF(DATE(YEAR($E3)+(MONTH($E3)&gt;6)+AF$2,6,30)&gt;$D$1,"",
IF(AND($H3&lt;&gt;"",$H3&lt;DATE(YEAR($E3)-(MONTH($E3)&lt;=6)+AF$2,7,1)),"",
IF(AND(SUM($N3:AF3)&lt;$I3,$H3&lt;&gt;"",$H3&lt;=DATE(YEAR($E3)+(MONTH($E3)&gt;6)+AF$2,6,30),$H3&gt;=DATE(YEAR($E3)-(MONTH($E3)&lt;=6)+AF$2,7,1)),$K3*($I3-SUM($N3:AF3))*((DATE(YEAR($H3),MONTH($H3),DAY($H3))-DATE(YEAR($H3)-(MONTH($H3)&lt;=6),7,1))/365),
IF(AG$2&lt;=$J3,$K3*($I3-SUM($N3:AF3))*MROUND((EDATE($E3,12*AG$2))-(EDATE($E3,12*AF$2)),5)/365,""))))))</f>
        <v/>
      </c>
      <c r="AH3" s="249" t="str">
        <f xml:space="preserve">
IF($M3="SL",
IF($E3&gt;$D$1,"",
IF(DATE(YEAR($E3)+(MONTH($E3)&gt;6)+AG$2,6,30)&gt;$D$1,"",
IF(AND($H3&lt;&gt;"",$H3&lt;DATE(YEAR($E3)-(MONTH($E3)&lt;=6)+AG$2,7,1)),"",
IF(AND(SUM($N3:AG3)&lt;$I3,$H3&lt;&gt;"",$H3&lt;=DATE(YEAR($E3)+(MONTH($E3)&gt;6)+AG$2,6,30),$H3&gt;=DATE(YEAR($E3)-(MONTH($E3)&lt;=6)+AG$2,7,1)),$I3/($J3*365)*(DATE(YEAR($H3),MONTH($H3),DAY($H3))-DATE(YEAR($H3)-(MONTH($H3)&lt;=6),7,1)),
IF(AND(SUM($N3:AG3)&lt;$I3,AH$2&lt;=$J3),$I3/($J3*365)*MROUND((EDATE($E3,12*AH$2))-(EDATE($E3,12*AG$2)),5),
IF(AND(SUM($N3:AG3)&lt;$I3,AH$2&gt;$J3),$I3-SUM($N3:AG3),"")))))),
IF($E3&gt;$D$1,"",
IF(DATE(YEAR($E3)+(MONTH($E3)&gt;6)+AG$2,6,30)&gt;$D$1,"",
IF(AND($H3&lt;&gt;"",$H3&lt;DATE(YEAR($E3)-(MONTH($E3)&lt;=6)+AG$2,7,1)),"",
IF(AND(SUM($N3:AG3)&lt;$I3,$H3&lt;&gt;"",$H3&lt;=DATE(YEAR($E3)+(MONTH($E3)&gt;6)+AG$2,6,30),$H3&gt;=DATE(YEAR($E3)-(MONTH($E3)&lt;=6)+AG$2,7,1)),$K3*($I3-SUM($N3:AG3))*((DATE(YEAR($H3),MONTH($H3),DAY($H3))-DATE(YEAR($H3)-(MONTH($H3)&lt;=6),7,1))/365),
IF(AH$2&lt;=$J3,$K3*($I3-SUM($N3:AG3))*MROUND((EDATE($E3,12*AH$2))-(EDATE($E3,12*AG$2)),5)/365,""))))))</f>
        <v/>
      </c>
      <c r="AI3" s="249" t="str">
        <f xml:space="preserve">
IF($M3="SL",
IF($E3&gt;$D$1,"",
IF(DATE(YEAR($E3)+(MONTH($E3)&gt;6)+AH$2,6,30)&gt;$D$1,"",
IF(AND($H3&lt;&gt;"",$H3&lt;DATE(YEAR($E3)-(MONTH($E3)&lt;=6)+AH$2,7,1)),"",
IF(AND(SUM($N3:AH3)&lt;$I3,$H3&lt;&gt;"",$H3&lt;=DATE(YEAR($E3)+(MONTH($E3)&gt;6)+AH$2,6,30),$H3&gt;=DATE(YEAR($E3)-(MONTH($E3)&lt;=6)+AH$2,7,1)),$I3/($J3*365)*(DATE(YEAR($H3),MONTH($H3),DAY($H3))-DATE(YEAR($H3)-(MONTH($H3)&lt;=6),7,1)),
IF(AND(SUM($N3:AH3)&lt;$I3,AI$2&lt;=$J3),$I3/($J3*365)*MROUND((EDATE($E3,12*AI$2))-(EDATE($E3,12*AH$2)),5),
IF(AND(SUM($N3:AH3)&lt;$I3,AI$2&gt;$J3),$I3-SUM($N3:AH3),"")))))),
IF($E3&gt;$D$1,"",
IF(DATE(YEAR($E3)+(MONTH($E3)&gt;6)+AH$2,6,30)&gt;$D$1,"",
IF(AND($H3&lt;&gt;"",$H3&lt;DATE(YEAR($E3)-(MONTH($E3)&lt;=6)+AH$2,7,1)),"",
IF(AND(SUM($N3:AH3)&lt;$I3,$H3&lt;&gt;"",$H3&lt;=DATE(YEAR($E3)+(MONTH($E3)&gt;6)+AH$2,6,30),$H3&gt;=DATE(YEAR($E3)-(MONTH($E3)&lt;=6)+AH$2,7,1)),$K3*($I3-SUM($N3:AH3))*((DATE(YEAR($H3),MONTH($H3),DAY($H3))-DATE(YEAR($H3)-(MONTH($H3)&lt;=6),7,1))/365),
IF(AI$2&lt;=$J3,$K3*($I3-SUM($N3:AH3))*MROUND((EDATE($E3,12*AI$2))-(EDATE($E3,12*AH$2)),5)/365,""))))))</f>
        <v/>
      </c>
      <c r="AJ3" s="249" t="str">
        <f xml:space="preserve">
IF($M3="SL",
IF($E3&gt;$D$1,"",
IF(DATE(YEAR($E3)+(MONTH($E3)&gt;6)+AI$2,6,30)&gt;$D$1,"",
IF(AND($H3&lt;&gt;"",$H3&lt;DATE(YEAR($E3)-(MONTH($E3)&lt;=6)+AI$2,7,1)),"",
IF(AND(SUM($N3:AI3)&lt;$I3,$H3&lt;&gt;"",$H3&lt;=DATE(YEAR($E3)+(MONTH($E3)&gt;6)+AI$2,6,30),$H3&gt;=DATE(YEAR($E3)-(MONTH($E3)&lt;=6)+AI$2,7,1)),$I3/($J3*365)*(DATE(YEAR($H3),MONTH($H3),DAY($H3))-DATE(YEAR($H3)-(MONTH($H3)&lt;=6),7,1)),
IF(AND(SUM($N3:AI3)&lt;$I3,AJ$2&lt;=$J3),$I3/($J3*365)*MROUND((EDATE($E3,12*AJ$2))-(EDATE($E3,12*AI$2)),5),
IF(AND(SUM($N3:AI3)&lt;$I3,AJ$2&gt;$J3),$I3-SUM($N3:AI3),"")))))),
IF($E3&gt;$D$1,"",
IF(DATE(YEAR($E3)+(MONTH($E3)&gt;6)+AI$2,6,30)&gt;$D$1,"",
IF(AND($H3&lt;&gt;"",$H3&lt;DATE(YEAR($E3)-(MONTH($E3)&lt;=6)+AI$2,7,1)),"",
IF(AND(SUM($N3:AI3)&lt;$I3,$H3&lt;&gt;"",$H3&lt;=DATE(YEAR($E3)+(MONTH($E3)&gt;6)+AI$2,6,30),$H3&gt;=DATE(YEAR($E3)-(MONTH($E3)&lt;=6)+AI$2,7,1)),$K3*($I3-SUM($N3:AI3))*((DATE(YEAR($H3),MONTH($H3),DAY($H3))-DATE(YEAR($H3)-(MONTH($H3)&lt;=6),7,1))/365),
IF(AJ$2&lt;=$J3,$K3*($I3-SUM($N3:AI3))*MROUND((EDATE($E3,12*AJ$2))-(EDATE($E3,12*AI$2)),5)/365,""))))))</f>
        <v/>
      </c>
      <c r="AK3" s="249" t="str">
        <f xml:space="preserve">
IF($M3="SL",
IF($E3&gt;$D$1,"",
IF(DATE(YEAR($E3)+(MONTH($E3)&gt;6)+AJ$2,6,30)&gt;$D$1,"",
IF(AND($H3&lt;&gt;"",$H3&lt;DATE(YEAR($E3)-(MONTH($E3)&lt;=6)+AJ$2,7,1)),"",
IF(AND(SUM($N3:AJ3)&lt;$I3,$H3&lt;&gt;"",$H3&lt;=DATE(YEAR($E3)+(MONTH($E3)&gt;6)+AJ$2,6,30),$H3&gt;=DATE(YEAR($E3)-(MONTH($E3)&lt;=6)+AJ$2,7,1)),$I3/($J3*365)*(DATE(YEAR($H3),MONTH($H3),DAY($H3))-DATE(YEAR($H3)-(MONTH($H3)&lt;=6),7,1)),
IF(AND(SUM($N3:AJ3)&lt;$I3,AK$2&lt;=$J3),$I3/($J3*365)*MROUND((EDATE($E3,12*AK$2))-(EDATE($E3,12*AJ$2)),5),
IF(AND(SUM($N3:AJ3)&lt;$I3,AK$2&gt;$J3),$I3-SUM($N3:AJ3),"")))))),
IF($E3&gt;$D$1,"",
IF(DATE(YEAR($E3)+(MONTH($E3)&gt;6)+AJ$2,6,30)&gt;$D$1,"",
IF(AND($H3&lt;&gt;"",$H3&lt;DATE(YEAR($E3)-(MONTH($E3)&lt;=6)+AJ$2,7,1)),"",
IF(AND(SUM($N3:AJ3)&lt;$I3,$H3&lt;&gt;"",$H3&lt;=DATE(YEAR($E3)+(MONTH($E3)&gt;6)+AJ$2,6,30),$H3&gt;=DATE(YEAR($E3)-(MONTH($E3)&lt;=6)+AJ$2,7,1)),$K3*($I3-SUM($N3:AJ3))*((DATE(YEAR($H3),MONTH($H3),DAY($H3))-DATE(YEAR($H3)-(MONTH($H3)&lt;=6),7,1))/365),
IF(AK$2&lt;=$J3,$K3*($I3-SUM($N3:AJ3))*MROUND((EDATE($E3,12*AK$2))-(EDATE($E3,12*AJ$2)),5)/365,""))))))</f>
        <v/>
      </c>
      <c r="AL3" s="249" t="str">
        <f xml:space="preserve">
IF($M3="SL",
IF($E3&gt;$D$1,"",
IF(DATE(YEAR($E3)+(MONTH($E3)&gt;6)+AK$2,6,30)&gt;$D$1,"",
IF(AND($H3&lt;&gt;"",$H3&lt;DATE(YEAR($E3)-(MONTH($E3)&lt;=6)+AK$2,7,1)),"",
IF(AND(SUM($N3:AK3)&lt;$I3,$H3&lt;&gt;"",$H3&lt;=DATE(YEAR($E3)+(MONTH($E3)&gt;6)+AK$2,6,30),$H3&gt;=DATE(YEAR($E3)-(MONTH($E3)&lt;=6)+AK$2,7,1)),$I3/($J3*365)*(DATE(YEAR($H3),MONTH($H3),DAY($H3))-DATE(YEAR($H3)-(MONTH($H3)&lt;=6),7,1)),
IF(AND(SUM($N3:AK3)&lt;$I3,AL$2&lt;=$J3),$I3/($J3*365)*MROUND((EDATE($E3,12*AL$2))-(EDATE($E3,12*AK$2)),5),
IF(AND(SUM($N3:AK3)&lt;$I3,AL$2&gt;$J3),$I3-SUM($N3:AK3),"")))))),
IF($E3&gt;$D$1,"",
IF(DATE(YEAR($E3)+(MONTH($E3)&gt;6)+AK$2,6,30)&gt;$D$1,"",
IF(AND($H3&lt;&gt;"",$H3&lt;DATE(YEAR($E3)-(MONTH($E3)&lt;=6)+AK$2,7,1)),"",
IF(AND(SUM($N3:AK3)&lt;$I3,$H3&lt;&gt;"",$H3&lt;=DATE(YEAR($E3)+(MONTH($E3)&gt;6)+AK$2,6,30),$H3&gt;=DATE(YEAR($E3)-(MONTH($E3)&lt;=6)+AK$2,7,1)),$K3*($I3-SUM($N3:AK3))*((DATE(YEAR($H3),MONTH($H3),DAY($H3))-DATE(YEAR($H3)-(MONTH($H3)&lt;=6),7,1))/365),
IF(AL$2&lt;=$J3,$K3*($I3-SUM($N3:AK3))*MROUND((EDATE($E3,12*AL$2))-(EDATE($E3,12*AK$2)),5)/365,""))))))</f>
        <v/>
      </c>
      <c r="AM3" s="249" t="str">
        <f xml:space="preserve">
IF($M3="SL",
IF($E3&gt;$D$1,"",
IF(DATE(YEAR($E3)+(MONTH($E3)&gt;6)+AL$2,6,30)&gt;$D$1,"",
IF(AND($H3&lt;&gt;"",$H3&lt;DATE(YEAR($E3)-(MONTH($E3)&lt;=6)+AL$2,7,1)),"",
IF(AND(SUM($N3:AL3)&lt;$I3,$H3&lt;&gt;"",$H3&lt;=DATE(YEAR($E3)+(MONTH($E3)&gt;6)+AL$2,6,30),$H3&gt;=DATE(YEAR($E3)-(MONTH($E3)&lt;=6)+AL$2,7,1)),$I3/($J3*365)*(DATE(YEAR($H3),MONTH($H3),DAY($H3))-DATE(YEAR($H3)-(MONTH($H3)&lt;=6),7,1)),
IF(AND(SUM($N3:AL3)&lt;$I3,AM$2&lt;=$J3),$I3/($J3*365)*MROUND((EDATE($E3,12*AM$2))-(EDATE($E3,12*AL$2)),5),
IF(AND(SUM($N3:AL3)&lt;$I3,AM$2&gt;$J3),$I3-SUM($N3:AL3),"")))))),
IF($E3&gt;$D$1,"",
IF(DATE(YEAR($E3)+(MONTH($E3)&gt;6)+AL$2,6,30)&gt;$D$1,"",
IF(AND($H3&lt;&gt;"",$H3&lt;DATE(YEAR($E3)-(MONTH($E3)&lt;=6)+AL$2,7,1)),"",
IF(AND(SUM($N3:AL3)&lt;$I3,$H3&lt;&gt;"",$H3&lt;=DATE(YEAR($E3)+(MONTH($E3)&gt;6)+AL$2,6,30),$H3&gt;=DATE(YEAR($E3)-(MONTH($E3)&lt;=6)+AL$2,7,1)),$K3*($I3-SUM($N3:AL3))*((DATE(YEAR($H3),MONTH($H3),DAY($H3))-DATE(YEAR($H3)-(MONTH($H3)&lt;=6),7,1))/365),
IF(AM$2&lt;=$J3,$K3*($I3-SUM($N3:AL3))*MROUND((EDATE($E3,12*AM$2))-(EDATE($E3,12*AL$2)),5)/365,""))))))</f>
        <v/>
      </c>
      <c r="AN3" s="249" t="str">
        <f xml:space="preserve">
IF($M3="SL",
IF($E3&gt;$D$1,"",
IF(DATE(YEAR($E3)+(MONTH($E3)&gt;6)+AM$2,6,30)&gt;$D$1,"",
IF(AND($H3&lt;&gt;"",$H3&lt;DATE(YEAR($E3)-(MONTH($E3)&lt;=6)+AM$2,7,1)),"",
IF(AND(SUM($N3:AM3)&lt;$I3,$H3&lt;&gt;"",$H3&lt;=DATE(YEAR($E3)+(MONTH($E3)&gt;6)+AM$2,6,30),$H3&gt;=DATE(YEAR($E3)-(MONTH($E3)&lt;=6)+AM$2,7,1)),$I3/($J3*365)*(DATE(YEAR($H3),MONTH($H3),DAY($H3))-DATE(YEAR($H3)-(MONTH($H3)&lt;=6),7,1)),
IF(AND(SUM($N3:AM3)&lt;$I3,AN$2&lt;=$J3),$I3/($J3*365)*MROUND((EDATE($E3,12*AN$2))-(EDATE($E3,12*AM$2)),5),
IF(AND(SUM($N3:AM3)&lt;$I3,AN$2&gt;$J3),$I3-SUM($N3:AM3),"")))))),
IF($E3&gt;$D$1,"",
IF(DATE(YEAR($E3)+(MONTH($E3)&gt;6)+AM$2,6,30)&gt;$D$1,"",
IF(AND($H3&lt;&gt;"",$H3&lt;DATE(YEAR($E3)-(MONTH($E3)&lt;=6)+AM$2,7,1)),"",
IF(AND(SUM($N3:AM3)&lt;$I3,$H3&lt;&gt;"",$H3&lt;=DATE(YEAR($E3)+(MONTH($E3)&gt;6)+AM$2,6,30),$H3&gt;=DATE(YEAR($E3)-(MONTH($E3)&lt;=6)+AM$2,7,1)),$K3*($I3-SUM($N3:AM3))*((DATE(YEAR($H3),MONTH($H3),DAY($H3))-DATE(YEAR($H3)-(MONTH($H3)&lt;=6),7,1))/365),
IF(AN$2&lt;=$J3,$K3*($I3-SUM($N3:AM3))*MROUND((EDATE($E3,12*AN$2))-(EDATE($E3,12*AM$2)),5)/365,""))))))</f>
        <v/>
      </c>
      <c r="AO3" s="249" t="str">
        <f xml:space="preserve">
IF($M3="SL",
IF($E3&gt;$D$1,"",
IF(DATE(YEAR($E3)+(MONTH($E3)&gt;6)+AN$2,6,30)&gt;$D$1,"",
IF(AND($H3&lt;&gt;"",$H3&lt;DATE(YEAR($E3)-(MONTH($E3)&lt;=6)+AN$2,7,1)),"",
IF(AND(SUM($N3:AN3)&lt;$I3,$H3&lt;&gt;"",$H3&lt;=DATE(YEAR($E3)+(MONTH($E3)&gt;6)+AN$2,6,30),$H3&gt;=DATE(YEAR($E3)-(MONTH($E3)&lt;=6)+AN$2,7,1)),$I3/($J3*365)*(DATE(YEAR($H3),MONTH($H3),DAY($H3))-DATE(YEAR($H3)-(MONTH($H3)&lt;=6),7,1)),
IF(AND(SUM($N3:AN3)&lt;$I3,AO$2&lt;=$J3),$I3/($J3*365)*MROUND((EDATE($E3,12*AO$2))-(EDATE($E3,12*AN$2)),5),
IF(AND(SUM($N3:AN3)&lt;$I3,AO$2&gt;$J3),$I3-SUM($N3:AN3),"")))))),
IF($E3&gt;$D$1,"",
IF(DATE(YEAR($E3)+(MONTH($E3)&gt;6)+AN$2,6,30)&gt;$D$1,"",
IF(AND($H3&lt;&gt;"",$H3&lt;DATE(YEAR($E3)-(MONTH($E3)&lt;=6)+AN$2,7,1)),"",
IF(AND(SUM($N3:AN3)&lt;$I3,$H3&lt;&gt;"",$H3&lt;=DATE(YEAR($E3)+(MONTH($E3)&gt;6)+AN$2,6,30),$H3&gt;=DATE(YEAR($E3)-(MONTH($E3)&lt;=6)+AN$2,7,1)),$K3*($I3-SUM($N3:AN3))*((DATE(YEAR($H3),MONTH($H3),DAY($H3))-DATE(YEAR($H3)-(MONTH($H3)&lt;=6),7,1))/365),
IF(AO$2&lt;=$J3,$K3*($I3-SUM($N3:AN3))*MROUND((EDATE($E3,12*AO$2))-(EDATE($E3,12*AN$2)),5)/365,""))))))</f>
        <v/>
      </c>
      <c r="AP3" s="249" t="str">
        <f xml:space="preserve">
IF($M3="SL",
IF($E3&gt;$D$1,"",
IF(DATE(YEAR($E3)+(MONTH($E3)&gt;6)+AO$2,6,30)&gt;$D$1,"",
IF(AND($H3&lt;&gt;"",$H3&lt;DATE(YEAR($E3)-(MONTH($E3)&lt;=6)+AO$2,7,1)),"",
IF(AND(SUM($N3:AO3)&lt;$I3,$H3&lt;&gt;"",$H3&lt;=DATE(YEAR($E3)+(MONTH($E3)&gt;6)+AO$2,6,30),$H3&gt;=DATE(YEAR($E3)-(MONTH($E3)&lt;=6)+AO$2,7,1)),$I3/($J3*365)*(DATE(YEAR($H3),MONTH($H3),DAY($H3))-DATE(YEAR($H3)-(MONTH($H3)&lt;=6),7,1)),
IF(AND(SUM($N3:AO3)&lt;$I3,AP$2&lt;=$J3),$I3/($J3*365)*MROUND((EDATE($E3,12*AP$2))-(EDATE($E3,12*AO$2)),5),
IF(AND(SUM($N3:AO3)&lt;$I3,AP$2&gt;$J3),$I3-SUM($N3:AO3),"")))))),
IF($E3&gt;$D$1,"",
IF(DATE(YEAR($E3)+(MONTH($E3)&gt;6)+AO$2,6,30)&gt;$D$1,"",
IF(AND($H3&lt;&gt;"",$H3&lt;DATE(YEAR($E3)-(MONTH($E3)&lt;=6)+AO$2,7,1)),"",
IF(AND(SUM($N3:AO3)&lt;$I3,$H3&lt;&gt;"",$H3&lt;=DATE(YEAR($E3)+(MONTH($E3)&gt;6)+AO$2,6,30),$H3&gt;=DATE(YEAR($E3)-(MONTH($E3)&lt;=6)+AO$2,7,1)),$K3*($I3-SUM($N3:AO3))*((DATE(YEAR($H3),MONTH($H3),DAY($H3))-DATE(YEAR($H3)-(MONTH($H3)&lt;=6),7,1))/365),
IF(AP$2&lt;=$J3,$K3*($I3-SUM($N3:AO3))*MROUND((EDATE($E3,12*AP$2))-(EDATE($E3,12*AO$2)),5)/365,""))))))</f>
        <v/>
      </c>
      <c r="AQ3" s="249" t="str">
        <f xml:space="preserve">
IF($M3="SL",
IF($E3&gt;$D$1,"",
IF(DATE(YEAR($E3)+(MONTH($E3)&gt;6)+AP$2,6,30)&gt;$D$1,"",
IF(AND($H3&lt;&gt;"",$H3&lt;DATE(YEAR($E3)-(MONTH($E3)&lt;=6)+AP$2,7,1)),"",
IF(AND(SUM($N3:AP3)&lt;$I3,$H3&lt;&gt;"",$H3&lt;=DATE(YEAR($E3)+(MONTH($E3)&gt;6)+AP$2,6,30),$H3&gt;=DATE(YEAR($E3)-(MONTH($E3)&lt;=6)+AP$2,7,1)),$I3/($J3*365)*(DATE(YEAR($H3),MONTH($H3),DAY($H3))-DATE(YEAR($H3)-(MONTH($H3)&lt;=6),7,1)),
IF(AND(SUM($N3:AP3)&lt;$I3,AQ$2&lt;=$J3),$I3/($J3*365)*MROUND((EDATE($E3,12*AQ$2))-(EDATE($E3,12*AP$2)),5),
IF(AND(SUM($N3:AP3)&lt;$I3,AQ$2&gt;$J3),$I3-SUM($N3:AP3),"")))))),
IF($E3&gt;$D$1,"",
IF(DATE(YEAR($E3)+(MONTH($E3)&gt;6)+AP$2,6,30)&gt;$D$1,"",
IF(AND($H3&lt;&gt;"",$H3&lt;DATE(YEAR($E3)-(MONTH($E3)&lt;=6)+AP$2,7,1)),"",
IF(AND(SUM($N3:AP3)&lt;$I3,$H3&lt;&gt;"",$H3&lt;=DATE(YEAR($E3)+(MONTH($E3)&gt;6)+AP$2,6,30),$H3&gt;=DATE(YEAR($E3)-(MONTH($E3)&lt;=6)+AP$2,7,1)),$K3*($I3-SUM($N3:AP3))*((DATE(YEAR($H3),MONTH($H3),DAY($H3))-DATE(YEAR($H3)-(MONTH($H3)&lt;=6),7,1))/365),
IF(AQ$2&lt;=$J3,$K3*($I3-SUM($N3:AP3))*MROUND((EDATE($E3,12*AQ$2))-(EDATE($E3,12*AP$2)),5)/365,""))))))</f>
        <v/>
      </c>
      <c r="AR3" s="250">
        <f>IF($M3="SL",
IF(SUM($N3:$AQ3)&lt;$I3,
SUMIFS($N3:$AQ3,$N$2:$AQ$2,"&lt;="&amp;COUNT($N3:$AQ3)-1),
SUMIFS($N3:$AQ3,$N$2:$AQ$2,"&lt;="&amp;COUNT($N3:$AQ3))),
IF(AND($M3="RB",COUNT($N3:$AQ3)&lt;$J3),
SUMIFS($N3:$AQ3,$N$2:$AQ$2,"&lt;="&amp;COUNT($N3:$AQ3)-1),
SUMIFS($N3:$AQ3,$N$2:$AQ$2,"&lt;="&amp;COUNT($N3:$AQ3))))</f>
        <v>0</v>
      </c>
      <c r="AS3" s="250">
        <f>SUMIFS($N3:$AQ3,$N$2:$AQ$2,"&lt;="&amp;COUNT($N3:$AQ3))</f>
        <v>5334.4077356970183</v>
      </c>
      <c r="AU3" s="250">
        <f>IF($B3="",0,
IF($G3="A",0,
IFERROR($I3-$AR3,0)))</f>
        <v>0</v>
      </c>
      <c r="AV3" s="250">
        <f>IF($B3="",0,
IFERROR($I3-$AS3,0))</f>
        <v>94665.592264302977</v>
      </c>
      <c r="AW3" s="243">
        <f>IF($B3="","",SUM($AR3,$AU3)-$I3)</f>
        <v>-100000</v>
      </c>
      <c r="AX3" s="243">
        <f>IF($B3="","",SUM($AS3,$AV3)-$I3)</f>
        <v>0</v>
      </c>
      <c r="AY3" s="290" t="str">
        <f t="shared" ref="AY3:AY32" si="1">IF(AND($AV3&gt;0,$H3&lt;&gt;""),"Disposal to be journalled in Accounts! Remove from opening balances in next year's Depreciation worksheet","")</f>
        <v/>
      </c>
    </row>
    <row r="4" spans="2:51" x14ac:dyDescent="0.35">
      <c r="B4" s="244">
        <f t="shared" ref="B4:B8" si="2">IF(C4="","",ROW()-2)</f>
        <v>2</v>
      </c>
      <c r="C4" s="244" t="s">
        <v>130</v>
      </c>
      <c r="D4" s="244" t="s">
        <v>49</v>
      </c>
      <c r="E4" s="407">
        <v>41455</v>
      </c>
      <c r="F4" s="246">
        <f t="shared" ref="F4:F32" si="3">IF($E4="","",
DATE(YEAR($E4)+(MONTH($E4)&gt;6),6,30))</f>
        <v>41455</v>
      </c>
      <c r="G4" s="246" t="str">
        <f t="shared" ref="G4:G8" si="4">IF($F4=$D$1,"A",
IF(DATE(YEAR(H4)+(MONTH(H4)&gt;6),6,30)=$D$1,"D",
""))</f>
        <v/>
      </c>
      <c r="H4" s="408"/>
      <c r="I4" s="250">
        <v>300</v>
      </c>
      <c r="J4" s="244">
        <v>3</v>
      </c>
      <c r="K4" s="247">
        <f t="shared" si="0"/>
        <v>0.33333333333333331</v>
      </c>
      <c r="L4" s="297" t="s">
        <v>208</v>
      </c>
      <c r="M4" s="409" t="str">
        <f>IFERROR(VLOOKUP($L4,'Ref tables'!$I$3:$J$4,2,0),"")</f>
        <v>SL</v>
      </c>
      <c r="N4" s="249">
        <f t="shared" ref="N4:N8" si="5">IF($E4="","",
IF($M4="SL",
IF($E4&gt;$D$1,"",
IF(AND(ROUNDUP(YEARFRAC($E4,$H4,3),0)=N$2,N$2&lt;=$J4),$I4/($J4*365)*(DATE(YEAR($H4),MONTH($H4),DAY($H4))-DATE(YEAR(H4)-(MONTH(H4)&lt;=6),7,1)),
IF(AND(N$2&lt;=$J4,$F4-$E4=0),$I4/($J4*365)*($F4-$E4+1),
IF(AND(N$2&lt;=$J4,$F4-$E4=364),$I4/($J4*365)*($F4-$E4+1),
$I4/($J4*365)*($F4-$E4))))),
IF($E4&gt;$D$1,"",
IF(ROUNDUP(YEARFRAC($E4,$H4,3),0)=N$2,$K4*($I4*((DATE(YEAR($H4),MONTH($H4),DAY($H4))-DATE(YEAR($H4)-(MONTH($H4)&lt;=6),7,1))/365)),
IF(AND(N$2&lt;=$J4,$F4-$E4=0),$K4*$I4*($F4-$E4+1)/365,
IF(AND(N$2&lt;=$J4,$F4-$E4=364),$K4*$I4*($F4-$E4+1)/365,
$K4*$I4*($F4-$E4)/365))))))</f>
        <v>0.27397260273972601</v>
      </c>
      <c r="O4" s="249">
        <f xml:space="preserve">
IF($M4="SL",
IF($E4&gt;$D$1,"",
IF(DATE(YEAR($E4)+(MONTH($E4)&gt;6)+N$2,6,30)&gt;$D$1,"",
IF(AND($H4&lt;&gt;"",$H4&lt;DATE(YEAR($E4)-(MONTH($E4)&lt;=6)+N$2,7,1)),"",
IF(AND(SUM($N4:N4)&lt;$I4,$H4&lt;&gt;"",$H4&lt;=DATE(YEAR($E4)+(MONTH($E4)&gt;6)+N$2,6,30),$H4&gt;=DATE(YEAR($E4)-(MONTH($E4)&lt;=6)+N$2,7,1)),$I4/($J4*365)*(DATE(YEAR($H4),MONTH($H4),DAY($H4))-DATE(YEAR($H4)-(MONTH($H4)&lt;=6),7,1)),
IF(AND(SUM($N4:N4)&lt;$I4,O$2&lt;=$J4),$I4/($J4*365)*MROUND((EDATE($E4,12*O$2))-(EDATE($E4,12*N$2)),5),
IF(AND(SUM($N4:N4)&lt;$I4,O$2&gt;$J4),$I4-SUM($N4:N4),"")))))),
IF($E4&gt;$D$1,"",
IF(DATE(YEAR($E4)+(MONTH($E4)&gt;6)+N$2,6,30)&gt;$D$1,"",
IF(AND($H4&lt;&gt;"",$H4&lt;DATE(YEAR($E4)-(MONTH($E4)&lt;=6)+N$2,7,1)),"",
IF(AND(SUM($N4:N4)&lt;$I4,$H4&lt;&gt;"",$H4&lt;=DATE(YEAR($E4)+(MONTH($E4)&gt;6)+N$2,6,30),$H4&gt;=DATE(YEAR($E4)-(MONTH($E4)&lt;=6)+N$2,7,1)),$K4*($I4-SUM($N4:N4))*((DATE(YEAR($H4),MONTH($H4),DAY($H4))-DATE(YEAR($H4)-(MONTH($H4)&lt;=6),7,1))/365),
IF(O$2&lt;=$J4,$K4*($I4-SUM($N4:N4))*MROUND((EDATE($E4,12*O$2))-(EDATE($E4,12*N$2)),5)/365,""))))))</f>
        <v>100</v>
      </c>
      <c r="P4" s="249">
        <f xml:space="preserve">
IF($M4="SL",
IF($E4&gt;$D$1,"",
IF(DATE(YEAR($E4)+(MONTH($E4)&gt;6)+O$2,6,30)&gt;$D$1,"",
IF(AND($H4&lt;&gt;"",$H4&lt;DATE(YEAR($E4)-(MONTH($E4)&lt;=6)+O$2,7,1)),"",
IF(AND(SUM($N4:O4)&lt;$I4,$H4&lt;&gt;"",$H4&lt;=DATE(YEAR($E4)+(MONTH($E4)&gt;6)+O$2,6,30),$H4&gt;=DATE(YEAR($E4)-(MONTH($E4)&lt;=6)+O$2,7,1)),$I4/($J4*365)*(DATE(YEAR($H4),MONTH($H4),DAY($H4))-DATE(YEAR($H4)-(MONTH($H4)&lt;=6),7,1)),
IF(AND(SUM($N4:O4)&lt;$I4,P$2&lt;=$J4),$I4/($J4*365)*MROUND((EDATE($E4,12*P$2))-(EDATE($E4,12*O$2)),5),
IF(AND(SUM($N4:O4)&lt;$I4,P$2&gt;$J4),$I4-SUM($N4:O4),"")))))),
IF($E4&gt;$D$1,"",
IF(DATE(YEAR($E4)+(MONTH($E4)&gt;6)+O$2,6,30)&gt;$D$1,"",
IF(AND($H4&lt;&gt;"",$H4&lt;DATE(YEAR($E4)-(MONTH($E4)&lt;=6)+O$2,7,1)),"",
IF(AND(SUM($N4:O4)&lt;$I4,$H4&lt;&gt;"",$H4&lt;=DATE(YEAR($E4)+(MONTH($E4)&gt;6)+O$2,6,30),$H4&gt;=DATE(YEAR($E4)-(MONTH($E4)&lt;=6)+O$2,7,1)),$K4*($I4-SUM($N4:O4))*((DATE(YEAR($H4),MONTH($H4),DAY($H4))-DATE(YEAR($H4)-(MONTH($H4)&lt;=6),7,1))/365),
IF(P$2&lt;=$J4,$K4*($I4-SUM($N4:O4))*MROUND((EDATE($E4,12*P$2))-(EDATE($E4,12*O$2)),5)/365,""))))))</f>
        <v>100</v>
      </c>
      <c r="Q4" s="249">
        <f xml:space="preserve">
IF($M4="SL",
IF($E4&gt;$D$1,"",
IF(DATE(YEAR($E4)+(MONTH($E4)&gt;6)+P$2,6,30)&gt;$D$1,"",
IF(AND($H4&lt;&gt;"",$H4&lt;DATE(YEAR($E4)-(MONTH($E4)&lt;=6)+P$2,7,1)),"",
IF(AND(SUM($N4:P4)&lt;$I4,$H4&lt;&gt;"",$H4&lt;=DATE(YEAR($E4)+(MONTH($E4)&gt;6)+P$2,6,30),$H4&gt;=DATE(YEAR($E4)-(MONTH($E4)&lt;=6)+P$2,7,1)),$I4/($J4*365)*(DATE(YEAR($H4),MONTH($H4),DAY($H4))-DATE(YEAR($H4)-(MONTH($H4)&lt;=6),7,1)),
IF(AND(SUM($N4:P4)&lt;$I4,Q$2&lt;=$J4),$I4/($J4*365)*MROUND((EDATE($E4,12*Q$2))-(EDATE($E4,12*P$2)),5),
IF(AND(SUM($N4:P4)&lt;$I4,Q$2&gt;$J4),$I4-SUM($N4:P4),"")))))),
IF($E4&gt;$D$1,"",
IF(DATE(YEAR($E4)+(MONTH($E4)&gt;6)+P$2,6,30)&gt;$D$1,"",
IF(AND($H4&lt;&gt;"",$H4&lt;DATE(YEAR($E4)-(MONTH($E4)&lt;=6)+P$2,7,1)),"",
IF(AND(SUM($N4:P4)&lt;$I4,$H4&lt;&gt;"",$H4&lt;=DATE(YEAR($E4)+(MONTH($E4)&gt;6)+P$2,6,30),$H4&gt;=DATE(YEAR($E4)-(MONTH($E4)&lt;=6)+P$2,7,1)),$K4*($I4-SUM($N4:P4))*((DATE(YEAR($H4),MONTH($H4),DAY($H4))-DATE(YEAR($H4)-(MONTH($H4)&lt;=6),7,1))/365),
IF(Q$2&lt;=$J4,$K4*($I4-SUM($N4:P4))*MROUND((EDATE($E4,12*Q$2))-(EDATE($E4,12*P$2)),5)/365,""))))))</f>
        <v>99.726027397260282</v>
      </c>
      <c r="R4" s="249" t="str">
        <f xml:space="preserve">
IF($M4="SL",
IF($E4&gt;$D$1,"",
IF(DATE(YEAR($E4)+(MONTH($E4)&gt;6)+Q$2,6,30)&gt;$D$1,"",
IF(AND($H4&lt;&gt;"",$H4&lt;DATE(YEAR($E4)-(MONTH($E4)&lt;=6)+Q$2,7,1)),"",
IF(AND(SUM($N4:Q4)&lt;$I4,$H4&lt;&gt;"",$H4&lt;=DATE(YEAR($E4)+(MONTH($E4)&gt;6)+Q$2,6,30),$H4&gt;=DATE(YEAR($E4)-(MONTH($E4)&lt;=6)+Q$2,7,1)),$I4/($J4*365)*(DATE(YEAR($H4),MONTH($H4),DAY($H4))-DATE(YEAR($H4)-(MONTH($H4)&lt;=6),7,1)),
IF(AND(SUM($N4:Q4)&lt;$I4,R$2&lt;=$J4),$I4/($J4*365)*MROUND((EDATE($E4,12*R$2))-(EDATE($E4,12*Q$2)),5),
IF(AND(SUM($N4:Q4)&lt;$I4,R$2&gt;$J4),$I4-SUM($N4:Q4),"")))))),
IF($E4&gt;$D$1,"",
IF(DATE(YEAR($E4)+(MONTH($E4)&gt;6)+Q$2,6,30)&gt;$D$1,"",
IF(AND($H4&lt;&gt;"",$H4&lt;DATE(YEAR($E4)-(MONTH($E4)&lt;=6)+Q$2,7,1)),"",
IF(AND(SUM($N4:Q4)&lt;$I4,$H4&lt;&gt;"",$H4&lt;=DATE(YEAR($E4)+(MONTH($E4)&gt;6)+Q$2,6,30),$H4&gt;=DATE(YEAR($E4)-(MONTH($E4)&lt;=6)+Q$2,7,1)),$K4*($I4-SUM($N4:Q4))*((DATE(YEAR($H4),MONTH($H4),DAY($H4))-DATE(YEAR($H4)-(MONTH($H4)&lt;=6),7,1))/365),
IF(R$2&lt;=$J4,$K4*($I4-SUM($N4:Q4))*MROUND((EDATE($E4,12*R$2))-(EDATE($E4,12*Q$2)),5)/365,""))))))</f>
        <v/>
      </c>
      <c r="S4" s="249" t="str">
        <f xml:space="preserve">
IF($M4="SL",
IF($E4&gt;$D$1,"",
IF(DATE(YEAR($E4)+(MONTH($E4)&gt;6)+R$2,6,30)&gt;$D$1,"",
IF(AND($H4&lt;&gt;"",$H4&lt;DATE(YEAR($E4)-(MONTH($E4)&lt;=6)+R$2,7,1)),"",
IF(AND(SUM($N4:R4)&lt;$I4,$H4&lt;&gt;"",$H4&lt;=DATE(YEAR($E4)+(MONTH($E4)&gt;6)+R$2,6,30),$H4&gt;=DATE(YEAR($E4)-(MONTH($E4)&lt;=6)+R$2,7,1)),$I4/($J4*365)*(DATE(YEAR($H4),MONTH($H4),DAY($H4))-DATE(YEAR($H4)-(MONTH($H4)&lt;=6),7,1)),
IF(AND(SUM($N4:R4)&lt;$I4,S$2&lt;=$J4),$I4/($J4*365)*MROUND((EDATE($E4,12*S$2))-(EDATE($E4,12*R$2)),5),
IF(AND(SUM($N4:R4)&lt;$I4,S$2&gt;$J4),$I4-SUM($N4:R4),"")))))),
IF($E4&gt;$D$1,"",
IF(DATE(YEAR($E4)+(MONTH($E4)&gt;6)+R$2,6,30)&gt;$D$1,"",
IF(AND($H4&lt;&gt;"",$H4&lt;DATE(YEAR($E4)-(MONTH($E4)&lt;=6)+R$2,7,1)),"",
IF(AND(SUM($N4:R4)&lt;$I4,$H4&lt;&gt;"",$H4&lt;=DATE(YEAR($E4)+(MONTH($E4)&gt;6)+R$2,6,30),$H4&gt;=DATE(YEAR($E4)-(MONTH($E4)&lt;=6)+R$2,7,1)),$K4*($I4-SUM($N4:R4))*((DATE(YEAR($H4),MONTH($H4),DAY($H4))-DATE(YEAR($H4)-(MONTH($H4)&lt;=6),7,1))/365),
IF(S$2&lt;=$J4,$K4*($I4-SUM($N4:R4))*MROUND((EDATE($E4,12*S$2))-(EDATE($E4,12*R$2)),5)/365,""))))))</f>
        <v/>
      </c>
      <c r="T4" s="249" t="str">
        <f xml:space="preserve">
IF($M4="SL",
IF($E4&gt;$D$1,"",
IF(DATE(YEAR($E4)+(MONTH($E4)&gt;6)+S$2,6,30)&gt;$D$1,"",
IF(AND($H4&lt;&gt;"",$H4&lt;DATE(YEAR($E4)-(MONTH($E4)&lt;=6)+S$2,7,1)),"",
IF(AND(SUM($N4:S4)&lt;$I4,$H4&lt;&gt;"",$H4&lt;=DATE(YEAR($E4)+(MONTH($E4)&gt;6)+S$2,6,30),$H4&gt;=DATE(YEAR($E4)-(MONTH($E4)&lt;=6)+S$2,7,1)),$I4/($J4*365)*(DATE(YEAR($H4),MONTH($H4),DAY($H4))-DATE(YEAR($H4)-(MONTH($H4)&lt;=6),7,1)),
IF(AND(SUM($N4:S4)&lt;$I4,T$2&lt;=$J4),$I4/($J4*365)*MROUND((EDATE($E4,12*T$2))-(EDATE($E4,12*S$2)),5),
IF(AND(SUM($N4:S4)&lt;$I4,T$2&gt;$J4),$I4-SUM($N4:S4),"")))))),
IF($E4&gt;$D$1,"",
IF(DATE(YEAR($E4)+(MONTH($E4)&gt;6)+S$2,6,30)&gt;$D$1,"",
IF(AND($H4&lt;&gt;"",$H4&lt;DATE(YEAR($E4)-(MONTH($E4)&lt;=6)+S$2,7,1)),"",
IF(AND(SUM($N4:S4)&lt;$I4,$H4&lt;&gt;"",$H4&lt;=DATE(YEAR($E4)+(MONTH($E4)&gt;6)+S$2,6,30),$H4&gt;=DATE(YEAR($E4)-(MONTH($E4)&lt;=6)+S$2,7,1)),$K4*($I4-SUM($N4:S4))*((DATE(YEAR($H4),MONTH($H4),DAY($H4))-DATE(YEAR($H4)-(MONTH($H4)&lt;=6),7,1))/365),
IF(T$2&lt;=$J4,$K4*($I4-SUM($N4:S4))*MROUND((EDATE($E4,12*T$2))-(EDATE($E4,12*S$2)),5)/365,""))))))</f>
        <v/>
      </c>
      <c r="U4" s="249" t="str">
        <f xml:space="preserve">
IF($M4="SL",
IF($E4&gt;$D$1,"",
IF(DATE(YEAR($E4)+(MONTH($E4)&gt;6)+T$2,6,30)&gt;$D$1,"",
IF(AND($H4&lt;&gt;"",$H4&lt;DATE(YEAR($E4)-(MONTH($E4)&lt;=6)+T$2,7,1)),"",
IF(AND(SUM($N4:T4)&lt;$I4,$H4&lt;&gt;"",$H4&lt;=DATE(YEAR($E4)+(MONTH($E4)&gt;6)+T$2,6,30),$H4&gt;=DATE(YEAR($E4)-(MONTH($E4)&lt;=6)+T$2,7,1)),$I4/($J4*365)*(DATE(YEAR($H4),MONTH($H4),DAY($H4))-DATE(YEAR($H4)-(MONTH($H4)&lt;=6),7,1)),
IF(AND(SUM($N4:T4)&lt;$I4,U$2&lt;=$J4),$I4/($J4*365)*MROUND((EDATE($E4,12*U$2))-(EDATE($E4,12*T$2)),5),
IF(AND(SUM($N4:T4)&lt;$I4,U$2&gt;$J4),$I4-SUM($N4:T4),"")))))),
IF($E4&gt;$D$1,"",
IF(DATE(YEAR($E4)+(MONTH($E4)&gt;6)+T$2,6,30)&gt;$D$1,"",
IF(AND($H4&lt;&gt;"",$H4&lt;DATE(YEAR($E4)-(MONTH($E4)&lt;=6)+T$2,7,1)),"",
IF(AND(SUM($N4:T4)&lt;$I4,$H4&lt;&gt;"",$H4&lt;=DATE(YEAR($E4)+(MONTH($E4)&gt;6)+T$2,6,30),$H4&gt;=DATE(YEAR($E4)-(MONTH($E4)&lt;=6)+T$2,7,1)),$K4*($I4-SUM($N4:T4))*((DATE(YEAR($H4),MONTH($H4),DAY($H4))-DATE(YEAR($H4)-(MONTH($H4)&lt;=6),7,1))/365),
IF(U$2&lt;=$J4,$K4*($I4-SUM($N4:T4))*MROUND((EDATE($E4,12*U$2))-(EDATE($E4,12*T$2)),5)/365,""))))))</f>
        <v/>
      </c>
      <c r="V4" s="249" t="str">
        <f xml:space="preserve">
IF($M4="SL",
IF($E4&gt;$D$1,"",
IF(DATE(YEAR($E4)+(MONTH($E4)&gt;6)+U$2,6,30)&gt;$D$1,"",
IF(AND($H4&lt;&gt;"",$H4&lt;DATE(YEAR($E4)-(MONTH($E4)&lt;=6)+U$2,7,1)),"",
IF(AND(SUM($N4:U4)&lt;$I4,$H4&lt;&gt;"",$H4&lt;=DATE(YEAR($E4)+(MONTH($E4)&gt;6)+U$2,6,30),$H4&gt;=DATE(YEAR($E4)-(MONTH($E4)&lt;=6)+U$2,7,1)),$I4/($J4*365)*(DATE(YEAR($H4),MONTH($H4),DAY($H4))-DATE(YEAR($H4)-(MONTH($H4)&lt;=6),7,1)),
IF(AND(SUM($N4:U4)&lt;$I4,V$2&lt;=$J4),$I4/($J4*365)*MROUND((EDATE($E4,12*V$2))-(EDATE($E4,12*U$2)),5),
IF(AND(SUM($N4:U4)&lt;$I4,V$2&gt;$J4),$I4-SUM($N4:U4),"")))))),
IF($E4&gt;$D$1,"",
IF(DATE(YEAR($E4)+(MONTH($E4)&gt;6)+U$2,6,30)&gt;$D$1,"",
IF(AND($H4&lt;&gt;"",$H4&lt;DATE(YEAR($E4)-(MONTH($E4)&lt;=6)+U$2,7,1)),"",
IF(AND(SUM($N4:U4)&lt;$I4,$H4&lt;&gt;"",$H4&lt;=DATE(YEAR($E4)+(MONTH($E4)&gt;6)+U$2,6,30),$H4&gt;=DATE(YEAR($E4)-(MONTH($E4)&lt;=6)+U$2,7,1)),$K4*($I4-SUM($N4:U4))*((DATE(YEAR($H4),MONTH($H4),DAY($H4))-DATE(YEAR($H4)-(MONTH($H4)&lt;=6),7,1))/365),
IF(V$2&lt;=$J4,$K4*($I4-SUM($N4:U4))*MROUND((EDATE($E4,12*V$2))-(EDATE($E4,12*U$2)),5)/365,""))))))</f>
        <v/>
      </c>
      <c r="W4" s="249" t="str">
        <f xml:space="preserve">
IF($M4="SL",
IF($E4&gt;$D$1,"",
IF(DATE(YEAR($E4)+(MONTH($E4)&gt;6)+V$2,6,30)&gt;$D$1,"",
IF(AND($H4&lt;&gt;"",$H4&lt;DATE(YEAR($E4)-(MONTH($E4)&lt;=6)+V$2,7,1)),"",
IF(AND(SUM($N4:V4)&lt;$I4,$H4&lt;&gt;"",$H4&lt;=DATE(YEAR($E4)+(MONTH($E4)&gt;6)+V$2,6,30),$H4&gt;=DATE(YEAR($E4)-(MONTH($E4)&lt;=6)+V$2,7,1)),$I4/($J4*365)*(DATE(YEAR($H4),MONTH($H4),DAY($H4))-DATE(YEAR($H4)-(MONTH($H4)&lt;=6),7,1)),
IF(AND(SUM($N4:V4)&lt;$I4,W$2&lt;=$J4),$I4/($J4*365)*MROUND((EDATE($E4,12*W$2))-(EDATE($E4,12*V$2)),5),
IF(AND(SUM($N4:V4)&lt;$I4,W$2&gt;$J4),$I4-SUM($N4:V4),"")))))),
IF($E4&gt;$D$1,"",
IF(DATE(YEAR($E4)+(MONTH($E4)&gt;6)+V$2,6,30)&gt;$D$1,"",
IF(AND($H4&lt;&gt;"",$H4&lt;DATE(YEAR($E4)-(MONTH($E4)&lt;=6)+V$2,7,1)),"",
IF(AND(SUM($N4:V4)&lt;$I4,$H4&lt;&gt;"",$H4&lt;=DATE(YEAR($E4)+(MONTH($E4)&gt;6)+V$2,6,30),$H4&gt;=DATE(YEAR($E4)-(MONTH($E4)&lt;=6)+V$2,7,1)),$K4*($I4-SUM($N4:V4))*((DATE(YEAR($H4),MONTH($H4),DAY($H4))-DATE(YEAR($H4)-(MONTH($H4)&lt;=6),7,1))/365),
IF(W$2&lt;=$J4,$K4*($I4-SUM($N4:V4))*MROUND((EDATE($E4,12*W$2))-(EDATE($E4,12*V$2)),5)/365,""))))))</f>
        <v/>
      </c>
      <c r="X4" s="249" t="str">
        <f xml:space="preserve">
IF($M4="SL",
IF($E4&gt;$D$1,"",
IF(DATE(YEAR($E4)+(MONTH($E4)&gt;6)+W$2,6,30)&gt;$D$1,"",
IF(AND($H4&lt;&gt;"",$H4&lt;DATE(YEAR($E4)-(MONTH($E4)&lt;=6)+W$2,7,1)),"",
IF(AND(SUM($N4:W4)&lt;$I4,$H4&lt;&gt;"",$H4&lt;=DATE(YEAR($E4)+(MONTH($E4)&gt;6)+W$2,6,30),$H4&gt;=DATE(YEAR($E4)-(MONTH($E4)&lt;=6)+W$2,7,1)),$I4/($J4*365)*(DATE(YEAR($H4),MONTH($H4),DAY($H4))-DATE(YEAR($H4)-(MONTH($H4)&lt;=6),7,1)),
IF(AND(SUM($N4:W4)&lt;$I4,X$2&lt;=$J4),$I4/($J4*365)*MROUND((EDATE($E4,12*X$2))-(EDATE($E4,12*W$2)),5),
IF(AND(SUM($N4:W4)&lt;$I4,X$2&gt;$J4),$I4-SUM($N4:W4),"")))))),
IF($E4&gt;$D$1,"",
IF(DATE(YEAR($E4)+(MONTH($E4)&gt;6)+W$2,6,30)&gt;$D$1,"",
IF(AND($H4&lt;&gt;"",$H4&lt;DATE(YEAR($E4)-(MONTH($E4)&lt;=6)+W$2,7,1)),"",
IF(AND(SUM($N4:W4)&lt;$I4,$H4&lt;&gt;"",$H4&lt;=DATE(YEAR($E4)+(MONTH($E4)&gt;6)+W$2,6,30),$H4&gt;=DATE(YEAR($E4)-(MONTH($E4)&lt;=6)+W$2,7,1)),$K4*($I4-SUM($N4:W4))*((DATE(YEAR($H4),MONTH($H4),DAY($H4))-DATE(YEAR($H4)-(MONTH($H4)&lt;=6),7,1))/365),
IF(X$2&lt;=$J4,$K4*($I4-SUM($N4:W4))*MROUND((EDATE($E4,12*X$2))-(EDATE($E4,12*W$2)),5)/365,""))))))</f>
        <v/>
      </c>
      <c r="Y4" s="249" t="str">
        <f xml:space="preserve">
IF($M4="SL",
IF($E4&gt;$D$1,"",
IF(DATE(YEAR($E4)+(MONTH($E4)&gt;6)+X$2,6,30)&gt;$D$1,"",
IF(AND($H4&lt;&gt;"",$H4&lt;DATE(YEAR($E4)-(MONTH($E4)&lt;=6)+X$2,7,1)),"",
IF(AND(SUM($N4:X4)&lt;$I4,$H4&lt;&gt;"",$H4&lt;=DATE(YEAR($E4)+(MONTH($E4)&gt;6)+X$2,6,30),$H4&gt;=DATE(YEAR($E4)-(MONTH($E4)&lt;=6)+X$2,7,1)),$I4/($J4*365)*(DATE(YEAR($H4),MONTH($H4),DAY($H4))-DATE(YEAR($H4)-(MONTH($H4)&lt;=6),7,1)),
IF(AND(SUM($N4:X4)&lt;$I4,Y$2&lt;=$J4),$I4/($J4*365)*MROUND((EDATE($E4,12*Y$2))-(EDATE($E4,12*X$2)),5),
IF(AND(SUM($N4:X4)&lt;$I4,Y$2&gt;$J4),$I4-SUM($N4:X4),"")))))),
IF($E4&gt;$D$1,"",
IF(DATE(YEAR($E4)+(MONTH($E4)&gt;6)+X$2,6,30)&gt;$D$1,"",
IF(AND($H4&lt;&gt;"",$H4&lt;DATE(YEAR($E4)-(MONTH($E4)&lt;=6)+X$2,7,1)),"",
IF(AND(SUM($N4:X4)&lt;$I4,$H4&lt;&gt;"",$H4&lt;=DATE(YEAR($E4)+(MONTH($E4)&gt;6)+X$2,6,30),$H4&gt;=DATE(YEAR($E4)-(MONTH($E4)&lt;=6)+X$2,7,1)),$K4*($I4-SUM($N4:X4))*((DATE(YEAR($H4),MONTH($H4),DAY($H4))-DATE(YEAR($H4)-(MONTH($H4)&lt;=6),7,1))/365),
IF(Y$2&lt;=$J4,$K4*($I4-SUM($N4:X4))*MROUND((EDATE($E4,12*Y$2))-(EDATE($E4,12*X$2)),5)/365,""))))))</f>
        <v/>
      </c>
      <c r="Z4" s="249" t="str">
        <f xml:space="preserve">
IF($M4="SL",
IF($E4&gt;$D$1,"",
IF(DATE(YEAR($E4)+(MONTH($E4)&gt;6)+Y$2,6,30)&gt;$D$1,"",
IF(AND($H4&lt;&gt;"",$H4&lt;DATE(YEAR($E4)-(MONTH($E4)&lt;=6)+Y$2,7,1)),"",
IF(AND(SUM($N4:Y4)&lt;$I4,$H4&lt;&gt;"",$H4&lt;=DATE(YEAR($E4)+(MONTH($E4)&gt;6)+Y$2,6,30),$H4&gt;=DATE(YEAR($E4)-(MONTH($E4)&lt;=6)+Y$2,7,1)),$I4/($J4*365)*(DATE(YEAR($H4),MONTH($H4),DAY($H4))-DATE(YEAR($H4)-(MONTH($H4)&lt;=6),7,1)),
IF(AND(SUM($N4:Y4)&lt;$I4,Z$2&lt;=$J4),$I4/($J4*365)*MROUND((EDATE($E4,12*Z$2))-(EDATE($E4,12*Y$2)),5),
IF(AND(SUM($N4:Y4)&lt;$I4,Z$2&gt;$J4),$I4-SUM($N4:Y4),"")))))),
IF($E4&gt;$D$1,"",
IF(DATE(YEAR($E4)+(MONTH($E4)&gt;6)+Y$2,6,30)&gt;$D$1,"",
IF(AND($H4&lt;&gt;"",$H4&lt;DATE(YEAR($E4)-(MONTH($E4)&lt;=6)+Y$2,7,1)),"",
IF(AND(SUM($N4:Y4)&lt;$I4,$H4&lt;&gt;"",$H4&lt;=DATE(YEAR($E4)+(MONTH($E4)&gt;6)+Y$2,6,30),$H4&gt;=DATE(YEAR($E4)-(MONTH($E4)&lt;=6)+Y$2,7,1)),$K4*($I4-SUM($N4:Y4))*((DATE(YEAR($H4),MONTH($H4),DAY($H4))-DATE(YEAR($H4)-(MONTH($H4)&lt;=6),7,1))/365),
IF(Z$2&lt;=$J4,$K4*($I4-SUM($N4:Y4))*MROUND((EDATE($E4,12*Z$2))-(EDATE($E4,12*Y$2)),5)/365,""))))))</f>
        <v/>
      </c>
      <c r="AA4" s="249" t="str">
        <f xml:space="preserve">
IF($M4="SL",
IF($E4&gt;$D$1,"",
IF(DATE(YEAR($E4)+(MONTH($E4)&gt;6)+Z$2,6,30)&gt;$D$1,"",
IF(AND($H4&lt;&gt;"",$H4&lt;DATE(YEAR($E4)-(MONTH($E4)&lt;=6)+Z$2,7,1)),"",
IF(AND(SUM($N4:Z4)&lt;$I4,$H4&lt;&gt;"",$H4&lt;=DATE(YEAR($E4)+(MONTH($E4)&gt;6)+Z$2,6,30),$H4&gt;=DATE(YEAR($E4)-(MONTH($E4)&lt;=6)+Z$2,7,1)),$I4/($J4*365)*(DATE(YEAR($H4),MONTH($H4),DAY($H4))-DATE(YEAR($H4)-(MONTH($H4)&lt;=6),7,1)),
IF(AND(SUM($N4:Z4)&lt;$I4,AA$2&lt;=$J4),$I4/($J4*365)*MROUND((EDATE($E4,12*AA$2))-(EDATE($E4,12*Z$2)),5),
IF(AND(SUM($N4:Z4)&lt;$I4,AA$2&gt;$J4),$I4-SUM($N4:Z4),"")))))),
IF($E4&gt;$D$1,"",
IF(DATE(YEAR($E4)+(MONTH($E4)&gt;6)+Z$2,6,30)&gt;$D$1,"",
IF(AND($H4&lt;&gt;"",$H4&lt;DATE(YEAR($E4)-(MONTH($E4)&lt;=6)+Z$2,7,1)),"",
IF(AND(SUM($N4:Z4)&lt;$I4,$H4&lt;&gt;"",$H4&lt;=DATE(YEAR($E4)+(MONTH($E4)&gt;6)+Z$2,6,30),$H4&gt;=DATE(YEAR($E4)-(MONTH($E4)&lt;=6)+Z$2,7,1)),$K4*($I4-SUM($N4:Z4))*((DATE(YEAR($H4),MONTH($H4),DAY($H4))-DATE(YEAR($H4)-(MONTH($H4)&lt;=6),7,1))/365),
IF(AA$2&lt;=$J4,$K4*($I4-SUM($N4:Z4))*MROUND((EDATE($E4,12*AA$2))-(EDATE($E4,12*Z$2)),5)/365,""))))))</f>
        <v/>
      </c>
      <c r="AB4" s="249" t="str">
        <f xml:space="preserve">
IF($M4="SL",
IF($E4&gt;$D$1,"",
IF(DATE(YEAR($E4)+(MONTH($E4)&gt;6)+AA$2,6,30)&gt;$D$1,"",
IF(AND($H4&lt;&gt;"",$H4&lt;DATE(YEAR($E4)-(MONTH($E4)&lt;=6)+AA$2,7,1)),"",
IF(AND(SUM($N4:AA4)&lt;$I4,$H4&lt;&gt;"",$H4&lt;=DATE(YEAR($E4)+(MONTH($E4)&gt;6)+AA$2,6,30),$H4&gt;=DATE(YEAR($E4)-(MONTH($E4)&lt;=6)+AA$2,7,1)),$I4/($J4*365)*(DATE(YEAR($H4),MONTH($H4),DAY($H4))-DATE(YEAR($H4)-(MONTH($H4)&lt;=6),7,1)),
IF(AND(SUM($N4:AA4)&lt;$I4,AB$2&lt;=$J4),$I4/($J4*365)*MROUND((EDATE($E4,12*AB$2))-(EDATE($E4,12*AA$2)),5),
IF(AND(SUM($N4:AA4)&lt;$I4,AB$2&gt;$J4),$I4-SUM($N4:AA4),"")))))),
IF($E4&gt;$D$1,"",
IF(DATE(YEAR($E4)+(MONTH($E4)&gt;6)+AA$2,6,30)&gt;$D$1,"",
IF(AND($H4&lt;&gt;"",$H4&lt;DATE(YEAR($E4)-(MONTH($E4)&lt;=6)+AA$2,7,1)),"",
IF(AND(SUM($N4:AA4)&lt;$I4,$H4&lt;&gt;"",$H4&lt;=DATE(YEAR($E4)+(MONTH($E4)&gt;6)+AA$2,6,30),$H4&gt;=DATE(YEAR($E4)-(MONTH($E4)&lt;=6)+AA$2,7,1)),$K4*($I4-SUM($N4:AA4))*((DATE(YEAR($H4),MONTH($H4),DAY($H4))-DATE(YEAR($H4)-(MONTH($H4)&lt;=6),7,1))/365),
IF(AB$2&lt;=$J4,$K4*($I4-SUM($N4:AA4))*MROUND((EDATE($E4,12*AB$2))-(EDATE($E4,12*AA$2)),5)/365,""))))))</f>
        <v/>
      </c>
      <c r="AC4" s="249" t="str">
        <f xml:space="preserve">
IF($M4="SL",
IF($E4&gt;$D$1,"",
IF(DATE(YEAR($E4)+(MONTH($E4)&gt;6)+AB$2,6,30)&gt;$D$1,"",
IF(AND($H4&lt;&gt;"",$H4&lt;DATE(YEAR($E4)-(MONTH($E4)&lt;=6)+AB$2,7,1)),"",
IF(AND(SUM($N4:AB4)&lt;$I4,$H4&lt;&gt;"",$H4&lt;=DATE(YEAR($E4)+(MONTH($E4)&gt;6)+AB$2,6,30),$H4&gt;=DATE(YEAR($E4)-(MONTH($E4)&lt;=6)+AB$2,7,1)),$I4/($J4*365)*(DATE(YEAR($H4),MONTH($H4),DAY($H4))-DATE(YEAR($H4)-(MONTH($H4)&lt;=6),7,1)),
IF(AND(SUM($N4:AB4)&lt;$I4,AC$2&lt;=$J4),$I4/($J4*365)*MROUND((EDATE($E4,12*AC$2))-(EDATE($E4,12*AB$2)),5),
IF(AND(SUM($N4:AB4)&lt;$I4,AC$2&gt;$J4),$I4-SUM($N4:AB4),"")))))),
IF($E4&gt;$D$1,"",
IF(DATE(YEAR($E4)+(MONTH($E4)&gt;6)+AB$2,6,30)&gt;$D$1,"",
IF(AND($H4&lt;&gt;"",$H4&lt;DATE(YEAR($E4)-(MONTH($E4)&lt;=6)+AB$2,7,1)),"",
IF(AND(SUM($N4:AB4)&lt;$I4,$H4&lt;&gt;"",$H4&lt;=DATE(YEAR($E4)+(MONTH($E4)&gt;6)+AB$2,6,30),$H4&gt;=DATE(YEAR($E4)-(MONTH($E4)&lt;=6)+AB$2,7,1)),$K4*($I4-SUM($N4:AB4))*((DATE(YEAR($H4),MONTH($H4),DAY($H4))-DATE(YEAR($H4)-(MONTH($H4)&lt;=6),7,1))/365),
IF(AC$2&lt;=$J4,$K4*($I4-SUM($N4:AB4))*MROUND((EDATE($E4,12*AC$2))-(EDATE($E4,12*AB$2)),5)/365,""))))))</f>
        <v/>
      </c>
      <c r="AD4" s="249" t="str">
        <f xml:space="preserve">
IF($M4="SL",
IF($E4&gt;$D$1,"",
IF(DATE(YEAR($E4)+(MONTH($E4)&gt;6)+AC$2,6,30)&gt;$D$1,"",
IF(AND($H4&lt;&gt;"",$H4&lt;DATE(YEAR($E4)-(MONTH($E4)&lt;=6)+AC$2,7,1)),"",
IF(AND(SUM($N4:AC4)&lt;$I4,$H4&lt;&gt;"",$H4&lt;=DATE(YEAR($E4)+(MONTH($E4)&gt;6)+AC$2,6,30),$H4&gt;=DATE(YEAR($E4)-(MONTH($E4)&lt;=6)+AC$2,7,1)),$I4/($J4*365)*(DATE(YEAR($H4),MONTH($H4),DAY($H4))-DATE(YEAR($H4)-(MONTH($H4)&lt;=6),7,1)),
IF(AND(SUM($N4:AC4)&lt;$I4,AD$2&lt;=$J4),$I4/($J4*365)*MROUND((EDATE($E4,12*AD$2))-(EDATE($E4,12*AC$2)),5),
IF(AND(SUM($N4:AC4)&lt;$I4,AD$2&gt;$J4),$I4-SUM($N4:AC4),"")))))),
IF($E4&gt;$D$1,"",
IF(DATE(YEAR($E4)+(MONTH($E4)&gt;6)+AC$2,6,30)&gt;$D$1,"",
IF(AND($H4&lt;&gt;"",$H4&lt;DATE(YEAR($E4)-(MONTH($E4)&lt;=6)+AC$2,7,1)),"",
IF(AND(SUM($N4:AC4)&lt;$I4,$H4&lt;&gt;"",$H4&lt;=DATE(YEAR($E4)+(MONTH($E4)&gt;6)+AC$2,6,30),$H4&gt;=DATE(YEAR($E4)-(MONTH($E4)&lt;=6)+AC$2,7,1)),$K4*($I4-SUM($N4:AC4))*((DATE(YEAR($H4),MONTH($H4),DAY($H4))-DATE(YEAR($H4)-(MONTH($H4)&lt;=6),7,1))/365),
IF(AD$2&lt;=$J4,$K4*($I4-SUM($N4:AC4))*MROUND((EDATE($E4,12*AD$2))-(EDATE($E4,12*AC$2)),5)/365,""))))))</f>
        <v/>
      </c>
      <c r="AE4" s="249" t="str">
        <f xml:space="preserve">
IF($M4="SL",
IF($E4&gt;$D$1,"",
IF(DATE(YEAR($E4)+(MONTH($E4)&gt;6)+AD$2,6,30)&gt;$D$1,"",
IF(AND($H4&lt;&gt;"",$H4&lt;DATE(YEAR($E4)-(MONTH($E4)&lt;=6)+AD$2,7,1)),"",
IF(AND(SUM($N4:AD4)&lt;$I4,$H4&lt;&gt;"",$H4&lt;=DATE(YEAR($E4)+(MONTH($E4)&gt;6)+AD$2,6,30),$H4&gt;=DATE(YEAR($E4)-(MONTH($E4)&lt;=6)+AD$2,7,1)),$I4/($J4*365)*(DATE(YEAR($H4),MONTH($H4),DAY($H4))-DATE(YEAR($H4)-(MONTH($H4)&lt;=6),7,1)),
IF(AND(SUM($N4:AD4)&lt;$I4,AE$2&lt;=$J4),$I4/($J4*365)*MROUND((EDATE($E4,12*AE$2))-(EDATE($E4,12*AD$2)),5),
IF(AND(SUM($N4:AD4)&lt;$I4,AE$2&gt;$J4),$I4-SUM($N4:AD4),"")))))),
IF($E4&gt;$D$1,"",
IF(DATE(YEAR($E4)+(MONTH($E4)&gt;6)+AD$2,6,30)&gt;$D$1,"",
IF(AND($H4&lt;&gt;"",$H4&lt;DATE(YEAR($E4)-(MONTH($E4)&lt;=6)+AD$2,7,1)),"",
IF(AND(SUM($N4:AD4)&lt;$I4,$H4&lt;&gt;"",$H4&lt;=DATE(YEAR($E4)+(MONTH($E4)&gt;6)+AD$2,6,30),$H4&gt;=DATE(YEAR($E4)-(MONTH($E4)&lt;=6)+AD$2,7,1)),$K4*($I4-SUM($N4:AD4))*((DATE(YEAR($H4),MONTH($H4),DAY($H4))-DATE(YEAR($H4)-(MONTH($H4)&lt;=6),7,1))/365),
IF(AE$2&lt;=$J4,$K4*($I4-SUM($N4:AD4))*MROUND((EDATE($E4,12*AE$2))-(EDATE($E4,12*AD$2)),5)/365,""))))))</f>
        <v/>
      </c>
      <c r="AF4" s="249" t="str">
        <f xml:space="preserve">
IF($M4="SL",
IF($E4&gt;$D$1,"",
IF(DATE(YEAR($E4)+(MONTH($E4)&gt;6)+AE$2,6,30)&gt;$D$1,"",
IF(AND($H4&lt;&gt;"",$H4&lt;DATE(YEAR($E4)-(MONTH($E4)&lt;=6)+AE$2,7,1)),"",
IF(AND(SUM($N4:AE4)&lt;$I4,$H4&lt;&gt;"",$H4&lt;=DATE(YEAR($E4)+(MONTH($E4)&gt;6)+AE$2,6,30),$H4&gt;=DATE(YEAR($E4)-(MONTH($E4)&lt;=6)+AE$2,7,1)),$I4/($J4*365)*(DATE(YEAR($H4),MONTH($H4),DAY($H4))-DATE(YEAR($H4)-(MONTH($H4)&lt;=6),7,1)),
IF(AND(SUM($N4:AE4)&lt;$I4,AF$2&lt;=$J4),$I4/($J4*365)*MROUND((EDATE($E4,12*AF$2))-(EDATE($E4,12*AE$2)),5),
IF(AND(SUM($N4:AE4)&lt;$I4,AF$2&gt;$J4),$I4-SUM($N4:AE4),"")))))),
IF($E4&gt;$D$1,"",
IF(DATE(YEAR($E4)+(MONTH($E4)&gt;6)+AE$2,6,30)&gt;$D$1,"",
IF(AND($H4&lt;&gt;"",$H4&lt;DATE(YEAR($E4)-(MONTH($E4)&lt;=6)+AE$2,7,1)),"",
IF(AND(SUM($N4:AE4)&lt;$I4,$H4&lt;&gt;"",$H4&lt;=DATE(YEAR($E4)+(MONTH($E4)&gt;6)+AE$2,6,30),$H4&gt;=DATE(YEAR($E4)-(MONTH($E4)&lt;=6)+AE$2,7,1)),$K4*($I4-SUM($N4:AE4))*((DATE(YEAR($H4),MONTH($H4),DAY($H4))-DATE(YEAR($H4)-(MONTH($H4)&lt;=6),7,1))/365),
IF(AF$2&lt;=$J4,$K4*($I4-SUM($N4:AE4))*MROUND((EDATE($E4,12*AF$2))-(EDATE($E4,12*AE$2)),5)/365,""))))))</f>
        <v/>
      </c>
      <c r="AG4" s="249" t="str">
        <f xml:space="preserve">
IF($M4="SL",
IF($E4&gt;$D$1,"",
IF(DATE(YEAR($E4)+(MONTH($E4)&gt;6)+AF$2,6,30)&gt;$D$1,"",
IF(AND($H4&lt;&gt;"",$H4&lt;DATE(YEAR($E4)-(MONTH($E4)&lt;=6)+AF$2,7,1)),"",
IF(AND(SUM($N4:AF4)&lt;$I4,$H4&lt;&gt;"",$H4&lt;=DATE(YEAR($E4)+(MONTH($E4)&gt;6)+AF$2,6,30),$H4&gt;=DATE(YEAR($E4)-(MONTH($E4)&lt;=6)+AF$2,7,1)),$I4/($J4*365)*(DATE(YEAR($H4),MONTH($H4),DAY($H4))-DATE(YEAR($H4)-(MONTH($H4)&lt;=6),7,1)),
IF(AND(SUM($N4:AF4)&lt;$I4,AG$2&lt;=$J4),$I4/($J4*365)*MROUND((EDATE($E4,12*AG$2))-(EDATE($E4,12*AF$2)),5),
IF(AND(SUM($N4:AF4)&lt;$I4,AG$2&gt;$J4),$I4-SUM($N4:AF4),"")))))),
IF($E4&gt;$D$1,"",
IF(DATE(YEAR($E4)+(MONTH($E4)&gt;6)+AF$2,6,30)&gt;$D$1,"",
IF(AND($H4&lt;&gt;"",$H4&lt;DATE(YEAR($E4)-(MONTH($E4)&lt;=6)+AF$2,7,1)),"",
IF(AND(SUM($N4:AF4)&lt;$I4,$H4&lt;&gt;"",$H4&lt;=DATE(YEAR($E4)+(MONTH($E4)&gt;6)+AF$2,6,30),$H4&gt;=DATE(YEAR($E4)-(MONTH($E4)&lt;=6)+AF$2,7,1)),$K4*($I4-SUM($N4:AF4))*((DATE(YEAR($H4),MONTH($H4),DAY($H4))-DATE(YEAR($H4)-(MONTH($H4)&lt;=6),7,1))/365),
IF(AG$2&lt;=$J4,$K4*($I4-SUM($N4:AF4))*MROUND((EDATE($E4,12*AG$2))-(EDATE($E4,12*AF$2)),5)/365,""))))))</f>
        <v/>
      </c>
      <c r="AH4" s="249" t="str">
        <f xml:space="preserve">
IF($M4="SL",
IF($E4&gt;$D$1,"",
IF(DATE(YEAR($E4)+(MONTH($E4)&gt;6)+AG$2,6,30)&gt;$D$1,"",
IF(AND($H4&lt;&gt;"",$H4&lt;DATE(YEAR($E4)-(MONTH($E4)&lt;=6)+AG$2,7,1)),"",
IF(AND(SUM($N4:AG4)&lt;$I4,$H4&lt;&gt;"",$H4&lt;=DATE(YEAR($E4)+(MONTH($E4)&gt;6)+AG$2,6,30),$H4&gt;=DATE(YEAR($E4)-(MONTH($E4)&lt;=6)+AG$2,7,1)),$I4/($J4*365)*(DATE(YEAR($H4),MONTH($H4),DAY($H4))-DATE(YEAR($H4)-(MONTH($H4)&lt;=6),7,1)),
IF(AND(SUM($N4:AG4)&lt;$I4,AH$2&lt;=$J4),$I4/($J4*365)*MROUND((EDATE($E4,12*AH$2))-(EDATE($E4,12*AG$2)),5),
IF(AND(SUM($N4:AG4)&lt;$I4,AH$2&gt;$J4),$I4-SUM($N4:AG4),"")))))),
IF($E4&gt;$D$1,"",
IF(DATE(YEAR($E4)+(MONTH($E4)&gt;6)+AG$2,6,30)&gt;$D$1,"",
IF(AND($H4&lt;&gt;"",$H4&lt;DATE(YEAR($E4)-(MONTH($E4)&lt;=6)+AG$2,7,1)),"",
IF(AND(SUM($N4:AG4)&lt;$I4,$H4&lt;&gt;"",$H4&lt;=DATE(YEAR($E4)+(MONTH($E4)&gt;6)+AG$2,6,30),$H4&gt;=DATE(YEAR($E4)-(MONTH($E4)&lt;=6)+AG$2,7,1)),$K4*($I4-SUM($N4:AG4))*((DATE(YEAR($H4),MONTH($H4),DAY($H4))-DATE(YEAR($H4)-(MONTH($H4)&lt;=6),7,1))/365),
IF(AH$2&lt;=$J4,$K4*($I4-SUM($N4:AG4))*MROUND((EDATE($E4,12*AH$2))-(EDATE($E4,12*AG$2)),5)/365,""))))))</f>
        <v/>
      </c>
      <c r="AI4" s="249" t="str">
        <f xml:space="preserve">
IF($M4="SL",
IF($E4&gt;$D$1,"",
IF(DATE(YEAR($E4)+(MONTH($E4)&gt;6)+AH$2,6,30)&gt;$D$1,"",
IF(AND($H4&lt;&gt;"",$H4&lt;DATE(YEAR($E4)-(MONTH($E4)&lt;=6)+AH$2,7,1)),"",
IF(AND(SUM($N4:AH4)&lt;$I4,$H4&lt;&gt;"",$H4&lt;=DATE(YEAR($E4)+(MONTH($E4)&gt;6)+AH$2,6,30),$H4&gt;=DATE(YEAR($E4)-(MONTH($E4)&lt;=6)+AH$2,7,1)),$I4/($J4*365)*(DATE(YEAR($H4),MONTH($H4),DAY($H4))-DATE(YEAR($H4)-(MONTH($H4)&lt;=6),7,1)),
IF(AND(SUM($N4:AH4)&lt;$I4,AI$2&lt;=$J4),$I4/($J4*365)*MROUND((EDATE($E4,12*AI$2))-(EDATE($E4,12*AH$2)),5),
IF(AND(SUM($N4:AH4)&lt;$I4,AI$2&gt;$J4),$I4-SUM($N4:AH4),"")))))),
IF($E4&gt;$D$1,"",
IF(DATE(YEAR($E4)+(MONTH($E4)&gt;6)+AH$2,6,30)&gt;$D$1,"",
IF(AND($H4&lt;&gt;"",$H4&lt;DATE(YEAR($E4)-(MONTH($E4)&lt;=6)+AH$2,7,1)),"",
IF(AND(SUM($N4:AH4)&lt;$I4,$H4&lt;&gt;"",$H4&lt;=DATE(YEAR($E4)+(MONTH($E4)&gt;6)+AH$2,6,30),$H4&gt;=DATE(YEAR($E4)-(MONTH($E4)&lt;=6)+AH$2,7,1)),$K4*($I4-SUM($N4:AH4))*((DATE(YEAR($H4),MONTH($H4),DAY($H4))-DATE(YEAR($H4)-(MONTH($H4)&lt;=6),7,1))/365),
IF(AI$2&lt;=$J4,$K4*($I4-SUM($N4:AH4))*MROUND((EDATE($E4,12*AI$2))-(EDATE($E4,12*AH$2)),5)/365,""))))))</f>
        <v/>
      </c>
      <c r="AJ4" s="249" t="str">
        <f xml:space="preserve">
IF($M4="SL",
IF($E4&gt;$D$1,"",
IF(DATE(YEAR($E4)+(MONTH($E4)&gt;6)+AI$2,6,30)&gt;$D$1,"",
IF(AND($H4&lt;&gt;"",$H4&lt;DATE(YEAR($E4)-(MONTH($E4)&lt;=6)+AI$2,7,1)),"",
IF(AND(SUM($N4:AI4)&lt;$I4,$H4&lt;&gt;"",$H4&lt;=DATE(YEAR($E4)+(MONTH($E4)&gt;6)+AI$2,6,30),$H4&gt;=DATE(YEAR($E4)-(MONTH($E4)&lt;=6)+AI$2,7,1)),$I4/($J4*365)*(DATE(YEAR($H4),MONTH($H4),DAY($H4))-DATE(YEAR($H4)-(MONTH($H4)&lt;=6),7,1)),
IF(AND(SUM($N4:AI4)&lt;$I4,AJ$2&lt;=$J4),$I4/($J4*365)*MROUND((EDATE($E4,12*AJ$2))-(EDATE($E4,12*AI$2)),5),
IF(AND(SUM($N4:AI4)&lt;$I4,AJ$2&gt;$J4),$I4-SUM($N4:AI4),"")))))),
IF($E4&gt;$D$1,"",
IF(DATE(YEAR($E4)+(MONTH($E4)&gt;6)+AI$2,6,30)&gt;$D$1,"",
IF(AND($H4&lt;&gt;"",$H4&lt;DATE(YEAR($E4)-(MONTH($E4)&lt;=6)+AI$2,7,1)),"",
IF(AND(SUM($N4:AI4)&lt;$I4,$H4&lt;&gt;"",$H4&lt;=DATE(YEAR($E4)+(MONTH($E4)&gt;6)+AI$2,6,30),$H4&gt;=DATE(YEAR($E4)-(MONTH($E4)&lt;=6)+AI$2,7,1)),$K4*($I4-SUM($N4:AI4))*((DATE(YEAR($H4),MONTH($H4),DAY($H4))-DATE(YEAR($H4)-(MONTH($H4)&lt;=6),7,1))/365),
IF(AJ$2&lt;=$J4,$K4*($I4-SUM($N4:AI4))*MROUND((EDATE($E4,12*AJ$2))-(EDATE($E4,12*AI$2)),5)/365,""))))))</f>
        <v/>
      </c>
      <c r="AK4" s="249" t="str">
        <f xml:space="preserve">
IF($M4="SL",
IF($E4&gt;$D$1,"",
IF(DATE(YEAR($E4)+(MONTH($E4)&gt;6)+AJ$2,6,30)&gt;$D$1,"",
IF(AND($H4&lt;&gt;"",$H4&lt;DATE(YEAR($E4)-(MONTH($E4)&lt;=6)+AJ$2,7,1)),"",
IF(AND(SUM($N4:AJ4)&lt;$I4,$H4&lt;&gt;"",$H4&lt;=DATE(YEAR($E4)+(MONTH($E4)&gt;6)+AJ$2,6,30),$H4&gt;=DATE(YEAR($E4)-(MONTH($E4)&lt;=6)+AJ$2,7,1)),$I4/($J4*365)*(DATE(YEAR($H4),MONTH($H4),DAY($H4))-DATE(YEAR($H4)-(MONTH($H4)&lt;=6),7,1)),
IF(AND(SUM($N4:AJ4)&lt;$I4,AK$2&lt;=$J4),$I4/($J4*365)*MROUND((EDATE($E4,12*AK$2))-(EDATE($E4,12*AJ$2)),5),
IF(AND(SUM($N4:AJ4)&lt;$I4,AK$2&gt;$J4),$I4-SUM($N4:AJ4),"")))))),
IF($E4&gt;$D$1,"",
IF(DATE(YEAR($E4)+(MONTH($E4)&gt;6)+AJ$2,6,30)&gt;$D$1,"",
IF(AND($H4&lt;&gt;"",$H4&lt;DATE(YEAR($E4)-(MONTH($E4)&lt;=6)+AJ$2,7,1)),"",
IF(AND(SUM($N4:AJ4)&lt;$I4,$H4&lt;&gt;"",$H4&lt;=DATE(YEAR($E4)+(MONTH($E4)&gt;6)+AJ$2,6,30),$H4&gt;=DATE(YEAR($E4)-(MONTH($E4)&lt;=6)+AJ$2,7,1)),$K4*($I4-SUM($N4:AJ4))*((DATE(YEAR($H4),MONTH($H4),DAY($H4))-DATE(YEAR($H4)-(MONTH($H4)&lt;=6),7,1))/365),
IF(AK$2&lt;=$J4,$K4*($I4-SUM($N4:AJ4))*MROUND((EDATE($E4,12*AK$2))-(EDATE($E4,12*AJ$2)),5)/365,""))))))</f>
        <v/>
      </c>
      <c r="AL4" s="249" t="str">
        <f xml:space="preserve">
IF($M4="SL",
IF($E4&gt;$D$1,"",
IF(DATE(YEAR($E4)+(MONTH($E4)&gt;6)+AK$2,6,30)&gt;$D$1,"",
IF(AND($H4&lt;&gt;"",$H4&lt;DATE(YEAR($E4)-(MONTH($E4)&lt;=6)+AK$2,7,1)),"",
IF(AND(SUM($N4:AK4)&lt;$I4,$H4&lt;&gt;"",$H4&lt;=DATE(YEAR($E4)+(MONTH($E4)&gt;6)+AK$2,6,30),$H4&gt;=DATE(YEAR($E4)-(MONTH($E4)&lt;=6)+AK$2,7,1)),$I4/($J4*365)*(DATE(YEAR($H4),MONTH($H4),DAY($H4))-DATE(YEAR($H4)-(MONTH($H4)&lt;=6),7,1)),
IF(AND(SUM($N4:AK4)&lt;$I4,AL$2&lt;=$J4),$I4/($J4*365)*MROUND((EDATE($E4,12*AL$2))-(EDATE($E4,12*AK$2)),5),
IF(AND(SUM($N4:AK4)&lt;$I4,AL$2&gt;$J4),$I4-SUM($N4:AK4),"")))))),
IF($E4&gt;$D$1,"",
IF(DATE(YEAR($E4)+(MONTH($E4)&gt;6)+AK$2,6,30)&gt;$D$1,"",
IF(AND($H4&lt;&gt;"",$H4&lt;DATE(YEAR($E4)-(MONTH($E4)&lt;=6)+AK$2,7,1)),"",
IF(AND(SUM($N4:AK4)&lt;$I4,$H4&lt;&gt;"",$H4&lt;=DATE(YEAR($E4)+(MONTH($E4)&gt;6)+AK$2,6,30),$H4&gt;=DATE(YEAR($E4)-(MONTH($E4)&lt;=6)+AK$2,7,1)),$K4*($I4-SUM($N4:AK4))*((DATE(YEAR($H4),MONTH($H4),DAY($H4))-DATE(YEAR($H4)-(MONTH($H4)&lt;=6),7,1))/365),
IF(AL$2&lt;=$J4,$K4*($I4-SUM($N4:AK4))*MROUND((EDATE($E4,12*AL$2))-(EDATE($E4,12*AK$2)),5)/365,""))))))</f>
        <v/>
      </c>
      <c r="AM4" s="249" t="str">
        <f xml:space="preserve">
IF($M4="SL",
IF($E4&gt;$D$1,"",
IF(DATE(YEAR($E4)+(MONTH($E4)&gt;6)+AL$2,6,30)&gt;$D$1,"",
IF(AND($H4&lt;&gt;"",$H4&lt;DATE(YEAR($E4)-(MONTH($E4)&lt;=6)+AL$2,7,1)),"",
IF(AND(SUM($N4:AL4)&lt;$I4,$H4&lt;&gt;"",$H4&lt;=DATE(YEAR($E4)+(MONTH($E4)&gt;6)+AL$2,6,30),$H4&gt;=DATE(YEAR($E4)-(MONTH($E4)&lt;=6)+AL$2,7,1)),$I4/($J4*365)*(DATE(YEAR($H4),MONTH($H4),DAY($H4))-DATE(YEAR($H4)-(MONTH($H4)&lt;=6),7,1)),
IF(AND(SUM($N4:AL4)&lt;$I4,AM$2&lt;=$J4),$I4/($J4*365)*MROUND((EDATE($E4,12*AM$2))-(EDATE($E4,12*AL$2)),5),
IF(AND(SUM($N4:AL4)&lt;$I4,AM$2&gt;$J4),$I4-SUM($N4:AL4),"")))))),
IF($E4&gt;$D$1,"",
IF(DATE(YEAR($E4)+(MONTH($E4)&gt;6)+AL$2,6,30)&gt;$D$1,"",
IF(AND($H4&lt;&gt;"",$H4&lt;DATE(YEAR($E4)-(MONTH($E4)&lt;=6)+AL$2,7,1)),"",
IF(AND(SUM($N4:AL4)&lt;$I4,$H4&lt;&gt;"",$H4&lt;=DATE(YEAR($E4)+(MONTH($E4)&gt;6)+AL$2,6,30),$H4&gt;=DATE(YEAR($E4)-(MONTH($E4)&lt;=6)+AL$2,7,1)),$K4*($I4-SUM($N4:AL4))*((DATE(YEAR($H4),MONTH($H4),DAY($H4))-DATE(YEAR($H4)-(MONTH($H4)&lt;=6),7,1))/365),
IF(AM$2&lt;=$J4,$K4*($I4-SUM($N4:AL4))*MROUND((EDATE($E4,12*AM$2))-(EDATE($E4,12*AL$2)),5)/365,""))))))</f>
        <v/>
      </c>
      <c r="AN4" s="249" t="str">
        <f xml:space="preserve">
IF($M4="SL",
IF($E4&gt;$D$1,"",
IF(DATE(YEAR($E4)+(MONTH($E4)&gt;6)+AM$2,6,30)&gt;$D$1,"",
IF(AND($H4&lt;&gt;"",$H4&lt;DATE(YEAR($E4)-(MONTH($E4)&lt;=6)+AM$2,7,1)),"",
IF(AND(SUM($N4:AM4)&lt;$I4,$H4&lt;&gt;"",$H4&lt;=DATE(YEAR($E4)+(MONTH($E4)&gt;6)+AM$2,6,30),$H4&gt;=DATE(YEAR($E4)-(MONTH($E4)&lt;=6)+AM$2,7,1)),$I4/($J4*365)*(DATE(YEAR($H4),MONTH($H4),DAY($H4))-DATE(YEAR($H4)-(MONTH($H4)&lt;=6),7,1)),
IF(AND(SUM($N4:AM4)&lt;$I4,AN$2&lt;=$J4),$I4/($J4*365)*MROUND((EDATE($E4,12*AN$2))-(EDATE($E4,12*AM$2)),5),
IF(AND(SUM($N4:AM4)&lt;$I4,AN$2&gt;$J4),$I4-SUM($N4:AM4),"")))))),
IF($E4&gt;$D$1,"",
IF(DATE(YEAR($E4)+(MONTH($E4)&gt;6)+AM$2,6,30)&gt;$D$1,"",
IF(AND($H4&lt;&gt;"",$H4&lt;DATE(YEAR($E4)-(MONTH($E4)&lt;=6)+AM$2,7,1)),"",
IF(AND(SUM($N4:AM4)&lt;$I4,$H4&lt;&gt;"",$H4&lt;=DATE(YEAR($E4)+(MONTH($E4)&gt;6)+AM$2,6,30),$H4&gt;=DATE(YEAR($E4)-(MONTH($E4)&lt;=6)+AM$2,7,1)),$K4*($I4-SUM($N4:AM4))*((DATE(YEAR($H4),MONTH($H4),DAY($H4))-DATE(YEAR($H4)-(MONTH($H4)&lt;=6),7,1))/365),
IF(AN$2&lt;=$J4,$K4*($I4-SUM($N4:AM4))*MROUND((EDATE($E4,12*AN$2))-(EDATE($E4,12*AM$2)),5)/365,""))))))</f>
        <v/>
      </c>
      <c r="AO4" s="249" t="str">
        <f xml:space="preserve">
IF($M4="SL",
IF($E4&gt;$D$1,"",
IF(DATE(YEAR($E4)+(MONTH($E4)&gt;6)+AN$2,6,30)&gt;$D$1,"",
IF(AND($H4&lt;&gt;"",$H4&lt;DATE(YEAR($E4)-(MONTH($E4)&lt;=6)+AN$2,7,1)),"",
IF(AND(SUM($N4:AN4)&lt;$I4,$H4&lt;&gt;"",$H4&lt;=DATE(YEAR($E4)+(MONTH($E4)&gt;6)+AN$2,6,30),$H4&gt;=DATE(YEAR($E4)-(MONTH($E4)&lt;=6)+AN$2,7,1)),$I4/($J4*365)*(DATE(YEAR($H4),MONTH($H4),DAY($H4))-DATE(YEAR($H4)-(MONTH($H4)&lt;=6),7,1)),
IF(AND(SUM($N4:AN4)&lt;$I4,AO$2&lt;=$J4),$I4/($J4*365)*MROUND((EDATE($E4,12*AO$2))-(EDATE($E4,12*AN$2)),5),
IF(AND(SUM($N4:AN4)&lt;$I4,AO$2&gt;$J4),$I4-SUM($N4:AN4),"")))))),
IF($E4&gt;$D$1,"",
IF(DATE(YEAR($E4)+(MONTH($E4)&gt;6)+AN$2,6,30)&gt;$D$1,"",
IF(AND($H4&lt;&gt;"",$H4&lt;DATE(YEAR($E4)-(MONTH($E4)&lt;=6)+AN$2,7,1)),"",
IF(AND(SUM($N4:AN4)&lt;$I4,$H4&lt;&gt;"",$H4&lt;=DATE(YEAR($E4)+(MONTH($E4)&gt;6)+AN$2,6,30),$H4&gt;=DATE(YEAR($E4)-(MONTH($E4)&lt;=6)+AN$2,7,1)),$K4*($I4-SUM($N4:AN4))*((DATE(YEAR($H4),MONTH($H4),DAY($H4))-DATE(YEAR($H4)-(MONTH($H4)&lt;=6),7,1))/365),
IF(AO$2&lt;=$J4,$K4*($I4-SUM($N4:AN4))*MROUND((EDATE($E4,12*AO$2))-(EDATE($E4,12*AN$2)),5)/365,""))))))</f>
        <v/>
      </c>
      <c r="AP4" s="249" t="str">
        <f xml:space="preserve">
IF($M4="SL",
IF($E4&gt;$D$1,"",
IF(DATE(YEAR($E4)+(MONTH($E4)&gt;6)+AO$2,6,30)&gt;$D$1,"",
IF(AND($H4&lt;&gt;"",$H4&lt;DATE(YEAR($E4)-(MONTH($E4)&lt;=6)+AO$2,7,1)),"",
IF(AND(SUM($N4:AO4)&lt;$I4,$H4&lt;&gt;"",$H4&lt;=DATE(YEAR($E4)+(MONTH($E4)&gt;6)+AO$2,6,30),$H4&gt;=DATE(YEAR($E4)-(MONTH($E4)&lt;=6)+AO$2,7,1)),$I4/($J4*365)*(DATE(YEAR($H4),MONTH($H4),DAY($H4))-DATE(YEAR($H4)-(MONTH($H4)&lt;=6),7,1)),
IF(AND(SUM($N4:AO4)&lt;$I4,AP$2&lt;=$J4),$I4/($J4*365)*MROUND((EDATE($E4,12*AP$2))-(EDATE($E4,12*AO$2)),5),
IF(AND(SUM($N4:AO4)&lt;$I4,AP$2&gt;$J4),$I4-SUM($N4:AO4),"")))))),
IF($E4&gt;$D$1,"",
IF(DATE(YEAR($E4)+(MONTH($E4)&gt;6)+AO$2,6,30)&gt;$D$1,"",
IF(AND($H4&lt;&gt;"",$H4&lt;DATE(YEAR($E4)-(MONTH($E4)&lt;=6)+AO$2,7,1)),"",
IF(AND(SUM($N4:AO4)&lt;$I4,$H4&lt;&gt;"",$H4&lt;=DATE(YEAR($E4)+(MONTH($E4)&gt;6)+AO$2,6,30),$H4&gt;=DATE(YEAR($E4)-(MONTH($E4)&lt;=6)+AO$2,7,1)),$K4*($I4-SUM($N4:AO4))*((DATE(YEAR($H4),MONTH($H4),DAY($H4))-DATE(YEAR($H4)-(MONTH($H4)&lt;=6),7,1))/365),
IF(AP$2&lt;=$J4,$K4*($I4-SUM($N4:AO4))*MROUND((EDATE($E4,12*AP$2))-(EDATE($E4,12*AO$2)),5)/365,""))))))</f>
        <v/>
      </c>
      <c r="AQ4" s="249" t="str">
        <f xml:space="preserve">
IF($M4="SL",
IF($E4&gt;$D$1,"",
IF(DATE(YEAR($E4)+(MONTH($E4)&gt;6)+AP$2,6,30)&gt;$D$1,"",
IF(AND($H4&lt;&gt;"",$H4&lt;DATE(YEAR($E4)-(MONTH($E4)&lt;=6)+AP$2,7,1)),"",
IF(AND(SUM($N4:AP4)&lt;$I4,$H4&lt;&gt;"",$H4&lt;=DATE(YEAR($E4)+(MONTH($E4)&gt;6)+AP$2,6,30),$H4&gt;=DATE(YEAR($E4)-(MONTH($E4)&lt;=6)+AP$2,7,1)),$I4/($J4*365)*(DATE(YEAR($H4),MONTH($H4),DAY($H4))-DATE(YEAR($H4)-(MONTH($H4)&lt;=6),7,1)),
IF(AND(SUM($N4:AP4)&lt;$I4,AQ$2&lt;=$J4),$I4/($J4*365)*MROUND((EDATE($E4,12*AQ$2))-(EDATE($E4,12*AP$2)),5),
IF(AND(SUM($N4:AP4)&lt;$I4,AQ$2&gt;$J4),$I4-SUM($N4:AP4),"")))))),
IF($E4&gt;$D$1,"",
IF(DATE(YEAR($E4)+(MONTH($E4)&gt;6)+AP$2,6,30)&gt;$D$1,"",
IF(AND($H4&lt;&gt;"",$H4&lt;DATE(YEAR($E4)-(MONTH($E4)&lt;=6)+AP$2,7,1)),"",
IF(AND(SUM($N4:AP4)&lt;$I4,$H4&lt;&gt;"",$H4&lt;=DATE(YEAR($E4)+(MONTH($E4)&gt;6)+AP$2,6,30),$H4&gt;=DATE(YEAR($E4)-(MONTH($E4)&lt;=6)+AP$2,7,1)),$K4*($I4-SUM($N4:AP4))*((DATE(YEAR($H4),MONTH($H4),DAY($H4))-DATE(YEAR($H4)-(MONTH($H4)&lt;=6),7,1))/365),
IF(AQ$2&lt;=$J4,$K4*($I4-SUM($N4:AP4))*MROUND((EDATE($E4,12*AQ$2))-(EDATE($E4,12*AP$2)),5)/365,""))))))</f>
        <v/>
      </c>
      <c r="AR4" s="250">
        <f t="shared" ref="AR4:AR32" si="6">IF($M4="SL",
IF(SUM($N4:$AQ4)&lt;$I4,
SUMIFS($N4:$AQ4,$N$2:$AQ$2,"&lt;="&amp;COUNT($N4:$AQ4)-1),
SUMIFS($N4:$AQ4,$N$2:$AQ$2,"&lt;="&amp;COUNT($N4:$AQ4))),
IF(AND($M4="RB",COUNT($N4:$AQ4)&lt;$J4),
SUMIFS($N4:$AQ4,$N$2:$AQ$2,"&lt;="&amp;COUNT($N4:$AQ4)-1),
SUMIFS($N4:$AQ4,$N$2:$AQ$2,"&lt;="&amp;COUNT($N4:$AQ4))))</f>
        <v>300</v>
      </c>
      <c r="AS4" s="250">
        <f t="shared" ref="AS4:AS32" si="7">SUMIFS($N4:$AQ4,$N$2:$AQ$2,"&lt;="&amp;COUNT($N4:$AQ4))</f>
        <v>300</v>
      </c>
      <c r="AU4" s="250">
        <f t="shared" ref="AU4:AU32" si="8">IF($B4="",0,
IF($G4="A",0,
IFERROR($I4-$AR4,0)))</f>
        <v>0</v>
      </c>
      <c r="AV4" s="250">
        <f t="shared" ref="AV4:AV32" si="9">IF($B4="",0,
IFERROR($I4-$AS4,0))</f>
        <v>0</v>
      </c>
      <c r="AW4" s="243">
        <f t="shared" ref="AW4:AW32" si="10">IF($B4="","",SUM($AR4,$AU4)-$I4)</f>
        <v>0</v>
      </c>
      <c r="AX4" s="243">
        <f t="shared" ref="AX4:AX32" si="11">IF($B4="","",SUM($AS4,$AV4)-$I4)</f>
        <v>0</v>
      </c>
      <c r="AY4" s="290" t="str">
        <f t="shared" si="1"/>
        <v/>
      </c>
    </row>
    <row r="5" spans="2:51" x14ac:dyDescent="0.35">
      <c r="B5" s="244">
        <f t="shared" si="2"/>
        <v>3</v>
      </c>
      <c r="C5" s="244" t="s">
        <v>119</v>
      </c>
      <c r="D5" s="244" t="s">
        <v>210</v>
      </c>
      <c r="E5" s="407">
        <v>43281</v>
      </c>
      <c r="F5" s="246">
        <f t="shared" si="3"/>
        <v>43281</v>
      </c>
      <c r="G5" s="246" t="str">
        <f t="shared" si="4"/>
        <v>D</v>
      </c>
      <c r="H5" s="408">
        <v>46334</v>
      </c>
      <c r="I5" s="250">
        <v>30000</v>
      </c>
      <c r="J5" s="244">
        <v>12</v>
      </c>
      <c r="K5" s="247">
        <f t="shared" si="0"/>
        <v>8.3333333333333329E-2</v>
      </c>
      <c r="L5" s="297" t="s">
        <v>208</v>
      </c>
      <c r="M5" s="409" t="str">
        <f>IFERROR(VLOOKUP($L5,'Ref tables'!$I$3:$J$4,2,0),"")</f>
        <v>SL</v>
      </c>
      <c r="N5" s="249">
        <f t="shared" si="5"/>
        <v>6.8493150684931505</v>
      </c>
      <c r="O5" s="249">
        <f xml:space="preserve">
IF($M5="SL",
IF($E5&gt;$D$1,"",
IF(DATE(YEAR($E5)+(MONTH($E5)&gt;6)+N$2,6,30)&gt;$D$1,"",
IF(AND($H5&lt;&gt;"",$H5&lt;DATE(YEAR($E5)-(MONTH($E5)&lt;=6)+N$2,7,1)),"",
IF(AND(SUM($N5:N5)&lt;$I5,$H5&lt;&gt;"",$H5&lt;=DATE(YEAR($E5)+(MONTH($E5)&gt;6)+N$2,6,30),$H5&gt;=DATE(YEAR($E5)-(MONTH($E5)&lt;=6)+N$2,7,1)),$I5/($J5*365)*(DATE(YEAR($H5),MONTH($H5),DAY($H5))-DATE(YEAR($H5)-(MONTH($H5)&lt;=6),7,1)),
IF(AND(SUM($N5:N5)&lt;$I5,O$2&lt;=$J5),$I5/($J5*365)*MROUND((EDATE($E5,12*O$2))-(EDATE($E5,12*N$2)),5),
IF(AND(SUM($N5:N5)&lt;$I5,O$2&gt;$J5),$I5-SUM($N5:N5),"")))))),
IF($E5&gt;$D$1,"",
IF(DATE(YEAR($E5)+(MONTH($E5)&gt;6)+N$2,6,30)&gt;$D$1,"",
IF(AND($H5&lt;&gt;"",$H5&lt;DATE(YEAR($E5)-(MONTH($E5)&lt;=6)+N$2,7,1)),"",
IF(AND(SUM($N5:N5)&lt;$I5,$H5&lt;&gt;"",$H5&lt;=DATE(YEAR($E5)+(MONTH($E5)&gt;6)+N$2,6,30),$H5&gt;=DATE(YEAR($E5)-(MONTH($E5)&lt;=6)+N$2,7,1)),$K5*($I5-SUM($N5:N5))*((DATE(YEAR($H5),MONTH($H5),DAY($H5))-DATE(YEAR($H5)-(MONTH($H5)&lt;=6),7,1))/365),
IF(O$2&lt;=$J5,$K5*($I5-SUM($N5:N5))*MROUND((EDATE($E5,12*O$2))-(EDATE($E5,12*N$2)),5)/365,""))))))</f>
        <v>2500</v>
      </c>
      <c r="P5" s="249">
        <f xml:space="preserve">
IF($M5="SL",
IF($E5&gt;$D$1,"",
IF(DATE(YEAR($E5)+(MONTH($E5)&gt;6)+O$2,6,30)&gt;$D$1,"",
IF(AND($H5&lt;&gt;"",$H5&lt;DATE(YEAR($E5)-(MONTH($E5)&lt;=6)+O$2,7,1)),"",
IF(AND(SUM($N5:O5)&lt;$I5,$H5&lt;&gt;"",$H5&lt;=DATE(YEAR($E5)+(MONTH($E5)&gt;6)+O$2,6,30),$H5&gt;=DATE(YEAR($E5)-(MONTH($E5)&lt;=6)+O$2,7,1)),$I5/($J5*365)*(DATE(YEAR($H5),MONTH($H5),DAY($H5))-DATE(YEAR($H5)-(MONTH($H5)&lt;=6),7,1)),
IF(AND(SUM($N5:O5)&lt;$I5,P$2&lt;=$J5),$I5/($J5*365)*MROUND((EDATE($E5,12*P$2))-(EDATE($E5,12*O$2)),5),
IF(AND(SUM($N5:O5)&lt;$I5,P$2&gt;$J5),$I5-SUM($N5:O5),"")))))),
IF($E5&gt;$D$1,"",
IF(DATE(YEAR($E5)+(MONTH($E5)&gt;6)+O$2,6,30)&gt;$D$1,"",
IF(AND($H5&lt;&gt;"",$H5&lt;DATE(YEAR($E5)-(MONTH($E5)&lt;=6)+O$2,7,1)),"",
IF(AND(SUM($N5:O5)&lt;$I5,$H5&lt;&gt;"",$H5&lt;=DATE(YEAR($E5)+(MONTH($E5)&gt;6)+O$2,6,30),$H5&gt;=DATE(YEAR($E5)-(MONTH($E5)&lt;=6)+O$2,7,1)),$K5*($I5-SUM($N5:O5))*((DATE(YEAR($H5),MONTH($H5),DAY($H5))-DATE(YEAR($H5)-(MONTH($H5)&lt;=6),7,1))/365),
IF(P$2&lt;=$J5,$K5*($I5-SUM($N5:O5))*MROUND((EDATE($E5,12*P$2))-(EDATE($E5,12*O$2)),5)/365,""))))))</f>
        <v>2500</v>
      </c>
      <c r="Q5" s="249">
        <f xml:space="preserve">
IF($M5="SL",
IF($E5&gt;$D$1,"",
IF(DATE(YEAR($E5)+(MONTH($E5)&gt;6)+P$2,6,30)&gt;$D$1,"",
IF(AND($H5&lt;&gt;"",$H5&lt;DATE(YEAR($E5)-(MONTH($E5)&lt;=6)+P$2,7,1)),"",
IF(AND(SUM($N5:P5)&lt;$I5,$H5&lt;&gt;"",$H5&lt;=DATE(YEAR($E5)+(MONTH($E5)&gt;6)+P$2,6,30),$H5&gt;=DATE(YEAR($E5)-(MONTH($E5)&lt;=6)+P$2,7,1)),$I5/($J5*365)*(DATE(YEAR($H5),MONTH($H5),DAY($H5))-DATE(YEAR($H5)-(MONTH($H5)&lt;=6),7,1)),
IF(AND(SUM($N5:P5)&lt;$I5,Q$2&lt;=$J5),$I5/($J5*365)*MROUND((EDATE($E5,12*Q$2))-(EDATE($E5,12*P$2)),5),
IF(AND(SUM($N5:P5)&lt;$I5,Q$2&gt;$J5),$I5-SUM($N5:P5),"")))))),
IF($E5&gt;$D$1,"",
IF(DATE(YEAR($E5)+(MONTH($E5)&gt;6)+P$2,6,30)&gt;$D$1,"",
IF(AND($H5&lt;&gt;"",$H5&lt;DATE(YEAR($E5)-(MONTH($E5)&lt;=6)+P$2,7,1)),"",
IF(AND(SUM($N5:P5)&lt;$I5,$H5&lt;&gt;"",$H5&lt;=DATE(YEAR($E5)+(MONTH($E5)&gt;6)+P$2,6,30),$H5&gt;=DATE(YEAR($E5)-(MONTH($E5)&lt;=6)+P$2,7,1)),$K5*($I5-SUM($N5:P5))*((DATE(YEAR($H5),MONTH($H5),DAY($H5))-DATE(YEAR($H5)-(MONTH($H5)&lt;=6),7,1))/365),
IF(Q$2&lt;=$J5,$K5*($I5-SUM($N5:P5))*MROUND((EDATE($E5,12*Q$2))-(EDATE($E5,12*P$2)),5)/365,""))))))</f>
        <v>2500</v>
      </c>
      <c r="R5" s="249">
        <f xml:space="preserve">
IF($M5="SL",
IF($E5&gt;$D$1,"",
IF(DATE(YEAR($E5)+(MONTH($E5)&gt;6)+Q$2,6,30)&gt;$D$1,"",
IF(AND($H5&lt;&gt;"",$H5&lt;DATE(YEAR($E5)-(MONTH($E5)&lt;=6)+Q$2,7,1)),"",
IF(AND(SUM($N5:Q5)&lt;$I5,$H5&lt;&gt;"",$H5&lt;=DATE(YEAR($E5)+(MONTH($E5)&gt;6)+Q$2,6,30),$H5&gt;=DATE(YEAR($E5)-(MONTH($E5)&lt;=6)+Q$2,7,1)),$I5/($J5*365)*(DATE(YEAR($H5),MONTH($H5),DAY($H5))-DATE(YEAR($H5)-(MONTH($H5)&lt;=6),7,1)),
IF(AND(SUM($N5:Q5)&lt;$I5,R$2&lt;=$J5),$I5/($J5*365)*MROUND((EDATE($E5,12*R$2))-(EDATE($E5,12*Q$2)),5),
IF(AND(SUM($N5:Q5)&lt;$I5,R$2&gt;$J5),$I5-SUM($N5:Q5),"")))))),
IF($E5&gt;$D$1,"",
IF(DATE(YEAR($E5)+(MONTH($E5)&gt;6)+Q$2,6,30)&gt;$D$1,"",
IF(AND($H5&lt;&gt;"",$H5&lt;DATE(YEAR($E5)-(MONTH($E5)&lt;=6)+Q$2,7,1)),"",
IF(AND(SUM($N5:Q5)&lt;$I5,$H5&lt;&gt;"",$H5&lt;=DATE(YEAR($E5)+(MONTH($E5)&gt;6)+Q$2,6,30),$H5&gt;=DATE(YEAR($E5)-(MONTH($E5)&lt;=6)+Q$2,7,1)),$K5*($I5-SUM($N5:Q5))*((DATE(YEAR($H5),MONTH($H5),DAY($H5))-DATE(YEAR($H5)-(MONTH($H5)&lt;=6),7,1))/365),
IF(R$2&lt;=$J5,$K5*($I5-SUM($N5:Q5))*MROUND((EDATE($E5,12*R$2))-(EDATE($E5,12*Q$2)),5)/365,""))))))</f>
        <v>2500</v>
      </c>
      <c r="S5" s="249">
        <f xml:space="preserve">
IF($M5="SL",
IF($E5&gt;$D$1,"",
IF(DATE(YEAR($E5)+(MONTH($E5)&gt;6)+R$2,6,30)&gt;$D$1,"",
IF(AND($H5&lt;&gt;"",$H5&lt;DATE(YEAR($E5)-(MONTH($E5)&lt;=6)+R$2,7,1)),"",
IF(AND(SUM($N5:R5)&lt;$I5,$H5&lt;&gt;"",$H5&lt;=DATE(YEAR($E5)+(MONTH($E5)&gt;6)+R$2,6,30),$H5&gt;=DATE(YEAR($E5)-(MONTH($E5)&lt;=6)+R$2,7,1)),$I5/($J5*365)*(DATE(YEAR($H5),MONTH($H5),DAY($H5))-DATE(YEAR($H5)-(MONTH($H5)&lt;=6),7,1)),
IF(AND(SUM($N5:R5)&lt;$I5,S$2&lt;=$J5),$I5/($J5*365)*MROUND((EDATE($E5,12*S$2))-(EDATE($E5,12*R$2)),5),
IF(AND(SUM($N5:R5)&lt;$I5,S$2&gt;$J5),$I5-SUM($N5:R5),"")))))),
IF($E5&gt;$D$1,"",
IF(DATE(YEAR($E5)+(MONTH($E5)&gt;6)+R$2,6,30)&gt;$D$1,"",
IF(AND($H5&lt;&gt;"",$H5&lt;DATE(YEAR($E5)-(MONTH($E5)&lt;=6)+R$2,7,1)),"",
IF(AND(SUM($N5:R5)&lt;$I5,$H5&lt;&gt;"",$H5&lt;=DATE(YEAR($E5)+(MONTH($E5)&gt;6)+R$2,6,30),$H5&gt;=DATE(YEAR($E5)-(MONTH($E5)&lt;=6)+R$2,7,1)),$K5*($I5-SUM($N5:R5))*((DATE(YEAR($H5),MONTH($H5),DAY($H5))-DATE(YEAR($H5)-(MONTH($H5)&lt;=6),7,1))/365),
IF(S$2&lt;=$J5,$K5*($I5-SUM($N5:R5))*MROUND((EDATE($E5,12*S$2))-(EDATE($E5,12*R$2)),5)/365,""))))))</f>
        <v>2500</v>
      </c>
      <c r="T5" s="249">
        <f xml:space="preserve">
IF($M5="SL",
IF($E5&gt;$D$1,"",
IF(DATE(YEAR($E5)+(MONTH($E5)&gt;6)+S$2,6,30)&gt;$D$1,"",
IF(AND($H5&lt;&gt;"",$H5&lt;DATE(YEAR($E5)-(MONTH($E5)&lt;=6)+S$2,7,1)),"",
IF(AND(SUM($N5:S5)&lt;$I5,$H5&lt;&gt;"",$H5&lt;=DATE(YEAR($E5)+(MONTH($E5)&gt;6)+S$2,6,30),$H5&gt;=DATE(YEAR($E5)-(MONTH($E5)&lt;=6)+S$2,7,1)),$I5/($J5*365)*(DATE(YEAR($H5),MONTH($H5),DAY($H5))-DATE(YEAR($H5)-(MONTH($H5)&lt;=6),7,1)),
IF(AND(SUM($N5:S5)&lt;$I5,T$2&lt;=$J5),$I5/($J5*365)*MROUND((EDATE($E5,12*T$2))-(EDATE($E5,12*S$2)),5),
IF(AND(SUM($N5:S5)&lt;$I5,T$2&gt;$J5),$I5-SUM($N5:S5),"")))))),
IF($E5&gt;$D$1,"",
IF(DATE(YEAR($E5)+(MONTH($E5)&gt;6)+S$2,6,30)&gt;$D$1,"",
IF(AND($H5&lt;&gt;"",$H5&lt;DATE(YEAR($E5)-(MONTH($E5)&lt;=6)+S$2,7,1)),"",
IF(AND(SUM($N5:S5)&lt;$I5,$H5&lt;&gt;"",$H5&lt;=DATE(YEAR($E5)+(MONTH($E5)&gt;6)+S$2,6,30),$H5&gt;=DATE(YEAR($E5)-(MONTH($E5)&lt;=6)+S$2,7,1)),$K5*($I5-SUM($N5:S5))*((DATE(YEAR($H5),MONTH($H5),DAY($H5))-DATE(YEAR($H5)-(MONTH($H5)&lt;=6),7,1))/365),
IF(T$2&lt;=$J5,$K5*($I5-SUM($N5:S5))*MROUND((EDATE($E5,12*T$2))-(EDATE($E5,12*S$2)),5)/365,""))))))</f>
        <v>2500</v>
      </c>
      <c r="U5" s="249">
        <f xml:space="preserve">
IF($M5="SL",
IF($E5&gt;$D$1,"",
IF(DATE(YEAR($E5)+(MONTH($E5)&gt;6)+T$2,6,30)&gt;$D$1,"",
IF(AND($H5&lt;&gt;"",$H5&lt;DATE(YEAR($E5)-(MONTH($E5)&lt;=6)+T$2,7,1)),"",
IF(AND(SUM($N5:T5)&lt;$I5,$H5&lt;&gt;"",$H5&lt;=DATE(YEAR($E5)+(MONTH($E5)&gt;6)+T$2,6,30),$H5&gt;=DATE(YEAR($E5)-(MONTH($E5)&lt;=6)+T$2,7,1)),$I5/($J5*365)*(DATE(YEAR($H5),MONTH($H5),DAY($H5))-DATE(YEAR($H5)-(MONTH($H5)&lt;=6),7,1)),
IF(AND(SUM($N5:T5)&lt;$I5,U$2&lt;=$J5),$I5/($J5*365)*MROUND((EDATE($E5,12*U$2))-(EDATE($E5,12*T$2)),5),
IF(AND(SUM($N5:T5)&lt;$I5,U$2&gt;$J5),$I5-SUM($N5:T5),"")))))),
IF($E5&gt;$D$1,"",
IF(DATE(YEAR($E5)+(MONTH($E5)&gt;6)+T$2,6,30)&gt;$D$1,"",
IF(AND($H5&lt;&gt;"",$H5&lt;DATE(YEAR($E5)-(MONTH($E5)&lt;=6)+T$2,7,1)),"",
IF(AND(SUM($N5:T5)&lt;$I5,$H5&lt;&gt;"",$H5&lt;=DATE(YEAR($E5)+(MONTH($E5)&gt;6)+T$2,6,30),$H5&gt;=DATE(YEAR($E5)-(MONTH($E5)&lt;=6)+T$2,7,1)),$K5*($I5-SUM($N5:T5))*((DATE(YEAR($H5),MONTH($H5),DAY($H5))-DATE(YEAR($H5)-(MONTH($H5)&lt;=6),7,1))/365),
IF(U$2&lt;=$J5,$K5*($I5-SUM($N5:T5))*MROUND((EDATE($E5,12*U$2))-(EDATE($E5,12*T$2)),5)/365,""))))))</f>
        <v>2500</v>
      </c>
      <c r="V5" s="249">
        <f xml:space="preserve">
IF($M5="SL",
IF($E5&gt;$D$1,"",
IF(DATE(YEAR($E5)+(MONTH($E5)&gt;6)+U$2,6,30)&gt;$D$1,"",
IF(AND($H5&lt;&gt;"",$H5&lt;DATE(YEAR($E5)-(MONTH($E5)&lt;=6)+U$2,7,1)),"",
IF(AND(SUM($N5:U5)&lt;$I5,$H5&lt;&gt;"",$H5&lt;=DATE(YEAR($E5)+(MONTH($E5)&gt;6)+U$2,6,30),$H5&gt;=DATE(YEAR($E5)-(MONTH($E5)&lt;=6)+U$2,7,1)),$I5/($J5*365)*(DATE(YEAR($H5),MONTH($H5),DAY($H5))-DATE(YEAR($H5)-(MONTH($H5)&lt;=6),7,1)),
IF(AND(SUM($N5:U5)&lt;$I5,V$2&lt;=$J5),$I5/($J5*365)*MROUND((EDATE($E5,12*V$2))-(EDATE($E5,12*U$2)),5),
IF(AND(SUM($N5:U5)&lt;$I5,V$2&gt;$J5),$I5-SUM($N5:U5),"")))))),
IF($E5&gt;$D$1,"",
IF(DATE(YEAR($E5)+(MONTH($E5)&gt;6)+U$2,6,30)&gt;$D$1,"",
IF(AND($H5&lt;&gt;"",$H5&lt;DATE(YEAR($E5)-(MONTH($E5)&lt;=6)+U$2,7,1)),"",
IF(AND(SUM($N5:U5)&lt;$I5,$H5&lt;&gt;"",$H5&lt;=DATE(YEAR($E5)+(MONTH($E5)&gt;6)+U$2,6,30),$H5&gt;=DATE(YEAR($E5)-(MONTH($E5)&lt;=6)+U$2,7,1)),$K5*($I5-SUM($N5:U5))*((DATE(YEAR($H5),MONTH($H5),DAY($H5))-DATE(YEAR($H5)-(MONTH($H5)&lt;=6),7,1))/365),
IF(V$2&lt;=$J5,$K5*($I5-SUM($N5:U5))*MROUND((EDATE($E5,12*V$2))-(EDATE($E5,12*U$2)),5)/365,""))))))</f>
        <v>2500</v>
      </c>
      <c r="W5" s="249">
        <f xml:space="preserve">
IF($M5="SL",
IF($E5&gt;$D$1,"",
IF(DATE(YEAR($E5)+(MONTH($E5)&gt;6)+V$2,6,30)&gt;$D$1,"",
IF(AND($H5&lt;&gt;"",$H5&lt;DATE(YEAR($E5)-(MONTH($E5)&lt;=6)+V$2,7,1)),"",
IF(AND(SUM($N5:V5)&lt;$I5,$H5&lt;&gt;"",$H5&lt;=DATE(YEAR($E5)+(MONTH($E5)&gt;6)+V$2,6,30),$H5&gt;=DATE(YEAR($E5)-(MONTH($E5)&lt;=6)+V$2,7,1)),$I5/($J5*365)*(DATE(YEAR($H5),MONTH($H5),DAY($H5))-DATE(YEAR($H5)-(MONTH($H5)&lt;=6),7,1)),
IF(AND(SUM($N5:V5)&lt;$I5,W$2&lt;=$J5),$I5/($J5*365)*MROUND((EDATE($E5,12*W$2))-(EDATE($E5,12*V$2)),5),
IF(AND(SUM($N5:V5)&lt;$I5,W$2&gt;$J5),$I5-SUM($N5:V5),"")))))),
IF($E5&gt;$D$1,"",
IF(DATE(YEAR($E5)+(MONTH($E5)&gt;6)+V$2,6,30)&gt;$D$1,"",
IF(AND($H5&lt;&gt;"",$H5&lt;DATE(YEAR($E5)-(MONTH($E5)&lt;=6)+V$2,7,1)),"",
IF(AND(SUM($N5:V5)&lt;$I5,$H5&lt;&gt;"",$H5&lt;=DATE(YEAR($E5)+(MONTH($E5)&gt;6)+V$2,6,30),$H5&gt;=DATE(YEAR($E5)-(MONTH($E5)&lt;=6)+V$2,7,1)),$K5*($I5-SUM($N5:V5))*((DATE(YEAR($H5),MONTH($H5),DAY($H5))-DATE(YEAR($H5)-(MONTH($H5)&lt;=6),7,1))/365),
IF(W$2&lt;=$J5,$K5*($I5-SUM($N5:V5))*MROUND((EDATE($E5,12*W$2))-(EDATE($E5,12*V$2)),5)/365,""))))))</f>
        <v>890.41095890410952</v>
      </c>
      <c r="X5" s="249" t="str">
        <f xml:space="preserve">
IF($M5="SL",
IF($E5&gt;$D$1,"",
IF(DATE(YEAR($E5)+(MONTH($E5)&gt;6)+W$2,6,30)&gt;$D$1,"",
IF(AND($H5&lt;&gt;"",$H5&lt;DATE(YEAR($E5)-(MONTH($E5)&lt;=6)+W$2,7,1)),"",
IF(AND(SUM($N5:W5)&lt;$I5,$H5&lt;&gt;"",$H5&lt;=DATE(YEAR($E5)+(MONTH($E5)&gt;6)+W$2,6,30),$H5&gt;=DATE(YEAR($E5)-(MONTH($E5)&lt;=6)+W$2,7,1)),$I5/($J5*365)*(DATE(YEAR($H5),MONTH($H5),DAY($H5))-DATE(YEAR($H5)-(MONTH($H5)&lt;=6),7,1)),
IF(AND(SUM($N5:W5)&lt;$I5,X$2&lt;=$J5),$I5/($J5*365)*MROUND((EDATE($E5,12*X$2))-(EDATE($E5,12*W$2)),5),
IF(AND(SUM($N5:W5)&lt;$I5,X$2&gt;$J5),$I5-SUM($N5:W5),"")))))),
IF($E5&gt;$D$1,"",
IF(DATE(YEAR($E5)+(MONTH($E5)&gt;6)+W$2,6,30)&gt;$D$1,"",
IF(AND($H5&lt;&gt;"",$H5&lt;DATE(YEAR($E5)-(MONTH($E5)&lt;=6)+W$2,7,1)),"",
IF(AND(SUM($N5:W5)&lt;$I5,$H5&lt;&gt;"",$H5&lt;=DATE(YEAR($E5)+(MONTH($E5)&gt;6)+W$2,6,30),$H5&gt;=DATE(YEAR($E5)-(MONTH($E5)&lt;=6)+W$2,7,1)),$K5*($I5-SUM($N5:W5))*((DATE(YEAR($H5),MONTH($H5),DAY($H5))-DATE(YEAR($H5)-(MONTH($H5)&lt;=6),7,1))/365),
IF(X$2&lt;=$J5,$K5*($I5-SUM($N5:W5))*MROUND((EDATE($E5,12*X$2))-(EDATE($E5,12*W$2)),5)/365,""))))))</f>
        <v/>
      </c>
      <c r="Y5" s="249" t="str">
        <f xml:space="preserve">
IF($M5="SL",
IF($E5&gt;$D$1,"",
IF(DATE(YEAR($E5)+(MONTH($E5)&gt;6)+X$2,6,30)&gt;$D$1,"",
IF(AND($H5&lt;&gt;"",$H5&lt;DATE(YEAR($E5)-(MONTH($E5)&lt;=6)+X$2,7,1)),"",
IF(AND(SUM($N5:X5)&lt;$I5,$H5&lt;&gt;"",$H5&lt;=DATE(YEAR($E5)+(MONTH($E5)&gt;6)+X$2,6,30),$H5&gt;=DATE(YEAR($E5)-(MONTH($E5)&lt;=6)+X$2,7,1)),$I5/($J5*365)*(DATE(YEAR($H5),MONTH($H5),DAY($H5))-DATE(YEAR($H5)-(MONTH($H5)&lt;=6),7,1)),
IF(AND(SUM($N5:X5)&lt;$I5,Y$2&lt;=$J5),$I5/($J5*365)*MROUND((EDATE($E5,12*Y$2))-(EDATE($E5,12*X$2)),5),
IF(AND(SUM($N5:X5)&lt;$I5,Y$2&gt;$J5),$I5-SUM($N5:X5),"")))))),
IF($E5&gt;$D$1,"",
IF(DATE(YEAR($E5)+(MONTH($E5)&gt;6)+X$2,6,30)&gt;$D$1,"",
IF(AND($H5&lt;&gt;"",$H5&lt;DATE(YEAR($E5)-(MONTH($E5)&lt;=6)+X$2,7,1)),"",
IF(AND(SUM($N5:X5)&lt;$I5,$H5&lt;&gt;"",$H5&lt;=DATE(YEAR($E5)+(MONTH($E5)&gt;6)+X$2,6,30),$H5&gt;=DATE(YEAR($E5)-(MONTH($E5)&lt;=6)+X$2,7,1)),$K5*($I5-SUM($N5:X5))*((DATE(YEAR($H5),MONTH($H5),DAY($H5))-DATE(YEAR($H5)-(MONTH($H5)&lt;=6),7,1))/365),
IF(Y$2&lt;=$J5,$K5*($I5-SUM($N5:X5))*MROUND((EDATE($E5,12*Y$2))-(EDATE($E5,12*X$2)),5)/365,""))))))</f>
        <v/>
      </c>
      <c r="Z5" s="249" t="str">
        <f xml:space="preserve">
IF($M5="SL",
IF($E5&gt;$D$1,"",
IF(DATE(YEAR($E5)+(MONTH($E5)&gt;6)+Y$2,6,30)&gt;$D$1,"",
IF(AND($H5&lt;&gt;"",$H5&lt;DATE(YEAR($E5)-(MONTH($E5)&lt;=6)+Y$2,7,1)),"",
IF(AND(SUM($N5:Y5)&lt;$I5,$H5&lt;&gt;"",$H5&lt;=DATE(YEAR($E5)+(MONTH($E5)&gt;6)+Y$2,6,30),$H5&gt;=DATE(YEAR($E5)-(MONTH($E5)&lt;=6)+Y$2,7,1)),$I5/($J5*365)*(DATE(YEAR($H5),MONTH($H5),DAY($H5))-DATE(YEAR($H5)-(MONTH($H5)&lt;=6),7,1)),
IF(AND(SUM($N5:Y5)&lt;$I5,Z$2&lt;=$J5),$I5/($J5*365)*MROUND((EDATE($E5,12*Z$2))-(EDATE($E5,12*Y$2)),5),
IF(AND(SUM($N5:Y5)&lt;$I5,Z$2&gt;$J5),$I5-SUM($N5:Y5),"")))))),
IF($E5&gt;$D$1,"",
IF(DATE(YEAR($E5)+(MONTH($E5)&gt;6)+Y$2,6,30)&gt;$D$1,"",
IF(AND($H5&lt;&gt;"",$H5&lt;DATE(YEAR($E5)-(MONTH($E5)&lt;=6)+Y$2,7,1)),"",
IF(AND(SUM($N5:Y5)&lt;$I5,$H5&lt;&gt;"",$H5&lt;=DATE(YEAR($E5)+(MONTH($E5)&gt;6)+Y$2,6,30),$H5&gt;=DATE(YEAR($E5)-(MONTH($E5)&lt;=6)+Y$2,7,1)),$K5*($I5-SUM($N5:Y5))*((DATE(YEAR($H5),MONTH($H5),DAY($H5))-DATE(YEAR($H5)-(MONTH($H5)&lt;=6),7,1))/365),
IF(Z$2&lt;=$J5,$K5*($I5-SUM($N5:Y5))*MROUND((EDATE($E5,12*Z$2))-(EDATE($E5,12*Y$2)),5)/365,""))))))</f>
        <v/>
      </c>
      <c r="AA5" s="249" t="str">
        <f xml:space="preserve">
IF($M5="SL",
IF($E5&gt;$D$1,"",
IF(DATE(YEAR($E5)+(MONTH($E5)&gt;6)+Z$2,6,30)&gt;$D$1,"",
IF(AND($H5&lt;&gt;"",$H5&lt;DATE(YEAR($E5)-(MONTH($E5)&lt;=6)+Z$2,7,1)),"",
IF(AND(SUM($N5:Z5)&lt;$I5,$H5&lt;&gt;"",$H5&lt;=DATE(YEAR($E5)+(MONTH($E5)&gt;6)+Z$2,6,30),$H5&gt;=DATE(YEAR($E5)-(MONTH($E5)&lt;=6)+Z$2,7,1)),$I5/($J5*365)*(DATE(YEAR($H5),MONTH($H5),DAY($H5))-DATE(YEAR($H5)-(MONTH($H5)&lt;=6),7,1)),
IF(AND(SUM($N5:Z5)&lt;$I5,AA$2&lt;=$J5),$I5/($J5*365)*MROUND((EDATE($E5,12*AA$2))-(EDATE($E5,12*Z$2)),5),
IF(AND(SUM($N5:Z5)&lt;$I5,AA$2&gt;$J5),$I5-SUM($N5:Z5),"")))))),
IF($E5&gt;$D$1,"",
IF(DATE(YEAR($E5)+(MONTH($E5)&gt;6)+Z$2,6,30)&gt;$D$1,"",
IF(AND($H5&lt;&gt;"",$H5&lt;DATE(YEAR($E5)-(MONTH($E5)&lt;=6)+Z$2,7,1)),"",
IF(AND(SUM($N5:Z5)&lt;$I5,$H5&lt;&gt;"",$H5&lt;=DATE(YEAR($E5)+(MONTH($E5)&gt;6)+Z$2,6,30),$H5&gt;=DATE(YEAR($E5)-(MONTH($E5)&lt;=6)+Z$2,7,1)),$K5*($I5-SUM($N5:Z5))*((DATE(YEAR($H5),MONTH($H5),DAY($H5))-DATE(YEAR($H5)-(MONTH($H5)&lt;=6),7,1))/365),
IF(AA$2&lt;=$J5,$K5*($I5-SUM($N5:Z5))*MROUND((EDATE($E5,12*AA$2))-(EDATE($E5,12*Z$2)),5)/365,""))))))</f>
        <v/>
      </c>
      <c r="AB5" s="249" t="str">
        <f xml:space="preserve">
IF($M5="SL",
IF($E5&gt;$D$1,"",
IF(DATE(YEAR($E5)+(MONTH($E5)&gt;6)+AA$2,6,30)&gt;$D$1,"",
IF(AND($H5&lt;&gt;"",$H5&lt;DATE(YEAR($E5)-(MONTH($E5)&lt;=6)+AA$2,7,1)),"",
IF(AND(SUM($N5:AA5)&lt;$I5,$H5&lt;&gt;"",$H5&lt;=DATE(YEAR($E5)+(MONTH($E5)&gt;6)+AA$2,6,30),$H5&gt;=DATE(YEAR($E5)-(MONTH($E5)&lt;=6)+AA$2,7,1)),$I5/($J5*365)*(DATE(YEAR($H5),MONTH($H5),DAY($H5))-DATE(YEAR($H5)-(MONTH($H5)&lt;=6),7,1)),
IF(AND(SUM($N5:AA5)&lt;$I5,AB$2&lt;=$J5),$I5/($J5*365)*MROUND((EDATE($E5,12*AB$2))-(EDATE($E5,12*AA$2)),5),
IF(AND(SUM($N5:AA5)&lt;$I5,AB$2&gt;$J5),$I5-SUM($N5:AA5),"")))))),
IF($E5&gt;$D$1,"",
IF(DATE(YEAR($E5)+(MONTH($E5)&gt;6)+AA$2,6,30)&gt;$D$1,"",
IF(AND($H5&lt;&gt;"",$H5&lt;DATE(YEAR($E5)-(MONTH($E5)&lt;=6)+AA$2,7,1)),"",
IF(AND(SUM($N5:AA5)&lt;$I5,$H5&lt;&gt;"",$H5&lt;=DATE(YEAR($E5)+(MONTH($E5)&gt;6)+AA$2,6,30),$H5&gt;=DATE(YEAR($E5)-(MONTH($E5)&lt;=6)+AA$2,7,1)),$K5*($I5-SUM($N5:AA5))*((DATE(YEAR($H5),MONTH($H5),DAY($H5))-DATE(YEAR($H5)-(MONTH($H5)&lt;=6),7,1))/365),
IF(AB$2&lt;=$J5,$K5*($I5-SUM($N5:AA5))*MROUND((EDATE($E5,12*AB$2))-(EDATE($E5,12*AA$2)),5)/365,""))))))</f>
        <v/>
      </c>
      <c r="AC5" s="249" t="str">
        <f xml:space="preserve">
IF($M5="SL",
IF($E5&gt;$D$1,"",
IF(DATE(YEAR($E5)+(MONTH($E5)&gt;6)+AB$2,6,30)&gt;$D$1,"",
IF(AND($H5&lt;&gt;"",$H5&lt;DATE(YEAR($E5)-(MONTH($E5)&lt;=6)+AB$2,7,1)),"",
IF(AND(SUM($N5:AB5)&lt;$I5,$H5&lt;&gt;"",$H5&lt;=DATE(YEAR($E5)+(MONTH($E5)&gt;6)+AB$2,6,30),$H5&gt;=DATE(YEAR($E5)-(MONTH($E5)&lt;=6)+AB$2,7,1)),$I5/($J5*365)*(DATE(YEAR($H5),MONTH($H5),DAY($H5))-DATE(YEAR($H5)-(MONTH($H5)&lt;=6),7,1)),
IF(AND(SUM($N5:AB5)&lt;$I5,AC$2&lt;=$J5),$I5/($J5*365)*MROUND((EDATE($E5,12*AC$2))-(EDATE($E5,12*AB$2)),5),
IF(AND(SUM($N5:AB5)&lt;$I5,AC$2&gt;$J5),$I5-SUM($N5:AB5),"")))))),
IF($E5&gt;$D$1,"",
IF(DATE(YEAR($E5)+(MONTH($E5)&gt;6)+AB$2,6,30)&gt;$D$1,"",
IF(AND($H5&lt;&gt;"",$H5&lt;DATE(YEAR($E5)-(MONTH($E5)&lt;=6)+AB$2,7,1)),"",
IF(AND(SUM($N5:AB5)&lt;$I5,$H5&lt;&gt;"",$H5&lt;=DATE(YEAR($E5)+(MONTH($E5)&gt;6)+AB$2,6,30),$H5&gt;=DATE(YEAR($E5)-(MONTH($E5)&lt;=6)+AB$2,7,1)),$K5*($I5-SUM($N5:AB5))*((DATE(YEAR($H5),MONTH($H5),DAY($H5))-DATE(YEAR($H5)-(MONTH($H5)&lt;=6),7,1))/365),
IF(AC$2&lt;=$J5,$K5*($I5-SUM($N5:AB5))*MROUND((EDATE($E5,12*AC$2))-(EDATE($E5,12*AB$2)),5)/365,""))))))</f>
        <v/>
      </c>
      <c r="AD5" s="249" t="str">
        <f xml:space="preserve">
IF($M5="SL",
IF($E5&gt;$D$1,"",
IF(DATE(YEAR($E5)+(MONTH($E5)&gt;6)+AC$2,6,30)&gt;$D$1,"",
IF(AND($H5&lt;&gt;"",$H5&lt;DATE(YEAR($E5)-(MONTH($E5)&lt;=6)+AC$2,7,1)),"",
IF(AND(SUM($N5:AC5)&lt;$I5,$H5&lt;&gt;"",$H5&lt;=DATE(YEAR($E5)+(MONTH($E5)&gt;6)+AC$2,6,30),$H5&gt;=DATE(YEAR($E5)-(MONTH($E5)&lt;=6)+AC$2,7,1)),$I5/($J5*365)*(DATE(YEAR($H5),MONTH($H5),DAY($H5))-DATE(YEAR($H5)-(MONTH($H5)&lt;=6),7,1)),
IF(AND(SUM($N5:AC5)&lt;$I5,AD$2&lt;=$J5),$I5/($J5*365)*MROUND((EDATE($E5,12*AD$2))-(EDATE($E5,12*AC$2)),5),
IF(AND(SUM($N5:AC5)&lt;$I5,AD$2&gt;$J5),$I5-SUM($N5:AC5),"")))))),
IF($E5&gt;$D$1,"",
IF(DATE(YEAR($E5)+(MONTH($E5)&gt;6)+AC$2,6,30)&gt;$D$1,"",
IF(AND($H5&lt;&gt;"",$H5&lt;DATE(YEAR($E5)-(MONTH($E5)&lt;=6)+AC$2,7,1)),"",
IF(AND(SUM($N5:AC5)&lt;$I5,$H5&lt;&gt;"",$H5&lt;=DATE(YEAR($E5)+(MONTH($E5)&gt;6)+AC$2,6,30),$H5&gt;=DATE(YEAR($E5)-(MONTH($E5)&lt;=6)+AC$2,7,1)),$K5*($I5-SUM($N5:AC5))*((DATE(YEAR($H5),MONTH($H5),DAY($H5))-DATE(YEAR($H5)-(MONTH($H5)&lt;=6),7,1))/365),
IF(AD$2&lt;=$J5,$K5*($I5-SUM($N5:AC5))*MROUND((EDATE($E5,12*AD$2))-(EDATE($E5,12*AC$2)),5)/365,""))))))</f>
        <v/>
      </c>
      <c r="AE5" s="249" t="str">
        <f xml:space="preserve">
IF($M5="SL",
IF($E5&gt;$D$1,"",
IF(DATE(YEAR($E5)+(MONTH($E5)&gt;6)+AD$2,6,30)&gt;$D$1,"",
IF(AND($H5&lt;&gt;"",$H5&lt;DATE(YEAR($E5)-(MONTH($E5)&lt;=6)+AD$2,7,1)),"",
IF(AND(SUM($N5:AD5)&lt;$I5,$H5&lt;&gt;"",$H5&lt;=DATE(YEAR($E5)+(MONTH($E5)&gt;6)+AD$2,6,30),$H5&gt;=DATE(YEAR($E5)-(MONTH($E5)&lt;=6)+AD$2,7,1)),$I5/($J5*365)*(DATE(YEAR($H5),MONTH($H5),DAY($H5))-DATE(YEAR($H5)-(MONTH($H5)&lt;=6),7,1)),
IF(AND(SUM($N5:AD5)&lt;$I5,AE$2&lt;=$J5),$I5/($J5*365)*MROUND((EDATE($E5,12*AE$2))-(EDATE($E5,12*AD$2)),5),
IF(AND(SUM($N5:AD5)&lt;$I5,AE$2&gt;$J5),$I5-SUM($N5:AD5),"")))))),
IF($E5&gt;$D$1,"",
IF(DATE(YEAR($E5)+(MONTH($E5)&gt;6)+AD$2,6,30)&gt;$D$1,"",
IF(AND($H5&lt;&gt;"",$H5&lt;DATE(YEAR($E5)-(MONTH($E5)&lt;=6)+AD$2,7,1)),"",
IF(AND(SUM($N5:AD5)&lt;$I5,$H5&lt;&gt;"",$H5&lt;=DATE(YEAR($E5)+(MONTH($E5)&gt;6)+AD$2,6,30),$H5&gt;=DATE(YEAR($E5)-(MONTH($E5)&lt;=6)+AD$2,7,1)),$K5*($I5-SUM($N5:AD5))*((DATE(YEAR($H5),MONTH($H5),DAY($H5))-DATE(YEAR($H5)-(MONTH($H5)&lt;=6),7,1))/365),
IF(AE$2&lt;=$J5,$K5*($I5-SUM($N5:AD5))*MROUND((EDATE($E5,12*AE$2))-(EDATE($E5,12*AD$2)),5)/365,""))))))</f>
        <v/>
      </c>
      <c r="AF5" s="249" t="str">
        <f xml:space="preserve">
IF($M5="SL",
IF($E5&gt;$D$1,"",
IF(DATE(YEAR($E5)+(MONTH($E5)&gt;6)+AE$2,6,30)&gt;$D$1,"",
IF(AND($H5&lt;&gt;"",$H5&lt;DATE(YEAR($E5)-(MONTH($E5)&lt;=6)+AE$2,7,1)),"",
IF(AND(SUM($N5:AE5)&lt;$I5,$H5&lt;&gt;"",$H5&lt;=DATE(YEAR($E5)+(MONTH($E5)&gt;6)+AE$2,6,30),$H5&gt;=DATE(YEAR($E5)-(MONTH($E5)&lt;=6)+AE$2,7,1)),$I5/($J5*365)*(DATE(YEAR($H5),MONTH($H5),DAY($H5))-DATE(YEAR($H5)-(MONTH($H5)&lt;=6),7,1)),
IF(AND(SUM($N5:AE5)&lt;$I5,AF$2&lt;=$J5),$I5/($J5*365)*MROUND((EDATE($E5,12*AF$2))-(EDATE($E5,12*AE$2)),5),
IF(AND(SUM($N5:AE5)&lt;$I5,AF$2&gt;$J5),$I5-SUM($N5:AE5),"")))))),
IF($E5&gt;$D$1,"",
IF(DATE(YEAR($E5)+(MONTH($E5)&gt;6)+AE$2,6,30)&gt;$D$1,"",
IF(AND($H5&lt;&gt;"",$H5&lt;DATE(YEAR($E5)-(MONTH($E5)&lt;=6)+AE$2,7,1)),"",
IF(AND(SUM($N5:AE5)&lt;$I5,$H5&lt;&gt;"",$H5&lt;=DATE(YEAR($E5)+(MONTH($E5)&gt;6)+AE$2,6,30),$H5&gt;=DATE(YEAR($E5)-(MONTH($E5)&lt;=6)+AE$2,7,1)),$K5*($I5-SUM($N5:AE5))*((DATE(YEAR($H5),MONTH($H5),DAY($H5))-DATE(YEAR($H5)-(MONTH($H5)&lt;=6),7,1))/365),
IF(AF$2&lt;=$J5,$K5*($I5-SUM($N5:AE5))*MROUND((EDATE($E5,12*AF$2))-(EDATE($E5,12*AE$2)),5)/365,""))))))</f>
        <v/>
      </c>
      <c r="AG5" s="249" t="str">
        <f xml:space="preserve">
IF($M5="SL",
IF($E5&gt;$D$1,"",
IF(DATE(YEAR($E5)+(MONTH($E5)&gt;6)+AF$2,6,30)&gt;$D$1,"",
IF(AND($H5&lt;&gt;"",$H5&lt;DATE(YEAR($E5)-(MONTH($E5)&lt;=6)+AF$2,7,1)),"",
IF(AND(SUM($N5:AF5)&lt;$I5,$H5&lt;&gt;"",$H5&lt;=DATE(YEAR($E5)+(MONTH($E5)&gt;6)+AF$2,6,30),$H5&gt;=DATE(YEAR($E5)-(MONTH($E5)&lt;=6)+AF$2,7,1)),$I5/($J5*365)*(DATE(YEAR($H5),MONTH($H5),DAY($H5))-DATE(YEAR($H5)-(MONTH($H5)&lt;=6),7,1)),
IF(AND(SUM($N5:AF5)&lt;$I5,AG$2&lt;=$J5),$I5/($J5*365)*MROUND((EDATE($E5,12*AG$2))-(EDATE($E5,12*AF$2)),5),
IF(AND(SUM($N5:AF5)&lt;$I5,AG$2&gt;$J5),$I5-SUM($N5:AF5),"")))))),
IF($E5&gt;$D$1,"",
IF(DATE(YEAR($E5)+(MONTH($E5)&gt;6)+AF$2,6,30)&gt;$D$1,"",
IF(AND($H5&lt;&gt;"",$H5&lt;DATE(YEAR($E5)-(MONTH($E5)&lt;=6)+AF$2,7,1)),"",
IF(AND(SUM($N5:AF5)&lt;$I5,$H5&lt;&gt;"",$H5&lt;=DATE(YEAR($E5)+(MONTH($E5)&gt;6)+AF$2,6,30),$H5&gt;=DATE(YEAR($E5)-(MONTH($E5)&lt;=6)+AF$2,7,1)),$K5*($I5-SUM($N5:AF5))*((DATE(YEAR($H5),MONTH($H5),DAY($H5))-DATE(YEAR($H5)-(MONTH($H5)&lt;=6),7,1))/365),
IF(AG$2&lt;=$J5,$K5*($I5-SUM($N5:AF5))*MROUND((EDATE($E5,12*AG$2))-(EDATE($E5,12*AF$2)),5)/365,""))))))</f>
        <v/>
      </c>
      <c r="AH5" s="249" t="str">
        <f xml:space="preserve">
IF($M5="SL",
IF($E5&gt;$D$1,"",
IF(DATE(YEAR($E5)+(MONTH($E5)&gt;6)+AG$2,6,30)&gt;$D$1,"",
IF(AND($H5&lt;&gt;"",$H5&lt;DATE(YEAR($E5)-(MONTH($E5)&lt;=6)+AG$2,7,1)),"",
IF(AND(SUM($N5:AG5)&lt;$I5,$H5&lt;&gt;"",$H5&lt;=DATE(YEAR($E5)+(MONTH($E5)&gt;6)+AG$2,6,30),$H5&gt;=DATE(YEAR($E5)-(MONTH($E5)&lt;=6)+AG$2,7,1)),$I5/($J5*365)*(DATE(YEAR($H5),MONTH($H5),DAY($H5))-DATE(YEAR($H5)-(MONTH($H5)&lt;=6),7,1)),
IF(AND(SUM($N5:AG5)&lt;$I5,AH$2&lt;=$J5),$I5/($J5*365)*MROUND((EDATE($E5,12*AH$2))-(EDATE($E5,12*AG$2)),5),
IF(AND(SUM($N5:AG5)&lt;$I5,AH$2&gt;$J5),$I5-SUM($N5:AG5),"")))))),
IF($E5&gt;$D$1,"",
IF(DATE(YEAR($E5)+(MONTH($E5)&gt;6)+AG$2,6,30)&gt;$D$1,"",
IF(AND($H5&lt;&gt;"",$H5&lt;DATE(YEAR($E5)-(MONTH($E5)&lt;=6)+AG$2,7,1)),"",
IF(AND(SUM($N5:AG5)&lt;$I5,$H5&lt;&gt;"",$H5&lt;=DATE(YEAR($E5)+(MONTH($E5)&gt;6)+AG$2,6,30),$H5&gt;=DATE(YEAR($E5)-(MONTH($E5)&lt;=6)+AG$2,7,1)),$K5*($I5-SUM($N5:AG5))*((DATE(YEAR($H5),MONTH($H5),DAY($H5))-DATE(YEAR($H5)-(MONTH($H5)&lt;=6),7,1))/365),
IF(AH$2&lt;=$J5,$K5*($I5-SUM($N5:AG5))*MROUND((EDATE($E5,12*AH$2))-(EDATE($E5,12*AG$2)),5)/365,""))))))</f>
        <v/>
      </c>
      <c r="AI5" s="249" t="str">
        <f xml:space="preserve">
IF($M5="SL",
IF($E5&gt;$D$1,"",
IF(DATE(YEAR($E5)+(MONTH($E5)&gt;6)+AH$2,6,30)&gt;$D$1,"",
IF(AND($H5&lt;&gt;"",$H5&lt;DATE(YEAR($E5)-(MONTH($E5)&lt;=6)+AH$2,7,1)),"",
IF(AND(SUM($N5:AH5)&lt;$I5,$H5&lt;&gt;"",$H5&lt;=DATE(YEAR($E5)+(MONTH($E5)&gt;6)+AH$2,6,30),$H5&gt;=DATE(YEAR($E5)-(MONTH($E5)&lt;=6)+AH$2,7,1)),$I5/($J5*365)*(DATE(YEAR($H5),MONTH($H5),DAY($H5))-DATE(YEAR($H5)-(MONTH($H5)&lt;=6),7,1)),
IF(AND(SUM($N5:AH5)&lt;$I5,AI$2&lt;=$J5),$I5/($J5*365)*MROUND((EDATE($E5,12*AI$2))-(EDATE($E5,12*AH$2)),5),
IF(AND(SUM($N5:AH5)&lt;$I5,AI$2&gt;$J5),$I5-SUM($N5:AH5),"")))))),
IF($E5&gt;$D$1,"",
IF(DATE(YEAR($E5)+(MONTH($E5)&gt;6)+AH$2,6,30)&gt;$D$1,"",
IF(AND($H5&lt;&gt;"",$H5&lt;DATE(YEAR($E5)-(MONTH($E5)&lt;=6)+AH$2,7,1)),"",
IF(AND(SUM($N5:AH5)&lt;$I5,$H5&lt;&gt;"",$H5&lt;=DATE(YEAR($E5)+(MONTH($E5)&gt;6)+AH$2,6,30),$H5&gt;=DATE(YEAR($E5)-(MONTH($E5)&lt;=6)+AH$2,7,1)),$K5*($I5-SUM($N5:AH5))*((DATE(YEAR($H5),MONTH($H5),DAY($H5))-DATE(YEAR($H5)-(MONTH($H5)&lt;=6),7,1))/365),
IF(AI$2&lt;=$J5,$K5*($I5-SUM($N5:AH5))*MROUND((EDATE($E5,12*AI$2))-(EDATE($E5,12*AH$2)),5)/365,""))))))</f>
        <v/>
      </c>
      <c r="AJ5" s="249" t="str">
        <f xml:space="preserve">
IF($M5="SL",
IF($E5&gt;$D$1,"",
IF(DATE(YEAR($E5)+(MONTH($E5)&gt;6)+AI$2,6,30)&gt;$D$1,"",
IF(AND($H5&lt;&gt;"",$H5&lt;DATE(YEAR($E5)-(MONTH($E5)&lt;=6)+AI$2,7,1)),"",
IF(AND(SUM($N5:AI5)&lt;$I5,$H5&lt;&gt;"",$H5&lt;=DATE(YEAR($E5)+(MONTH($E5)&gt;6)+AI$2,6,30),$H5&gt;=DATE(YEAR($E5)-(MONTH($E5)&lt;=6)+AI$2,7,1)),$I5/($J5*365)*(DATE(YEAR($H5),MONTH($H5),DAY($H5))-DATE(YEAR($H5)-(MONTH($H5)&lt;=6),7,1)),
IF(AND(SUM($N5:AI5)&lt;$I5,AJ$2&lt;=$J5),$I5/($J5*365)*MROUND((EDATE($E5,12*AJ$2))-(EDATE($E5,12*AI$2)),5),
IF(AND(SUM($N5:AI5)&lt;$I5,AJ$2&gt;$J5),$I5-SUM($N5:AI5),"")))))),
IF($E5&gt;$D$1,"",
IF(DATE(YEAR($E5)+(MONTH($E5)&gt;6)+AI$2,6,30)&gt;$D$1,"",
IF(AND($H5&lt;&gt;"",$H5&lt;DATE(YEAR($E5)-(MONTH($E5)&lt;=6)+AI$2,7,1)),"",
IF(AND(SUM($N5:AI5)&lt;$I5,$H5&lt;&gt;"",$H5&lt;=DATE(YEAR($E5)+(MONTH($E5)&gt;6)+AI$2,6,30),$H5&gt;=DATE(YEAR($E5)-(MONTH($E5)&lt;=6)+AI$2,7,1)),$K5*($I5-SUM($N5:AI5))*((DATE(YEAR($H5),MONTH($H5),DAY($H5))-DATE(YEAR($H5)-(MONTH($H5)&lt;=6),7,1))/365),
IF(AJ$2&lt;=$J5,$K5*($I5-SUM($N5:AI5))*MROUND((EDATE($E5,12*AJ$2))-(EDATE($E5,12*AI$2)),5)/365,""))))))</f>
        <v/>
      </c>
      <c r="AK5" s="249" t="str">
        <f xml:space="preserve">
IF($M5="SL",
IF($E5&gt;$D$1,"",
IF(DATE(YEAR($E5)+(MONTH($E5)&gt;6)+AJ$2,6,30)&gt;$D$1,"",
IF(AND($H5&lt;&gt;"",$H5&lt;DATE(YEAR($E5)-(MONTH($E5)&lt;=6)+AJ$2,7,1)),"",
IF(AND(SUM($N5:AJ5)&lt;$I5,$H5&lt;&gt;"",$H5&lt;=DATE(YEAR($E5)+(MONTH($E5)&gt;6)+AJ$2,6,30),$H5&gt;=DATE(YEAR($E5)-(MONTH($E5)&lt;=6)+AJ$2,7,1)),$I5/($J5*365)*(DATE(YEAR($H5),MONTH($H5),DAY($H5))-DATE(YEAR($H5)-(MONTH($H5)&lt;=6),7,1)),
IF(AND(SUM($N5:AJ5)&lt;$I5,AK$2&lt;=$J5),$I5/($J5*365)*MROUND((EDATE($E5,12*AK$2))-(EDATE($E5,12*AJ$2)),5),
IF(AND(SUM($N5:AJ5)&lt;$I5,AK$2&gt;$J5),$I5-SUM($N5:AJ5),"")))))),
IF($E5&gt;$D$1,"",
IF(DATE(YEAR($E5)+(MONTH($E5)&gt;6)+AJ$2,6,30)&gt;$D$1,"",
IF(AND($H5&lt;&gt;"",$H5&lt;DATE(YEAR($E5)-(MONTH($E5)&lt;=6)+AJ$2,7,1)),"",
IF(AND(SUM($N5:AJ5)&lt;$I5,$H5&lt;&gt;"",$H5&lt;=DATE(YEAR($E5)+(MONTH($E5)&gt;6)+AJ$2,6,30),$H5&gt;=DATE(YEAR($E5)-(MONTH($E5)&lt;=6)+AJ$2,7,1)),$K5*($I5-SUM($N5:AJ5))*((DATE(YEAR($H5),MONTH($H5),DAY($H5))-DATE(YEAR($H5)-(MONTH($H5)&lt;=6),7,1))/365),
IF(AK$2&lt;=$J5,$K5*($I5-SUM($N5:AJ5))*MROUND((EDATE($E5,12*AK$2))-(EDATE($E5,12*AJ$2)),5)/365,""))))))</f>
        <v/>
      </c>
      <c r="AL5" s="249" t="str">
        <f xml:space="preserve">
IF($M5="SL",
IF($E5&gt;$D$1,"",
IF(DATE(YEAR($E5)+(MONTH($E5)&gt;6)+AK$2,6,30)&gt;$D$1,"",
IF(AND($H5&lt;&gt;"",$H5&lt;DATE(YEAR($E5)-(MONTH($E5)&lt;=6)+AK$2,7,1)),"",
IF(AND(SUM($N5:AK5)&lt;$I5,$H5&lt;&gt;"",$H5&lt;=DATE(YEAR($E5)+(MONTH($E5)&gt;6)+AK$2,6,30),$H5&gt;=DATE(YEAR($E5)-(MONTH($E5)&lt;=6)+AK$2,7,1)),$I5/($J5*365)*(DATE(YEAR($H5),MONTH($H5),DAY($H5))-DATE(YEAR($H5)-(MONTH($H5)&lt;=6),7,1)),
IF(AND(SUM($N5:AK5)&lt;$I5,AL$2&lt;=$J5),$I5/($J5*365)*MROUND((EDATE($E5,12*AL$2))-(EDATE($E5,12*AK$2)),5),
IF(AND(SUM($N5:AK5)&lt;$I5,AL$2&gt;$J5),$I5-SUM($N5:AK5),"")))))),
IF($E5&gt;$D$1,"",
IF(DATE(YEAR($E5)+(MONTH($E5)&gt;6)+AK$2,6,30)&gt;$D$1,"",
IF(AND($H5&lt;&gt;"",$H5&lt;DATE(YEAR($E5)-(MONTH($E5)&lt;=6)+AK$2,7,1)),"",
IF(AND(SUM($N5:AK5)&lt;$I5,$H5&lt;&gt;"",$H5&lt;=DATE(YEAR($E5)+(MONTH($E5)&gt;6)+AK$2,6,30),$H5&gt;=DATE(YEAR($E5)-(MONTH($E5)&lt;=6)+AK$2,7,1)),$K5*($I5-SUM($N5:AK5))*((DATE(YEAR($H5),MONTH($H5),DAY($H5))-DATE(YEAR($H5)-(MONTH($H5)&lt;=6),7,1))/365),
IF(AL$2&lt;=$J5,$K5*($I5-SUM($N5:AK5))*MROUND((EDATE($E5,12*AL$2))-(EDATE($E5,12*AK$2)),5)/365,""))))))</f>
        <v/>
      </c>
      <c r="AM5" s="249" t="str">
        <f xml:space="preserve">
IF($M5="SL",
IF($E5&gt;$D$1,"",
IF(DATE(YEAR($E5)+(MONTH($E5)&gt;6)+AL$2,6,30)&gt;$D$1,"",
IF(AND($H5&lt;&gt;"",$H5&lt;DATE(YEAR($E5)-(MONTH($E5)&lt;=6)+AL$2,7,1)),"",
IF(AND(SUM($N5:AL5)&lt;$I5,$H5&lt;&gt;"",$H5&lt;=DATE(YEAR($E5)+(MONTH($E5)&gt;6)+AL$2,6,30),$H5&gt;=DATE(YEAR($E5)-(MONTH($E5)&lt;=6)+AL$2,7,1)),$I5/($J5*365)*(DATE(YEAR($H5),MONTH($H5),DAY($H5))-DATE(YEAR($H5)-(MONTH($H5)&lt;=6),7,1)),
IF(AND(SUM($N5:AL5)&lt;$I5,AM$2&lt;=$J5),$I5/($J5*365)*MROUND((EDATE($E5,12*AM$2))-(EDATE($E5,12*AL$2)),5),
IF(AND(SUM($N5:AL5)&lt;$I5,AM$2&gt;$J5),$I5-SUM($N5:AL5),"")))))),
IF($E5&gt;$D$1,"",
IF(DATE(YEAR($E5)+(MONTH($E5)&gt;6)+AL$2,6,30)&gt;$D$1,"",
IF(AND($H5&lt;&gt;"",$H5&lt;DATE(YEAR($E5)-(MONTH($E5)&lt;=6)+AL$2,7,1)),"",
IF(AND(SUM($N5:AL5)&lt;$I5,$H5&lt;&gt;"",$H5&lt;=DATE(YEAR($E5)+(MONTH($E5)&gt;6)+AL$2,6,30),$H5&gt;=DATE(YEAR($E5)-(MONTH($E5)&lt;=6)+AL$2,7,1)),$K5*($I5-SUM($N5:AL5))*((DATE(YEAR($H5),MONTH($H5),DAY($H5))-DATE(YEAR($H5)-(MONTH($H5)&lt;=6),7,1))/365),
IF(AM$2&lt;=$J5,$K5*($I5-SUM($N5:AL5))*MROUND((EDATE($E5,12*AM$2))-(EDATE($E5,12*AL$2)),5)/365,""))))))</f>
        <v/>
      </c>
      <c r="AN5" s="249" t="str">
        <f xml:space="preserve">
IF($M5="SL",
IF($E5&gt;$D$1,"",
IF(DATE(YEAR($E5)+(MONTH($E5)&gt;6)+AM$2,6,30)&gt;$D$1,"",
IF(AND($H5&lt;&gt;"",$H5&lt;DATE(YEAR($E5)-(MONTH($E5)&lt;=6)+AM$2,7,1)),"",
IF(AND(SUM($N5:AM5)&lt;$I5,$H5&lt;&gt;"",$H5&lt;=DATE(YEAR($E5)+(MONTH($E5)&gt;6)+AM$2,6,30),$H5&gt;=DATE(YEAR($E5)-(MONTH($E5)&lt;=6)+AM$2,7,1)),$I5/($J5*365)*(DATE(YEAR($H5),MONTH($H5),DAY($H5))-DATE(YEAR($H5)-(MONTH($H5)&lt;=6),7,1)),
IF(AND(SUM($N5:AM5)&lt;$I5,AN$2&lt;=$J5),$I5/($J5*365)*MROUND((EDATE($E5,12*AN$2))-(EDATE($E5,12*AM$2)),5),
IF(AND(SUM($N5:AM5)&lt;$I5,AN$2&gt;$J5),$I5-SUM($N5:AM5),"")))))),
IF($E5&gt;$D$1,"",
IF(DATE(YEAR($E5)+(MONTH($E5)&gt;6)+AM$2,6,30)&gt;$D$1,"",
IF(AND($H5&lt;&gt;"",$H5&lt;DATE(YEAR($E5)-(MONTH($E5)&lt;=6)+AM$2,7,1)),"",
IF(AND(SUM($N5:AM5)&lt;$I5,$H5&lt;&gt;"",$H5&lt;=DATE(YEAR($E5)+(MONTH($E5)&gt;6)+AM$2,6,30),$H5&gt;=DATE(YEAR($E5)-(MONTH($E5)&lt;=6)+AM$2,7,1)),$K5*($I5-SUM($N5:AM5))*((DATE(YEAR($H5),MONTH($H5),DAY($H5))-DATE(YEAR($H5)-(MONTH($H5)&lt;=6),7,1))/365),
IF(AN$2&lt;=$J5,$K5*($I5-SUM($N5:AM5))*MROUND((EDATE($E5,12*AN$2))-(EDATE($E5,12*AM$2)),5)/365,""))))))</f>
        <v/>
      </c>
      <c r="AO5" s="249" t="str">
        <f xml:space="preserve">
IF($M5="SL",
IF($E5&gt;$D$1,"",
IF(DATE(YEAR($E5)+(MONTH($E5)&gt;6)+AN$2,6,30)&gt;$D$1,"",
IF(AND($H5&lt;&gt;"",$H5&lt;DATE(YEAR($E5)-(MONTH($E5)&lt;=6)+AN$2,7,1)),"",
IF(AND(SUM($N5:AN5)&lt;$I5,$H5&lt;&gt;"",$H5&lt;=DATE(YEAR($E5)+(MONTH($E5)&gt;6)+AN$2,6,30),$H5&gt;=DATE(YEAR($E5)-(MONTH($E5)&lt;=6)+AN$2,7,1)),$I5/($J5*365)*(DATE(YEAR($H5),MONTH($H5),DAY($H5))-DATE(YEAR($H5)-(MONTH($H5)&lt;=6),7,1)),
IF(AND(SUM($N5:AN5)&lt;$I5,AO$2&lt;=$J5),$I5/($J5*365)*MROUND((EDATE($E5,12*AO$2))-(EDATE($E5,12*AN$2)),5),
IF(AND(SUM($N5:AN5)&lt;$I5,AO$2&gt;$J5),$I5-SUM($N5:AN5),"")))))),
IF($E5&gt;$D$1,"",
IF(DATE(YEAR($E5)+(MONTH($E5)&gt;6)+AN$2,6,30)&gt;$D$1,"",
IF(AND($H5&lt;&gt;"",$H5&lt;DATE(YEAR($E5)-(MONTH($E5)&lt;=6)+AN$2,7,1)),"",
IF(AND(SUM($N5:AN5)&lt;$I5,$H5&lt;&gt;"",$H5&lt;=DATE(YEAR($E5)+(MONTH($E5)&gt;6)+AN$2,6,30),$H5&gt;=DATE(YEAR($E5)-(MONTH($E5)&lt;=6)+AN$2,7,1)),$K5*($I5-SUM($N5:AN5))*((DATE(YEAR($H5),MONTH($H5),DAY($H5))-DATE(YEAR($H5)-(MONTH($H5)&lt;=6),7,1))/365),
IF(AO$2&lt;=$J5,$K5*($I5-SUM($N5:AN5))*MROUND((EDATE($E5,12*AO$2))-(EDATE($E5,12*AN$2)),5)/365,""))))))</f>
        <v/>
      </c>
      <c r="AP5" s="249" t="str">
        <f xml:space="preserve">
IF($M5="SL",
IF($E5&gt;$D$1,"",
IF(DATE(YEAR($E5)+(MONTH($E5)&gt;6)+AO$2,6,30)&gt;$D$1,"",
IF(AND($H5&lt;&gt;"",$H5&lt;DATE(YEAR($E5)-(MONTH($E5)&lt;=6)+AO$2,7,1)),"",
IF(AND(SUM($N5:AO5)&lt;$I5,$H5&lt;&gt;"",$H5&lt;=DATE(YEAR($E5)+(MONTH($E5)&gt;6)+AO$2,6,30),$H5&gt;=DATE(YEAR($E5)-(MONTH($E5)&lt;=6)+AO$2,7,1)),$I5/($J5*365)*(DATE(YEAR($H5),MONTH($H5),DAY($H5))-DATE(YEAR($H5)-(MONTH($H5)&lt;=6),7,1)),
IF(AND(SUM($N5:AO5)&lt;$I5,AP$2&lt;=$J5),$I5/($J5*365)*MROUND((EDATE($E5,12*AP$2))-(EDATE($E5,12*AO$2)),5),
IF(AND(SUM($N5:AO5)&lt;$I5,AP$2&gt;$J5),$I5-SUM($N5:AO5),"")))))),
IF($E5&gt;$D$1,"",
IF(DATE(YEAR($E5)+(MONTH($E5)&gt;6)+AO$2,6,30)&gt;$D$1,"",
IF(AND($H5&lt;&gt;"",$H5&lt;DATE(YEAR($E5)-(MONTH($E5)&lt;=6)+AO$2,7,1)),"",
IF(AND(SUM($N5:AO5)&lt;$I5,$H5&lt;&gt;"",$H5&lt;=DATE(YEAR($E5)+(MONTH($E5)&gt;6)+AO$2,6,30),$H5&gt;=DATE(YEAR($E5)-(MONTH($E5)&lt;=6)+AO$2,7,1)),$K5*($I5-SUM($N5:AO5))*((DATE(YEAR($H5),MONTH($H5),DAY($H5))-DATE(YEAR($H5)-(MONTH($H5)&lt;=6),7,1))/365),
IF(AP$2&lt;=$J5,$K5*($I5-SUM($N5:AO5))*MROUND((EDATE($E5,12*AP$2))-(EDATE($E5,12*AO$2)),5)/365,""))))))</f>
        <v/>
      </c>
      <c r="AQ5" s="249" t="str">
        <f xml:space="preserve">
IF($M5="SL",
IF($E5&gt;$D$1,"",
IF(DATE(YEAR($E5)+(MONTH($E5)&gt;6)+AP$2,6,30)&gt;$D$1,"",
IF(AND($H5&lt;&gt;"",$H5&lt;DATE(YEAR($E5)-(MONTH($E5)&lt;=6)+AP$2,7,1)),"",
IF(AND(SUM($N5:AP5)&lt;$I5,$H5&lt;&gt;"",$H5&lt;=DATE(YEAR($E5)+(MONTH($E5)&gt;6)+AP$2,6,30),$H5&gt;=DATE(YEAR($E5)-(MONTH($E5)&lt;=6)+AP$2,7,1)),$I5/($J5*365)*(DATE(YEAR($H5),MONTH($H5),DAY($H5))-DATE(YEAR($H5)-(MONTH($H5)&lt;=6),7,1)),
IF(AND(SUM($N5:AP5)&lt;$I5,AQ$2&lt;=$J5),$I5/($J5*365)*MROUND((EDATE($E5,12*AQ$2))-(EDATE($E5,12*AP$2)),5),
IF(AND(SUM($N5:AP5)&lt;$I5,AQ$2&gt;$J5),$I5-SUM($N5:AP5),"")))))),
IF($E5&gt;$D$1,"",
IF(DATE(YEAR($E5)+(MONTH($E5)&gt;6)+AP$2,6,30)&gt;$D$1,"",
IF(AND($H5&lt;&gt;"",$H5&lt;DATE(YEAR($E5)-(MONTH($E5)&lt;=6)+AP$2,7,1)),"",
IF(AND(SUM($N5:AP5)&lt;$I5,$H5&lt;&gt;"",$H5&lt;=DATE(YEAR($E5)+(MONTH($E5)&gt;6)+AP$2,6,30),$H5&gt;=DATE(YEAR($E5)-(MONTH($E5)&lt;=6)+AP$2,7,1)),$K5*($I5-SUM($N5:AP5))*((DATE(YEAR($H5),MONTH($H5),DAY($H5))-DATE(YEAR($H5)-(MONTH($H5)&lt;=6),7,1))/365),
IF(AQ$2&lt;=$J5,$K5*($I5-SUM($N5:AP5))*MROUND((EDATE($E5,12*AQ$2))-(EDATE($E5,12*AP$2)),5)/365,""))))))</f>
        <v/>
      </c>
      <c r="AR5" s="250">
        <f t="shared" si="6"/>
        <v>20006.849315068495</v>
      </c>
      <c r="AS5" s="250">
        <f t="shared" si="7"/>
        <v>20897.260273972606</v>
      </c>
      <c r="AU5" s="250">
        <f t="shared" si="8"/>
        <v>9993.1506849315047</v>
      </c>
      <c r="AV5" s="250">
        <f t="shared" si="9"/>
        <v>9102.7397260273938</v>
      </c>
      <c r="AW5" s="243">
        <f t="shared" si="10"/>
        <v>0</v>
      </c>
      <c r="AX5" s="243">
        <f t="shared" si="11"/>
        <v>0</v>
      </c>
      <c r="AY5" s="290" t="str">
        <f t="shared" si="1"/>
        <v>Disposal to be journalled in Accounts! Remove from opening balances in next year's Depreciation worksheet</v>
      </c>
    </row>
    <row r="6" spans="2:51" x14ac:dyDescent="0.35">
      <c r="B6" s="244">
        <f t="shared" si="2"/>
        <v>4</v>
      </c>
      <c r="C6" s="244" t="s">
        <v>131</v>
      </c>
      <c r="D6" s="244" t="s">
        <v>211</v>
      </c>
      <c r="E6" s="407">
        <v>44113</v>
      </c>
      <c r="F6" s="246">
        <f t="shared" si="3"/>
        <v>44377</v>
      </c>
      <c r="G6" s="246" t="str">
        <f t="shared" si="4"/>
        <v/>
      </c>
      <c r="H6" s="408"/>
      <c r="I6" s="250">
        <v>40000</v>
      </c>
      <c r="J6" s="244">
        <v>15</v>
      </c>
      <c r="K6" s="247">
        <f t="shared" si="0"/>
        <v>0.13333333333333333</v>
      </c>
      <c r="L6" s="297" t="s">
        <v>207</v>
      </c>
      <c r="M6" s="409" t="str">
        <f>IFERROR(VLOOKUP($L6,'Ref tables'!$I$3:$J$4,2,0),"")</f>
        <v>RB</v>
      </c>
      <c r="N6" s="249">
        <f t="shared" si="5"/>
        <v>3857.5342465753424</v>
      </c>
      <c r="O6" s="249">
        <f xml:space="preserve">
IF($M6="SL",
IF($E6&gt;$D$1,"",
IF(DATE(YEAR($E6)+(MONTH($E6)&gt;6)+N$2,6,30)&gt;$D$1,"",
IF(AND($H6&lt;&gt;"",$H6&lt;DATE(YEAR($E6)-(MONTH($E6)&lt;=6)+N$2,7,1)),"",
IF(AND(SUM($N6:N6)&lt;$I6,$H6&lt;&gt;"",$H6&lt;=DATE(YEAR($E6)+(MONTH($E6)&gt;6)+N$2,6,30),$H6&gt;=DATE(YEAR($E6)-(MONTH($E6)&lt;=6)+N$2,7,1)),$I6/($J6*365)*(DATE(YEAR($H6),MONTH($H6),DAY($H6))-DATE(YEAR($H6)-(MONTH($H6)&lt;=6),7,1)),
IF(AND(SUM($N6:N6)&lt;$I6,O$2&lt;=$J6),$I6/($J6*365)*MROUND((EDATE($E6,12*O$2))-(EDATE($E6,12*N$2)),5),
IF(AND(SUM($N6:N6)&lt;$I6,O$2&gt;$J6),$I6-SUM($N6:N6),"")))))),
IF($E6&gt;$D$1,"",
IF(DATE(YEAR($E6)+(MONTH($E6)&gt;6)+N$2,6,30)&gt;$D$1,"",
IF(AND($H6&lt;&gt;"",$H6&lt;DATE(YEAR($E6)-(MONTH($E6)&lt;=6)+N$2,7,1)),"",
IF(AND(SUM($N6:N6)&lt;$I6,$H6&lt;&gt;"",$H6&lt;=DATE(YEAR($E6)+(MONTH($E6)&gt;6)+N$2,6,30),$H6&gt;=DATE(YEAR($E6)-(MONTH($E6)&lt;=6)+N$2,7,1)),$K6*($I6-SUM($N6:N6))*((DATE(YEAR($H6),MONTH($H6),DAY($H6))-DATE(YEAR($H6)-(MONTH($H6)&lt;=6),7,1))/365),
IF(O$2&lt;=$J6,$K6*($I6-SUM($N6:N6))*MROUND((EDATE($E6,12*O$2))-(EDATE($E6,12*N$2)),5)/365,""))))))</f>
        <v>4818.9954337899544</v>
      </c>
      <c r="P6" s="249">
        <f xml:space="preserve">
IF($M6="SL",
IF($E6&gt;$D$1,"",
IF(DATE(YEAR($E6)+(MONTH($E6)&gt;6)+O$2,6,30)&gt;$D$1,"",
IF(AND($H6&lt;&gt;"",$H6&lt;DATE(YEAR($E6)-(MONTH($E6)&lt;=6)+O$2,7,1)),"",
IF(AND(SUM($N6:O6)&lt;$I6,$H6&lt;&gt;"",$H6&lt;=DATE(YEAR($E6)+(MONTH($E6)&gt;6)+O$2,6,30),$H6&gt;=DATE(YEAR($E6)-(MONTH($E6)&lt;=6)+O$2,7,1)),$I6/($J6*365)*(DATE(YEAR($H6),MONTH($H6),DAY($H6))-DATE(YEAR($H6)-(MONTH($H6)&lt;=6),7,1)),
IF(AND(SUM($N6:O6)&lt;$I6,P$2&lt;=$J6),$I6/($J6*365)*MROUND((EDATE($E6,12*P$2))-(EDATE($E6,12*O$2)),5),
IF(AND(SUM($N6:O6)&lt;$I6,P$2&gt;$J6),$I6-SUM($N6:O6),"")))))),
IF($E6&gt;$D$1,"",
IF(DATE(YEAR($E6)+(MONTH($E6)&gt;6)+O$2,6,30)&gt;$D$1,"",
IF(AND($H6&lt;&gt;"",$H6&lt;DATE(YEAR($E6)-(MONTH($E6)&lt;=6)+O$2,7,1)),"",
IF(AND(SUM($N6:O6)&lt;$I6,$H6&lt;&gt;"",$H6&lt;=DATE(YEAR($E6)+(MONTH($E6)&gt;6)+O$2,6,30),$H6&gt;=DATE(YEAR($E6)-(MONTH($E6)&lt;=6)+O$2,7,1)),$K6*($I6-SUM($N6:O6))*((DATE(YEAR($H6),MONTH($H6),DAY($H6))-DATE(YEAR($H6)-(MONTH($H6)&lt;=6),7,1))/365),
IF(P$2&lt;=$J6,$K6*($I6-SUM($N6:O6))*MROUND((EDATE($E6,12*P$2))-(EDATE($E6,12*O$2)),5)/365,""))))))</f>
        <v>4176.4627092846267</v>
      </c>
      <c r="Q6" s="249">
        <f xml:space="preserve">
IF($M6="SL",
IF($E6&gt;$D$1,"",
IF(DATE(YEAR($E6)+(MONTH($E6)&gt;6)+P$2,6,30)&gt;$D$1,"",
IF(AND($H6&lt;&gt;"",$H6&lt;DATE(YEAR($E6)-(MONTH($E6)&lt;=6)+P$2,7,1)),"",
IF(AND(SUM($N6:P6)&lt;$I6,$H6&lt;&gt;"",$H6&lt;=DATE(YEAR($E6)+(MONTH($E6)&gt;6)+P$2,6,30),$H6&gt;=DATE(YEAR($E6)-(MONTH($E6)&lt;=6)+P$2,7,1)),$I6/($J6*365)*(DATE(YEAR($H6),MONTH($H6),DAY($H6))-DATE(YEAR($H6)-(MONTH($H6)&lt;=6),7,1)),
IF(AND(SUM($N6:P6)&lt;$I6,Q$2&lt;=$J6),$I6/($J6*365)*MROUND((EDATE($E6,12*Q$2))-(EDATE($E6,12*P$2)),5),
IF(AND(SUM($N6:P6)&lt;$I6,Q$2&gt;$J6),$I6-SUM($N6:P6),"")))))),
IF($E6&gt;$D$1,"",
IF(DATE(YEAR($E6)+(MONTH($E6)&gt;6)+P$2,6,30)&gt;$D$1,"",
IF(AND($H6&lt;&gt;"",$H6&lt;DATE(YEAR($E6)-(MONTH($E6)&lt;=6)+P$2,7,1)),"",
IF(AND(SUM($N6:P6)&lt;$I6,$H6&lt;&gt;"",$H6&lt;=DATE(YEAR($E6)+(MONTH($E6)&gt;6)+P$2,6,30),$H6&gt;=DATE(YEAR($E6)-(MONTH($E6)&lt;=6)+P$2,7,1)),$K6*($I6-SUM($N6:P6))*((DATE(YEAR($H6),MONTH($H6),DAY($H6))-DATE(YEAR($H6)-(MONTH($H6)&lt;=6),7,1))/365),
IF(Q$2&lt;=$J6,$K6*($I6-SUM($N6:P6))*MROUND((EDATE($E6,12*Q$2))-(EDATE($E6,12*P$2)),5)/365,""))))))</f>
        <v>3619.6010147133434</v>
      </c>
      <c r="R6" s="249">
        <f xml:space="preserve">
IF($M6="SL",
IF($E6&gt;$D$1,"",
IF(DATE(YEAR($E6)+(MONTH($E6)&gt;6)+Q$2,6,30)&gt;$D$1,"",
IF(AND($H6&lt;&gt;"",$H6&lt;DATE(YEAR($E6)-(MONTH($E6)&lt;=6)+Q$2,7,1)),"",
IF(AND(SUM($N6:Q6)&lt;$I6,$H6&lt;&gt;"",$H6&lt;=DATE(YEAR($E6)+(MONTH($E6)&gt;6)+Q$2,6,30),$H6&gt;=DATE(YEAR($E6)-(MONTH($E6)&lt;=6)+Q$2,7,1)),$I6/($J6*365)*(DATE(YEAR($H6),MONTH($H6),DAY($H6))-DATE(YEAR($H6)-(MONTH($H6)&lt;=6),7,1)),
IF(AND(SUM($N6:Q6)&lt;$I6,R$2&lt;=$J6),$I6/($J6*365)*MROUND((EDATE($E6,12*R$2))-(EDATE($E6,12*Q$2)),5),
IF(AND(SUM($N6:Q6)&lt;$I6,R$2&gt;$J6),$I6-SUM($N6:Q6),"")))))),
IF($E6&gt;$D$1,"",
IF(DATE(YEAR($E6)+(MONTH($E6)&gt;6)+Q$2,6,30)&gt;$D$1,"",
IF(AND($H6&lt;&gt;"",$H6&lt;DATE(YEAR($E6)-(MONTH($E6)&lt;=6)+Q$2,7,1)),"",
IF(AND(SUM($N6:Q6)&lt;$I6,$H6&lt;&gt;"",$H6&lt;=DATE(YEAR($E6)+(MONTH($E6)&gt;6)+Q$2,6,30),$H6&gt;=DATE(YEAR($E6)-(MONTH($E6)&lt;=6)+Q$2,7,1)),$K6*($I6-SUM($N6:Q6))*((DATE(YEAR($H6),MONTH($H6),DAY($H6))-DATE(YEAR($H6)-(MONTH($H6)&lt;=6),7,1))/365),
IF(R$2&lt;=$J6,$K6*($I6-SUM($N6:Q6))*MROUND((EDATE($E6,12*R$2))-(EDATE($E6,12*Q$2)),5)/365,""))))))</f>
        <v>3136.987546084898</v>
      </c>
      <c r="S6" s="249">
        <f xml:space="preserve">
IF($M6="SL",
IF($E6&gt;$D$1,"",
IF(DATE(YEAR($E6)+(MONTH($E6)&gt;6)+R$2,6,30)&gt;$D$1,"",
IF(AND($H6&lt;&gt;"",$H6&lt;DATE(YEAR($E6)-(MONTH($E6)&lt;=6)+R$2,7,1)),"",
IF(AND(SUM($N6:R6)&lt;$I6,$H6&lt;&gt;"",$H6&lt;=DATE(YEAR($E6)+(MONTH($E6)&gt;6)+R$2,6,30),$H6&gt;=DATE(YEAR($E6)-(MONTH($E6)&lt;=6)+R$2,7,1)),$I6/($J6*365)*(DATE(YEAR($H6),MONTH($H6),DAY($H6))-DATE(YEAR($H6)-(MONTH($H6)&lt;=6),7,1)),
IF(AND(SUM($N6:R6)&lt;$I6,S$2&lt;=$J6),$I6/($J6*365)*MROUND((EDATE($E6,12*S$2))-(EDATE($E6,12*R$2)),5),
IF(AND(SUM($N6:R6)&lt;$I6,S$2&gt;$J6),$I6-SUM($N6:R6),"")))))),
IF($E6&gt;$D$1,"",
IF(DATE(YEAR($E6)+(MONTH($E6)&gt;6)+R$2,6,30)&gt;$D$1,"",
IF(AND($H6&lt;&gt;"",$H6&lt;DATE(YEAR($E6)-(MONTH($E6)&lt;=6)+R$2,7,1)),"",
IF(AND(SUM($N6:R6)&lt;$I6,$H6&lt;&gt;"",$H6&lt;=DATE(YEAR($E6)+(MONTH($E6)&gt;6)+R$2,6,30),$H6&gt;=DATE(YEAR($E6)-(MONTH($E6)&lt;=6)+R$2,7,1)),$K6*($I6-SUM($N6:R6))*((DATE(YEAR($H6),MONTH($H6),DAY($H6))-DATE(YEAR($H6)-(MONTH($H6)&lt;=6),7,1))/365),
IF(S$2&lt;=$J6,$K6*($I6-SUM($N6:R6))*MROUND((EDATE($E6,12*S$2))-(EDATE($E6,12*R$2)),5)/365,""))))))</f>
        <v>2718.7225399402446</v>
      </c>
      <c r="T6" s="249">
        <f xml:space="preserve">
IF($M6="SL",
IF($E6&gt;$D$1,"",
IF(DATE(YEAR($E6)+(MONTH($E6)&gt;6)+S$2,6,30)&gt;$D$1,"",
IF(AND($H6&lt;&gt;"",$H6&lt;DATE(YEAR($E6)-(MONTH($E6)&lt;=6)+S$2,7,1)),"",
IF(AND(SUM($N6:S6)&lt;$I6,$H6&lt;&gt;"",$H6&lt;=DATE(YEAR($E6)+(MONTH($E6)&gt;6)+S$2,6,30),$H6&gt;=DATE(YEAR($E6)-(MONTH($E6)&lt;=6)+S$2,7,1)),$I6/($J6*365)*(DATE(YEAR($H6),MONTH($H6),DAY($H6))-DATE(YEAR($H6)-(MONTH($H6)&lt;=6),7,1)),
IF(AND(SUM($N6:S6)&lt;$I6,T$2&lt;=$J6),$I6/($J6*365)*MROUND((EDATE($E6,12*T$2))-(EDATE($E6,12*S$2)),5),
IF(AND(SUM($N6:S6)&lt;$I6,T$2&gt;$J6),$I6-SUM($N6:S6),"")))))),
IF($E6&gt;$D$1,"",
IF(DATE(YEAR($E6)+(MONTH($E6)&gt;6)+S$2,6,30)&gt;$D$1,"",
IF(AND($H6&lt;&gt;"",$H6&lt;DATE(YEAR($E6)-(MONTH($E6)&lt;=6)+S$2,7,1)),"",
IF(AND(SUM($N6:S6)&lt;$I6,$H6&lt;&gt;"",$H6&lt;=DATE(YEAR($E6)+(MONTH($E6)&gt;6)+S$2,6,30),$H6&gt;=DATE(YEAR($E6)-(MONTH($E6)&lt;=6)+S$2,7,1)),$K6*($I6-SUM($N6:S6))*((DATE(YEAR($H6),MONTH($H6),DAY($H6))-DATE(YEAR($H6)-(MONTH($H6)&lt;=6),7,1))/365),
IF(T$2&lt;=$J6,$K6*($I6-SUM($N6:S6))*MROUND((EDATE($E6,12*T$2))-(EDATE($E6,12*S$2)),5)/365,""))))))</f>
        <v>2356.2262012815454</v>
      </c>
      <c r="U6" s="249" t="str">
        <f xml:space="preserve">
IF($M6="SL",
IF($E6&gt;$D$1,"",
IF(DATE(YEAR($E6)+(MONTH($E6)&gt;6)+T$2,6,30)&gt;$D$1,"",
IF(AND($H6&lt;&gt;"",$H6&lt;DATE(YEAR($E6)-(MONTH($E6)&lt;=6)+T$2,7,1)),"",
IF(AND(SUM($N6:T6)&lt;$I6,$H6&lt;&gt;"",$H6&lt;=DATE(YEAR($E6)+(MONTH($E6)&gt;6)+T$2,6,30),$H6&gt;=DATE(YEAR($E6)-(MONTH($E6)&lt;=6)+T$2,7,1)),$I6/($J6*365)*(DATE(YEAR($H6),MONTH($H6),DAY($H6))-DATE(YEAR($H6)-(MONTH($H6)&lt;=6),7,1)),
IF(AND(SUM($N6:T6)&lt;$I6,U$2&lt;=$J6),$I6/($J6*365)*MROUND((EDATE($E6,12*U$2))-(EDATE($E6,12*T$2)),5),
IF(AND(SUM($N6:T6)&lt;$I6,U$2&gt;$J6),$I6-SUM($N6:T6),"")))))),
IF($E6&gt;$D$1,"",
IF(DATE(YEAR($E6)+(MONTH($E6)&gt;6)+T$2,6,30)&gt;$D$1,"",
IF(AND($H6&lt;&gt;"",$H6&lt;DATE(YEAR($E6)-(MONTH($E6)&lt;=6)+T$2,7,1)),"",
IF(AND(SUM($N6:T6)&lt;$I6,$H6&lt;&gt;"",$H6&lt;=DATE(YEAR($E6)+(MONTH($E6)&gt;6)+T$2,6,30),$H6&gt;=DATE(YEAR($E6)-(MONTH($E6)&lt;=6)+T$2,7,1)),$K6*($I6-SUM($N6:T6))*((DATE(YEAR($H6),MONTH($H6),DAY($H6))-DATE(YEAR($H6)-(MONTH($H6)&lt;=6),7,1))/365),
IF(U$2&lt;=$J6,$K6*($I6-SUM($N6:T6))*MROUND((EDATE($E6,12*U$2))-(EDATE($E6,12*T$2)),5)/365,""))))))</f>
        <v/>
      </c>
      <c r="V6" s="249" t="str">
        <f xml:space="preserve">
IF($M6="SL",
IF($E6&gt;$D$1,"",
IF(DATE(YEAR($E6)+(MONTH($E6)&gt;6)+U$2,6,30)&gt;$D$1,"",
IF(AND($H6&lt;&gt;"",$H6&lt;DATE(YEAR($E6)-(MONTH($E6)&lt;=6)+U$2,7,1)),"",
IF(AND(SUM($N6:U6)&lt;$I6,$H6&lt;&gt;"",$H6&lt;=DATE(YEAR($E6)+(MONTH($E6)&gt;6)+U$2,6,30),$H6&gt;=DATE(YEAR($E6)-(MONTH($E6)&lt;=6)+U$2,7,1)),$I6/($J6*365)*(DATE(YEAR($H6),MONTH($H6),DAY($H6))-DATE(YEAR($H6)-(MONTH($H6)&lt;=6),7,1)),
IF(AND(SUM($N6:U6)&lt;$I6,V$2&lt;=$J6),$I6/($J6*365)*MROUND((EDATE($E6,12*V$2))-(EDATE($E6,12*U$2)),5),
IF(AND(SUM($N6:U6)&lt;$I6,V$2&gt;$J6),$I6-SUM($N6:U6),"")))))),
IF($E6&gt;$D$1,"",
IF(DATE(YEAR($E6)+(MONTH($E6)&gt;6)+U$2,6,30)&gt;$D$1,"",
IF(AND($H6&lt;&gt;"",$H6&lt;DATE(YEAR($E6)-(MONTH($E6)&lt;=6)+U$2,7,1)),"",
IF(AND(SUM($N6:U6)&lt;$I6,$H6&lt;&gt;"",$H6&lt;=DATE(YEAR($E6)+(MONTH($E6)&gt;6)+U$2,6,30),$H6&gt;=DATE(YEAR($E6)-(MONTH($E6)&lt;=6)+U$2,7,1)),$K6*($I6-SUM($N6:U6))*((DATE(YEAR($H6),MONTH($H6),DAY($H6))-DATE(YEAR($H6)-(MONTH($H6)&lt;=6),7,1))/365),
IF(V$2&lt;=$J6,$K6*($I6-SUM($N6:U6))*MROUND((EDATE($E6,12*V$2))-(EDATE($E6,12*U$2)),5)/365,""))))))</f>
        <v/>
      </c>
      <c r="W6" s="249" t="str">
        <f xml:space="preserve">
IF($M6="SL",
IF($E6&gt;$D$1,"",
IF(DATE(YEAR($E6)+(MONTH($E6)&gt;6)+V$2,6,30)&gt;$D$1,"",
IF(AND($H6&lt;&gt;"",$H6&lt;DATE(YEAR($E6)-(MONTH($E6)&lt;=6)+V$2,7,1)),"",
IF(AND(SUM($N6:V6)&lt;$I6,$H6&lt;&gt;"",$H6&lt;=DATE(YEAR($E6)+(MONTH($E6)&gt;6)+V$2,6,30),$H6&gt;=DATE(YEAR($E6)-(MONTH($E6)&lt;=6)+V$2,7,1)),$I6/($J6*365)*(DATE(YEAR($H6),MONTH($H6),DAY($H6))-DATE(YEAR($H6)-(MONTH($H6)&lt;=6),7,1)),
IF(AND(SUM($N6:V6)&lt;$I6,W$2&lt;=$J6),$I6/($J6*365)*MROUND((EDATE($E6,12*W$2))-(EDATE($E6,12*V$2)),5),
IF(AND(SUM($N6:V6)&lt;$I6,W$2&gt;$J6),$I6-SUM($N6:V6),"")))))),
IF($E6&gt;$D$1,"",
IF(DATE(YEAR($E6)+(MONTH($E6)&gt;6)+V$2,6,30)&gt;$D$1,"",
IF(AND($H6&lt;&gt;"",$H6&lt;DATE(YEAR($E6)-(MONTH($E6)&lt;=6)+V$2,7,1)),"",
IF(AND(SUM($N6:V6)&lt;$I6,$H6&lt;&gt;"",$H6&lt;=DATE(YEAR($E6)+(MONTH($E6)&gt;6)+V$2,6,30),$H6&gt;=DATE(YEAR($E6)-(MONTH($E6)&lt;=6)+V$2,7,1)),$K6*($I6-SUM($N6:V6))*((DATE(YEAR($H6),MONTH($H6),DAY($H6))-DATE(YEAR($H6)-(MONTH($H6)&lt;=6),7,1))/365),
IF(W$2&lt;=$J6,$K6*($I6-SUM($N6:V6))*MROUND((EDATE($E6,12*W$2))-(EDATE($E6,12*V$2)),5)/365,""))))))</f>
        <v/>
      </c>
      <c r="X6" s="249" t="str">
        <f xml:space="preserve">
IF($M6="SL",
IF($E6&gt;$D$1,"",
IF(DATE(YEAR($E6)+(MONTH($E6)&gt;6)+W$2,6,30)&gt;$D$1,"",
IF(AND($H6&lt;&gt;"",$H6&lt;DATE(YEAR($E6)-(MONTH($E6)&lt;=6)+W$2,7,1)),"",
IF(AND(SUM($N6:W6)&lt;$I6,$H6&lt;&gt;"",$H6&lt;=DATE(YEAR($E6)+(MONTH($E6)&gt;6)+W$2,6,30),$H6&gt;=DATE(YEAR($E6)-(MONTH($E6)&lt;=6)+W$2,7,1)),$I6/($J6*365)*(DATE(YEAR($H6),MONTH($H6),DAY($H6))-DATE(YEAR($H6)-(MONTH($H6)&lt;=6),7,1)),
IF(AND(SUM($N6:W6)&lt;$I6,X$2&lt;=$J6),$I6/($J6*365)*MROUND((EDATE($E6,12*X$2))-(EDATE($E6,12*W$2)),5),
IF(AND(SUM($N6:W6)&lt;$I6,X$2&gt;$J6),$I6-SUM($N6:W6),"")))))),
IF($E6&gt;$D$1,"",
IF(DATE(YEAR($E6)+(MONTH($E6)&gt;6)+W$2,6,30)&gt;$D$1,"",
IF(AND($H6&lt;&gt;"",$H6&lt;DATE(YEAR($E6)-(MONTH($E6)&lt;=6)+W$2,7,1)),"",
IF(AND(SUM($N6:W6)&lt;$I6,$H6&lt;&gt;"",$H6&lt;=DATE(YEAR($E6)+(MONTH($E6)&gt;6)+W$2,6,30),$H6&gt;=DATE(YEAR($E6)-(MONTH($E6)&lt;=6)+W$2,7,1)),$K6*($I6-SUM($N6:W6))*((DATE(YEAR($H6),MONTH($H6),DAY($H6))-DATE(YEAR($H6)-(MONTH($H6)&lt;=6),7,1))/365),
IF(X$2&lt;=$J6,$K6*($I6-SUM($N6:W6))*MROUND((EDATE($E6,12*X$2))-(EDATE($E6,12*W$2)),5)/365,""))))))</f>
        <v/>
      </c>
      <c r="Y6" s="249" t="str">
        <f xml:space="preserve">
IF($M6="SL",
IF($E6&gt;$D$1,"",
IF(DATE(YEAR($E6)+(MONTH($E6)&gt;6)+X$2,6,30)&gt;$D$1,"",
IF(AND($H6&lt;&gt;"",$H6&lt;DATE(YEAR($E6)-(MONTH($E6)&lt;=6)+X$2,7,1)),"",
IF(AND(SUM($N6:X6)&lt;$I6,$H6&lt;&gt;"",$H6&lt;=DATE(YEAR($E6)+(MONTH($E6)&gt;6)+X$2,6,30),$H6&gt;=DATE(YEAR($E6)-(MONTH($E6)&lt;=6)+X$2,7,1)),$I6/($J6*365)*(DATE(YEAR($H6),MONTH($H6),DAY($H6))-DATE(YEAR($H6)-(MONTH($H6)&lt;=6),7,1)),
IF(AND(SUM($N6:X6)&lt;$I6,Y$2&lt;=$J6),$I6/($J6*365)*MROUND((EDATE($E6,12*Y$2))-(EDATE($E6,12*X$2)),5),
IF(AND(SUM($N6:X6)&lt;$I6,Y$2&gt;$J6),$I6-SUM($N6:X6),"")))))),
IF($E6&gt;$D$1,"",
IF(DATE(YEAR($E6)+(MONTH($E6)&gt;6)+X$2,6,30)&gt;$D$1,"",
IF(AND($H6&lt;&gt;"",$H6&lt;DATE(YEAR($E6)-(MONTH($E6)&lt;=6)+X$2,7,1)),"",
IF(AND(SUM($N6:X6)&lt;$I6,$H6&lt;&gt;"",$H6&lt;=DATE(YEAR($E6)+(MONTH($E6)&gt;6)+X$2,6,30),$H6&gt;=DATE(YEAR($E6)-(MONTH($E6)&lt;=6)+X$2,7,1)),$K6*($I6-SUM($N6:X6))*((DATE(YEAR($H6),MONTH($H6),DAY($H6))-DATE(YEAR($H6)-(MONTH($H6)&lt;=6),7,1))/365),
IF(Y$2&lt;=$J6,$K6*($I6-SUM($N6:X6))*MROUND((EDATE($E6,12*Y$2))-(EDATE($E6,12*X$2)),5)/365,""))))))</f>
        <v/>
      </c>
      <c r="Z6" s="249" t="str">
        <f xml:space="preserve">
IF($M6="SL",
IF($E6&gt;$D$1,"",
IF(DATE(YEAR($E6)+(MONTH($E6)&gt;6)+Y$2,6,30)&gt;$D$1,"",
IF(AND($H6&lt;&gt;"",$H6&lt;DATE(YEAR($E6)-(MONTH($E6)&lt;=6)+Y$2,7,1)),"",
IF(AND(SUM($N6:Y6)&lt;$I6,$H6&lt;&gt;"",$H6&lt;=DATE(YEAR($E6)+(MONTH($E6)&gt;6)+Y$2,6,30),$H6&gt;=DATE(YEAR($E6)-(MONTH($E6)&lt;=6)+Y$2,7,1)),$I6/($J6*365)*(DATE(YEAR($H6),MONTH($H6),DAY($H6))-DATE(YEAR($H6)-(MONTH($H6)&lt;=6),7,1)),
IF(AND(SUM($N6:Y6)&lt;$I6,Z$2&lt;=$J6),$I6/($J6*365)*MROUND((EDATE($E6,12*Z$2))-(EDATE($E6,12*Y$2)),5),
IF(AND(SUM($N6:Y6)&lt;$I6,Z$2&gt;$J6),$I6-SUM($N6:Y6),"")))))),
IF($E6&gt;$D$1,"",
IF(DATE(YEAR($E6)+(MONTH($E6)&gt;6)+Y$2,6,30)&gt;$D$1,"",
IF(AND($H6&lt;&gt;"",$H6&lt;DATE(YEAR($E6)-(MONTH($E6)&lt;=6)+Y$2,7,1)),"",
IF(AND(SUM($N6:Y6)&lt;$I6,$H6&lt;&gt;"",$H6&lt;=DATE(YEAR($E6)+(MONTH($E6)&gt;6)+Y$2,6,30),$H6&gt;=DATE(YEAR($E6)-(MONTH($E6)&lt;=6)+Y$2,7,1)),$K6*($I6-SUM($N6:Y6))*((DATE(YEAR($H6),MONTH($H6),DAY($H6))-DATE(YEAR($H6)-(MONTH($H6)&lt;=6),7,1))/365),
IF(Z$2&lt;=$J6,$K6*($I6-SUM($N6:Y6))*MROUND((EDATE($E6,12*Z$2))-(EDATE($E6,12*Y$2)),5)/365,""))))))</f>
        <v/>
      </c>
      <c r="AA6" s="249" t="str">
        <f xml:space="preserve">
IF($M6="SL",
IF($E6&gt;$D$1,"",
IF(DATE(YEAR($E6)+(MONTH($E6)&gt;6)+Z$2,6,30)&gt;$D$1,"",
IF(AND($H6&lt;&gt;"",$H6&lt;DATE(YEAR($E6)-(MONTH($E6)&lt;=6)+Z$2,7,1)),"",
IF(AND(SUM($N6:Z6)&lt;$I6,$H6&lt;&gt;"",$H6&lt;=DATE(YEAR($E6)+(MONTH($E6)&gt;6)+Z$2,6,30),$H6&gt;=DATE(YEAR($E6)-(MONTH($E6)&lt;=6)+Z$2,7,1)),$I6/($J6*365)*(DATE(YEAR($H6),MONTH($H6),DAY($H6))-DATE(YEAR($H6)-(MONTH($H6)&lt;=6),7,1)),
IF(AND(SUM($N6:Z6)&lt;$I6,AA$2&lt;=$J6),$I6/($J6*365)*MROUND((EDATE($E6,12*AA$2))-(EDATE($E6,12*Z$2)),5),
IF(AND(SUM($N6:Z6)&lt;$I6,AA$2&gt;$J6),$I6-SUM($N6:Z6),"")))))),
IF($E6&gt;$D$1,"",
IF(DATE(YEAR($E6)+(MONTH($E6)&gt;6)+Z$2,6,30)&gt;$D$1,"",
IF(AND($H6&lt;&gt;"",$H6&lt;DATE(YEAR($E6)-(MONTH($E6)&lt;=6)+Z$2,7,1)),"",
IF(AND(SUM($N6:Z6)&lt;$I6,$H6&lt;&gt;"",$H6&lt;=DATE(YEAR($E6)+(MONTH($E6)&gt;6)+Z$2,6,30),$H6&gt;=DATE(YEAR($E6)-(MONTH($E6)&lt;=6)+Z$2,7,1)),$K6*($I6-SUM($N6:Z6))*((DATE(YEAR($H6),MONTH($H6),DAY($H6))-DATE(YEAR($H6)-(MONTH($H6)&lt;=6),7,1))/365),
IF(AA$2&lt;=$J6,$K6*($I6-SUM($N6:Z6))*MROUND((EDATE($E6,12*AA$2))-(EDATE($E6,12*Z$2)),5)/365,""))))))</f>
        <v/>
      </c>
      <c r="AB6" s="249" t="str">
        <f xml:space="preserve">
IF($M6="SL",
IF($E6&gt;$D$1,"",
IF(DATE(YEAR($E6)+(MONTH($E6)&gt;6)+AA$2,6,30)&gt;$D$1,"",
IF(AND($H6&lt;&gt;"",$H6&lt;DATE(YEAR($E6)-(MONTH($E6)&lt;=6)+AA$2,7,1)),"",
IF(AND(SUM($N6:AA6)&lt;$I6,$H6&lt;&gt;"",$H6&lt;=DATE(YEAR($E6)+(MONTH($E6)&gt;6)+AA$2,6,30),$H6&gt;=DATE(YEAR($E6)-(MONTH($E6)&lt;=6)+AA$2,7,1)),$I6/($J6*365)*(DATE(YEAR($H6),MONTH($H6),DAY($H6))-DATE(YEAR($H6)-(MONTH($H6)&lt;=6),7,1)),
IF(AND(SUM($N6:AA6)&lt;$I6,AB$2&lt;=$J6),$I6/($J6*365)*MROUND((EDATE($E6,12*AB$2))-(EDATE($E6,12*AA$2)),5),
IF(AND(SUM($N6:AA6)&lt;$I6,AB$2&gt;$J6),$I6-SUM($N6:AA6),"")))))),
IF($E6&gt;$D$1,"",
IF(DATE(YEAR($E6)+(MONTH($E6)&gt;6)+AA$2,6,30)&gt;$D$1,"",
IF(AND($H6&lt;&gt;"",$H6&lt;DATE(YEAR($E6)-(MONTH($E6)&lt;=6)+AA$2,7,1)),"",
IF(AND(SUM($N6:AA6)&lt;$I6,$H6&lt;&gt;"",$H6&lt;=DATE(YEAR($E6)+(MONTH($E6)&gt;6)+AA$2,6,30),$H6&gt;=DATE(YEAR($E6)-(MONTH($E6)&lt;=6)+AA$2,7,1)),$K6*($I6-SUM($N6:AA6))*((DATE(YEAR($H6),MONTH($H6),DAY($H6))-DATE(YEAR($H6)-(MONTH($H6)&lt;=6),7,1))/365),
IF(AB$2&lt;=$J6,$K6*($I6-SUM($N6:AA6))*MROUND((EDATE($E6,12*AB$2))-(EDATE($E6,12*AA$2)),5)/365,""))))))</f>
        <v/>
      </c>
      <c r="AC6" s="249" t="str">
        <f xml:space="preserve">
IF($M6="SL",
IF($E6&gt;$D$1,"",
IF(DATE(YEAR($E6)+(MONTH($E6)&gt;6)+AB$2,6,30)&gt;$D$1,"",
IF(AND($H6&lt;&gt;"",$H6&lt;DATE(YEAR($E6)-(MONTH($E6)&lt;=6)+AB$2,7,1)),"",
IF(AND(SUM($N6:AB6)&lt;$I6,$H6&lt;&gt;"",$H6&lt;=DATE(YEAR($E6)+(MONTH($E6)&gt;6)+AB$2,6,30),$H6&gt;=DATE(YEAR($E6)-(MONTH($E6)&lt;=6)+AB$2,7,1)),$I6/($J6*365)*(DATE(YEAR($H6),MONTH($H6),DAY($H6))-DATE(YEAR($H6)-(MONTH($H6)&lt;=6),7,1)),
IF(AND(SUM($N6:AB6)&lt;$I6,AC$2&lt;=$J6),$I6/($J6*365)*MROUND((EDATE($E6,12*AC$2))-(EDATE($E6,12*AB$2)),5),
IF(AND(SUM($N6:AB6)&lt;$I6,AC$2&gt;$J6),$I6-SUM($N6:AB6),"")))))),
IF($E6&gt;$D$1,"",
IF(DATE(YEAR($E6)+(MONTH($E6)&gt;6)+AB$2,6,30)&gt;$D$1,"",
IF(AND($H6&lt;&gt;"",$H6&lt;DATE(YEAR($E6)-(MONTH($E6)&lt;=6)+AB$2,7,1)),"",
IF(AND(SUM($N6:AB6)&lt;$I6,$H6&lt;&gt;"",$H6&lt;=DATE(YEAR($E6)+(MONTH($E6)&gt;6)+AB$2,6,30),$H6&gt;=DATE(YEAR($E6)-(MONTH($E6)&lt;=6)+AB$2,7,1)),$K6*($I6-SUM($N6:AB6))*((DATE(YEAR($H6),MONTH($H6),DAY($H6))-DATE(YEAR($H6)-(MONTH($H6)&lt;=6),7,1))/365),
IF(AC$2&lt;=$J6,$K6*($I6-SUM($N6:AB6))*MROUND((EDATE($E6,12*AC$2))-(EDATE($E6,12*AB$2)),5)/365,""))))))</f>
        <v/>
      </c>
      <c r="AD6" s="249" t="str">
        <f xml:space="preserve">
IF($M6="SL",
IF($E6&gt;$D$1,"",
IF(DATE(YEAR($E6)+(MONTH($E6)&gt;6)+AC$2,6,30)&gt;$D$1,"",
IF(AND($H6&lt;&gt;"",$H6&lt;DATE(YEAR($E6)-(MONTH($E6)&lt;=6)+AC$2,7,1)),"",
IF(AND(SUM($N6:AC6)&lt;$I6,$H6&lt;&gt;"",$H6&lt;=DATE(YEAR($E6)+(MONTH($E6)&gt;6)+AC$2,6,30),$H6&gt;=DATE(YEAR($E6)-(MONTH($E6)&lt;=6)+AC$2,7,1)),$I6/($J6*365)*(DATE(YEAR($H6),MONTH($H6),DAY($H6))-DATE(YEAR($H6)-(MONTH($H6)&lt;=6),7,1)),
IF(AND(SUM($N6:AC6)&lt;$I6,AD$2&lt;=$J6),$I6/($J6*365)*MROUND((EDATE($E6,12*AD$2))-(EDATE($E6,12*AC$2)),5),
IF(AND(SUM($N6:AC6)&lt;$I6,AD$2&gt;$J6),$I6-SUM($N6:AC6),"")))))),
IF($E6&gt;$D$1,"",
IF(DATE(YEAR($E6)+(MONTH($E6)&gt;6)+AC$2,6,30)&gt;$D$1,"",
IF(AND($H6&lt;&gt;"",$H6&lt;DATE(YEAR($E6)-(MONTH($E6)&lt;=6)+AC$2,7,1)),"",
IF(AND(SUM($N6:AC6)&lt;$I6,$H6&lt;&gt;"",$H6&lt;=DATE(YEAR($E6)+(MONTH($E6)&gt;6)+AC$2,6,30),$H6&gt;=DATE(YEAR($E6)-(MONTH($E6)&lt;=6)+AC$2,7,1)),$K6*($I6-SUM($N6:AC6))*((DATE(YEAR($H6),MONTH($H6),DAY($H6))-DATE(YEAR($H6)-(MONTH($H6)&lt;=6),7,1))/365),
IF(AD$2&lt;=$J6,$K6*($I6-SUM($N6:AC6))*MROUND((EDATE($E6,12*AD$2))-(EDATE($E6,12*AC$2)),5)/365,""))))))</f>
        <v/>
      </c>
      <c r="AE6" s="249" t="str">
        <f xml:space="preserve">
IF($M6="SL",
IF($E6&gt;$D$1,"",
IF(DATE(YEAR($E6)+(MONTH($E6)&gt;6)+AD$2,6,30)&gt;$D$1,"",
IF(AND($H6&lt;&gt;"",$H6&lt;DATE(YEAR($E6)-(MONTH($E6)&lt;=6)+AD$2,7,1)),"",
IF(AND(SUM($N6:AD6)&lt;$I6,$H6&lt;&gt;"",$H6&lt;=DATE(YEAR($E6)+(MONTH($E6)&gt;6)+AD$2,6,30),$H6&gt;=DATE(YEAR($E6)-(MONTH($E6)&lt;=6)+AD$2,7,1)),$I6/($J6*365)*(DATE(YEAR($H6),MONTH($H6),DAY($H6))-DATE(YEAR($H6)-(MONTH($H6)&lt;=6),7,1)),
IF(AND(SUM($N6:AD6)&lt;$I6,AE$2&lt;=$J6),$I6/($J6*365)*MROUND((EDATE($E6,12*AE$2))-(EDATE($E6,12*AD$2)),5),
IF(AND(SUM($N6:AD6)&lt;$I6,AE$2&gt;$J6),$I6-SUM($N6:AD6),"")))))),
IF($E6&gt;$D$1,"",
IF(DATE(YEAR($E6)+(MONTH($E6)&gt;6)+AD$2,6,30)&gt;$D$1,"",
IF(AND($H6&lt;&gt;"",$H6&lt;DATE(YEAR($E6)-(MONTH($E6)&lt;=6)+AD$2,7,1)),"",
IF(AND(SUM($N6:AD6)&lt;$I6,$H6&lt;&gt;"",$H6&lt;=DATE(YEAR($E6)+(MONTH($E6)&gt;6)+AD$2,6,30),$H6&gt;=DATE(YEAR($E6)-(MONTH($E6)&lt;=6)+AD$2,7,1)),$K6*($I6-SUM($N6:AD6))*((DATE(YEAR($H6),MONTH($H6),DAY($H6))-DATE(YEAR($H6)-(MONTH($H6)&lt;=6),7,1))/365),
IF(AE$2&lt;=$J6,$K6*($I6-SUM($N6:AD6))*MROUND((EDATE($E6,12*AE$2))-(EDATE($E6,12*AD$2)),5)/365,""))))))</f>
        <v/>
      </c>
      <c r="AF6" s="249" t="str">
        <f xml:space="preserve">
IF($M6="SL",
IF($E6&gt;$D$1,"",
IF(DATE(YEAR($E6)+(MONTH($E6)&gt;6)+AE$2,6,30)&gt;$D$1,"",
IF(AND($H6&lt;&gt;"",$H6&lt;DATE(YEAR($E6)-(MONTH($E6)&lt;=6)+AE$2,7,1)),"",
IF(AND(SUM($N6:AE6)&lt;$I6,$H6&lt;&gt;"",$H6&lt;=DATE(YEAR($E6)+(MONTH($E6)&gt;6)+AE$2,6,30),$H6&gt;=DATE(YEAR($E6)-(MONTH($E6)&lt;=6)+AE$2,7,1)),$I6/($J6*365)*(DATE(YEAR($H6),MONTH($H6),DAY($H6))-DATE(YEAR($H6)-(MONTH($H6)&lt;=6),7,1)),
IF(AND(SUM($N6:AE6)&lt;$I6,AF$2&lt;=$J6),$I6/($J6*365)*MROUND((EDATE($E6,12*AF$2))-(EDATE($E6,12*AE$2)),5),
IF(AND(SUM($N6:AE6)&lt;$I6,AF$2&gt;$J6),$I6-SUM($N6:AE6),"")))))),
IF($E6&gt;$D$1,"",
IF(DATE(YEAR($E6)+(MONTH($E6)&gt;6)+AE$2,6,30)&gt;$D$1,"",
IF(AND($H6&lt;&gt;"",$H6&lt;DATE(YEAR($E6)-(MONTH($E6)&lt;=6)+AE$2,7,1)),"",
IF(AND(SUM($N6:AE6)&lt;$I6,$H6&lt;&gt;"",$H6&lt;=DATE(YEAR($E6)+(MONTH($E6)&gt;6)+AE$2,6,30),$H6&gt;=DATE(YEAR($E6)-(MONTH($E6)&lt;=6)+AE$2,7,1)),$K6*($I6-SUM($N6:AE6))*((DATE(YEAR($H6),MONTH($H6),DAY($H6))-DATE(YEAR($H6)-(MONTH($H6)&lt;=6),7,1))/365),
IF(AF$2&lt;=$J6,$K6*($I6-SUM($N6:AE6))*MROUND((EDATE($E6,12*AF$2))-(EDATE($E6,12*AE$2)),5)/365,""))))))</f>
        <v/>
      </c>
      <c r="AG6" s="249" t="str">
        <f xml:space="preserve">
IF($M6="SL",
IF($E6&gt;$D$1,"",
IF(DATE(YEAR($E6)+(MONTH($E6)&gt;6)+AF$2,6,30)&gt;$D$1,"",
IF(AND($H6&lt;&gt;"",$H6&lt;DATE(YEAR($E6)-(MONTH($E6)&lt;=6)+AF$2,7,1)),"",
IF(AND(SUM($N6:AF6)&lt;$I6,$H6&lt;&gt;"",$H6&lt;=DATE(YEAR($E6)+(MONTH($E6)&gt;6)+AF$2,6,30),$H6&gt;=DATE(YEAR($E6)-(MONTH($E6)&lt;=6)+AF$2,7,1)),$I6/($J6*365)*(DATE(YEAR($H6),MONTH($H6),DAY($H6))-DATE(YEAR($H6)-(MONTH($H6)&lt;=6),7,1)),
IF(AND(SUM($N6:AF6)&lt;$I6,AG$2&lt;=$J6),$I6/($J6*365)*MROUND((EDATE($E6,12*AG$2))-(EDATE($E6,12*AF$2)),5),
IF(AND(SUM($N6:AF6)&lt;$I6,AG$2&gt;$J6),$I6-SUM($N6:AF6),"")))))),
IF($E6&gt;$D$1,"",
IF(DATE(YEAR($E6)+(MONTH($E6)&gt;6)+AF$2,6,30)&gt;$D$1,"",
IF(AND($H6&lt;&gt;"",$H6&lt;DATE(YEAR($E6)-(MONTH($E6)&lt;=6)+AF$2,7,1)),"",
IF(AND(SUM($N6:AF6)&lt;$I6,$H6&lt;&gt;"",$H6&lt;=DATE(YEAR($E6)+(MONTH($E6)&gt;6)+AF$2,6,30),$H6&gt;=DATE(YEAR($E6)-(MONTH($E6)&lt;=6)+AF$2,7,1)),$K6*($I6-SUM($N6:AF6))*((DATE(YEAR($H6),MONTH($H6),DAY($H6))-DATE(YEAR($H6)-(MONTH($H6)&lt;=6),7,1))/365),
IF(AG$2&lt;=$J6,$K6*($I6-SUM($N6:AF6))*MROUND((EDATE($E6,12*AG$2))-(EDATE($E6,12*AF$2)),5)/365,""))))))</f>
        <v/>
      </c>
      <c r="AH6" s="249" t="str">
        <f xml:space="preserve">
IF($M6="SL",
IF($E6&gt;$D$1,"",
IF(DATE(YEAR($E6)+(MONTH($E6)&gt;6)+AG$2,6,30)&gt;$D$1,"",
IF(AND($H6&lt;&gt;"",$H6&lt;DATE(YEAR($E6)-(MONTH($E6)&lt;=6)+AG$2,7,1)),"",
IF(AND(SUM($N6:AG6)&lt;$I6,$H6&lt;&gt;"",$H6&lt;=DATE(YEAR($E6)+(MONTH($E6)&gt;6)+AG$2,6,30),$H6&gt;=DATE(YEAR($E6)-(MONTH($E6)&lt;=6)+AG$2,7,1)),$I6/($J6*365)*(DATE(YEAR($H6),MONTH($H6),DAY($H6))-DATE(YEAR($H6)-(MONTH($H6)&lt;=6),7,1)),
IF(AND(SUM($N6:AG6)&lt;$I6,AH$2&lt;=$J6),$I6/($J6*365)*MROUND((EDATE($E6,12*AH$2))-(EDATE($E6,12*AG$2)),5),
IF(AND(SUM($N6:AG6)&lt;$I6,AH$2&gt;$J6),$I6-SUM($N6:AG6),"")))))),
IF($E6&gt;$D$1,"",
IF(DATE(YEAR($E6)+(MONTH($E6)&gt;6)+AG$2,6,30)&gt;$D$1,"",
IF(AND($H6&lt;&gt;"",$H6&lt;DATE(YEAR($E6)-(MONTH($E6)&lt;=6)+AG$2,7,1)),"",
IF(AND(SUM($N6:AG6)&lt;$I6,$H6&lt;&gt;"",$H6&lt;=DATE(YEAR($E6)+(MONTH($E6)&gt;6)+AG$2,6,30),$H6&gt;=DATE(YEAR($E6)-(MONTH($E6)&lt;=6)+AG$2,7,1)),$K6*($I6-SUM($N6:AG6))*((DATE(YEAR($H6),MONTH($H6),DAY($H6))-DATE(YEAR($H6)-(MONTH($H6)&lt;=6),7,1))/365),
IF(AH$2&lt;=$J6,$K6*($I6-SUM($N6:AG6))*MROUND((EDATE($E6,12*AH$2))-(EDATE($E6,12*AG$2)),5)/365,""))))))</f>
        <v/>
      </c>
      <c r="AI6" s="249" t="str">
        <f xml:space="preserve">
IF($M6="SL",
IF($E6&gt;$D$1,"",
IF(DATE(YEAR($E6)+(MONTH($E6)&gt;6)+AH$2,6,30)&gt;$D$1,"",
IF(AND($H6&lt;&gt;"",$H6&lt;DATE(YEAR($E6)-(MONTH($E6)&lt;=6)+AH$2,7,1)),"",
IF(AND(SUM($N6:AH6)&lt;$I6,$H6&lt;&gt;"",$H6&lt;=DATE(YEAR($E6)+(MONTH($E6)&gt;6)+AH$2,6,30),$H6&gt;=DATE(YEAR($E6)-(MONTH($E6)&lt;=6)+AH$2,7,1)),$I6/($J6*365)*(DATE(YEAR($H6),MONTH($H6),DAY($H6))-DATE(YEAR($H6)-(MONTH($H6)&lt;=6),7,1)),
IF(AND(SUM($N6:AH6)&lt;$I6,AI$2&lt;=$J6),$I6/($J6*365)*MROUND((EDATE($E6,12*AI$2))-(EDATE($E6,12*AH$2)),5),
IF(AND(SUM($N6:AH6)&lt;$I6,AI$2&gt;$J6),$I6-SUM($N6:AH6),"")))))),
IF($E6&gt;$D$1,"",
IF(DATE(YEAR($E6)+(MONTH($E6)&gt;6)+AH$2,6,30)&gt;$D$1,"",
IF(AND($H6&lt;&gt;"",$H6&lt;DATE(YEAR($E6)-(MONTH($E6)&lt;=6)+AH$2,7,1)),"",
IF(AND(SUM($N6:AH6)&lt;$I6,$H6&lt;&gt;"",$H6&lt;=DATE(YEAR($E6)+(MONTH($E6)&gt;6)+AH$2,6,30),$H6&gt;=DATE(YEAR($E6)-(MONTH($E6)&lt;=6)+AH$2,7,1)),$K6*($I6-SUM($N6:AH6))*((DATE(YEAR($H6),MONTH($H6),DAY($H6))-DATE(YEAR($H6)-(MONTH($H6)&lt;=6),7,1))/365),
IF(AI$2&lt;=$J6,$K6*($I6-SUM($N6:AH6))*MROUND((EDATE($E6,12*AI$2))-(EDATE($E6,12*AH$2)),5)/365,""))))))</f>
        <v/>
      </c>
      <c r="AJ6" s="249" t="str">
        <f xml:space="preserve">
IF($M6="SL",
IF($E6&gt;$D$1,"",
IF(DATE(YEAR($E6)+(MONTH($E6)&gt;6)+AI$2,6,30)&gt;$D$1,"",
IF(AND($H6&lt;&gt;"",$H6&lt;DATE(YEAR($E6)-(MONTH($E6)&lt;=6)+AI$2,7,1)),"",
IF(AND(SUM($N6:AI6)&lt;$I6,$H6&lt;&gt;"",$H6&lt;=DATE(YEAR($E6)+(MONTH($E6)&gt;6)+AI$2,6,30),$H6&gt;=DATE(YEAR($E6)-(MONTH($E6)&lt;=6)+AI$2,7,1)),$I6/($J6*365)*(DATE(YEAR($H6),MONTH($H6),DAY($H6))-DATE(YEAR($H6)-(MONTH($H6)&lt;=6),7,1)),
IF(AND(SUM($N6:AI6)&lt;$I6,AJ$2&lt;=$J6),$I6/($J6*365)*MROUND((EDATE($E6,12*AJ$2))-(EDATE($E6,12*AI$2)),5),
IF(AND(SUM($N6:AI6)&lt;$I6,AJ$2&gt;$J6),$I6-SUM($N6:AI6),"")))))),
IF($E6&gt;$D$1,"",
IF(DATE(YEAR($E6)+(MONTH($E6)&gt;6)+AI$2,6,30)&gt;$D$1,"",
IF(AND($H6&lt;&gt;"",$H6&lt;DATE(YEAR($E6)-(MONTH($E6)&lt;=6)+AI$2,7,1)),"",
IF(AND(SUM($N6:AI6)&lt;$I6,$H6&lt;&gt;"",$H6&lt;=DATE(YEAR($E6)+(MONTH($E6)&gt;6)+AI$2,6,30),$H6&gt;=DATE(YEAR($E6)-(MONTH($E6)&lt;=6)+AI$2,7,1)),$K6*($I6-SUM($N6:AI6))*((DATE(YEAR($H6),MONTH($H6),DAY($H6))-DATE(YEAR($H6)-(MONTH($H6)&lt;=6),7,1))/365),
IF(AJ$2&lt;=$J6,$K6*($I6-SUM($N6:AI6))*MROUND((EDATE($E6,12*AJ$2))-(EDATE($E6,12*AI$2)),5)/365,""))))))</f>
        <v/>
      </c>
      <c r="AK6" s="249" t="str">
        <f xml:space="preserve">
IF($M6="SL",
IF($E6&gt;$D$1,"",
IF(DATE(YEAR($E6)+(MONTH($E6)&gt;6)+AJ$2,6,30)&gt;$D$1,"",
IF(AND($H6&lt;&gt;"",$H6&lt;DATE(YEAR($E6)-(MONTH($E6)&lt;=6)+AJ$2,7,1)),"",
IF(AND(SUM($N6:AJ6)&lt;$I6,$H6&lt;&gt;"",$H6&lt;=DATE(YEAR($E6)+(MONTH($E6)&gt;6)+AJ$2,6,30),$H6&gt;=DATE(YEAR($E6)-(MONTH($E6)&lt;=6)+AJ$2,7,1)),$I6/($J6*365)*(DATE(YEAR($H6),MONTH($H6),DAY($H6))-DATE(YEAR($H6)-(MONTH($H6)&lt;=6),7,1)),
IF(AND(SUM($N6:AJ6)&lt;$I6,AK$2&lt;=$J6),$I6/($J6*365)*MROUND((EDATE($E6,12*AK$2))-(EDATE($E6,12*AJ$2)),5),
IF(AND(SUM($N6:AJ6)&lt;$I6,AK$2&gt;$J6),$I6-SUM($N6:AJ6),"")))))),
IF($E6&gt;$D$1,"",
IF(DATE(YEAR($E6)+(MONTH($E6)&gt;6)+AJ$2,6,30)&gt;$D$1,"",
IF(AND($H6&lt;&gt;"",$H6&lt;DATE(YEAR($E6)-(MONTH($E6)&lt;=6)+AJ$2,7,1)),"",
IF(AND(SUM($N6:AJ6)&lt;$I6,$H6&lt;&gt;"",$H6&lt;=DATE(YEAR($E6)+(MONTH($E6)&gt;6)+AJ$2,6,30),$H6&gt;=DATE(YEAR($E6)-(MONTH($E6)&lt;=6)+AJ$2,7,1)),$K6*($I6-SUM($N6:AJ6))*((DATE(YEAR($H6),MONTH($H6),DAY($H6))-DATE(YEAR($H6)-(MONTH($H6)&lt;=6),7,1))/365),
IF(AK$2&lt;=$J6,$K6*($I6-SUM($N6:AJ6))*MROUND((EDATE($E6,12*AK$2))-(EDATE($E6,12*AJ$2)),5)/365,""))))))</f>
        <v/>
      </c>
      <c r="AL6" s="249" t="str">
        <f xml:space="preserve">
IF($M6="SL",
IF($E6&gt;$D$1,"",
IF(DATE(YEAR($E6)+(MONTH($E6)&gt;6)+AK$2,6,30)&gt;$D$1,"",
IF(AND($H6&lt;&gt;"",$H6&lt;DATE(YEAR($E6)-(MONTH($E6)&lt;=6)+AK$2,7,1)),"",
IF(AND(SUM($N6:AK6)&lt;$I6,$H6&lt;&gt;"",$H6&lt;=DATE(YEAR($E6)+(MONTH($E6)&gt;6)+AK$2,6,30),$H6&gt;=DATE(YEAR($E6)-(MONTH($E6)&lt;=6)+AK$2,7,1)),$I6/($J6*365)*(DATE(YEAR($H6),MONTH($H6),DAY($H6))-DATE(YEAR($H6)-(MONTH($H6)&lt;=6),7,1)),
IF(AND(SUM($N6:AK6)&lt;$I6,AL$2&lt;=$J6),$I6/($J6*365)*MROUND((EDATE($E6,12*AL$2))-(EDATE($E6,12*AK$2)),5),
IF(AND(SUM($N6:AK6)&lt;$I6,AL$2&gt;$J6),$I6-SUM($N6:AK6),"")))))),
IF($E6&gt;$D$1,"",
IF(DATE(YEAR($E6)+(MONTH($E6)&gt;6)+AK$2,6,30)&gt;$D$1,"",
IF(AND($H6&lt;&gt;"",$H6&lt;DATE(YEAR($E6)-(MONTH($E6)&lt;=6)+AK$2,7,1)),"",
IF(AND(SUM($N6:AK6)&lt;$I6,$H6&lt;&gt;"",$H6&lt;=DATE(YEAR($E6)+(MONTH($E6)&gt;6)+AK$2,6,30),$H6&gt;=DATE(YEAR($E6)-(MONTH($E6)&lt;=6)+AK$2,7,1)),$K6*($I6-SUM($N6:AK6))*((DATE(YEAR($H6),MONTH($H6),DAY($H6))-DATE(YEAR($H6)-(MONTH($H6)&lt;=6),7,1))/365),
IF(AL$2&lt;=$J6,$K6*($I6-SUM($N6:AK6))*MROUND((EDATE($E6,12*AL$2))-(EDATE($E6,12*AK$2)),5)/365,""))))))</f>
        <v/>
      </c>
      <c r="AM6" s="249" t="str">
        <f xml:space="preserve">
IF($M6="SL",
IF($E6&gt;$D$1,"",
IF(DATE(YEAR($E6)+(MONTH($E6)&gt;6)+AL$2,6,30)&gt;$D$1,"",
IF(AND($H6&lt;&gt;"",$H6&lt;DATE(YEAR($E6)-(MONTH($E6)&lt;=6)+AL$2,7,1)),"",
IF(AND(SUM($N6:AL6)&lt;$I6,$H6&lt;&gt;"",$H6&lt;=DATE(YEAR($E6)+(MONTH($E6)&gt;6)+AL$2,6,30),$H6&gt;=DATE(YEAR($E6)-(MONTH($E6)&lt;=6)+AL$2,7,1)),$I6/($J6*365)*(DATE(YEAR($H6),MONTH($H6),DAY($H6))-DATE(YEAR($H6)-(MONTH($H6)&lt;=6),7,1)),
IF(AND(SUM($N6:AL6)&lt;$I6,AM$2&lt;=$J6),$I6/($J6*365)*MROUND((EDATE($E6,12*AM$2))-(EDATE($E6,12*AL$2)),5),
IF(AND(SUM($N6:AL6)&lt;$I6,AM$2&gt;$J6),$I6-SUM($N6:AL6),"")))))),
IF($E6&gt;$D$1,"",
IF(DATE(YEAR($E6)+(MONTH($E6)&gt;6)+AL$2,6,30)&gt;$D$1,"",
IF(AND($H6&lt;&gt;"",$H6&lt;DATE(YEAR($E6)-(MONTH($E6)&lt;=6)+AL$2,7,1)),"",
IF(AND(SUM($N6:AL6)&lt;$I6,$H6&lt;&gt;"",$H6&lt;=DATE(YEAR($E6)+(MONTH($E6)&gt;6)+AL$2,6,30),$H6&gt;=DATE(YEAR($E6)-(MONTH($E6)&lt;=6)+AL$2,7,1)),$K6*($I6-SUM($N6:AL6))*((DATE(YEAR($H6),MONTH($H6),DAY($H6))-DATE(YEAR($H6)-(MONTH($H6)&lt;=6),7,1))/365),
IF(AM$2&lt;=$J6,$K6*($I6-SUM($N6:AL6))*MROUND((EDATE($E6,12*AM$2))-(EDATE($E6,12*AL$2)),5)/365,""))))))</f>
        <v/>
      </c>
      <c r="AN6" s="249" t="str">
        <f xml:space="preserve">
IF($M6="SL",
IF($E6&gt;$D$1,"",
IF(DATE(YEAR($E6)+(MONTH($E6)&gt;6)+AM$2,6,30)&gt;$D$1,"",
IF(AND($H6&lt;&gt;"",$H6&lt;DATE(YEAR($E6)-(MONTH($E6)&lt;=6)+AM$2,7,1)),"",
IF(AND(SUM($N6:AM6)&lt;$I6,$H6&lt;&gt;"",$H6&lt;=DATE(YEAR($E6)+(MONTH($E6)&gt;6)+AM$2,6,30),$H6&gt;=DATE(YEAR($E6)-(MONTH($E6)&lt;=6)+AM$2,7,1)),$I6/($J6*365)*(DATE(YEAR($H6),MONTH($H6),DAY($H6))-DATE(YEAR($H6)-(MONTH($H6)&lt;=6),7,1)),
IF(AND(SUM($N6:AM6)&lt;$I6,AN$2&lt;=$J6),$I6/($J6*365)*MROUND((EDATE($E6,12*AN$2))-(EDATE($E6,12*AM$2)),5),
IF(AND(SUM($N6:AM6)&lt;$I6,AN$2&gt;$J6),$I6-SUM($N6:AM6),"")))))),
IF($E6&gt;$D$1,"",
IF(DATE(YEAR($E6)+(MONTH($E6)&gt;6)+AM$2,6,30)&gt;$D$1,"",
IF(AND($H6&lt;&gt;"",$H6&lt;DATE(YEAR($E6)-(MONTH($E6)&lt;=6)+AM$2,7,1)),"",
IF(AND(SUM($N6:AM6)&lt;$I6,$H6&lt;&gt;"",$H6&lt;=DATE(YEAR($E6)+(MONTH($E6)&gt;6)+AM$2,6,30),$H6&gt;=DATE(YEAR($E6)-(MONTH($E6)&lt;=6)+AM$2,7,1)),$K6*($I6-SUM($N6:AM6))*((DATE(YEAR($H6),MONTH($H6),DAY($H6))-DATE(YEAR($H6)-(MONTH($H6)&lt;=6),7,1))/365),
IF(AN$2&lt;=$J6,$K6*($I6-SUM($N6:AM6))*MROUND((EDATE($E6,12*AN$2))-(EDATE($E6,12*AM$2)),5)/365,""))))))</f>
        <v/>
      </c>
      <c r="AO6" s="249" t="str">
        <f xml:space="preserve">
IF($M6="SL",
IF($E6&gt;$D$1,"",
IF(DATE(YEAR($E6)+(MONTH($E6)&gt;6)+AN$2,6,30)&gt;$D$1,"",
IF(AND($H6&lt;&gt;"",$H6&lt;DATE(YEAR($E6)-(MONTH($E6)&lt;=6)+AN$2,7,1)),"",
IF(AND(SUM($N6:AN6)&lt;$I6,$H6&lt;&gt;"",$H6&lt;=DATE(YEAR($E6)+(MONTH($E6)&gt;6)+AN$2,6,30),$H6&gt;=DATE(YEAR($E6)-(MONTH($E6)&lt;=6)+AN$2,7,1)),$I6/($J6*365)*(DATE(YEAR($H6),MONTH($H6),DAY($H6))-DATE(YEAR($H6)-(MONTH($H6)&lt;=6),7,1)),
IF(AND(SUM($N6:AN6)&lt;$I6,AO$2&lt;=$J6),$I6/($J6*365)*MROUND((EDATE($E6,12*AO$2))-(EDATE($E6,12*AN$2)),5),
IF(AND(SUM($N6:AN6)&lt;$I6,AO$2&gt;$J6),$I6-SUM($N6:AN6),"")))))),
IF($E6&gt;$D$1,"",
IF(DATE(YEAR($E6)+(MONTH($E6)&gt;6)+AN$2,6,30)&gt;$D$1,"",
IF(AND($H6&lt;&gt;"",$H6&lt;DATE(YEAR($E6)-(MONTH($E6)&lt;=6)+AN$2,7,1)),"",
IF(AND(SUM($N6:AN6)&lt;$I6,$H6&lt;&gt;"",$H6&lt;=DATE(YEAR($E6)+(MONTH($E6)&gt;6)+AN$2,6,30),$H6&gt;=DATE(YEAR($E6)-(MONTH($E6)&lt;=6)+AN$2,7,1)),$K6*($I6-SUM($N6:AN6))*((DATE(YEAR($H6),MONTH($H6),DAY($H6))-DATE(YEAR($H6)-(MONTH($H6)&lt;=6),7,1))/365),
IF(AO$2&lt;=$J6,$K6*($I6-SUM($N6:AN6))*MROUND((EDATE($E6,12*AO$2))-(EDATE($E6,12*AN$2)),5)/365,""))))))</f>
        <v/>
      </c>
      <c r="AP6" s="249" t="str">
        <f xml:space="preserve">
IF($M6="SL",
IF($E6&gt;$D$1,"",
IF(DATE(YEAR($E6)+(MONTH($E6)&gt;6)+AO$2,6,30)&gt;$D$1,"",
IF(AND($H6&lt;&gt;"",$H6&lt;DATE(YEAR($E6)-(MONTH($E6)&lt;=6)+AO$2,7,1)),"",
IF(AND(SUM($N6:AO6)&lt;$I6,$H6&lt;&gt;"",$H6&lt;=DATE(YEAR($E6)+(MONTH($E6)&gt;6)+AO$2,6,30),$H6&gt;=DATE(YEAR($E6)-(MONTH($E6)&lt;=6)+AO$2,7,1)),$I6/($J6*365)*(DATE(YEAR($H6),MONTH($H6),DAY($H6))-DATE(YEAR($H6)-(MONTH($H6)&lt;=6),7,1)),
IF(AND(SUM($N6:AO6)&lt;$I6,AP$2&lt;=$J6),$I6/($J6*365)*MROUND((EDATE($E6,12*AP$2))-(EDATE($E6,12*AO$2)),5),
IF(AND(SUM($N6:AO6)&lt;$I6,AP$2&gt;$J6),$I6-SUM($N6:AO6),"")))))),
IF($E6&gt;$D$1,"",
IF(DATE(YEAR($E6)+(MONTH($E6)&gt;6)+AO$2,6,30)&gt;$D$1,"",
IF(AND($H6&lt;&gt;"",$H6&lt;DATE(YEAR($E6)-(MONTH($E6)&lt;=6)+AO$2,7,1)),"",
IF(AND(SUM($N6:AO6)&lt;$I6,$H6&lt;&gt;"",$H6&lt;=DATE(YEAR($E6)+(MONTH($E6)&gt;6)+AO$2,6,30),$H6&gt;=DATE(YEAR($E6)-(MONTH($E6)&lt;=6)+AO$2,7,1)),$K6*($I6-SUM($N6:AO6))*((DATE(YEAR($H6),MONTH($H6),DAY($H6))-DATE(YEAR($H6)-(MONTH($H6)&lt;=6),7,1))/365),
IF(AP$2&lt;=$J6,$K6*($I6-SUM($N6:AO6))*MROUND((EDATE($E6,12*AP$2))-(EDATE($E6,12*AO$2)),5)/365,""))))))</f>
        <v/>
      </c>
      <c r="AQ6" s="249" t="str">
        <f xml:space="preserve">
IF($M6="SL",
IF($E6&gt;$D$1,"",
IF(DATE(YEAR($E6)+(MONTH($E6)&gt;6)+AP$2,6,30)&gt;$D$1,"",
IF(AND($H6&lt;&gt;"",$H6&lt;DATE(YEAR($E6)-(MONTH($E6)&lt;=6)+AP$2,7,1)),"",
IF(AND(SUM($N6:AP6)&lt;$I6,$H6&lt;&gt;"",$H6&lt;=DATE(YEAR($E6)+(MONTH($E6)&gt;6)+AP$2,6,30),$H6&gt;=DATE(YEAR($E6)-(MONTH($E6)&lt;=6)+AP$2,7,1)),$I6/($J6*365)*(DATE(YEAR($H6),MONTH($H6),DAY($H6))-DATE(YEAR($H6)-(MONTH($H6)&lt;=6),7,1)),
IF(AND(SUM($N6:AP6)&lt;$I6,AQ$2&lt;=$J6),$I6/($J6*365)*MROUND((EDATE($E6,12*AQ$2))-(EDATE($E6,12*AP$2)),5),
IF(AND(SUM($N6:AP6)&lt;$I6,AQ$2&gt;$J6),$I6-SUM($N6:AP6),"")))))),
IF($E6&gt;$D$1,"",
IF(DATE(YEAR($E6)+(MONTH($E6)&gt;6)+AP$2,6,30)&gt;$D$1,"",
IF(AND($H6&lt;&gt;"",$H6&lt;DATE(YEAR($E6)-(MONTH($E6)&lt;=6)+AP$2,7,1)),"",
IF(AND(SUM($N6:AP6)&lt;$I6,$H6&lt;&gt;"",$H6&lt;=DATE(YEAR($E6)+(MONTH($E6)&gt;6)+AP$2,6,30),$H6&gt;=DATE(YEAR($E6)-(MONTH($E6)&lt;=6)+AP$2,7,1)),$K6*($I6-SUM($N6:AP6))*((DATE(YEAR($H6),MONTH($H6),DAY($H6))-DATE(YEAR($H6)-(MONTH($H6)&lt;=6),7,1))/365),
IF(AQ$2&lt;=$J6,$K6*($I6-SUM($N6:AP6))*MROUND((EDATE($E6,12*AQ$2))-(EDATE($E6,12*AP$2)),5)/365,""))))))</f>
        <v/>
      </c>
      <c r="AR6" s="250">
        <f t="shared" si="6"/>
        <v>22328.303490388411</v>
      </c>
      <c r="AS6" s="250">
        <f t="shared" si="7"/>
        <v>24684.529691669955</v>
      </c>
      <c r="AU6" s="250">
        <f t="shared" si="8"/>
        <v>17671.696509611589</v>
      </c>
      <c r="AV6" s="250">
        <f t="shared" si="9"/>
        <v>15315.470308330045</v>
      </c>
      <c r="AW6" s="243">
        <f t="shared" si="10"/>
        <v>0</v>
      </c>
      <c r="AX6" s="243">
        <f t="shared" si="11"/>
        <v>0</v>
      </c>
      <c r="AY6" s="290" t="str">
        <f t="shared" si="1"/>
        <v/>
      </c>
    </row>
    <row r="7" spans="2:51" x14ac:dyDescent="0.35">
      <c r="B7" s="244">
        <f t="shared" si="2"/>
        <v>5</v>
      </c>
      <c r="C7" s="244" t="s">
        <v>131</v>
      </c>
      <c r="D7" s="244" t="s">
        <v>212</v>
      </c>
      <c r="E7" s="407">
        <v>41369</v>
      </c>
      <c r="F7" s="246">
        <f t="shared" si="3"/>
        <v>41455</v>
      </c>
      <c r="G7" s="246" t="str">
        <f t="shared" si="4"/>
        <v/>
      </c>
      <c r="H7" s="408"/>
      <c r="I7" s="250">
        <v>200</v>
      </c>
      <c r="J7" s="244">
        <v>4</v>
      </c>
      <c r="K7" s="247">
        <f t="shared" si="0"/>
        <v>0.25</v>
      </c>
      <c r="L7" s="297" t="s">
        <v>208</v>
      </c>
      <c r="M7" s="409" t="str">
        <f>IFERROR(VLOOKUP($L7,'Ref tables'!$I$3:$J$4,2,0),"")</f>
        <v>SL</v>
      </c>
      <c r="N7" s="249">
        <f t="shared" si="5"/>
        <v>11.780821917808218</v>
      </c>
      <c r="O7" s="249">
        <f xml:space="preserve">
IF($M7="SL",
IF($E7&gt;$D$1,"",
IF(DATE(YEAR($E7)+(MONTH($E7)&gt;6)+N$2,6,30)&gt;$D$1,"",
IF(AND($H7&lt;&gt;"",$H7&lt;DATE(YEAR($E7)-(MONTH($E7)&lt;=6)+N$2,7,1)),"",
IF(AND(SUM($N7:N7)&lt;$I7,$H7&lt;&gt;"",$H7&lt;=DATE(YEAR($E7)+(MONTH($E7)&gt;6)+N$2,6,30),$H7&gt;=DATE(YEAR($E7)-(MONTH($E7)&lt;=6)+N$2,7,1)),$I7/($J7*365)*(DATE(YEAR($H7),MONTH($H7),DAY($H7))-DATE(YEAR($H7)-(MONTH($H7)&lt;=6),7,1)),
IF(AND(SUM($N7:N7)&lt;$I7,O$2&lt;=$J7),$I7/($J7*365)*MROUND((EDATE($E7,12*O$2))-(EDATE($E7,12*N$2)),5),
IF(AND(SUM($N7:N7)&lt;$I7,O$2&gt;$J7),$I7-SUM($N7:N7),"")))))),
IF($E7&gt;$D$1,"",
IF(DATE(YEAR($E7)+(MONTH($E7)&gt;6)+N$2,6,30)&gt;$D$1,"",
IF(AND($H7&lt;&gt;"",$H7&lt;DATE(YEAR($E7)-(MONTH($E7)&lt;=6)+N$2,7,1)),"",
IF(AND(SUM($N7:N7)&lt;$I7,$H7&lt;&gt;"",$H7&lt;=DATE(YEAR($E7)+(MONTH($E7)&gt;6)+N$2,6,30),$H7&gt;=DATE(YEAR($E7)-(MONTH($E7)&lt;=6)+N$2,7,1)),$K7*($I7-SUM($N7:N7))*((DATE(YEAR($H7),MONTH($H7),DAY($H7))-DATE(YEAR($H7)-(MONTH($H7)&lt;=6),7,1))/365),
IF(O$2&lt;=$J7,$K7*($I7-SUM($N7:N7))*MROUND((EDATE($E7,12*O$2))-(EDATE($E7,12*N$2)),5)/365,""))))))</f>
        <v>50</v>
      </c>
      <c r="P7" s="249">
        <f xml:space="preserve">
IF($M7="SL",
IF($E7&gt;$D$1,"",
IF(DATE(YEAR($E7)+(MONTH($E7)&gt;6)+O$2,6,30)&gt;$D$1,"",
IF(AND($H7&lt;&gt;"",$H7&lt;DATE(YEAR($E7)-(MONTH($E7)&lt;=6)+O$2,7,1)),"",
IF(AND(SUM($N7:O7)&lt;$I7,$H7&lt;&gt;"",$H7&lt;=DATE(YEAR($E7)+(MONTH($E7)&gt;6)+O$2,6,30),$H7&gt;=DATE(YEAR($E7)-(MONTH($E7)&lt;=6)+O$2,7,1)),$I7/($J7*365)*(DATE(YEAR($H7),MONTH($H7),DAY($H7))-DATE(YEAR($H7)-(MONTH($H7)&lt;=6),7,1)),
IF(AND(SUM($N7:O7)&lt;$I7,P$2&lt;=$J7),$I7/($J7*365)*MROUND((EDATE($E7,12*P$2))-(EDATE($E7,12*O$2)),5),
IF(AND(SUM($N7:O7)&lt;$I7,P$2&gt;$J7),$I7-SUM($N7:O7),"")))))),
IF($E7&gt;$D$1,"",
IF(DATE(YEAR($E7)+(MONTH($E7)&gt;6)+O$2,6,30)&gt;$D$1,"",
IF(AND($H7&lt;&gt;"",$H7&lt;DATE(YEAR($E7)-(MONTH($E7)&lt;=6)+O$2,7,1)),"",
IF(AND(SUM($N7:O7)&lt;$I7,$H7&lt;&gt;"",$H7&lt;=DATE(YEAR($E7)+(MONTH($E7)&gt;6)+O$2,6,30),$H7&gt;=DATE(YEAR($E7)-(MONTH($E7)&lt;=6)+O$2,7,1)),$K7*($I7-SUM($N7:O7))*((DATE(YEAR($H7),MONTH($H7),DAY($H7))-DATE(YEAR($H7)-(MONTH($H7)&lt;=6),7,1))/365),
IF(P$2&lt;=$J7,$K7*($I7-SUM($N7:O7))*MROUND((EDATE($E7,12*P$2))-(EDATE($E7,12*O$2)),5)/365,""))))))</f>
        <v>50</v>
      </c>
      <c r="Q7" s="249">
        <f xml:space="preserve">
IF($M7="SL",
IF($E7&gt;$D$1,"",
IF(DATE(YEAR($E7)+(MONTH($E7)&gt;6)+P$2,6,30)&gt;$D$1,"",
IF(AND($H7&lt;&gt;"",$H7&lt;DATE(YEAR($E7)-(MONTH($E7)&lt;=6)+P$2,7,1)),"",
IF(AND(SUM($N7:P7)&lt;$I7,$H7&lt;&gt;"",$H7&lt;=DATE(YEAR($E7)+(MONTH($E7)&gt;6)+P$2,6,30),$H7&gt;=DATE(YEAR($E7)-(MONTH($E7)&lt;=6)+P$2,7,1)),$I7/($J7*365)*(DATE(YEAR($H7),MONTH($H7),DAY($H7))-DATE(YEAR($H7)-(MONTH($H7)&lt;=6),7,1)),
IF(AND(SUM($N7:P7)&lt;$I7,Q$2&lt;=$J7),$I7/($J7*365)*MROUND((EDATE($E7,12*Q$2))-(EDATE($E7,12*P$2)),5),
IF(AND(SUM($N7:P7)&lt;$I7,Q$2&gt;$J7),$I7-SUM($N7:P7),"")))))),
IF($E7&gt;$D$1,"",
IF(DATE(YEAR($E7)+(MONTH($E7)&gt;6)+P$2,6,30)&gt;$D$1,"",
IF(AND($H7&lt;&gt;"",$H7&lt;DATE(YEAR($E7)-(MONTH($E7)&lt;=6)+P$2,7,1)),"",
IF(AND(SUM($N7:P7)&lt;$I7,$H7&lt;&gt;"",$H7&lt;=DATE(YEAR($E7)+(MONTH($E7)&gt;6)+P$2,6,30),$H7&gt;=DATE(YEAR($E7)-(MONTH($E7)&lt;=6)+P$2,7,1)),$K7*($I7-SUM($N7:P7))*((DATE(YEAR($H7),MONTH($H7),DAY($H7))-DATE(YEAR($H7)-(MONTH($H7)&lt;=6),7,1))/365),
IF(Q$2&lt;=$J7,$K7*($I7-SUM($N7:P7))*MROUND((EDATE($E7,12*Q$2))-(EDATE($E7,12*P$2)),5)/365,""))))))</f>
        <v>50</v>
      </c>
      <c r="R7" s="249">
        <f xml:space="preserve">
IF($M7="SL",
IF($E7&gt;$D$1,"",
IF(DATE(YEAR($E7)+(MONTH($E7)&gt;6)+Q$2,6,30)&gt;$D$1,"",
IF(AND($H7&lt;&gt;"",$H7&lt;DATE(YEAR($E7)-(MONTH($E7)&lt;=6)+Q$2,7,1)),"",
IF(AND(SUM($N7:Q7)&lt;$I7,$H7&lt;&gt;"",$H7&lt;=DATE(YEAR($E7)+(MONTH($E7)&gt;6)+Q$2,6,30),$H7&gt;=DATE(YEAR($E7)-(MONTH($E7)&lt;=6)+Q$2,7,1)),$I7/($J7*365)*(DATE(YEAR($H7),MONTH($H7),DAY($H7))-DATE(YEAR($H7)-(MONTH($H7)&lt;=6),7,1)),
IF(AND(SUM($N7:Q7)&lt;$I7,R$2&lt;=$J7),$I7/($J7*365)*MROUND((EDATE($E7,12*R$2))-(EDATE($E7,12*Q$2)),5),
IF(AND(SUM($N7:Q7)&lt;$I7,R$2&gt;$J7),$I7-SUM($N7:Q7),"")))))),
IF($E7&gt;$D$1,"",
IF(DATE(YEAR($E7)+(MONTH($E7)&gt;6)+Q$2,6,30)&gt;$D$1,"",
IF(AND($H7&lt;&gt;"",$H7&lt;DATE(YEAR($E7)-(MONTH($E7)&lt;=6)+Q$2,7,1)),"",
IF(AND(SUM($N7:Q7)&lt;$I7,$H7&lt;&gt;"",$H7&lt;=DATE(YEAR($E7)+(MONTH($E7)&gt;6)+Q$2,6,30),$H7&gt;=DATE(YEAR($E7)-(MONTH($E7)&lt;=6)+Q$2,7,1)),$K7*($I7-SUM($N7:Q7))*((DATE(YEAR($H7),MONTH($H7),DAY($H7))-DATE(YEAR($H7)-(MONTH($H7)&lt;=6),7,1))/365),
IF(R$2&lt;=$J7,$K7*($I7-SUM($N7:Q7))*MROUND((EDATE($E7,12*R$2))-(EDATE($E7,12*Q$2)),5)/365,""))))))</f>
        <v>38.219178082191775</v>
      </c>
      <c r="S7" s="249" t="str">
        <f xml:space="preserve">
IF($M7="SL",
IF($E7&gt;$D$1,"",
IF(DATE(YEAR($E7)+(MONTH($E7)&gt;6)+R$2,6,30)&gt;$D$1,"",
IF(AND($H7&lt;&gt;"",$H7&lt;DATE(YEAR($E7)-(MONTH($E7)&lt;=6)+R$2,7,1)),"",
IF(AND(SUM($N7:R7)&lt;$I7,$H7&lt;&gt;"",$H7&lt;=DATE(YEAR($E7)+(MONTH($E7)&gt;6)+R$2,6,30),$H7&gt;=DATE(YEAR($E7)-(MONTH($E7)&lt;=6)+R$2,7,1)),$I7/($J7*365)*(DATE(YEAR($H7),MONTH($H7),DAY($H7))-DATE(YEAR($H7)-(MONTH($H7)&lt;=6),7,1)),
IF(AND(SUM($N7:R7)&lt;$I7,S$2&lt;=$J7),$I7/($J7*365)*MROUND((EDATE($E7,12*S$2))-(EDATE($E7,12*R$2)),5),
IF(AND(SUM($N7:R7)&lt;$I7,S$2&gt;$J7),$I7-SUM($N7:R7),"")))))),
IF($E7&gt;$D$1,"",
IF(DATE(YEAR($E7)+(MONTH($E7)&gt;6)+R$2,6,30)&gt;$D$1,"",
IF(AND($H7&lt;&gt;"",$H7&lt;DATE(YEAR($E7)-(MONTH($E7)&lt;=6)+R$2,7,1)),"",
IF(AND(SUM($N7:R7)&lt;$I7,$H7&lt;&gt;"",$H7&lt;=DATE(YEAR($E7)+(MONTH($E7)&gt;6)+R$2,6,30),$H7&gt;=DATE(YEAR($E7)-(MONTH($E7)&lt;=6)+R$2,7,1)),$K7*($I7-SUM($N7:R7))*((DATE(YEAR($H7),MONTH($H7),DAY($H7))-DATE(YEAR($H7)-(MONTH($H7)&lt;=6),7,1))/365),
IF(S$2&lt;=$J7,$K7*($I7-SUM($N7:R7))*MROUND((EDATE($E7,12*S$2))-(EDATE($E7,12*R$2)),5)/365,""))))))</f>
        <v/>
      </c>
      <c r="T7" s="249" t="str">
        <f xml:space="preserve">
IF($M7="SL",
IF($E7&gt;$D$1,"",
IF(DATE(YEAR($E7)+(MONTH($E7)&gt;6)+S$2,6,30)&gt;$D$1,"",
IF(AND($H7&lt;&gt;"",$H7&lt;DATE(YEAR($E7)-(MONTH($E7)&lt;=6)+S$2,7,1)),"",
IF(AND(SUM($N7:S7)&lt;$I7,$H7&lt;&gt;"",$H7&lt;=DATE(YEAR($E7)+(MONTH($E7)&gt;6)+S$2,6,30),$H7&gt;=DATE(YEAR($E7)-(MONTH($E7)&lt;=6)+S$2,7,1)),$I7/($J7*365)*(DATE(YEAR($H7),MONTH($H7),DAY($H7))-DATE(YEAR($H7)-(MONTH($H7)&lt;=6),7,1)),
IF(AND(SUM($N7:S7)&lt;$I7,T$2&lt;=$J7),$I7/($J7*365)*MROUND((EDATE($E7,12*T$2))-(EDATE($E7,12*S$2)),5),
IF(AND(SUM($N7:S7)&lt;$I7,T$2&gt;$J7),$I7-SUM($N7:S7),"")))))),
IF($E7&gt;$D$1,"",
IF(DATE(YEAR($E7)+(MONTH($E7)&gt;6)+S$2,6,30)&gt;$D$1,"",
IF(AND($H7&lt;&gt;"",$H7&lt;DATE(YEAR($E7)-(MONTH($E7)&lt;=6)+S$2,7,1)),"",
IF(AND(SUM($N7:S7)&lt;$I7,$H7&lt;&gt;"",$H7&lt;=DATE(YEAR($E7)+(MONTH($E7)&gt;6)+S$2,6,30),$H7&gt;=DATE(YEAR($E7)-(MONTH($E7)&lt;=6)+S$2,7,1)),$K7*($I7-SUM($N7:S7))*((DATE(YEAR($H7),MONTH($H7),DAY($H7))-DATE(YEAR($H7)-(MONTH($H7)&lt;=6),7,1))/365),
IF(T$2&lt;=$J7,$K7*($I7-SUM($N7:S7))*MROUND((EDATE($E7,12*T$2))-(EDATE($E7,12*S$2)),5)/365,""))))))</f>
        <v/>
      </c>
      <c r="U7" s="249" t="str">
        <f xml:space="preserve">
IF($M7="SL",
IF($E7&gt;$D$1,"",
IF(DATE(YEAR($E7)+(MONTH($E7)&gt;6)+T$2,6,30)&gt;$D$1,"",
IF(AND($H7&lt;&gt;"",$H7&lt;DATE(YEAR($E7)-(MONTH($E7)&lt;=6)+T$2,7,1)),"",
IF(AND(SUM($N7:T7)&lt;$I7,$H7&lt;&gt;"",$H7&lt;=DATE(YEAR($E7)+(MONTH($E7)&gt;6)+T$2,6,30),$H7&gt;=DATE(YEAR($E7)-(MONTH($E7)&lt;=6)+T$2,7,1)),$I7/($J7*365)*(DATE(YEAR($H7),MONTH($H7),DAY($H7))-DATE(YEAR($H7)-(MONTH($H7)&lt;=6),7,1)),
IF(AND(SUM($N7:T7)&lt;$I7,U$2&lt;=$J7),$I7/($J7*365)*MROUND((EDATE($E7,12*U$2))-(EDATE($E7,12*T$2)),5),
IF(AND(SUM($N7:T7)&lt;$I7,U$2&gt;$J7),$I7-SUM($N7:T7),"")))))),
IF($E7&gt;$D$1,"",
IF(DATE(YEAR($E7)+(MONTH($E7)&gt;6)+T$2,6,30)&gt;$D$1,"",
IF(AND($H7&lt;&gt;"",$H7&lt;DATE(YEAR($E7)-(MONTH($E7)&lt;=6)+T$2,7,1)),"",
IF(AND(SUM($N7:T7)&lt;$I7,$H7&lt;&gt;"",$H7&lt;=DATE(YEAR($E7)+(MONTH($E7)&gt;6)+T$2,6,30),$H7&gt;=DATE(YEAR($E7)-(MONTH($E7)&lt;=6)+T$2,7,1)),$K7*($I7-SUM($N7:T7))*((DATE(YEAR($H7),MONTH($H7),DAY($H7))-DATE(YEAR($H7)-(MONTH($H7)&lt;=6),7,1))/365),
IF(U$2&lt;=$J7,$K7*($I7-SUM($N7:T7))*MROUND((EDATE($E7,12*U$2))-(EDATE($E7,12*T$2)),5)/365,""))))))</f>
        <v/>
      </c>
      <c r="V7" s="249" t="str">
        <f xml:space="preserve">
IF($M7="SL",
IF($E7&gt;$D$1,"",
IF(DATE(YEAR($E7)+(MONTH($E7)&gt;6)+U$2,6,30)&gt;$D$1,"",
IF(AND($H7&lt;&gt;"",$H7&lt;DATE(YEAR($E7)-(MONTH($E7)&lt;=6)+U$2,7,1)),"",
IF(AND(SUM($N7:U7)&lt;$I7,$H7&lt;&gt;"",$H7&lt;=DATE(YEAR($E7)+(MONTH($E7)&gt;6)+U$2,6,30),$H7&gt;=DATE(YEAR($E7)-(MONTH($E7)&lt;=6)+U$2,7,1)),$I7/($J7*365)*(DATE(YEAR($H7),MONTH($H7),DAY($H7))-DATE(YEAR($H7)-(MONTH($H7)&lt;=6),7,1)),
IF(AND(SUM($N7:U7)&lt;$I7,V$2&lt;=$J7),$I7/($J7*365)*MROUND((EDATE($E7,12*V$2))-(EDATE($E7,12*U$2)),5),
IF(AND(SUM($N7:U7)&lt;$I7,V$2&gt;$J7),$I7-SUM($N7:U7),"")))))),
IF($E7&gt;$D$1,"",
IF(DATE(YEAR($E7)+(MONTH($E7)&gt;6)+U$2,6,30)&gt;$D$1,"",
IF(AND($H7&lt;&gt;"",$H7&lt;DATE(YEAR($E7)-(MONTH($E7)&lt;=6)+U$2,7,1)),"",
IF(AND(SUM($N7:U7)&lt;$I7,$H7&lt;&gt;"",$H7&lt;=DATE(YEAR($E7)+(MONTH($E7)&gt;6)+U$2,6,30),$H7&gt;=DATE(YEAR($E7)-(MONTH($E7)&lt;=6)+U$2,7,1)),$K7*($I7-SUM($N7:U7))*((DATE(YEAR($H7),MONTH($H7),DAY($H7))-DATE(YEAR($H7)-(MONTH($H7)&lt;=6),7,1))/365),
IF(V$2&lt;=$J7,$K7*($I7-SUM($N7:U7))*MROUND((EDATE($E7,12*V$2))-(EDATE($E7,12*U$2)),5)/365,""))))))</f>
        <v/>
      </c>
      <c r="W7" s="249" t="str">
        <f xml:space="preserve">
IF($M7="SL",
IF($E7&gt;$D$1,"",
IF(DATE(YEAR($E7)+(MONTH($E7)&gt;6)+V$2,6,30)&gt;$D$1,"",
IF(AND($H7&lt;&gt;"",$H7&lt;DATE(YEAR($E7)-(MONTH($E7)&lt;=6)+V$2,7,1)),"",
IF(AND(SUM($N7:V7)&lt;$I7,$H7&lt;&gt;"",$H7&lt;=DATE(YEAR($E7)+(MONTH($E7)&gt;6)+V$2,6,30),$H7&gt;=DATE(YEAR($E7)-(MONTH($E7)&lt;=6)+V$2,7,1)),$I7/($J7*365)*(DATE(YEAR($H7),MONTH($H7),DAY($H7))-DATE(YEAR($H7)-(MONTH($H7)&lt;=6),7,1)),
IF(AND(SUM($N7:V7)&lt;$I7,W$2&lt;=$J7),$I7/($J7*365)*MROUND((EDATE($E7,12*W$2))-(EDATE($E7,12*V$2)),5),
IF(AND(SUM($N7:V7)&lt;$I7,W$2&gt;$J7),$I7-SUM($N7:V7),"")))))),
IF($E7&gt;$D$1,"",
IF(DATE(YEAR($E7)+(MONTH($E7)&gt;6)+V$2,6,30)&gt;$D$1,"",
IF(AND($H7&lt;&gt;"",$H7&lt;DATE(YEAR($E7)-(MONTH($E7)&lt;=6)+V$2,7,1)),"",
IF(AND(SUM($N7:V7)&lt;$I7,$H7&lt;&gt;"",$H7&lt;=DATE(YEAR($E7)+(MONTH($E7)&gt;6)+V$2,6,30),$H7&gt;=DATE(YEAR($E7)-(MONTH($E7)&lt;=6)+V$2,7,1)),$K7*($I7-SUM($N7:V7))*((DATE(YEAR($H7),MONTH($H7),DAY($H7))-DATE(YEAR($H7)-(MONTH($H7)&lt;=6),7,1))/365),
IF(W$2&lt;=$J7,$K7*($I7-SUM($N7:V7))*MROUND((EDATE($E7,12*W$2))-(EDATE($E7,12*V$2)),5)/365,""))))))</f>
        <v/>
      </c>
      <c r="X7" s="249" t="str">
        <f xml:space="preserve">
IF($M7="SL",
IF($E7&gt;$D$1,"",
IF(DATE(YEAR($E7)+(MONTH($E7)&gt;6)+W$2,6,30)&gt;$D$1,"",
IF(AND($H7&lt;&gt;"",$H7&lt;DATE(YEAR($E7)-(MONTH($E7)&lt;=6)+W$2,7,1)),"",
IF(AND(SUM($N7:W7)&lt;$I7,$H7&lt;&gt;"",$H7&lt;=DATE(YEAR($E7)+(MONTH($E7)&gt;6)+W$2,6,30),$H7&gt;=DATE(YEAR($E7)-(MONTH($E7)&lt;=6)+W$2,7,1)),$I7/($J7*365)*(DATE(YEAR($H7),MONTH($H7),DAY($H7))-DATE(YEAR($H7)-(MONTH($H7)&lt;=6),7,1)),
IF(AND(SUM($N7:W7)&lt;$I7,X$2&lt;=$J7),$I7/($J7*365)*MROUND((EDATE($E7,12*X$2))-(EDATE($E7,12*W$2)),5),
IF(AND(SUM($N7:W7)&lt;$I7,X$2&gt;$J7),$I7-SUM($N7:W7),"")))))),
IF($E7&gt;$D$1,"",
IF(DATE(YEAR($E7)+(MONTH($E7)&gt;6)+W$2,6,30)&gt;$D$1,"",
IF(AND($H7&lt;&gt;"",$H7&lt;DATE(YEAR($E7)-(MONTH($E7)&lt;=6)+W$2,7,1)),"",
IF(AND(SUM($N7:W7)&lt;$I7,$H7&lt;&gt;"",$H7&lt;=DATE(YEAR($E7)+(MONTH($E7)&gt;6)+W$2,6,30),$H7&gt;=DATE(YEAR($E7)-(MONTH($E7)&lt;=6)+W$2,7,1)),$K7*($I7-SUM($N7:W7))*((DATE(YEAR($H7),MONTH($H7),DAY($H7))-DATE(YEAR($H7)-(MONTH($H7)&lt;=6),7,1))/365),
IF(X$2&lt;=$J7,$K7*($I7-SUM($N7:W7))*MROUND((EDATE($E7,12*X$2))-(EDATE($E7,12*W$2)),5)/365,""))))))</f>
        <v/>
      </c>
      <c r="Y7" s="249" t="str">
        <f xml:space="preserve">
IF($M7="SL",
IF($E7&gt;$D$1,"",
IF(DATE(YEAR($E7)+(MONTH($E7)&gt;6)+X$2,6,30)&gt;$D$1,"",
IF(AND($H7&lt;&gt;"",$H7&lt;DATE(YEAR($E7)-(MONTH($E7)&lt;=6)+X$2,7,1)),"",
IF(AND(SUM($N7:X7)&lt;$I7,$H7&lt;&gt;"",$H7&lt;=DATE(YEAR($E7)+(MONTH($E7)&gt;6)+X$2,6,30),$H7&gt;=DATE(YEAR($E7)-(MONTH($E7)&lt;=6)+X$2,7,1)),$I7/($J7*365)*(DATE(YEAR($H7),MONTH($H7),DAY($H7))-DATE(YEAR($H7)-(MONTH($H7)&lt;=6),7,1)),
IF(AND(SUM($N7:X7)&lt;$I7,Y$2&lt;=$J7),$I7/($J7*365)*MROUND((EDATE($E7,12*Y$2))-(EDATE($E7,12*X$2)),5),
IF(AND(SUM($N7:X7)&lt;$I7,Y$2&gt;$J7),$I7-SUM($N7:X7),"")))))),
IF($E7&gt;$D$1,"",
IF(DATE(YEAR($E7)+(MONTH($E7)&gt;6)+X$2,6,30)&gt;$D$1,"",
IF(AND($H7&lt;&gt;"",$H7&lt;DATE(YEAR($E7)-(MONTH($E7)&lt;=6)+X$2,7,1)),"",
IF(AND(SUM($N7:X7)&lt;$I7,$H7&lt;&gt;"",$H7&lt;=DATE(YEAR($E7)+(MONTH($E7)&gt;6)+X$2,6,30),$H7&gt;=DATE(YEAR($E7)-(MONTH($E7)&lt;=6)+X$2,7,1)),$K7*($I7-SUM($N7:X7))*((DATE(YEAR($H7),MONTH($H7),DAY($H7))-DATE(YEAR($H7)-(MONTH($H7)&lt;=6),7,1))/365),
IF(Y$2&lt;=$J7,$K7*($I7-SUM($N7:X7))*MROUND((EDATE($E7,12*Y$2))-(EDATE($E7,12*X$2)),5)/365,""))))))</f>
        <v/>
      </c>
      <c r="Z7" s="249" t="str">
        <f xml:space="preserve">
IF($M7="SL",
IF($E7&gt;$D$1,"",
IF(DATE(YEAR($E7)+(MONTH($E7)&gt;6)+Y$2,6,30)&gt;$D$1,"",
IF(AND($H7&lt;&gt;"",$H7&lt;DATE(YEAR($E7)-(MONTH($E7)&lt;=6)+Y$2,7,1)),"",
IF(AND(SUM($N7:Y7)&lt;$I7,$H7&lt;&gt;"",$H7&lt;=DATE(YEAR($E7)+(MONTH($E7)&gt;6)+Y$2,6,30),$H7&gt;=DATE(YEAR($E7)-(MONTH($E7)&lt;=6)+Y$2,7,1)),$I7/($J7*365)*(DATE(YEAR($H7),MONTH($H7),DAY($H7))-DATE(YEAR($H7)-(MONTH($H7)&lt;=6),7,1)),
IF(AND(SUM($N7:Y7)&lt;$I7,Z$2&lt;=$J7),$I7/($J7*365)*MROUND((EDATE($E7,12*Z$2))-(EDATE($E7,12*Y$2)),5),
IF(AND(SUM($N7:Y7)&lt;$I7,Z$2&gt;$J7),$I7-SUM($N7:Y7),"")))))),
IF($E7&gt;$D$1,"",
IF(DATE(YEAR($E7)+(MONTH($E7)&gt;6)+Y$2,6,30)&gt;$D$1,"",
IF(AND($H7&lt;&gt;"",$H7&lt;DATE(YEAR($E7)-(MONTH($E7)&lt;=6)+Y$2,7,1)),"",
IF(AND(SUM($N7:Y7)&lt;$I7,$H7&lt;&gt;"",$H7&lt;=DATE(YEAR($E7)+(MONTH($E7)&gt;6)+Y$2,6,30),$H7&gt;=DATE(YEAR($E7)-(MONTH($E7)&lt;=6)+Y$2,7,1)),$K7*($I7-SUM($N7:Y7))*((DATE(YEAR($H7),MONTH($H7),DAY($H7))-DATE(YEAR($H7)-(MONTH($H7)&lt;=6),7,1))/365),
IF(Z$2&lt;=$J7,$K7*($I7-SUM($N7:Y7))*MROUND((EDATE($E7,12*Z$2))-(EDATE($E7,12*Y$2)),5)/365,""))))))</f>
        <v/>
      </c>
      <c r="AA7" s="249" t="str">
        <f xml:space="preserve">
IF($M7="SL",
IF($E7&gt;$D$1,"",
IF(DATE(YEAR($E7)+(MONTH($E7)&gt;6)+Z$2,6,30)&gt;$D$1,"",
IF(AND($H7&lt;&gt;"",$H7&lt;DATE(YEAR($E7)-(MONTH($E7)&lt;=6)+Z$2,7,1)),"",
IF(AND(SUM($N7:Z7)&lt;$I7,$H7&lt;&gt;"",$H7&lt;=DATE(YEAR($E7)+(MONTH($E7)&gt;6)+Z$2,6,30),$H7&gt;=DATE(YEAR($E7)-(MONTH($E7)&lt;=6)+Z$2,7,1)),$I7/($J7*365)*(DATE(YEAR($H7),MONTH($H7),DAY($H7))-DATE(YEAR($H7)-(MONTH($H7)&lt;=6),7,1)),
IF(AND(SUM($N7:Z7)&lt;$I7,AA$2&lt;=$J7),$I7/($J7*365)*MROUND((EDATE($E7,12*AA$2))-(EDATE($E7,12*Z$2)),5),
IF(AND(SUM($N7:Z7)&lt;$I7,AA$2&gt;$J7),$I7-SUM($N7:Z7),"")))))),
IF($E7&gt;$D$1,"",
IF(DATE(YEAR($E7)+(MONTH($E7)&gt;6)+Z$2,6,30)&gt;$D$1,"",
IF(AND($H7&lt;&gt;"",$H7&lt;DATE(YEAR($E7)-(MONTH($E7)&lt;=6)+Z$2,7,1)),"",
IF(AND(SUM($N7:Z7)&lt;$I7,$H7&lt;&gt;"",$H7&lt;=DATE(YEAR($E7)+(MONTH($E7)&gt;6)+Z$2,6,30),$H7&gt;=DATE(YEAR($E7)-(MONTH($E7)&lt;=6)+Z$2,7,1)),$K7*($I7-SUM($N7:Z7))*((DATE(YEAR($H7),MONTH($H7),DAY($H7))-DATE(YEAR($H7)-(MONTH($H7)&lt;=6),7,1))/365),
IF(AA$2&lt;=$J7,$K7*($I7-SUM($N7:Z7))*MROUND((EDATE($E7,12*AA$2))-(EDATE($E7,12*Z$2)),5)/365,""))))))</f>
        <v/>
      </c>
      <c r="AB7" s="249" t="str">
        <f xml:space="preserve">
IF($M7="SL",
IF($E7&gt;$D$1,"",
IF(DATE(YEAR($E7)+(MONTH($E7)&gt;6)+AA$2,6,30)&gt;$D$1,"",
IF(AND($H7&lt;&gt;"",$H7&lt;DATE(YEAR($E7)-(MONTH($E7)&lt;=6)+AA$2,7,1)),"",
IF(AND(SUM($N7:AA7)&lt;$I7,$H7&lt;&gt;"",$H7&lt;=DATE(YEAR($E7)+(MONTH($E7)&gt;6)+AA$2,6,30),$H7&gt;=DATE(YEAR($E7)-(MONTH($E7)&lt;=6)+AA$2,7,1)),$I7/($J7*365)*(DATE(YEAR($H7),MONTH($H7),DAY($H7))-DATE(YEAR($H7)-(MONTH($H7)&lt;=6),7,1)),
IF(AND(SUM($N7:AA7)&lt;$I7,AB$2&lt;=$J7),$I7/($J7*365)*MROUND((EDATE($E7,12*AB$2))-(EDATE($E7,12*AA$2)),5),
IF(AND(SUM($N7:AA7)&lt;$I7,AB$2&gt;$J7),$I7-SUM($N7:AA7),"")))))),
IF($E7&gt;$D$1,"",
IF(DATE(YEAR($E7)+(MONTH($E7)&gt;6)+AA$2,6,30)&gt;$D$1,"",
IF(AND($H7&lt;&gt;"",$H7&lt;DATE(YEAR($E7)-(MONTH($E7)&lt;=6)+AA$2,7,1)),"",
IF(AND(SUM($N7:AA7)&lt;$I7,$H7&lt;&gt;"",$H7&lt;=DATE(YEAR($E7)+(MONTH($E7)&gt;6)+AA$2,6,30),$H7&gt;=DATE(YEAR($E7)-(MONTH($E7)&lt;=6)+AA$2,7,1)),$K7*($I7-SUM($N7:AA7))*((DATE(YEAR($H7),MONTH($H7),DAY($H7))-DATE(YEAR($H7)-(MONTH($H7)&lt;=6),7,1))/365),
IF(AB$2&lt;=$J7,$K7*($I7-SUM($N7:AA7))*MROUND((EDATE($E7,12*AB$2))-(EDATE($E7,12*AA$2)),5)/365,""))))))</f>
        <v/>
      </c>
      <c r="AC7" s="249" t="str">
        <f xml:space="preserve">
IF($M7="SL",
IF($E7&gt;$D$1,"",
IF(DATE(YEAR($E7)+(MONTH($E7)&gt;6)+AB$2,6,30)&gt;$D$1,"",
IF(AND($H7&lt;&gt;"",$H7&lt;DATE(YEAR($E7)-(MONTH($E7)&lt;=6)+AB$2,7,1)),"",
IF(AND(SUM($N7:AB7)&lt;$I7,$H7&lt;&gt;"",$H7&lt;=DATE(YEAR($E7)+(MONTH($E7)&gt;6)+AB$2,6,30),$H7&gt;=DATE(YEAR($E7)-(MONTH($E7)&lt;=6)+AB$2,7,1)),$I7/($J7*365)*(DATE(YEAR($H7),MONTH($H7),DAY($H7))-DATE(YEAR($H7)-(MONTH($H7)&lt;=6),7,1)),
IF(AND(SUM($N7:AB7)&lt;$I7,AC$2&lt;=$J7),$I7/($J7*365)*MROUND((EDATE($E7,12*AC$2))-(EDATE($E7,12*AB$2)),5),
IF(AND(SUM($N7:AB7)&lt;$I7,AC$2&gt;$J7),$I7-SUM($N7:AB7),"")))))),
IF($E7&gt;$D$1,"",
IF(DATE(YEAR($E7)+(MONTH($E7)&gt;6)+AB$2,6,30)&gt;$D$1,"",
IF(AND($H7&lt;&gt;"",$H7&lt;DATE(YEAR($E7)-(MONTH($E7)&lt;=6)+AB$2,7,1)),"",
IF(AND(SUM($N7:AB7)&lt;$I7,$H7&lt;&gt;"",$H7&lt;=DATE(YEAR($E7)+(MONTH($E7)&gt;6)+AB$2,6,30),$H7&gt;=DATE(YEAR($E7)-(MONTH($E7)&lt;=6)+AB$2,7,1)),$K7*($I7-SUM($N7:AB7))*((DATE(YEAR($H7),MONTH($H7),DAY($H7))-DATE(YEAR($H7)-(MONTH($H7)&lt;=6),7,1))/365),
IF(AC$2&lt;=$J7,$K7*($I7-SUM($N7:AB7))*MROUND((EDATE($E7,12*AC$2))-(EDATE($E7,12*AB$2)),5)/365,""))))))</f>
        <v/>
      </c>
      <c r="AD7" s="249" t="str">
        <f xml:space="preserve">
IF($M7="SL",
IF($E7&gt;$D$1,"",
IF(DATE(YEAR($E7)+(MONTH($E7)&gt;6)+AC$2,6,30)&gt;$D$1,"",
IF(AND($H7&lt;&gt;"",$H7&lt;DATE(YEAR($E7)-(MONTH($E7)&lt;=6)+AC$2,7,1)),"",
IF(AND(SUM($N7:AC7)&lt;$I7,$H7&lt;&gt;"",$H7&lt;=DATE(YEAR($E7)+(MONTH($E7)&gt;6)+AC$2,6,30),$H7&gt;=DATE(YEAR($E7)-(MONTH($E7)&lt;=6)+AC$2,7,1)),$I7/($J7*365)*(DATE(YEAR($H7),MONTH($H7),DAY($H7))-DATE(YEAR($H7)-(MONTH($H7)&lt;=6),7,1)),
IF(AND(SUM($N7:AC7)&lt;$I7,AD$2&lt;=$J7),$I7/($J7*365)*MROUND((EDATE($E7,12*AD$2))-(EDATE($E7,12*AC$2)),5),
IF(AND(SUM($N7:AC7)&lt;$I7,AD$2&gt;$J7),$I7-SUM($N7:AC7),"")))))),
IF($E7&gt;$D$1,"",
IF(DATE(YEAR($E7)+(MONTH($E7)&gt;6)+AC$2,6,30)&gt;$D$1,"",
IF(AND($H7&lt;&gt;"",$H7&lt;DATE(YEAR($E7)-(MONTH($E7)&lt;=6)+AC$2,7,1)),"",
IF(AND(SUM($N7:AC7)&lt;$I7,$H7&lt;&gt;"",$H7&lt;=DATE(YEAR($E7)+(MONTH($E7)&gt;6)+AC$2,6,30),$H7&gt;=DATE(YEAR($E7)-(MONTH($E7)&lt;=6)+AC$2,7,1)),$K7*($I7-SUM($N7:AC7))*((DATE(YEAR($H7),MONTH($H7),DAY($H7))-DATE(YEAR($H7)-(MONTH($H7)&lt;=6),7,1))/365),
IF(AD$2&lt;=$J7,$K7*($I7-SUM($N7:AC7))*MROUND((EDATE($E7,12*AD$2))-(EDATE($E7,12*AC$2)),5)/365,""))))))</f>
        <v/>
      </c>
      <c r="AE7" s="249" t="str">
        <f xml:space="preserve">
IF($M7="SL",
IF($E7&gt;$D$1,"",
IF(DATE(YEAR($E7)+(MONTH($E7)&gt;6)+AD$2,6,30)&gt;$D$1,"",
IF(AND($H7&lt;&gt;"",$H7&lt;DATE(YEAR($E7)-(MONTH($E7)&lt;=6)+AD$2,7,1)),"",
IF(AND(SUM($N7:AD7)&lt;$I7,$H7&lt;&gt;"",$H7&lt;=DATE(YEAR($E7)+(MONTH($E7)&gt;6)+AD$2,6,30),$H7&gt;=DATE(YEAR($E7)-(MONTH($E7)&lt;=6)+AD$2,7,1)),$I7/($J7*365)*(DATE(YEAR($H7),MONTH($H7),DAY($H7))-DATE(YEAR($H7)-(MONTH($H7)&lt;=6),7,1)),
IF(AND(SUM($N7:AD7)&lt;$I7,AE$2&lt;=$J7),$I7/($J7*365)*MROUND((EDATE($E7,12*AE$2))-(EDATE($E7,12*AD$2)),5),
IF(AND(SUM($N7:AD7)&lt;$I7,AE$2&gt;$J7),$I7-SUM($N7:AD7),"")))))),
IF($E7&gt;$D$1,"",
IF(DATE(YEAR($E7)+(MONTH($E7)&gt;6)+AD$2,6,30)&gt;$D$1,"",
IF(AND($H7&lt;&gt;"",$H7&lt;DATE(YEAR($E7)-(MONTH($E7)&lt;=6)+AD$2,7,1)),"",
IF(AND(SUM($N7:AD7)&lt;$I7,$H7&lt;&gt;"",$H7&lt;=DATE(YEAR($E7)+(MONTH($E7)&gt;6)+AD$2,6,30),$H7&gt;=DATE(YEAR($E7)-(MONTH($E7)&lt;=6)+AD$2,7,1)),$K7*($I7-SUM($N7:AD7))*((DATE(YEAR($H7),MONTH($H7),DAY($H7))-DATE(YEAR($H7)-(MONTH($H7)&lt;=6),7,1))/365),
IF(AE$2&lt;=$J7,$K7*($I7-SUM($N7:AD7))*MROUND((EDATE($E7,12*AE$2))-(EDATE($E7,12*AD$2)),5)/365,""))))))</f>
        <v/>
      </c>
      <c r="AF7" s="249" t="str">
        <f xml:space="preserve">
IF($M7="SL",
IF($E7&gt;$D$1,"",
IF(DATE(YEAR($E7)+(MONTH($E7)&gt;6)+AE$2,6,30)&gt;$D$1,"",
IF(AND($H7&lt;&gt;"",$H7&lt;DATE(YEAR($E7)-(MONTH($E7)&lt;=6)+AE$2,7,1)),"",
IF(AND(SUM($N7:AE7)&lt;$I7,$H7&lt;&gt;"",$H7&lt;=DATE(YEAR($E7)+(MONTH($E7)&gt;6)+AE$2,6,30),$H7&gt;=DATE(YEAR($E7)-(MONTH($E7)&lt;=6)+AE$2,7,1)),$I7/($J7*365)*(DATE(YEAR($H7),MONTH($H7),DAY($H7))-DATE(YEAR($H7)-(MONTH($H7)&lt;=6),7,1)),
IF(AND(SUM($N7:AE7)&lt;$I7,AF$2&lt;=$J7),$I7/($J7*365)*MROUND((EDATE($E7,12*AF$2))-(EDATE($E7,12*AE$2)),5),
IF(AND(SUM($N7:AE7)&lt;$I7,AF$2&gt;$J7),$I7-SUM($N7:AE7),"")))))),
IF($E7&gt;$D$1,"",
IF(DATE(YEAR($E7)+(MONTH($E7)&gt;6)+AE$2,6,30)&gt;$D$1,"",
IF(AND($H7&lt;&gt;"",$H7&lt;DATE(YEAR($E7)-(MONTH($E7)&lt;=6)+AE$2,7,1)),"",
IF(AND(SUM($N7:AE7)&lt;$I7,$H7&lt;&gt;"",$H7&lt;=DATE(YEAR($E7)+(MONTH($E7)&gt;6)+AE$2,6,30),$H7&gt;=DATE(YEAR($E7)-(MONTH($E7)&lt;=6)+AE$2,7,1)),$K7*($I7-SUM($N7:AE7))*((DATE(YEAR($H7),MONTH($H7),DAY($H7))-DATE(YEAR($H7)-(MONTH($H7)&lt;=6),7,1))/365),
IF(AF$2&lt;=$J7,$K7*($I7-SUM($N7:AE7))*MROUND((EDATE($E7,12*AF$2))-(EDATE($E7,12*AE$2)),5)/365,""))))))</f>
        <v/>
      </c>
      <c r="AG7" s="249" t="str">
        <f xml:space="preserve">
IF($M7="SL",
IF($E7&gt;$D$1,"",
IF(DATE(YEAR($E7)+(MONTH($E7)&gt;6)+AF$2,6,30)&gt;$D$1,"",
IF(AND($H7&lt;&gt;"",$H7&lt;DATE(YEAR($E7)-(MONTH($E7)&lt;=6)+AF$2,7,1)),"",
IF(AND(SUM($N7:AF7)&lt;$I7,$H7&lt;&gt;"",$H7&lt;=DATE(YEAR($E7)+(MONTH($E7)&gt;6)+AF$2,6,30),$H7&gt;=DATE(YEAR($E7)-(MONTH($E7)&lt;=6)+AF$2,7,1)),$I7/($J7*365)*(DATE(YEAR($H7),MONTH($H7),DAY($H7))-DATE(YEAR($H7)-(MONTH($H7)&lt;=6),7,1)),
IF(AND(SUM($N7:AF7)&lt;$I7,AG$2&lt;=$J7),$I7/($J7*365)*MROUND((EDATE($E7,12*AG$2))-(EDATE($E7,12*AF$2)),5),
IF(AND(SUM($N7:AF7)&lt;$I7,AG$2&gt;$J7),$I7-SUM($N7:AF7),"")))))),
IF($E7&gt;$D$1,"",
IF(DATE(YEAR($E7)+(MONTH($E7)&gt;6)+AF$2,6,30)&gt;$D$1,"",
IF(AND($H7&lt;&gt;"",$H7&lt;DATE(YEAR($E7)-(MONTH($E7)&lt;=6)+AF$2,7,1)),"",
IF(AND(SUM($N7:AF7)&lt;$I7,$H7&lt;&gt;"",$H7&lt;=DATE(YEAR($E7)+(MONTH($E7)&gt;6)+AF$2,6,30),$H7&gt;=DATE(YEAR($E7)-(MONTH($E7)&lt;=6)+AF$2,7,1)),$K7*($I7-SUM($N7:AF7))*((DATE(YEAR($H7),MONTH($H7),DAY($H7))-DATE(YEAR($H7)-(MONTH($H7)&lt;=6),7,1))/365),
IF(AG$2&lt;=$J7,$K7*($I7-SUM($N7:AF7))*MROUND((EDATE($E7,12*AG$2))-(EDATE($E7,12*AF$2)),5)/365,""))))))</f>
        <v/>
      </c>
      <c r="AH7" s="249" t="str">
        <f xml:space="preserve">
IF($M7="SL",
IF($E7&gt;$D$1,"",
IF(DATE(YEAR($E7)+(MONTH($E7)&gt;6)+AG$2,6,30)&gt;$D$1,"",
IF(AND($H7&lt;&gt;"",$H7&lt;DATE(YEAR($E7)-(MONTH($E7)&lt;=6)+AG$2,7,1)),"",
IF(AND(SUM($N7:AG7)&lt;$I7,$H7&lt;&gt;"",$H7&lt;=DATE(YEAR($E7)+(MONTH($E7)&gt;6)+AG$2,6,30),$H7&gt;=DATE(YEAR($E7)-(MONTH($E7)&lt;=6)+AG$2,7,1)),$I7/($J7*365)*(DATE(YEAR($H7),MONTH($H7),DAY($H7))-DATE(YEAR($H7)-(MONTH($H7)&lt;=6),7,1)),
IF(AND(SUM($N7:AG7)&lt;$I7,AH$2&lt;=$J7),$I7/($J7*365)*MROUND((EDATE($E7,12*AH$2))-(EDATE($E7,12*AG$2)),5),
IF(AND(SUM($N7:AG7)&lt;$I7,AH$2&gt;$J7),$I7-SUM($N7:AG7),"")))))),
IF($E7&gt;$D$1,"",
IF(DATE(YEAR($E7)+(MONTH($E7)&gt;6)+AG$2,6,30)&gt;$D$1,"",
IF(AND($H7&lt;&gt;"",$H7&lt;DATE(YEAR($E7)-(MONTH($E7)&lt;=6)+AG$2,7,1)),"",
IF(AND(SUM($N7:AG7)&lt;$I7,$H7&lt;&gt;"",$H7&lt;=DATE(YEAR($E7)+(MONTH($E7)&gt;6)+AG$2,6,30),$H7&gt;=DATE(YEAR($E7)-(MONTH($E7)&lt;=6)+AG$2,7,1)),$K7*($I7-SUM($N7:AG7))*((DATE(YEAR($H7),MONTH($H7),DAY($H7))-DATE(YEAR($H7)-(MONTH($H7)&lt;=6),7,1))/365),
IF(AH$2&lt;=$J7,$K7*($I7-SUM($N7:AG7))*MROUND((EDATE($E7,12*AH$2))-(EDATE($E7,12*AG$2)),5)/365,""))))))</f>
        <v/>
      </c>
      <c r="AI7" s="249" t="str">
        <f xml:space="preserve">
IF($M7="SL",
IF($E7&gt;$D$1,"",
IF(DATE(YEAR($E7)+(MONTH($E7)&gt;6)+AH$2,6,30)&gt;$D$1,"",
IF(AND($H7&lt;&gt;"",$H7&lt;DATE(YEAR($E7)-(MONTH($E7)&lt;=6)+AH$2,7,1)),"",
IF(AND(SUM($N7:AH7)&lt;$I7,$H7&lt;&gt;"",$H7&lt;=DATE(YEAR($E7)+(MONTH($E7)&gt;6)+AH$2,6,30),$H7&gt;=DATE(YEAR($E7)-(MONTH($E7)&lt;=6)+AH$2,7,1)),$I7/($J7*365)*(DATE(YEAR($H7),MONTH($H7),DAY($H7))-DATE(YEAR($H7)-(MONTH($H7)&lt;=6),7,1)),
IF(AND(SUM($N7:AH7)&lt;$I7,AI$2&lt;=$J7),$I7/($J7*365)*MROUND((EDATE($E7,12*AI$2))-(EDATE($E7,12*AH$2)),5),
IF(AND(SUM($N7:AH7)&lt;$I7,AI$2&gt;$J7),$I7-SUM($N7:AH7),"")))))),
IF($E7&gt;$D$1,"",
IF(DATE(YEAR($E7)+(MONTH($E7)&gt;6)+AH$2,6,30)&gt;$D$1,"",
IF(AND($H7&lt;&gt;"",$H7&lt;DATE(YEAR($E7)-(MONTH($E7)&lt;=6)+AH$2,7,1)),"",
IF(AND(SUM($N7:AH7)&lt;$I7,$H7&lt;&gt;"",$H7&lt;=DATE(YEAR($E7)+(MONTH($E7)&gt;6)+AH$2,6,30),$H7&gt;=DATE(YEAR($E7)-(MONTH($E7)&lt;=6)+AH$2,7,1)),$K7*($I7-SUM($N7:AH7))*((DATE(YEAR($H7),MONTH($H7),DAY($H7))-DATE(YEAR($H7)-(MONTH($H7)&lt;=6),7,1))/365),
IF(AI$2&lt;=$J7,$K7*($I7-SUM($N7:AH7))*MROUND((EDATE($E7,12*AI$2))-(EDATE($E7,12*AH$2)),5)/365,""))))))</f>
        <v/>
      </c>
      <c r="AJ7" s="249" t="str">
        <f xml:space="preserve">
IF($M7="SL",
IF($E7&gt;$D$1,"",
IF(DATE(YEAR($E7)+(MONTH($E7)&gt;6)+AI$2,6,30)&gt;$D$1,"",
IF(AND($H7&lt;&gt;"",$H7&lt;DATE(YEAR($E7)-(MONTH($E7)&lt;=6)+AI$2,7,1)),"",
IF(AND(SUM($N7:AI7)&lt;$I7,$H7&lt;&gt;"",$H7&lt;=DATE(YEAR($E7)+(MONTH($E7)&gt;6)+AI$2,6,30),$H7&gt;=DATE(YEAR($E7)-(MONTH($E7)&lt;=6)+AI$2,7,1)),$I7/($J7*365)*(DATE(YEAR($H7),MONTH($H7),DAY($H7))-DATE(YEAR($H7)-(MONTH($H7)&lt;=6),7,1)),
IF(AND(SUM($N7:AI7)&lt;$I7,AJ$2&lt;=$J7),$I7/($J7*365)*MROUND((EDATE($E7,12*AJ$2))-(EDATE($E7,12*AI$2)),5),
IF(AND(SUM($N7:AI7)&lt;$I7,AJ$2&gt;$J7),$I7-SUM($N7:AI7),"")))))),
IF($E7&gt;$D$1,"",
IF(DATE(YEAR($E7)+(MONTH($E7)&gt;6)+AI$2,6,30)&gt;$D$1,"",
IF(AND($H7&lt;&gt;"",$H7&lt;DATE(YEAR($E7)-(MONTH($E7)&lt;=6)+AI$2,7,1)),"",
IF(AND(SUM($N7:AI7)&lt;$I7,$H7&lt;&gt;"",$H7&lt;=DATE(YEAR($E7)+(MONTH($E7)&gt;6)+AI$2,6,30),$H7&gt;=DATE(YEAR($E7)-(MONTH($E7)&lt;=6)+AI$2,7,1)),$K7*($I7-SUM($N7:AI7))*((DATE(YEAR($H7),MONTH($H7),DAY($H7))-DATE(YEAR($H7)-(MONTH($H7)&lt;=6),7,1))/365),
IF(AJ$2&lt;=$J7,$K7*($I7-SUM($N7:AI7))*MROUND((EDATE($E7,12*AJ$2))-(EDATE($E7,12*AI$2)),5)/365,""))))))</f>
        <v/>
      </c>
      <c r="AK7" s="249" t="str">
        <f xml:space="preserve">
IF($M7="SL",
IF($E7&gt;$D$1,"",
IF(DATE(YEAR($E7)+(MONTH($E7)&gt;6)+AJ$2,6,30)&gt;$D$1,"",
IF(AND($H7&lt;&gt;"",$H7&lt;DATE(YEAR($E7)-(MONTH($E7)&lt;=6)+AJ$2,7,1)),"",
IF(AND(SUM($N7:AJ7)&lt;$I7,$H7&lt;&gt;"",$H7&lt;=DATE(YEAR($E7)+(MONTH($E7)&gt;6)+AJ$2,6,30),$H7&gt;=DATE(YEAR($E7)-(MONTH($E7)&lt;=6)+AJ$2,7,1)),$I7/($J7*365)*(DATE(YEAR($H7),MONTH($H7),DAY($H7))-DATE(YEAR($H7)-(MONTH($H7)&lt;=6),7,1)),
IF(AND(SUM($N7:AJ7)&lt;$I7,AK$2&lt;=$J7),$I7/($J7*365)*MROUND((EDATE($E7,12*AK$2))-(EDATE($E7,12*AJ$2)),5),
IF(AND(SUM($N7:AJ7)&lt;$I7,AK$2&gt;$J7),$I7-SUM($N7:AJ7),"")))))),
IF($E7&gt;$D$1,"",
IF(DATE(YEAR($E7)+(MONTH($E7)&gt;6)+AJ$2,6,30)&gt;$D$1,"",
IF(AND($H7&lt;&gt;"",$H7&lt;DATE(YEAR($E7)-(MONTH($E7)&lt;=6)+AJ$2,7,1)),"",
IF(AND(SUM($N7:AJ7)&lt;$I7,$H7&lt;&gt;"",$H7&lt;=DATE(YEAR($E7)+(MONTH($E7)&gt;6)+AJ$2,6,30),$H7&gt;=DATE(YEAR($E7)-(MONTH($E7)&lt;=6)+AJ$2,7,1)),$K7*($I7-SUM($N7:AJ7))*((DATE(YEAR($H7),MONTH($H7),DAY($H7))-DATE(YEAR($H7)-(MONTH($H7)&lt;=6),7,1))/365),
IF(AK$2&lt;=$J7,$K7*($I7-SUM($N7:AJ7))*MROUND((EDATE($E7,12*AK$2))-(EDATE($E7,12*AJ$2)),5)/365,""))))))</f>
        <v/>
      </c>
      <c r="AL7" s="249" t="str">
        <f xml:space="preserve">
IF($M7="SL",
IF($E7&gt;$D$1,"",
IF(DATE(YEAR($E7)+(MONTH($E7)&gt;6)+AK$2,6,30)&gt;$D$1,"",
IF(AND($H7&lt;&gt;"",$H7&lt;DATE(YEAR($E7)-(MONTH($E7)&lt;=6)+AK$2,7,1)),"",
IF(AND(SUM($N7:AK7)&lt;$I7,$H7&lt;&gt;"",$H7&lt;=DATE(YEAR($E7)+(MONTH($E7)&gt;6)+AK$2,6,30),$H7&gt;=DATE(YEAR($E7)-(MONTH($E7)&lt;=6)+AK$2,7,1)),$I7/($J7*365)*(DATE(YEAR($H7),MONTH($H7),DAY($H7))-DATE(YEAR($H7)-(MONTH($H7)&lt;=6),7,1)),
IF(AND(SUM($N7:AK7)&lt;$I7,AL$2&lt;=$J7),$I7/($J7*365)*MROUND((EDATE($E7,12*AL$2))-(EDATE($E7,12*AK$2)),5),
IF(AND(SUM($N7:AK7)&lt;$I7,AL$2&gt;$J7),$I7-SUM($N7:AK7),"")))))),
IF($E7&gt;$D$1,"",
IF(DATE(YEAR($E7)+(MONTH($E7)&gt;6)+AK$2,6,30)&gt;$D$1,"",
IF(AND($H7&lt;&gt;"",$H7&lt;DATE(YEAR($E7)-(MONTH($E7)&lt;=6)+AK$2,7,1)),"",
IF(AND(SUM($N7:AK7)&lt;$I7,$H7&lt;&gt;"",$H7&lt;=DATE(YEAR($E7)+(MONTH($E7)&gt;6)+AK$2,6,30),$H7&gt;=DATE(YEAR($E7)-(MONTH($E7)&lt;=6)+AK$2,7,1)),$K7*($I7-SUM($N7:AK7))*((DATE(YEAR($H7),MONTH($H7),DAY($H7))-DATE(YEAR($H7)-(MONTH($H7)&lt;=6),7,1))/365),
IF(AL$2&lt;=$J7,$K7*($I7-SUM($N7:AK7))*MROUND((EDATE($E7,12*AL$2))-(EDATE($E7,12*AK$2)),5)/365,""))))))</f>
        <v/>
      </c>
      <c r="AM7" s="249" t="str">
        <f xml:space="preserve">
IF($M7="SL",
IF($E7&gt;$D$1,"",
IF(DATE(YEAR($E7)+(MONTH($E7)&gt;6)+AL$2,6,30)&gt;$D$1,"",
IF(AND($H7&lt;&gt;"",$H7&lt;DATE(YEAR($E7)-(MONTH($E7)&lt;=6)+AL$2,7,1)),"",
IF(AND(SUM($N7:AL7)&lt;$I7,$H7&lt;&gt;"",$H7&lt;=DATE(YEAR($E7)+(MONTH($E7)&gt;6)+AL$2,6,30),$H7&gt;=DATE(YEAR($E7)-(MONTH($E7)&lt;=6)+AL$2,7,1)),$I7/($J7*365)*(DATE(YEAR($H7),MONTH($H7),DAY($H7))-DATE(YEAR($H7)-(MONTH($H7)&lt;=6),7,1)),
IF(AND(SUM($N7:AL7)&lt;$I7,AM$2&lt;=$J7),$I7/($J7*365)*MROUND((EDATE($E7,12*AM$2))-(EDATE($E7,12*AL$2)),5),
IF(AND(SUM($N7:AL7)&lt;$I7,AM$2&gt;$J7),$I7-SUM($N7:AL7),"")))))),
IF($E7&gt;$D$1,"",
IF(DATE(YEAR($E7)+(MONTH($E7)&gt;6)+AL$2,6,30)&gt;$D$1,"",
IF(AND($H7&lt;&gt;"",$H7&lt;DATE(YEAR($E7)-(MONTH($E7)&lt;=6)+AL$2,7,1)),"",
IF(AND(SUM($N7:AL7)&lt;$I7,$H7&lt;&gt;"",$H7&lt;=DATE(YEAR($E7)+(MONTH($E7)&gt;6)+AL$2,6,30),$H7&gt;=DATE(YEAR($E7)-(MONTH($E7)&lt;=6)+AL$2,7,1)),$K7*($I7-SUM($N7:AL7))*((DATE(YEAR($H7),MONTH($H7),DAY($H7))-DATE(YEAR($H7)-(MONTH($H7)&lt;=6),7,1))/365),
IF(AM$2&lt;=$J7,$K7*($I7-SUM($N7:AL7))*MROUND((EDATE($E7,12*AM$2))-(EDATE($E7,12*AL$2)),5)/365,""))))))</f>
        <v/>
      </c>
      <c r="AN7" s="249" t="str">
        <f xml:space="preserve">
IF($M7="SL",
IF($E7&gt;$D$1,"",
IF(DATE(YEAR($E7)+(MONTH($E7)&gt;6)+AM$2,6,30)&gt;$D$1,"",
IF(AND($H7&lt;&gt;"",$H7&lt;DATE(YEAR($E7)-(MONTH($E7)&lt;=6)+AM$2,7,1)),"",
IF(AND(SUM($N7:AM7)&lt;$I7,$H7&lt;&gt;"",$H7&lt;=DATE(YEAR($E7)+(MONTH($E7)&gt;6)+AM$2,6,30),$H7&gt;=DATE(YEAR($E7)-(MONTH($E7)&lt;=6)+AM$2,7,1)),$I7/($J7*365)*(DATE(YEAR($H7),MONTH($H7),DAY($H7))-DATE(YEAR($H7)-(MONTH($H7)&lt;=6),7,1)),
IF(AND(SUM($N7:AM7)&lt;$I7,AN$2&lt;=$J7),$I7/($J7*365)*MROUND((EDATE($E7,12*AN$2))-(EDATE($E7,12*AM$2)),5),
IF(AND(SUM($N7:AM7)&lt;$I7,AN$2&gt;$J7),$I7-SUM($N7:AM7),"")))))),
IF($E7&gt;$D$1,"",
IF(DATE(YEAR($E7)+(MONTH($E7)&gt;6)+AM$2,6,30)&gt;$D$1,"",
IF(AND($H7&lt;&gt;"",$H7&lt;DATE(YEAR($E7)-(MONTH($E7)&lt;=6)+AM$2,7,1)),"",
IF(AND(SUM($N7:AM7)&lt;$I7,$H7&lt;&gt;"",$H7&lt;=DATE(YEAR($E7)+(MONTH($E7)&gt;6)+AM$2,6,30),$H7&gt;=DATE(YEAR($E7)-(MONTH($E7)&lt;=6)+AM$2,7,1)),$K7*($I7-SUM($N7:AM7))*((DATE(YEAR($H7),MONTH($H7),DAY($H7))-DATE(YEAR($H7)-(MONTH($H7)&lt;=6),7,1))/365),
IF(AN$2&lt;=$J7,$K7*($I7-SUM($N7:AM7))*MROUND((EDATE($E7,12*AN$2))-(EDATE($E7,12*AM$2)),5)/365,""))))))</f>
        <v/>
      </c>
      <c r="AO7" s="249" t="str">
        <f xml:space="preserve">
IF($M7="SL",
IF($E7&gt;$D$1,"",
IF(DATE(YEAR($E7)+(MONTH($E7)&gt;6)+AN$2,6,30)&gt;$D$1,"",
IF(AND($H7&lt;&gt;"",$H7&lt;DATE(YEAR($E7)-(MONTH($E7)&lt;=6)+AN$2,7,1)),"",
IF(AND(SUM($N7:AN7)&lt;$I7,$H7&lt;&gt;"",$H7&lt;=DATE(YEAR($E7)+(MONTH($E7)&gt;6)+AN$2,6,30),$H7&gt;=DATE(YEAR($E7)-(MONTH($E7)&lt;=6)+AN$2,7,1)),$I7/($J7*365)*(DATE(YEAR($H7),MONTH($H7),DAY($H7))-DATE(YEAR($H7)-(MONTH($H7)&lt;=6),7,1)),
IF(AND(SUM($N7:AN7)&lt;$I7,AO$2&lt;=$J7),$I7/($J7*365)*MROUND((EDATE($E7,12*AO$2))-(EDATE($E7,12*AN$2)),5),
IF(AND(SUM($N7:AN7)&lt;$I7,AO$2&gt;$J7),$I7-SUM($N7:AN7),"")))))),
IF($E7&gt;$D$1,"",
IF(DATE(YEAR($E7)+(MONTH($E7)&gt;6)+AN$2,6,30)&gt;$D$1,"",
IF(AND($H7&lt;&gt;"",$H7&lt;DATE(YEAR($E7)-(MONTH($E7)&lt;=6)+AN$2,7,1)),"",
IF(AND(SUM($N7:AN7)&lt;$I7,$H7&lt;&gt;"",$H7&lt;=DATE(YEAR($E7)+(MONTH($E7)&gt;6)+AN$2,6,30),$H7&gt;=DATE(YEAR($E7)-(MONTH($E7)&lt;=6)+AN$2,7,1)),$K7*($I7-SUM($N7:AN7))*((DATE(YEAR($H7),MONTH($H7),DAY($H7))-DATE(YEAR($H7)-(MONTH($H7)&lt;=6),7,1))/365),
IF(AO$2&lt;=$J7,$K7*($I7-SUM($N7:AN7))*MROUND((EDATE($E7,12*AO$2))-(EDATE($E7,12*AN$2)),5)/365,""))))))</f>
        <v/>
      </c>
      <c r="AP7" s="249" t="str">
        <f xml:space="preserve">
IF($M7="SL",
IF($E7&gt;$D$1,"",
IF(DATE(YEAR($E7)+(MONTH($E7)&gt;6)+AO$2,6,30)&gt;$D$1,"",
IF(AND($H7&lt;&gt;"",$H7&lt;DATE(YEAR($E7)-(MONTH($E7)&lt;=6)+AO$2,7,1)),"",
IF(AND(SUM($N7:AO7)&lt;$I7,$H7&lt;&gt;"",$H7&lt;=DATE(YEAR($E7)+(MONTH($E7)&gt;6)+AO$2,6,30),$H7&gt;=DATE(YEAR($E7)-(MONTH($E7)&lt;=6)+AO$2,7,1)),$I7/($J7*365)*(DATE(YEAR($H7),MONTH($H7),DAY($H7))-DATE(YEAR($H7)-(MONTH($H7)&lt;=6),7,1)),
IF(AND(SUM($N7:AO7)&lt;$I7,AP$2&lt;=$J7),$I7/($J7*365)*MROUND((EDATE($E7,12*AP$2))-(EDATE($E7,12*AO$2)),5),
IF(AND(SUM($N7:AO7)&lt;$I7,AP$2&gt;$J7),$I7-SUM($N7:AO7),"")))))),
IF($E7&gt;$D$1,"",
IF(DATE(YEAR($E7)+(MONTH($E7)&gt;6)+AO$2,6,30)&gt;$D$1,"",
IF(AND($H7&lt;&gt;"",$H7&lt;DATE(YEAR($E7)-(MONTH($E7)&lt;=6)+AO$2,7,1)),"",
IF(AND(SUM($N7:AO7)&lt;$I7,$H7&lt;&gt;"",$H7&lt;=DATE(YEAR($E7)+(MONTH($E7)&gt;6)+AO$2,6,30),$H7&gt;=DATE(YEAR($E7)-(MONTH($E7)&lt;=6)+AO$2,7,1)),$K7*($I7-SUM($N7:AO7))*((DATE(YEAR($H7),MONTH($H7),DAY($H7))-DATE(YEAR($H7)-(MONTH($H7)&lt;=6),7,1))/365),
IF(AP$2&lt;=$J7,$K7*($I7-SUM($N7:AO7))*MROUND((EDATE($E7,12*AP$2))-(EDATE($E7,12*AO$2)),5)/365,""))))))</f>
        <v/>
      </c>
      <c r="AQ7" s="249" t="str">
        <f xml:space="preserve">
IF($M7="SL",
IF($E7&gt;$D$1,"",
IF(DATE(YEAR($E7)+(MONTH($E7)&gt;6)+AP$2,6,30)&gt;$D$1,"",
IF(AND($H7&lt;&gt;"",$H7&lt;DATE(YEAR($E7)-(MONTH($E7)&lt;=6)+AP$2,7,1)),"",
IF(AND(SUM($N7:AP7)&lt;$I7,$H7&lt;&gt;"",$H7&lt;=DATE(YEAR($E7)+(MONTH($E7)&gt;6)+AP$2,6,30),$H7&gt;=DATE(YEAR($E7)-(MONTH($E7)&lt;=6)+AP$2,7,1)),$I7/($J7*365)*(DATE(YEAR($H7),MONTH($H7),DAY($H7))-DATE(YEAR($H7)-(MONTH($H7)&lt;=6),7,1)),
IF(AND(SUM($N7:AP7)&lt;$I7,AQ$2&lt;=$J7),$I7/($J7*365)*MROUND((EDATE($E7,12*AQ$2))-(EDATE($E7,12*AP$2)),5),
IF(AND(SUM($N7:AP7)&lt;$I7,AQ$2&gt;$J7),$I7-SUM($N7:AP7),"")))))),
IF($E7&gt;$D$1,"",
IF(DATE(YEAR($E7)+(MONTH($E7)&gt;6)+AP$2,6,30)&gt;$D$1,"",
IF(AND($H7&lt;&gt;"",$H7&lt;DATE(YEAR($E7)-(MONTH($E7)&lt;=6)+AP$2,7,1)),"",
IF(AND(SUM($N7:AP7)&lt;$I7,$H7&lt;&gt;"",$H7&lt;=DATE(YEAR($E7)+(MONTH($E7)&gt;6)+AP$2,6,30),$H7&gt;=DATE(YEAR($E7)-(MONTH($E7)&lt;=6)+AP$2,7,1)),$K7*($I7-SUM($N7:AP7))*((DATE(YEAR($H7),MONTH($H7),DAY($H7))-DATE(YEAR($H7)-(MONTH($H7)&lt;=6),7,1))/365),
IF(AQ$2&lt;=$J7,$K7*($I7-SUM($N7:AP7))*MROUND((EDATE($E7,12*AQ$2))-(EDATE($E7,12*AP$2)),5)/365,""))))))</f>
        <v/>
      </c>
      <c r="AR7" s="250">
        <f t="shared" si="6"/>
        <v>200</v>
      </c>
      <c r="AS7" s="250">
        <f t="shared" si="7"/>
        <v>200</v>
      </c>
      <c r="AU7" s="250">
        <f t="shared" si="8"/>
        <v>0</v>
      </c>
      <c r="AV7" s="250">
        <f t="shared" si="9"/>
        <v>0</v>
      </c>
      <c r="AW7" s="243">
        <f t="shared" si="10"/>
        <v>0</v>
      </c>
      <c r="AX7" s="243">
        <f t="shared" si="11"/>
        <v>0</v>
      </c>
      <c r="AY7" s="290" t="str">
        <f t="shared" si="1"/>
        <v/>
      </c>
    </row>
    <row r="8" spans="2:51" x14ac:dyDescent="0.35">
      <c r="B8" s="244">
        <f t="shared" si="2"/>
        <v>6</v>
      </c>
      <c r="C8" s="244" t="s">
        <v>137</v>
      </c>
      <c r="D8" s="244" t="s">
        <v>213</v>
      </c>
      <c r="E8" s="407">
        <v>41455</v>
      </c>
      <c r="F8" s="246">
        <f t="shared" si="3"/>
        <v>41455</v>
      </c>
      <c r="G8" s="246" t="str">
        <f t="shared" si="4"/>
        <v/>
      </c>
      <c r="H8" s="408"/>
      <c r="I8" s="250">
        <v>1000</v>
      </c>
      <c r="J8" s="244">
        <v>4</v>
      </c>
      <c r="K8" s="247">
        <f>IFERROR(
IF(AND($M8="RB",$J8&lt;=1),1/$J8,
IF($M8="RB",2/$J8,
1/$J8)),
"")</f>
        <v>0.5</v>
      </c>
      <c r="L8" s="297" t="s">
        <v>207</v>
      </c>
      <c r="M8" s="409" t="str">
        <f>IFERROR(VLOOKUP($L8,'Ref tables'!$I$3:$J$4,2,0),"")</f>
        <v>RB</v>
      </c>
      <c r="N8" s="249">
        <f t="shared" si="5"/>
        <v>1.3698630136986301</v>
      </c>
      <c r="O8" s="249">
        <f xml:space="preserve">
IF($M8="SL",
IF($E8&gt;$D$1,"",
IF(DATE(YEAR($E8)+(MONTH($E8)&gt;6)+N$2,6,30)&gt;$D$1,"",
IF(AND($H8&lt;&gt;"",$H8&lt;DATE(YEAR($E8)-(MONTH($E8)&lt;=6)+N$2,7,1)),"",
IF(AND(SUM($N8:N8)&lt;$I8,$H8&lt;&gt;"",$H8&lt;=DATE(YEAR($E8)+(MONTH($E8)&gt;6)+N$2,6,30),$H8&gt;=DATE(YEAR($E8)-(MONTH($E8)&lt;=6)+N$2,7,1)),$I8/($J8*365)*(DATE(YEAR($H8),MONTH($H8),DAY($H8))-DATE(YEAR($H8)-(MONTH($H8)&lt;=6),7,1)),
IF(AND(SUM($N8:N8)&lt;$I8,O$2&lt;=$J8),$I8/($J8*365)*MROUND((EDATE($E8,12*O$2))-(EDATE($E8,12*N$2)),5),
IF(AND(SUM($N8:N8)&lt;$I8,O$2&gt;$J8),$I8-SUM($N8:N8),"")))))),
IF($E8&gt;$D$1,"",
IF(DATE(YEAR($E8)+(MONTH($E8)&gt;6)+N$2,6,30)&gt;$D$1,"",
IF(AND($H8&lt;&gt;"",$H8&lt;DATE(YEAR($E8)-(MONTH($E8)&lt;=6)+N$2,7,1)),"",
IF(AND(SUM($N8:N8)&lt;$I8,$H8&lt;&gt;"",$H8&lt;=DATE(YEAR($E8)+(MONTH($E8)&gt;6)+N$2,6,30),$H8&gt;=DATE(YEAR($E8)-(MONTH($E8)&lt;=6)+N$2,7,1)),$K8*($I8-SUM($N8:N8))*((DATE(YEAR($H8),MONTH($H8),DAY($H8))-DATE(YEAR($H8)-(MONTH($H8)&lt;=6),7,1))/365),
IF(O$2&lt;=$J8,$K8*($I8-SUM($N8:N8))*MROUND((EDATE($E8,12*O$2))-(EDATE($E8,12*N$2)),5)/365,""))))))</f>
        <v>499.3150684931507</v>
      </c>
      <c r="P8" s="249">
        <f xml:space="preserve">
IF($M8="SL",
IF($E8&gt;$D$1,"",
IF(DATE(YEAR($E8)+(MONTH($E8)&gt;6)+O$2,6,30)&gt;$D$1,"",
IF(AND($H8&lt;&gt;"",$H8&lt;DATE(YEAR($E8)-(MONTH($E8)&lt;=6)+O$2,7,1)),"",
IF(AND(SUM($N8:O8)&lt;$I8,$H8&lt;&gt;"",$H8&lt;=DATE(YEAR($E8)+(MONTH($E8)&gt;6)+O$2,6,30),$H8&gt;=DATE(YEAR($E8)-(MONTH($E8)&lt;=6)+O$2,7,1)),$I8/($J8*365)*(DATE(YEAR($H8),MONTH($H8),DAY($H8))-DATE(YEAR($H8)-(MONTH($H8)&lt;=6),7,1)),
IF(AND(SUM($N8:O8)&lt;$I8,P$2&lt;=$J8),$I8/($J8*365)*MROUND((EDATE($E8,12*P$2))-(EDATE($E8,12*O$2)),5),
IF(AND(SUM($N8:O8)&lt;$I8,P$2&gt;$J8),$I8-SUM($N8:O8),"")))))),
IF($E8&gt;$D$1,"",
IF(DATE(YEAR($E8)+(MONTH($E8)&gt;6)+O$2,6,30)&gt;$D$1,"",
IF(AND($H8&lt;&gt;"",$H8&lt;DATE(YEAR($E8)-(MONTH($E8)&lt;=6)+O$2,7,1)),"",
IF(AND(SUM($N8:O8)&lt;$I8,$H8&lt;&gt;"",$H8&lt;=DATE(YEAR($E8)+(MONTH($E8)&gt;6)+O$2,6,30),$H8&gt;=DATE(YEAR($E8)-(MONTH($E8)&lt;=6)+O$2,7,1)),$K8*($I8-SUM($N8:O8))*((DATE(YEAR($H8),MONTH($H8),DAY($H8))-DATE(YEAR($H8)-(MONTH($H8)&lt;=6),7,1))/365),
IF(P$2&lt;=$J8,$K8*($I8-SUM($N8:O8))*MROUND((EDATE($E8,12*P$2))-(EDATE($E8,12*O$2)),5)/365,""))))))</f>
        <v>249.65753424657535</v>
      </c>
      <c r="Q8" s="249">
        <f xml:space="preserve">
IF($M8="SL",
IF($E8&gt;$D$1,"",
IF(DATE(YEAR($E8)+(MONTH($E8)&gt;6)+P$2,6,30)&gt;$D$1,"",
IF(AND($H8&lt;&gt;"",$H8&lt;DATE(YEAR($E8)-(MONTH($E8)&lt;=6)+P$2,7,1)),"",
IF(AND(SUM($N8:P8)&lt;$I8,$H8&lt;&gt;"",$H8&lt;=DATE(YEAR($E8)+(MONTH($E8)&gt;6)+P$2,6,30),$H8&gt;=DATE(YEAR($E8)-(MONTH($E8)&lt;=6)+P$2,7,1)),$I8/($J8*365)*(DATE(YEAR($H8),MONTH($H8),DAY($H8))-DATE(YEAR($H8)-(MONTH($H8)&lt;=6),7,1)),
IF(AND(SUM($N8:P8)&lt;$I8,Q$2&lt;=$J8),$I8/($J8*365)*MROUND((EDATE($E8,12*Q$2))-(EDATE($E8,12*P$2)),5),
IF(AND(SUM($N8:P8)&lt;$I8,Q$2&gt;$J8),$I8-SUM($N8:P8),"")))))),
IF($E8&gt;$D$1,"",
IF(DATE(YEAR($E8)+(MONTH($E8)&gt;6)+P$2,6,30)&gt;$D$1,"",
IF(AND($H8&lt;&gt;"",$H8&lt;DATE(YEAR($E8)-(MONTH($E8)&lt;=6)+P$2,7,1)),"",
IF(AND(SUM($N8:P8)&lt;$I8,$H8&lt;&gt;"",$H8&lt;=DATE(YEAR($E8)+(MONTH($E8)&gt;6)+P$2,6,30),$H8&gt;=DATE(YEAR($E8)-(MONTH($E8)&lt;=6)+P$2,7,1)),$K8*($I8-SUM($N8:P8))*((DATE(YEAR($H8),MONTH($H8),DAY($H8))-DATE(YEAR($H8)-(MONTH($H8)&lt;=6),7,1))/365),
IF(Q$2&lt;=$J8,$K8*($I8-SUM($N8:P8))*MROUND((EDATE($E8,12*Q$2))-(EDATE($E8,12*P$2)),5)/365,""))))))</f>
        <v>124.82876712328768</v>
      </c>
      <c r="R8" s="249" t="str">
        <f xml:space="preserve">
IF($M8="SL",
IF($E8&gt;$D$1,"",
IF(DATE(YEAR($E8)+(MONTH($E8)&gt;6)+Q$2,6,30)&gt;$D$1,"",
IF(AND($H8&lt;&gt;"",$H8&lt;DATE(YEAR($E8)-(MONTH($E8)&lt;=6)+Q$2,7,1)),"",
IF(AND(SUM($N8:Q8)&lt;$I8,$H8&lt;&gt;"",$H8&lt;=DATE(YEAR($E8)+(MONTH($E8)&gt;6)+Q$2,6,30),$H8&gt;=DATE(YEAR($E8)-(MONTH($E8)&lt;=6)+Q$2,7,1)),$I8/($J8*365)*(DATE(YEAR($H8),MONTH($H8),DAY($H8))-DATE(YEAR($H8)-(MONTH($H8)&lt;=6),7,1)),
IF(AND(SUM($N8:Q8)&lt;$I8,R$2&lt;=$J8),$I8/($J8*365)*MROUND((EDATE($E8,12*R$2))-(EDATE($E8,12*Q$2)),5),
IF(AND(SUM($N8:Q8)&lt;$I8,R$2&gt;$J8),$I8-SUM($N8:Q8),"")))))),
IF($E8&gt;$D$1,"",
IF(DATE(YEAR($E8)+(MONTH($E8)&gt;6)+Q$2,6,30)&gt;$D$1,"",
IF(AND($H8&lt;&gt;"",$H8&lt;DATE(YEAR($E8)-(MONTH($E8)&lt;=6)+Q$2,7,1)),"",
IF(AND(SUM($N8:Q8)&lt;$I8,$H8&lt;&gt;"",$H8&lt;=DATE(YEAR($E8)+(MONTH($E8)&gt;6)+Q$2,6,30),$H8&gt;=DATE(YEAR($E8)-(MONTH($E8)&lt;=6)+Q$2,7,1)),$K8*($I8-SUM($N8:Q8))*((DATE(YEAR($H8),MONTH($H8),DAY($H8))-DATE(YEAR($H8)-(MONTH($H8)&lt;=6),7,1))/365),
IF(R$2&lt;=$J8,$K8*($I8-SUM($N8:Q8))*MROUND((EDATE($E8,12*R$2))-(EDATE($E8,12*Q$2)),5)/365,""))))))</f>
        <v/>
      </c>
      <c r="S8" s="249" t="str">
        <f xml:space="preserve">
IF($M8="SL",
IF($E8&gt;$D$1,"",
IF(DATE(YEAR($E8)+(MONTH($E8)&gt;6)+R$2,6,30)&gt;$D$1,"",
IF(AND($H8&lt;&gt;"",$H8&lt;DATE(YEAR($E8)-(MONTH($E8)&lt;=6)+R$2,7,1)),"",
IF(AND(SUM($N8:R8)&lt;$I8,$H8&lt;&gt;"",$H8&lt;=DATE(YEAR($E8)+(MONTH($E8)&gt;6)+R$2,6,30),$H8&gt;=DATE(YEAR($E8)-(MONTH($E8)&lt;=6)+R$2,7,1)),$I8/($J8*365)*(DATE(YEAR($H8),MONTH($H8),DAY($H8))-DATE(YEAR($H8)-(MONTH($H8)&lt;=6),7,1)),
IF(AND(SUM($N8:R8)&lt;$I8,S$2&lt;=$J8),$I8/($J8*365)*MROUND((EDATE($E8,12*S$2))-(EDATE($E8,12*R$2)),5),
IF(AND(SUM($N8:R8)&lt;$I8,S$2&gt;$J8),$I8-SUM($N8:R8),"")))))),
IF($E8&gt;$D$1,"",
IF(DATE(YEAR($E8)+(MONTH($E8)&gt;6)+R$2,6,30)&gt;$D$1,"",
IF(AND($H8&lt;&gt;"",$H8&lt;DATE(YEAR($E8)-(MONTH($E8)&lt;=6)+R$2,7,1)),"",
IF(AND(SUM($N8:R8)&lt;$I8,$H8&lt;&gt;"",$H8&lt;=DATE(YEAR($E8)+(MONTH($E8)&gt;6)+R$2,6,30),$H8&gt;=DATE(YEAR($E8)-(MONTH($E8)&lt;=6)+R$2,7,1)),$K8*($I8-SUM($N8:R8))*((DATE(YEAR($H8),MONTH($H8),DAY($H8))-DATE(YEAR($H8)-(MONTH($H8)&lt;=6),7,1))/365),
IF(S$2&lt;=$J8,$K8*($I8-SUM($N8:R8))*MROUND((EDATE($E8,12*S$2))-(EDATE($E8,12*R$2)),5)/365,""))))))</f>
        <v/>
      </c>
      <c r="T8" s="249" t="str">
        <f xml:space="preserve">
IF($M8="SL",
IF($E8&gt;$D$1,"",
IF(DATE(YEAR($E8)+(MONTH($E8)&gt;6)+S$2,6,30)&gt;$D$1,"",
IF(AND($H8&lt;&gt;"",$H8&lt;DATE(YEAR($E8)-(MONTH($E8)&lt;=6)+S$2,7,1)),"",
IF(AND(SUM($N8:S8)&lt;$I8,$H8&lt;&gt;"",$H8&lt;=DATE(YEAR($E8)+(MONTH($E8)&gt;6)+S$2,6,30),$H8&gt;=DATE(YEAR($E8)-(MONTH($E8)&lt;=6)+S$2,7,1)),$I8/($J8*365)*(DATE(YEAR($H8),MONTH($H8),DAY($H8))-DATE(YEAR($H8)-(MONTH($H8)&lt;=6),7,1)),
IF(AND(SUM($N8:S8)&lt;$I8,T$2&lt;=$J8),$I8/($J8*365)*MROUND((EDATE($E8,12*T$2))-(EDATE($E8,12*S$2)),5),
IF(AND(SUM($N8:S8)&lt;$I8,T$2&gt;$J8),$I8-SUM($N8:S8),"")))))),
IF($E8&gt;$D$1,"",
IF(DATE(YEAR($E8)+(MONTH($E8)&gt;6)+S$2,6,30)&gt;$D$1,"",
IF(AND($H8&lt;&gt;"",$H8&lt;DATE(YEAR($E8)-(MONTH($E8)&lt;=6)+S$2,7,1)),"",
IF(AND(SUM($N8:S8)&lt;$I8,$H8&lt;&gt;"",$H8&lt;=DATE(YEAR($E8)+(MONTH($E8)&gt;6)+S$2,6,30),$H8&gt;=DATE(YEAR($E8)-(MONTH($E8)&lt;=6)+S$2,7,1)),$K8*($I8-SUM($N8:S8))*((DATE(YEAR($H8),MONTH($H8),DAY($H8))-DATE(YEAR($H8)-(MONTH($H8)&lt;=6),7,1))/365),
IF(T$2&lt;=$J8,$K8*($I8-SUM($N8:S8))*MROUND((EDATE($E8,12*T$2))-(EDATE($E8,12*S$2)),5)/365,""))))))</f>
        <v/>
      </c>
      <c r="U8" s="249" t="str">
        <f xml:space="preserve">
IF($M8="SL",
IF($E8&gt;$D$1,"",
IF(DATE(YEAR($E8)+(MONTH($E8)&gt;6)+T$2,6,30)&gt;$D$1,"",
IF(AND($H8&lt;&gt;"",$H8&lt;DATE(YEAR($E8)-(MONTH($E8)&lt;=6)+T$2,7,1)),"",
IF(AND(SUM($N8:T8)&lt;$I8,$H8&lt;&gt;"",$H8&lt;=DATE(YEAR($E8)+(MONTH($E8)&gt;6)+T$2,6,30),$H8&gt;=DATE(YEAR($E8)-(MONTH($E8)&lt;=6)+T$2,7,1)),$I8/($J8*365)*(DATE(YEAR($H8),MONTH($H8),DAY($H8))-DATE(YEAR($H8)-(MONTH($H8)&lt;=6),7,1)),
IF(AND(SUM($N8:T8)&lt;$I8,U$2&lt;=$J8),$I8/($J8*365)*MROUND((EDATE($E8,12*U$2))-(EDATE($E8,12*T$2)),5),
IF(AND(SUM($N8:T8)&lt;$I8,U$2&gt;$J8),$I8-SUM($N8:T8),"")))))),
IF($E8&gt;$D$1,"",
IF(DATE(YEAR($E8)+(MONTH($E8)&gt;6)+T$2,6,30)&gt;$D$1,"",
IF(AND($H8&lt;&gt;"",$H8&lt;DATE(YEAR($E8)-(MONTH($E8)&lt;=6)+T$2,7,1)),"",
IF(AND(SUM($N8:T8)&lt;$I8,$H8&lt;&gt;"",$H8&lt;=DATE(YEAR($E8)+(MONTH($E8)&gt;6)+T$2,6,30),$H8&gt;=DATE(YEAR($E8)-(MONTH($E8)&lt;=6)+T$2,7,1)),$K8*($I8-SUM($N8:T8))*((DATE(YEAR($H8),MONTH($H8),DAY($H8))-DATE(YEAR($H8)-(MONTH($H8)&lt;=6),7,1))/365),
IF(U$2&lt;=$J8,$K8*($I8-SUM($N8:T8))*MROUND((EDATE($E8,12*U$2))-(EDATE($E8,12*T$2)),5)/365,""))))))</f>
        <v/>
      </c>
      <c r="V8" s="249" t="str">
        <f xml:space="preserve">
IF($M8="SL",
IF($E8&gt;$D$1,"",
IF(DATE(YEAR($E8)+(MONTH($E8)&gt;6)+U$2,6,30)&gt;$D$1,"",
IF(AND($H8&lt;&gt;"",$H8&lt;DATE(YEAR($E8)-(MONTH($E8)&lt;=6)+U$2,7,1)),"",
IF(AND(SUM($N8:U8)&lt;$I8,$H8&lt;&gt;"",$H8&lt;=DATE(YEAR($E8)+(MONTH($E8)&gt;6)+U$2,6,30),$H8&gt;=DATE(YEAR($E8)-(MONTH($E8)&lt;=6)+U$2,7,1)),$I8/($J8*365)*(DATE(YEAR($H8),MONTH($H8),DAY($H8))-DATE(YEAR($H8)-(MONTH($H8)&lt;=6),7,1)),
IF(AND(SUM($N8:U8)&lt;$I8,V$2&lt;=$J8),$I8/($J8*365)*MROUND((EDATE($E8,12*V$2))-(EDATE($E8,12*U$2)),5),
IF(AND(SUM($N8:U8)&lt;$I8,V$2&gt;$J8),$I8-SUM($N8:U8),"")))))),
IF($E8&gt;$D$1,"",
IF(DATE(YEAR($E8)+(MONTH($E8)&gt;6)+U$2,6,30)&gt;$D$1,"",
IF(AND($H8&lt;&gt;"",$H8&lt;DATE(YEAR($E8)-(MONTH($E8)&lt;=6)+U$2,7,1)),"",
IF(AND(SUM($N8:U8)&lt;$I8,$H8&lt;&gt;"",$H8&lt;=DATE(YEAR($E8)+(MONTH($E8)&gt;6)+U$2,6,30),$H8&gt;=DATE(YEAR($E8)-(MONTH($E8)&lt;=6)+U$2,7,1)),$K8*($I8-SUM($N8:U8))*((DATE(YEAR($H8),MONTH($H8),DAY($H8))-DATE(YEAR($H8)-(MONTH($H8)&lt;=6),7,1))/365),
IF(V$2&lt;=$J8,$K8*($I8-SUM($N8:U8))*MROUND((EDATE($E8,12*V$2))-(EDATE($E8,12*U$2)),5)/365,""))))))</f>
        <v/>
      </c>
      <c r="W8" s="249" t="str">
        <f xml:space="preserve">
IF($M8="SL",
IF($E8&gt;$D$1,"",
IF(DATE(YEAR($E8)+(MONTH($E8)&gt;6)+V$2,6,30)&gt;$D$1,"",
IF(AND($H8&lt;&gt;"",$H8&lt;DATE(YEAR($E8)-(MONTH($E8)&lt;=6)+V$2,7,1)),"",
IF(AND(SUM($N8:V8)&lt;$I8,$H8&lt;&gt;"",$H8&lt;=DATE(YEAR($E8)+(MONTH($E8)&gt;6)+V$2,6,30),$H8&gt;=DATE(YEAR($E8)-(MONTH($E8)&lt;=6)+V$2,7,1)),$I8/($J8*365)*(DATE(YEAR($H8),MONTH($H8),DAY($H8))-DATE(YEAR($H8)-(MONTH($H8)&lt;=6),7,1)),
IF(AND(SUM($N8:V8)&lt;$I8,W$2&lt;=$J8),$I8/($J8*365)*MROUND((EDATE($E8,12*W$2))-(EDATE($E8,12*V$2)),5),
IF(AND(SUM($N8:V8)&lt;$I8,W$2&gt;$J8),$I8-SUM($N8:V8),"")))))),
IF($E8&gt;$D$1,"",
IF(DATE(YEAR($E8)+(MONTH($E8)&gt;6)+V$2,6,30)&gt;$D$1,"",
IF(AND($H8&lt;&gt;"",$H8&lt;DATE(YEAR($E8)-(MONTH($E8)&lt;=6)+V$2,7,1)),"",
IF(AND(SUM($N8:V8)&lt;$I8,$H8&lt;&gt;"",$H8&lt;=DATE(YEAR($E8)+(MONTH($E8)&gt;6)+V$2,6,30),$H8&gt;=DATE(YEAR($E8)-(MONTH($E8)&lt;=6)+V$2,7,1)),$K8*($I8-SUM($N8:V8))*((DATE(YEAR($H8),MONTH($H8),DAY($H8))-DATE(YEAR($H8)-(MONTH($H8)&lt;=6),7,1))/365),
IF(W$2&lt;=$J8,$K8*($I8-SUM($N8:V8))*MROUND((EDATE($E8,12*W$2))-(EDATE($E8,12*V$2)),5)/365,""))))))</f>
        <v/>
      </c>
      <c r="X8" s="249" t="str">
        <f xml:space="preserve">
IF($M8="SL",
IF($E8&gt;$D$1,"",
IF(DATE(YEAR($E8)+(MONTH($E8)&gt;6)+W$2,6,30)&gt;$D$1,"",
IF(AND($H8&lt;&gt;"",$H8&lt;DATE(YEAR($E8)-(MONTH($E8)&lt;=6)+W$2,7,1)),"",
IF(AND(SUM($N8:W8)&lt;$I8,$H8&lt;&gt;"",$H8&lt;=DATE(YEAR($E8)+(MONTH($E8)&gt;6)+W$2,6,30),$H8&gt;=DATE(YEAR($E8)-(MONTH($E8)&lt;=6)+W$2,7,1)),$I8/($J8*365)*(DATE(YEAR($H8),MONTH($H8),DAY($H8))-DATE(YEAR($H8)-(MONTH($H8)&lt;=6),7,1)),
IF(AND(SUM($N8:W8)&lt;$I8,X$2&lt;=$J8),$I8/($J8*365)*MROUND((EDATE($E8,12*X$2))-(EDATE($E8,12*W$2)),5),
IF(AND(SUM($N8:W8)&lt;$I8,X$2&gt;$J8),$I8-SUM($N8:W8),"")))))),
IF($E8&gt;$D$1,"",
IF(DATE(YEAR($E8)+(MONTH($E8)&gt;6)+W$2,6,30)&gt;$D$1,"",
IF(AND($H8&lt;&gt;"",$H8&lt;DATE(YEAR($E8)-(MONTH($E8)&lt;=6)+W$2,7,1)),"",
IF(AND(SUM($N8:W8)&lt;$I8,$H8&lt;&gt;"",$H8&lt;=DATE(YEAR($E8)+(MONTH($E8)&gt;6)+W$2,6,30),$H8&gt;=DATE(YEAR($E8)-(MONTH($E8)&lt;=6)+W$2,7,1)),$K8*($I8-SUM($N8:W8))*((DATE(YEAR($H8),MONTH($H8),DAY($H8))-DATE(YEAR($H8)-(MONTH($H8)&lt;=6),7,1))/365),
IF(X$2&lt;=$J8,$K8*($I8-SUM($N8:W8))*MROUND((EDATE($E8,12*X$2))-(EDATE($E8,12*W$2)),5)/365,""))))))</f>
        <v/>
      </c>
      <c r="Y8" s="249" t="str">
        <f xml:space="preserve">
IF($M8="SL",
IF($E8&gt;$D$1,"",
IF(DATE(YEAR($E8)+(MONTH($E8)&gt;6)+X$2,6,30)&gt;$D$1,"",
IF(AND($H8&lt;&gt;"",$H8&lt;DATE(YEAR($E8)-(MONTH($E8)&lt;=6)+X$2,7,1)),"",
IF(AND(SUM($N8:X8)&lt;$I8,$H8&lt;&gt;"",$H8&lt;=DATE(YEAR($E8)+(MONTH($E8)&gt;6)+X$2,6,30),$H8&gt;=DATE(YEAR($E8)-(MONTH($E8)&lt;=6)+X$2,7,1)),$I8/($J8*365)*(DATE(YEAR($H8),MONTH($H8),DAY($H8))-DATE(YEAR($H8)-(MONTH($H8)&lt;=6),7,1)),
IF(AND(SUM($N8:X8)&lt;$I8,Y$2&lt;=$J8),$I8/($J8*365)*MROUND((EDATE($E8,12*Y$2))-(EDATE($E8,12*X$2)),5),
IF(AND(SUM($N8:X8)&lt;$I8,Y$2&gt;$J8),$I8-SUM($N8:X8),"")))))),
IF($E8&gt;$D$1,"",
IF(DATE(YEAR($E8)+(MONTH($E8)&gt;6)+X$2,6,30)&gt;$D$1,"",
IF(AND($H8&lt;&gt;"",$H8&lt;DATE(YEAR($E8)-(MONTH($E8)&lt;=6)+X$2,7,1)),"",
IF(AND(SUM($N8:X8)&lt;$I8,$H8&lt;&gt;"",$H8&lt;=DATE(YEAR($E8)+(MONTH($E8)&gt;6)+X$2,6,30),$H8&gt;=DATE(YEAR($E8)-(MONTH($E8)&lt;=6)+X$2,7,1)),$K8*($I8-SUM($N8:X8))*((DATE(YEAR($H8),MONTH($H8),DAY($H8))-DATE(YEAR($H8)-(MONTH($H8)&lt;=6),7,1))/365),
IF(Y$2&lt;=$J8,$K8*($I8-SUM($N8:X8))*MROUND((EDATE($E8,12*Y$2))-(EDATE($E8,12*X$2)),5)/365,""))))))</f>
        <v/>
      </c>
      <c r="Z8" s="249" t="str">
        <f xml:space="preserve">
IF($M8="SL",
IF($E8&gt;$D$1,"",
IF(DATE(YEAR($E8)+(MONTH($E8)&gt;6)+Y$2,6,30)&gt;$D$1,"",
IF(AND($H8&lt;&gt;"",$H8&lt;DATE(YEAR($E8)-(MONTH($E8)&lt;=6)+Y$2,7,1)),"",
IF(AND(SUM($N8:Y8)&lt;$I8,$H8&lt;&gt;"",$H8&lt;=DATE(YEAR($E8)+(MONTH($E8)&gt;6)+Y$2,6,30),$H8&gt;=DATE(YEAR($E8)-(MONTH($E8)&lt;=6)+Y$2,7,1)),$I8/($J8*365)*(DATE(YEAR($H8),MONTH($H8),DAY($H8))-DATE(YEAR($H8)-(MONTH($H8)&lt;=6),7,1)),
IF(AND(SUM($N8:Y8)&lt;$I8,Z$2&lt;=$J8),$I8/($J8*365)*MROUND((EDATE($E8,12*Z$2))-(EDATE($E8,12*Y$2)),5),
IF(AND(SUM($N8:Y8)&lt;$I8,Z$2&gt;$J8),$I8-SUM($N8:Y8),"")))))),
IF($E8&gt;$D$1,"",
IF(DATE(YEAR($E8)+(MONTH($E8)&gt;6)+Y$2,6,30)&gt;$D$1,"",
IF(AND($H8&lt;&gt;"",$H8&lt;DATE(YEAR($E8)-(MONTH($E8)&lt;=6)+Y$2,7,1)),"",
IF(AND(SUM($N8:Y8)&lt;$I8,$H8&lt;&gt;"",$H8&lt;=DATE(YEAR($E8)+(MONTH($E8)&gt;6)+Y$2,6,30),$H8&gt;=DATE(YEAR($E8)-(MONTH($E8)&lt;=6)+Y$2,7,1)),$K8*($I8-SUM($N8:Y8))*((DATE(YEAR($H8),MONTH($H8),DAY($H8))-DATE(YEAR($H8)-(MONTH($H8)&lt;=6),7,1))/365),
IF(Z$2&lt;=$J8,$K8*($I8-SUM($N8:Y8))*MROUND((EDATE($E8,12*Z$2))-(EDATE($E8,12*Y$2)),5)/365,""))))))</f>
        <v/>
      </c>
      <c r="AA8" s="249" t="str">
        <f xml:space="preserve">
IF($M8="SL",
IF($E8&gt;$D$1,"",
IF(DATE(YEAR($E8)+(MONTH($E8)&gt;6)+Z$2,6,30)&gt;$D$1,"",
IF(AND($H8&lt;&gt;"",$H8&lt;DATE(YEAR($E8)-(MONTH($E8)&lt;=6)+Z$2,7,1)),"",
IF(AND(SUM($N8:Z8)&lt;$I8,$H8&lt;&gt;"",$H8&lt;=DATE(YEAR($E8)+(MONTH($E8)&gt;6)+Z$2,6,30),$H8&gt;=DATE(YEAR($E8)-(MONTH($E8)&lt;=6)+Z$2,7,1)),$I8/($J8*365)*(DATE(YEAR($H8),MONTH($H8),DAY($H8))-DATE(YEAR($H8)-(MONTH($H8)&lt;=6),7,1)),
IF(AND(SUM($N8:Z8)&lt;$I8,AA$2&lt;=$J8),$I8/($J8*365)*MROUND((EDATE($E8,12*AA$2))-(EDATE($E8,12*Z$2)),5),
IF(AND(SUM($N8:Z8)&lt;$I8,AA$2&gt;$J8),$I8-SUM($N8:Z8),"")))))),
IF($E8&gt;$D$1,"",
IF(DATE(YEAR($E8)+(MONTH($E8)&gt;6)+Z$2,6,30)&gt;$D$1,"",
IF(AND($H8&lt;&gt;"",$H8&lt;DATE(YEAR($E8)-(MONTH($E8)&lt;=6)+Z$2,7,1)),"",
IF(AND(SUM($N8:Z8)&lt;$I8,$H8&lt;&gt;"",$H8&lt;=DATE(YEAR($E8)+(MONTH($E8)&gt;6)+Z$2,6,30),$H8&gt;=DATE(YEAR($E8)-(MONTH($E8)&lt;=6)+Z$2,7,1)),$K8*($I8-SUM($N8:Z8))*((DATE(YEAR($H8),MONTH($H8),DAY($H8))-DATE(YEAR($H8)-(MONTH($H8)&lt;=6),7,1))/365),
IF(AA$2&lt;=$J8,$K8*($I8-SUM($N8:Z8))*MROUND((EDATE($E8,12*AA$2))-(EDATE($E8,12*Z$2)),5)/365,""))))))</f>
        <v/>
      </c>
      <c r="AB8" s="249" t="str">
        <f xml:space="preserve">
IF($M8="SL",
IF($E8&gt;$D$1,"",
IF(DATE(YEAR($E8)+(MONTH($E8)&gt;6)+AA$2,6,30)&gt;$D$1,"",
IF(AND($H8&lt;&gt;"",$H8&lt;DATE(YEAR($E8)-(MONTH($E8)&lt;=6)+AA$2,7,1)),"",
IF(AND(SUM($N8:AA8)&lt;$I8,$H8&lt;&gt;"",$H8&lt;=DATE(YEAR($E8)+(MONTH($E8)&gt;6)+AA$2,6,30),$H8&gt;=DATE(YEAR($E8)-(MONTH($E8)&lt;=6)+AA$2,7,1)),$I8/($J8*365)*(DATE(YEAR($H8),MONTH($H8),DAY($H8))-DATE(YEAR($H8)-(MONTH($H8)&lt;=6),7,1)),
IF(AND(SUM($N8:AA8)&lt;$I8,AB$2&lt;=$J8),$I8/($J8*365)*MROUND((EDATE($E8,12*AB$2))-(EDATE($E8,12*AA$2)),5),
IF(AND(SUM($N8:AA8)&lt;$I8,AB$2&gt;$J8),$I8-SUM($N8:AA8),"")))))),
IF($E8&gt;$D$1,"",
IF(DATE(YEAR($E8)+(MONTH($E8)&gt;6)+AA$2,6,30)&gt;$D$1,"",
IF(AND($H8&lt;&gt;"",$H8&lt;DATE(YEAR($E8)-(MONTH($E8)&lt;=6)+AA$2,7,1)),"",
IF(AND(SUM($N8:AA8)&lt;$I8,$H8&lt;&gt;"",$H8&lt;=DATE(YEAR($E8)+(MONTH($E8)&gt;6)+AA$2,6,30),$H8&gt;=DATE(YEAR($E8)-(MONTH($E8)&lt;=6)+AA$2,7,1)),$K8*($I8-SUM($N8:AA8))*((DATE(YEAR($H8),MONTH($H8),DAY($H8))-DATE(YEAR($H8)-(MONTH($H8)&lt;=6),7,1))/365),
IF(AB$2&lt;=$J8,$K8*($I8-SUM($N8:AA8))*MROUND((EDATE($E8,12*AB$2))-(EDATE($E8,12*AA$2)),5)/365,""))))))</f>
        <v/>
      </c>
      <c r="AC8" s="249" t="str">
        <f xml:space="preserve">
IF($M8="SL",
IF($E8&gt;$D$1,"",
IF(DATE(YEAR($E8)+(MONTH($E8)&gt;6)+AB$2,6,30)&gt;$D$1,"",
IF(AND($H8&lt;&gt;"",$H8&lt;DATE(YEAR($E8)-(MONTH($E8)&lt;=6)+AB$2,7,1)),"",
IF(AND(SUM($N8:AB8)&lt;$I8,$H8&lt;&gt;"",$H8&lt;=DATE(YEAR($E8)+(MONTH($E8)&gt;6)+AB$2,6,30),$H8&gt;=DATE(YEAR($E8)-(MONTH($E8)&lt;=6)+AB$2,7,1)),$I8/($J8*365)*(DATE(YEAR($H8),MONTH($H8),DAY($H8))-DATE(YEAR($H8)-(MONTH($H8)&lt;=6),7,1)),
IF(AND(SUM($N8:AB8)&lt;$I8,AC$2&lt;=$J8),$I8/($J8*365)*MROUND((EDATE($E8,12*AC$2))-(EDATE($E8,12*AB$2)),5),
IF(AND(SUM($N8:AB8)&lt;$I8,AC$2&gt;$J8),$I8-SUM($N8:AB8),"")))))),
IF($E8&gt;$D$1,"",
IF(DATE(YEAR($E8)+(MONTH($E8)&gt;6)+AB$2,6,30)&gt;$D$1,"",
IF(AND($H8&lt;&gt;"",$H8&lt;DATE(YEAR($E8)-(MONTH($E8)&lt;=6)+AB$2,7,1)),"",
IF(AND(SUM($N8:AB8)&lt;$I8,$H8&lt;&gt;"",$H8&lt;=DATE(YEAR($E8)+(MONTH($E8)&gt;6)+AB$2,6,30),$H8&gt;=DATE(YEAR($E8)-(MONTH($E8)&lt;=6)+AB$2,7,1)),$K8*($I8-SUM($N8:AB8))*((DATE(YEAR($H8),MONTH($H8),DAY($H8))-DATE(YEAR($H8)-(MONTH($H8)&lt;=6),7,1))/365),
IF(AC$2&lt;=$J8,$K8*($I8-SUM($N8:AB8))*MROUND((EDATE($E8,12*AC$2))-(EDATE($E8,12*AB$2)),5)/365,""))))))</f>
        <v/>
      </c>
      <c r="AD8" s="249" t="str">
        <f xml:space="preserve">
IF($M8="SL",
IF($E8&gt;$D$1,"",
IF(DATE(YEAR($E8)+(MONTH($E8)&gt;6)+AC$2,6,30)&gt;$D$1,"",
IF(AND($H8&lt;&gt;"",$H8&lt;DATE(YEAR($E8)-(MONTH($E8)&lt;=6)+AC$2,7,1)),"",
IF(AND(SUM($N8:AC8)&lt;$I8,$H8&lt;&gt;"",$H8&lt;=DATE(YEAR($E8)+(MONTH($E8)&gt;6)+AC$2,6,30),$H8&gt;=DATE(YEAR($E8)-(MONTH($E8)&lt;=6)+AC$2,7,1)),$I8/($J8*365)*(DATE(YEAR($H8),MONTH($H8),DAY($H8))-DATE(YEAR($H8)-(MONTH($H8)&lt;=6),7,1)),
IF(AND(SUM($N8:AC8)&lt;$I8,AD$2&lt;=$J8),$I8/($J8*365)*MROUND((EDATE($E8,12*AD$2))-(EDATE($E8,12*AC$2)),5),
IF(AND(SUM($N8:AC8)&lt;$I8,AD$2&gt;$J8),$I8-SUM($N8:AC8),"")))))),
IF($E8&gt;$D$1,"",
IF(DATE(YEAR($E8)+(MONTH($E8)&gt;6)+AC$2,6,30)&gt;$D$1,"",
IF(AND($H8&lt;&gt;"",$H8&lt;DATE(YEAR($E8)-(MONTH($E8)&lt;=6)+AC$2,7,1)),"",
IF(AND(SUM($N8:AC8)&lt;$I8,$H8&lt;&gt;"",$H8&lt;=DATE(YEAR($E8)+(MONTH($E8)&gt;6)+AC$2,6,30),$H8&gt;=DATE(YEAR($E8)-(MONTH($E8)&lt;=6)+AC$2,7,1)),$K8*($I8-SUM($N8:AC8))*((DATE(YEAR($H8),MONTH($H8),DAY($H8))-DATE(YEAR($H8)-(MONTH($H8)&lt;=6),7,1))/365),
IF(AD$2&lt;=$J8,$K8*($I8-SUM($N8:AC8))*MROUND((EDATE($E8,12*AD$2))-(EDATE($E8,12*AC$2)),5)/365,""))))))</f>
        <v/>
      </c>
      <c r="AE8" s="249" t="str">
        <f xml:space="preserve">
IF($M8="SL",
IF($E8&gt;$D$1,"",
IF(DATE(YEAR($E8)+(MONTH($E8)&gt;6)+AD$2,6,30)&gt;$D$1,"",
IF(AND($H8&lt;&gt;"",$H8&lt;DATE(YEAR($E8)-(MONTH($E8)&lt;=6)+AD$2,7,1)),"",
IF(AND(SUM($N8:AD8)&lt;$I8,$H8&lt;&gt;"",$H8&lt;=DATE(YEAR($E8)+(MONTH($E8)&gt;6)+AD$2,6,30),$H8&gt;=DATE(YEAR($E8)-(MONTH($E8)&lt;=6)+AD$2,7,1)),$I8/($J8*365)*(DATE(YEAR($H8),MONTH($H8),DAY($H8))-DATE(YEAR($H8)-(MONTH($H8)&lt;=6),7,1)),
IF(AND(SUM($N8:AD8)&lt;$I8,AE$2&lt;=$J8),$I8/($J8*365)*MROUND((EDATE($E8,12*AE$2))-(EDATE($E8,12*AD$2)),5),
IF(AND(SUM($N8:AD8)&lt;$I8,AE$2&gt;$J8),$I8-SUM($N8:AD8),"")))))),
IF($E8&gt;$D$1,"",
IF(DATE(YEAR($E8)+(MONTH($E8)&gt;6)+AD$2,6,30)&gt;$D$1,"",
IF(AND($H8&lt;&gt;"",$H8&lt;DATE(YEAR($E8)-(MONTH($E8)&lt;=6)+AD$2,7,1)),"",
IF(AND(SUM($N8:AD8)&lt;$I8,$H8&lt;&gt;"",$H8&lt;=DATE(YEAR($E8)+(MONTH($E8)&gt;6)+AD$2,6,30),$H8&gt;=DATE(YEAR($E8)-(MONTH($E8)&lt;=6)+AD$2,7,1)),$K8*($I8-SUM($N8:AD8))*((DATE(YEAR($H8),MONTH($H8),DAY($H8))-DATE(YEAR($H8)-(MONTH($H8)&lt;=6),7,1))/365),
IF(AE$2&lt;=$J8,$K8*($I8-SUM($N8:AD8))*MROUND((EDATE($E8,12*AE$2))-(EDATE($E8,12*AD$2)),5)/365,""))))))</f>
        <v/>
      </c>
      <c r="AF8" s="249" t="str">
        <f xml:space="preserve">
IF($M8="SL",
IF($E8&gt;$D$1,"",
IF(DATE(YEAR($E8)+(MONTH($E8)&gt;6)+AE$2,6,30)&gt;$D$1,"",
IF(AND($H8&lt;&gt;"",$H8&lt;DATE(YEAR($E8)-(MONTH($E8)&lt;=6)+AE$2,7,1)),"",
IF(AND(SUM($N8:AE8)&lt;$I8,$H8&lt;&gt;"",$H8&lt;=DATE(YEAR($E8)+(MONTH($E8)&gt;6)+AE$2,6,30),$H8&gt;=DATE(YEAR($E8)-(MONTH($E8)&lt;=6)+AE$2,7,1)),$I8/($J8*365)*(DATE(YEAR($H8),MONTH($H8),DAY($H8))-DATE(YEAR($H8)-(MONTH($H8)&lt;=6),7,1)),
IF(AND(SUM($N8:AE8)&lt;$I8,AF$2&lt;=$J8),$I8/($J8*365)*MROUND((EDATE($E8,12*AF$2))-(EDATE($E8,12*AE$2)),5),
IF(AND(SUM($N8:AE8)&lt;$I8,AF$2&gt;$J8),$I8-SUM($N8:AE8),"")))))),
IF($E8&gt;$D$1,"",
IF(DATE(YEAR($E8)+(MONTH($E8)&gt;6)+AE$2,6,30)&gt;$D$1,"",
IF(AND($H8&lt;&gt;"",$H8&lt;DATE(YEAR($E8)-(MONTH($E8)&lt;=6)+AE$2,7,1)),"",
IF(AND(SUM($N8:AE8)&lt;$I8,$H8&lt;&gt;"",$H8&lt;=DATE(YEAR($E8)+(MONTH($E8)&gt;6)+AE$2,6,30),$H8&gt;=DATE(YEAR($E8)-(MONTH($E8)&lt;=6)+AE$2,7,1)),$K8*($I8-SUM($N8:AE8))*((DATE(YEAR($H8),MONTH($H8),DAY($H8))-DATE(YEAR($H8)-(MONTH($H8)&lt;=6),7,1))/365),
IF(AF$2&lt;=$J8,$K8*($I8-SUM($N8:AE8))*MROUND((EDATE($E8,12*AF$2))-(EDATE($E8,12*AE$2)),5)/365,""))))))</f>
        <v/>
      </c>
      <c r="AG8" s="249" t="str">
        <f xml:space="preserve">
IF($M8="SL",
IF($E8&gt;$D$1,"",
IF(DATE(YEAR($E8)+(MONTH($E8)&gt;6)+AF$2,6,30)&gt;$D$1,"",
IF(AND($H8&lt;&gt;"",$H8&lt;DATE(YEAR($E8)-(MONTH($E8)&lt;=6)+AF$2,7,1)),"",
IF(AND(SUM($N8:AF8)&lt;$I8,$H8&lt;&gt;"",$H8&lt;=DATE(YEAR($E8)+(MONTH($E8)&gt;6)+AF$2,6,30),$H8&gt;=DATE(YEAR($E8)-(MONTH($E8)&lt;=6)+AF$2,7,1)),$I8/($J8*365)*(DATE(YEAR($H8),MONTH($H8),DAY($H8))-DATE(YEAR($H8)-(MONTH($H8)&lt;=6),7,1)),
IF(AND(SUM($N8:AF8)&lt;$I8,AG$2&lt;=$J8),$I8/($J8*365)*MROUND((EDATE($E8,12*AG$2))-(EDATE($E8,12*AF$2)),5),
IF(AND(SUM($N8:AF8)&lt;$I8,AG$2&gt;$J8),$I8-SUM($N8:AF8),"")))))),
IF($E8&gt;$D$1,"",
IF(DATE(YEAR($E8)+(MONTH($E8)&gt;6)+AF$2,6,30)&gt;$D$1,"",
IF(AND($H8&lt;&gt;"",$H8&lt;DATE(YEAR($E8)-(MONTH($E8)&lt;=6)+AF$2,7,1)),"",
IF(AND(SUM($N8:AF8)&lt;$I8,$H8&lt;&gt;"",$H8&lt;=DATE(YEAR($E8)+(MONTH($E8)&gt;6)+AF$2,6,30),$H8&gt;=DATE(YEAR($E8)-(MONTH($E8)&lt;=6)+AF$2,7,1)),$K8*($I8-SUM($N8:AF8))*((DATE(YEAR($H8),MONTH($H8),DAY($H8))-DATE(YEAR($H8)-(MONTH($H8)&lt;=6),7,1))/365),
IF(AG$2&lt;=$J8,$K8*($I8-SUM($N8:AF8))*MROUND((EDATE($E8,12*AG$2))-(EDATE($E8,12*AF$2)),5)/365,""))))))</f>
        <v/>
      </c>
      <c r="AH8" s="249" t="str">
        <f xml:space="preserve">
IF($M8="SL",
IF($E8&gt;$D$1,"",
IF(DATE(YEAR($E8)+(MONTH($E8)&gt;6)+AG$2,6,30)&gt;$D$1,"",
IF(AND($H8&lt;&gt;"",$H8&lt;DATE(YEAR($E8)-(MONTH($E8)&lt;=6)+AG$2,7,1)),"",
IF(AND(SUM($N8:AG8)&lt;$I8,$H8&lt;&gt;"",$H8&lt;=DATE(YEAR($E8)+(MONTH($E8)&gt;6)+AG$2,6,30),$H8&gt;=DATE(YEAR($E8)-(MONTH($E8)&lt;=6)+AG$2,7,1)),$I8/($J8*365)*(DATE(YEAR($H8),MONTH($H8),DAY($H8))-DATE(YEAR($H8)-(MONTH($H8)&lt;=6),7,1)),
IF(AND(SUM($N8:AG8)&lt;$I8,AH$2&lt;=$J8),$I8/($J8*365)*MROUND((EDATE($E8,12*AH$2))-(EDATE($E8,12*AG$2)),5),
IF(AND(SUM($N8:AG8)&lt;$I8,AH$2&gt;$J8),$I8-SUM($N8:AG8),"")))))),
IF($E8&gt;$D$1,"",
IF(DATE(YEAR($E8)+(MONTH($E8)&gt;6)+AG$2,6,30)&gt;$D$1,"",
IF(AND($H8&lt;&gt;"",$H8&lt;DATE(YEAR($E8)-(MONTH($E8)&lt;=6)+AG$2,7,1)),"",
IF(AND(SUM($N8:AG8)&lt;$I8,$H8&lt;&gt;"",$H8&lt;=DATE(YEAR($E8)+(MONTH($E8)&gt;6)+AG$2,6,30),$H8&gt;=DATE(YEAR($E8)-(MONTH($E8)&lt;=6)+AG$2,7,1)),$K8*($I8-SUM($N8:AG8))*((DATE(YEAR($H8),MONTH($H8),DAY($H8))-DATE(YEAR($H8)-(MONTH($H8)&lt;=6),7,1))/365),
IF(AH$2&lt;=$J8,$K8*($I8-SUM($N8:AG8))*MROUND((EDATE($E8,12*AH$2))-(EDATE($E8,12*AG$2)),5)/365,""))))))</f>
        <v/>
      </c>
      <c r="AI8" s="249" t="str">
        <f xml:space="preserve">
IF($M8="SL",
IF($E8&gt;$D$1,"",
IF(DATE(YEAR($E8)+(MONTH($E8)&gt;6)+AH$2,6,30)&gt;$D$1,"",
IF(AND($H8&lt;&gt;"",$H8&lt;DATE(YEAR($E8)-(MONTH($E8)&lt;=6)+AH$2,7,1)),"",
IF(AND(SUM($N8:AH8)&lt;$I8,$H8&lt;&gt;"",$H8&lt;=DATE(YEAR($E8)+(MONTH($E8)&gt;6)+AH$2,6,30),$H8&gt;=DATE(YEAR($E8)-(MONTH($E8)&lt;=6)+AH$2,7,1)),$I8/($J8*365)*(DATE(YEAR($H8),MONTH($H8),DAY($H8))-DATE(YEAR($H8)-(MONTH($H8)&lt;=6),7,1)),
IF(AND(SUM($N8:AH8)&lt;$I8,AI$2&lt;=$J8),$I8/($J8*365)*MROUND((EDATE($E8,12*AI$2))-(EDATE($E8,12*AH$2)),5),
IF(AND(SUM($N8:AH8)&lt;$I8,AI$2&gt;$J8),$I8-SUM($N8:AH8),"")))))),
IF($E8&gt;$D$1,"",
IF(DATE(YEAR($E8)+(MONTH($E8)&gt;6)+AH$2,6,30)&gt;$D$1,"",
IF(AND($H8&lt;&gt;"",$H8&lt;DATE(YEAR($E8)-(MONTH($E8)&lt;=6)+AH$2,7,1)),"",
IF(AND(SUM($N8:AH8)&lt;$I8,$H8&lt;&gt;"",$H8&lt;=DATE(YEAR($E8)+(MONTH($E8)&gt;6)+AH$2,6,30),$H8&gt;=DATE(YEAR($E8)-(MONTH($E8)&lt;=6)+AH$2,7,1)),$K8*($I8-SUM($N8:AH8))*((DATE(YEAR($H8),MONTH($H8),DAY($H8))-DATE(YEAR($H8)-(MONTH($H8)&lt;=6),7,1))/365),
IF(AI$2&lt;=$J8,$K8*($I8-SUM($N8:AH8))*MROUND((EDATE($E8,12*AI$2))-(EDATE($E8,12*AH$2)),5)/365,""))))))</f>
        <v/>
      </c>
      <c r="AJ8" s="249" t="str">
        <f xml:space="preserve">
IF($M8="SL",
IF($E8&gt;$D$1,"",
IF(DATE(YEAR($E8)+(MONTH($E8)&gt;6)+AI$2,6,30)&gt;$D$1,"",
IF(AND($H8&lt;&gt;"",$H8&lt;DATE(YEAR($E8)-(MONTH($E8)&lt;=6)+AI$2,7,1)),"",
IF(AND(SUM($N8:AI8)&lt;$I8,$H8&lt;&gt;"",$H8&lt;=DATE(YEAR($E8)+(MONTH($E8)&gt;6)+AI$2,6,30),$H8&gt;=DATE(YEAR($E8)-(MONTH($E8)&lt;=6)+AI$2,7,1)),$I8/($J8*365)*(DATE(YEAR($H8),MONTH($H8),DAY($H8))-DATE(YEAR($H8)-(MONTH($H8)&lt;=6),7,1)),
IF(AND(SUM($N8:AI8)&lt;$I8,AJ$2&lt;=$J8),$I8/($J8*365)*MROUND((EDATE($E8,12*AJ$2))-(EDATE($E8,12*AI$2)),5),
IF(AND(SUM($N8:AI8)&lt;$I8,AJ$2&gt;$J8),$I8-SUM($N8:AI8),"")))))),
IF($E8&gt;$D$1,"",
IF(DATE(YEAR($E8)+(MONTH($E8)&gt;6)+AI$2,6,30)&gt;$D$1,"",
IF(AND($H8&lt;&gt;"",$H8&lt;DATE(YEAR($E8)-(MONTH($E8)&lt;=6)+AI$2,7,1)),"",
IF(AND(SUM($N8:AI8)&lt;$I8,$H8&lt;&gt;"",$H8&lt;=DATE(YEAR($E8)+(MONTH($E8)&gt;6)+AI$2,6,30),$H8&gt;=DATE(YEAR($E8)-(MONTH($E8)&lt;=6)+AI$2,7,1)),$K8*($I8-SUM($N8:AI8))*((DATE(YEAR($H8),MONTH($H8),DAY($H8))-DATE(YEAR($H8)-(MONTH($H8)&lt;=6),7,1))/365),
IF(AJ$2&lt;=$J8,$K8*($I8-SUM($N8:AI8))*MROUND((EDATE($E8,12*AJ$2))-(EDATE($E8,12*AI$2)),5)/365,""))))))</f>
        <v/>
      </c>
      <c r="AK8" s="249" t="str">
        <f xml:space="preserve">
IF($M8="SL",
IF($E8&gt;$D$1,"",
IF(DATE(YEAR($E8)+(MONTH($E8)&gt;6)+AJ$2,6,30)&gt;$D$1,"",
IF(AND($H8&lt;&gt;"",$H8&lt;DATE(YEAR($E8)-(MONTH($E8)&lt;=6)+AJ$2,7,1)),"",
IF(AND(SUM($N8:AJ8)&lt;$I8,$H8&lt;&gt;"",$H8&lt;=DATE(YEAR($E8)+(MONTH($E8)&gt;6)+AJ$2,6,30),$H8&gt;=DATE(YEAR($E8)-(MONTH($E8)&lt;=6)+AJ$2,7,1)),$I8/($J8*365)*(DATE(YEAR($H8),MONTH($H8),DAY($H8))-DATE(YEAR($H8)-(MONTH($H8)&lt;=6),7,1)),
IF(AND(SUM($N8:AJ8)&lt;$I8,AK$2&lt;=$J8),$I8/($J8*365)*MROUND((EDATE($E8,12*AK$2))-(EDATE($E8,12*AJ$2)),5),
IF(AND(SUM($N8:AJ8)&lt;$I8,AK$2&gt;$J8),$I8-SUM($N8:AJ8),"")))))),
IF($E8&gt;$D$1,"",
IF(DATE(YEAR($E8)+(MONTH($E8)&gt;6)+AJ$2,6,30)&gt;$D$1,"",
IF(AND($H8&lt;&gt;"",$H8&lt;DATE(YEAR($E8)-(MONTH($E8)&lt;=6)+AJ$2,7,1)),"",
IF(AND(SUM($N8:AJ8)&lt;$I8,$H8&lt;&gt;"",$H8&lt;=DATE(YEAR($E8)+(MONTH($E8)&gt;6)+AJ$2,6,30),$H8&gt;=DATE(YEAR($E8)-(MONTH($E8)&lt;=6)+AJ$2,7,1)),$K8*($I8-SUM($N8:AJ8))*((DATE(YEAR($H8),MONTH($H8),DAY($H8))-DATE(YEAR($H8)-(MONTH($H8)&lt;=6),7,1))/365),
IF(AK$2&lt;=$J8,$K8*($I8-SUM($N8:AJ8))*MROUND((EDATE($E8,12*AK$2))-(EDATE($E8,12*AJ$2)),5)/365,""))))))</f>
        <v/>
      </c>
      <c r="AL8" s="249" t="str">
        <f xml:space="preserve">
IF($M8="SL",
IF($E8&gt;$D$1,"",
IF(DATE(YEAR($E8)+(MONTH($E8)&gt;6)+AK$2,6,30)&gt;$D$1,"",
IF(AND($H8&lt;&gt;"",$H8&lt;DATE(YEAR($E8)-(MONTH($E8)&lt;=6)+AK$2,7,1)),"",
IF(AND(SUM($N8:AK8)&lt;$I8,$H8&lt;&gt;"",$H8&lt;=DATE(YEAR($E8)+(MONTH($E8)&gt;6)+AK$2,6,30),$H8&gt;=DATE(YEAR($E8)-(MONTH($E8)&lt;=6)+AK$2,7,1)),$I8/($J8*365)*(DATE(YEAR($H8),MONTH($H8),DAY($H8))-DATE(YEAR($H8)-(MONTH($H8)&lt;=6),7,1)),
IF(AND(SUM($N8:AK8)&lt;$I8,AL$2&lt;=$J8),$I8/($J8*365)*MROUND((EDATE($E8,12*AL$2))-(EDATE($E8,12*AK$2)),5),
IF(AND(SUM($N8:AK8)&lt;$I8,AL$2&gt;$J8),$I8-SUM($N8:AK8),"")))))),
IF($E8&gt;$D$1,"",
IF(DATE(YEAR($E8)+(MONTH($E8)&gt;6)+AK$2,6,30)&gt;$D$1,"",
IF(AND($H8&lt;&gt;"",$H8&lt;DATE(YEAR($E8)-(MONTH($E8)&lt;=6)+AK$2,7,1)),"",
IF(AND(SUM($N8:AK8)&lt;$I8,$H8&lt;&gt;"",$H8&lt;=DATE(YEAR($E8)+(MONTH($E8)&gt;6)+AK$2,6,30),$H8&gt;=DATE(YEAR($E8)-(MONTH($E8)&lt;=6)+AK$2,7,1)),$K8*($I8-SUM($N8:AK8))*((DATE(YEAR($H8),MONTH($H8),DAY($H8))-DATE(YEAR($H8)-(MONTH($H8)&lt;=6),7,1))/365),
IF(AL$2&lt;=$J8,$K8*($I8-SUM($N8:AK8))*MROUND((EDATE($E8,12*AL$2))-(EDATE($E8,12*AK$2)),5)/365,""))))))</f>
        <v/>
      </c>
      <c r="AM8" s="249" t="str">
        <f xml:space="preserve">
IF($M8="SL",
IF($E8&gt;$D$1,"",
IF(DATE(YEAR($E8)+(MONTH($E8)&gt;6)+AL$2,6,30)&gt;$D$1,"",
IF(AND($H8&lt;&gt;"",$H8&lt;DATE(YEAR($E8)-(MONTH($E8)&lt;=6)+AL$2,7,1)),"",
IF(AND(SUM($N8:AL8)&lt;$I8,$H8&lt;&gt;"",$H8&lt;=DATE(YEAR($E8)+(MONTH($E8)&gt;6)+AL$2,6,30),$H8&gt;=DATE(YEAR($E8)-(MONTH($E8)&lt;=6)+AL$2,7,1)),$I8/($J8*365)*(DATE(YEAR($H8),MONTH($H8),DAY($H8))-DATE(YEAR($H8)-(MONTH($H8)&lt;=6),7,1)),
IF(AND(SUM($N8:AL8)&lt;$I8,AM$2&lt;=$J8),$I8/($J8*365)*MROUND((EDATE($E8,12*AM$2))-(EDATE($E8,12*AL$2)),5),
IF(AND(SUM($N8:AL8)&lt;$I8,AM$2&gt;$J8),$I8-SUM($N8:AL8),"")))))),
IF($E8&gt;$D$1,"",
IF(DATE(YEAR($E8)+(MONTH($E8)&gt;6)+AL$2,6,30)&gt;$D$1,"",
IF(AND($H8&lt;&gt;"",$H8&lt;DATE(YEAR($E8)-(MONTH($E8)&lt;=6)+AL$2,7,1)),"",
IF(AND(SUM($N8:AL8)&lt;$I8,$H8&lt;&gt;"",$H8&lt;=DATE(YEAR($E8)+(MONTH($E8)&gt;6)+AL$2,6,30),$H8&gt;=DATE(YEAR($E8)-(MONTH($E8)&lt;=6)+AL$2,7,1)),$K8*($I8-SUM($N8:AL8))*((DATE(YEAR($H8),MONTH($H8),DAY($H8))-DATE(YEAR($H8)-(MONTH($H8)&lt;=6),7,1))/365),
IF(AM$2&lt;=$J8,$K8*($I8-SUM($N8:AL8))*MROUND((EDATE($E8,12*AM$2))-(EDATE($E8,12*AL$2)),5)/365,""))))))</f>
        <v/>
      </c>
      <c r="AN8" s="249" t="str">
        <f xml:space="preserve">
IF($M8="SL",
IF($E8&gt;$D$1,"",
IF(DATE(YEAR($E8)+(MONTH($E8)&gt;6)+AM$2,6,30)&gt;$D$1,"",
IF(AND($H8&lt;&gt;"",$H8&lt;DATE(YEAR($E8)-(MONTH($E8)&lt;=6)+AM$2,7,1)),"",
IF(AND(SUM($N8:AM8)&lt;$I8,$H8&lt;&gt;"",$H8&lt;=DATE(YEAR($E8)+(MONTH($E8)&gt;6)+AM$2,6,30),$H8&gt;=DATE(YEAR($E8)-(MONTH($E8)&lt;=6)+AM$2,7,1)),$I8/($J8*365)*(DATE(YEAR($H8),MONTH($H8),DAY($H8))-DATE(YEAR($H8)-(MONTH($H8)&lt;=6),7,1)),
IF(AND(SUM($N8:AM8)&lt;$I8,AN$2&lt;=$J8),$I8/($J8*365)*MROUND((EDATE($E8,12*AN$2))-(EDATE($E8,12*AM$2)),5),
IF(AND(SUM($N8:AM8)&lt;$I8,AN$2&gt;$J8),$I8-SUM($N8:AM8),"")))))),
IF($E8&gt;$D$1,"",
IF(DATE(YEAR($E8)+(MONTH($E8)&gt;6)+AM$2,6,30)&gt;$D$1,"",
IF(AND($H8&lt;&gt;"",$H8&lt;DATE(YEAR($E8)-(MONTH($E8)&lt;=6)+AM$2,7,1)),"",
IF(AND(SUM($N8:AM8)&lt;$I8,$H8&lt;&gt;"",$H8&lt;=DATE(YEAR($E8)+(MONTH($E8)&gt;6)+AM$2,6,30),$H8&gt;=DATE(YEAR($E8)-(MONTH($E8)&lt;=6)+AM$2,7,1)),$K8*($I8-SUM($N8:AM8))*((DATE(YEAR($H8),MONTH($H8),DAY($H8))-DATE(YEAR($H8)-(MONTH($H8)&lt;=6),7,1))/365),
IF(AN$2&lt;=$J8,$K8*($I8-SUM($N8:AM8))*MROUND((EDATE($E8,12*AN$2))-(EDATE($E8,12*AM$2)),5)/365,""))))))</f>
        <v/>
      </c>
      <c r="AO8" s="249" t="str">
        <f xml:space="preserve">
IF($M8="SL",
IF($E8&gt;$D$1,"",
IF(DATE(YEAR($E8)+(MONTH($E8)&gt;6)+AN$2,6,30)&gt;$D$1,"",
IF(AND($H8&lt;&gt;"",$H8&lt;DATE(YEAR($E8)-(MONTH($E8)&lt;=6)+AN$2,7,1)),"",
IF(AND(SUM($N8:AN8)&lt;$I8,$H8&lt;&gt;"",$H8&lt;=DATE(YEAR($E8)+(MONTH($E8)&gt;6)+AN$2,6,30),$H8&gt;=DATE(YEAR($E8)-(MONTH($E8)&lt;=6)+AN$2,7,1)),$I8/($J8*365)*(DATE(YEAR($H8),MONTH($H8),DAY($H8))-DATE(YEAR($H8)-(MONTH($H8)&lt;=6),7,1)),
IF(AND(SUM($N8:AN8)&lt;$I8,AO$2&lt;=$J8),$I8/($J8*365)*MROUND((EDATE($E8,12*AO$2))-(EDATE($E8,12*AN$2)),5),
IF(AND(SUM($N8:AN8)&lt;$I8,AO$2&gt;$J8),$I8-SUM($N8:AN8),"")))))),
IF($E8&gt;$D$1,"",
IF(DATE(YEAR($E8)+(MONTH($E8)&gt;6)+AN$2,6,30)&gt;$D$1,"",
IF(AND($H8&lt;&gt;"",$H8&lt;DATE(YEAR($E8)-(MONTH($E8)&lt;=6)+AN$2,7,1)),"",
IF(AND(SUM($N8:AN8)&lt;$I8,$H8&lt;&gt;"",$H8&lt;=DATE(YEAR($E8)+(MONTH($E8)&gt;6)+AN$2,6,30),$H8&gt;=DATE(YEAR($E8)-(MONTH($E8)&lt;=6)+AN$2,7,1)),$K8*($I8-SUM($N8:AN8))*((DATE(YEAR($H8),MONTH($H8),DAY($H8))-DATE(YEAR($H8)-(MONTH($H8)&lt;=6),7,1))/365),
IF(AO$2&lt;=$J8,$K8*($I8-SUM($N8:AN8))*MROUND((EDATE($E8,12*AO$2))-(EDATE($E8,12*AN$2)),5)/365,""))))))</f>
        <v/>
      </c>
      <c r="AP8" s="249" t="str">
        <f xml:space="preserve">
IF($M8="SL",
IF($E8&gt;$D$1,"",
IF(DATE(YEAR($E8)+(MONTH($E8)&gt;6)+AO$2,6,30)&gt;$D$1,"",
IF(AND($H8&lt;&gt;"",$H8&lt;DATE(YEAR($E8)-(MONTH($E8)&lt;=6)+AO$2,7,1)),"",
IF(AND(SUM($N8:AO8)&lt;$I8,$H8&lt;&gt;"",$H8&lt;=DATE(YEAR($E8)+(MONTH($E8)&gt;6)+AO$2,6,30),$H8&gt;=DATE(YEAR($E8)-(MONTH($E8)&lt;=6)+AO$2,7,1)),$I8/($J8*365)*(DATE(YEAR($H8),MONTH($H8),DAY($H8))-DATE(YEAR($H8)-(MONTH($H8)&lt;=6),7,1)),
IF(AND(SUM($N8:AO8)&lt;$I8,AP$2&lt;=$J8),$I8/($J8*365)*MROUND((EDATE($E8,12*AP$2))-(EDATE($E8,12*AO$2)),5),
IF(AND(SUM($N8:AO8)&lt;$I8,AP$2&gt;$J8),$I8-SUM($N8:AO8),"")))))),
IF($E8&gt;$D$1,"",
IF(DATE(YEAR($E8)+(MONTH($E8)&gt;6)+AO$2,6,30)&gt;$D$1,"",
IF(AND($H8&lt;&gt;"",$H8&lt;DATE(YEAR($E8)-(MONTH($E8)&lt;=6)+AO$2,7,1)),"",
IF(AND(SUM($N8:AO8)&lt;$I8,$H8&lt;&gt;"",$H8&lt;=DATE(YEAR($E8)+(MONTH($E8)&gt;6)+AO$2,6,30),$H8&gt;=DATE(YEAR($E8)-(MONTH($E8)&lt;=6)+AO$2,7,1)),$K8*($I8-SUM($N8:AO8))*((DATE(YEAR($H8),MONTH($H8),DAY($H8))-DATE(YEAR($H8)-(MONTH($H8)&lt;=6),7,1))/365),
IF(AP$2&lt;=$J8,$K8*($I8-SUM($N8:AO8))*MROUND((EDATE($E8,12*AP$2))-(EDATE($E8,12*AO$2)),5)/365,""))))))</f>
        <v/>
      </c>
      <c r="AQ8" s="249" t="str">
        <f xml:space="preserve">
IF($M8="SL",
IF($E8&gt;$D$1,"",
IF(DATE(YEAR($E8)+(MONTH($E8)&gt;6)+AP$2,6,30)&gt;$D$1,"",
IF(AND($H8&lt;&gt;"",$H8&lt;DATE(YEAR($E8)-(MONTH($E8)&lt;=6)+AP$2,7,1)),"",
IF(AND(SUM($N8:AP8)&lt;$I8,$H8&lt;&gt;"",$H8&lt;=DATE(YEAR($E8)+(MONTH($E8)&gt;6)+AP$2,6,30),$H8&gt;=DATE(YEAR($E8)-(MONTH($E8)&lt;=6)+AP$2,7,1)),$I8/($J8*365)*(DATE(YEAR($H8),MONTH($H8),DAY($H8))-DATE(YEAR($H8)-(MONTH($H8)&lt;=6),7,1)),
IF(AND(SUM($N8:AP8)&lt;$I8,AQ$2&lt;=$J8),$I8/($J8*365)*MROUND((EDATE($E8,12*AQ$2))-(EDATE($E8,12*AP$2)),5),
IF(AND(SUM($N8:AP8)&lt;$I8,AQ$2&gt;$J8),$I8-SUM($N8:AP8),"")))))),
IF($E8&gt;$D$1,"",
IF(DATE(YEAR($E8)+(MONTH($E8)&gt;6)+AP$2,6,30)&gt;$D$1,"",
IF(AND($H8&lt;&gt;"",$H8&lt;DATE(YEAR($E8)-(MONTH($E8)&lt;=6)+AP$2,7,1)),"",
IF(AND(SUM($N8:AP8)&lt;$I8,$H8&lt;&gt;"",$H8&lt;=DATE(YEAR($E8)+(MONTH($E8)&gt;6)+AP$2,6,30),$H8&gt;=DATE(YEAR($E8)-(MONTH($E8)&lt;=6)+AP$2,7,1)),$K8*($I8-SUM($N8:AP8))*((DATE(YEAR($H8),MONTH($H8),DAY($H8))-DATE(YEAR($H8)-(MONTH($H8)&lt;=6),7,1))/365),
IF(AQ$2&lt;=$J8,$K8*($I8-SUM($N8:AP8))*MROUND((EDATE($E8,12*AQ$2))-(EDATE($E8,12*AP$2)),5)/365,""))))))</f>
        <v/>
      </c>
      <c r="AR8" s="250">
        <f t="shared" si="6"/>
        <v>875.17123287671234</v>
      </c>
      <c r="AS8" s="250">
        <f t="shared" si="7"/>
        <v>875.17123287671234</v>
      </c>
      <c r="AU8" s="250">
        <f t="shared" si="8"/>
        <v>124.82876712328766</v>
      </c>
      <c r="AV8" s="250">
        <f t="shared" si="9"/>
        <v>124.82876712328766</v>
      </c>
      <c r="AW8" s="243">
        <f t="shared" si="10"/>
        <v>0</v>
      </c>
      <c r="AX8" s="243">
        <f t="shared" si="11"/>
        <v>0</v>
      </c>
      <c r="AY8" s="290" t="str">
        <f t="shared" si="1"/>
        <v/>
      </c>
    </row>
    <row r="9" spans="2:51" x14ac:dyDescent="0.35">
      <c r="B9" s="244">
        <f t="shared" ref="B9:B32" si="12">IF(C9="","",ROW()-2)</f>
        <v>7</v>
      </c>
      <c r="C9" s="244" t="s">
        <v>130</v>
      </c>
      <c r="D9" s="244" t="s">
        <v>552</v>
      </c>
      <c r="E9" s="407">
        <v>46536</v>
      </c>
      <c r="F9" s="246">
        <f t="shared" si="3"/>
        <v>46568</v>
      </c>
      <c r="G9" s="246" t="str">
        <f t="shared" ref="G9:G28" si="13">IF($F9=$D$1,"A",
IF(DATE(YEAR(H9)+(MONTH(H9)&gt;6),6,30)=$D$1,"D",
""))</f>
        <v>A</v>
      </c>
      <c r="H9" s="408"/>
      <c r="I9" s="250">
        <v>5500</v>
      </c>
      <c r="J9" s="244">
        <v>13</v>
      </c>
      <c r="K9" s="247">
        <f t="shared" ref="K9:K32" si="14">IFERROR(
IF(AND($M9="RB",$J9&lt;=1),1/$J9,
IF($M9="RB",2/$J9,
1/$J9)),
"")</f>
        <v>0.15384615384615385</v>
      </c>
      <c r="L9" s="297" t="s">
        <v>207</v>
      </c>
      <c r="M9" s="409" t="str">
        <f>IFERROR(VLOOKUP($L9,'Ref tables'!$I$3:$J$4,2,0),"")</f>
        <v>RB</v>
      </c>
      <c r="N9" s="249">
        <f t="shared" ref="N9:N28" si="15">IF($E9="","",
IF($M9="SL",
IF($E9&gt;$D$1,"",
IF(AND(ROUNDUP(YEARFRAC($E9,$H9,3),0)=N$2,N$2&lt;=$J9),$I9/($J9*365)*(DATE(YEAR($H9),MONTH($H9),DAY($H9))-DATE(YEAR(H9)-(MONTH(H9)&lt;=6),7,1)),
IF(AND(N$2&lt;=$J9,$F9-$E9=0),$I9/($J9*365)*($F9-$E9+1),
IF(AND(N$2&lt;=$J9,$F9-$E9=364),$I9/($J9*365)*($F9-$E9+1),
$I9/($J9*365)*($F9-$E9))))),
IF($E9&gt;$D$1,"",
IF(ROUNDUP(YEARFRAC($E9,$H9,3),0)=N$2,$K9*($I9*((DATE(YEAR($H9),MONTH($H9),DAY($H9))-DATE(YEAR($H9)-(MONTH($H9)&lt;=6),7,1))/365)),
IF(AND(N$2&lt;=$J9,$F9-$E9=0),$K9*$I9*($F9-$E9+1)/365,
IF(AND(N$2&lt;=$J9,$F9-$E9=364),$K9*$I9*($F9-$E9+1)/365,
$K9*$I9*($F9-$E9)/365))))))</f>
        <v>74.183350895679666</v>
      </c>
      <c r="O9" s="249" t="str">
        <f xml:space="preserve">
IF($M9="SL",
IF($E9&gt;$D$1,"",
IF(DATE(YEAR($E9)+(MONTH($E9)&gt;6)+N$2,6,30)&gt;$D$1,"",
IF(AND($H9&lt;&gt;"",$H9&lt;DATE(YEAR($E9)-(MONTH($E9)&lt;=6)+N$2,7,1)),"",
IF(AND(SUM($N9:N9)&lt;$I9,$H9&lt;&gt;"",$H9&lt;=DATE(YEAR($E9)+(MONTH($E9)&gt;6)+N$2,6,30),$H9&gt;=DATE(YEAR($E9)-(MONTH($E9)&lt;=6)+N$2,7,1)),$I9/($J9*365)*(DATE(YEAR($H9),MONTH($H9),DAY($H9))-DATE(YEAR($H9)-(MONTH($H9)&lt;=6),7,1)),
IF(AND(SUM($N9:N9)&lt;$I9,O$2&lt;=$J9),$I9/($J9*365)*MROUND((EDATE($E9,12*O$2))-(EDATE($E9,12*N$2)),5),
IF(AND(SUM($N9:N9)&lt;$I9,O$2&gt;$J9),$I9-SUM($N9:N9),"")))))),
IF($E9&gt;$D$1,"",
IF(DATE(YEAR($E9)+(MONTH($E9)&gt;6)+N$2,6,30)&gt;$D$1,"",
IF(AND($H9&lt;&gt;"",$H9&lt;DATE(YEAR($E9)-(MONTH($E9)&lt;=6)+N$2,7,1)),"",
IF(AND(SUM($N9:N9)&lt;$I9,$H9&lt;&gt;"",$H9&lt;=DATE(YEAR($E9)+(MONTH($E9)&gt;6)+N$2,6,30),$H9&gt;=DATE(YEAR($E9)-(MONTH($E9)&lt;=6)+N$2,7,1)),$K9*($I9-SUM($N9:N9))*((DATE(YEAR($H9),MONTH($H9),DAY($H9))-DATE(YEAR($H9)-(MONTH($H9)&lt;=6),7,1))/365),
IF(O$2&lt;=$J9,$K9*($I9-SUM($N9:N9))*MROUND((EDATE($E9,12*O$2))-(EDATE($E9,12*N$2)),5)/365,""))))))</f>
        <v/>
      </c>
      <c r="P9" s="249" t="str">
        <f xml:space="preserve">
IF($M9="SL",
IF($E9&gt;$D$1,"",
IF(DATE(YEAR($E9)+(MONTH($E9)&gt;6)+O$2,6,30)&gt;$D$1,"",
IF(AND($H9&lt;&gt;"",$H9&lt;DATE(YEAR($E9)-(MONTH($E9)&lt;=6)+O$2,7,1)),"",
IF(AND(SUM($N9:O9)&lt;$I9,$H9&lt;&gt;"",$H9&lt;=DATE(YEAR($E9)+(MONTH($E9)&gt;6)+O$2,6,30),$H9&gt;=DATE(YEAR($E9)-(MONTH($E9)&lt;=6)+O$2,7,1)),$I9/($J9*365)*(DATE(YEAR($H9),MONTH($H9),DAY($H9))-DATE(YEAR($H9)-(MONTH($H9)&lt;=6),7,1)),
IF(AND(SUM($N9:O9)&lt;$I9,P$2&lt;=$J9),$I9/($J9*365)*MROUND((EDATE($E9,12*P$2))-(EDATE($E9,12*O$2)),5),
IF(AND(SUM($N9:O9)&lt;$I9,P$2&gt;$J9),$I9-SUM($N9:O9),"")))))),
IF($E9&gt;$D$1,"",
IF(DATE(YEAR($E9)+(MONTH($E9)&gt;6)+O$2,6,30)&gt;$D$1,"",
IF(AND($H9&lt;&gt;"",$H9&lt;DATE(YEAR($E9)-(MONTH($E9)&lt;=6)+O$2,7,1)),"",
IF(AND(SUM($N9:O9)&lt;$I9,$H9&lt;&gt;"",$H9&lt;=DATE(YEAR($E9)+(MONTH($E9)&gt;6)+O$2,6,30),$H9&gt;=DATE(YEAR($E9)-(MONTH($E9)&lt;=6)+O$2,7,1)),$K9*($I9-SUM($N9:O9))*((DATE(YEAR($H9),MONTH($H9),DAY($H9))-DATE(YEAR($H9)-(MONTH($H9)&lt;=6),7,1))/365),
IF(P$2&lt;=$J9,$K9*($I9-SUM($N9:O9))*MROUND((EDATE($E9,12*P$2))-(EDATE($E9,12*O$2)),5)/365,""))))))</f>
        <v/>
      </c>
      <c r="Q9" s="249" t="str">
        <f xml:space="preserve">
IF($M9="SL",
IF($E9&gt;$D$1,"",
IF(DATE(YEAR($E9)+(MONTH($E9)&gt;6)+P$2,6,30)&gt;$D$1,"",
IF(AND($H9&lt;&gt;"",$H9&lt;DATE(YEAR($E9)-(MONTH($E9)&lt;=6)+P$2,7,1)),"",
IF(AND(SUM($N9:P9)&lt;$I9,$H9&lt;&gt;"",$H9&lt;=DATE(YEAR($E9)+(MONTH($E9)&gt;6)+P$2,6,30),$H9&gt;=DATE(YEAR($E9)-(MONTH($E9)&lt;=6)+P$2,7,1)),$I9/($J9*365)*(DATE(YEAR($H9),MONTH($H9),DAY($H9))-DATE(YEAR($H9)-(MONTH($H9)&lt;=6),7,1)),
IF(AND(SUM($N9:P9)&lt;$I9,Q$2&lt;=$J9),$I9/($J9*365)*MROUND((EDATE($E9,12*Q$2))-(EDATE($E9,12*P$2)),5),
IF(AND(SUM($N9:P9)&lt;$I9,Q$2&gt;$J9),$I9-SUM($N9:P9),"")))))),
IF($E9&gt;$D$1,"",
IF(DATE(YEAR($E9)+(MONTH($E9)&gt;6)+P$2,6,30)&gt;$D$1,"",
IF(AND($H9&lt;&gt;"",$H9&lt;DATE(YEAR($E9)-(MONTH($E9)&lt;=6)+P$2,7,1)),"",
IF(AND(SUM($N9:P9)&lt;$I9,$H9&lt;&gt;"",$H9&lt;=DATE(YEAR($E9)+(MONTH($E9)&gt;6)+P$2,6,30),$H9&gt;=DATE(YEAR($E9)-(MONTH($E9)&lt;=6)+P$2,7,1)),$K9*($I9-SUM($N9:P9))*((DATE(YEAR($H9),MONTH($H9),DAY($H9))-DATE(YEAR($H9)-(MONTH($H9)&lt;=6),7,1))/365),
IF(Q$2&lt;=$J9,$K9*($I9-SUM($N9:P9))*MROUND((EDATE($E9,12*Q$2))-(EDATE($E9,12*P$2)),5)/365,""))))))</f>
        <v/>
      </c>
      <c r="R9" s="249" t="str">
        <f xml:space="preserve">
IF($M9="SL",
IF($E9&gt;$D$1,"",
IF(DATE(YEAR($E9)+(MONTH($E9)&gt;6)+Q$2,6,30)&gt;$D$1,"",
IF(AND($H9&lt;&gt;"",$H9&lt;DATE(YEAR($E9)-(MONTH($E9)&lt;=6)+Q$2,7,1)),"",
IF(AND(SUM($N9:Q9)&lt;$I9,$H9&lt;&gt;"",$H9&lt;=DATE(YEAR($E9)+(MONTH($E9)&gt;6)+Q$2,6,30),$H9&gt;=DATE(YEAR($E9)-(MONTH($E9)&lt;=6)+Q$2,7,1)),$I9/($J9*365)*(DATE(YEAR($H9),MONTH($H9),DAY($H9))-DATE(YEAR($H9)-(MONTH($H9)&lt;=6),7,1)),
IF(AND(SUM($N9:Q9)&lt;$I9,R$2&lt;=$J9),$I9/($J9*365)*MROUND((EDATE($E9,12*R$2))-(EDATE($E9,12*Q$2)),5),
IF(AND(SUM($N9:Q9)&lt;$I9,R$2&gt;$J9),$I9-SUM($N9:Q9),"")))))),
IF($E9&gt;$D$1,"",
IF(DATE(YEAR($E9)+(MONTH($E9)&gt;6)+Q$2,6,30)&gt;$D$1,"",
IF(AND($H9&lt;&gt;"",$H9&lt;DATE(YEAR($E9)-(MONTH($E9)&lt;=6)+Q$2,7,1)),"",
IF(AND(SUM($N9:Q9)&lt;$I9,$H9&lt;&gt;"",$H9&lt;=DATE(YEAR($E9)+(MONTH($E9)&gt;6)+Q$2,6,30),$H9&gt;=DATE(YEAR($E9)-(MONTH($E9)&lt;=6)+Q$2,7,1)),$K9*($I9-SUM($N9:Q9))*((DATE(YEAR($H9),MONTH($H9),DAY($H9))-DATE(YEAR($H9)-(MONTH($H9)&lt;=6),7,1))/365),
IF(R$2&lt;=$J9,$K9*($I9-SUM($N9:Q9))*MROUND((EDATE($E9,12*R$2))-(EDATE($E9,12*Q$2)),5)/365,""))))))</f>
        <v/>
      </c>
      <c r="S9" s="249" t="str">
        <f xml:space="preserve">
IF($M9="SL",
IF($E9&gt;$D$1,"",
IF(DATE(YEAR($E9)+(MONTH($E9)&gt;6)+R$2,6,30)&gt;$D$1,"",
IF(AND($H9&lt;&gt;"",$H9&lt;DATE(YEAR($E9)-(MONTH($E9)&lt;=6)+R$2,7,1)),"",
IF(AND(SUM($N9:R9)&lt;$I9,$H9&lt;&gt;"",$H9&lt;=DATE(YEAR($E9)+(MONTH($E9)&gt;6)+R$2,6,30),$H9&gt;=DATE(YEAR($E9)-(MONTH($E9)&lt;=6)+R$2,7,1)),$I9/($J9*365)*(DATE(YEAR($H9),MONTH($H9),DAY($H9))-DATE(YEAR($H9)-(MONTH($H9)&lt;=6),7,1)),
IF(AND(SUM($N9:R9)&lt;$I9,S$2&lt;=$J9),$I9/($J9*365)*MROUND((EDATE($E9,12*S$2))-(EDATE($E9,12*R$2)),5),
IF(AND(SUM($N9:R9)&lt;$I9,S$2&gt;$J9),$I9-SUM($N9:R9),"")))))),
IF($E9&gt;$D$1,"",
IF(DATE(YEAR($E9)+(MONTH($E9)&gt;6)+R$2,6,30)&gt;$D$1,"",
IF(AND($H9&lt;&gt;"",$H9&lt;DATE(YEAR($E9)-(MONTH($E9)&lt;=6)+R$2,7,1)),"",
IF(AND(SUM($N9:R9)&lt;$I9,$H9&lt;&gt;"",$H9&lt;=DATE(YEAR($E9)+(MONTH($E9)&gt;6)+R$2,6,30),$H9&gt;=DATE(YEAR($E9)-(MONTH($E9)&lt;=6)+R$2,7,1)),$K9*($I9-SUM($N9:R9))*((DATE(YEAR($H9),MONTH($H9),DAY($H9))-DATE(YEAR($H9)-(MONTH($H9)&lt;=6),7,1))/365),
IF(S$2&lt;=$J9,$K9*($I9-SUM($N9:R9))*MROUND((EDATE($E9,12*S$2))-(EDATE($E9,12*R$2)),5)/365,""))))))</f>
        <v/>
      </c>
      <c r="T9" s="249" t="str">
        <f xml:space="preserve">
IF($M9="SL",
IF($E9&gt;$D$1,"",
IF(DATE(YEAR($E9)+(MONTH($E9)&gt;6)+S$2,6,30)&gt;$D$1,"",
IF(AND($H9&lt;&gt;"",$H9&lt;DATE(YEAR($E9)-(MONTH($E9)&lt;=6)+S$2,7,1)),"",
IF(AND(SUM($N9:S9)&lt;$I9,$H9&lt;&gt;"",$H9&lt;=DATE(YEAR($E9)+(MONTH($E9)&gt;6)+S$2,6,30),$H9&gt;=DATE(YEAR($E9)-(MONTH($E9)&lt;=6)+S$2,7,1)),$I9/($J9*365)*(DATE(YEAR($H9),MONTH($H9),DAY($H9))-DATE(YEAR($H9)-(MONTH($H9)&lt;=6),7,1)),
IF(AND(SUM($N9:S9)&lt;$I9,T$2&lt;=$J9),$I9/($J9*365)*MROUND((EDATE($E9,12*T$2))-(EDATE($E9,12*S$2)),5),
IF(AND(SUM($N9:S9)&lt;$I9,T$2&gt;$J9),$I9-SUM($N9:S9),"")))))),
IF($E9&gt;$D$1,"",
IF(DATE(YEAR($E9)+(MONTH($E9)&gt;6)+S$2,6,30)&gt;$D$1,"",
IF(AND($H9&lt;&gt;"",$H9&lt;DATE(YEAR($E9)-(MONTH($E9)&lt;=6)+S$2,7,1)),"",
IF(AND(SUM($N9:S9)&lt;$I9,$H9&lt;&gt;"",$H9&lt;=DATE(YEAR($E9)+(MONTH($E9)&gt;6)+S$2,6,30),$H9&gt;=DATE(YEAR($E9)-(MONTH($E9)&lt;=6)+S$2,7,1)),$K9*($I9-SUM($N9:S9))*((DATE(YEAR($H9),MONTH($H9),DAY($H9))-DATE(YEAR($H9)-(MONTH($H9)&lt;=6),7,1))/365),
IF(T$2&lt;=$J9,$K9*($I9-SUM($N9:S9))*MROUND((EDATE($E9,12*T$2))-(EDATE($E9,12*S$2)),5)/365,""))))))</f>
        <v/>
      </c>
      <c r="U9" s="249" t="str">
        <f xml:space="preserve">
IF($M9="SL",
IF($E9&gt;$D$1,"",
IF(DATE(YEAR($E9)+(MONTH($E9)&gt;6)+T$2,6,30)&gt;$D$1,"",
IF(AND($H9&lt;&gt;"",$H9&lt;DATE(YEAR($E9)-(MONTH($E9)&lt;=6)+T$2,7,1)),"",
IF(AND(SUM($N9:T9)&lt;$I9,$H9&lt;&gt;"",$H9&lt;=DATE(YEAR($E9)+(MONTH($E9)&gt;6)+T$2,6,30),$H9&gt;=DATE(YEAR($E9)-(MONTH($E9)&lt;=6)+T$2,7,1)),$I9/($J9*365)*(DATE(YEAR($H9),MONTH($H9),DAY($H9))-DATE(YEAR($H9)-(MONTH($H9)&lt;=6),7,1)),
IF(AND(SUM($N9:T9)&lt;$I9,U$2&lt;=$J9),$I9/($J9*365)*MROUND((EDATE($E9,12*U$2))-(EDATE($E9,12*T$2)),5),
IF(AND(SUM($N9:T9)&lt;$I9,U$2&gt;$J9),$I9-SUM($N9:T9),"")))))),
IF($E9&gt;$D$1,"",
IF(DATE(YEAR($E9)+(MONTH($E9)&gt;6)+T$2,6,30)&gt;$D$1,"",
IF(AND($H9&lt;&gt;"",$H9&lt;DATE(YEAR($E9)-(MONTH($E9)&lt;=6)+T$2,7,1)),"",
IF(AND(SUM($N9:T9)&lt;$I9,$H9&lt;&gt;"",$H9&lt;=DATE(YEAR($E9)+(MONTH($E9)&gt;6)+T$2,6,30),$H9&gt;=DATE(YEAR($E9)-(MONTH($E9)&lt;=6)+T$2,7,1)),$K9*($I9-SUM($N9:T9))*((DATE(YEAR($H9),MONTH($H9),DAY($H9))-DATE(YEAR($H9)-(MONTH($H9)&lt;=6),7,1))/365),
IF(U$2&lt;=$J9,$K9*($I9-SUM($N9:T9))*MROUND((EDATE($E9,12*U$2))-(EDATE($E9,12*T$2)),5)/365,""))))))</f>
        <v/>
      </c>
      <c r="V9" s="249" t="str">
        <f xml:space="preserve">
IF($M9="SL",
IF($E9&gt;$D$1,"",
IF(DATE(YEAR($E9)+(MONTH($E9)&gt;6)+U$2,6,30)&gt;$D$1,"",
IF(AND($H9&lt;&gt;"",$H9&lt;DATE(YEAR($E9)-(MONTH($E9)&lt;=6)+U$2,7,1)),"",
IF(AND(SUM($N9:U9)&lt;$I9,$H9&lt;&gt;"",$H9&lt;=DATE(YEAR($E9)+(MONTH($E9)&gt;6)+U$2,6,30),$H9&gt;=DATE(YEAR($E9)-(MONTH($E9)&lt;=6)+U$2,7,1)),$I9/($J9*365)*(DATE(YEAR($H9),MONTH($H9),DAY($H9))-DATE(YEAR($H9)-(MONTH($H9)&lt;=6),7,1)),
IF(AND(SUM($N9:U9)&lt;$I9,V$2&lt;=$J9),$I9/($J9*365)*MROUND((EDATE($E9,12*V$2))-(EDATE($E9,12*U$2)),5),
IF(AND(SUM($N9:U9)&lt;$I9,V$2&gt;$J9),$I9-SUM($N9:U9),"")))))),
IF($E9&gt;$D$1,"",
IF(DATE(YEAR($E9)+(MONTH($E9)&gt;6)+U$2,6,30)&gt;$D$1,"",
IF(AND($H9&lt;&gt;"",$H9&lt;DATE(YEAR($E9)-(MONTH($E9)&lt;=6)+U$2,7,1)),"",
IF(AND(SUM($N9:U9)&lt;$I9,$H9&lt;&gt;"",$H9&lt;=DATE(YEAR($E9)+(MONTH($E9)&gt;6)+U$2,6,30),$H9&gt;=DATE(YEAR($E9)-(MONTH($E9)&lt;=6)+U$2,7,1)),$K9*($I9-SUM($N9:U9))*((DATE(YEAR($H9),MONTH($H9),DAY($H9))-DATE(YEAR($H9)-(MONTH($H9)&lt;=6),7,1))/365),
IF(V$2&lt;=$J9,$K9*($I9-SUM($N9:U9))*MROUND((EDATE($E9,12*V$2))-(EDATE($E9,12*U$2)),5)/365,""))))))</f>
        <v/>
      </c>
      <c r="W9" s="249" t="str">
        <f xml:space="preserve">
IF($M9="SL",
IF($E9&gt;$D$1,"",
IF(DATE(YEAR($E9)+(MONTH($E9)&gt;6)+V$2,6,30)&gt;$D$1,"",
IF(AND($H9&lt;&gt;"",$H9&lt;DATE(YEAR($E9)-(MONTH($E9)&lt;=6)+V$2,7,1)),"",
IF(AND(SUM($N9:V9)&lt;$I9,$H9&lt;&gt;"",$H9&lt;=DATE(YEAR($E9)+(MONTH($E9)&gt;6)+V$2,6,30),$H9&gt;=DATE(YEAR($E9)-(MONTH($E9)&lt;=6)+V$2,7,1)),$I9/($J9*365)*(DATE(YEAR($H9),MONTH($H9),DAY($H9))-DATE(YEAR($H9)-(MONTH($H9)&lt;=6),7,1)),
IF(AND(SUM($N9:V9)&lt;$I9,W$2&lt;=$J9),$I9/($J9*365)*MROUND((EDATE($E9,12*W$2))-(EDATE($E9,12*V$2)),5),
IF(AND(SUM($N9:V9)&lt;$I9,W$2&gt;$J9),$I9-SUM($N9:V9),"")))))),
IF($E9&gt;$D$1,"",
IF(DATE(YEAR($E9)+(MONTH($E9)&gt;6)+V$2,6,30)&gt;$D$1,"",
IF(AND($H9&lt;&gt;"",$H9&lt;DATE(YEAR($E9)-(MONTH($E9)&lt;=6)+V$2,7,1)),"",
IF(AND(SUM($N9:V9)&lt;$I9,$H9&lt;&gt;"",$H9&lt;=DATE(YEAR($E9)+(MONTH($E9)&gt;6)+V$2,6,30),$H9&gt;=DATE(YEAR($E9)-(MONTH($E9)&lt;=6)+V$2,7,1)),$K9*($I9-SUM($N9:V9))*((DATE(YEAR($H9),MONTH($H9),DAY($H9))-DATE(YEAR($H9)-(MONTH($H9)&lt;=6),7,1))/365),
IF(W$2&lt;=$J9,$K9*($I9-SUM($N9:V9))*MROUND((EDATE($E9,12*W$2))-(EDATE($E9,12*V$2)),5)/365,""))))))</f>
        <v/>
      </c>
      <c r="X9" s="249" t="str">
        <f xml:space="preserve">
IF($M9="SL",
IF($E9&gt;$D$1,"",
IF(DATE(YEAR($E9)+(MONTH($E9)&gt;6)+W$2,6,30)&gt;$D$1,"",
IF(AND($H9&lt;&gt;"",$H9&lt;DATE(YEAR($E9)-(MONTH($E9)&lt;=6)+W$2,7,1)),"",
IF(AND(SUM($N9:W9)&lt;$I9,$H9&lt;&gt;"",$H9&lt;=DATE(YEAR($E9)+(MONTH($E9)&gt;6)+W$2,6,30),$H9&gt;=DATE(YEAR($E9)-(MONTH($E9)&lt;=6)+W$2,7,1)),$I9/($J9*365)*(DATE(YEAR($H9),MONTH($H9),DAY($H9))-DATE(YEAR($H9)-(MONTH($H9)&lt;=6),7,1)),
IF(AND(SUM($N9:W9)&lt;$I9,X$2&lt;=$J9),$I9/($J9*365)*MROUND((EDATE($E9,12*X$2))-(EDATE($E9,12*W$2)),5),
IF(AND(SUM($N9:W9)&lt;$I9,X$2&gt;$J9),$I9-SUM($N9:W9),"")))))),
IF($E9&gt;$D$1,"",
IF(DATE(YEAR($E9)+(MONTH($E9)&gt;6)+W$2,6,30)&gt;$D$1,"",
IF(AND($H9&lt;&gt;"",$H9&lt;DATE(YEAR($E9)-(MONTH($E9)&lt;=6)+W$2,7,1)),"",
IF(AND(SUM($N9:W9)&lt;$I9,$H9&lt;&gt;"",$H9&lt;=DATE(YEAR($E9)+(MONTH($E9)&gt;6)+W$2,6,30),$H9&gt;=DATE(YEAR($E9)-(MONTH($E9)&lt;=6)+W$2,7,1)),$K9*($I9-SUM($N9:W9))*((DATE(YEAR($H9),MONTH($H9),DAY($H9))-DATE(YEAR($H9)-(MONTH($H9)&lt;=6),7,1))/365),
IF(X$2&lt;=$J9,$K9*($I9-SUM($N9:W9))*MROUND((EDATE($E9,12*X$2))-(EDATE($E9,12*W$2)),5)/365,""))))))</f>
        <v/>
      </c>
      <c r="Y9" s="249" t="str">
        <f xml:space="preserve">
IF($M9="SL",
IF($E9&gt;$D$1,"",
IF(DATE(YEAR($E9)+(MONTH($E9)&gt;6)+X$2,6,30)&gt;$D$1,"",
IF(AND($H9&lt;&gt;"",$H9&lt;DATE(YEAR($E9)-(MONTH($E9)&lt;=6)+X$2,7,1)),"",
IF(AND(SUM($N9:X9)&lt;$I9,$H9&lt;&gt;"",$H9&lt;=DATE(YEAR($E9)+(MONTH($E9)&gt;6)+X$2,6,30),$H9&gt;=DATE(YEAR($E9)-(MONTH($E9)&lt;=6)+X$2,7,1)),$I9/($J9*365)*(DATE(YEAR($H9),MONTH($H9),DAY($H9))-DATE(YEAR($H9)-(MONTH($H9)&lt;=6),7,1)),
IF(AND(SUM($N9:X9)&lt;$I9,Y$2&lt;=$J9),$I9/($J9*365)*MROUND((EDATE($E9,12*Y$2))-(EDATE($E9,12*X$2)),5),
IF(AND(SUM($N9:X9)&lt;$I9,Y$2&gt;$J9),$I9-SUM($N9:X9),"")))))),
IF($E9&gt;$D$1,"",
IF(DATE(YEAR($E9)+(MONTH($E9)&gt;6)+X$2,6,30)&gt;$D$1,"",
IF(AND($H9&lt;&gt;"",$H9&lt;DATE(YEAR($E9)-(MONTH($E9)&lt;=6)+X$2,7,1)),"",
IF(AND(SUM($N9:X9)&lt;$I9,$H9&lt;&gt;"",$H9&lt;=DATE(YEAR($E9)+(MONTH($E9)&gt;6)+X$2,6,30),$H9&gt;=DATE(YEAR($E9)-(MONTH($E9)&lt;=6)+X$2,7,1)),$K9*($I9-SUM($N9:X9))*((DATE(YEAR($H9),MONTH($H9),DAY($H9))-DATE(YEAR($H9)-(MONTH($H9)&lt;=6),7,1))/365),
IF(Y$2&lt;=$J9,$K9*($I9-SUM($N9:X9))*MROUND((EDATE($E9,12*Y$2))-(EDATE($E9,12*X$2)),5)/365,""))))))</f>
        <v/>
      </c>
      <c r="Z9" s="249" t="str">
        <f xml:space="preserve">
IF($M9="SL",
IF($E9&gt;$D$1,"",
IF(DATE(YEAR($E9)+(MONTH($E9)&gt;6)+Y$2,6,30)&gt;$D$1,"",
IF(AND($H9&lt;&gt;"",$H9&lt;DATE(YEAR($E9)-(MONTH($E9)&lt;=6)+Y$2,7,1)),"",
IF(AND(SUM($N9:Y9)&lt;$I9,$H9&lt;&gt;"",$H9&lt;=DATE(YEAR($E9)+(MONTH($E9)&gt;6)+Y$2,6,30),$H9&gt;=DATE(YEAR($E9)-(MONTH($E9)&lt;=6)+Y$2,7,1)),$I9/($J9*365)*(DATE(YEAR($H9),MONTH($H9),DAY($H9))-DATE(YEAR($H9)-(MONTH($H9)&lt;=6),7,1)),
IF(AND(SUM($N9:Y9)&lt;$I9,Z$2&lt;=$J9),$I9/($J9*365)*MROUND((EDATE($E9,12*Z$2))-(EDATE($E9,12*Y$2)),5),
IF(AND(SUM($N9:Y9)&lt;$I9,Z$2&gt;$J9),$I9-SUM($N9:Y9),"")))))),
IF($E9&gt;$D$1,"",
IF(DATE(YEAR($E9)+(MONTH($E9)&gt;6)+Y$2,6,30)&gt;$D$1,"",
IF(AND($H9&lt;&gt;"",$H9&lt;DATE(YEAR($E9)-(MONTH($E9)&lt;=6)+Y$2,7,1)),"",
IF(AND(SUM($N9:Y9)&lt;$I9,$H9&lt;&gt;"",$H9&lt;=DATE(YEAR($E9)+(MONTH($E9)&gt;6)+Y$2,6,30),$H9&gt;=DATE(YEAR($E9)-(MONTH($E9)&lt;=6)+Y$2,7,1)),$K9*($I9-SUM($N9:Y9))*((DATE(YEAR($H9),MONTH($H9),DAY($H9))-DATE(YEAR($H9)-(MONTH($H9)&lt;=6),7,1))/365),
IF(Z$2&lt;=$J9,$K9*($I9-SUM($N9:Y9))*MROUND((EDATE($E9,12*Z$2))-(EDATE($E9,12*Y$2)),5)/365,""))))))</f>
        <v/>
      </c>
      <c r="AA9" s="249" t="str">
        <f xml:space="preserve">
IF($M9="SL",
IF($E9&gt;$D$1,"",
IF(DATE(YEAR($E9)+(MONTH($E9)&gt;6)+Z$2,6,30)&gt;$D$1,"",
IF(AND($H9&lt;&gt;"",$H9&lt;DATE(YEAR($E9)-(MONTH($E9)&lt;=6)+Z$2,7,1)),"",
IF(AND(SUM($N9:Z9)&lt;$I9,$H9&lt;&gt;"",$H9&lt;=DATE(YEAR($E9)+(MONTH($E9)&gt;6)+Z$2,6,30),$H9&gt;=DATE(YEAR($E9)-(MONTH($E9)&lt;=6)+Z$2,7,1)),$I9/($J9*365)*(DATE(YEAR($H9),MONTH($H9),DAY($H9))-DATE(YEAR($H9)-(MONTH($H9)&lt;=6),7,1)),
IF(AND(SUM($N9:Z9)&lt;$I9,AA$2&lt;=$J9),$I9/($J9*365)*MROUND((EDATE($E9,12*AA$2))-(EDATE($E9,12*Z$2)),5),
IF(AND(SUM($N9:Z9)&lt;$I9,AA$2&gt;$J9),$I9-SUM($N9:Z9),"")))))),
IF($E9&gt;$D$1,"",
IF(DATE(YEAR($E9)+(MONTH($E9)&gt;6)+Z$2,6,30)&gt;$D$1,"",
IF(AND($H9&lt;&gt;"",$H9&lt;DATE(YEAR($E9)-(MONTH($E9)&lt;=6)+Z$2,7,1)),"",
IF(AND(SUM($N9:Z9)&lt;$I9,$H9&lt;&gt;"",$H9&lt;=DATE(YEAR($E9)+(MONTH($E9)&gt;6)+Z$2,6,30),$H9&gt;=DATE(YEAR($E9)-(MONTH($E9)&lt;=6)+Z$2,7,1)),$K9*($I9-SUM($N9:Z9))*((DATE(YEAR($H9),MONTH($H9),DAY($H9))-DATE(YEAR($H9)-(MONTH($H9)&lt;=6),7,1))/365),
IF(AA$2&lt;=$J9,$K9*($I9-SUM($N9:Z9))*MROUND((EDATE($E9,12*AA$2))-(EDATE($E9,12*Z$2)),5)/365,""))))))</f>
        <v/>
      </c>
      <c r="AB9" s="249" t="str">
        <f xml:space="preserve">
IF($M9="SL",
IF($E9&gt;$D$1,"",
IF(DATE(YEAR($E9)+(MONTH($E9)&gt;6)+AA$2,6,30)&gt;$D$1,"",
IF(AND($H9&lt;&gt;"",$H9&lt;DATE(YEAR($E9)-(MONTH($E9)&lt;=6)+AA$2,7,1)),"",
IF(AND(SUM($N9:AA9)&lt;$I9,$H9&lt;&gt;"",$H9&lt;=DATE(YEAR($E9)+(MONTH($E9)&gt;6)+AA$2,6,30),$H9&gt;=DATE(YEAR($E9)-(MONTH($E9)&lt;=6)+AA$2,7,1)),$I9/($J9*365)*(DATE(YEAR($H9),MONTH($H9),DAY($H9))-DATE(YEAR($H9)-(MONTH($H9)&lt;=6),7,1)),
IF(AND(SUM($N9:AA9)&lt;$I9,AB$2&lt;=$J9),$I9/($J9*365)*MROUND((EDATE($E9,12*AB$2))-(EDATE($E9,12*AA$2)),5),
IF(AND(SUM($N9:AA9)&lt;$I9,AB$2&gt;$J9),$I9-SUM($N9:AA9),"")))))),
IF($E9&gt;$D$1,"",
IF(DATE(YEAR($E9)+(MONTH($E9)&gt;6)+AA$2,6,30)&gt;$D$1,"",
IF(AND($H9&lt;&gt;"",$H9&lt;DATE(YEAR($E9)-(MONTH($E9)&lt;=6)+AA$2,7,1)),"",
IF(AND(SUM($N9:AA9)&lt;$I9,$H9&lt;&gt;"",$H9&lt;=DATE(YEAR($E9)+(MONTH($E9)&gt;6)+AA$2,6,30),$H9&gt;=DATE(YEAR($E9)-(MONTH($E9)&lt;=6)+AA$2,7,1)),$K9*($I9-SUM($N9:AA9))*((DATE(YEAR($H9),MONTH($H9),DAY($H9))-DATE(YEAR($H9)-(MONTH($H9)&lt;=6),7,1))/365),
IF(AB$2&lt;=$J9,$K9*($I9-SUM($N9:AA9))*MROUND((EDATE($E9,12*AB$2))-(EDATE($E9,12*AA$2)),5)/365,""))))))</f>
        <v/>
      </c>
      <c r="AC9" s="249" t="str">
        <f xml:space="preserve">
IF($M9="SL",
IF($E9&gt;$D$1,"",
IF(DATE(YEAR($E9)+(MONTH($E9)&gt;6)+AB$2,6,30)&gt;$D$1,"",
IF(AND($H9&lt;&gt;"",$H9&lt;DATE(YEAR($E9)-(MONTH($E9)&lt;=6)+AB$2,7,1)),"",
IF(AND(SUM($N9:AB9)&lt;$I9,$H9&lt;&gt;"",$H9&lt;=DATE(YEAR($E9)+(MONTH($E9)&gt;6)+AB$2,6,30),$H9&gt;=DATE(YEAR($E9)-(MONTH($E9)&lt;=6)+AB$2,7,1)),$I9/($J9*365)*(DATE(YEAR($H9),MONTH($H9),DAY($H9))-DATE(YEAR($H9)-(MONTH($H9)&lt;=6),7,1)),
IF(AND(SUM($N9:AB9)&lt;$I9,AC$2&lt;=$J9),$I9/($J9*365)*MROUND((EDATE($E9,12*AC$2))-(EDATE($E9,12*AB$2)),5),
IF(AND(SUM($N9:AB9)&lt;$I9,AC$2&gt;$J9),$I9-SUM($N9:AB9),"")))))),
IF($E9&gt;$D$1,"",
IF(DATE(YEAR($E9)+(MONTH($E9)&gt;6)+AB$2,6,30)&gt;$D$1,"",
IF(AND($H9&lt;&gt;"",$H9&lt;DATE(YEAR($E9)-(MONTH($E9)&lt;=6)+AB$2,7,1)),"",
IF(AND(SUM($N9:AB9)&lt;$I9,$H9&lt;&gt;"",$H9&lt;=DATE(YEAR($E9)+(MONTH($E9)&gt;6)+AB$2,6,30),$H9&gt;=DATE(YEAR($E9)-(MONTH($E9)&lt;=6)+AB$2,7,1)),$K9*($I9-SUM($N9:AB9))*((DATE(YEAR($H9),MONTH($H9),DAY($H9))-DATE(YEAR($H9)-(MONTH($H9)&lt;=6),7,1))/365),
IF(AC$2&lt;=$J9,$K9*($I9-SUM($N9:AB9))*MROUND((EDATE($E9,12*AC$2))-(EDATE($E9,12*AB$2)),5)/365,""))))))</f>
        <v/>
      </c>
      <c r="AD9" s="249" t="str">
        <f xml:space="preserve">
IF($M9="SL",
IF($E9&gt;$D$1,"",
IF(DATE(YEAR($E9)+(MONTH($E9)&gt;6)+AC$2,6,30)&gt;$D$1,"",
IF(AND($H9&lt;&gt;"",$H9&lt;DATE(YEAR($E9)-(MONTH($E9)&lt;=6)+AC$2,7,1)),"",
IF(AND(SUM($N9:AC9)&lt;$I9,$H9&lt;&gt;"",$H9&lt;=DATE(YEAR($E9)+(MONTH($E9)&gt;6)+AC$2,6,30),$H9&gt;=DATE(YEAR($E9)-(MONTH($E9)&lt;=6)+AC$2,7,1)),$I9/($J9*365)*(DATE(YEAR($H9),MONTH($H9),DAY($H9))-DATE(YEAR($H9)-(MONTH($H9)&lt;=6),7,1)),
IF(AND(SUM($N9:AC9)&lt;$I9,AD$2&lt;=$J9),$I9/($J9*365)*MROUND((EDATE($E9,12*AD$2))-(EDATE($E9,12*AC$2)),5),
IF(AND(SUM($N9:AC9)&lt;$I9,AD$2&gt;$J9),$I9-SUM($N9:AC9),"")))))),
IF($E9&gt;$D$1,"",
IF(DATE(YEAR($E9)+(MONTH($E9)&gt;6)+AC$2,6,30)&gt;$D$1,"",
IF(AND($H9&lt;&gt;"",$H9&lt;DATE(YEAR($E9)-(MONTH($E9)&lt;=6)+AC$2,7,1)),"",
IF(AND(SUM($N9:AC9)&lt;$I9,$H9&lt;&gt;"",$H9&lt;=DATE(YEAR($E9)+(MONTH($E9)&gt;6)+AC$2,6,30),$H9&gt;=DATE(YEAR($E9)-(MONTH($E9)&lt;=6)+AC$2,7,1)),$K9*($I9-SUM($N9:AC9))*((DATE(YEAR($H9),MONTH($H9),DAY($H9))-DATE(YEAR($H9)-(MONTH($H9)&lt;=6),7,1))/365),
IF(AD$2&lt;=$J9,$K9*($I9-SUM($N9:AC9))*MROUND((EDATE($E9,12*AD$2))-(EDATE($E9,12*AC$2)),5)/365,""))))))</f>
        <v/>
      </c>
      <c r="AE9" s="249" t="str">
        <f xml:space="preserve">
IF($M9="SL",
IF($E9&gt;$D$1,"",
IF(DATE(YEAR($E9)+(MONTH($E9)&gt;6)+AD$2,6,30)&gt;$D$1,"",
IF(AND($H9&lt;&gt;"",$H9&lt;DATE(YEAR($E9)-(MONTH($E9)&lt;=6)+AD$2,7,1)),"",
IF(AND(SUM($N9:AD9)&lt;$I9,$H9&lt;&gt;"",$H9&lt;=DATE(YEAR($E9)+(MONTH($E9)&gt;6)+AD$2,6,30),$H9&gt;=DATE(YEAR($E9)-(MONTH($E9)&lt;=6)+AD$2,7,1)),$I9/($J9*365)*(DATE(YEAR($H9),MONTH($H9),DAY($H9))-DATE(YEAR($H9)-(MONTH($H9)&lt;=6),7,1)),
IF(AND(SUM($N9:AD9)&lt;$I9,AE$2&lt;=$J9),$I9/($J9*365)*MROUND((EDATE($E9,12*AE$2))-(EDATE($E9,12*AD$2)),5),
IF(AND(SUM($N9:AD9)&lt;$I9,AE$2&gt;$J9),$I9-SUM($N9:AD9),"")))))),
IF($E9&gt;$D$1,"",
IF(DATE(YEAR($E9)+(MONTH($E9)&gt;6)+AD$2,6,30)&gt;$D$1,"",
IF(AND($H9&lt;&gt;"",$H9&lt;DATE(YEAR($E9)-(MONTH($E9)&lt;=6)+AD$2,7,1)),"",
IF(AND(SUM($N9:AD9)&lt;$I9,$H9&lt;&gt;"",$H9&lt;=DATE(YEAR($E9)+(MONTH($E9)&gt;6)+AD$2,6,30),$H9&gt;=DATE(YEAR($E9)-(MONTH($E9)&lt;=6)+AD$2,7,1)),$K9*($I9-SUM($N9:AD9))*((DATE(YEAR($H9),MONTH($H9),DAY($H9))-DATE(YEAR($H9)-(MONTH($H9)&lt;=6),7,1))/365),
IF(AE$2&lt;=$J9,$K9*($I9-SUM($N9:AD9))*MROUND((EDATE($E9,12*AE$2))-(EDATE($E9,12*AD$2)),5)/365,""))))))</f>
        <v/>
      </c>
      <c r="AF9" s="249" t="str">
        <f xml:space="preserve">
IF($M9="SL",
IF($E9&gt;$D$1,"",
IF(DATE(YEAR($E9)+(MONTH($E9)&gt;6)+AE$2,6,30)&gt;$D$1,"",
IF(AND($H9&lt;&gt;"",$H9&lt;DATE(YEAR($E9)-(MONTH($E9)&lt;=6)+AE$2,7,1)),"",
IF(AND(SUM($N9:AE9)&lt;$I9,$H9&lt;&gt;"",$H9&lt;=DATE(YEAR($E9)+(MONTH($E9)&gt;6)+AE$2,6,30),$H9&gt;=DATE(YEAR($E9)-(MONTH($E9)&lt;=6)+AE$2,7,1)),$I9/($J9*365)*(DATE(YEAR($H9),MONTH($H9),DAY($H9))-DATE(YEAR($H9)-(MONTH($H9)&lt;=6),7,1)),
IF(AND(SUM($N9:AE9)&lt;$I9,AF$2&lt;=$J9),$I9/($J9*365)*MROUND((EDATE($E9,12*AF$2))-(EDATE($E9,12*AE$2)),5),
IF(AND(SUM($N9:AE9)&lt;$I9,AF$2&gt;$J9),$I9-SUM($N9:AE9),"")))))),
IF($E9&gt;$D$1,"",
IF(DATE(YEAR($E9)+(MONTH($E9)&gt;6)+AE$2,6,30)&gt;$D$1,"",
IF(AND($H9&lt;&gt;"",$H9&lt;DATE(YEAR($E9)-(MONTH($E9)&lt;=6)+AE$2,7,1)),"",
IF(AND(SUM($N9:AE9)&lt;$I9,$H9&lt;&gt;"",$H9&lt;=DATE(YEAR($E9)+(MONTH($E9)&gt;6)+AE$2,6,30),$H9&gt;=DATE(YEAR($E9)-(MONTH($E9)&lt;=6)+AE$2,7,1)),$K9*($I9-SUM($N9:AE9))*((DATE(YEAR($H9),MONTH($H9),DAY($H9))-DATE(YEAR($H9)-(MONTH($H9)&lt;=6),7,1))/365),
IF(AF$2&lt;=$J9,$K9*($I9-SUM($N9:AE9))*MROUND((EDATE($E9,12*AF$2))-(EDATE($E9,12*AE$2)),5)/365,""))))))</f>
        <v/>
      </c>
      <c r="AG9" s="249" t="str">
        <f xml:space="preserve">
IF($M9="SL",
IF($E9&gt;$D$1,"",
IF(DATE(YEAR($E9)+(MONTH($E9)&gt;6)+AF$2,6,30)&gt;$D$1,"",
IF(AND($H9&lt;&gt;"",$H9&lt;DATE(YEAR($E9)-(MONTH($E9)&lt;=6)+AF$2,7,1)),"",
IF(AND(SUM($N9:AF9)&lt;$I9,$H9&lt;&gt;"",$H9&lt;=DATE(YEAR($E9)+(MONTH($E9)&gt;6)+AF$2,6,30),$H9&gt;=DATE(YEAR($E9)-(MONTH($E9)&lt;=6)+AF$2,7,1)),$I9/($J9*365)*(DATE(YEAR($H9),MONTH($H9),DAY($H9))-DATE(YEAR($H9)-(MONTH($H9)&lt;=6),7,1)),
IF(AND(SUM($N9:AF9)&lt;$I9,AG$2&lt;=$J9),$I9/($J9*365)*MROUND((EDATE($E9,12*AG$2))-(EDATE($E9,12*AF$2)),5),
IF(AND(SUM($N9:AF9)&lt;$I9,AG$2&gt;$J9),$I9-SUM($N9:AF9),"")))))),
IF($E9&gt;$D$1,"",
IF(DATE(YEAR($E9)+(MONTH($E9)&gt;6)+AF$2,6,30)&gt;$D$1,"",
IF(AND($H9&lt;&gt;"",$H9&lt;DATE(YEAR($E9)-(MONTH($E9)&lt;=6)+AF$2,7,1)),"",
IF(AND(SUM($N9:AF9)&lt;$I9,$H9&lt;&gt;"",$H9&lt;=DATE(YEAR($E9)+(MONTH($E9)&gt;6)+AF$2,6,30),$H9&gt;=DATE(YEAR($E9)-(MONTH($E9)&lt;=6)+AF$2,7,1)),$K9*($I9-SUM($N9:AF9))*((DATE(YEAR($H9),MONTH($H9),DAY($H9))-DATE(YEAR($H9)-(MONTH($H9)&lt;=6),7,1))/365),
IF(AG$2&lt;=$J9,$K9*($I9-SUM($N9:AF9))*MROUND((EDATE($E9,12*AG$2))-(EDATE($E9,12*AF$2)),5)/365,""))))))</f>
        <v/>
      </c>
      <c r="AH9" s="249" t="str">
        <f xml:space="preserve">
IF($M9="SL",
IF($E9&gt;$D$1,"",
IF(DATE(YEAR($E9)+(MONTH($E9)&gt;6)+AG$2,6,30)&gt;$D$1,"",
IF(AND($H9&lt;&gt;"",$H9&lt;DATE(YEAR($E9)-(MONTH($E9)&lt;=6)+AG$2,7,1)),"",
IF(AND(SUM($N9:AG9)&lt;$I9,$H9&lt;&gt;"",$H9&lt;=DATE(YEAR($E9)+(MONTH($E9)&gt;6)+AG$2,6,30),$H9&gt;=DATE(YEAR($E9)-(MONTH($E9)&lt;=6)+AG$2,7,1)),$I9/($J9*365)*(DATE(YEAR($H9),MONTH($H9),DAY($H9))-DATE(YEAR($H9)-(MONTH($H9)&lt;=6),7,1)),
IF(AND(SUM($N9:AG9)&lt;$I9,AH$2&lt;=$J9),$I9/($J9*365)*MROUND((EDATE($E9,12*AH$2))-(EDATE($E9,12*AG$2)),5),
IF(AND(SUM($N9:AG9)&lt;$I9,AH$2&gt;$J9),$I9-SUM($N9:AG9),"")))))),
IF($E9&gt;$D$1,"",
IF(DATE(YEAR($E9)+(MONTH($E9)&gt;6)+AG$2,6,30)&gt;$D$1,"",
IF(AND($H9&lt;&gt;"",$H9&lt;DATE(YEAR($E9)-(MONTH($E9)&lt;=6)+AG$2,7,1)),"",
IF(AND(SUM($N9:AG9)&lt;$I9,$H9&lt;&gt;"",$H9&lt;=DATE(YEAR($E9)+(MONTH($E9)&gt;6)+AG$2,6,30),$H9&gt;=DATE(YEAR($E9)-(MONTH($E9)&lt;=6)+AG$2,7,1)),$K9*($I9-SUM($N9:AG9))*((DATE(YEAR($H9),MONTH($H9),DAY($H9))-DATE(YEAR($H9)-(MONTH($H9)&lt;=6),7,1))/365),
IF(AH$2&lt;=$J9,$K9*($I9-SUM($N9:AG9))*MROUND((EDATE($E9,12*AH$2))-(EDATE($E9,12*AG$2)),5)/365,""))))))</f>
        <v/>
      </c>
      <c r="AI9" s="249" t="str">
        <f xml:space="preserve">
IF($M9="SL",
IF($E9&gt;$D$1,"",
IF(DATE(YEAR($E9)+(MONTH($E9)&gt;6)+AH$2,6,30)&gt;$D$1,"",
IF(AND($H9&lt;&gt;"",$H9&lt;DATE(YEAR($E9)-(MONTH($E9)&lt;=6)+AH$2,7,1)),"",
IF(AND(SUM($N9:AH9)&lt;$I9,$H9&lt;&gt;"",$H9&lt;=DATE(YEAR($E9)+(MONTH($E9)&gt;6)+AH$2,6,30),$H9&gt;=DATE(YEAR($E9)-(MONTH($E9)&lt;=6)+AH$2,7,1)),$I9/($J9*365)*(DATE(YEAR($H9),MONTH($H9),DAY($H9))-DATE(YEAR($H9)-(MONTH($H9)&lt;=6),7,1)),
IF(AND(SUM($N9:AH9)&lt;$I9,AI$2&lt;=$J9),$I9/($J9*365)*MROUND((EDATE($E9,12*AI$2))-(EDATE($E9,12*AH$2)),5),
IF(AND(SUM($N9:AH9)&lt;$I9,AI$2&gt;$J9),$I9-SUM($N9:AH9),"")))))),
IF($E9&gt;$D$1,"",
IF(DATE(YEAR($E9)+(MONTH($E9)&gt;6)+AH$2,6,30)&gt;$D$1,"",
IF(AND($H9&lt;&gt;"",$H9&lt;DATE(YEAR($E9)-(MONTH($E9)&lt;=6)+AH$2,7,1)),"",
IF(AND(SUM($N9:AH9)&lt;$I9,$H9&lt;&gt;"",$H9&lt;=DATE(YEAR($E9)+(MONTH($E9)&gt;6)+AH$2,6,30),$H9&gt;=DATE(YEAR($E9)-(MONTH($E9)&lt;=6)+AH$2,7,1)),$K9*($I9-SUM($N9:AH9))*((DATE(YEAR($H9),MONTH($H9),DAY($H9))-DATE(YEAR($H9)-(MONTH($H9)&lt;=6),7,1))/365),
IF(AI$2&lt;=$J9,$K9*($I9-SUM($N9:AH9))*MROUND((EDATE($E9,12*AI$2))-(EDATE($E9,12*AH$2)),5)/365,""))))))</f>
        <v/>
      </c>
      <c r="AJ9" s="249" t="str">
        <f xml:space="preserve">
IF($M9="SL",
IF($E9&gt;$D$1,"",
IF(DATE(YEAR($E9)+(MONTH($E9)&gt;6)+AI$2,6,30)&gt;$D$1,"",
IF(AND($H9&lt;&gt;"",$H9&lt;DATE(YEAR($E9)-(MONTH($E9)&lt;=6)+AI$2,7,1)),"",
IF(AND(SUM($N9:AI9)&lt;$I9,$H9&lt;&gt;"",$H9&lt;=DATE(YEAR($E9)+(MONTH($E9)&gt;6)+AI$2,6,30),$H9&gt;=DATE(YEAR($E9)-(MONTH($E9)&lt;=6)+AI$2,7,1)),$I9/($J9*365)*(DATE(YEAR($H9),MONTH($H9),DAY($H9))-DATE(YEAR($H9)-(MONTH($H9)&lt;=6),7,1)),
IF(AND(SUM($N9:AI9)&lt;$I9,AJ$2&lt;=$J9),$I9/($J9*365)*MROUND((EDATE($E9,12*AJ$2))-(EDATE($E9,12*AI$2)),5),
IF(AND(SUM($N9:AI9)&lt;$I9,AJ$2&gt;$J9),$I9-SUM($N9:AI9),"")))))),
IF($E9&gt;$D$1,"",
IF(DATE(YEAR($E9)+(MONTH($E9)&gt;6)+AI$2,6,30)&gt;$D$1,"",
IF(AND($H9&lt;&gt;"",$H9&lt;DATE(YEAR($E9)-(MONTH($E9)&lt;=6)+AI$2,7,1)),"",
IF(AND(SUM($N9:AI9)&lt;$I9,$H9&lt;&gt;"",$H9&lt;=DATE(YEAR($E9)+(MONTH($E9)&gt;6)+AI$2,6,30),$H9&gt;=DATE(YEAR($E9)-(MONTH($E9)&lt;=6)+AI$2,7,1)),$K9*($I9-SUM($N9:AI9))*((DATE(YEAR($H9),MONTH($H9),DAY($H9))-DATE(YEAR($H9)-(MONTH($H9)&lt;=6),7,1))/365),
IF(AJ$2&lt;=$J9,$K9*($I9-SUM($N9:AI9))*MROUND((EDATE($E9,12*AJ$2))-(EDATE($E9,12*AI$2)),5)/365,""))))))</f>
        <v/>
      </c>
      <c r="AK9" s="249" t="str">
        <f xml:space="preserve">
IF($M9="SL",
IF($E9&gt;$D$1,"",
IF(DATE(YEAR($E9)+(MONTH($E9)&gt;6)+AJ$2,6,30)&gt;$D$1,"",
IF(AND($H9&lt;&gt;"",$H9&lt;DATE(YEAR($E9)-(MONTH($E9)&lt;=6)+AJ$2,7,1)),"",
IF(AND(SUM($N9:AJ9)&lt;$I9,$H9&lt;&gt;"",$H9&lt;=DATE(YEAR($E9)+(MONTH($E9)&gt;6)+AJ$2,6,30),$H9&gt;=DATE(YEAR($E9)-(MONTH($E9)&lt;=6)+AJ$2,7,1)),$I9/($J9*365)*(DATE(YEAR($H9),MONTH($H9),DAY($H9))-DATE(YEAR($H9)-(MONTH($H9)&lt;=6),7,1)),
IF(AND(SUM($N9:AJ9)&lt;$I9,AK$2&lt;=$J9),$I9/($J9*365)*MROUND((EDATE($E9,12*AK$2))-(EDATE($E9,12*AJ$2)),5),
IF(AND(SUM($N9:AJ9)&lt;$I9,AK$2&gt;$J9),$I9-SUM($N9:AJ9),"")))))),
IF($E9&gt;$D$1,"",
IF(DATE(YEAR($E9)+(MONTH($E9)&gt;6)+AJ$2,6,30)&gt;$D$1,"",
IF(AND($H9&lt;&gt;"",$H9&lt;DATE(YEAR($E9)-(MONTH($E9)&lt;=6)+AJ$2,7,1)),"",
IF(AND(SUM($N9:AJ9)&lt;$I9,$H9&lt;&gt;"",$H9&lt;=DATE(YEAR($E9)+(MONTH($E9)&gt;6)+AJ$2,6,30),$H9&gt;=DATE(YEAR($E9)-(MONTH($E9)&lt;=6)+AJ$2,7,1)),$K9*($I9-SUM($N9:AJ9))*((DATE(YEAR($H9),MONTH($H9),DAY($H9))-DATE(YEAR($H9)-(MONTH($H9)&lt;=6),7,1))/365),
IF(AK$2&lt;=$J9,$K9*($I9-SUM($N9:AJ9))*MROUND((EDATE($E9,12*AK$2))-(EDATE($E9,12*AJ$2)),5)/365,""))))))</f>
        <v/>
      </c>
      <c r="AL9" s="249" t="str">
        <f xml:space="preserve">
IF($M9="SL",
IF($E9&gt;$D$1,"",
IF(DATE(YEAR($E9)+(MONTH($E9)&gt;6)+AK$2,6,30)&gt;$D$1,"",
IF(AND($H9&lt;&gt;"",$H9&lt;DATE(YEAR($E9)-(MONTH($E9)&lt;=6)+AK$2,7,1)),"",
IF(AND(SUM($N9:AK9)&lt;$I9,$H9&lt;&gt;"",$H9&lt;=DATE(YEAR($E9)+(MONTH($E9)&gt;6)+AK$2,6,30),$H9&gt;=DATE(YEAR($E9)-(MONTH($E9)&lt;=6)+AK$2,7,1)),$I9/($J9*365)*(DATE(YEAR($H9),MONTH($H9),DAY($H9))-DATE(YEAR($H9)-(MONTH($H9)&lt;=6),7,1)),
IF(AND(SUM($N9:AK9)&lt;$I9,AL$2&lt;=$J9),$I9/($J9*365)*MROUND((EDATE($E9,12*AL$2))-(EDATE($E9,12*AK$2)),5),
IF(AND(SUM($N9:AK9)&lt;$I9,AL$2&gt;$J9),$I9-SUM($N9:AK9),"")))))),
IF($E9&gt;$D$1,"",
IF(DATE(YEAR($E9)+(MONTH($E9)&gt;6)+AK$2,6,30)&gt;$D$1,"",
IF(AND($H9&lt;&gt;"",$H9&lt;DATE(YEAR($E9)-(MONTH($E9)&lt;=6)+AK$2,7,1)),"",
IF(AND(SUM($N9:AK9)&lt;$I9,$H9&lt;&gt;"",$H9&lt;=DATE(YEAR($E9)+(MONTH($E9)&gt;6)+AK$2,6,30),$H9&gt;=DATE(YEAR($E9)-(MONTH($E9)&lt;=6)+AK$2,7,1)),$K9*($I9-SUM($N9:AK9))*((DATE(YEAR($H9),MONTH($H9),DAY($H9))-DATE(YEAR($H9)-(MONTH($H9)&lt;=6),7,1))/365),
IF(AL$2&lt;=$J9,$K9*($I9-SUM($N9:AK9))*MROUND((EDATE($E9,12*AL$2))-(EDATE($E9,12*AK$2)),5)/365,""))))))</f>
        <v/>
      </c>
      <c r="AM9" s="249" t="str">
        <f xml:space="preserve">
IF($M9="SL",
IF($E9&gt;$D$1,"",
IF(DATE(YEAR($E9)+(MONTH($E9)&gt;6)+AL$2,6,30)&gt;$D$1,"",
IF(AND($H9&lt;&gt;"",$H9&lt;DATE(YEAR($E9)-(MONTH($E9)&lt;=6)+AL$2,7,1)),"",
IF(AND(SUM($N9:AL9)&lt;$I9,$H9&lt;&gt;"",$H9&lt;=DATE(YEAR($E9)+(MONTH($E9)&gt;6)+AL$2,6,30),$H9&gt;=DATE(YEAR($E9)-(MONTH($E9)&lt;=6)+AL$2,7,1)),$I9/($J9*365)*(DATE(YEAR($H9),MONTH($H9),DAY($H9))-DATE(YEAR($H9)-(MONTH($H9)&lt;=6),7,1)),
IF(AND(SUM($N9:AL9)&lt;$I9,AM$2&lt;=$J9),$I9/($J9*365)*MROUND((EDATE($E9,12*AM$2))-(EDATE($E9,12*AL$2)),5),
IF(AND(SUM($N9:AL9)&lt;$I9,AM$2&gt;$J9),$I9-SUM($N9:AL9),"")))))),
IF($E9&gt;$D$1,"",
IF(DATE(YEAR($E9)+(MONTH($E9)&gt;6)+AL$2,6,30)&gt;$D$1,"",
IF(AND($H9&lt;&gt;"",$H9&lt;DATE(YEAR($E9)-(MONTH($E9)&lt;=6)+AL$2,7,1)),"",
IF(AND(SUM($N9:AL9)&lt;$I9,$H9&lt;&gt;"",$H9&lt;=DATE(YEAR($E9)+(MONTH($E9)&gt;6)+AL$2,6,30),$H9&gt;=DATE(YEAR($E9)-(MONTH($E9)&lt;=6)+AL$2,7,1)),$K9*($I9-SUM($N9:AL9))*((DATE(YEAR($H9),MONTH($H9),DAY($H9))-DATE(YEAR($H9)-(MONTH($H9)&lt;=6),7,1))/365),
IF(AM$2&lt;=$J9,$K9*($I9-SUM($N9:AL9))*MROUND((EDATE($E9,12*AM$2))-(EDATE($E9,12*AL$2)),5)/365,""))))))</f>
        <v/>
      </c>
      <c r="AN9" s="249" t="str">
        <f xml:space="preserve">
IF($M9="SL",
IF($E9&gt;$D$1,"",
IF(DATE(YEAR($E9)+(MONTH($E9)&gt;6)+AM$2,6,30)&gt;$D$1,"",
IF(AND($H9&lt;&gt;"",$H9&lt;DATE(YEAR($E9)-(MONTH($E9)&lt;=6)+AM$2,7,1)),"",
IF(AND(SUM($N9:AM9)&lt;$I9,$H9&lt;&gt;"",$H9&lt;=DATE(YEAR($E9)+(MONTH($E9)&gt;6)+AM$2,6,30),$H9&gt;=DATE(YEAR($E9)-(MONTH($E9)&lt;=6)+AM$2,7,1)),$I9/($J9*365)*(DATE(YEAR($H9),MONTH($H9),DAY($H9))-DATE(YEAR($H9)-(MONTH($H9)&lt;=6),7,1)),
IF(AND(SUM($N9:AM9)&lt;$I9,AN$2&lt;=$J9),$I9/($J9*365)*MROUND((EDATE($E9,12*AN$2))-(EDATE($E9,12*AM$2)),5),
IF(AND(SUM($N9:AM9)&lt;$I9,AN$2&gt;$J9),$I9-SUM($N9:AM9),"")))))),
IF($E9&gt;$D$1,"",
IF(DATE(YEAR($E9)+(MONTH($E9)&gt;6)+AM$2,6,30)&gt;$D$1,"",
IF(AND($H9&lt;&gt;"",$H9&lt;DATE(YEAR($E9)-(MONTH($E9)&lt;=6)+AM$2,7,1)),"",
IF(AND(SUM($N9:AM9)&lt;$I9,$H9&lt;&gt;"",$H9&lt;=DATE(YEAR($E9)+(MONTH($E9)&gt;6)+AM$2,6,30),$H9&gt;=DATE(YEAR($E9)-(MONTH($E9)&lt;=6)+AM$2,7,1)),$K9*($I9-SUM($N9:AM9))*((DATE(YEAR($H9),MONTH($H9),DAY($H9))-DATE(YEAR($H9)-(MONTH($H9)&lt;=6),7,1))/365),
IF(AN$2&lt;=$J9,$K9*($I9-SUM($N9:AM9))*MROUND((EDATE($E9,12*AN$2))-(EDATE($E9,12*AM$2)),5)/365,""))))))</f>
        <v/>
      </c>
      <c r="AO9" s="249" t="str">
        <f xml:space="preserve">
IF($M9="SL",
IF($E9&gt;$D$1,"",
IF(DATE(YEAR($E9)+(MONTH($E9)&gt;6)+AN$2,6,30)&gt;$D$1,"",
IF(AND($H9&lt;&gt;"",$H9&lt;DATE(YEAR($E9)-(MONTH($E9)&lt;=6)+AN$2,7,1)),"",
IF(AND(SUM($N9:AN9)&lt;$I9,$H9&lt;&gt;"",$H9&lt;=DATE(YEAR($E9)+(MONTH($E9)&gt;6)+AN$2,6,30),$H9&gt;=DATE(YEAR($E9)-(MONTH($E9)&lt;=6)+AN$2,7,1)),$I9/($J9*365)*(DATE(YEAR($H9),MONTH($H9),DAY($H9))-DATE(YEAR($H9)-(MONTH($H9)&lt;=6),7,1)),
IF(AND(SUM($N9:AN9)&lt;$I9,AO$2&lt;=$J9),$I9/($J9*365)*MROUND((EDATE($E9,12*AO$2))-(EDATE($E9,12*AN$2)),5),
IF(AND(SUM($N9:AN9)&lt;$I9,AO$2&gt;$J9),$I9-SUM($N9:AN9),"")))))),
IF($E9&gt;$D$1,"",
IF(DATE(YEAR($E9)+(MONTH($E9)&gt;6)+AN$2,6,30)&gt;$D$1,"",
IF(AND($H9&lt;&gt;"",$H9&lt;DATE(YEAR($E9)-(MONTH($E9)&lt;=6)+AN$2,7,1)),"",
IF(AND(SUM($N9:AN9)&lt;$I9,$H9&lt;&gt;"",$H9&lt;=DATE(YEAR($E9)+(MONTH($E9)&gt;6)+AN$2,6,30),$H9&gt;=DATE(YEAR($E9)-(MONTH($E9)&lt;=6)+AN$2,7,1)),$K9*($I9-SUM($N9:AN9))*((DATE(YEAR($H9),MONTH($H9),DAY($H9))-DATE(YEAR($H9)-(MONTH($H9)&lt;=6),7,1))/365),
IF(AO$2&lt;=$J9,$K9*($I9-SUM($N9:AN9))*MROUND((EDATE($E9,12*AO$2))-(EDATE($E9,12*AN$2)),5)/365,""))))))</f>
        <v/>
      </c>
      <c r="AP9" s="249" t="str">
        <f xml:space="preserve">
IF($M9="SL",
IF($E9&gt;$D$1,"",
IF(DATE(YEAR($E9)+(MONTH($E9)&gt;6)+AO$2,6,30)&gt;$D$1,"",
IF(AND($H9&lt;&gt;"",$H9&lt;DATE(YEAR($E9)-(MONTH($E9)&lt;=6)+AO$2,7,1)),"",
IF(AND(SUM($N9:AO9)&lt;$I9,$H9&lt;&gt;"",$H9&lt;=DATE(YEAR($E9)+(MONTH($E9)&gt;6)+AO$2,6,30),$H9&gt;=DATE(YEAR($E9)-(MONTH($E9)&lt;=6)+AO$2,7,1)),$I9/($J9*365)*(DATE(YEAR($H9),MONTH($H9),DAY($H9))-DATE(YEAR($H9)-(MONTH($H9)&lt;=6),7,1)),
IF(AND(SUM($N9:AO9)&lt;$I9,AP$2&lt;=$J9),$I9/($J9*365)*MROUND((EDATE($E9,12*AP$2))-(EDATE($E9,12*AO$2)),5),
IF(AND(SUM($N9:AO9)&lt;$I9,AP$2&gt;$J9),$I9-SUM($N9:AO9),"")))))),
IF($E9&gt;$D$1,"",
IF(DATE(YEAR($E9)+(MONTH($E9)&gt;6)+AO$2,6,30)&gt;$D$1,"",
IF(AND($H9&lt;&gt;"",$H9&lt;DATE(YEAR($E9)-(MONTH($E9)&lt;=6)+AO$2,7,1)),"",
IF(AND(SUM($N9:AO9)&lt;$I9,$H9&lt;&gt;"",$H9&lt;=DATE(YEAR($E9)+(MONTH($E9)&gt;6)+AO$2,6,30),$H9&gt;=DATE(YEAR($E9)-(MONTH($E9)&lt;=6)+AO$2,7,1)),$K9*($I9-SUM($N9:AO9))*((DATE(YEAR($H9),MONTH($H9),DAY($H9))-DATE(YEAR($H9)-(MONTH($H9)&lt;=6),7,1))/365),
IF(AP$2&lt;=$J9,$K9*($I9-SUM($N9:AO9))*MROUND((EDATE($E9,12*AP$2))-(EDATE($E9,12*AO$2)),5)/365,""))))))</f>
        <v/>
      </c>
      <c r="AQ9" s="249" t="str">
        <f xml:space="preserve">
IF($M9="SL",
IF($E9&gt;$D$1,"",
IF(DATE(YEAR($E9)+(MONTH($E9)&gt;6)+AP$2,6,30)&gt;$D$1,"",
IF(AND($H9&lt;&gt;"",$H9&lt;DATE(YEAR($E9)-(MONTH($E9)&lt;=6)+AP$2,7,1)),"",
IF(AND(SUM($N9:AP9)&lt;$I9,$H9&lt;&gt;"",$H9&lt;=DATE(YEAR($E9)+(MONTH($E9)&gt;6)+AP$2,6,30),$H9&gt;=DATE(YEAR($E9)-(MONTH($E9)&lt;=6)+AP$2,7,1)),$I9/($J9*365)*(DATE(YEAR($H9),MONTH($H9),DAY($H9))-DATE(YEAR($H9)-(MONTH($H9)&lt;=6),7,1)),
IF(AND(SUM($N9:AP9)&lt;$I9,AQ$2&lt;=$J9),$I9/($J9*365)*MROUND((EDATE($E9,12*AQ$2))-(EDATE($E9,12*AP$2)),5),
IF(AND(SUM($N9:AP9)&lt;$I9,AQ$2&gt;$J9),$I9-SUM($N9:AP9),"")))))),
IF($E9&gt;$D$1,"",
IF(DATE(YEAR($E9)+(MONTH($E9)&gt;6)+AP$2,6,30)&gt;$D$1,"",
IF(AND($H9&lt;&gt;"",$H9&lt;DATE(YEAR($E9)-(MONTH($E9)&lt;=6)+AP$2,7,1)),"",
IF(AND(SUM($N9:AP9)&lt;$I9,$H9&lt;&gt;"",$H9&lt;=DATE(YEAR($E9)+(MONTH($E9)&gt;6)+AP$2,6,30),$H9&gt;=DATE(YEAR($E9)-(MONTH($E9)&lt;=6)+AP$2,7,1)),$K9*($I9-SUM($N9:AP9))*((DATE(YEAR($H9),MONTH($H9),DAY($H9))-DATE(YEAR($H9)-(MONTH($H9)&lt;=6),7,1))/365),
IF(AQ$2&lt;=$J9,$K9*($I9-SUM($N9:AP9))*MROUND((EDATE($E9,12*AQ$2))-(EDATE($E9,12*AP$2)),5)/365,""))))))</f>
        <v/>
      </c>
      <c r="AR9" s="250">
        <f t="shared" si="6"/>
        <v>0</v>
      </c>
      <c r="AS9" s="250">
        <f t="shared" si="7"/>
        <v>74.183350895679666</v>
      </c>
      <c r="AU9" s="250">
        <f t="shared" si="8"/>
        <v>0</v>
      </c>
      <c r="AV9" s="250">
        <f t="shared" si="9"/>
        <v>5425.8166491043203</v>
      </c>
      <c r="AW9" s="243">
        <f t="shared" si="10"/>
        <v>-5500</v>
      </c>
      <c r="AX9" s="243">
        <f t="shared" si="11"/>
        <v>0</v>
      </c>
      <c r="AY9" s="290" t="str">
        <f t="shared" si="1"/>
        <v/>
      </c>
    </row>
    <row r="10" spans="2:51" x14ac:dyDescent="0.35">
      <c r="B10" s="244" t="str">
        <f t="shared" si="12"/>
        <v/>
      </c>
      <c r="C10" s="244"/>
      <c r="D10" s="244"/>
      <c r="E10" s="407"/>
      <c r="F10" s="246" t="str">
        <f t="shared" si="3"/>
        <v/>
      </c>
      <c r="G10" s="246" t="str">
        <f t="shared" si="13"/>
        <v/>
      </c>
      <c r="H10" s="408"/>
      <c r="I10" s="250"/>
      <c r="J10" s="244"/>
      <c r="K10" s="247" t="str">
        <f t="shared" si="14"/>
        <v/>
      </c>
      <c r="L10" s="297"/>
      <c r="M10" s="409" t="str">
        <f>IFERROR(VLOOKUP($L10,'Ref tables'!$I$3:$J$4,2,0),"")</f>
        <v/>
      </c>
      <c r="N10" s="249" t="str">
        <f t="shared" ref="N10:N24" si="16">IF($E10="","",
IF($M10="SL",
IF($E10&gt;$D$1,"",
IF(AND(ROUNDUP(YEARFRAC($E10,$H10,3),0)=N$2,N$2&lt;=$J10),$I10/($J10*365)*(DATE(YEAR($H10),MONTH($H10),DAY($H10))-DATE(YEAR(H10)-(MONTH(H10)&lt;=6),7,1)),
IF(AND(N$2&lt;=$J10,$F10-$E10=0),$I10/($J10*365)*($F10-$E10+1),
IF(AND(N$2&lt;=$J10,$F10-$E10=364),$I10/($J10*365)*($F10-$E10+1),
$I10/($J10*365)*($F10-$E10))))),
IF($E10&gt;$D$1,"",
IF(ROUNDUP(YEARFRAC($E10,$H10,3),0)=N$2,$K10*($I10*((DATE(YEAR($H10),MONTH($H10),DAY($H10))-DATE(YEAR($H10)-(MONTH($H10)&lt;=6),7,1))/365)),
IF(AND(N$2&lt;=$J10,$F10-$E10=0),$K10*$I10*($F10-$E10+1)/365,
IF(AND(N$2&lt;=$J10,$F10-$E10=364),$K10*$I10*($F10-$E10+1)/365,
$K10*$I10*($F10-$E10)/365))))))</f>
        <v/>
      </c>
      <c r="O10" s="249" t="str">
        <f xml:space="preserve">
IF($M10="SL",
IF($E10&gt;$D$1,"",
IF(DATE(YEAR($E10)+(MONTH($E10)&gt;6)+N$2,6,30)&gt;$D$1,"",
IF(AND($H10&lt;&gt;"",$H10&lt;DATE(YEAR($E10)-(MONTH($E10)&lt;=6)+N$2,7,1)),"",
IF(AND(SUM($N10:N10)&lt;$I10,$H10&lt;&gt;"",$H10&lt;=DATE(YEAR($E10)+(MONTH($E10)&gt;6)+N$2,6,30),$H10&gt;=DATE(YEAR($E10)-(MONTH($E10)&lt;=6)+N$2,7,1)),$I10/($J10*365)*(DATE(YEAR($H10),MONTH($H10),DAY($H10))-DATE(YEAR($H10)-(MONTH($H10)&lt;=6),7,1)),
IF(AND(SUM($N10:N10)&lt;$I10,O$2&lt;=$J10),$I10/($J10*365)*MROUND((EDATE($E10,12*O$2))-(EDATE($E10,12*N$2)),5),
IF(AND(SUM($N10:N10)&lt;$I10,O$2&gt;$J10),$I10-SUM($N10:N10),"")))))),
IF($E10&gt;$D$1,"",
IF(DATE(YEAR($E10)+(MONTH($E10)&gt;6)+N$2,6,30)&gt;$D$1,"",
IF(AND($H10&lt;&gt;"",$H10&lt;DATE(YEAR($E10)-(MONTH($E10)&lt;=6)+N$2,7,1)),"",
IF(AND(SUM($N10:N10)&lt;$I10,$H10&lt;&gt;"",$H10&lt;=DATE(YEAR($E10)+(MONTH($E10)&gt;6)+N$2,6,30),$H10&gt;=DATE(YEAR($E10)-(MONTH($E10)&lt;=6)+N$2,7,1)),$K10*($I10-SUM($N10:N10))*((DATE(YEAR($H10),MONTH($H10),DAY($H10))-DATE(YEAR($H10)-(MONTH($H10)&lt;=6),7,1))/365),
IF(O$2&lt;=$J10,$K10*($I10-SUM($N10:N10))*MROUND((EDATE($E10,12*O$2))-(EDATE($E10,12*N$2)),5)/365,""))))))</f>
        <v/>
      </c>
      <c r="P10" s="249" t="str">
        <f xml:space="preserve">
IF($M10="SL",
IF($E10&gt;$D$1,"",
IF(DATE(YEAR($E10)+(MONTH($E10)&gt;6)+O$2,6,30)&gt;$D$1,"",
IF(AND($H10&lt;&gt;"",$H10&lt;DATE(YEAR($E10)-(MONTH($E10)&lt;=6)+O$2,7,1)),"",
IF(AND(SUM($N10:O10)&lt;$I10,$H10&lt;&gt;"",$H10&lt;=DATE(YEAR($E10)+(MONTH($E10)&gt;6)+O$2,6,30),$H10&gt;=DATE(YEAR($E10)-(MONTH($E10)&lt;=6)+O$2,7,1)),$I10/($J10*365)*(DATE(YEAR($H10),MONTH($H10),DAY($H10))-DATE(YEAR($H10)-(MONTH($H10)&lt;=6),7,1)),
IF(AND(SUM($N10:O10)&lt;$I10,P$2&lt;=$J10),$I10/($J10*365)*MROUND((EDATE($E10,12*P$2))-(EDATE($E10,12*O$2)),5),
IF(AND(SUM($N10:O10)&lt;$I10,P$2&gt;$J10),$I10-SUM($N10:O10),"")))))),
IF($E10&gt;$D$1,"",
IF(DATE(YEAR($E10)+(MONTH($E10)&gt;6)+O$2,6,30)&gt;$D$1,"",
IF(AND($H10&lt;&gt;"",$H10&lt;DATE(YEAR($E10)-(MONTH($E10)&lt;=6)+O$2,7,1)),"",
IF(AND(SUM($N10:O10)&lt;$I10,$H10&lt;&gt;"",$H10&lt;=DATE(YEAR($E10)+(MONTH($E10)&gt;6)+O$2,6,30),$H10&gt;=DATE(YEAR($E10)-(MONTH($E10)&lt;=6)+O$2,7,1)),$K10*($I10-SUM($N10:O10))*((DATE(YEAR($H10),MONTH($H10),DAY($H10))-DATE(YEAR($H10)-(MONTH($H10)&lt;=6),7,1))/365),
IF(P$2&lt;=$J10,$K10*($I10-SUM($N10:O10))*MROUND((EDATE($E10,12*P$2))-(EDATE($E10,12*O$2)),5)/365,""))))))</f>
        <v/>
      </c>
      <c r="Q10" s="249" t="str">
        <f xml:space="preserve">
IF($M10="SL",
IF($E10&gt;$D$1,"",
IF(DATE(YEAR($E10)+(MONTH($E10)&gt;6)+P$2,6,30)&gt;$D$1,"",
IF(AND($H10&lt;&gt;"",$H10&lt;DATE(YEAR($E10)-(MONTH($E10)&lt;=6)+P$2,7,1)),"",
IF(AND(SUM($N10:P10)&lt;$I10,$H10&lt;&gt;"",$H10&lt;=DATE(YEAR($E10)+(MONTH($E10)&gt;6)+P$2,6,30),$H10&gt;=DATE(YEAR($E10)-(MONTH($E10)&lt;=6)+P$2,7,1)),$I10/($J10*365)*(DATE(YEAR($H10),MONTH($H10),DAY($H10))-DATE(YEAR($H10)-(MONTH($H10)&lt;=6),7,1)),
IF(AND(SUM($N10:P10)&lt;$I10,Q$2&lt;=$J10),$I10/($J10*365)*MROUND((EDATE($E10,12*Q$2))-(EDATE($E10,12*P$2)),5),
IF(AND(SUM($N10:P10)&lt;$I10,Q$2&gt;$J10),$I10-SUM($N10:P10),"")))))),
IF($E10&gt;$D$1,"",
IF(DATE(YEAR($E10)+(MONTH($E10)&gt;6)+P$2,6,30)&gt;$D$1,"",
IF(AND($H10&lt;&gt;"",$H10&lt;DATE(YEAR($E10)-(MONTH($E10)&lt;=6)+P$2,7,1)),"",
IF(AND(SUM($N10:P10)&lt;$I10,$H10&lt;&gt;"",$H10&lt;=DATE(YEAR($E10)+(MONTH($E10)&gt;6)+P$2,6,30),$H10&gt;=DATE(YEAR($E10)-(MONTH($E10)&lt;=6)+P$2,7,1)),$K10*($I10-SUM($N10:P10))*((DATE(YEAR($H10),MONTH($H10),DAY($H10))-DATE(YEAR($H10)-(MONTH($H10)&lt;=6),7,1))/365),
IF(Q$2&lt;=$J10,$K10*($I10-SUM($N10:P10))*MROUND((EDATE($E10,12*Q$2))-(EDATE($E10,12*P$2)),5)/365,""))))))</f>
        <v/>
      </c>
      <c r="R10" s="249" t="str">
        <f xml:space="preserve">
IF($M10="SL",
IF($E10&gt;$D$1,"",
IF(DATE(YEAR($E10)+(MONTH($E10)&gt;6)+Q$2,6,30)&gt;$D$1,"",
IF(AND($H10&lt;&gt;"",$H10&lt;DATE(YEAR($E10)-(MONTH($E10)&lt;=6)+Q$2,7,1)),"",
IF(AND(SUM($N10:Q10)&lt;$I10,$H10&lt;&gt;"",$H10&lt;=DATE(YEAR($E10)+(MONTH($E10)&gt;6)+Q$2,6,30),$H10&gt;=DATE(YEAR($E10)-(MONTH($E10)&lt;=6)+Q$2,7,1)),$I10/($J10*365)*(DATE(YEAR($H10),MONTH($H10),DAY($H10))-DATE(YEAR($H10)-(MONTH($H10)&lt;=6),7,1)),
IF(AND(SUM($N10:Q10)&lt;$I10,R$2&lt;=$J10),$I10/($J10*365)*MROUND((EDATE($E10,12*R$2))-(EDATE($E10,12*Q$2)),5),
IF(AND(SUM($N10:Q10)&lt;$I10,R$2&gt;$J10),$I10-SUM($N10:Q10),"")))))),
IF($E10&gt;$D$1,"",
IF(DATE(YEAR($E10)+(MONTH($E10)&gt;6)+Q$2,6,30)&gt;$D$1,"",
IF(AND($H10&lt;&gt;"",$H10&lt;DATE(YEAR($E10)-(MONTH($E10)&lt;=6)+Q$2,7,1)),"",
IF(AND(SUM($N10:Q10)&lt;$I10,$H10&lt;&gt;"",$H10&lt;=DATE(YEAR($E10)+(MONTH($E10)&gt;6)+Q$2,6,30),$H10&gt;=DATE(YEAR($E10)-(MONTH($E10)&lt;=6)+Q$2,7,1)),$K10*($I10-SUM($N10:Q10))*((DATE(YEAR($H10),MONTH($H10),DAY($H10))-DATE(YEAR($H10)-(MONTH($H10)&lt;=6),7,1))/365),
IF(R$2&lt;=$J10,$K10*($I10-SUM($N10:Q10))*MROUND((EDATE($E10,12*R$2))-(EDATE($E10,12*Q$2)),5)/365,""))))))</f>
        <v/>
      </c>
      <c r="S10" s="249" t="str">
        <f xml:space="preserve">
IF($M10="SL",
IF($E10&gt;$D$1,"",
IF(DATE(YEAR($E10)+(MONTH($E10)&gt;6)+R$2,6,30)&gt;$D$1,"",
IF(AND($H10&lt;&gt;"",$H10&lt;DATE(YEAR($E10)-(MONTH($E10)&lt;=6)+R$2,7,1)),"",
IF(AND(SUM($N10:R10)&lt;$I10,$H10&lt;&gt;"",$H10&lt;=DATE(YEAR($E10)+(MONTH($E10)&gt;6)+R$2,6,30),$H10&gt;=DATE(YEAR($E10)-(MONTH($E10)&lt;=6)+R$2,7,1)),$I10/($J10*365)*(DATE(YEAR($H10),MONTH($H10),DAY($H10))-DATE(YEAR($H10)-(MONTH($H10)&lt;=6),7,1)),
IF(AND(SUM($N10:R10)&lt;$I10,S$2&lt;=$J10),$I10/($J10*365)*MROUND((EDATE($E10,12*S$2))-(EDATE($E10,12*R$2)),5),
IF(AND(SUM($N10:R10)&lt;$I10,S$2&gt;$J10),$I10-SUM($N10:R10),"")))))),
IF($E10&gt;$D$1,"",
IF(DATE(YEAR($E10)+(MONTH($E10)&gt;6)+R$2,6,30)&gt;$D$1,"",
IF(AND($H10&lt;&gt;"",$H10&lt;DATE(YEAR($E10)-(MONTH($E10)&lt;=6)+R$2,7,1)),"",
IF(AND(SUM($N10:R10)&lt;$I10,$H10&lt;&gt;"",$H10&lt;=DATE(YEAR($E10)+(MONTH($E10)&gt;6)+R$2,6,30),$H10&gt;=DATE(YEAR($E10)-(MONTH($E10)&lt;=6)+R$2,7,1)),$K10*($I10-SUM($N10:R10))*((DATE(YEAR($H10),MONTH($H10),DAY($H10))-DATE(YEAR($H10)-(MONTH($H10)&lt;=6),7,1))/365),
IF(S$2&lt;=$J10,$K10*($I10-SUM($N10:R10))*MROUND((EDATE($E10,12*S$2))-(EDATE($E10,12*R$2)),5)/365,""))))))</f>
        <v/>
      </c>
      <c r="T10" s="249" t="str">
        <f xml:space="preserve">
IF($M10="SL",
IF($E10&gt;$D$1,"",
IF(DATE(YEAR($E10)+(MONTH($E10)&gt;6)+S$2,6,30)&gt;$D$1,"",
IF(AND($H10&lt;&gt;"",$H10&lt;DATE(YEAR($E10)-(MONTH($E10)&lt;=6)+S$2,7,1)),"",
IF(AND(SUM($N10:S10)&lt;$I10,$H10&lt;&gt;"",$H10&lt;=DATE(YEAR($E10)+(MONTH($E10)&gt;6)+S$2,6,30),$H10&gt;=DATE(YEAR($E10)-(MONTH($E10)&lt;=6)+S$2,7,1)),$I10/($J10*365)*(DATE(YEAR($H10),MONTH($H10),DAY($H10))-DATE(YEAR($H10)-(MONTH($H10)&lt;=6),7,1)),
IF(AND(SUM($N10:S10)&lt;$I10,T$2&lt;=$J10),$I10/($J10*365)*MROUND((EDATE($E10,12*T$2))-(EDATE($E10,12*S$2)),5),
IF(AND(SUM($N10:S10)&lt;$I10,T$2&gt;$J10),$I10-SUM($N10:S10),"")))))),
IF($E10&gt;$D$1,"",
IF(DATE(YEAR($E10)+(MONTH($E10)&gt;6)+S$2,6,30)&gt;$D$1,"",
IF(AND($H10&lt;&gt;"",$H10&lt;DATE(YEAR($E10)-(MONTH($E10)&lt;=6)+S$2,7,1)),"",
IF(AND(SUM($N10:S10)&lt;$I10,$H10&lt;&gt;"",$H10&lt;=DATE(YEAR($E10)+(MONTH($E10)&gt;6)+S$2,6,30),$H10&gt;=DATE(YEAR($E10)-(MONTH($E10)&lt;=6)+S$2,7,1)),$K10*($I10-SUM($N10:S10))*((DATE(YEAR($H10),MONTH($H10),DAY($H10))-DATE(YEAR($H10)-(MONTH($H10)&lt;=6),7,1))/365),
IF(T$2&lt;=$J10,$K10*($I10-SUM($N10:S10))*MROUND((EDATE($E10,12*T$2))-(EDATE($E10,12*S$2)),5)/365,""))))))</f>
        <v/>
      </c>
      <c r="U10" s="249" t="str">
        <f xml:space="preserve">
IF($M10="SL",
IF($E10&gt;$D$1,"",
IF(DATE(YEAR($E10)+(MONTH($E10)&gt;6)+T$2,6,30)&gt;$D$1,"",
IF(AND($H10&lt;&gt;"",$H10&lt;DATE(YEAR($E10)-(MONTH($E10)&lt;=6)+T$2,7,1)),"",
IF(AND(SUM($N10:T10)&lt;$I10,$H10&lt;&gt;"",$H10&lt;=DATE(YEAR($E10)+(MONTH($E10)&gt;6)+T$2,6,30),$H10&gt;=DATE(YEAR($E10)-(MONTH($E10)&lt;=6)+T$2,7,1)),$I10/($J10*365)*(DATE(YEAR($H10),MONTH($H10),DAY($H10))-DATE(YEAR($H10)-(MONTH($H10)&lt;=6),7,1)),
IF(AND(SUM($N10:T10)&lt;$I10,U$2&lt;=$J10),$I10/($J10*365)*MROUND((EDATE($E10,12*U$2))-(EDATE($E10,12*T$2)),5),
IF(AND(SUM($N10:T10)&lt;$I10,U$2&gt;$J10),$I10-SUM($N10:T10),"")))))),
IF($E10&gt;$D$1,"",
IF(DATE(YEAR($E10)+(MONTH($E10)&gt;6)+T$2,6,30)&gt;$D$1,"",
IF(AND($H10&lt;&gt;"",$H10&lt;DATE(YEAR($E10)-(MONTH($E10)&lt;=6)+T$2,7,1)),"",
IF(AND(SUM($N10:T10)&lt;$I10,$H10&lt;&gt;"",$H10&lt;=DATE(YEAR($E10)+(MONTH($E10)&gt;6)+T$2,6,30),$H10&gt;=DATE(YEAR($E10)-(MONTH($E10)&lt;=6)+T$2,7,1)),$K10*($I10-SUM($N10:T10))*((DATE(YEAR($H10),MONTH($H10),DAY($H10))-DATE(YEAR($H10)-(MONTH($H10)&lt;=6),7,1))/365),
IF(U$2&lt;=$J10,$K10*($I10-SUM($N10:T10))*MROUND((EDATE($E10,12*U$2))-(EDATE($E10,12*T$2)),5)/365,""))))))</f>
        <v/>
      </c>
      <c r="V10" s="249" t="str">
        <f xml:space="preserve">
IF($M10="SL",
IF($E10&gt;$D$1,"",
IF(DATE(YEAR($E10)+(MONTH($E10)&gt;6)+U$2,6,30)&gt;$D$1,"",
IF(AND($H10&lt;&gt;"",$H10&lt;DATE(YEAR($E10)-(MONTH($E10)&lt;=6)+U$2,7,1)),"",
IF(AND(SUM($N10:U10)&lt;$I10,$H10&lt;&gt;"",$H10&lt;=DATE(YEAR($E10)+(MONTH($E10)&gt;6)+U$2,6,30),$H10&gt;=DATE(YEAR($E10)-(MONTH($E10)&lt;=6)+U$2,7,1)),$I10/($J10*365)*(DATE(YEAR($H10),MONTH($H10),DAY($H10))-DATE(YEAR($H10)-(MONTH($H10)&lt;=6),7,1)),
IF(AND(SUM($N10:U10)&lt;$I10,V$2&lt;=$J10),$I10/($J10*365)*MROUND((EDATE($E10,12*V$2))-(EDATE($E10,12*U$2)),5),
IF(AND(SUM($N10:U10)&lt;$I10,V$2&gt;$J10),$I10-SUM($N10:U10),"")))))),
IF($E10&gt;$D$1,"",
IF(DATE(YEAR($E10)+(MONTH($E10)&gt;6)+U$2,6,30)&gt;$D$1,"",
IF(AND($H10&lt;&gt;"",$H10&lt;DATE(YEAR($E10)-(MONTH($E10)&lt;=6)+U$2,7,1)),"",
IF(AND(SUM($N10:U10)&lt;$I10,$H10&lt;&gt;"",$H10&lt;=DATE(YEAR($E10)+(MONTH($E10)&gt;6)+U$2,6,30),$H10&gt;=DATE(YEAR($E10)-(MONTH($E10)&lt;=6)+U$2,7,1)),$K10*($I10-SUM($N10:U10))*((DATE(YEAR($H10),MONTH($H10),DAY($H10))-DATE(YEAR($H10)-(MONTH($H10)&lt;=6),7,1))/365),
IF(V$2&lt;=$J10,$K10*($I10-SUM($N10:U10))*MROUND((EDATE($E10,12*V$2))-(EDATE($E10,12*U$2)),5)/365,""))))))</f>
        <v/>
      </c>
      <c r="W10" s="249" t="str">
        <f xml:space="preserve">
IF($M10="SL",
IF($E10&gt;$D$1,"",
IF(DATE(YEAR($E10)+(MONTH($E10)&gt;6)+V$2,6,30)&gt;$D$1,"",
IF(AND($H10&lt;&gt;"",$H10&lt;DATE(YEAR($E10)-(MONTH($E10)&lt;=6)+V$2,7,1)),"",
IF(AND(SUM($N10:V10)&lt;$I10,$H10&lt;&gt;"",$H10&lt;=DATE(YEAR($E10)+(MONTH($E10)&gt;6)+V$2,6,30),$H10&gt;=DATE(YEAR($E10)-(MONTH($E10)&lt;=6)+V$2,7,1)),$I10/($J10*365)*(DATE(YEAR($H10),MONTH($H10),DAY($H10))-DATE(YEAR($H10)-(MONTH($H10)&lt;=6),7,1)),
IF(AND(SUM($N10:V10)&lt;$I10,W$2&lt;=$J10),$I10/($J10*365)*MROUND((EDATE($E10,12*W$2))-(EDATE($E10,12*V$2)),5),
IF(AND(SUM($N10:V10)&lt;$I10,W$2&gt;$J10),$I10-SUM($N10:V10),"")))))),
IF($E10&gt;$D$1,"",
IF(DATE(YEAR($E10)+(MONTH($E10)&gt;6)+V$2,6,30)&gt;$D$1,"",
IF(AND($H10&lt;&gt;"",$H10&lt;DATE(YEAR($E10)-(MONTH($E10)&lt;=6)+V$2,7,1)),"",
IF(AND(SUM($N10:V10)&lt;$I10,$H10&lt;&gt;"",$H10&lt;=DATE(YEAR($E10)+(MONTH($E10)&gt;6)+V$2,6,30),$H10&gt;=DATE(YEAR($E10)-(MONTH($E10)&lt;=6)+V$2,7,1)),$K10*($I10-SUM($N10:V10))*((DATE(YEAR($H10),MONTH($H10),DAY($H10))-DATE(YEAR($H10)-(MONTH($H10)&lt;=6),7,1))/365),
IF(W$2&lt;=$J10,$K10*($I10-SUM($N10:V10))*MROUND((EDATE($E10,12*W$2))-(EDATE($E10,12*V$2)),5)/365,""))))))</f>
        <v/>
      </c>
      <c r="X10" s="249" t="str">
        <f xml:space="preserve">
IF($M10="SL",
IF($E10&gt;$D$1,"",
IF(DATE(YEAR($E10)+(MONTH($E10)&gt;6)+W$2,6,30)&gt;$D$1,"",
IF(AND($H10&lt;&gt;"",$H10&lt;DATE(YEAR($E10)-(MONTH($E10)&lt;=6)+W$2,7,1)),"",
IF(AND(SUM($N10:W10)&lt;$I10,$H10&lt;&gt;"",$H10&lt;=DATE(YEAR($E10)+(MONTH($E10)&gt;6)+W$2,6,30),$H10&gt;=DATE(YEAR($E10)-(MONTH($E10)&lt;=6)+W$2,7,1)),$I10/($J10*365)*(DATE(YEAR($H10),MONTH($H10),DAY($H10))-DATE(YEAR($H10)-(MONTH($H10)&lt;=6),7,1)),
IF(AND(SUM($N10:W10)&lt;$I10,X$2&lt;=$J10),$I10/($J10*365)*MROUND((EDATE($E10,12*X$2))-(EDATE($E10,12*W$2)),5),
IF(AND(SUM($N10:W10)&lt;$I10,X$2&gt;$J10),$I10-SUM($N10:W10),"")))))),
IF($E10&gt;$D$1,"",
IF(DATE(YEAR($E10)+(MONTH($E10)&gt;6)+W$2,6,30)&gt;$D$1,"",
IF(AND($H10&lt;&gt;"",$H10&lt;DATE(YEAR($E10)-(MONTH($E10)&lt;=6)+W$2,7,1)),"",
IF(AND(SUM($N10:W10)&lt;$I10,$H10&lt;&gt;"",$H10&lt;=DATE(YEAR($E10)+(MONTH($E10)&gt;6)+W$2,6,30),$H10&gt;=DATE(YEAR($E10)-(MONTH($E10)&lt;=6)+W$2,7,1)),$K10*($I10-SUM($N10:W10))*((DATE(YEAR($H10),MONTH($H10),DAY($H10))-DATE(YEAR($H10)-(MONTH($H10)&lt;=6),7,1))/365),
IF(X$2&lt;=$J10,$K10*($I10-SUM($N10:W10))*MROUND((EDATE($E10,12*X$2))-(EDATE($E10,12*W$2)),5)/365,""))))))</f>
        <v/>
      </c>
      <c r="Y10" s="249" t="str">
        <f xml:space="preserve">
IF($M10="SL",
IF($E10&gt;$D$1,"",
IF(DATE(YEAR($E10)+(MONTH($E10)&gt;6)+X$2,6,30)&gt;$D$1,"",
IF(AND($H10&lt;&gt;"",$H10&lt;DATE(YEAR($E10)-(MONTH($E10)&lt;=6)+X$2,7,1)),"",
IF(AND(SUM($N10:X10)&lt;$I10,$H10&lt;&gt;"",$H10&lt;=DATE(YEAR($E10)+(MONTH($E10)&gt;6)+X$2,6,30),$H10&gt;=DATE(YEAR($E10)-(MONTH($E10)&lt;=6)+X$2,7,1)),$I10/($J10*365)*(DATE(YEAR($H10),MONTH($H10),DAY($H10))-DATE(YEAR($H10)-(MONTH($H10)&lt;=6),7,1)),
IF(AND(SUM($N10:X10)&lt;$I10,Y$2&lt;=$J10),$I10/($J10*365)*MROUND((EDATE($E10,12*Y$2))-(EDATE($E10,12*X$2)),5),
IF(AND(SUM($N10:X10)&lt;$I10,Y$2&gt;$J10),$I10-SUM($N10:X10),"")))))),
IF($E10&gt;$D$1,"",
IF(DATE(YEAR($E10)+(MONTH($E10)&gt;6)+X$2,6,30)&gt;$D$1,"",
IF(AND($H10&lt;&gt;"",$H10&lt;DATE(YEAR($E10)-(MONTH($E10)&lt;=6)+X$2,7,1)),"",
IF(AND(SUM($N10:X10)&lt;$I10,$H10&lt;&gt;"",$H10&lt;=DATE(YEAR($E10)+(MONTH($E10)&gt;6)+X$2,6,30),$H10&gt;=DATE(YEAR($E10)-(MONTH($E10)&lt;=6)+X$2,7,1)),$K10*($I10-SUM($N10:X10))*((DATE(YEAR($H10),MONTH($H10),DAY($H10))-DATE(YEAR($H10)-(MONTH($H10)&lt;=6),7,1))/365),
IF(Y$2&lt;=$J10,$K10*($I10-SUM($N10:X10))*MROUND((EDATE($E10,12*Y$2))-(EDATE($E10,12*X$2)),5)/365,""))))))</f>
        <v/>
      </c>
      <c r="Z10" s="249" t="str">
        <f xml:space="preserve">
IF($M10="SL",
IF($E10&gt;$D$1,"",
IF(DATE(YEAR($E10)+(MONTH($E10)&gt;6)+Y$2,6,30)&gt;$D$1,"",
IF(AND($H10&lt;&gt;"",$H10&lt;DATE(YEAR($E10)-(MONTH($E10)&lt;=6)+Y$2,7,1)),"",
IF(AND(SUM($N10:Y10)&lt;$I10,$H10&lt;&gt;"",$H10&lt;=DATE(YEAR($E10)+(MONTH($E10)&gt;6)+Y$2,6,30),$H10&gt;=DATE(YEAR($E10)-(MONTH($E10)&lt;=6)+Y$2,7,1)),$I10/($J10*365)*(DATE(YEAR($H10),MONTH($H10),DAY($H10))-DATE(YEAR($H10)-(MONTH($H10)&lt;=6),7,1)),
IF(AND(SUM($N10:Y10)&lt;$I10,Z$2&lt;=$J10),$I10/($J10*365)*MROUND((EDATE($E10,12*Z$2))-(EDATE($E10,12*Y$2)),5),
IF(AND(SUM($N10:Y10)&lt;$I10,Z$2&gt;$J10),$I10-SUM($N10:Y10),"")))))),
IF($E10&gt;$D$1,"",
IF(DATE(YEAR($E10)+(MONTH($E10)&gt;6)+Y$2,6,30)&gt;$D$1,"",
IF(AND($H10&lt;&gt;"",$H10&lt;DATE(YEAR($E10)-(MONTH($E10)&lt;=6)+Y$2,7,1)),"",
IF(AND(SUM($N10:Y10)&lt;$I10,$H10&lt;&gt;"",$H10&lt;=DATE(YEAR($E10)+(MONTH($E10)&gt;6)+Y$2,6,30),$H10&gt;=DATE(YEAR($E10)-(MONTH($E10)&lt;=6)+Y$2,7,1)),$K10*($I10-SUM($N10:Y10))*((DATE(YEAR($H10),MONTH($H10),DAY($H10))-DATE(YEAR($H10)-(MONTH($H10)&lt;=6),7,1))/365),
IF(Z$2&lt;=$J10,$K10*($I10-SUM($N10:Y10))*MROUND((EDATE($E10,12*Z$2))-(EDATE($E10,12*Y$2)),5)/365,""))))))</f>
        <v/>
      </c>
      <c r="AA10" s="249" t="str">
        <f xml:space="preserve">
IF($M10="SL",
IF($E10&gt;$D$1,"",
IF(DATE(YEAR($E10)+(MONTH($E10)&gt;6)+Z$2,6,30)&gt;$D$1,"",
IF(AND($H10&lt;&gt;"",$H10&lt;DATE(YEAR($E10)-(MONTH($E10)&lt;=6)+Z$2,7,1)),"",
IF(AND(SUM($N10:Z10)&lt;$I10,$H10&lt;&gt;"",$H10&lt;=DATE(YEAR($E10)+(MONTH($E10)&gt;6)+Z$2,6,30),$H10&gt;=DATE(YEAR($E10)-(MONTH($E10)&lt;=6)+Z$2,7,1)),$I10/($J10*365)*(DATE(YEAR($H10),MONTH($H10),DAY($H10))-DATE(YEAR($H10)-(MONTH($H10)&lt;=6),7,1)),
IF(AND(SUM($N10:Z10)&lt;$I10,AA$2&lt;=$J10),$I10/($J10*365)*MROUND((EDATE($E10,12*AA$2))-(EDATE($E10,12*Z$2)),5),
IF(AND(SUM($N10:Z10)&lt;$I10,AA$2&gt;$J10),$I10-SUM($N10:Z10),"")))))),
IF($E10&gt;$D$1,"",
IF(DATE(YEAR($E10)+(MONTH($E10)&gt;6)+Z$2,6,30)&gt;$D$1,"",
IF(AND($H10&lt;&gt;"",$H10&lt;DATE(YEAR($E10)-(MONTH($E10)&lt;=6)+Z$2,7,1)),"",
IF(AND(SUM($N10:Z10)&lt;$I10,$H10&lt;&gt;"",$H10&lt;=DATE(YEAR($E10)+(MONTH($E10)&gt;6)+Z$2,6,30),$H10&gt;=DATE(YEAR($E10)-(MONTH($E10)&lt;=6)+Z$2,7,1)),$K10*($I10-SUM($N10:Z10))*((DATE(YEAR($H10),MONTH($H10),DAY($H10))-DATE(YEAR($H10)-(MONTH($H10)&lt;=6),7,1))/365),
IF(AA$2&lt;=$J10,$K10*($I10-SUM($N10:Z10))*MROUND((EDATE($E10,12*AA$2))-(EDATE($E10,12*Z$2)),5)/365,""))))))</f>
        <v/>
      </c>
      <c r="AB10" s="249" t="str">
        <f xml:space="preserve">
IF($M10="SL",
IF($E10&gt;$D$1,"",
IF(DATE(YEAR($E10)+(MONTH($E10)&gt;6)+AA$2,6,30)&gt;$D$1,"",
IF(AND($H10&lt;&gt;"",$H10&lt;DATE(YEAR($E10)-(MONTH($E10)&lt;=6)+AA$2,7,1)),"",
IF(AND(SUM($N10:AA10)&lt;$I10,$H10&lt;&gt;"",$H10&lt;=DATE(YEAR($E10)+(MONTH($E10)&gt;6)+AA$2,6,30),$H10&gt;=DATE(YEAR($E10)-(MONTH($E10)&lt;=6)+AA$2,7,1)),$I10/($J10*365)*(DATE(YEAR($H10),MONTH($H10),DAY($H10))-DATE(YEAR($H10)-(MONTH($H10)&lt;=6),7,1)),
IF(AND(SUM($N10:AA10)&lt;$I10,AB$2&lt;=$J10),$I10/($J10*365)*MROUND((EDATE($E10,12*AB$2))-(EDATE($E10,12*AA$2)),5),
IF(AND(SUM($N10:AA10)&lt;$I10,AB$2&gt;$J10),$I10-SUM($N10:AA10),"")))))),
IF($E10&gt;$D$1,"",
IF(DATE(YEAR($E10)+(MONTH($E10)&gt;6)+AA$2,6,30)&gt;$D$1,"",
IF(AND($H10&lt;&gt;"",$H10&lt;DATE(YEAR($E10)-(MONTH($E10)&lt;=6)+AA$2,7,1)),"",
IF(AND(SUM($N10:AA10)&lt;$I10,$H10&lt;&gt;"",$H10&lt;=DATE(YEAR($E10)+(MONTH($E10)&gt;6)+AA$2,6,30),$H10&gt;=DATE(YEAR($E10)-(MONTH($E10)&lt;=6)+AA$2,7,1)),$K10*($I10-SUM($N10:AA10))*((DATE(YEAR($H10),MONTH($H10),DAY($H10))-DATE(YEAR($H10)-(MONTH($H10)&lt;=6),7,1))/365),
IF(AB$2&lt;=$J10,$K10*($I10-SUM($N10:AA10))*MROUND((EDATE($E10,12*AB$2))-(EDATE($E10,12*AA$2)),5)/365,""))))))</f>
        <v/>
      </c>
      <c r="AC10" s="249" t="str">
        <f xml:space="preserve">
IF($M10="SL",
IF($E10&gt;$D$1,"",
IF(DATE(YEAR($E10)+(MONTH($E10)&gt;6)+AB$2,6,30)&gt;$D$1,"",
IF(AND($H10&lt;&gt;"",$H10&lt;DATE(YEAR($E10)-(MONTH($E10)&lt;=6)+AB$2,7,1)),"",
IF(AND(SUM($N10:AB10)&lt;$I10,$H10&lt;&gt;"",$H10&lt;=DATE(YEAR($E10)+(MONTH($E10)&gt;6)+AB$2,6,30),$H10&gt;=DATE(YEAR($E10)-(MONTH($E10)&lt;=6)+AB$2,7,1)),$I10/($J10*365)*(DATE(YEAR($H10),MONTH($H10),DAY($H10))-DATE(YEAR($H10)-(MONTH($H10)&lt;=6),7,1)),
IF(AND(SUM($N10:AB10)&lt;$I10,AC$2&lt;=$J10),$I10/($J10*365)*MROUND((EDATE($E10,12*AC$2))-(EDATE($E10,12*AB$2)),5),
IF(AND(SUM($N10:AB10)&lt;$I10,AC$2&gt;$J10),$I10-SUM($N10:AB10),"")))))),
IF($E10&gt;$D$1,"",
IF(DATE(YEAR($E10)+(MONTH($E10)&gt;6)+AB$2,6,30)&gt;$D$1,"",
IF(AND($H10&lt;&gt;"",$H10&lt;DATE(YEAR($E10)-(MONTH($E10)&lt;=6)+AB$2,7,1)),"",
IF(AND(SUM($N10:AB10)&lt;$I10,$H10&lt;&gt;"",$H10&lt;=DATE(YEAR($E10)+(MONTH($E10)&gt;6)+AB$2,6,30),$H10&gt;=DATE(YEAR($E10)-(MONTH($E10)&lt;=6)+AB$2,7,1)),$K10*($I10-SUM($N10:AB10))*((DATE(YEAR($H10),MONTH($H10),DAY($H10))-DATE(YEAR($H10)-(MONTH($H10)&lt;=6),7,1))/365),
IF(AC$2&lt;=$J10,$K10*($I10-SUM($N10:AB10))*MROUND((EDATE($E10,12*AC$2))-(EDATE($E10,12*AB$2)),5)/365,""))))))</f>
        <v/>
      </c>
      <c r="AD10" s="249" t="str">
        <f xml:space="preserve">
IF($M10="SL",
IF($E10&gt;$D$1,"",
IF(DATE(YEAR($E10)+(MONTH($E10)&gt;6)+AC$2,6,30)&gt;$D$1,"",
IF(AND($H10&lt;&gt;"",$H10&lt;DATE(YEAR($E10)-(MONTH($E10)&lt;=6)+AC$2,7,1)),"",
IF(AND(SUM($N10:AC10)&lt;$I10,$H10&lt;&gt;"",$H10&lt;=DATE(YEAR($E10)+(MONTH($E10)&gt;6)+AC$2,6,30),$H10&gt;=DATE(YEAR($E10)-(MONTH($E10)&lt;=6)+AC$2,7,1)),$I10/($J10*365)*(DATE(YEAR($H10),MONTH($H10),DAY($H10))-DATE(YEAR($H10)-(MONTH($H10)&lt;=6),7,1)),
IF(AND(SUM($N10:AC10)&lt;$I10,AD$2&lt;=$J10),$I10/($J10*365)*MROUND((EDATE($E10,12*AD$2))-(EDATE($E10,12*AC$2)),5),
IF(AND(SUM($N10:AC10)&lt;$I10,AD$2&gt;$J10),$I10-SUM($N10:AC10),"")))))),
IF($E10&gt;$D$1,"",
IF(DATE(YEAR($E10)+(MONTH($E10)&gt;6)+AC$2,6,30)&gt;$D$1,"",
IF(AND($H10&lt;&gt;"",$H10&lt;DATE(YEAR($E10)-(MONTH($E10)&lt;=6)+AC$2,7,1)),"",
IF(AND(SUM($N10:AC10)&lt;$I10,$H10&lt;&gt;"",$H10&lt;=DATE(YEAR($E10)+(MONTH($E10)&gt;6)+AC$2,6,30),$H10&gt;=DATE(YEAR($E10)-(MONTH($E10)&lt;=6)+AC$2,7,1)),$K10*($I10-SUM($N10:AC10))*((DATE(YEAR($H10),MONTH($H10),DAY($H10))-DATE(YEAR($H10)-(MONTH($H10)&lt;=6),7,1))/365),
IF(AD$2&lt;=$J10,$K10*($I10-SUM($N10:AC10))*MROUND((EDATE($E10,12*AD$2))-(EDATE($E10,12*AC$2)),5)/365,""))))))</f>
        <v/>
      </c>
      <c r="AE10" s="249" t="str">
        <f xml:space="preserve">
IF($M10="SL",
IF($E10&gt;$D$1,"",
IF(DATE(YEAR($E10)+(MONTH($E10)&gt;6)+AD$2,6,30)&gt;$D$1,"",
IF(AND($H10&lt;&gt;"",$H10&lt;DATE(YEAR($E10)-(MONTH($E10)&lt;=6)+AD$2,7,1)),"",
IF(AND(SUM($N10:AD10)&lt;$I10,$H10&lt;&gt;"",$H10&lt;=DATE(YEAR($E10)+(MONTH($E10)&gt;6)+AD$2,6,30),$H10&gt;=DATE(YEAR($E10)-(MONTH($E10)&lt;=6)+AD$2,7,1)),$I10/($J10*365)*(DATE(YEAR($H10),MONTH($H10),DAY($H10))-DATE(YEAR($H10)-(MONTH($H10)&lt;=6),7,1)),
IF(AND(SUM($N10:AD10)&lt;$I10,AE$2&lt;=$J10),$I10/($J10*365)*MROUND((EDATE($E10,12*AE$2))-(EDATE($E10,12*AD$2)),5),
IF(AND(SUM($N10:AD10)&lt;$I10,AE$2&gt;$J10),$I10-SUM($N10:AD10),"")))))),
IF($E10&gt;$D$1,"",
IF(DATE(YEAR($E10)+(MONTH($E10)&gt;6)+AD$2,6,30)&gt;$D$1,"",
IF(AND($H10&lt;&gt;"",$H10&lt;DATE(YEAR($E10)-(MONTH($E10)&lt;=6)+AD$2,7,1)),"",
IF(AND(SUM($N10:AD10)&lt;$I10,$H10&lt;&gt;"",$H10&lt;=DATE(YEAR($E10)+(MONTH($E10)&gt;6)+AD$2,6,30),$H10&gt;=DATE(YEAR($E10)-(MONTH($E10)&lt;=6)+AD$2,7,1)),$K10*($I10-SUM($N10:AD10))*((DATE(YEAR($H10),MONTH($H10),DAY($H10))-DATE(YEAR($H10)-(MONTH($H10)&lt;=6),7,1))/365),
IF(AE$2&lt;=$J10,$K10*($I10-SUM($N10:AD10))*MROUND((EDATE($E10,12*AE$2))-(EDATE($E10,12*AD$2)),5)/365,""))))))</f>
        <v/>
      </c>
      <c r="AF10" s="249" t="str">
        <f xml:space="preserve">
IF($M10="SL",
IF($E10&gt;$D$1,"",
IF(DATE(YEAR($E10)+(MONTH($E10)&gt;6)+AE$2,6,30)&gt;$D$1,"",
IF(AND($H10&lt;&gt;"",$H10&lt;DATE(YEAR($E10)-(MONTH($E10)&lt;=6)+AE$2,7,1)),"",
IF(AND(SUM($N10:AE10)&lt;$I10,$H10&lt;&gt;"",$H10&lt;=DATE(YEAR($E10)+(MONTH($E10)&gt;6)+AE$2,6,30),$H10&gt;=DATE(YEAR($E10)-(MONTH($E10)&lt;=6)+AE$2,7,1)),$I10/($J10*365)*(DATE(YEAR($H10),MONTH($H10),DAY($H10))-DATE(YEAR($H10)-(MONTH($H10)&lt;=6),7,1)),
IF(AND(SUM($N10:AE10)&lt;$I10,AF$2&lt;=$J10),$I10/($J10*365)*MROUND((EDATE($E10,12*AF$2))-(EDATE($E10,12*AE$2)),5),
IF(AND(SUM($N10:AE10)&lt;$I10,AF$2&gt;$J10),$I10-SUM($N10:AE10),"")))))),
IF($E10&gt;$D$1,"",
IF(DATE(YEAR($E10)+(MONTH($E10)&gt;6)+AE$2,6,30)&gt;$D$1,"",
IF(AND($H10&lt;&gt;"",$H10&lt;DATE(YEAR($E10)-(MONTH($E10)&lt;=6)+AE$2,7,1)),"",
IF(AND(SUM($N10:AE10)&lt;$I10,$H10&lt;&gt;"",$H10&lt;=DATE(YEAR($E10)+(MONTH($E10)&gt;6)+AE$2,6,30),$H10&gt;=DATE(YEAR($E10)-(MONTH($E10)&lt;=6)+AE$2,7,1)),$K10*($I10-SUM($N10:AE10))*((DATE(YEAR($H10),MONTH($H10),DAY($H10))-DATE(YEAR($H10)-(MONTH($H10)&lt;=6),7,1))/365),
IF(AF$2&lt;=$J10,$K10*($I10-SUM($N10:AE10))*MROUND((EDATE($E10,12*AF$2))-(EDATE($E10,12*AE$2)),5)/365,""))))))</f>
        <v/>
      </c>
      <c r="AG10" s="249" t="str">
        <f xml:space="preserve">
IF($M10="SL",
IF($E10&gt;$D$1,"",
IF(DATE(YEAR($E10)+(MONTH($E10)&gt;6)+AF$2,6,30)&gt;$D$1,"",
IF(AND($H10&lt;&gt;"",$H10&lt;DATE(YEAR($E10)-(MONTH($E10)&lt;=6)+AF$2,7,1)),"",
IF(AND(SUM($N10:AF10)&lt;$I10,$H10&lt;&gt;"",$H10&lt;=DATE(YEAR($E10)+(MONTH($E10)&gt;6)+AF$2,6,30),$H10&gt;=DATE(YEAR($E10)-(MONTH($E10)&lt;=6)+AF$2,7,1)),$I10/($J10*365)*(DATE(YEAR($H10),MONTH($H10),DAY($H10))-DATE(YEAR($H10)-(MONTH($H10)&lt;=6),7,1)),
IF(AND(SUM($N10:AF10)&lt;$I10,AG$2&lt;=$J10),$I10/($J10*365)*MROUND((EDATE($E10,12*AG$2))-(EDATE($E10,12*AF$2)),5),
IF(AND(SUM($N10:AF10)&lt;$I10,AG$2&gt;$J10),$I10-SUM($N10:AF10),"")))))),
IF($E10&gt;$D$1,"",
IF(DATE(YEAR($E10)+(MONTH($E10)&gt;6)+AF$2,6,30)&gt;$D$1,"",
IF(AND($H10&lt;&gt;"",$H10&lt;DATE(YEAR($E10)-(MONTH($E10)&lt;=6)+AF$2,7,1)),"",
IF(AND(SUM($N10:AF10)&lt;$I10,$H10&lt;&gt;"",$H10&lt;=DATE(YEAR($E10)+(MONTH($E10)&gt;6)+AF$2,6,30),$H10&gt;=DATE(YEAR($E10)-(MONTH($E10)&lt;=6)+AF$2,7,1)),$K10*($I10-SUM($N10:AF10))*((DATE(YEAR($H10),MONTH($H10),DAY($H10))-DATE(YEAR($H10)-(MONTH($H10)&lt;=6),7,1))/365),
IF(AG$2&lt;=$J10,$K10*($I10-SUM($N10:AF10))*MROUND((EDATE($E10,12*AG$2))-(EDATE($E10,12*AF$2)),5)/365,""))))))</f>
        <v/>
      </c>
      <c r="AH10" s="249" t="str">
        <f xml:space="preserve">
IF($M10="SL",
IF($E10&gt;$D$1,"",
IF(DATE(YEAR($E10)+(MONTH($E10)&gt;6)+AG$2,6,30)&gt;$D$1,"",
IF(AND($H10&lt;&gt;"",$H10&lt;DATE(YEAR($E10)-(MONTH($E10)&lt;=6)+AG$2,7,1)),"",
IF(AND(SUM($N10:AG10)&lt;$I10,$H10&lt;&gt;"",$H10&lt;=DATE(YEAR($E10)+(MONTH($E10)&gt;6)+AG$2,6,30),$H10&gt;=DATE(YEAR($E10)-(MONTH($E10)&lt;=6)+AG$2,7,1)),$I10/($J10*365)*(DATE(YEAR($H10),MONTH($H10),DAY($H10))-DATE(YEAR($H10)-(MONTH($H10)&lt;=6),7,1)),
IF(AND(SUM($N10:AG10)&lt;$I10,AH$2&lt;=$J10),$I10/($J10*365)*MROUND((EDATE($E10,12*AH$2))-(EDATE($E10,12*AG$2)),5),
IF(AND(SUM($N10:AG10)&lt;$I10,AH$2&gt;$J10),$I10-SUM($N10:AG10),"")))))),
IF($E10&gt;$D$1,"",
IF(DATE(YEAR($E10)+(MONTH($E10)&gt;6)+AG$2,6,30)&gt;$D$1,"",
IF(AND($H10&lt;&gt;"",$H10&lt;DATE(YEAR($E10)-(MONTH($E10)&lt;=6)+AG$2,7,1)),"",
IF(AND(SUM($N10:AG10)&lt;$I10,$H10&lt;&gt;"",$H10&lt;=DATE(YEAR($E10)+(MONTH($E10)&gt;6)+AG$2,6,30),$H10&gt;=DATE(YEAR($E10)-(MONTH($E10)&lt;=6)+AG$2,7,1)),$K10*($I10-SUM($N10:AG10))*((DATE(YEAR($H10),MONTH($H10),DAY($H10))-DATE(YEAR($H10)-(MONTH($H10)&lt;=6),7,1))/365),
IF(AH$2&lt;=$J10,$K10*($I10-SUM($N10:AG10))*MROUND((EDATE($E10,12*AH$2))-(EDATE($E10,12*AG$2)),5)/365,""))))))</f>
        <v/>
      </c>
      <c r="AI10" s="249" t="str">
        <f xml:space="preserve">
IF($M10="SL",
IF($E10&gt;$D$1,"",
IF(DATE(YEAR($E10)+(MONTH($E10)&gt;6)+AH$2,6,30)&gt;$D$1,"",
IF(AND($H10&lt;&gt;"",$H10&lt;DATE(YEAR($E10)-(MONTH($E10)&lt;=6)+AH$2,7,1)),"",
IF(AND(SUM($N10:AH10)&lt;$I10,$H10&lt;&gt;"",$H10&lt;=DATE(YEAR($E10)+(MONTH($E10)&gt;6)+AH$2,6,30),$H10&gt;=DATE(YEAR($E10)-(MONTH($E10)&lt;=6)+AH$2,7,1)),$I10/($J10*365)*(DATE(YEAR($H10),MONTH($H10),DAY($H10))-DATE(YEAR($H10)-(MONTH($H10)&lt;=6),7,1)),
IF(AND(SUM($N10:AH10)&lt;$I10,AI$2&lt;=$J10),$I10/($J10*365)*MROUND((EDATE($E10,12*AI$2))-(EDATE($E10,12*AH$2)),5),
IF(AND(SUM($N10:AH10)&lt;$I10,AI$2&gt;$J10),$I10-SUM($N10:AH10),"")))))),
IF($E10&gt;$D$1,"",
IF(DATE(YEAR($E10)+(MONTH($E10)&gt;6)+AH$2,6,30)&gt;$D$1,"",
IF(AND($H10&lt;&gt;"",$H10&lt;DATE(YEAR($E10)-(MONTH($E10)&lt;=6)+AH$2,7,1)),"",
IF(AND(SUM($N10:AH10)&lt;$I10,$H10&lt;&gt;"",$H10&lt;=DATE(YEAR($E10)+(MONTH($E10)&gt;6)+AH$2,6,30),$H10&gt;=DATE(YEAR($E10)-(MONTH($E10)&lt;=6)+AH$2,7,1)),$K10*($I10-SUM($N10:AH10))*((DATE(YEAR($H10),MONTH($H10),DAY($H10))-DATE(YEAR($H10)-(MONTH($H10)&lt;=6),7,1))/365),
IF(AI$2&lt;=$J10,$K10*($I10-SUM($N10:AH10))*MROUND((EDATE($E10,12*AI$2))-(EDATE($E10,12*AH$2)),5)/365,""))))))</f>
        <v/>
      </c>
      <c r="AJ10" s="249" t="str">
        <f xml:space="preserve">
IF($M10="SL",
IF($E10&gt;$D$1,"",
IF(DATE(YEAR($E10)+(MONTH($E10)&gt;6)+AI$2,6,30)&gt;$D$1,"",
IF(AND($H10&lt;&gt;"",$H10&lt;DATE(YEAR($E10)-(MONTH($E10)&lt;=6)+AI$2,7,1)),"",
IF(AND(SUM($N10:AI10)&lt;$I10,$H10&lt;&gt;"",$H10&lt;=DATE(YEAR($E10)+(MONTH($E10)&gt;6)+AI$2,6,30),$H10&gt;=DATE(YEAR($E10)-(MONTH($E10)&lt;=6)+AI$2,7,1)),$I10/($J10*365)*(DATE(YEAR($H10),MONTH($H10),DAY($H10))-DATE(YEAR($H10)-(MONTH($H10)&lt;=6),7,1)),
IF(AND(SUM($N10:AI10)&lt;$I10,AJ$2&lt;=$J10),$I10/($J10*365)*MROUND((EDATE($E10,12*AJ$2))-(EDATE($E10,12*AI$2)),5),
IF(AND(SUM($N10:AI10)&lt;$I10,AJ$2&gt;$J10),$I10-SUM($N10:AI10),"")))))),
IF($E10&gt;$D$1,"",
IF(DATE(YEAR($E10)+(MONTH($E10)&gt;6)+AI$2,6,30)&gt;$D$1,"",
IF(AND($H10&lt;&gt;"",$H10&lt;DATE(YEAR($E10)-(MONTH($E10)&lt;=6)+AI$2,7,1)),"",
IF(AND(SUM($N10:AI10)&lt;$I10,$H10&lt;&gt;"",$H10&lt;=DATE(YEAR($E10)+(MONTH($E10)&gt;6)+AI$2,6,30),$H10&gt;=DATE(YEAR($E10)-(MONTH($E10)&lt;=6)+AI$2,7,1)),$K10*($I10-SUM($N10:AI10))*((DATE(YEAR($H10),MONTH($H10),DAY($H10))-DATE(YEAR($H10)-(MONTH($H10)&lt;=6),7,1))/365),
IF(AJ$2&lt;=$J10,$K10*($I10-SUM($N10:AI10))*MROUND((EDATE($E10,12*AJ$2))-(EDATE($E10,12*AI$2)),5)/365,""))))))</f>
        <v/>
      </c>
      <c r="AK10" s="249" t="str">
        <f xml:space="preserve">
IF($M10="SL",
IF($E10&gt;$D$1,"",
IF(DATE(YEAR($E10)+(MONTH($E10)&gt;6)+AJ$2,6,30)&gt;$D$1,"",
IF(AND($H10&lt;&gt;"",$H10&lt;DATE(YEAR($E10)-(MONTH($E10)&lt;=6)+AJ$2,7,1)),"",
IF(AND(SUM($N10:AJ10)&lt;$I10,$H10&lt;&gt;"",$H10&lt;=DATE(YEAR($E10)+(MONTH($E10)&gt;6)+AJ$2,6,30),$H10&gt;=DATE(YEAR($E10)-(MONTH($E10)&lt;=6)+AJ$2,7,1)),$I10/($J10*365)*(DATE(YEAR($H10),MONTH($H10),DAY($H10))-DATE(YEAR($H10)-(MONTH($H10)&lt;=6),7,1)),
IF(AND(SUM($N10:AJ10)&lt;$I10,AK$2&lt;=$J10),$I10/($J10*365)*MROUND((EDATE($E10,12*AK$2))-(EDATE($E10,12*AJ$2)),5),
IF(AND(SUM($N10:AJ10)&lt;$I10,AK$2&gt;$J10),$I10-SUM($N10:AJ10),"")))))),
IF($E10&gt;$D$1,"",
IF(DATE(YEAR($E10)+(MONTH($E10)&gt;6)+AJ$2,6,30)&gt;$D$1,"",
IF(AND($H10&lt;&gt;"",$H10&lt;DATE(YEAR($E10)-(MONTH($E10)&lt;=6)+AJ$2,7,1)),"",
IF(AND(SUM($N10:AJ10)&lt;$I10,$H10&lt;&gt;"",$H10&lt;=DATE(YEAR($E10)+(MONTH($E10)&gt;6)+AJ$2,6,30),$H10&gt;=DATE(YEAR($E10)-(MONTH($E10)&lt;=6)+AJ$2,7,1)),$K10*($I10-SUM($N10:AJ10))*((DATE(YEAR($H10),MONTH($H10),DAY($H10))-DATE(YEAR($H10)-(MONTH($H10)&lt;=6),7,1))/365),
IF(AK$2&lt;=$J10,$K10*($I10-SUM($N10:AJ10))*MROUND((EDATE($E10,12*AK$2))-(EDATE($E10,12*AJ$2)),5)/365,""))))))</f>
        <v/>
      </c>
      <c r="AL10" s="249" t="str">
        <f xml:space="preserve">
IF($M10="SL",
IF($E10&gt;$D$1,"",
IF(DATE(YEAR($E10)+(MONTH($E10)&gt;6)+AK$2,6,30)&gt;$D$1,"",
IF(AND($H10&lt;&gt;"",$H10&lt;DATE(YEAR($E10)-(MONTH($E10)&lt;=6)+AK$2,7,1)),"",
IF(AND(SUM($N10:AK10)&lt;$I10,$H10&lt;&gt;"",$H10&lt;=DATE(YEAR($E10)+(MONTH($E10)&gt;6)+AK$2,6,30),$H10&gt;=DATE(YEAR($E10)-(MONTH($E10)&lt;=6)+AK$2,7,1)),$I10/($J10*365)*(DATE(YEAR($H10),MONTH($H10),DAY($H10))-DATE(YEAR($H10)-(MONTH($H10)&lt;=6),7,1)),
IF(AND(SUM($N10:AK10)&lt;$I10,AL$2&lt;=$J10),$I10/($J10*365)*MROUND((EDATE($E10,12*AL$2))-(EDATE($E10,12*AK$2)),5),
IF(AND(SUM($N10:AK10)&lt;$I10,AL$2&gt;$J10),$I10-SUM($N10:AK10),"")))))),
IF($E10&gt;$D$1,"",
IF(DATE(YEAR($E10)+(MONTH($E10)&gt;6)+AK$2,6,30)&gt;$D$1,"",
IF(AND($H10&lt;&gt;"",$H10&lt;DATE(YEAR($E10)-(MONTH($E10)&lt;=6)+AK$2,7,1)),"",
IF(AND(SUM($N10:AK10)&lt;$I10,$H10&lt;&gt;"",$H10&lt;=DATE(YEAR($E10)+(MONTH($E10)&gt;6)+AK$2,6,30),$H10&gt;=DATE(YEAR($E10)-(MONTH($E10)&lt;=6)+AK$2,7,1)),$K10*($I10-SUM($N10:AK10))*((DATE(YEAR($H10),MONTH($H10),DAY($H10))-DATE(YEAR($H10)-(MONTH($H10)&lt;=6),7,1))/365),
IF(AL$2&lt;=$J10,$K10*($I10-SUM($N10:AK10))*MROUND((EDATE($E10,12*AL$2))-(EDATE($E10,12*AK$2)),5)/365,""))))))</f>
        <v/>
      </c>
      <c r="AM10" s="249" t="str">
        <f xml:space="preserve">
IF($M10="SL",
IF($E10&gt;$D$1,"",
IF(DATE(YEAR($E10)+(MONTH($E10)&gt;6)+AL$2,6,30)&gt;$D$1,"",
IF(AND($H10&lt;&gt;"",$H10&lt;DATE(YEAR($E10)-(MONTH($E10)&lt;=6)+AL$2,7,1)),"",
IF(AND(SUM($N10:AL10)&lt;$I10,$H10&lt;&gt;"",$H10&lt;=DATE(YEAR($E10)+(MONTH($E10)&gt;6)+AL$2,6,30),$H10&gt;=DATE(YEAR($E10)-(MONTH($E10)&lt;=6)+AL$2,7,1)),$I10/($J10*365)*(DATE(YEAR($H10),MONTH($H10),DAY($H10))-DATE(YEAR($H10)-(MONTH($H10)&lt;=6),7,1)),
IF(AND(SUM($N10:AL10)&lt;$I10,AM$2&lt;=$J10),$I10/($J10*365)*MROUND((EDATE($E10,12*AM$2))-(EDATE($E10,12*AL$2)),5),
IF(AND(SUM($N10:AL10)&lt;$I10,AM$2&gt;$J10),$I10-SUM($N10:AL10),"")))))),
IF($E10&gt;$D$1,"",
IF(DATE(YEAR($E10)+(MONTH($E10)&gt;6)+AL$2,6,30)&gt;$D$1,"",
IF(AND($H10&lt;&gt;"",$H10&lt;DATE(YEAR($E10)-(MONTH($E10)&lt;=6)+AL$2,7,1)),"",
IF(AND(SUM($N10:AL10)&lt;$I10,$H10&lt;&gt;"",$H10&lt;=DATE(YEAR($E10)+(MONTH($E10)&gt;6)+AL$2,6,30),$H10&gt;=DATE(YEAR($E10)-(MONTH($E10)&lt;=6)+AL$2,7,1)),$K10*($I10-SUM($N10:AL10))*((DATE(YEAR($H10),MONTH($H10),DAY($H10))-DATE(YEAR($H10)-(MONTH($H10)&lt;=6),7,1))/365),
IF(AM$2&lt;=$J10,$K10*($I10-SUM($N10:AL10))*MROUND((EDATE($E10,12*AM$2))-(EDATE($E10,12*AL$2)),5)/365,""))))))</f>
        <v/>
      </c>
      <c r="AN10" s="249" t="str">
        <f xml:space="preserve">
IF($M10="SL",
IF($E10&gt;$D$1,"",
IF(DATE(YEAR($E10)+(MONTH($E10)&gt;6)+AM$2,6,30)&gt;$D$1,"",
IF(AND($H10&lt;&gt;"",$H10&lt;DATE(YEAR($E10)-(MONTH($E10)&lt;=6)+AM$2,7,1)),"",
IF(AND(SUM($N10:AM10)&lt;$I10,$H10&lt;&gt;"",$H10&lt;=DATE(YEAR($E10)+(MONTH($E10)&gt;6)+AM$2,6,30),$H10&gt;=DATE(YEAR($E10)-(MONTH($E10)&lt;=6)+AM$2,7,1)),$I10/($J10*365)*(DATE(YEAR($H10),MONTH($H10),DAY($H10))-DATE(YEAR($H10)-(MONTH($H10)&lt;=6),7,1)),
IF(AND(SUM($N10:AM10)&lt;$I10,AN$2&lt;=$J10),$I10/($J10*365)*MROUND((EDATE($E10,12*AN$2))-(EDATE($E10,12*AM$2)),5),
IF(AND(SUM($N10:AM10)&lt;$I10,AN$2&gt;$J10),$I10-SUM($N10:AM10),"")))))),
IF($E10&gt;$D$1,"",
IF(DATE(YEAR($E10)+(MONTH($E10)&gt;6)+AM$2,6,30)&gt;$D$1,"",
IF(AND($H10&lt;&gt;"",$H10&lt;DATE(YEAR($E10)-(MONTH($E10)&lt;=6)+AM$2,7,1)),"",
IF(AND(SUM($N10:AM10)&lt;$I10,$H10&lt;&gt;"",$H10&lt;=DATE(YEAR($E10)+(MONTH($E10)&gt;6)+AM$2,6,30),$H10&gt;=DATE(YEAR($E10)-(MONTH($E10)&lt;=6)+AM$2,7,1)),$K10*($I10-SUM($N10:AM10))*((DATE(YEAR($H10),MONTH($H10),DAY($H10))-DATE(YEAR($H10)-(MONTH($H10)&lt;=6),7,1))/365),
IF(AN$2&lt;=$J10,$K10*($I10-SUM($N10:AM10))*MROUND((EDATE($E10,12*AN$2))-(EDATE($E10,12*AM$2)),5)/365,""))))))</f>
        <v/>
      </c>
      <c r="AO10" s="249" t="str">
        <f xml:space="preserve">
IF($M10="SL",
IF($E10&gt;$D$1,"",
IF(DATE(YEAR($E10)+(MONTH($E10)&gt;6)+AN$2,6,30)&gt;$D$1,"",
IF(AND($H10&lt;&gt;"",$H10&lt;DATE(YEAR($E10)-(MONTH($E10)&lt;=6)+AN$2,7,1)),"",
IF(AND(SUM($N10:AN10)&lt;$I10,$H10&lt;&gt;"",$H10&lt;=DATE(YEAR($E10)+(MONTH($E10)&gt;6)+AN$2,6,30),$H10&gt;=DATE(YEAR($E10)-(MONTH($E10)&lt;=6)+AN$2,7,1)),$I10/($J10*365)*(DATE(YEAR($H10),MONTH($H10),DAY($H10))-DATE(YEAR($H10)-(MONTH($H10)&lt;=6),7,1)),
IF(AND(SUM($N10:AN10)&lt;$I10,AO$2&lt;=$J10),$I10/($J10*365)*MROUND((EDATE($E10,12*AO$2))-(EDATE($E10,12*AN$2)),5),
IF(AND(SUM($N10:AN10)&lt;$I10,AO$2&gt;$J10),$I10-SUM($N10:AN10),"")))))),
IF($E10&gt;$D$1,"",
IF(DATE(YEAR($E10)+(MONTH($E10)&gt;6)+AN$2,6,30)&gt;$D$1,"",
IF(AND($H10&lt;&gt;"",$H10&lt;DATE(YEAR($E10)-(MONTH($E10)&lt;=6)+AN$2,7,1)),"",
IF(AND(SUM($N10:AN10)&lt;$I10,$H10&lt;&gt;"",$H10&lt;=DATE(YEAR($E10)+(MONTH($E10)&gt;6)+AN$2,6,30),$H10&gt;=DATE(YEAR($E10)-(MONTH($E10)&lt;=6)+AN$2,7,1)),$K10*($I10-SUM($N10:AN10))*((DATE(YEAR($H10),MONTH($H10),DAY($H10))-DATE(YEAR($H10)-(MONTH($H10)&lt;=6),7,1))/365),
IF(AO$2&lt;=$J10,$K10*($I10-SUM($N10:AN10))*MROUND((EDATE($E10,12*AO$2))-(EDATE($E10,12*AN$2)),5)/365,""))))))</f>
        <v/>
      </c>
      <c r="AP10" s="249" t="str">
        <f xml:space="preserve">
IF($M10="SL",
IF($E10&gt;$D$1,"",
IF(DATE(YEAR($E10)+(MONTH($E10)&gt;6)+AO$2,6,30)&gt;$D$1,"",
IF(AND($H10&lt;&gt;"",$H10&lt;DATE(YEAR($E10)-(MONTH($E10)&lt;=6)+AO$2,7,1)),"",
IF(AND(SUM($N10:AO10)&lt;$I10,$H10&lt;&gt;"",$H10&lt;=DATE(YEAR($E10)+(MONTH($E10)&gt;6)+AO$2,6,30),$H10&gt;=DATE(YEAR($E10)-(MONTH($E10)&lt;=6)+AO$2,7,1)),$I10/($J10*365)*(DATE(YEAR($H10),MONTH($H10),DAY($H10))-DATE(YEAR($H10)-(MONTH($H10)&lt;=6),7,1)),
IF(AND(SUM($N10:AO10)&lt;$I10,AP$2&lt;=$J10),$I10/($J10*365)*MROUND((EDATE($E10,12*AP$2))-(EDATE($E10,12*AO$2)),5),
IF(AND(SUM($N10:AO10)&lt;$I10,AP$2&gt;$J10),$I10-SUM($N10:AO10),"")))))),
IF($E10&gt;$D$1,"",
IF(DATE(YEAR($E10)+(MONTH($E10)&gt;6)+AO$2,6,30)&gt;$D$1,"",
IF(AND($H10&lt;&gt;"",$H10&lt;DATE(YEAR($E10)-(MONTH($E10)&lt;=6)+AO$2,7,1)),"",
IF(AND(SUM($N10:AO10)&lt;$I10,$H10&lt;&gt;"",$H10&lt;=DATE(YEAR($E10)+(MONTH($E10)&gt;6)+AO$2,6,30),$H10&gt;=DATE(YEAR($E10)-(MONTH($E10)&lt;=6)+AO$2,7,1)),$K10*($I10-SUM($N10:AO10))*((DATE(YEAR($H10),MONTH($H10),DAY($H10))-DATE(YEAR($H10)-(MONTH($H10)&lt;=6),7,1))/365),
IF(AP$2&lt;=$J10,$K10*($I10-SUM($N10:AO10))*MROUND((EDATE($E10,12*AP$2))-(EDATE($E10,12*AO$2)),5)/365,""))))))</f>
        <v/>
      </c>
      <c r="AQ10" s="249" t="str">
        <f xml:space="preserve">
IF($M10="SL",
IF($E10&gt;$D$1,"",
IF(DATE(YEAR($E10)+(MONTH($E10)&gt;6)+AP$2,6,30)&gt;$D$1,"",
IF(AND($H10&lt;&gt;"",$H10&lt;DATE(YEAR($E10)-(MONTH($E10)&lt;=6)+AP$2,7,1)),"",
IF(AND(SUM($N10:AP10)&lt;$I10,$H10&lt;&gt;"",$H10&lt;=DATE(YEAR($E10)+(MONTH($E10)&gt;6)+AP$2,6,30),$H10&gt;=DATE(YEAR($E10)-(MONTH($E10)&lt;=6)+AP$2,7,1)),$I10/($J10*365)*(DATE(YEAR($H10),MONTH($H10),DAY($H10))-DATE(YEAR($H10)-(MONTH($H10)&lt;=6),7,1)),
IF(AND(SUM($N10:AP10)&lt;$I10,AQ$2&lt;=$J10),$I10/($J10*365)*MROUND((EDATE($E10,12*AQ$2))-(EDATE($E10,12*AP$2)),5),
IF(AND(SUM($N10:AP10)&lt;$I10,AQ$2&gt;$J10),$I10-SUM($N10:AP10),"")))))),
IF($E10&gt;$D$1,"",
IF(DATE(YEAR($E10)+(MONTH($E10)&gt;6)+AP$2,6,30)&gt;$D$1,"",
IF(AND($H10&lt;&gt;"",$H10&lt;DATE(YEAR($E10)-(MONTH($E10)&lt;=6)+AP$2,7,1)),"",
IF(AND(SUM($N10:AP10)&lt;$I10,$H10&lt;&gt;"",$H10&lt;=DATE(YEAR($E10)+(MONTH($E10)&gt;6)+AP$2,6,30),$H10&gt;=DATE(YEAR($E10)-(MONTH($E10)&lt;=6)+AP$2,7,1)),$K10*($I10-SUM($N10:AP10))*((DATE(YEAR($H10),MONTH($H10),DAY($H10))-DATE(YEAR($H10)-(MONTH($H10)&lt;=6),7,1))/365),
IF(AQ$2&lt;=$J10,$K10*($I10-SUM($N10:AP10))*MROUND((EDATE($E10,12*AQ$2))-(EDATE($E10,12*AP$2)),5)/365,""))))))</f>
        <v/>
      </c>
      <c r="AR10" s="250">
        <f t="shared" si="6"/>
        <v>0</v>
      </c>
      <c r="AS10" s="250">
        <f t="shared" si="7"/>
        <v>0</v>
      </c>
      <c r="AU10" s="250">
        <f t="shared" si="8"/>
        <v>0</v>
      </c>
      <c r="AV10" s="250">
        <f t="shared" si="9"/>
        <v>0</v>
      </c>
      <c r="AW10" s="243"/>
      <c r="AX10" s="243"/>
      <c r="AY10" s="290"/>
    </row>
    <row r="11" spans="2:51" x14ac:dyDescent="0.35">
      <c r="B11" s="244" t="str">
        <f t="shared" si="12"/>
        <v/>
      </c>
      <c r="C11" s="244"/>
      <c r="D11" s="244"/>
      <c r="E11" s="407"/>
      <c r="F11" s="246" t="str">
        <f t="shared" si="3"/>
        <v/>
      </c>
      <c r="G11" s="246" t="str">
        <f t="shared" si="13"/>
        <v/>
      </c>
      <c r="H11" s="408"/>
      <c r="I11" s="250"/>
      <c r="J11" s="244"/>
      <c r="K11" s="247" t="str">
        <f t="shared" si="14"/>
        <v/>
      </c>
      <c r="L11" s="297"/>
      <c r="M11" s="409" t="str">
        <f>IFERROR(VLOOKUP($L11,'Ref tables'!$I$3:$J$4,2,0),"")</f>
        <v/>
      </c>
      <c r="N11" s="249" t="str">
        <f t="shared" si="16"/>
        <v/>
      </c>
      <c r="O11" s="249" t="str">
        <f xml:space="preserve">
IF($M11="SL",
IF($E11&gt;$D$1,"",
IF(DATE(YEAR($E11)+(MONTH($E11)&gt;6)+N$2,6,30)&gt;$D$1,"",
IF(AND($H11&lt;&gt;"",$H11&lt;DATE(YEAR($E11)-(MONTH($E11)&lt;=6)+N$2,7,1)),"",
IF(AND(SUM($N11:N11)&lt;$I11,$H11&lt;&gt;"",$H11&lt;=DATE(YEAR($E11)+(MONTH($E11)&gt;6)+N$2,6,30),$H11&gt;=DATE(YEAR($E11)-(MONTH($E11)&lt;=6)+N$2,7,1)),$I11/($J11*365)*(DATE(YEAR($H11),MONTH($H11),DAY($H11))-DATE(YEAR($H11)-(MONTH($H11)&lt;=6),7,1)),
IF(AND(SUM($N11:N11)&lt;$I11,O$2&lt;=$J11),$I11/($J11*365)*MROUND((EDATE($E11,12*O$2))-(EDATE($E11,12*N$2)),5),
IF(AND(SUM($N11:N11)&lt;$I11,O$2&gt;$J11),$I11-SUM($N11:N11),"")))))),
IF($E11&gt;$D$1,"",
IF(DATE(YEAR($E11)+(MONTH($E11)&gt;6)+N$2,6,30)&gt;$D$1,"",
IF(AND($H11&lt;&gt;"",$H11&lt;DATE(YEAR($E11)-(MONTH($E11)&lt;=6)+N$2,7,1)),"",
IF(AND(SUM($N11:N11)&lt;$I11,$H11&lt;&gt;"",$H11&lt;=DATE(YEAR($E11)+(MONTH($E11)&gt;6)+N$2,6,30),$H11&gt;=DATE(YEAR($E11)-(MONTH($E11)&lt;=6)+N$2,7,1)),$K11*($I11-SUM($N11:N11))*((DATE(YEAR($H11),MONTH($H11),DAY($H11))-DATE(YEAR($H11)-(MONTH($H11)&lt;=6),7,1))/365),
IF(O$2&lt;=$J11,$K11*($I11-SUM($N11:N11))*MROUND((EDATE($E11,12*O$2))-(EDATE($E11,12*N$2)),5)/365,""))))))</f>
        <v/>
      </c>
      <c r="P11" s="249" t="str">
        <f xml:space="preserve">
IF($M11="SL",
IF($E11&gt;$D$1,"",
IF(DATE(YEAR($E11)+(MONTH($E11)&gt;6)+O$2,6,30)&gt;$D$1,"",
IF(AND($H11&lt;&gt;"",$H11&lt;DATE(YEAR($E11)-(MONTH($E11)&lt;=6)+O$2,7,1)),"",
IF(AND(SUM($N11:O11)&lt;$I11,$H11&lt;&gt;"",$H11&lt;=DATE(YEAR($E11)+(MONTH($E11)&gt;6)+O$2,6,30),$H11&gt;=DATE(YEAR($E11)-(MONTH($E11)&lt;=6)+O$2,7,1)),$I11/($J11*365)*(DATE(YEAR($H11),MONTH($H11),DAY($H11))-DATE(YEAR($H11)-(MONTH($H11)&lt;=6),7,1)),
IF(AND(SUM($N11:O11)&lt;$I11,P$2&lt;=$J11),$I11/($J11*365)*MROUND((EDATE($E11,12*P$2))-(EDATE($E11,12*O$2)),5),
IF(AND(SUM($N11:O11)&lt;$I11,P$2&gt;$J11),$I11-SUM($N11:O11),"")))))),
IF($E11&gt;$D$1,"",
IF(DATE(YEAR($E11)+(MONTH($E11)&gt;6)+O$2,6,30)&gt;$D$1,"",
IF(AND($H11&lt;&gt;"",$H11&lt;DATE(YEAR($E11)-(MONTH($E11)&lt;=6)+O$2,7,1)),"",
IF(AND(SUM($N11:O11)&lt;$I11,$H11&lt;&gt;"",$H11&lt;=DATE(YEAR($E11)+(MONTH($E11)&gt;6)+O$2,6,30),$H11&gt;=DATE(YEAR($E11)-(MONTH($E11)&lt;=6)+O$2,7,1)),$K11*($I11-SUM($N11:O11))*((DATE(YEAR($H11),MONTH($H11),DAY($H11))-DATE(YEAR($H11)-(MONTH($H11)&lt;=6),7,1))/365),
IF(P$2&lt;=$J11,$K11*($I11-SUM($N11:O11))*MROUND((EDATE($E11,12*P$2))-(EDATE($E11,12*O$2)),5)/365,""))))))</f>
        <v/>
      </c>
      <c r="Q11" s="249" t="str">
        <f xml:space="preserve">
IF($M11="SL",
IF($E11&gt;$D$1,"",
IF(DATE(YEAR($E11)+(MONTH($E11)&gt;6)+P$2,6,30)&gt;$D$1,"",
IF(AND($H11&lt;&gt;"",$H11&lt;DATE(YEAR($E11)-(MONTH($E11)&lt;=6)+P$2,7,1)),"",
IF(AND(SUM($N11:P11)&lt;$I11,$H11&lt;&gt;"",$H11&lt;=DATE(YEAR($E11)+(MONTH($E11)&gt;6)+P$2,6,30),$H11&gt;=DATE(YEAR($E11)-(MONTH($E11)&lt;=6)+P$2,7,1)),$I11/($J11*365)*(DATE(YEAR($H11),MONTH($H11),DAY($H11))-DATE(YEAR($H11)-(MONTH($H11)&lt;=6),7,1)),
IF(AND(SUM($N11:P11)&lt;$I11,Q$2&lt;=$J11),$I11/($J11*365)*MROUND((EDATE($E11,12*Q$2))-(EDATE($E11,12*P$2)),5),
IF(AND(SUM($N11:P11)&lt;$I11,Q$2&gt;$J11),$I11-SUM($N11:P11),"")))))),
IF($E11&gt;$D$1,"",
IF(DATE(YEAR($E11)+(MONTH($E11)&gt;6)+P$2,6,30)&gt;$D$1,"",
IF(AND($H11&lt;&gt;"",$H11&lt;DATE(YEAR($E11)-(MONTH($E11)&lt;=6)+P$2,7,1)),"",
IF(AND(SUM($N11:P11)&lt;$I11,$H11&lt;&gt;"",$H11&lt;=DATE(YEAR($E11)+(MONTH($E11)&gt;6)+P$2,6,30),$H11&gt;=DATE(YEAR($E11)-(MONTH($E11)&lt;=6)+P$2,7,1)),$K11*($I11-SUM($N11:P11))*((DATE(YEAR($H11),MONTH($H11),DAY($H11))-DATE(YEAR($H11)-(MONTH($H11)&lt;=6),7,1))/365),
IF(Q$2&lt;=$J11,$K11*($I11-SUM($N11:P11))*MROUND((EDATE($E11,12*Q$2))-(EDATE($E11,12*P$2)),5)/365,""))))))</f>
        <v/>
      </c>
      <c r="R11" s="249" t="str">
        <f xml:space="preserve">
IF($M11="SL",
IF($E11&gt;$D$1,"",
IF(DATE(YEAR($E11)+(MONTH($E11)&gt;6)+Q$2,6,30)&gt;$D$1,"",
IF(AND($H11&lt;&gt;"",$H11&lt;DATE(YEAR($E11)-(MONTH($E11)&lt;=6)+Q$2,7,1)),"",
IF(AND(SUM($N11:Q11)&lt;$I11,$H11&lt;&gt;"",$H11&lt;=DATE(YEAR($E11)+(MONTH($E11)&gt;6)+Q$2,6,30),$H11&gt;=DATE(YEAR($E11)-(MONTH($E11)&lt;=6)+Q$2,7,1)),$I11/($J11*365)*(DATE(YEAR($H11),MONTH($H11),DAY($H11))-DATE(YEAR($H11)-(MONTH($H11)&lt;=6),7,1)),
IF(AND(SUM($N11:Q11)&lt;$I11,R$2&lt;=$J11),$I11/($J11*365)*MROUND((EDATE($E11,12*R$2))-(EDATE($E11,12*Q$2)),5),
IF(AND(SUM($N11:Q11)&lt;$I11,R$2&gt;$J11),$I11-SUM($N11:Q11),"")))))),
IF($E11&gt;$D$1,"",
IF(DATE(YEAR($E11)+(MONTH($E11)&gt;6)+Q$2,6,30)&gt;$D$1,"",
IF(AND($H11&lt;&gt;"",$H11&lt;DATE(YEAR($E11)-(MONTH($E11)&lt;=6)+Q$2,7,1)),"",
IF(AND(SUM($N11:Q11)&lt;$I11,$H11&lt;&gt;"",$H11&lt;=DATE(YEAR($E11)+(MONTH($E11)&gt;6)+Q$2,6,30),$H11&gt;=DATE(YEAR($E11)-(MONTH($E11)&lt;=6)+Q$2,7,1)),$K11*($I11-SUM($N11:Q11))*((DATE(YEAR($H11),MONTH($H11),DAY($H11))-DATE(YEAR($H11)-(MONTH($H11)&lt;=6),7,1))/365),
IF(R$2&lt;=$J11,$K11*($I11-SUM($N11:Q11))*MROUND((EDATE($E11,12*R$2))-(EDATE($E11,12*Q$2)),5)/365,""))))))</f>
        <v/>
      </c>
      <c r="S11" s="249" t="str">
        <f xml:space="preserve">
IF($M11="SL",
IF($E11&gt;$D$1,"",
IF(DATE(YEAR($E11)+(MONTH($E11)&gt;6)+R$2,6,30)&gt;$D$1,"",
IF(AND($H11&lt;&gt;"",$H11&lt;DATE(YEAR($E11)-(MONTH($E11)&lt;=6)+R$2,7,1)),"",
IF(AND(SUM($N11:R11)&lt;$I11,$H11&lt;&gt;"",$H11&lt;=DATE(YEAR($E11)+(MONTH($E11)&gt;6)+R$2,6,30),$H11&gt;=DATE(YEAR($E11)-(MONTH($E11)&lt;=6)+R$2,7,1)),$I11/($J11*365)*(DATE(YEAR($H11),MONTH($H11),DAY($H11))-DATE(YEAR($H11)-(MONTH($H11)&lt;=6),7,1)),
IF(AND(SUM($N11:R11)&lt;$I11,S$2&lt;=$J11),$I11/($J11*365)*MROUND((EDATE($E11,12*S$2))-(EDATE($E11,12*R$2)),5),
IF(AND(SUM($N11:R11)&lt;$I11,S$2&gt;$J11),$I11-SUM($N11:R11),"")))))),
IF($E11&gt;$D$1,"",
IF(DATE(YEAR($E11)+(MONTH($E11)&gt;6)+R$2,6,30)&gt;$D$1,"",
IF(AND($H11&lt;&gt;"",$H11&lt;DATE(YEAR($E11)-(MONTH($E11)&lt;=6)+R$2,7,1)),"",
IF(AND(SUM($N11:R11)&lt;$I11,$H11&lt;&gt;"",$H11&lt;=DATE(YEAR($E11)+(MONTH($E11)&gt;6)+R$2,6,30),$H11&gt;=DATE(YEAR($E11)-(MONTH($E11)&lt;=6)+R$2,7,1)),$K11*($I11-SUM($N11:R11))*((DATE(YEAR($H11),MONTH($H11),DAY($H11))-DATE(YEAR($H11)-(MONTH($H11)&lt;=6),7,1))/365),
IF(S$2&lt;=$J11,$K11*($I11-SUM($N11:R11))*MROUND((EDATE($E11,12*S$2))-(EDATE($E11,12*R$2)),5)/365,""))))))</f>
        <v/>
      </c>
      <c r="T11" s="249" t="str">
        <f xml:space="preserve">
IF($M11="SL",
IF($E11&gt;$D$1,"",
IF(DATE(YEAR($E11)+(MONTH($E11)&gt;6)+S$2,6,30)&gt;$D$1,"",
IF(AND($H11&lt;&gt;"",$H11&lt;DATE(YEAR($E11)-(MONTH($E11)&lt;=6)+S$2,7,1)),"",
IF(AND(SUM($N11:S11)&lt;$I11,$H11&lt;&gt;"",$H11&lt;=DATE(YEAR($E11)+(MONTH($E11)&gt;6)+S$2,6,30),$H11&gt;=DATE(YEAR($E11)-(MONTH($E11)&lt;=6)+S$2,7,1)),$I11/($J11*365)*(DATE(YEAR($H11),MONTH($H11),DAY($H11))-DATE(YEAR($H11)-(MONTH($H11)&lt;=6),7,1)),
IF(AND(SUM($N11:S11)&lt;$I11,T$2&lt;=$J11),$I11/($J11*365)*MROUND((EDATE($E11,12*T$2))-(EDATE($E11,12*S$2)),5),
IF(AND(SUM($N11:S11)&lt;$I11,T$2&gt;$J11),$I11-SUM($N11:S11),"")))))),
IF($E11&gt;$D$1,"",
IF(DATE(YEAR($E11)+(MONTH($E11)&gt;6)+S$2,6,30)&gt;$D$1,"",
IF(AND($H11&lt;&gt;"",$H11&lt;DATE(YEAR($E11)-(MONTH($E11)&lt;=6)+S$2,7,1)),"",
IF(AND(SUM($N11:S11)&lt;$I11,$H11&lt;&gt;"",$H11&lt;=DATE(YEAR($E11)+(MONTH($E11)&gt;6)+S$2,6,30),$H11&gt;=DATE(YEAR($E11)-(MONTH($E11)&lt;=6)+S$2,7,1)),$K11*($I11-SUM($N11:S11))*((DATE(YEAR($H11),MONTH($H11),DAY($H11))-DATE(YEAR($H11)-(MONTH($H11)&lt;=6),7,1))/365),
IF(T$2&lt;=$J11,$K11*($I11-SUM($N11:S11))*MROUND((EDATE($E11,12*T$2))-(EDATE($E11,12*S$2)),5)/365,""))))))</f>
        <v/>
      </c>
      <c r="U11" s="249" t="str">
        <f xml:space="preserve">
IF($M11="SL",
IF($E11&gt;$D$1,"",
IF(DATE(YEAR($E11)+(MONTH($E11)&gt;6)+T$2,6,30)&gt;$D$1,"",
IF(AND($H11&lt;&gt;"",$H11&lt;DATE(YEAR($E11)-(MONTH($E11)&lt;=6)+T$2,7,1)),"",
IF(AND(SUM($N11:T11)&lt;$I11,$H11&lt;&gt;"",$H11&lt;=DATE(YEAR($E11)+(MONTH($E11)&gt;6)+T$2,6,30),$H11&gt;=DATE(YEAR($E11)-(MONTH($E11)&lt;=6)+T$2,7,1)),$I11/($J11*365)*(DATE(YEAR($H11),MONTH($H11),DAY($H11))-DATE(YEAR($H11)-(MONTH($H11)&lt;=6),7,1)),
IF(AND(SUM($N11:T11)&lt;$I11,U$2&lt;=$J11),$I11/($J11*365)*MROUND((EDATE($E11,12*U$2))-(EDATE($E11,12*T$2)),5),
IF(AND(SUM($N11:T11)&lt;$I11,U$2&gt;$J11),$I11-SUM($N11:T11),"")))))),
IF($E11&gt;$D$1,"",
IF(DATE(YEAR($E11)+(MONTH($E11)&gt;6)+T$2,6,30)&gt;$D$1,"",
IF(AND($H11&lt;&gt;"",$H11&lt;DATE(YEAR($E11)-(MONTH($E11)&lt;=6)+T$2,7,1)),"",
IF(AND(SUM($N11:T11)&lt;$I11,$H11&lt;&gt;"",$H11&lt;=DATE(YEAR($E11)+(MONTH($E11)&gt;6)+T$2,6,30),$H11&gt;=DATE(YEAR($E11)-(MONTH($E11)&lt;=6)+T$2,7,1)),$K11*($I11-SUM($N11:T11))*((DATE(YEAR($H11),MONTH($H11),DAY($H11))-DATE(YEAR($H11)-(MONTH($H11)&lt;=6),7,1))/365),
IF(U$2&lt;=$J11,$K11*($I11-SUM($N11:T11))*MROUND((EDATE($E11,12*U$2))-(EDATE($E11,12*T$2)),5)/365,""))))))</f>
        <v/>
      </c>
      <c r="V11" s="249" t="str">
        <f xml:space="preserve">
IF($M11="SL",
IF($E11&gt;$D$1,"",
IF(DATE(YEAR($E11)+(MONTH($E11)&gt;6)+U$2,6,30)&gt;$D$1,"",
IF(AND($H11&lt;&gt;"",$H11&lt;DATE(YEAR($E11)-(MONTH($E11)&lt;=6)+U$2,7,1)),"",
IF(AND(SUM($N11:U11)&lt;$I11,$H11&lt;&gt;"",$H11&lt;=DATE(YEAR($E11)+(MONTH($E11)&gt;6)+U$2,6,30),$H11&gt;=DATE(YEAR($E11)-(MONTH($E11)&lt;=6)+U$2,7,1)),$I11/($J11*365)*(DATE(YEAR($H11),MONTH($H11),DAY($H11))-DATE(YEAR($H11)-(MONTH($H11)&lt;=6),7,1)),
IF(AND(SUM($N11:U11)&lt;$I11,V$2&lt;=$J11),$I11/($J11*365)*MROUND((EDATE($E11,12*V$2))-(EDATE($E11,12*U$2)),5),
IF(AND(SUM($N11:U11)&lt;$I11,V$2&gt;$J11),$I11-SUM($N11:U11),"")))))),
IF($E11&gt;$D$1,"",
IF(DATE(YEAR($E11)+(MONTH($E11)&gt;6)+U$2,6,30)&gt;$D$1,"",
IF(AND($H11&lt;&gt;"",$H11&lt;DATE(YEAR($E11)-(MONTH($E11)&lt;=6)+U$2,7,1)),"",
IF(AND(SUM($N11:U11)&lt;$I11,$H11&lt;&gt;"",$H11&lt;=DATE(YEAR($E11)+(MONTH($E11)&gt;6)+U$2,6,30),$H11&gt;=DATE(YEAR($E11)-(MONTH($E11)&lt;=6)+U$2,7,1)),$K11*($I11-SUM($N11:U11))*((DATE(YEAR($H11),MONTH($H11),DAY($H11))-DATE(YEAR($H11)-(MONTH($H11)&lt;=6),7,1))/365),
IF(V$2&lt;=$J11,$K11*($I11-SUM($N11:U11))*MROUND((EDATE($E11,12*V$2))-(EDATE($E11,12*U$2)),5)/365,""))))))</f>
        <v/>
      </c>
      <c r="W11" s="249" t="str">
        <f xml:space="preserve">
IF($M11="SL",
IF($E11&gt;$D$1,"",
IF(DATE(YEAR($E11)+(MONTH($E11)&gt;6)+V$2,6,30)&gt;$D$1,"",
IF(AND($H11&lt;&gt;"",$H11&lt;DATE(YEAR($E11)-(MONTH($E11)&lt;=6)+V$2,7,1)),"",
IF(AND(SUM($N11:V11)&lt;$I11,$H11&lt;&gt;"",$H11&lt;=DATE(YEAR($E11)+(MONTH($E11)&gt;6)+V$2,6,30),$H11&gt;=DATE(YEAR($E11)-(MONTH($E11)&lt;=6)+V$2,7,1)),$I11/($J11*365)*(DATE(YEAR($H11),MONTH($H11),DAY($H11))-DATE(YEAR($H11)-(MONTH($H11)&lt;=6),7,1)),
IF(AND(SUM($N11:V11)&lt;$I11,W$2&lt;=$J11),$I11/($J11*365)*MROUND((EDATE($E11,12*W$2))-(EDATE($E11,12*V$2)),5),
IF(AND(SUM($N11:V11)&lt;$I11,W$2&gt;$J11),$I11-SUM($N11:V11),"")))))),
IF($E11&gt;$D$1,"",
IF(DATE(YEAR($E11)+(MONTH($E11)&gt;6)+V$2,6,30)&gt;$D$1,"",
IF(AND($H11&lt;&gt;"",$H11&lt;DATE(YEAR($E11)-(MONTH($E11)&lt;=6)+V$2,7,1)),"",
IF(AND(SUM($N11:V11)&lt;$I11,$H11&lt;&gt;"",$H11&lt;=DATE(YEAR($E11)+(MONTH($E11)&gt;6)+V$2,6,30),$H11&gt;=DATE(YEAR($E11)-(MONTH($E11)&lt;=6)+V$2,7,1)),$K11*($I11-SUM($N11:V11))*((DATE(YEAR($H11),MONTH($H11),DAY($H11))-DATE(YEAR($H11)-(MONTH($H11)&lt;=6),7,1))/365),
IF(W$2&lt;=$J11,$K11*($I11-SUM($N11:V11))*MROUND((EDATE($E11,12*W$2))-(EDATE($E11,12*V$2)),5)/365,""))))))</f>
        <v/>
      </c>
      <c r="X11" s="249" t="str">
        <f xml:space="preserve">
IF($M11="SL",
IF($E11&gt;$D$1,"",
IF(DATE(YEAR($E11)+(MONTH($E11)&gt;6)+W$2,6,30)&gt;$D$1,"",
IF(AND($H11&lt;&gt;"",$H11&lt;DATE(YEAR($E11)-(MONTH($E11)&lt;=6)+W$2,7,1)),"",
IF(AND(SUM($N11:W11)&lt;$I11,$H11&lt;&gt;"",$H11&lt;=DATE(YEAR($E11)+(MONTH($E11)&gt;6)+W$2,6,30),$H11&gt;=DATE(YEAR($E11)-(MONTH($E11)&lt;=6)+W$2,7,1)),$I11/($J11*365)*(DATE(YEAR($H11),MONTH($H11),DAY($H11))-DATE(YEAR($H11)-(MONTH($H11)&lt;=6),7,1)),
IF(AND(SUM($N11:W11)&lt;$I11,X$2&lt;=$J11),$I11/($J11*365)*MROUND((EDATE($E11,12*X$2))-(EDATE($E11,12*W$2)),5),
IF(AND(SUM($N11:W11)&lt;$I11,X$2&gt;$J11),$I11-SUM($N11:W11),"")))))),
IF($E11&gt;$D$1,"",
IF(DATE(YEAR($E11)+(MONTH($E11)&gt;6)+W$2,6,30)&gt;$D$1,"",
IF(AND($H11&lt;&gt;"",$H11&lt;DATE(YEAR($E11)-(MONTH($E11)&lt;=6)+W$2,7,1)),"",
IF(AND(SUM($N11:W11)&lt;$I11,$H11&lt;&gt;"",$H11&lt;=DATE(YEAR($E11)+(MONTH($E11)&gt;6)+W$2,6,30),$H11&gt;=DATE(YEAR($E11)-(MONTH($E11)&lt;=6)+W$2,7,1)),$K11*($I11-SUM($N11:W11))*((DATE(YEAR($H11),MONTH($H11),DAY($H11))-DATE(YEAR($H11)-(MONTH($H11)&lt;=6),7,1))/365),
IF(X$2&lt;=$J11,$K11*($I11-SUM($N11:W11))*MROUND((EDATE($E11,12*X$2))-(EDATE($E11,12*W$2)),5)/365,""))))))</f>
        <v/>
      </c>
      <c r="Y11" s="249" t="str">
        <f xml:space="preserve">
IF($M11="SL",
IF($E11&gt;$D$1,"",
IF(DATE(YEAR($E11)+(MONTH($E11)&gt;6)+X$2,6,30)&gt;$D$1,"",
IF(AND($H11&lt;&gt;"",$H11&lt;DATE(YEAR($E11)-(MONTH($E11)&lt;=6)+X$2,7,1)),"",
IF(AND(SUM($N11:X11)&lt;$I11,$H11&lt;&gt;"",$H11&lt;=DATE(YEAR($E11)+(MONTH($E11)&gt;6)+X$2,6,30),$H11&gt;=DATE(YEAR($E11)-(MONTH($E11)&lt;=6)+X$2,7,1)),$I11/($J11*365)*(DATE(YEAR($H11),MONTH($H11),DAY($H11))-DATE(YEAR($H11)-(MONTH($H11)&lt;=6),7,1)),
IF(AND(SUM($N11:X11)&lt;$I11,Y$2&lt;=$J11),$I11/($J11*365)*MROUND((EDATE($E11,12*Y$2))-(EDATE($E11,12*X$2)),5),
IF(AND(SUM($N11:X11)&lt;$I11,Y$2&gt;$J11),$I11-SUM($N11:X11),"")))))),
IF($E11&gt;$D$1,"",
IF(DATE(YEAR($E11)+(MONTH($E11)&gt;6)+X$2,6,30)&gt;$D$1,"",
IF(AND($H11&lt;&gt;"",$H11&lt;DATE(YEAR($E11)-(MONTH($E11)&lt;=6)+X$2,7,1)),"",
IF(AND(SUM($N11:X11)&lt;$I11,$H11&lt;&gt;"",$H11&lt;=DATE(YEAR($E11)+(MONTH($E11)&gt;6)+X$2,6,30),$H11&gt;=DATE(YEAR($E11)-(MONTH($E11)&lt;=6)+X$2,7,1)),$K11*($I11-SUM($N11:X11))*((DATE(YEAR($H11),MONTH($H11),DAY($H11))-DATE(YEAR($H11)-(MONTH($H11)&lt;=6),7,1))/365),
IF(Y$2&lt;=$J11,$K11*($I11-SUM($N11:X11))*MROUND((EDATE($E11,12*Y$2))-(EDATE($E11,12*X$2)),5)/365,""))))))</f>
        <v/>
      </c>
      <c r="Z11" s="249" t="str">
        <f xml:space="preserve">
IF($M11="SL",
IF($E11&gt;$D$1,"",
IF(DATE(YEAR($E11)+(MONTH($E11)&gt;6)+Y$2,6,30)&gt;$D$1,"",
IF(AND($H11&lt;&gt;"",$H11&lt;DATE(YEAR($E11)-(MONTH($E11)&lt;=6)+Y$2,7,1)),"",
IF(AND(SUM($N11:Y11)&lt;$I11,$H11&lt;&gt;"",$H11&lt;=DATE(YEAR($E11)+(MONTH($E11)&gt;6)+Y$2,6,30),$H11&gt;=DATE(YEAR($E11)-(MONTH($E11)&lt;=6)+Y$2,7,1)),$I11/($J11*365)*(DATE(YEAR($H11),MONTH($H11),DAY($H11))-DATE(YEAR($H11)-(MONTH($H11)&lt;=6),7,1)),
IF(AND(SUM($N11:Y11)&lt;$I11,Z$2&lt;=$J11),$I11/($J11*365)*MROUND((EDATE($E11,12*Z$2))-(EDATE($E11,12*Y$2)),5),
IF(AND(SUM($N11:Y11)&lt;$I11,Z$2&gt;$J11),$I11-SUM($N11:Y11),"")))))),
IF($E11&gt;$D$1,"",
IF(DATE(YEAR($E11)+(MONTH($E11)&gt;6)+Y$2,6,30)&gt;$D$1,"",
IF(AND($H11&lt;&gt;"",$H11&lt;DATE(YEAR($E11)-(MONTH($E11)&lt;=6)+Y$2,7,1)),"",
IF(AND(SUM($N11:Y11)&lt;$I11,$H11&lt;&gt;"",$H11&lt;=DATE(YEAR($E11)+(MONTH($E11)&gt;6)+Y$2,6,30),$H11&gt;=DATE(YEAR($E11)-(MONTH($E11)&lt;=6)+Y$2,7,1)),$K11*($I11-SUM($N11:Y11))*((DATE(YEAR($H11),MONTH($H11),DAY($H11))-DATE(YEAR($H11)-(MONTH($H11)&lt;=6),7,1))/365),
IF(Z$2&lt;=$J11,$K11*($I11-SUM($N11:Y11))*MROUND((EDATE($E11,12*Z$2))-(EDATE($E11,12*Y$2)),5)/365,""))))))</f>
        <v/>
      </c>
      <c r="AA11" s="249" t="str">
        <f xml:space="preserve">
IF($M11="SL",
IF($E11&gt;$D$1,"",
IF(DATE(YEAR($E11)+(MONTH($E11)&gt;6)+Z$2,6,30)&gt;$D$1,"",
IF(AND($H11&lt;&gt;"",$H11&lt;DATE(YEAR($E11)-(MONTH($E11)&lt;=6)+Z$2,7,1)),"",
IF(AND(SUM($N11:Z11)&lt;$I11,$H11&lt;&gt;"",$H11&lt;=DATE(YEAR($E11)+(MONTH($E11)&gt;6)+Z$2,6,30),$H11&gt;=DATE(YEAR($E11)-(MONTH($E11)&lt;=6)+Z$2,7,1)),$I11/($J11*365)*(DATE(YEAR($H11),MONTH($H11),DAY($H11))-DATE(YEAR($H11)-(MONTH($H11)&lt;=6),7,1)),
IF(AND(SUM($N11:Z11)&lt;$I11,AA$2&lt;=$J11),$I11/($J11*365)*MROUND((EDATE($E11,12*AA$2))-(EDATE($E11,12*Z$2)),5),
IF(AND(SUM($N11:Z11)&lt;$I11,AA$2&gt;$J11),$I11-SUM($N11:Z11),"")))))),
IF($E11&gt;$D$1,"",
IF(DATE(YEAR($E11)+(MONTH($E11)&gt;6)+Z$2,6,30)&gt;$D$1,"",
IF(AND($H11&lt;&gt;"",$H11&lt;DATE(YEAR($E11)-(MONTH($E11)&lt;=6)+Z$2,7,1)),"",
IF(AND(SUM($N11:Z11)&lt;$I11,$H11&lt;&gt;"",$H11&lt;=DATE(YEAR($E11)+(MONTH($E11)&gt;6)+Z$2,6,30),$H11&gt;=DATE(YEAR($E11)-(MONTH($E11)&lt;=6)+Z$2,7,1)),$K11*($I11-SUM($N11:Z11))*((DATE(YEAR($H11),MONTH($H11),DAY($H11))-DATE(YEAR($H11)-(MONTH($H11)&lt;=6),7,1))/365),
IF(AA$2&lt;=$J11,$K11*($I11-SUM($N11:Z11))*MROUND((EDATE($E11,12*AA$2))-(EDATE($E11,12*Z$2)),5)/365,""))))))</f>
        <v/>
      </c>
      <c r="AB11" s="249" t="str">
        <f xml:space="preserve">
IF($M11="SL",
IF($E11&gt;$D$1,"",
IF(DATE(YEAR($E11)+(MONTH($E11)&gt;6)+AA$2,6,30)&gt;$D$1,"",
IF(AND($H11&lt;&gt;"",$H11&lt;DATE(YEAR($E11)-(MONTH($E11)&lt;=6)+AA$2,7,1)),"",
IF(AND(SUM($N11:AA11)&lt;$I11,$H11&lt;&gt;"",$H11&lt;=DATE(YEAR($E11)+(MONTH($E11)&gt;6)+AA$2,6,30),$H11&gt;=DATE(YEAR($E11)-(MONTH($E11)&lt;=6)+AA$2,7,1)),$I11/($J11*365)*(DATE(YEAR($H11),MONTH($H11),DAY($H11))-DATE(YEAR($H11)-(MONTH($H11)&lt;=6),7,1)),
IF(AND(SUM($N11:AA11)&lt;$I11,AB$2&lt;=$J11),$I11/($J11*365)*MROUND((EDATE($E11,12*AB$2))-(EDATE($E11,12*AA$2)),5),
IF(AND(SUM($N11:AA11)&lt;$I11,AB$2&gt;$J11),$I11-SUM($N11:AA11),"")))))),
IF($E11&gt;$D$1,"",
IF(DATE(YEAR($E11)+(MONTH($E11)&gt;6)+AA$2,6,30)&gt;$D$1,"",
IF(AND($H11&lt;&gt;"",$H11&lt;DATE(YEAR($E11)-(MONTH($E11)&lt;=6)+AA$2,7,1)),"",
IF(AND(SUM($N11:AA11)&lt;$I11,$H11&lt;&gt;"",$H11&lt;=DATE(YEAR($E11)+(MONTH($E11)&gt;6)+AA$2,6,30),$H11&gt;=DATE(YEAR($E11)-(MONTH($E11)&lt;=6)+AA$2,7,1)),$K11*($I11-SUM($N11:AA11))*((DATE(YEAR($H11),MONTH($H11),DAY($H11))-DATE(YEAR($H11)-(MONTH($H11)&lt;=6),7,1))/365),
IF(AB$2&lt;=$J11,$K11*($I11-SUM($N11:AA11))*MROUND((EDATE($E11,12*AB$2))-(EDATE($E11,12*AA$2)),5)/365,""))))))</f>
        <v/>
      </c>
      <c r="AC11" s="249" t="str">
        <f xml:space="preserve">
IF($M11="SL",
IF($E11&gt;$D$1,"",
IF(DATE(YEAR($E11)+(MONTH($E11)&gt;6)+AB$2,6,30)&gt;$D$1,"",
IF(AND($H11&lt;&gt;"",$H11&lt;DATE(YEAR($E11)-(MONTH($E11)&lt;=6)+AB$2,7,1)),"",
IF(AND(SUM($N11:AB11)&lt;$I11,$H11&lt;&gt;"",$H11&lt;=DATE(YEAR($E11)+(MONTH($E11)&gt;6)+AB$2,6,30),$H11&gt;=DATE(YEAR($E11)-(MONTH($E11)&lt;=6)+AB$2,7,1)),$I11/($J11*365)*(DATE(YEAR($H11),MONTH($H11),DAY($H11))-DATE(YEAR($H11)-(MONTH($H11)&lt;=6),7,1)),
IF(AND(SUM($N11:AB11)&lt;$I11,AC$2&lt;=$J11),$I11/($J11*365)*MROUND((EDATE($E11,12*AC$2))-(EDATE($E11,12*AB$2)),5),
IF(AND(SUM($N11:AB11)&lt;$I11,AC$2&gt;$J11),$I11-SUM($N11:AB11),"")))))),
IF($E11&gt;$D$1,"",
IF(DATE(YEAR($E11)+(MONTH($E11)&gt;6)+AB$2,6,30)&gt;$D$1,"",
IF(AND($H11&lt;&gt;"",$H11&lt;DATE(YEAR($E11)-(MONTH($E11)&lt;=6)+AB$2,7,1)),"",
IF(AND(SUM($N11:AB11)&lt;$I11,$H11&lt;&gt;"",$H11&lt;=DATE(YEAR($E11)+(MONTH($E11)&gt;6)+AB$2,6,30),$H11&gt;=DATE(YEAR($E11)-(MONTH($E11)&lt;=6)+AB$2,7,1)),$K11*($I11-SUM($N11:AB11))*((DATE(YEAR($H11),MONTH($H11),DAY($H11))-DATE(YEAR($H11)-(MONTH($H11)&lt;=6),7,1))/365),
IF(AC$2&lt;=$J11,$K11*($I11-SUM($N11:AB11))*MROUND((EDATE($E11,12*AC$2))-(EDATE($E11,12*AB$2)),5)/365,""))))))</f>
        <v/>
      </c>
      <c r="AD11" s="249" t="str">
        <f xml:space="preserve">
IF($M11="SL",
IF($E11&gt;$D$1,"",
IF(DATE(YEAR($E11)+(MONTH($E11)&gt;6)+AC$2,6,30)&gt;$D$1,"",
IF(AND($H11&lt;&gt;"",$H11&lt;DATE(YEAR($E11)-(MONTH($E11)&lt;=6)+AC$2,7,1)),"",
IF(AND(SUM($N11:AC11)&lt;$I11,$H11&lt;&gt;"",$H11&lt;=DATE(YEAR($E11)+(MONTH($E11)&gt;6)+AC$2,6,30),$H11&gt;=DATE(YEAR($E11)-(MONTH($E11)&lt;=6)+AC$2,7,1)),$I11/($J11*365)*(DATE(YEAR($H11),MONTH($H11),DAY($H11))-DATE(YEAR($H11)-(MONTH($H11)&lt;=6),7,1)),
IF(AND(SUM($N11:AC11)&lt;$I11,AD$2&lt;=$J11),$I11/($J11*365)*MROUND((EDATE($E11,12*AD$2))-(EDATE($E11,12*AC$2)),5),
IF(AND(SUM($N11:AC11)&lt;$I11,AD$2&gt;$J11),$I11-SUM($N11:AC11),"")))))),
IF($E11&gt;$D$1,"",
IF(DATE(YEAR($E11)+(MONTH($E11)&gt;6)+AC$2,6,30)&gt;$D$1,"",
IF(AND($H11&lt;&gt;"",$H11&lt;DATE(YEAR($E11)-(MONTH($E11)&lt;=6)+AC$2,7,1)),"",
IF(AND(SUM($N11:AC11)&lt;$I11,$H11&lt;&gt;"",$H11&lt;=DATE(YEAR($E11)+(MONTH($E11)&gt;6)+AC$2,6,30),$H11&gt;=DATE(YEAR($E11)-(MONTH($E11)&lt;=6)+AC$2,7,1)),$K11*($I11-SUM($N11:AC11))*((DATE(YEAR($H11),MONTH($H11),DAY($H11))-DATE(YEAR($H11)-(MONTH($H11)&lt;=6),7,1))/365),
IF(AD$2&lt;=$J11,$K11*($I11-SUM($N11:AC11))*MROUND((EDATE($E11,12*AD$2))-(EDATE($E11,12*AC$2)),5)/365,""))))))</f>
        <v/>
      </c>
      <c r="AE11" s="249" t="str">
        <f xml:space="preserve">
IF($M11="SL",
IF($E11&gt;$D$1,"",
IF(DATE(YEAR($E11)+(MONTH($E11)&gt;6)+AD$2,6,30)&gt;$D$1,"",
IF(AND($H11&lt;&gt;"",$H11&lt;DATE(YEAR($E11)-(MONTH($E11)&lt;=6)+AD$2,7,1)),"",
IF(AND(SUM($N11:AD11)&lt;$I11,$H11&lt;&gt;"",$H11&lt;=DATE(YEAR($E11)+(MONTH($E11)&gt;6)+AD$2,6,30),$H11&gt;=DATE(YEAR($E11)-(MONTH($E11)&lt;=6)+AD$2,7,1)),$I11/($J11*365)*(DATE(YEAR($H11),MONTH($H11),DAY($H11))-DATE(YEAR($H11)-(MONTH($H11)&lt;=6),7,1)),
IF(AND(SUM($N11:AD11)&lt;$I11,AE$2&lt;=$J11),$I11/($J11*365)*MROUND((EDATE($E11,12*AE$2))-(EDATE($E11,12*AD$2)),5),
IF(AND(SUM($N11:AD11)&lt;$I11,AE$2&gt;$J11),$I11-SUM($N11:AD11),"")))))),
IF($E11&gt;$D$1,"",
IF(DATE(YEAR($E11)+(MONTH($E11)&gt;6)+AD$2,6,30)&gt;$D$1,"",
IF(AND($H11&lt;&gt;"",$H11&lt;DATE(YEAR($E11)-(MONTH($E11)&lt;=6)+AD$2,7,1)),"",
IF(AND(SUM($N11:AD11)&lt;$I11,$H11&lt;&gt;"",$H11&lt;=DATE(YEAR($E11)+(MONTH($E11)&gt;6)+AD$2,6,30),$H11&gt;=DATE(YEAR($E11)-(MONTH($E11)&lt;=6)+AD$2,7,1)),$K11*($I11-SUM($N11:AD11))*((DATE(YEAR($H11),MONTH($H11),DAY($H11))-DATE(YEAR($H11)-(MONTH($H11)&lt;=6),7,1))/365),
IF(AE$2&lt;=$J11,$K11*($I11-SUM($N11:AD11))*MROUND((EDATE($E11,12*AE$2))-(EDATE($E11,12*AD$2)),5)/365,""))))))</f>
        <v/>
      </c>
      <c r="AF11" s="249" t="str">
        <f xml:space="preserve">
IF($M11="SL",
IF($E11&gt;$D$1,"",
IF(DATE(YEAR($E11)+(MONTH($E11)&gt;6)+AE$2,6,30)&gt;$D$1,"",
IF(AND($H11&lt;&gt;"",$H11&lt;DATE(YEAR($E11)-(MONTH($E11)&lt;=6)+AE$2,7,1)),"",
IF(AND(SUM($N11:AE11)&lt;$I11,$H11&lt;&gt;"",$H11&lt;=DATE(YEAR($E11)+(MONTH($E11)&gt;6)+AE$2,6,30),$H11&gt;=DATE(YEAR($E11)-(MONTH($E11)&lt;=6)+AE$2,7,1)),$I11/($J11*365)*(DATE(YEAR($H11),MONTH($H11),DAY($H11))-DATE(YEAR($H11)-(MONTH($H11)&lt;=6),7,1)),
IF(AND(SUM($N11:AE11)&lt;$I11,AF$2&lt;=$J11),$I11/($J11*365)*MROUND((EDATE($E11,12*AF$2))-(EDATE($E11,12*AE$2)),5),
IF(AND(SUM($N11:AE11)&lt;$I11,AF$2&gt;$J11),$I11-SUM($N11:AE11),"")))))),
IF($E11&gt;$D$1,"",
IF(DATE(YEAR($E11)+(MONTH($E11)&gt;6)+AE$2,6,30)&gt;$D$1,"",
IF(AND($H11&lt;&gt;"",$H11&lt;DATE(YEAR($E11)-(MONTH($E11)&lt;=6)+AE$2,7,1)),"",
IF(AND(SUM($N11:AE11)&lt;$I11,$H11&lt;&gt;"",$H11&lt;=DATE(YEAR($E11)+(MONTH($E11)&gt;6)+AE$2,6,30),$H11&gt;=DATE(YEAR($E11)-(MONTH($E11)&lt;=6)+AE$2,7,1)),$K11*($I11-SUM($N11:AE11))*((DATE(YEAR($H11),MONTH($H11),DAY($H11))-DATE(YEAR($H11)-(MONTH($H11)&lt;=6),7,1))/365),
IF(AF$2&lt;=$J11,$K11*($I11-SUM($N11:AE11))*MROUND((EDATE($E11,12*AF$2))-(EDATE($E11,12*AE$2)),5)/365,""))))))</f>
        <v/>
      </c>
      <c r="AG11" s="249" t="str">
        <f xml:space="preserve">
IF($M11="SL",
IF($E11&gt;$D$1,"",
IF(DATE(YEAR($E11)+(MONTH($E11)&gt;6)+AF$2,6,30)&gt;$D$1,"",
IF(AND($H11&lt;&gt;"",$H11&lt;DATE(YEAR($E11)-(MONTH($E11)&lt;=6)+AF$2,7,1)),"",
IF(AND(SUM($N11:AF11)&lt;$I11,$H11&lt;&gt;"",$H11&lt;=DATE(YEAR($E11)+(MONTH($E11)&gt;6)+AF$2,6,30),$H11&gt;=DATE(YEAR($E11)-(MONTH($E11)&lt;=6)+AF$2,7,1)),$I11/($J11*365)*(DATE(YEAR($H11),MONTH($H11),DAY($H11))-DATE(YEAR($H11)-(MONTH($H11)&lt;=6),7,1)),
IF(AND(SUM($N11:AF11)&lt;$I11,AG$2&lt;=$J11),$I11/($J11*365)*MROUND((EDATE($E11,12*AG$2))-(EDATE($E11,12*AF$2)),5),
IF(AND(SUM($N11:AF11)&lt;$I11,AG$2&gt;$J11),$I11-SUM($N11:AF11),"")))))),
IF($E11&gt;$D$1,"",
IF(DATE(YEAR($E11)+(MONTH($E11)&gt;6)+AF$2,6,30)&gt;$D$1,"",
IF(AND($H11&lt;&gt;"",$H11&lt;DATE(YEAR($E11)-(MONTH($E11)&lt;=6)+AF$2,7,1)),"",
IF(AND(SUM($N11:AF11)&lt;$I11,$H11&lt;&gt;"",$H11&lt;=DATE(YEAR($E11)+(MONTH($E11)&gt;6)+AF$2,6,30),$H11&gt;=DATE(YEAR($E11)-(MONTH($E11)&lt;=6)+AF$2,7,1)),$K11*($I11-SUM($N11:AF11))*((DATE(YEAR($H11),MONTH($H11),DAY($H11))-DATE(YEAR($H11)-(MONTH($H11)&lt;=6),7,1))/365),
IF(AG$2&lt;=$J11,$K11*($I11-SUM($N11:AF11))*MROUND((EDATE($E11,12*AG$2))-(EDATE($E11,12*AF$2)),5)/365,""))))))</f>
        <v/>
      </c>
      <c r="AH11" s="249" t="str">
        <f xml:space="preserve">
IF($M11="SL",
IF($E11&gt;$D$1,"",
IF(DATE(YEAR($E11)+(MONTH($E11)&gt;6)+AG$2,6,30)&gt;$D$1,"",
IF(AND($H11&lt;&gt;"",$H11&lt;DATE(YEAR($E11)-(MONTH($E11)&lt;=6)+AG$2,7,1)),"",
IF(AND(SUM($N11:AG11)&lt;$I11,$H11&lt;&gt;"",$H11&lt;=DATE(YEAR($E11)+(MONTH($E11)&gt;6)+AG$2,6,30),$H11&gt;=DATE(YEAR($E11)-(MONTH($E11)&lt;=6)+AG$2,7,1)),$I11/($J11*365)*(DATE(YEAR($H11),MONTH($H11),DAY($H11))-DATE(YEAR($H11)-(MONTH($H11)&lt;=6),7,1)),
IF(AND(SUM($N11:AG11)&lt;$I11,AH$2&lt;=$J11),$I11/($J11*365)*MROUND((EDATE($E11,12*AH$2))-(EDATE($E11,12*AG$2)),5),
IF(AND(SUM($N11:AG11)&lt;$I11,AH$2&gt;$J11),$I11-SUM($N11:AG11),"")))))),
IF($E11&gt;$D$1,"",
IF(DATE(YEAR($E11)+(MONTH($E11)&gt;6)+AG$2,6,30)&gt;$D$1,"",
IF(AND($H11&lt;&gt;"",$H11&lt;DATE(YEAR($E11)-(MONTH($E11)&lt;=6)+AG$2,7,1)),"",
IF(AND(SUM($N11:AG11)&lt;$I11,$H11&lt;&gt;"",$H11&lt;=DATE(YEAR($E11)+(MONTH($E11)&gt;6)+AG$2,6,30),$H11&gt;=DATE(YEAR($E11)-(MONTH($E11)&lt;=6)+AG$2,7,1)),$K11*($I11-SUM($N11:AG11))*((DATE(YEAR($H11),MONTH($H11),DAY($H11))-DATE(YEAR($H11)-(MONTH($H11)&lt;=6),7,1))/365),
IF(AH$2&lt;=$J11,$K11*($I11-SUM($N11:AG11))*MROUND((EDATE($E11,12*AH$2))-(EDATE($E11,12*AG$2)),5)/365,""))))))</f>
        <v/>
      </c>
      <c r="AI11" s="249" t="str">
        <f xml:space="preserve">
IF($M11="SL",
IF($E11&gt;$D$1,"",
IF(DATE(YEAR($E11)+(MONTH($E11)&gt;6)+AH$2,6,30)&gt;$D$1,"",
IF(AND($H11&lt;&gt;"",$H11&lt;DATE(YEAR($E11)-(MONTH($E11)&lt;=6)+AH$2,7,1)),"",
IF(AND(SUM($N11:AH11)&lt;$I11,$H11&lt;&gt;"",$H11&lt;=DATE(YEAR($E11)+(MONTH($E11)&gt;6)+AH$2,6,30),$H11&gt;=DATE(YEAR($E11)-(MONTH($E11)&lt;=6)+AH$2,7,1)),$I11/($J11*365)*(DATE(YEAR($H11),MONTH($H11),DAY($H11))-DATE(YEAR($H11)-(MONTH($H11)&lt;=6),7,1)),
IF(AND(SUM($N11:AH11)&lt;$I11,AI$2&lt;=$J11),$I11/($J11*365)*MROUND((EDATE($E11,12*AI$2))-(EDATE($E11,12*AH$2)),5),
IF(AND(SUM($N11:AH11)&lt;$I11,AI$2&gt;$J11),$I11-SUM($N11:AH11),"")))))),
IF($E11&gt;$D$1,"",
IF(DATE(YEAR($E11)+(MONTH($E11)&gt;6)+AH$2,6,30)&gt;$D$1,"",
IF(AND($H11&lt;&gt;"",$H11&lt;DATE(YEAR($E11)-(MONTH($E11)&lt;=6)+AH$2,7,1)),"",
IF(AND(SUM($N11:AH11)&lt;$I11,$H11&lt;&gt;"",$H11&lt;=DATE(YEAR($E11)+(MONTH($E11)&gt;6)+AH$2,6,30),$H11&gt;=DATE(YEAR($E11)-(MONTH($E11)&lt;=6)+AH$2,7,1)),$K11*($I11-SUM($N11:AH11))*((DATE(YEAR($H11),MONTH($H11),DAY($H11))-DATE(YEAR($H11)-(MONTH($H11)&lt;=6),7,1))/365),
IF(AI$2&lt;=$J11,$K11*($I11-SUM($N11:AH11))*MROUND((EDATE($E11,12*AI$2))-(EDATE($E11,12*AH$2)),5)/365,""))))))</f>
        <v/>
      </c>
      <c r="AJ11" s="249" t="str">
        <f xml:space="preserve">
IF($M11="SL",
IF($E11&gt;$D$1,"",
IF(DATE(YEAR($E11)+(MONTH($E11)&gt;6)+AI$2,6,30)&gt;$D$1,"",
IF(AND($H11&lt;&gt;"",$H11&lt;DATE(YEAR($E11)-(MONTH($E11)&lt;=6)+AI$2,7,1)),"",
IF(AND(SUM($N11:AI11)&lt;$I11,$H11&lt;&gt;"",$H11&lt;=DATE(YEAR($E11)+(MONTH($E11)&gt;6)+AI$2,6,30),$H11&gt;=DATE(YEAR($E11)-(MONTH($E11)&lt;=6)+AI$2,7,1)),$I11/($J11*365)*(DATE(YEAR($H11),MONTH($H11),DAY($H11))-DATE(YEAR($H11)-(MONTH($H11)&lt;=6),7,1)),
IF(AND(SUM($N11:AI11)&lt;$I11,AJ$2&lt;=$J11),$I11/($J11*365)*MROUND((EDATE($E11,12*AJ$2))-(EDATE($E11,12*AI$2)),5),
IF(AND(SUM($N11:AI11)&lt;$I11,AJ$2&gt;$J11),$I11-SUM($N11:AI11),"")))))),
IF($E11&gt;$D$1,"",
IF(DATE(YEAR($E11)+(MONTH($E11)&gt;6)+AI$2,6,30)&gt;$D$1,"",
IF(AND($H11&lt;&gt;"",$H11&lt;DATE(YEAR($E11)-(MONTH($E11)&lt;=6)+AI$2,7,1)),"",
IF(AND(SUM($N11:AI11)&lt;$I11,$H11&lt;&gt;"",$H11&lt;=DATE(YEAR($E11)+(MONTH($E11)&gt;6)+AI$2,6,30),$H11&gt;=DATE(YEAR($E11)-(MONTH($E11)&lt;=6)+AI$2,7,1)),$K11*($I11-SUM($N11:AI11))*((DATE(YEAR($H11),MONTH($H11),DAY($H11))-DATE(YEAR($H11)-(MONTH($H11)&lt;=6),7,1))/365),
IF(AJ$2&lt;=$J11,$K11*($I11-SUM($N11:AI11))*MROUND((EDATE($E11,12*AJ$2))-(EDATE($E11,12*AI$2)),5)/365,""))))))</f>
        <v/>
      </c>
      <c r="AK11" s="249" t="str">
        <f xml:space="preserve">
IF($M11="SL",
IF($E11&gt;$D$1,"",
IF(DATE(YEAR($E11)+(MONTH($E11)&gt;6)+AJ$2,6,30)&gt;$D$1,"",
IF(AND($H11&lt;&gt;"",$H11&lt;DATE(YEAR($E11)-(MONTH($E11)&lt;=6)+AJ$2,7,1)),"",
IF(AND(SUM($N11:AJ11)&lt;$I11,$H11&lt;&gt;"",$H11&lt;=DATE(YEAR($E11)+(MONTH($E11)&gt;6)+AJ$2,6,30),$H11&gt;=DATE(YEAR($E11)-(MONTH($E11)&lt;=6)+AJ$2,7,1)),$I11/($J11*365)*(DATE(YEAR($H11),MONTH($H11),DAY($H11))-DATE(YEAR($H11)-(MONTH($H11)&lt;=6),7,1)),
IF(AND(SUM($N11:AJ11)&lt;$I11,AK$2&lt;=$J11),$I11/($J11*365)*MROUND((EDATE($E11,12*AK$2))-(EDATE($E11,12*AJ$2)),5),
IF(AND(SUM($N11:AJ11)&lt;$I11,AK$2&gt;$J11),$I11-SUM($N11:AJ11),"")))))),
IF($E11&gt;$D$1,"",
IF(DATE(YEAR($E11)+(MONTH($E11)&gt;6)+AJ$2,6,30)&gt;$D$1,"",
IF(AND($H11&lt;&gt;"",$H11&lt;DATE(YEAR($E11)-(MONTH($E11)&lt;=6)+AJ$2,7,1)),"",
IF(AND(SUM($N11:AJ11)&lt;$I11,$H11&lt;&gt;"",$H11&lt;=DATE(YEAR($E11)+(MONTH($E11)&gt;6)+AJ$2,6,30),$H11&gt;=DATE(YEAR($E11)-(MONTH($E11)&lt;=6)+AJ$2,7,1)),$K11*($I11-SUM($N11:AJ11))*((DATE(YEAR($H11),MONTH($H11),DAY($H11))-DATE(YEAR($H11)-(MONTH($H11)&lt;=6),7,1))/365),
IF(AK$2&lt;=$J11,$K11*($I11-SUM($N11:AJ11))*MROUND((EDATE($E11,12*AK$2))-(EDATE($E11,12*AJ$2)),5)/365,""))))))</f>
        <v/>
      </c>
      <c r="AL11" s="249" t="str">
        <f xml:space="preserve">
IF($M11="SL",
IF($E11&gt;$D$1,"",
IF(DATE(YEAR($E11)+(MONTH($E11)&gt;6)+AK$2,6,30)&gt;$D$1,"",
IF(AND($H11&lt;&gt;"",$H11&lt;DATE(YEAR($E11)-(MONTH($E11)&lt;=6)+AK$2,7,1)),"",
IF(AND(SUM($N11:AK11)&lt;$I11,$H11&lt;&gt;"",$H11&lt;=DATE(YEAR($E11)+(MONTH($E11)&gt;6)+AK$2,6,30),$H11&gt;=DATE(YEAR($E11)-(MONTH($E11)&lt;=6)+AK$2,7,1)),$I11/($J11*365)*(DATE(YEAR($H11),MONTH($H11),DAY($H11))-DATE(YEAR($H11)-(MONTH($H11)&lt;=6),7,1)),
IF(AND(SUM($N11:AK11)&lt;$I11,AL$2&lt;=$J11),$I11/($J11*365)*MROUND((EDATE($E11,12*AL$2))-(EDATE($E11,12*AK$2)),5),
IF(AND(SUM($N11:AK11)&lt;$I11,AL$2&gt;$J11),$I11-SUM($N11:AK11),"")))))),
IF($E11&gt;$D$1,"",
IF(DATE(YEAR($E11)+(MONTH($E11)&gt;6)+AK$2,6,30)&gt;$D$1,"",
IF(AND($H11&lt;&gt;"",$H11&lt;DATE(YEAR($E11)-(MONTH($E11)&lt;=6)+AK$2,7,1)),"",
IF(AND(SUM($N11:AK11)&lt;$I11,$H11&lt;&gt;"",$H11&lt;=DATE(YEAR($E11)+(MONTH($E11)&gt;6)+AK$2,6,30),$H11&gt;=DATE(YEAR($E11)-(MONTH($E11)&lt;=6)+AK$2,7,1)),$K11*($I11-SUM($N11:AK11))*((DATE(YEAR($H11),MONTH($H11),DAY($H11))-DATE(YEAR($H11)-(MONTH($H11)&lt;=6),7,1))/365),
IF(AL$2&lt;=$J11,$K11*($I11-SUM($N11:AK11))*MROUND((EDATE($E11,12*AL$2))-(EDATE($E11,12*AK$2)),5)/365,""))))))</f>
        <v/>
      </c>
      <c r="AM11" s="249" t="str">
        <f xml:space="preserve">
IF($M11="SL",
IF($E11&gt;$D$1,"",
IF(DATE(YEAR($E11)+(MONTH($E11)&gt;6)+AL$2,6,30)&gt;$D$1,"",
IF(AND($H11&lt;&gt;"",$H11&lt;DATE(YEAR($E11)-(MONTH($E11)&lt;=6)+AL$2,7,1)),"",
IF(AND(SUM($N11:AL11)&lt;$I11,$H11&lt;&gt;"",$H11&lt;=DATE(YEAR($E11)+(MONTH($E11)&gt;6)+AL$2,6,30),$H11&gt;=DATE(YEAR($E11)-(MONTH($E11)&lt;=6)+AL$2,7,1)),$I11/($J11*365)*(DATE(YEAR($H11),MONTH($H11),DAY($H11))-DATE(YEAR($H11)-(MONTH($H11)&lt;=6),7,1)),
IF(AND(SUM($N11:AL11)&lt;$I11,AM$2&lt;=$J11),$I11/($J11*365)*MROUND((EDATE($E11,12*AM$2))-(EDATE($E11,12*AL$2)),5),
IF(AND(SUM($N11:AL11)&lt;$I11,AM$2&gt;$J11),$I11-SUM($N11:AL11),"")))))),
IF($E11&gt;$D$1,"",
IF(DATE(YEAR($E11)+(MONTH($E11)&gt;6)+AL$2,6,30)&gt;$D$1,"",
IF(AND($H11&lt;&gt;"",$H11&lt;DATE(YEAR($E11)-(MONTH($E11)&lt;=6)+AL$2,7,1)),"",
IF(AND(SUM($N11:AL11)&lt;$I11,$H11&lt;&gt;"",$H11&lt;=DATE(YEAR($E11)+(MONTH($E11)&gt;6)+AL$2,6,30),$H11&gt;=DATE(YEAR($E11)-(MONTH($E11)&lt;=6)+AL$2,7,1)),$K11*($I11-SUM($N11:AL11))*((DATE(YEAR($H11),MONTH($H11),DAY($H11))-DATE(YEAR($H11)-(MONTH($H11)&lt;=6),7,1))/365),
IF(AM$2&lt;=$J11,$K11*($I11-SUM($N11:AL11))*MROUND((EDATE($E11,12*AM$2))-(EDATE($E11,12*AL$2)),5)/365,""))))))</f>
        <v/>
      </c>
      <c r="AN11" s="249" t="str">
        <f xml:space="preserve">
IF($M11="SL",
IF($E11&gt;$D$1,"",
IF(DATE(YEAR($E11)+(MONTH($E11)&gt;6)+AM$2,6,30)&gt;$D$1,"",
IF(AND($H11&lt;&gt;"",$H11&lt;DATE(YEAR($E11)-(MONTH($E11)&lt;=6)+AM$2,7,1)),"",
IF(AND(SUM($N11:AM11)&lt;$I11,$H11&lt;&gt;"",$H11&lt;=DATE(YEAR($E11)+(MONTH($E11)&gt;6)+AM$2,6,30),$H11&gt;=DATE(YEAR($E11)-(MONTH($E11)&lt;=6)+AM$2,7,1)),$I11/($J11*365)*(DATE(YEAR($H11),MONTH($H11),DAY($H11))-DATE(YEAR($H11)-(MONTH($H11)&lt;=6),7,1)),
IF(AND(SUM($N11:AM11)&lt;$I11,AN$2&lt;=$J11),$I11/($J11*365)*MROUND((EDATE($E11,12*AN$2))-(EDATE($E11,12*AM$2)),5),
IF(AND(SUM($N11:AM11)&lt;$I11,AN$2&gt;$J11),$I11-SUM($N11:AM11),"")))))),
IF($E11&gt;$D$1,"",
IF(DATE(YEAR($E11)+(MONTH($E11)&gt;6)+AM$2,6,30)&gt;$D$1,"",
IF(AND($H11&lt;&gt;"",$H11&lt;DATE(YEAR($E11)-(MONTH($E11)&lt;=6)+AM$2,7,1)),"",
IF(AND(SUM($N11:AM11)&lt;$I11,$H11&lt;&gt;"",$H11&lt;=DATE(YEAR($E11)+(MONTH($E11)&gt;6)+AM$2,6,30),$H11&gt;=DATE(YEAR($E11)-(MONTH($E11)&lt;=6)+AM$2,7,1)),$K11*($I11-SUM($N11:AM11))*((DATE(YEAR($H11),MONTH($H11),DAY($H11))-DATE(YEAR($H11)-(MONTH($H11)&lt;=6),7,1))/365),
IF(AN$2&lt;=$J11,$K11*($I11-SUM($N11:AM11))*MROUND((EDATE($E11,12*AN$2))-(EDATE($E11,12*AM$2)),5)/365,""))))))</f>
        <v/>
      </c>
      <c r="AO11" s="249" t="str">
        <f xml:space="preserve">
IF($M11="SL",
IF($E11&gt;$D$1,"",
IF(DATE(YEAR($E11)+(MONTH($E11)&gt;6)+AN$2,6,30)&gt;$D$1,"",
IF(AND($H11&lt;&gt;"",$H11&lt;DATE(YEAR($E11)-(MONTH($E11)&lt;=6)+AN$2,7,1)),"",
IF(AND(SUM($N11:AN11)&lt;$I11,$H11&lt;&gt;"",$H11&lt;=DATE(YEAR($E11)+(MONTH($E11)&gt;6)+AN$2,6,30),$H11&gt;=DATE(YEAR($E11)-(MONTH($E11)&lt;=6)+AN$2,7,1)),$I11/($J11*365)*(DATE(YEAR($H11),MONTH($H11),DAY($H11))-DATE(YEAR($H11)-(MONTH($H11)&lt;=6),7,1)),
IF(AND(SUM($N11:AN11)&lt;$I11,AO$2&lt;=$J11),$I11/($J11*365)*MROUND((EDATE($E11,12*AO$2))-(EDATE($E11,12*AN$2)),5),
IF(AND(SUM($N11:AN11)&lt;$I11,AO$2&gt;$J11),$I11-SUM($N11:AN11),"")))))),
IF($E11&gt;$D$1,"",
IF(DATE(YEAR($E11)+(MONTH($E11)&gt;6)+AN$2,6,30)&gt;$D$1,"",
IF(AND($H11&lt;&gt;"",$H11&lt;DATE(YEAR($E11)-(MONTH($E11)&lt;=6)+AN$2,7,1)),"",
IF(AND(SUM($N11:AN11)&lt;$I11,$H11&lt;&gt;"",$H11&lt;=DATE(YEAR($E11)+(MONTH($E11)&gt;6)+AN$2,6,30),$H11&gt;=DATE(YEAR($E11)-(MONTH($E11)&lt;=6)+AN$2,7,1)),$K11*($I11-SUM($N11:AN11))*((DATE(YEAR($H11),MONTH($H11),DAY($H11))-DATE(YEAR($H11)-(MONTH($H11)&lt;=6),7,1))/365),
IF(AO$2&lt;=$J11,$K11*($I11-SUM($N11:AN11))*MROUND((EDATE($E11,12*AO$2))-(EDATE($E11,12*AN$2)),5)/365,""))))))</f>
        <v/>
      </c>
      <c r="AP11" s="249" t="str">
        <f xml:space="preserve">
IF($M11="SL",
IF($E11&gt;$D$1,"",
IF(DATE(YEAR($E11)+(MONTH($E11)&gt;6)+AO$2,6,30)&gt;$D$1,"",
IF(AND($H11&lt;&gt;"",$H11&lt;DATE(YEAR($E11)-(MONTH($E11)&lt;=6)+AO$2,7,1)),"",
IF(AND(SUM($N11:AO11)&lt;$I11,$H11&lt;&gt;"",$H11&lt;=DATE(YEAR($E11)+(MONTH($E11)&gt;6)+AO$2,6,30),$H11&gt;=DATE(YEAR($E11)-(MONTH($E11)&lt;=6)+AO$2,7,1)),$I11/($J11*365)*(DATE(YEAR($H11),MONTH($H11),DAY($H11))-DATE(YEAR($H11)-(MONTH($H11)&lt;=6),7,1)),
IF(AND(SUM($N11:AO11)&lt;$I11,AP$2&lt;=$J11),$I11/($J11*365)*MROUND((EDATE($E11,12*AP$2))-(EDATE($E11,12*AO$2)),5),
IF(AND(SUM($N11:AO11)&lt;$I11,AP$2&gt;$J11),$I11-SUM($N11:AO11),"")))))),
IF($E11&gt;$D$1,"",
IF(DATE(YEAR($E11)+(MONTH($E11)&gt;6)+AO$2,6,30)&gt;$D$1,"",
IF(AND($H11&lt;&gt;"",$H11&lt;DATE(YEAR($E11)-(MONTH($E11)&lt;=6)+AO$2,7,1)),"",
IF(AND(SUM($N11:AO11)&lt;$I11,$H11&lt;&gt;"",$H11&lt;=DATE(YEAR($E11)+(MONTH($E11)&gt;6)+AO$2,6,30),$H11&gt;=DATE(YEAR($E11)-(MONTH($E11)&lt;=6)+AO$2,7,1)),$K11*($I11-SUM($N11:AO11))*((DATE(YEAR($H11),MONTH($H11),DAY($H11))-DATE(YEAR($H11)-(MONTH($H11)&lt;=6),7,1))/365),
IF(AP$2&lt;=$J11,$K11*($I11-SUM($N11:AO11))*MROUND((EDATE($E11,12*AP$2))-(EDATE($E11,12*AO$2)),5)/365,""))))))</f>
        <v/>
      </c>
      <c r="AQ11" s="249" t="str">
        <f xml:space="preserve">
IF($M11="SL",
IF($E11&gt;$D$1,"",
IF(DATE(YEAR($E11)+(MONTH($E11)&gt;6)+AP$2,6,30)&gt;$D$1,"",
IF(AND($H11&lt;&gt;"",$H11&lt;DATE(YEAR($E11)-(MONTH($E11)&lt;=6)+AP$2,7,1)),"",
IF(AND(SUM($N11:AP11)&lt;$I11,$H11&lt;&gt;"",$H11&lt;=DATE(YEAR($E11)+(MONTH($E11)&gt;6)+AP$2,6,30),$H11&gt;=DATE(YEAR($E11)-(MONTH($E11)&lt;=6)+AP$2,7,1)),$I11/($J11*365)*(DATE(YEAR($H11),MONTH($H11),DAY($H11))-DATE(YEAR($H11)-(MONTH($H11)&lt;=6),7,1)),
IF(AND(SUM($N11:AP11)&lt;$I11,AQ$2&lt;=$J11),$I11/($J11*365)*MROUND((EDATE($E11,12*AQ$2))-(EDATE($E11,12*AP$2)),5),
IF(AND(SUM($N11:AP11)&lt;$I11,AQ$2&gt;$J11),$I11-SUM($N11:AP11),"")))))),
IF($E11&gt;$D$1,"",
IF(DATE(YEAR($E11)+(MONTH($E11)&gt;6)+AP$2,6,30)&gt;$D$1,"",
IF(AND($H11&lt;&gt;"",$H11&lt;DATE(YEAR($E11)-(MONTH($E11)&lt;=6)+AP$2,7,1)),"",
IF(AND(SUM($N11:AP11)&lt;$I11,$H11&lt;&gt;"",$H11&lt;=DATE(YEAR($E11)+(MONTH($E11)&gt;6)+AP$2,6,30),$H11&gt;=DATE(YEAR($E11)-(MONTH($E11)&lt;=6)+AP$2,7,1)),$K11*($I11-SUM($N11:AP11))*((DATE(YEAR($H11),MONTH($H11),DAY($H11))-DATE(YEAR($H11)-(MONTH($H11)&lt;=6),7,1))/365),
IF(AQ$2&lt;=$J11,$K11*($I11-SUM($N11:AP11))*MROUND((EDATE($E11,12*AQ$2))-(EDATE($E11,12*AP$2)),5)/365,""))))))</f>
        <v/>
      </c>
      <c r="AR11" s="250">
        <f t="shared" si="6"/>
        <v>0</v>
      </c>
      <c r="AS11" s="250">
        <f t="shared" si="7"/>
        <v>0</v>
      </c>
      <c r="AU11" s="250">
        <f t="shared" si="8"/>
        <v>0</v>
      </c>
      <c r="AV11" s="250">
        <f t="shared" si="9"/>
        <v>0</v>
      </c>
      <c r="AW11" s="243"/>
      <c r="AX11" s="243"/>
      <c r="AY11" s="290"/>
    </row>
    <row r="12" spans="2:51" x14ac:dyDescent="0.35">
      <c r="B12" s="244" t="str">
        <f t="shared" si="12"/>
        <v/>
      </c>
      <c r="C12" s="244"/>
      <c r="D12" s="244"/>
      <c r="E12" s="407"/>
      <c r="F12" s="246" t="str">
        <f t="shared" si="3"/>
        <v/>
      </c>
      <c r="G12" s="246" t="str">
        <f t="shared" si="13"/>
        <v/>
      </c>
      <c r="H12" s="408"/>
      <c r="I12" s="250"/>
      <c r="J12" s="244"/>
      <c r="K12" s="247" t="str">
        <f t="shared" si="14"/>
        <v/>
      </c>
      <c r="L12" s="297"/>
      <c r="M12" s="409" t="str">
        <f>IFERROR(VLOOKUP($L12,'Ref tables'!$I$3:$J$4,2,0),"")</f>
        <v/>
      </c>
      <c r="N12" s="249" t="str">
        <f t="shared" si="16"/>
        <v/>
      </c>
      <c r="O12" s="249" t="str">
        <f xml:space="preserve">
IF($M12="SL",
IF($E12&gt;$D$1,"",
IF(DATE(YEAR($E12)+(MONTH($E12)&gt;6)+N$2,6,30)&gt;$D$1,"",
IF(AND($H12&lt;&gt;"",$H12&lt;DATE(YEAR($E12)-(MONTH($E12)&lt;=6)+N$2,7,1)),"",
IF(AND(SUM($N12:N12)&lt;$I12,$H12&lt;&gt;"",$H12&lt;=DATE(YEAR($E12)+(MONTH($E12)&gt;6)+N$2,6,30),$H12&gt;=DATE(YEAR($E12)-(MONTH($E12)&lt;=6)+N$2,7,1)),$I12/($J12*365)*(DATE(YEAR($H12),MONTH($H12),DAY($H12))-DATE(YEAR($H12)-(MONTH($H12)&lt;=6),7,1)),
IF(AND(SUM($N12:N12)&lt;$I12,O$2&lt;=$J12),$I12/($J12*365)*MROUND((EDATE($E12,12*O$2))-(EDATE($E12,12*N$2)),5),
IF(AND(SUM($N12:N12)&lt;$I12,O$2&gt;$J12),$I12-SUM($N12:N12),"")))))),
IF($E12&gt;$D$1,"",
IF(DATE(YEAR($E12)+(MONTH($E12)&gt;6)+N$2,6,30)&gt;$D$1,"",
IF(AND($H12&lt;&gt;"",$H12&lt;DATE(YEAR($E12)-(MONTH($E12)&lt;=6)+N$2,7,1)),"",
IF(AND(SUM($N12:N12)&lt;$I12,$H12&lt;&gt;"",$H12&lt;=DATE(YEAR($E12)+(MONTH($E12)&gt;6)+N$2,6,30),$H12&gt;=DATE(YEAR($E12)-(MONTH($E12)&lt;=6)+N$2,7,1)),$K12*($I12-SUM($N12:N12))*((DATE(YEAR($H12),MONTH($H12),DAY($H12))-DATE(YEAR($H12)-(MONTH($H12)&lt;=6),7,1))/365),
IF(O$2&lt;=$J12,$K12*($I12-SUM($N12:N12))*MROUND((EDATE($E12,12*O$2))-(EDATE($E12,12*N$2)),5)/365,""))))))</f>
        <v/>
      </c>
      <c r="P12" s="249" t="str">
        <f xml:space="preserve">
IF($M12="SL",
IF($E12&gt;$D$1,"",
IF(DATE(YEAR($E12)+(MONTH($E12)&gt;6)+O$2,6,30)&gt;$D$1,"",
IF(AND($H12&lt;&gt;"",$H12&lt;DATE(YEAR($E12)-(MONTH($E12)&lt;=6)+O$2,7,1)),"",
IF(AND(SUM($N12:O12)&lt;$I12,$H12&lt;&gt;"",$H12&lt;=DATE(YEAR($E12)+(MONTH($E12)&gt;6)+O$2,6,30),$H12&gt;=DATE(YEAR($E12)-(MONTH($E12)&lt;=6)+O$2,7,1)),$I12/($J12*365)*(DATE(YEAR($H12),MONTH($H12),DAY($H12))-DATE(YEAR($H12)-(MONTH($H12)&lt;=6),7,1)),
IF(AND(SUM($N12:O12)&lt;$I12,P$2&lt;=$J12),$I12/($J12*365)*MROUND((EDATE($E12,12*P$2))-(EDATE($E12,12*O$2)),5),
IF(AND(SUM($N12:O12)&lt;$I12,P$2&gt;$J12),$I12-SUM($N12:O12),"")))))),
IF($E12&gt;$D$1,"",
IF(DATE(YEAR($E12)+(MONTH($E12)&gt;6)+O$2,6,30)&gt;$D$1,"",
IF(AND($H12&lt;&gt;"",$H12&lt;DATE(YEAR($E12)-(MONTH($E12)&lt;=6)+O$2,7,1)),"",
IF(AND(SUM($N12:O12)&lt;$I12,$H12&lt;&gt;"",$H12&lt;=DATE(YEAR($E12)+(MONTH($E12)&gt;6)+O$2,6,30),$H12&gt;=DATE(YEAR($E12)-(MONTH($E12)&lt;=6)+O$2,7,1)),$K12*($I12-SUM($N12:O12))*((DATE(YEAR($H12),MONTH($H12),DAY($H12))-DATE(YEAR($H12)-(MONTH($H12)&lt;=6),7,1))/365),
IF(P$2&lt;=$J12,$K12*($I12-SUM($N12:O12))*MROUND((EDATE($E12,12*P$2))-(EDATE($E12,12*O$2)),5)/365,""))))))</f>
        <v/>
      </c>
      <c r="Q12" s="249" t="str">
        <f xml:space="preserve">
IF($M12="SL",
IF($E12&gt;$D$1,"",
IF(DATE(YEAR($E12)+(MONTH($E12)&gt;6)+P$2,6,30)&gt;$D$1,"",
IF(AND($H12&lt;&gt;"",$H12&lt;DATE(YEAR($E12)-(MONTH($E12)&lt;=6)+P$2,7,1)),"",
IF(AND(SUM($N12:P12)&lt;$I12,$H12&lt;&gt;"",$H12&lt;=DATE(YEAR($E12)+(MONTH($E12)&gt;6)+P$2,6,30),$H12&gt;=DATE(YEAR($E12)-(MONTH($E12)&lt;=6)+P$2,7,1)),$I12/($J12*365)*(DATE(YEAR($H12),MONTH($H12),DAY($H12))-DATE(YEAR($H12)-(MONTH($H12)&lt;=6),7,1)),
IF(AND(SUM($N12:P12)&lt;$I12,Q$2&lt;=$J12),$I12/($J12*365)*MROUND((EDATE($E12,12*Q$2))-(EDATE($E12,12*P$2)),5),
IF(AND(SUM($N12:P12)&lt;$I12,Q$2&gt;$J12),$I12-SUM($N12:P12),"")))))),
IF($E12&gt;$D$1,"",
IF(DATE(YEAR($E12)+(MONTH($E12)&gt;6)+P$2,6,30)&gt;$D$1,"",
IF(AND($H12&lt;&gt;"",$H12&lt;DATE(YEAR($E12)-(MONTH($E12)&lt;=6)+P$2,7,1)),"",
IF(AND(SUM($N12:P12)&lt;$I12,$H12&lt;&gt;"",$H12&lt;=DATE(YEAR($E12)+(MONTH($E12)&gt;6)+P$2,6,30),$H12&gt;=DATE(YEAR($E12)-(MONTH($E12)&lt;=6)+P$2,7,1)),$K12*($I12-SUM($N12:P12))*((DATE(YEAR($H12),MONTH($H12),DAY($H12))-DATE(YEAR($H12)-(MONTH($H12)&lt;=6),7,1))/365),
IF(Q$2&lt;=$J12,$K12*($I12-SUM($N12:P12))*MROUND((EDATE($E12,12*Q$2))-(EDATE($E12,12*P$2)),5)/365,""))))))</f>
        <v/>
      </c>
      <c r="R12" s="249" t="str">
        <f xml:space="preserve">
IF($M12="SL",
IF($E12&gt;$D$1,"",
IF(DATE(YEAR($E12)+(MONTH($E12)&gt;6)+Q$2,6,30)&gt;$D$1,"",
IF(AND($H12&lt;&gt;"",$H12&lt;DATE(YEAR($E12)-(MONTH($E12)&lt;=6)+Q$2,7,1)),"",
IF(AND(SUM($N12:Q12)&lt;$I12,$H12&lt;&gt;"",$H12&lt;=DATE(YEAR($E12)+(MONTH($E12)&gt;6)+Q$2,6,30),$H12&gt;=DATE(YEAR($E12)-(MONTH($E12)&lt;=6)+Q$2,7,1)),$I12/($J12*365)*(DATE(YEAR($H12),MONTH($H12),DAY($H12))-DATE(YEAR($H12)-(MONTH($H12)&lt;=6),7,1)),
IF(AND(SUM($N12:Q12)&lt;$I12,R$2&lt;=$J12),$I12/($J12*365)*MROUND((EDATE($E12,12*R$2))-(EDATE($E12,12*Q$2)),5),
IF(AND(SUM($N12:Q12)&lt;$I12,R$2&gt;$J12),$I12-SUM($N12:Q12),"")))))),
IF($E12&gt;$D$1,"",
IF(DATE(YEAR($E12)+(MONTH($E12)&gt;6)+Q$2,6,30)&gt;$D$1,"",
IF(AND($H12&lt;&gt;"",$H12&lt;DATE(YEAR($E12)-(MONTH($E12)&lt;=6)+Q$2,7,1)),"",
IF(AND(SUM($N12:Q12)&lt;$I12,$H12&lt;&gt;"",$H12&lt;=DATE(YEAR($E12)+(MONTH($E12)&gt;6)+Q$2,6,30),$H12&gt;=DATE(YEAR($E12)-(MONTH($E12)&lt;=6)+Q$2,7,1)),$K12*($I12-SUM($N12:Q12))*((DATE(YEAR($H12),MONTH($H12),DAY($H12))-DATE(YEAR($H12)-(MONTH($H12)&lt;=6),7,1))/365),
IF(R$2&lt;=$J12,$K12*($I12-SUM($N12:Q12))*MROUND((EDATE($E12,12*R$2))-(EDATE($E12,12*Q$2)),5)/365,""))))))</f>
        <v/>
      </c>
      <c r="S12" s="249" t="str">
        <f xml:space="preserve">
IF($M12="SL",
IF($E12&gt;$D$1,"",
IF(DATE(YEAR($E12)+(MONTH($E12)&gt;6)+R$2,6,30)&gt;$D$1,"",
IF(AND($H12&lt;&gt;"",$H12&lt;DATE(YEAR($E12)-(MONTH($E12)&lt;=6)+R$2,7,1)),"",
IF(AND(SUM($N12:R12)&lt;$I12,$H12&lt;&gt;"",$H12&lt;=DATE(YEAR($E12)+(MONTH($E12)&gt;6)+R$2,6,30),$H12&gt;=DATE(YEAR($E12)-(MONTH($E12)&lt;=6)+R$2,7,1)),$I12/($J12*365)*(DATE(YEAR($H12),MONTH($H12),DAY($H12))-DATE(YEAR($H12)-(MONTH($H12)&lt;=6),7,1)),
IF(AND(SUM($N12:R12)&lt;$I12,S$2&lt;=$J12),$I12/($J12*365)*MROUND((EDATE($E12,12*S$2))-(EDATE($E12,12*R$2)),5),
IF(AND(SUM($N12:R12)&lt;$I12,S$2&gt;$J12),$I12-SUM($N12:R12),"")))))),
IF($E12&gt;$D$1,"",
IF(DATE(YEAR($E12)+(MONTH($E12)&gt;6)+R$2,6,30)&gt;$D$1,"",
IF(AND($H12&lt;&gt;"",$H12&lt;DATE(YEAR($E12)-(MONTH($E12)&lt;=6)+R$2,7,1)),"",
IF(AND(SUM($N12:R12)&lt;$I12,$H12&lt;&gt;"",$H12&lt;=DATE(YEAR($E12)+(MONTH($E12)&gt;6)+R$2,6,30),$H12&gt;=DATE(YEAR($E12)-(MONTH($E12)&lt;=6)+R$2,7,1)),$K12*($I12-SUM($N12:R12))*((DATE(YEAR($H12),MONTH($H12),DAY($H12))-DATE(YEAR($H12)-(MONTH($H12)&lt;=6),7,1))/365),
IF(S$2&lt;=$J12,$K12*($I12-SUM($N12:R12))*MROUND((EDATE($E12,12*S$2))-(EDATE($E12,12*R$2)),5)/365,""))))))</f>
        <v/>
      </c>
      <c r="T12" s="249" t="str">
        <f xml:space="preserve">
IF($M12="SL",
IF($E12&gt;$D$1,"",
IF(DATE(YEAR($E12)+(MONTH($E12)&gt;6)+S$2,6,30)&gt;$D$1,"",
IF(AND($H12&lt;&gt;"",$H12&lt;DATE(YEAR($E12)-(MONTH($E12)&lt;=6)+S$2,7,1)),"",
IF(AND(SUM($N12:S12)&lt;$I12,$H12&lt;&gt;"",$H12&lt;=DATE(YEAR($E12)+(MONTH($E12)&gt;6)+S$2,6,30),$H12&gt;=DATE(YEAR($E12)-(MONTH($E12)&lt;=6)+S$2,7,1)),$I12/($J12*365)*(DATE(YEAR($H12),MONTH($H12),DAY($H12))-DATE(YEAR($H12)-(MONTH($H12)&lt;=6),7,1)),
IF(AND(SUM($N12:S12)&lt;$I12,T$2&lt;=$J12),$I12/($J12*365)*MROUND((EDATE($E12,12*T$2))-(EDATE($E12,12*S$2)),5),
IF(AND(SUM($N12:S12)&lt;$I12,T$2&gt;$J12),$I12-SUM($N12:S12),"")))))),
IF($E12&gt;$D$1,"",
IF(DATE(YEAR($E12)+(MONTH($E12)&gt;6)+S$2,6,30)&gt;$D$1,"",
IF(AND($H12&lt;&gt;"",$H12&lt;DATE(YEAR($E12)-(MONTH($E12)&lt;=6)+S$2,7,1)),"",
IF(AND(SUM($N12:S12)&lt;$I12,$H12&lt;&gt;"",$H12&lt;=DATE(YEAR($E12)+(MONTH($E12)&gt;6)+S$2,6,30),$H12&gt;=DATE(YEAR($E12)-(MONTH($E12)&lt;=6)+S$2,7,1)),$K12*($I12-SUM($N12:S12))*((DATE(YEAR($H12),MONTH($H12),DAY($H12))-DATE(YEAR($H12)-(MONTH($H12)&lt;=6),7,1))/365),
IF(T$2&lt;=$J12,$K12*($I12-SUM($N12:S12))*MROUND((EDATE($E12,12*T$2))-(EDATE($E12,12*S$2)),5)/365,""))))))</f>
        <v/>
      </c>
      <c r="U12" s="249" t="str">
        <f xml:space="preserve">
IF($M12="SL",
IF($E12&gt;$D$1,"",
IF(DATE(YEAR($E12)+(MONTH($E12)&gt;6)+T$2,6,30)&gt;$D$1,"",
IF(AND($H12&lt;&gt;"",$H12&lt;DATE(YEAR($E12)-(MONTH($E12)&lt;=6)+T$2,7,1)),"",
IF(AND(SUM($N12:T12)&lt;$I12,$H12&lt;&gt;"",$H12&lt;=DATE(YEAR($E12)+(MONTH($E12)&gt;6)+T$2,6,30),$H12&gt;=DATE(YEAR($E12)-(MONTH($E12)&lt;=6)+T$2,7,1)),$I12/($J12*365)*(DATE(YEAR($H12),MONTH($H12),DAY($H12))-DATE(YEAR($H12)-(MONTH($H12)&lt;=6),7,1)),
IF(AND(SUM($N12:T12)&lt;$I12,U$2&lt;=$J12),$I12/($J12*365)*MROUND((EDATE($E12,12*U$2))-(EDATE($E12,12*T$2)),5),
IF(AND(SUM($N12:T12)&lt;$I12,U$2&gt;$J12),$I12-SUM($N12:T12),"")))))),
IF($E12&gt;$D$1,"",
IF(DATE(YEAR($E12)+(MONTH($E12)&gt;6)+T$2,6,30)&gt;$D$1,"",
IF(AND($H12&lt;&gt;"",$H12&lt;DATE(YEAR($E12)-(MONTH($E12)&lt;=6)+T$2,7,1)),"",
IF(AND(SUM($N12:T12)&lt;$I12,$H12&lt;&gt;"",$H12&lt;=DATE(YEAR($E12)+(MONTH($E12)&gt;6)+T$2,6,30),$H12&gt;=DATE(YEAR($E12)-(MONTH($E12)&lt;=6)+T$2,7,1)),$K12*($I12-SUM($N12:T12))*((DATE(YEAR($H12),MONTH($H12),DAY($H12))-DATE(YEAR($H12)-(MONTH($H12)&lt;=6),7,1))/365),
IF(U$2&lt;=$J12,$K12*($I12-SUM($N12:T12))*MROUND((EDATE($E12,12*U$2))-(EDATE($E12,12*T$2)),5)/365,""))))))</f>
        <v/>
      </c>
      <c r="V12" s="249" t="str">
        <f xml:space="preserve">
IF($M12="SL",
IF($E12&gt;$D$1,"",
IF(DATE(YEAR($E12)+(MONTH($E12)&gt;6)+U$2,6,30)&gt;$D$1,"",
IF(AND($H12&lt;&gt;"",$H12&lt;DATE(YEAR($E12)-(MONTH($E12)&lt;=6)+U$2,7,1)),"",
IF(AND(SUM($N12:U12)&lt;$I12,$H12&lt;&gt;"",$H12&lt;=DATE(YEAR($E12)+(MONTH($E12)&gt;6)+U$2,6,30),$H12&gt;=DATE(YEAR($E12)-(MONTH($E12)&lt;=6)+U$2,7,1)),$I12/($J12*365)*(DATE(YEAR($H12),MONTH($H12),DAY($H12))-DATE(YEAR($H12)-(MONTH($H12)&lt;=6),7,1)),
IF(AND(SUM($N12:U12)&lt;$I12,V$2&lt;=$J12),$I12/($J12*365)*MROUND((EDATE($E12,12*V$2))-(EDATE($E12,12*U$2)),5),
IF(AND(SUM($N12:U12)&lt;$I12,V$2&gt;$J12),$I12-SUM($N12:U12),"")))))),
IF($E12&gt;$D$1,"",
IF(DATE(YEAR($E12)+(MONTH($E12)&gt;6)+U$2,6,30)&gt;$D$1,"",
IF(AND($H12&lt;&gt;"",$H12&lt;DATE(YEAR($E12)-(MONTH($E12)&lt;=6)+U$2,7,1)),"",
IF(AND(SUM($N12:U12)&lt;$I12,$H12&lt;&gt;"",$H12&lt;=DATE(YEAR($E12)+(MONTH($E12)&gt;6)+U$2,6,30),$H12&gt;=DATE(YEAR($E12)-(MONTH($E12)&lt;=6)+U$2,7,1)),$K12*($I12-SUM($N12:U12))*((DATE(YEAR($H12),MONTH($H12),DAY($H12))-DATE(YEAR($H12)-(MONTH($H12)&lt;=6),7,1))/365),
IF(V$2&lt;=$J12,$K12*($I12-SUM($N12:U12))*MROUND((EDATE($E12,12*V$2))-(EDATE($E12,12*U$2)),5)/365,""))))))</f>
        <v/>
      </c>
      <c r="W12" s="249" t="str">
        <f xml:space="preserve">
IF($M12="SL",
IF($E12&gt;$D$1,"",
IF(DATE(YEAR($E12)+(MONTH($E12)&gt;6)+V$2,6,30)&gt;$D$1,"",
IF(AND($H12&lt;&gt;"",$H12&lt;DATE(YEAR($E12)-(MONTH($E12)&lt;=6)+V$2,7,1)),"",
IF(AND(SUM($N12:V12)&lt;$I12,$H12&lt;&gt;"",$H12&lt;=DATE(YEAR($E12)+(MONTH($E12)&gt;6)+V$2,6,30),$H12&gt;=DATE(YEAR($E12)-(MONTH($E12)&lt;=6)+V$2,7,1)),$I12/($J12*365)*(DATE(YEAR($H12),MONTH($H12),DAY($H12))-DATE(YEAR($H12)-(MONTH($H12)&lt;=6),7,1)),
IF(AND(SUM($N12:V12)&lt;$I12,W$2&lt;=$J12),$I12/($J12*365)*MROUND((EDATE($E12,12*W$2))-(EDATE($E12,12*V$2)),5),
IF(AND(SUM($N12:V12)&lt;$I12,W$2&gt;$J12),$I12-SUM($N12:V12),"")))))),
IF($E12&gt;$D$1,"",
IF(DATE(YEAR($E12)+(MONTH($E12)&gt;6)+V$2,6,30)&gt;$D$1,"",
IF(AND($H12&lt;&gt;"",$H12&lt;DATE(YEAR($E12)-(MONTH($E12)&lt;=6)+V$2,7,1)),"",
IF(AND(SUM($N12:V12)&lt;$I12,$H12&lt;&gt;"",$H12&lt;=DATE(YEAR($E12)+(MONTH($E12)&gt;6)+V$2,6,30),$H12&gt;=DATE(YEAR($E12)-(MONTH($E12)&lt;=6)+V$2,7,1)),$K12*($I12-SUM($N12:V12))*((DATE(YEAR($H12),MONTH($H12),DAY($H12))-DATE(YEAR($H12)-(MONTH($H12)&lt;=6),7,1))/365),
IF(W$2&lt;=$J12,$K12*($I12-SUM($N12:V12))*MROUND((EDATE($E12,12*W$2))-(EDATE($E12,12*V$2)),5)/365,""))))))</f>
        <v/>
      </c>
      <c r="X12" s="249" t="str">
        <f xml:space="preserve">
IF($M12="SL",
IF($E12&gt;$D$1,"",
IF(DATE(YEAR($E12)+(MONTH($E12)&gt;6)+W$2,6,30)&gt;$D$1,"",
IF(AND($H12&lt;&gt;"",$H12&lt;DATE(YEAR($E12)-(MONTH($E12)&lt;=6)+W$2,7,1)),"",
IF(AND(SUM($N12:W12)&lt;$I12,$H12&lt;&gt;"",$H12&lt;=DATE(YEAR($E12)+(MONTH($E12)&gt;6)+W$2,6,30),$H12&gt;=DATE(YEAR($E12)-(MONTH($E12)&lt;=6)+W$2,7,1)),$I12/($J12*365)*(DATE(YEAR($H12),MONTH($H12),DAY($H12))-DATE(YEAR($H12)-(MONTH($H12)&lt;=6),7,1)),
IF(AND(SUM($N12:W12)&lt;$I12,X$2&lt;=$J12),$I12/($J12*365)*MROUND((EDATE($E12,12*X$2))-(EDATE($E12,12*W$2)),5),
IF(AND(SUM($N12:W12)&lt;$I12,X$2&gt;$J12),$I12-SUM($N12:W12),"")))))),
IF($E12&gt;$D$1,"",
IF(DATE(YEAR($E12)+(MONTH($E12)&gt;6)+W$2,6,30)&gt;$D$1,"",
IF(AND($H12&lt;&gt;"",$H12&lt;DATE(YEAR($E12)-(MONTH($E12)&lt;=6)+W$2,7,1)),"",
IF(AND(SUM($N12:W12)&lt;$I12,$H12&lt;&gt;"",$H12&lt;=DATE(YEAR($E12)+(MONTH($E12)&gt;6)+W$2,6,30),$H12&gt;=DATE(YEAR($E12)-(MONTH($E12)&lt;=6)+W$2,7,1)),$K12*($I12-SUM($N12:W12))*((DATE(YEAR($H12),MONTH($H12),DAY($H12))-DATE(YEAR($H12)-(MONTH($H12)&lt;=6),7,1))/365),
IF(X$2&lt;=$J12,$K12*($I12-SUM($N12:W12))*MROUND((EDATE($E12,12*X$2))-(EDATE($E12,12*W$2)),5)/365,""))))))</f>
        <v/>
      </c>
      <c r="Y12" s="249" t="str">
        <f xml:space="preserve">
IF($M12="SL",
IF($E12&gt;$D$1,"",
IF(DATE(YEAR($E12)+(MONTH($E12)&gt;6)+X$2,6,30)&gt;$D$1,"",
IF(AND($H12&lt;&gt;"",$H12&lt;DATE(YEAR($E12)-(MONTH($E12)&lt;=6)+X$2,7,1)),"",
IF(AND(SUM($N12:X12)&lt;$I12,$H12&lt;&gt;"",$H12&lt;=DATE(YEAR($E12)+(MONTH($E12)&gt;6)+X$2,6,30),$H12&gt;=DATE(YEAR($E12)-(MONTH($E12)&lt;=6)+X$2,7,1)),$I12/($J12*365)*(DATE(YEAR($H12),MONTH($H12),DAY($H12))-DATE(YEAR($H12)-(MONTH($H12)&lt;=6),7,1)),
IF(AND(SUM($N12:X12)&lt;$I12,Y$2&lt;=$J12),$I12/($J12*365)*MROUND((EDATE($E12,12*Y$2))-(EDATE($E12,12*X$2)),5),
IF(AND(SUM($N12:X12)&lt;$I12,Y$2&gt;$J12),$I12-SUM($N12:X12),"")))))),
IF($E12&gt;$D$1,"",
IF(DATE(YEAR($E12)+(MONTH($E12)&gt;6)+X$2,6,30)&gt;$D$1,"",
IF(AND($H12&lt;&gt;"",$H12&lt;DATE(YEAR($E12)-(MONTH($E12)&lt;=6)+X$2,7,1)),"",
IF(AND(SUM($N12:X12)&lt;$I12,$H12&lt;&gt;"",$H12&lt;=DATE(YEAR($E12)+(MONTH($E12)&gt;6)+X$2,6,30),$H12&gt;=DATE(YEAR($E12)-(MONTH($E12)&lt;=6)+X$2,7,1)),$K12*($I12-SUM($N12:X12))*((DATE(YEAR($H12),MONTH($H12),DAY($H12))-DATE(YEAR($H12)-(MONTH($H12)&lt;=6),7,1))/365),
IF(Y$2&lt;=$J12,$K12*($I12-SUM($N12:X12))*MROUND((EDATE($E12,12*Y$2))-(EDATE($E12,12*X$2)),5)/365,""))))))</f>
        <v/>
      </c>
      <c r="Z12" s="249" t="str">
        <f xml:space="preserve">
IF($M12="SL",
IF($E12&gt;$D$1,"",
IF(DATE(YEAR($E12)+(MONTH($E12)&gt;6)+Y$2,6,30)&gt;$D$1,"",
IF(AND($H12&lt;&gt;"",$H12&lt;DATE(YEAR($E12)-(MONTH($E12)&lt;=6)+Y$2,7,1)),"",
IF(AND(SUM($N12:Y12)&lt;$I12,$H12&lt;&gt;"",$H12&lt;=DATE(YEAR($E12)+(MONTH($E12)&gt;6)+Y$2,6,30),$H12&gt;=DATE(YEAR($E12)-(MONTH($E12)&lt;=6)+Y$2,7,1)),$I12/($J12*365)*(DATE(YEAR($H12),MONTH($H12),DAY($H12))-DATE(YEAR($H12)-(MONTH($H12)&lt;=6),7,1)),
IF(AND(SUM($N12:Y12)&lt;$I12,Z$2&lt;=$J12),$I12/($J12*365)*MROUND((EDATE($E12,12*Z$2))-(EDATE($E12,12*Y$2)),5),
IF(AND(SUM($N12:Y12)&lt;$I12,Z$2&gt;$J12),$I12-SUM($N12:Y12),"")))))),
IF($E12&gt;$D$1,"",
IF(DATE(YEAR($E12)+(MONTH($E12)&gt;6)+Y$2,6,30)&gt;$D$1,"",
IF(AND($H12&lt;&gt;"",$H12&lt;DATE(YEAR($E12)-(MONTH($E12)&lt;=6)+Y$2,7,1)),"",
IF(AND(SUM($N12:Y12)&lt;$I12,$H12&lt;&gt;"",$H12&lt;=DATE(YEAR($E12)+(MONTH($E12)&gt;6)+Y$2,6,30),$H12&gt;=DATE(YEAR($E12)-(MONTH($E12)&lt;=6)+Y$2,7,1)),$K12*($I12-SUM($N12:Y12))*((DATE(YEAR($H12),MONTH($H12),DAY($H12))-DATE(YEAR($H12)-(MONTH($H12)&lt;=6),7,1))/365),
IF(Z$2&lt;=$J12,$K12*($I12-SUM($N12:Y12))*MROUND((EDATE($E12,12*Z$2))-(EDATE($E12,12*Y$2)),5)/365,""))))))</f>
        <v/>
      </c>
      <c r="AA12" s="249" t="str">
        <f xml:space="preserve">
IF($M12="SL",
IF($E12&gt;$D$1,"",
IF(DATE(YEAR($E12)+(MONTH($E12)&gt;6)+Z$2,6,30)&gt;$D$1,"",
IF(AND($H12&lt;&gt;"",$H12&lt;DATE(YEAR($E12)-(MONTH($E12)&lt;=6)+Z$2,7,1)),"",
IF(AND(SUM($N12:Z12)&lt;$I12,$H12&lt;&gt;"",$H12&lt;=DATE(YEAR($E12)+(MONTH($E12)&gt;6)+Z$2,6,30),$H12&gt;=DATE(YEAR($E12)-(MONTH($E12)&lt;=6)+Z$2,7,1)),$I12/($J12*365)*(DATE(YEAR($H12),MONTH($H12),DAY($H12))-DATE(YEAR($H12)-(MONTH($H12)&lt;=6),7,1)),
IF(AND(SUM($N12:Z12)&lt;$I12,AA$2&lt;=$J12),$I12/($J12*365)*MROUND((EDATE($E12,12*AA$2))-(EDATE($E12,12*Z$2)),5),
IF(AND(SUM($N12:Z12)&lt;$I12,AA$2&gt;$J12),$I12-SUM($N12:Z12),"")))))),
IF($E12&gt;$D$1,"",
IF(DATE(YEAR($E12)+(MONTH($E12)&gt;6)+Z$2,6,30)&gt;$D$1,"",
IF(AND($H12&lt;&gt;"",$H12&lt;DATE(YEAR($E12)-(MONTH($E12)&lt;=6)+Z$2,7,1)),"",
IF(AND(SUM($N12:Z12)&lt;$I12,$H12&lt;&gt;"",$H12&lt;=DATE(YEAR($E12)+(MONTH($E12)&gt;6)+Z$2,6,30),$H12&gt;=DATE(YEAR($E12)-(MONTH($E12)&lt;=6)+Z$2,7,1)),$K12*($I12-SUM($N12:Z12))*((DATE(YEAR($H12),MONTH($H12),DAY($H12))-DATE(YEAR($H12)-(MONTH($H12)&lt;=6),7,1))/365),
IF(AA$2&lt;=$J12,$K12*($I12-SUM($N12:Z12))*MROUND((EDATE($E12,12*AA$2))-(EDATE($E12,12*Z$2)),5)/365,""))))))</f>
        <v/>
      </c>
      <c r="AB12" s="249" t="str">
        <f xml:space="preserve">
IF($M12="SL",
IF($E12&gt;$D$1,"",
IF(DATE(YEAR($E12)+(MONTH($E12)&gt;6)+AA$2,6,30)&gt;$D$1,"",
IF(AND($H12&lt;&gt;"",$H12&lt;DATE(YEAR($E12)-(MONTH($E12)&lt;=6)+AA$2,7,1)),"",
IF(AND(SUM($N12:AA12)&lt;$I12,$H12&lt;&gt;"",$H12&lt;=DATE(YEAR($E12)+(MONTH($E12)&gt;6)+AA$2,6,30),$H12&gt;=DATE(YEAR($E12)-(MONTH($E12)&lt;=6)+AA$2,7,1)),$I12/($J12*365)*(DATE(YEAR($H12),MONTH($H12),DAY($H12))-DATE(YEAR($H12)-(MONTH($H12)&lt;=6),7,1)),
IF(AND(SUM($N12:AA12)&lt;$I12,AB$2&lt;=$J12),$I12/($J12*365)*MROUND((EDATE($E12,12*AB$2))-(EDATE($E12,12*AA$2)),5),
IF(AND(SUM($N12:AA12)&lt;$I12,AB$2&gt;$J12),$I12-SUM($N12:AA12),"")))))),
IF($E12&gt;$D$1,"",
IF(DATE(YEAR($E12)+(MONTH($E12)&gt;6)+AA$2,6,30)&gt;$D$1,"",
IF(AND($H12&lt;&gt;"",$H12&lt;DATE(YEAR($E12)-(MONTH($E12)&lt;=6)+AA$2,7,1)),"",
IF(AND(SUM($N12:AA12)&lt;$I12,$H12&lt;&gt;"",$H12&lt;=DATE(YEAR($E12)+(MONTH($E12)&gt;6)+AA$2,6,30),$H12&gt;=DATE(YEAR($E12)-(MONTH($E12)&lt;=6)+AA$2,7,1)),$K12*($I12-SUM($N12:AA12))*((DATE(YEAR($H12),MONTH($H12),DAY($H12))-DATE(YEAR($H12)-(MONTH($H12)&lt;=6),7,1))/365),
IF(AB$2&lt;=$J12,$K12*($I12-SUM($N12:AA12))*MROUND((EDATE($E12,12*AB$2))-(EDATE($E12,12*AA$2)),5)/365,""))))))</f>
        <v/>
      </c>
      <c r="AC12" s="249" t="str">
        <f xml:space="preserve">
IF($M12="SL",
IF($E12&gt;$D$1,"",
IF(DATE(YEAR($E12)+(MONTH($E12)&gt;6)+AB$2,6,30)&gt;$D$1,"",
IF(AND($H12&lt;&gt;"",$H12&lt;DATE(YEAR($E12)-(MONTH($E12)&lt;=6)+AB$2,7,1)),"",
IF(AND(SUM($N12:AB12)&lt;$I12,$H12&lt;&gt;"",$H12&lt;=DATE(YEAR($E12)+(MONTH($E12)&gt;6)+AB$2,6,30),$H12&gt;=DATE(YEAR($E12)-(MONTH($E12)&lt;=6)+AB$2,7,1)),$I12/($J12*365)*(DATE(YEAR($H12),MONTH($H12),DAY($H12))-DATE(YEAR($H12)-(MONTH($H12)&lt;=6),7,1)),
IF(AND(SUM($N12:AB12)&lt;$I12,AC$2&lt;=$J12),$I12/($J12*365)*MROUND((EDATE($E12,12*AC$2))-(EDATE($E12,12*AB$2)),5),
IF(AND(SUM($N12:AB12)&lt;$I12,AC$2&gt;$J12),$I12-SUM($N12:AB12),"")))))),
IF($E12&gt;$D$1,"",
IF(DATE(YEAR($E12)+(MONTH($E12)&gt;6)+AB$2,6,30)&gt;$D$1,"",
IF(AND($H12&lt;&gt;"",$H12&lt;DATE(YEAR($E12)-(MONTH($E12)&lt;=6)+AB$2,7,1)),"",
IF(AND(SUM($N12:AB12)&lt;$I12,$H12&lt;&gt;"",$H12&lt;=DATE(YEAR($E12)+(MONTH($E12)&gt;6)+AB$2,6,30),$H12&gt;=DATE(YEAR($E12)-(MONTH($E12)&lt;=6)+AB$2,7,1)),$K12*($I12-SUM($N12:AB12))*((DATE(YEAR($H12),MONTH($H12),DAY($H12))-DATE(YEAR($H12)-(MONTH($H12)&lt;=6),7,1))/365),
IF(AC$2&lt;=$J12,$K12*($I12-SUM($N12:AB12))*MROUND((EDATE($E12,12*AC$2))-(EDATE($E12,12*AB$2)),5)/365,""))))))</f>
        <v/>
      </c>
      <c r="AD12" s="249" t="str">
        <f xml:space="preserve">
IF($M12="SL",
IF($E12&gt;$D$1,"",
IF(DATE(YEAR($E12)+(MONTH($E12)&gt;6)+AC$2,6,30)&gt;$D$1,"",
IF(AND($H12&lt;&gt;"",$H12&lt;DATE(YEAR($E12)-(MONTH($E12)&lt;=6)+AC$2,7,1)),"",
IF(AND(SUM($N12:AC12)&lt;$I12,$H12&lt;&gt;"",$H12&lt;=DATE(YEAR($E12)+(MONTH($E12)&gt;6)+AC$2,6,30),$H12&gt;=DATE(YEAR($E12)-(MONTH($E12)&lt;=6)+AC$2,7,1)),$I12/($J12*365)*(DATE(YEAR($H12),MONTH($H12),DAY($H12))-DATE(YEAR($H12)-(MONTH($H12)&lt;=6),7,1)),
IF(AND(SUM($N12:AC12)&lt;$I12,AD$2&lt;=$J12),$I12/($J12*365)*MROUND((EDATE($E12,12*AD$2))-(EDATE($E12,12*AC$2)),5),
IF(AND(SUM($N12:AC12)&lt;$I12,AD$2&gt;$J12),$I12-SUM($N12:AC12),"")))))),
IF($E12&gt;$D$1,"",
IF(DATE(YEAR($E12)+(MONTH($E12)&gt;6)+AC$2,6,30)&gt;$D$1,"",
IF(AND($H12&lt;&gt;"",$H12&lt;DATE(YEAR($E12)-(MONTH($E12)&lt;=6)+AC$2,7,1)),"",
IF(AND(SUM($N12:AC12)&lt;$I12,$H12&lt;&gt;"",$H12&lt;=DATE(YEAR($E12)+(MONTH($E12)&gt;6)+AC$2,6,30),$H12&gt;=DATE(YEAR($E12)-(MONTH($E12)&lt;=6)+AC$2,7,1)),$K12*($I12-SUM($N12:AC12))*((DATE(YEAR($H12),MONTH($H12),DAY($H12))-DATE(YEAR($H12)-(MONTH($H12)&lt;=6),7,1))/365),
IF(AD$2&lt;=$J12,$K12*($I12-SUM($N12:AC12))*MROUND((EDATE($E12,12*AD$2))-(EDATE($E12,12*AC$2)),5)/365,""))))))</f>
        <v/>
      </c>
      <c r="AE12" s="249" t="str">
        <f xml:space="preserve">
IF($M12="SL",
IF($E12&gt;$D$1,"",
IF(DATE(YEAR($E12)+(MONTH($E12)&gt;6)+AD$2,6,30)&gt;$D$1,"",
IF(AND($H12&lt;&gt;"",$H12&lt;DATE(YEAR($E12)-(MONTH($E12)&lt;=6)+AD$2,7,1)),"",
IF(AND(SUM($N12:AD12)&lt;$I12,$H12&lt;&gt;"",$H12&lt;=DATE(YEAR($E12)+(MONTH($E12)&gt;6)+AD$2,6,30),$H12&gt;=DATE(YEAR($E12)-(MONTH($E12)&lt;=6)+AD$2,7,1)),$I12/($J12*365)*(DATE(YEAR($H12),MONTH($H12),DAY($H12))-DATE(YEAR($H12)-(MONTH($H12)&lt;=6),7,1)),
IF(AND(SUM($N12:AD12)&lt;$I12,AE$2&lt;=$J12),$I12/($J12*365)*MROUND((EDATE($E12,12*AE$2))-(EDATE($E12,12*AD$2)),5),
IF(AND(SUM($N12:AD12)&lt;$I12,AE$2&gt;$J12),$I12-SUM($N12:AD12),"")))))),
IF($E12&gt;$D$1,"",
IF(DATE(YEAR($E12)+(MONTH($E12)&gt;6)+AD$2,6,30)&gt;$D$1,"",
IF(AND($H12&lt;&gt;"",$H12&lt;DATE(YEAR($E12)-(MONTH($E12)&lt;=6)+AD$2,7,1)),"",
IF(AND(SUM($N12:AD12)&lt;$I12,$H12&lt;&gt;"",$H12&lt;=DATE(YEAR($E12)+(MONTH($E12)&gt;6)+AD$2,6,30),$H12&gt;=DATE(YEAR($E12)-(MONTH($E12)&lt;=6)+AD$2,7,1)),$K12*($I12-SUM($N12:AD12))*((DATE(YEAR($H12),MONTH($H12),DAY($H12))-DATE(YEAR($H12)-(MONTH($H12)&lt;=6),7,1))/365),
IF(AE$2&lt;=$J12,$K12*($I12-SUM($N12:AD12))*MROUND((EDATE($E12,12*AE$2))-(EDATE($E12,12*AD$2)),5)/365,""))))))</f>
        <v/>
      </c>
      <c r="AF12" s="249" t="str">
        <f xml:space="preserve">
IF($M12="SL",
IF($E12&gt;$D$1,"",
IF(DATE(YEAR($E12)+(MONTH($E12)&gt;6)+AE$2,6,30)&gt;$D$1,"",
IF(AND($H12&lt;&gt;"",$H12&lt;DATE(YEAR($E12)-(MONTH($E12)&lt;=6)+AE$2,7,1)),"",
IF(AND(SUM($N12:AE12)&lt;$I12,$H12&lt;&gt;"",$H12&lt;=DATE(YEAR($E12)+(MONTH($E12)&gt;6)+AE$2,6,30),$H12&gt;=DATE(YEAR($E12)-(MONTH($E12)&lt;=6)+AE$2,7,1)),$I12/($J12*365)*(DATE(YEAR($H12),MONTH($H12),DAY($H12))-DATE(YEAR($H12)-(MONTH($H12)&lt;=6),7,1)),
IF(AND(SUM($N12:AE12)&lt;$I12,AF$2&lt;=$J12),$I12/($J12*365)*MROUND((EDATE($E12,12*AF$2))-(EDATE($E12,12*AE$2)),5),
IF(AND(SUM($N12:AE12)&lt;$I12,AF$2&gt;$J12),$I12-SUM($N12:AE12),"")))))),
IF($E12&gt;$D$1,"",
IF(DATE(YEAR($E12)+(MONTH($E12)&gt;6)+AE$2,6,30)&gt;$D$1,"",
IF(AND($H12&lt;&gt;"",$H12&lt;DATE(YEAR($E12)-(MONTH($E12)&lt;=6)+AE$2,7,1)),"",
IF(AND(SUM($N12:AE12)&lt;$I12,$H12&lt;&gt;"",$H12&lt;=DATE(YEAR($E12)+(MONTH($E12)&gt;6)+AE$2,6,30),$H12&gt;=DATE(YEAR($E12)-(MONTH($E12)&lt;=6)+AE$2,7,1)),$K12*($I12-SUM($N12:AE12))*((DATE(YEAR($H12),MONTH($H12),DAY($H12))-DATE(YEAR($H12)-(MONTH($H12)&lt;=6),7,1))/365),
IF(AF$2&lt;=$J12,$K12*($I12-SUM($N12:AE12))*MROUND((EDATE($E12,12*AF$2))-(EDATE($E12,12*AE$2)),5)/365,""))))))</f>
        <v/>
      </c>
      <c r="AG12" s="249" t="str">
        <f xml:space="preserve">
IF($M12="SL",
IF($E12&gt;$D$1,"",
IF(DATE(YEAR($E12)+(MONTH($E12)&gt;6)+AF$2,6,30)&gt;$D$1,"",
IF(AND($H12&lt;&gt;"",$H12&lt;DATE(YEAR($E12)-(MONTH($E12)&lt;=6)+AF$2,7,1)),"",
IF(AND(SUM($N12:AF12)&lt;$I12,$H12&lt;&gt;"",$H12&lt;=DATE(YEAR($E12)+(MONTH($E12)&gt;6)+AF$2,6,30),$H12&gt;=DATE(YEAR($E12)-(MONTH($E12)&lt;=6)+AF$2,7,1)),$I12/($J12*365)*(DATE(YEAR($H12),MONTH($H12),DAY($H12))-DATE(YEAR($H12)-(MONTH($H12)&lt;=6),7,1)),
IF(AND(SUM($N12:AF12)&lt;$I12,AG$2&lt;=$J12),$I12/($J12*365)*MROUND((EDATE($E12,12*AG$2))-(EDATE($E12,12*AF$2)),5),
IF(AND(SUM($N12:AF12)&lt;$I12,AG$2&gt;$J12),$I12-SUM($N12:AF12),"")))))),
IF($E12&gt;$D$1,"",
IF(DATE(YEAR($E12)+(MONTH($E12)&gt;6)+AF$2,6,30)&gt;$D$1,"",
IF(AND($H12&lt;&gt;"",$H12&lt;DATE(YEAR($E12)-(MONTH($E12)&lt;=6)+AF$2,7,1)),"",
IF(AND(SUM($N12:AF12)&lt;$I12,$H12&lt;&gt;"",$H12&lt;=DATE(YEAR($E12)+(MONTH($E12)&gt;6)+AF$2,6,30),$H12&gt;=DATE(YEAR($E12)-(MONTH($E12)&lt;=6)+AF$2,7,1)),$K12*($I12-SUM($N12:AF12))*((DATE(YEAR($H12),MONTH($H12),DAY($H12))-DATE(YEAR($H12)-(MONTH($H12)&lt;=6),7,1))/365),
IF(AG$2&lt;=$J12,$K12*($I12-SUM($N12:AF12))*MROUND((EDATE($E12,12*AG$2))-(EDATE($E12,12*AF$2)),5)/365,""))))))</f>
        <v/>
      </c>
      <c r="AH12" s="249" t="str">
        <f xml:space="preserve">
IF($M12="SL",
IF($E12&gt;$D$1,"",
IF(DATE(YEAR($E12)+(MONTH($E12)&gt;6)+AG$2,6,30)&gt;$D$1,"",
IF(AND($H12&lt;&gt;"",$H12&lt;DATE(YEAR($E12)-(MONTH($E12)&lt;=6)+AG$2,7,1)),"",
IF(AND(SUM($N12:AG12)&lt;$I12,$H12&lt;&gt;"",$H12&lt;=DATE(YEAR($E12)+(MONTH($E12)&gt;6)+AG$2,6,30),$H12&gt;=DATE(YEAR($E12)-(MONTH($E12)&lt;=6)+AG$2,7,1)),$I12/($J12*365)*(DATE(YEAR($H12),MONTH($H12),DAY($H12))-DATE(YEAR($H12)-(MONTH($H12)&lt;=6),7,1)),
IF(AND(SUM($N12:AG12)&lt;$I12,AH$2&lt;=$J12),$I12/($J12*365)*MROUND((EDATE($E12,12*AH$2))-(EDATE($E12,12*AG$2)),5),
IF(AND(SUM($N12:AG12)&lt;$I12,AH$2&gt;$J12),$I12-SUM($N12:AG12),"")))))),
IF($E12&gt;$D$1,"",
IF(DATE(YEAR($E12)+(MONTH($E12)&gt;6)+AG$2,6,30)&gt;$D$1,"",
IF(AND($H12&lt;&gt;"",$H12&lt;DATE(YEAR($E12)-(MONTH($E12)&lt;=6)+AG$2,7,1)),"",
IF(AND(SUM($N12:AG12)&lt;$I12,$H12&lt;&gt;"",$H12&lt;=DATE(YEAR($E12)+(MONTH($E12)&gt;6)+AG$2,6,30),$H12&gt;=DATE(YEAR($E12)-(MONTH($E12)&lt;=6)+AG$2,7,1)),$K12*($I12-SUM($N12:AG12))*((DATE(YEAR($H12),MONTH($H12),DAY($H12))-DATE(YEAR($H12)-(MONTH($H12)&lt;=6),7,1))/365),
IF(AH$2&lt;=$J12,$K12*($I12-SUM($N12:AG12))*MROUND((EDATE($E12,12*AH$2))-(EDATE($E12,12*AG$2)),5)/365,""))))))</f>
        <v/>
      </c>
      <c r="AI12" s="249" t="str">
        <f xml:space="preserve">
IF($M12="SL",
IF($E12&gt;$D$1,"",
IF(DATE(YEAR($E12)+(MONTH($E12)&gt;6)+AH$2,6,30)&gt;$D$1,"",
IF(AND($H12&lt;&gt;"",$H12&lt;DATE(YEAR($E12)-(MONTH($E12)&lt;=6)+AH$2,7,1)),"",
IF(AND(SUM($N12:AH12)&lt;$I12,$H12&lt;&gt;"",$H12&lt;=DATE(YEAR($E12)+(MONTH($E12)&gt;6)+AH$2,6,30),$H12&gt;=DATE(YEAR($E12)-(MONTH($E12)&lt;=6)+AH$2,7,1)),$I12/($J12*365)*(DATE(YEAR($H12),MONTH($H12),DAY($H12))-DATE(YEAR($H12)-(MONTH($H12)&lt;=6),7,1)),
IF(AND(SUM($N12:AH12)&lt;$I12,AI$2&lt;=$J12),$I12/($J12*365)*MROUND((EDATE($E12,12*AI$2))-(EDATE($E12,12*AH$2)),5),
IF(AND(SUM($N12:AH12)&lt;$I12,AI$2&gt;$J12),$I12-SUM($N12:AH12),"")))))),
IF($E12&gt;$D$1,"",
IF(DATE(YEAR($E12)+(MONTH($E12)&gt;6)+AH$2,6,30)&gt;$D$1,"",
IF(AND($H12&lt;&gt;"",$H12&lt;DATE(YEAR($E12)-(MONTH($E12)&lt;=6)+AH$2,7,1)),"",
IF(AND(SUM($N12:AH12)&lt;$I12,$H12&lt;&gt;"",$H12&lt;=DATE(YEAR($E12)+(MONTH($E12)&gt;6)+AH$2,6,30),$H12&gt;=DATE(YEAR($E12)-(MONTH($E12)&lt;=6)+AH$2,7,1)),$K12*($I12-SUM($N12:AH12))*((DATE(YEAR($H12),MONTH($H12),DAY($H12))-DATE(YEAR($H12)-(MONTH($H12)&lt;=6),7,1))/365),
IF(AI$2&lt;=$J12,$K12*($I12-SUM($N12:AH12))*MROUND((EDATE($E12,12*AI$2))-(EDATE($E12,12*AH$2)),5)/365,""))))))</f>
        <v/>
      </c>
      <c r="AJ12" s="249" t="str">
        <f xml:space="preserve">
IF($M12="SL",
IF($E12&gt;$D$1,"",
IF(DATE(YEAR($E12)+(MONTH($E12)&gt;6)+AI$2,6,30)&gt;$D$1,"",
IF(AND($H12&lt;&gt;"",$H12&lt;DATE(YEAR($E12)-(MONTH($E12)&lt;=6)+AI$2,7,1)),"",
IF(AND(SUM($N12:AI12)&lt;$I12,$H12&lt;&gt;"",$H12&lt;=DATE(YEAR($E12)+(MONTH($E12)&gt;6)+AI$2,6,30),$H12&gt;=DATE(YEAR($E12)-(MONTH($E12)&lt;=6)+AI$2,7,1)),$I12/($J12*365)*(DATE(YEAR($H12),MONTH($H12),DAY($H12))-DATE(YEAR($H12)-(MONTH($H12)&lt;=6),7,1)),
IF(AND(SUM($N12:AI12)&lt;$I12,AJ$2&lt;=$J12),$I12/($J12*365)*MROUND((EDATE($E12,12*AJ$2))-(EDATE($E12,12*AI$2)),5),
IF(AND(SUM($N12:AI12)&lt;$I12,AJ$2&gt;$J12),$I12-SUM($N12:AI12),"")))))),
IF($E12&gt;$D$1,"",
IF(DATE(YEAR($E12)+(MONTH($E12)&gt;6)+AI$2,6,30)&gt;$D$1,"",
IF(AND($H12&lt;&gt;"",$H12&lt;DATE(YEAR($E12)-(MONTH($E12)&lt;=6)+AI$2,7,1)),"",
IF(AND(SUM($N12:AI12)&lt;$I12,$H12&lt;&gt;"",$H12&lt;=DATE(YEAR($E12)+(MONTH($E12)&gt;6)+AI$2,6,30),$H12&gt;=DATE(YEAR($E12)-(MONTH($E12)&lt;=6)+AI$2,7,1)),$K12*($I12-SUM($N12:AI12))*((DATE(YEAR($H12),MONTH($H12),DAY($H12))-DATE(YEAR($H12)-(MONTH($H12)&lt;=6),7,1))/365),
IF(AJ$2&lt;=$J12,$K12*($I12-SUM($N12:AI12))*MROUND((EDATE($E12,12*AJ$2))-(EDATE($E12,12*AI$2)),5)/365,""))))))</f>
        <v/>
      </c>
      <c r="AK12" s="249" t="str">
        <f xml:space="preserve">
IF($M12="SL",
IF($E12&gt;$D$1,"",
IF(DATE(YEAR($E12)+(MONTH($E12)&gt;6)+AJ$2,6,30)&gt;$D$1,"",
IF(AND($H12&lt;&gt;"",$H12&lt;DATE(YEAR($E12)-(MONTH($E12)&lt;=6)+AJ$2,7,1)),"",
IF(AND(SUM($N12:AJ12)&lt;$I12,$H12&lt;&gt;"",$H12&lt;=DATE(YEAR($E12)+(MONTH($E12)&gt;6)+AJ$2,6,30),$H12&gt;=DATE(YEAR($E12)-(MONTH($E12)&lt;=6)+AJ$2,7,1)),$I12/($J12*365)*(DATE(YEAR($H12),MONTH($H12),DAY($H12))-DATE(YEAR($H12)-(MONTH($H12)&lt;=6),7,1)),
IF(AND(SUM($N12:AJ12)&lt;$I12,AK$2&lt;=$J12),$I12/($J12*365)*MROUND((EDATE($E12,12*AK$2))-(EDATE($E12,12*AJ$2)),5),
IF(AND(SUM($N12:AJ12)&lt;$I12,AK$2&gt;$J12),$I12-SUM($N12:AJ12),"")))))),
IF($E12&gt;$D$1,"",
IF(DATE(YEAR($E12)+(MONTH($E12)&gt;6)+AJ$2,6,30)&gt;$D$1,"",
IF(AND($H12&lt;&gt;"",$H12&lt;DATE(YEAR($E12)-(MONTH($E12)&lt;=6)+AJ$2,7,1)),"",
IF(AND(SUM($N12:AJ12)&lt;$I12,$H12&lt;&gt;"",$H12&lt;=DATE(YEAR($E12)+(MONTH($E12)&gt;6)+AJ$2,6,30),$H12&gt;=DATE(YEAR($E12)-(MONTH($E12)&lt;=6)+AJ$2,7,1)),$K12*($I12-SUM($N12:AJ12))*((DATE(YEAR($H12),MONTH($H12),DAY($H12))-DATE(YEAR($H12)-(MONTH($H12)&lt;=6),7,1))/365),
IF(AK$2&lt;=$J12,$K12*($I12-SUM($N12:AJ12))*MROUND((EDATE($E12,12*AK$2))-(EDATE($E12,12*AJ$2)),5)/365,""))))))</f>
        <v/>
      </c>
      <c r="AL12" s="249" t="str">
        <f xml:space="preserve">
IF($M12="SL",
IF($E12&gt;$D$1,"",
IF(DATE(YEAR($E12)+(MONTH($E12)&gt;6)+AK$2,6,30)&gt;$D$1,"",
IF(AND($H12&lt;&gt;"",$H12&lt;DATE(YEAR($E12)-(MONTH($E12)&lt;=6)+AK$2,7,1)),"",
IF(AND(SUM($N12:AK12)&lt;$I12,$H12&lt;&gt;"",$H12&lt;=DATE(YEAR($E12)+(MONTH($E12)&gt;6)+AK$2,6,30),$H12&gt;=DATE(YEAR($E12)-(MONTH($E12)&lt;=6)+AK$2,7,1)),$I12/($J12*365)*(DATE(YEAR($H12),MONTH($H12),DAY($H12))-DATE(YEAR($H12)-(MONTH($H12)&lt;=6),7,1)),
IF(AND(SUM($N12:AK12)&lt;$I12,AL$2&lt;=$J12),$I12/($J12*365)*MROUND((EDATE($E12,12*AL$2))-(EDATE($E12,12*AK$2)),5),
IF(AND(SUM($N12:AK12)&lt;$I12,AL$2&gt;$J12),$I12-SUM($N12:AK12),"")))))),
IF($E12&gt;$D$1,"",
IF(DATE(YEAR($E12)+(MONTH($E12)&gt;6)+AK$2,6,30)&gt;$D$1,"",
IF(AND($H12&lt;&gt;"",$H12&lt;DATE(YEAR($E12)-(MONTH($E12)&lt;=6)+AK$2,7,1)),"",
IF(AND(SUM($N12:AK12)&lt;$I12,$H12&lt;&gt;"",$H12&lt;=DATE(YEAR($E12)+(MONTH($E12)&gt;6)+AK$2,6,30),$H12&gt;=DATE(YEAR($E12)-(MONTH($E12)&lt;=6)+AK$2,7,1)),$K12*($I12-SUM($N12:AK12))*((DATE(YEAR($H12),MONTH($H12),DAY($H12))-DATE(YEAR($H12)-(MONTH($H12)&lt;=6),7,1))/365),
IF(AL$2&lt;=$J12,$K12*($I12-SUM($N12:AK12))*MROUND((EDATE($E12,12*AL$2))-(EDATE($E12,12*AK$2)),5)/365,""))))))</f>
        <v/>
      </c>
      <c r="AM12" s="249" t="str">
        <f xml:space="preserve">
IF($M12="SL",
IF($E12&gt;$D$1,"",
IF(DATE(YEAR($E12)+(MONTH($E12)&gt;6)+AL$2,6,30)&gt;$D$1,"",
IF(AND($H12&lt;&gt;"",$H12&lt;DATE(YEAR($E12)-(MONTH($E12)&lt;=6)+AL$2,7,1)),"",
IF(AND(SUM($N12:AL12)&lt;$I12,$H12&lt;&gt;"",$H12&lt;=DATE(YEAR($E12)+(MONTH($E12)&gt;6)+AL$2,6,30),$H12&gt;=DATE(YEAR($E12)-(MONTH($E12)&lt;=6)+AL$2,7,1)),$I12/($J12*365)*(DATE(YEAR($H12),MONTH($H12),DAY($H12))-DATE(YEAR($H12)-(MONTH($H12)&lt;=6),7,1)),
IF(AND(SUM($N12:AL12)&lt;$I12,AM$2&lt;=$J12),$I12/($J12*365)*MROUND((EDATE($E12,12*AM$2))-(EDATE($E12,12*AL$2)),5),
IF(AND(SUM($N12:AL12)&lt;$I12,AM$2&gt;$J12),$I12-SUM($N12:AL12),"")))))),
IF($E12&gt;$D$1,"",
IF(DATE(YEAR($E12)+(MONTH($E12)&gt;6)+AL$2,6,30)&gt;$D$1,"",
IF(AND($H12&lt;&gt;"",$H12&lt;DATE(YEAR($E12)-(MONTH($E12)&lt;=6)+AL$2,7,1)),"",
IF(AND(SUM($N12:AL12)&lt;$I12,$H12&lt;&gt;"",$H12&lt;=DATE(YEAR($E12)+(MONTH($E12)&gt;6)+AL$2,6,30),$H12&gt;=DATE(YEAR($E12)-(MONTH($E12)&lt;=6)+AL$2,7,1)),$K12*($I12-SUM($N12:AL12))*((DATE(YEAR($H12),MONTH($H12),DAY($H12))-DATE(YEAR($H12)-(MONTH($H12)&lt;=6),7,1))/365),
IF(AM$2&lt;=$J12,$K12*($I12-SUM($N12:AL12))*MROUND((EDATE($E12,12*AM$2))-(EDATE($E12,12*AL$2)),5)/365,""))))))</f>
        <v/>
      </c>
      <c r="AN12" s="249" t="str">
        <f xml:space="preserve">
IF($M12="SL",
IF($E12&gt;$D$1,"",
IF(DATE(YEAR($E12)+(MONTH($E12)&gt;6)+AM$2,6,30)&gt;$D$1,"",
IF(AND($H12&lt;&gt;"",$H12&lt;DATE(YEAR($E12)-(MONTH($E12)&lt;=6)+AM$2,7,1)),"",
IF(AND(SUM($N12:AM12)&lt;$I12,$H12&lt;&gt;"",$H12&lt;=DATE(YEAR($E12)+(MONTH($E12)&gt;6)+AM$2,6,30),$H12&gt;=DATE(YEAR($E12)-(MONTH($E12)&lt;=6)+AM$2,7,1)),$I12/($J12*365)*(DATE(YEAR($H12),MONTH($H12),DAY($H12))-DATE(YEAR($H12)-(MONTH($H12)&lt;=6),7,1)),
IF(AND(SUM($N12:AM12)&lt;$I12,AN$2&lt;=$J12),$I12/($J12*365)*MROUND((EDATE($E12,12*AN$2))-(EDATE($E12,12*AM$2)),5),
IF(AND(SUM($N12:AM12)&lt;$I12,AN$2&gt;$J12),$I12-SUM($N12:AM12),"")))))),
IF($E12&gt;$D$1,"",
IF(DATE(YEAR($E12)+(MONTH($E12)&gt;6)+AM$2,6,30)&gt;$D$1,"",
IF(AND($H12&lt;&gt;"",$H12&lt;DATE(YEAR($E12)-(MONTH($E12)&lt;=6)+AM$2,7,1)),"",
IF(AND(SUM($N12:AM12)&lt;$I12,$H12&lt;&gt;"",$H12&lt;=DATE(YEAR($E12)+(MONTH($E12)&gt;6)+AM$2,6,30),$H12&gt;=DATE(YEAR($E12)-(MONTH($E12)&lt;=6)+AM$2,7,1)),$K12*($I12-SUM($N12:AM12))*((DATE(YEAR($H12),MONTH($H12),DAY($H12))-DATE(YEAR($H12)-(MONTH($H12)&lt;=6),7,1))/365),
IF(AN$2&lt;=$J12,$K12*($I12-SUM($N12:AM12))*MROUND((EDATE($E12,12*AN$2))-(EDATE($E12,12*AM$2)),5)/365,""))))))</f>
        <v/>
      </c>
      <c r="AO12" s="249" t="str">
        <f xml:space="preserve">
IF($M12="SL",
IF($E12&gt;$D$1,"",
IF(DATE(YEAR($E12)+(MONTH($E12)&gt;6)+AN$2,6,30)&gt;$D$1,"",
IF(AND($H12&lt;&gt;"",$H12&lt;DATE(YEAR($E12)-(MONTH($E12)&lt;=6)+AN$2,7,1)),"",
IF(AND(SUM($N12:AN12)&lt;$I12,$H12&lt;&gt;"",$H12&lt;=DATE(YEAR($E12)+(MONTH($E12)&gt;6)+AN$2,6,30),$H12&gt;=DATE(YEAR($E12)-(MONTH($E12)&lt;=6)+AN$2,7,1)),$I12/($J12*365)*(DATE(YEAR($H12),MONTH($H12),DAY($H12))-DATE(YEAR($H12)-(MONTH($H12)&lt;=6),7,1)),
IF(AND(SUM($N12:AN12)&lt;$I12,AO$2&lt;=$J12),$I12/($J12*365)*MROUND((EDATE($E12,12*AO$2))-(EDATE($E12,12*AN$2)),5),
IF(AND(SUM($N12:AN12)&lt;$I12,AO$2&gt;$J12),$I12-SUM($N12:AN12),"")))))),
IF($E12&gt;$D$1,"",
IF(DATE(YEAR($E12)+(MONTH($E12)&gt;6)+AN$2,6,30)&gt;$D$1,"",
IF(AND($H12&lt;&gt;"",$H12&lt;DATE(YEAR($E12)-(MONTH($E12)&lt;=6)+AN$2,7,1)),"",
IF(AND(SUM($N12:AN12)&lt;$I12,$H12&lt;&gt;"",$H12&lt;=DATE(YEAR($E12)+(MONTH($E12)&gt;6)+AN$2,6,30),$H12&gt;=DATE(YEAR($E12)-(MONTH($E12)&lt;=6)+AN$2,7,1)),$K12*($I12-SUM($N12:AN12))*((DATE(YEAR($H12),MONTH($H12),DAY($H12))-DATE(YEAR($H12)-(MONTH($H12)&lt;=6),7,1))/365),
IF(AO$2&lt;=$J12,$K12*($I12-SUM($N12:AN12))*MROUND((EDATE($E12,12*AO$2))-(EDATE($E12,12*AN$2)),5)/365,""))))))</f>
        <v/>
      </c>
      <c r="AP12" s="249" t="str">
        <f xml:space="preserve">
IF($M12="SL",
IF($E12&gt;$D$1,"",
IF(DATE(YEAR($E12)+(MONTH($E12)&gt;6)+AO$2,6,30)&gt;$D$1,"",
IF(AND($H12&lt;&gt;"",$H12&lt;DATE(YEAR($E12)-(MONTH($E12)&lt;=6)+AO$2,7,1)),"",
IF(AND(SUM($N12:AO12)&lt;$I12,$H12&lt;&gt;"",$H12&lt;=DATE(YEAR($E12)+(MONTH($E12)&gt;6)+AO$2,6,30),$H12&gt;=DATE(YEAR($E12)-(MONTH($E12)&lt;=6)+AO$2,7,1)),$I12/($J12*365)*(DATE(YEAR($H12),MONTH($H12),DAY($H12))-DATE(YEAR($H12)-(MONTH($H12)&lt;=6),7,1)),
IF(AND(SUM($N12:AO12)&lt;$I12,AP$2&lt;=$J12),$I12/($J12*365)*MROUND((EDATE($E12,12*AP$2))-(EDATE($E12,12*AO$2)),5),
IF(AND(SUM($N12:AO12)&lt;$I12,AP$2&gt;$J12),$I12-SUM($N12:AO12),"")))))),
IF($E12&gt;$D$1,"",
IF(DATE(YEAR($E12)+(MONTH($E12)&gt;6)+AO$2,6,30)&gt;$D$1,"",
IF(AND($H12&lt;&gt;"",$H12&lt;DATE(YEAR($E12)-(MONTH($E12)&lt;=6)+AO$2,7,1)),"",
IF(AND(SUM($N12:AO12)&lt;$I12,$H12&lt;&gt;"",$H12&lt;=DATE(YEAR($E12)+(MONTH($E12)&gt;6)+AO$2,6,30),$H12&gt;=DATE(YEAR($E12)-(MONTH($E12)&lt;=6)+AO$2,7,1)),$K12*($I12-SUM($N12:AO12))*((DATE(YEAR($H12),MONTH($H12),DAY($H12))-DATE(YEAR($H12)-(MONTH($H12)&lt;=6),7,1))/365),
IF(AP$2&lt;=$J12,$K12*($I12-SUM($N12:AO12))*MROUND((EDATE($E12,12*AP$2))-(EDATE($E12,12*AO$2)),5)/365,""))))))</f>
        <v/>
      </c>
      <c r="AQ12" s="249" t="str">
        <f xml:space="preserve">
IF($M12="SL",
IF($E12&gt;$D$1,"",
IF(DATE(YEAR($E12)+(MONTH($E12)&gt;6)+AP$2,6,30)&gt;$D$1,"",
IF(AND($H12&lt;&gt;"",$H12&lt;DATE(YEAR($E12)-(MONTH($E12)&lt;=6)+AP$2,7,1)),"",
IF(AND(SUM($N12:AP12)&lt;$I12,$H12&lt;&gt;"",$H12&lt;=DATE(YEAR($E12)+(MONTH($E12)&gt;6)+AP$2,6,30),$H12&gt;=DATE(YEAR($E12)-(MONTH($E12)&lt;=6)+AP$2,7,1)),$I12/($J12*365)*(DATE(YEAR($H12),MONTH($H12),DAY($H12))-DATE(YEAR($H12)-(MONTH($H12)&lt;=6),7,1)),
IF(AND(SUM($N12:AP12)&lt;$I12,AQ$2&lt;=$J12),$I12/($J12*365)*MROUND((EDATE($E12,12*AQ$2))-(EDATE($E12,12*AP$2)),5),
IF(AND(SUM($N12:AP12)&lt;$I12,AQ$2&gt;$J12),$I12-SUM($N12:AP12),"")))))),
IF($E12&gt;$D$1,"",
IF(DATE(YEAR($E12)+(MONTH($E12)&gt;6)+AP$2,6,30)&gt;$D$1,"",
IF(AND($H12&lt;&gt;"",$H12&lt;DATE(YEAR($E12)-(MONTH($E12)&lt;=6)+AP$2,7,1)),"",
IF(AND(SUM($N12:AP12)&lt;$I12,$H12&lt;&gt;"",$H12&lt;=DATE(YEAR($E12)+(MONTH($E12)&gt;6)+AP$2,6,30),$H12&gt;=DATE(YEAR($E12)-(MONTH($E12)&lt;=6)+AP$2,7,1)),$K12*($I12-SUM($N12:AP12))*((DATE(YEAR($H12),MONTH($H12),DAY($H12))-DATE(YEAR($H12)-(MONTH($H12)&lt;=6),7,1))/365),
IF(AQ$2&lt;=$J12,$K12*($I12-SUM($N12:AP12))*MROUND((EDATE($E12,12*AQ$2))-(EDATE($E12,12*AP$2)),5)/365,""))))))</f>
        <v/>
      </c>
      <c r="AR12" s="250">
        <f t="shared" si="6"/>
        <v>0</v>
      </c>
      <c r="AS12" s="250">
        <f t="shared" si="7"/>
        <v>0</v>
      </c>
      <c r="AU12" s="250">
        <f t="shared" si="8"/>
        <v>0</v>
      </c>
      <c r="AV12" s="250">
        <f t="shared" si="9"/>
        <v>0</v>
      </c>
      <c r="AW12" s="243"/>
      <c r="AX12" s="243"/>
      <c r="AY12" s="290"/>
    </row>
    <row r="13" spans="2:51" x14ac:dyDescent="0.35">
      <c r="B13" s="244" t="str">
        <f t="shared" si="12"/>
        <v/>
      </c>
      <c r="C13" s="244"/>
      <c r="D13" s="244"/>
      <c r="E13" s="407"/>
      <c r="F13" s="246" t="str">
        <f t="shared" si="3"/>
        <v/>
      </c>
      <c r="G13" s="246" t="str">
        <f t="shared" si="13"/>
        <v/>
      </c>
      <c r="H13" s="408"/>
      <c r="I13" s="250"/>
      <c r="J13" s="244"/>
      <c r="K13" s="247" t="str">
        <f t="shared" si="14"/>
        <v/>
      </c>
      <c r="L13" s="297"/>
      <c r="M13" s="409" t="str">
        <f>IFERROR(VLOOKUP($L13,'Ref tables'!$I$3:$J$4,2,0),"")</f>
        <v/>
      </c>
      <c r="N13" s="249" t="str">
        <f t="shared" si="16"/>
        <v/>
      </c>
      <c r="O13" s="249" t="str">
        <f xml:space="preserve">
IF($M13="SL",
IF($E13&gt;$D$1,"",
IF(DATE(YEAR($E13)+(MONTH($E13)&gt;6)+N$2,6,30)&gt;$D$1,"",
IF(AND($H13&lt;&gt;"",$H13&lt;DATE(YEAR($E13)-(MONTH($E13)&lt;=6)+N$2,7,1)),"",
IF(AND(SUM($N13:N13)&lt;$I13,$H13&lt;&gt;"",$H13&lt;=DATE(YEAR($E13)+(MONTH($E13)&gt;6)+N$2,6,30),$H13&gt;=DATE(YEAR($E13)-(MONTH($E13)&lt;=6)+N$2,7,1)),$I13/($J13*365)*(DATE(YEAR($H13),MONTH($H13),DAY($H13))-DATE(YEAR($H13)-(MONTH($H13)&lt;=6),7,1)),
IF(AND(SUM($N13:N13)&lt;$I13,O$2&lt;=$J13),$I13/($J13*365)*MROUND((EDATE($E13,12*O$2))-(EDATE($E13,12*N$2)),5),
IF(AND(SUM($N13:N13)&lt;$I13,O$2&gt;$J13),$I13-SUM($N13:N13),"")))))),
IF($E13&gt;$D$1,"",
IF(DATE(YEAR($E13)+(MONTH($E13)&gt;6)+N$2,6,30)&gt;$D$1,"",
IF(AND($H13&lt;&gt;"",$H13&lt;DATE(YEAR($E13)-(MONTH($E13)&lt;=6)+N$2,7,1)),"",
IF(AND(SUM($N13:N13)&lt;$I13,$H13&lt;&gt;"",$H13&lt;=DATE(YEAR($E13)+(MONTH($E13)&gt;6)+N$2,6,30),$H13&gt;=DATE(YEAR($E13)-(MONTH($E13)&lt;=6)+N$2,7,1)),$K13*($I13-SUM($N13:N13))*((DATE(YEAR($H13),MONTH($H13),DAY($H13))-DATE(YEAR($H13)-(MONTH($H13)&lt;=6),7,1))/365),
IF(O$2&lt;=$J13,$K13*($I13-SUM($N13:N13))*MROUND((EDATE($E13,12*O$2))-(EDATE($E13,12*N$2)),5)/365,""))))))</f>
        <v/>
      </c>
      <c r="P13" s="249" t="str">
        <f xml:space="preserve">
IF($M13="SL",
IF($E13&gt;$D$1,"",
IF(DATE(YEAR($E13)+(MONTH($E13)&gt;6)+O$2,6,30)&gt;$D$1,"",
IF(AND($H13&lt;&gt;"",$H13&lt;DATE(YEAR($E13)-(MONTH($E13)&lt;=6)+O$2,7,1)),"",
IF(AND(SUM($N13:O13)&lt;$I13,$H13&lt;&gt;"",$H13&lt;=DATE(YEAR($E13)+(MONTH($E13)&gt;6)+O$2,6,30),$H13&gt;=DATE(YEAR($E13)-(MONTH($E13)&lt;=6)+O$2,7,1)),$I13/($J13*365)*(DATE(YEAR($H13),MONTH($H13),DAY($H13))-DATE(YEAR($H13)-(MONTH($H13)&lt;=6),7,1)),
IF(AND(SUM($N13:O13)&lt;$I13,P$2&lt;=$J13),$I13/($J13*365)*MROUND((EDATE($E13,12*P$2))-(EDATE($E13,12*O$2)),5),
IF(AND(SUM($N13:O13)&lt;$I13,P$2&gt;$J13),$I13-SUM($N13:O13),"")))))),
IF($E13&gt;$D$1,"",
IF(DATE(YEAR($E13)+(MONTH($E13)&gt;6)+O$2,6,30)&gt;$D$1,"",
IF(AND($H13&lt;&gt;"",$H13&lt;DATE(YEAR($E13)-(MONTH($E13)&lt;=6)+O$2,7,1)),"",
IF(AND(SUM($N13:O13)&lt;$I13,$H13&lt;&gt;"",$H13&lt;=DATE(YEAR($E13)+(MONTH($E13)&gt;6)+O$2,6,30),$H13&gt;=DATE(YEAR($E13)-(MONTH($E13)&lt;=6)+O$2,7,1)),$K13*($I13-SUM($N13:O13))*((DATE(YEAR($H13),MONTH($H13),DAY($H13))-DATE(YEAR($H13)-(MONTH($H13)&lt;=6),7,1))/365),
IF(P$2&lt;=$J13,$K13*($I13-SUM($N13:O13))*MROUND((EDATE($E13,12*P$2))-(EDATE($E13,12*O$2)),5)/365,""))))))</f>
        <v/>
      </c>
      <c r="Q13" s="249" t="str">
        <f xml:space="preserve">
IF($M13="SL",
IF($E13&gt;$D$1,"",
IF(DATE(YEAR($E13)+(MONTH($E13)&gt;6)+P$2,6,30)&gt;$D$1,"",
IF(AND($H13&lt;&gt;"",$H13&lt;DATE(YEAR($E13)-(MONTH($E13)&lt;=6)+P$2,7,1)),"",
IF(AND(SUM($N13:P13)&lt;$I13,$H13&lt;&gt;"",$H13&lt;=DATE(YEAR($E13)+(MONTH($E13)&gt;6)+P$2,6,30),$H13&gt;=DATE(YEAR($E13)-(MONTH($E13)&lt;=6)+P$2,7,1)),$I13/($J13*365)*(DATE(YEAR($H13),MONTH($H13),DAY($H13))-DATE(YEAR($H13)-(MONTH($H13)&lt;=6),7,1)),
IF(AND(SUM($N13:P13)&lt;$I13,Q$2&lt;=$J13),$I13/($J13*365)*MROUND((EDATE($E13,12*Q$2))-(EDATE($E13,12*P$2)),5),
IF(AND(SUM($N13:P13)&lt;$I13,Q$2&gt;$J13),$I13-SUM($N13:P13),"")))))),
IF($E13&gt;$D$1,"",
IF(DATE(YEAR($E13)+(MONTH($E13)&gt;6)+P$2,6,30)&gt;$D$1,"",
IF(AND($H13&lt;&gt;"",$H13&lt;DATE(YEAR($E13)-(MONTH($E13)&lt;=6)+P$2,7,1)),"",
IF(AND(SUM($N13:P13)&lt;$I13,$H13&lt;&gt;"",$H13&lt;=DATE(YEAR($E13)+(MONTH($E13)&gt;6)+P$2,6,30),$H13&gt;=DATE(YEAR($E13)-(MONTH($E13)&lt;=6)+P$2,7,1)),$K13*($I13-SUM($N13:P13))*((DATE(YEAR($H13),MONTH($H13),DAY($H13))-DATE(YEAR($H13)-(MONTH($H13)&lt;=6),7,1))/365),
IF(Q$2&lt;=$J13,$K13*($I13-SUM($N13:P13))*MROUND((EDATE($E13,12*Q$2))-(EDATE($E13,12*P$2)),5)/365,""))))))</f>
        <v/>
      </c>
      <c r="R13" s="249" t="str">
        <f xml:space="preserve">
IF($M13="SL",
IF($E13&gt;$D$1,"",
IF(DATE(YEAR($E13)+(MONTH($E13)&gt;6)+Q$2,6,30)&gt;$D$1,"",
IF(AND($H13&lt;&gt;"",$H13&lt;DATE(YEAR($E13)-(MONTH($E13)&lt;=6)+Q$2,7,1)),"",
IF(AND(SUM($N13:Q13)&lt;$I13,$H13&lt;&gt;"",$H13&lt;=DATE(YEAR($E13)+(MONTH($E13)&gt;6)+Q$2,6,30),$H13&gt;=DATE(YEAR($E13)-(MONTH($E13)&lt;=6)+Q$2,7,1)),$I13/($J13*365)*(DATE(YEAR($H13),MONTH($H13),DAY($H13))-DATE(YEAR($H13)-(MONTH($H13)&lt;=6),7,1)),
IF(AND(SUM($N13:Q13)&lt;$I13,R$2&lt;=$J13),$I13/($J13*365)*MROUND((EDATE($E13,12*R$2))-(EDATE($E13,12*Q$2)),5),
IF(AND(SUM($N13:Q13)&lt;$I13,R$2&gt;$J13),$I13-SUM($N13:Q13),"")))))),
IF($E13&gt;$D$1,"",
IF(DATE(YEAR($E13)+(MONTH($E13)&gt;6)+Q$2,6,30)&gt;$D$1,"",
IF(AND($H13&lt;&gt;"",$H13&lt;DATE(YEAR($E13)-(MONTH($E13)&lt;=6)+Q$2,7,1)),"",
IF(AND(SUM($N13:Q13)&lt;$I13,$H13&lt;&gt;"",$H13&lt;=DATE(YEAR($E13)+(MONTH($E13)&gt;6)+Q$2,6,30),$H13&gt;=DATE(YEAR($E13)-(MONTH($E13)&lt;=6)+Q$2,7,1)),$K13*($I13-SUM($N13:Q13))*((DATE(YEAR($H13),MONTH($H13),DAY($H13))-DATE(YEAR($H13)-(MONTH($H13)&lt;=6),7,1))/365),
IF(R$2&lt;=$J13,$K13*($I13-SUM($N13:Q13))*MROUND((EDATE($E13,12*R$2))-(EDATE($E13,12*Q$2)),5)/365,""))))))</f>
        <v/>
      </c>
      <c r="S13" s="249" t="str">
        <f xml:space="preserve">
IF($M13="SL",
IF($E13&gt;$D$1,"",
IF(DATE(YEAR($E13)+(MONTH($E13)&gt;6)+R$2,6,30)&gt;$D$1,"",
IF(AND($H13&lt;&gt;"",$H13&lt;DATE(YEAR($E13)-(MONTH($E13)&lt;=6)+R$2,7,1)),"",
IF(AND(SUM($N13:R13)&lt;$I13,$H13&lt;&gt;"",$H13&lt;=DATE(YEAR($E13)+(MONTH($E13)&gt;6)+R$2,6,30),$H13&gt;=DATE(YEAR($E13)-(MONTH($E13)&lt;=6)+R$2,7,1)),$I13/($J13*365)*(DATE(YEAR($H13),MONTH($H13),DAY($H13))-DATE(YEAR($H13)-(MONTH($H13)&lt;=6),7,1)),
IF(AND(SUM($N13:R13)&lt;$I13,S$2&lt;=$J13),$I13/($J13*365)*MROUND((EDATE($E13,12*S$2))-(EDATE($E13,12*R$2)),5),
IF(AND(SUM($N13:R13)&lt;$I13,S$2&gt;$J13),$I13-SUM($N13:R13),"")))))),
IF($E13&gt;$D$1,"",
IF(DATE(YEAR($E13)+(MONTH($E13)&gt;6)+R$2,6,30)&gt;$D$1,"",
IF(AND($H13&lt;&gt;"",$H13&lt;DATE(YEAR($E13)-(MONTH($E13)&lt;=6)+R$2,7,1)),"",
IF(AND(SUM($N13:R13)&lt;$I13,$H13&lt;&gt;"",$H13&lt;=DATE(YEAR($E13)+(MONTH($E13)&gt;6)+R$2,6,30),$H13&gt;=DATE(YEAR($E13)-(MONTH($E13)&lt;=6)+R$2,7,1)),$K13*($I13-SUM($N13:R13))*((DATE(YEAR($H13),MONTH($H13),DAY($H13))-DATE(YEAR($H13)-(MONTH($H13)&lt;=6),7,1))/365),
IF(S$2&lt;=$J13,$K13*($I13-SUM($N13:R13))*MROUND((EDATE($E13,12*S$2))-(EDATE($E13,12*R$2)),5)/365,""))))))</f>
        <v/>
      </c>
      <c r="T13" s="249" t="str">
        <f xml:space="preserve">
IF($M13="SL",
IF($E13&gt;$D$1,"",
IF(DATE(YEAR($E13)+(MONTH($E13)&gt;6)+S$2,6,30)&gt;$D$1,"",
IF(AND($H13&lt;&gt;"",$H13&lt;DATE(YEAR($E13)-(MONTH($E13)&lt;=6)+S$2,7,1)),"",
IF(AND(SUM($N13:S13)&lt;$I13,$H13&lt;&gt;"",$H13&lt;=DATE(YEAR($E13)+(MONTH($E13)&gt;6)+S$2,6,30),$H13&gt;=DATE(YEAR($E13)-(MONTH($E13)&lt;=6)+S$2,7,1)),$I13/($J13*365)*(DATE(YEAR($H13),MONTH($H13),DAY($H13))-DATE(YEAR($H13)-(MONTH($H13)&lt;=6),7,1)),
IF(AND(SUM($N13:S13)&lt;$I13,T$2&lt;=$J13),$I13/($J13*365)*MROUND((EDATE($E13,12*T$2))-(EDATE($E13,12*S$2)),5),
IF(AND(SUM($N13:S13)&lt;$I13,T$2&gt;$J13),$I13-SUM($N13:S13),"")))))),
IF($E13&gt;$D$1,"",
IF(DATE(YEAR($E13)+(MONTH($E13)&gt;6)+S$2,6,30)&gt;$D$1,"",
IF(AND($H13&lt;&gt;"",$H13&lt;DATE(YEAR($E13)-(MONTH($E13)&lt;=6)+S$2,7,1)),"",
IF(AND(SUM($N13:S13)&lt;$I13,$H13&lt;&gt;"",$H13&lt;=DATE(YEAR($E13)+(MONTH($E13)&gt;6)+S$2,6,30),$H13&gt;=DATE(YEAR($E13)-(MONTH($E13)&lt;=6)+S$2,7,1)),$K13*($I13-SUM($N13:S13))*((DATE(YEAR($H13),MONTH($H13),DAY($H13))-DATE(YEAR($H13)-(MONTH($H13)&lt;=6),7,1))/365),
IF(T$2&lt;=$J13,$K13*($I13-SUM($N13:S13))*MROUND((EDATE($E13,12*T$2))-(EDATE($E13,12*S$2)),5)/365,""))))))</f>
        <v/>
      </c>
      <c r="U13" s="249" t="str">
        <f xml:space="preserve">
IF($M13="SL",
IF($E13&gt;$D$1,"",
IF(DATE(YEAR($E13)+(MONTH($E13)&gt;6)+T$2,6,30)&gt;$D$1,"",
IF(AND($H13&lt;&gt;"",$H13&lt;DATE(YEAR($E13)-(MONTH($E13)&lt;=6)+T$2,7,1)),"",
IF(AND(SUM($N13:T13)&lt;$I13,$H13&lt;&gt;"",$H13&lt;=DATE(YEAR($E13)+(MONTH($E13)&gt;6)+T$2,6,30),$H13&gt;=DATE(YEAR($E13)-(MONTH($E13)&lt;=6)+T$2,7,1)),$I13/($J13*365)*(DATE(YEAR($H13),MONTH($H13),DAY($H13))-DATE(YEAR($H13)-(MONTH($H13)&lt;=6),7,1)),
IF(AND(SUM($N13:T13)&lt;$I13,U$2&lt;=$J13),$I13/($J13*365)*MROUND((EDATE($E13,12*U$2))-(EDATE($E13,12*T$2)),5),
IF(AND(SUM($N13:T13)&lt;$I13,U$2&gt;$J13),$I13-SUM($N13:T13),"")))))),
IF($E13&gt;$D$1,"",
IF(DATE(YEAR($E13)+(MONTH($E13)&gt;6)+T$2,6,30)&gt;$D$1,"",
IF(AND($H13&lt;&gt;"",$H13&lt;DATE(YEAR($E13)-(MONTH($E13)&lt;=6)+T$2,7,1)),"",
IF(AND(SUM($N13:T13)&lt;$I13,$H13&lt;&gt;"",$H13&lt;=DATE(YEAR($E13)+(MONTH($E13)&gt;6)+T$2,6,30),$H13&gt;=DATE(YEAR($E13)-(MONTH($E13)&lt;=6)+T$2,7,1)),$K13*($I13-SUM($N13:T13))*((DATE(YEAR($H13),MONTH($H13),DAY($H13))-DATE(YEAR($H13)-(MONTH($H13)&lt;=6),7,1))/365),
IF(U$2&lt;=$J13,$K13*($I13-SUM($N13:T13))*MROUND((EDATE($E13,12*U$2))-(EDATE($E13,12*T$2)),5)/365,""))))))</f>
        <v/>
      </c>
      <c r="V13" s="249" t="str">
        <f xml:space="preserve">
IF($M13="SL",
IF($E13&gt;$D$1,"",
IF(DATE(YEAR($E13)+(MONTH($E13)&gt;6)+U$2,6,30)&gt;$D$1,"",
IF(AND($H13&lt;&gt;"",$H13&lt;DATE(YEAR($E13)-(MONTH($E13)&lt;=6)+U$2,7,1)),"",
IF(AND(SUM($N13:U13)&lt;$I13,$H13&lt;&gt;"",$H13&lt;=DATE(YEAR($E13)+(MONTH($E13)&gt;6)+U$2,6,30),$H13&gt;=DATE(YEAR($E13)-(MONTH($E13)&lt;=6)+U$2,7,1)),$I13/($J13*365)*(DATE(YEAR($H13),MONTH($H13),DAY($H13))-DATE(YEAR($H13)-(MONTH($H13)&lt;=6),7,1)),
IF(AND(SUM($N13:U13)&lt;$I13,V$2&lt;=$J13),$I13/($J13*365)*MROUND((EDATE($E13,12*V$2))-(EDATE($E13,12*U$2)),5),
IF(AND(SUM($N13:U13)&lt;$I13,V$2&gt;$J13),$I13-SUM($N13:U13),"")))))),
IF($E13&gt;$D$1,"",
IF(DATE(YEAR($E13)+(MONTH($E13)&gt;6)+U$2,6,30)&gt;$D$1,"",
IF(AND($H13&lt;&gt;"",$H13&lt;DATE(YEAR($E13)-(MONTH($E13)&lt;=6)+U$2,7,1)),"",
IF(AND(SUM($N13:U13)&lt;$I13,$H13&lt;&gt;"",$H13&lt;=DATE(YEAR($E13)+(MONTH($E13)&gt;6)+U$2,6,30),$H13&gt;=DATE(YEAR($E13)-(MONTH($E13)&lt;=6)+U$2,7,1)),$K13*($I13-SUM($N13:U13))*((DATE(YEAR($H13),MONTH($H13),DAY($H13))-DATE(YEAR($H13)-(MONTH($H13)&lt;=6),7,1))/365),
IF(V$2&lt;=$J13,$K13*($I13-SUM($N13:U13))*MROUND((EDATE($E13,12*V$2))-(EDATE($E13,12*U$2)),5)/365,""))))))</f>
        <v/>
      </c>
      <c r="W13" s="249" t="str">
        <f xml:space="preserve">
IF($M13="SL",
IF($E13&gt;$D$1,"",
IF(DATE(YEAR($E13)+(MONTH($E13)&gt;6)+V$2,6,30)&gt;$D$1,"",
IF(AND($H13&lt;&gt;"",$H13&lt;DATE(YEAR($E13)-(MONTH($E13)&lt;=6)+V$2,7,1)),"",
IF(AND(SUM($N13:V13)&lt;$I13,$H13&lt;&gt;"",$H13&lt;=DATE(YEAR($E13)+(MONTH($E13)&gt;6)+V$2,6,30),$H13&gt;=DATE(YEAR($E13)-(MONTH($E13)&lt;=6)+V$2,7,1)),$I13/($J13*365)*(DATE(YEAR($H13),MONTH($H13),DAY($H13))-DATE(YEAR($H13)-(MONTH($H13)&lt;=6),7,1)),
IF(AND(SUM($N13:V13)&lt;$I13,W$2&lt;=$J13),$I13/($J13*365)*MROUND((EDATE($E13,12*W$2))-(EDATE($E13,12*V$2)),5),
IF(AND(SUM($N13:V13)&lt;$I13,W$2&gt;$J13),$I13-SUM($N13:V13),"")))))),
IF($E13&gt;$D$1,"",
IF(DATE(YEAR($E13)+(MONTH($E13)&gt;6)+V$2,6,30)&gt;$D$1,"",
IF(AND($H13&lt;&gt;"",$H13&lt;DATE(YEAR($E13)-(MONTH($E13)&lt;=6)+V$2,7,1)),"",
IF(AND(SUM($N13:V13)&lt;$I13,$H13&lt;&gt;"",$H13&lt;=DATE(YEAR($E13)+(MONTH($E13)&gt;6)+V$2,6,30),$H13&gt;=DATE(YEAR($E13)-(MONTH($E13)&lt;=6)+V$2,7,1)),$K13*($I13-SUM($N13:V13))*((DATE(YEAR($H13),MONTH($H13),DAY($H13))-DATE(YEAR($H13)-(MONTH($H13)&lt;=6),7,1))/365),
IF(W$2&lt;=$J13,$K13*($I13-SUM($N13:V13))*MROUND((EDATE($E13,12*W$2))-(EDATE($E13,12*V$2)),5)/365,""))))))</f>
        <v/>
      </c>
      <c r="X13" s="249" t="str">
        <f xml:space="preserve">
IF($M13="SL",
IF($E13&gt;$D$1,"",
IF(DATE(YEAR($E13)+(MONTH($E13)&gt;6)+W$2,6,30)&gt;$D$1,"",
IF(AND($H13&lt;&gt;"",$H13&lt;DATE(YEAR($E13)-(MONTH($E13)&lt;=6)+W$2,7,1)),"",
IF(AND(SUM($N13:W13)&lt;$I13,$H13&lt;&gt;"",$H13&lt;=DATE(YEAR($E13)+(MONTH($E13)&gt;6)+W$2,6,30),$H13&gt;=DATE(YEAR($E13)-(MONTH($E13)&lt;=6)+W$2,7,1)),$I13/($J13*365)*(DATE(YEAR($H13),MONTH($H13),DAY($H13))-DATE(YEAR($H13)-(MONTH($H13)&lt;=6),7,1)),
IF(AND(SUM($N13:W13)&lt;$I13,X$2&lt;=$J13),$I13/($J13*365)*MROUND((EDATE($E13,12*X$2))-(EDATE($E13,12*W$2)),5),
IF(AND(SUM($N13:W13)&lt;$I13,X$2&gt;$J13),$I13-SUM($N13:W13),"")))))),
IF($E13&gt;$D$1,"",
IF(DATE(YEAR($E13)+(MONTH($E13)&gt;6)+W$2,6,30)&gt;$D$1,"",
IF(AND($H13&lt;&gt;"",$H13&lt;DATE(YEAR($E13)-(MONTH($E13)&lt;=6)+W$2,7,1)),"",
IF(AND(SUM($N13:W13)&lt;$I13,$H13&lt;&gt;"",$H13&lt;=DATE(YEAR($E13)+(MONTH($E13)&gt;6)+W$2,6,30),$H13&gt;=DATE(YEAR($E13)-(MONTH($E13)&lt;=6)+W$2,7,1)),$K13*($I13-SUM($N13:W13))*((DATE(YEAR($H13),MONTH($H13),DAY($H13))-DATE(YEAR($H13)-(MONTH($H13)&lt;=6),7,1))/365),
IF(X$2&lt;=$J13,$K13*($I13-SUM($N13:W13))*MROUND((EDATE($E13,12*X$2))-(EDATE($E13,12*W$2)),5)/365,""))))))</f>
        <v/>
      </c>
      <c r="Y13" s="249" t="str">
        <f xml:space="preserve">
IF($M13="SL",
IF($E13&gt;$D$1,"",
IF(DATE(YEAR($E13)+(MONTH($E13)&gt;6)+X$2,6,30)&gt;$D$1,"",
IF(AND($H13&lt;&gt;"",$H13&lt;DATE(YEAR($E13)-(MONTH($E13)&lt;=6)+X$2,7,1)),"",
IF(AND(SUM($N13:X13)&lt;$I13,$H13&lt;&gt;"",$H13&lt;=DATE(YEAR($E13)+(MONTH($E13)&gt;6)+X$2,6,30),$H13&gt;=DATE(YEAR($E13)-(MONTH($E13)&lt;=6)+X$2,7,1)),$I13/($J13*365)*(DATE(YEAR($H13),MONTH($H13),DAY($H13))-DATE(YEAR($H13)-(MONTH($H13)&lt;=6),7,1)),
IF(AND(SUM($N13:X13)&lt;$I13,Y$2&lt;=$J13),$I13/($J13*365)*MROUND((EDATE($E13,12*Y$2))-(EDATE($E13,12*X$2)),5),
IF(AND(SUM($N13:X13)&lt;$I13,Y$2&gt;$J13),$I13-SUM($N13:X13),"")))))),
IF($E13&gt;$D$1,"",
IF(DATE(YEAR($E13)+(MONTH($E13)&gt;6)+X$2,6,30)&gt;$D$1,"",
IF(AND($H13&lt;&gt;"",$H13&lt;DATE(YEAR($E13)-(MONTH($E13)&lt;=6)+X$2,7,1)),"",
IF(AND(SUM($N13:X13)&lt;$I13,$H13&lt;&gt;"",$H13&lt;=DATE(YEAR($E13)+(MONTH($E13)&gt;6)+X$2,6,30),$H13&gt;=DATE(YEAR($E13)-(MONTH($E13)&lt;=6)+X$2,7,1)),$K13*($I13-SUM($N13:X13))*((DATE(YEAR($H13),MONTH($H13),DAY($H13))-DATE(YEAR($H13)-(MONTH($H13)&lt;=6),7,1))/365),
IF(Y$2&lt;=$J13,$K13*($I13-SUM($N13:X13))*MROUND((EDATE($E13,12*Y$2))-(EDATE($E13,12*X$2)),5)/365,""))))))</f>
        <v/>
      </c>
      <c r="Z13" s="249" t="str">
        <f xml:space="preserve">
IF($M13="SL",
IF($E13&gt;$D$1,"",
IF(DATE(YEAR($E13)+(MONTH($E13)&gt;6)+Y$2,6,30)&gt;$D$1,"",
IF(AND($H13&lt;&gt;"",$H13&lt;DATE(YEAR($E13)-(MONTH($E13)&lt;=6)+Y$2,7,1)),"",
IF(AND(SUM($N13:Y13)&lt;$I13,$H13&lt;&gt;"",$H13&lt;=DATE(YEAR($E13)+(MONTH($E13)&gt;6)+Y$2,6,30),$H13&gt;=DATE(YEAR($E13)-(MONTH($E13)&lt;=6)+Y$2,7,1)),$I13/($J13*365)*(DATE(YEAR($H13),MONTH($H13),DAY($H13))-DATE(YEAR($H13)-(MONTH($H13)&lt;=6),7,1)),
IF(AND(SUM($N13:Y13)&lt;$I13,Z$2&lt;=$J13),$I13/($J13*365)*MROUND((EDATE($E13,12*Z$2))-(EDATE($E13,12*Y$2)),5),
IF(AND(SUM($N13:Y13)&lt;$I13,Z$2&gt;$J13),$I13-SUM($N13:Y13),"")))))),
IF($E13&gt;$D$1,"",
IF(DATE(YEAR($E13)+(MONTH($E13)&gt;6)+Y$2,6,30)&gt;$D$1,"",
IF(AND($H13&lt;&gt;"",$H13&lt;DATE(YEAR($E13)-(MONTH($E13)&lt;=6)+Y$2,7,1)),"",
IF(AND(SUM($N13:Y13)&lt;$I13,$H13&lt;&gt;"",$H13&lt;=DATE(YEAR($E13)+(MONTH($E13)&gt;6)+Y$2,6,30),$H13&gt;=DATE(YEAR($E13)-(MONTH($E13)&lt;=6)+Y$2,7,1)),$K13*($I13-SUM($N13:Y13))*((DATE(YEAR($H13),MONTH($H13),DAY($H13))-DATE(YEAR($H13)-(MONTH($H13)&lt;=6),7,1))/365),
IF(Z$2&lt;=$J13,$K13*($I13-SUM($N13:Y13))*MROUND((EDATE($E13,12*Z$2))-(EDATE($E13,12*Y$2)),5)/365,""))))))</f>
        <v/>
      </c>
      <c r="AA13" s="249" t="str">
        <f xml:space="preserve">
IF($M13="SL",
IF($E13&gt;$D$1,"",
IF(DATE(YEAR($E13)+(MONTH($E13)&gt;6)+Z$2,6,30)&gt;$D$1,"",
IF(AND($H13&lt;&gt;"",$H13&lt;DATE(YEAR($E13)-(MONTH($E13)&lt;=6)+Z$2,7,1)),"",
IF(AND(SUM($N13:Z13)&lt;$I13,$H13&lt;&gt;"",$H13&lt;=DATE(YEAR($E13)+(MONTH($E13)&gt;6)+Z$2,6,30),$H13&gt;=DATE(YEAR($E13)-(MONTH($E13)&lt;=6)+Z$2,7,1)),$I13/($J13*365)*(DATE(YEAR($H13),MONTH($H13),DAY($H13))-DATE(YEAR($H13)-(MONTH($H13)&lt;=6),7,1)),
IF(AND(SUM($N13:Z13)&lt;$I13,AA$2&lt;=$J13),$I13/($J13*365)*MROUND((EDATE($E13,12*AA$2))-(EDATE($E13,12*Z$2)),5),
IF(AND(SUM($N13:Z13)&lt;$I13,AA$2&gt;$J13),$I13-SUM($N13:Z13),"")))))),
IF($E13&gt;$D$1,"",
IF(DATE(YEAR($E13)+(MONTH($E13)&gt;6)+Z$2,6,30)&gt;$D$1,"",
IF(AND($H13&lt;&gt;"",$H13&lt;DATE(YEAR($E13)-(MONTH($E13)&lt;=6)+Z$2,7,1)),"",
IF(AND(SUM($N13:Z13)&lt;$I13,$H13&lt;&gt;"",$H13&lt;=DATE(YEAR($E13)+(MONTH($E13)&gt;6)+Z$2,6,30),$H13&gt;=DATE(YEAR($E13)-(MONTH($E13)&lt;=6)+Z$2,7,1)),$K13*($I13-SUM($N13:Z13))*((DATE(YEAR($H13),MONTH($H13),DAY($H13))-DATE(YEAR($H13)-(MONTH($H13)&lt;=6),7,1))/365),
IF(AA$2&lt;=$J13,$K13*($I13-SUM($N13:Z13))*MROUND((EDATE($E13,12*AA$2))-(EDATE($E13,12*Z$2)),5)/365,""))))))</f>
        <v/>
      </c>
      <c r="AB13" s="249" t="str">
        <f xml:space="preserve">
IF($M13="SL",
IF($E13&gt;$D$1,"",
IF(DATE(YEAR($E13)+(MONTH($E13)&gt;6)+AA$2,6,30)&gt;$D$1,"",
IF(AND($H13&lt;&gt;"",$H13&lt;DATE(YEAR($E13)-(MONTH($E13)&lt;=6)+AA$2,7,1)),"",
IF(AND(SUM($N13:AA13)&lt;$I13,$H13&lt;&gt;"",$H13&lt;=DATE(YEAR($E13)+(MONTH($E13)&gt;6)+AA$2,6,30),$H13&gt;=DATE(YEAR($E13)-(MONTH($E13)&lt;=6)+AA$2,7,1)),$I13/($J13*365)*(DATE(YEAR($H13),MONTH($H13),DAY($H13))-DATE(YEAR($H13)-(MONTH($H13)&lt;=6),7,1)),
IF(AND(SUM($N13:AA13)&lt;$I13,AB$2&lt;=$J13),$I13/($J13*365)*MROUND((EDATE($E13,12*AB$2))-(EDATE($E13,12*AA$2)),5),
IF(AND(SUM($N13:AA13)&lt;$I13,AB$2&gt;$J13),$I13-SUM($N13:AA13),"")))))),
IF($E13&gt;$D$1,"",
IF(DATE(YEAR($E13)+(MONTH($E13)&gt;6)+AA$2,6,30)&gt;$D$1,"",
IF(AND($H13&lt;&gt;"",$H13&lt;DATE(YEAR($E13)-(MONTH($E13)&lt;=6)+AA$2,7,1)),"",
IF(AND(SUM($N13:AA13)&lt;$I13,$H13&lt;&gt;"",$H13&lt;=DATE(YEAR($E13)+(MONTH($E13)&gt;6)+AA$2,6,30),$H13&gt;=DATE(YEAR($E13)-(MONTH($E13)&lt;=6)+AA$2,7,1)),$K13*($I13-SUM($N13:AA13))*((DATE(YEAR($H13),MONTH($H13),DAY($H13))-DATE(YEAR($H13)-(MONTH($H13)&lt;=6),7,1))/365),
IF(AB$2&lt;=$J13,$K13*($I13-SUM($N13:AA13))*MROUND((EDATE($E13,12*AB$2))-(EDATE($E13,12*AA$2)),5)/365,""))))))</f>
        <v/>
      </c>
      <c r="AC13" s="249" t="str">
        <f xml:space="preserve">
IF($M13="SL",
IF($E13&gt;$D$1,"",
IF(DATE(YEAR($E13)+(MONTH($E13)&gt;6)+AB$2,6,30)&gt;$D$1,"",
IF(AND($H13&lt;&gt;"",$H13&lt;DATE(YEAR($E13)-(MONTH($E13)&lt;=6)+AB$2,7,1)),"",
IF(AND(SUM($N13:AB13)&lt;$I13,$H13&lt;&gt;"",$H13&lt;=DATE(YEAR($E13)+(MONTH($E13)&gt;6)+AB$2,6,30),$H13&gt;=DATE(YEAR($E13)-(MONTH($E13)&lt;=6)+AB$2,7,1)),$I13/($J13*365)*(DATE(YEAR($H13),MONTH($H13),DAY($H13))-DATE(YEAR($H13)-(MONTH($H13)&lt;=6),7,1)),
IF(AND(SUM($N13:AB13)&lt;$I13,AC$2&lt;=$J13),$I13/($J13*365)*MROUND((EDATE($E13,12*AC$2))-(EDATE($E13,12*AB$2)),5),
IF(AND(SUM($N13:AB13)&lt;$I13,AC$2&gt;$J13),$I13-SUM($N13:AB13),"")))))),
IF($E13&gt;$D$1,"",
IF(DATE(YEAR($E13)+(MONTH($E13)&gt;6)+AB$2,6,30)&gt;$D$1,"",
IF(AND($H13&lt;&gt;"",$H13&lt;DATE(YEAR($E13)-(MONTH($E13)&lt;=6)+AB$2,7,1)),"",
IF(AND(SUM($N13:AB13)&lt;$I13,$H13&lt;&gt;"",$H13&lt;=DATE(YEAR($E13)+(MONTH($E13)&gt;6)+AB$2,6,30),$H13&gt;=DATE(YEAR($E13)-(MONTH($E13)&lt;=6)+AB$2,7,1)),$K13*($I13-SUM($N13:AB13))*((DATE(YEAR($H13),MONTH($H13),DAY($H13))-DATE(YEAR($H13)-(MONTH($H13)&lt;=6),7,1))/365),
IF(AC$2&lt;=$J13,$K13*($I13-SUM($N13:AB13))*MROUND((EDATE($E13,12*AC$2))-(EDATE($E13,12*AB$2)),5)/365,""))))))</f>
        <v/>
      </c>
      <c r="AD13" s="249" t="str">
        <f xml:space="preserve">
IF($M13="SL",
IF($E13&gt;$D$1,"",
IF(DATE(YEAR($E13)+(MONTH($E13)&gt;6)+AC$2,6,30)&gt;$D$1,"",
IF(AND($H13&lt;&gt;"",$H13&lt;DATE(YEAR($E13)-(MONTH($E13)&lt;=6)+AC$2,7,1)),"",
IF(AND(SUM($N13:AC13)&lt;$I13,$H13&lt;&gt;"",$H13&lt;=DATE(YEAR($E13)+(MONTH($E13)&gt;6)+AC$2,6,30),$H13&gt;=DATE(YEAR($E13)-(MONTH($E13)&lt;=6)+AC$2,7,1)),$I13/($J13*365)*(DATE(YEAR($H13),MONTH($H13),DAY($H13))-DATE(YEAR($H13)-(MONTH($H13)&lt;=6),7,1)),
IF(AND(SUM($N13:AC13)&lt;$I13,AD$2&lt;=$J13),$I13/($J13*365)*MROUND((EDATE($E13,12*AD$2))-(EDATE($E13,12*AC$2)),5),
IF(AND(SUM($N13:AC13)&lt;$I13,AD$2&gt;$J13),$I13-SUM($N13:AC13),"")))))),
IF($E13&gt;$D$1,"",
IF(DATE(YEAR($E13)+(MONTH($E13)&gt;6)+AC$2,6,30)&gt;$D$1,"",
IF(AND($H13&lt;&gt;"",$H13&lt;DATE(YEAR($E13)-(MONTH($E13)&lt;=6)+AC$2,7,1)),"",
IF(AND(SUM($N13:AC13)&lt;$I13,$H13&lt;&gt;"",$H13&lt;=DATE(YEAR($E13)+(MONTH($E13)&gt;6)+AC$2,6,30),$H13&gt;=DATE(YEAR($E13)-(MONTH($E13)&lt;=6)+AC$2,7,1)),$K13*($I13-SUM($N13:AC13))*((DATE(YEAR($H13),MONTH($H13),DAY($H13))-DATE(YEAR($H13)-(MONTH($H13)&lt;=6),7,1))/365),
IF(AD$2&lt;=$J13,$K13*($I13-SUM($N13:AC13))*MROUND((EDATE($E13,12*AD$2))-(EDATE($E13,12*AC$2)),5)/365,""))))))</f>
        <v/>
      </c>
      <c r="AE13" s="249" t="str">
        <f xml:space="preserve">
IF($M13="SL",
IF($E13&gt;$D$1,"",
IF(DATE(YEAR($E13)+(MONTH($E13)&gt;6)+AD$2,6,30)&gt;$D$1,"",
IF(AND($H13&lt;&gt;"",$H13&lt;DATE(YEAR($E13)-(MONTH($E13)&lt;=6)+AD$2,7,1)),"",
IF(AND(SUM($N13:AD13)&lt;$I13,$H13&lt;&gt;"",$H13&lt;=DATE(YEAR($E13)+(MONTH($E13)&gt;6)+AD$2,6,30),$H13&gt;=DATE(YEAR($E13)-(MONTH($E13)&lt;=6)+AD$2,7,1)),$I13/($J13*365)*(DATE(YEAR($H13),MONTH($H13),DAY($H13))-DATE(YEAR($H13)-(MONTH($H13)&lt;=6),7,1)),
IF(AND(SUM($N13:AD13)&lt;$I13,AE$2&lt;=$J13),$I13/($J13*365)*MROUND((EDATE($E13,12*AE$2))-(EDATE($E13,12*AD$2)),5),
IF(AND(SUM($N13:AD13)&lt;$I13,AE$2&gt;$J13),$I13-SUM($N13:AD13),"")))))),
IF($E13&gt;$D$1,"",
IF(DATE(YEAR($E13)+(MONTH($E13)&gt;6)+AD$2,6,30)&gt;$D$1,"",
IF(AND($H13&lt;&gt;"",$H13&lt;DATE(YEAR($E13)-(MONTH($E13)&lt;=6)+AD$2,7,1)),"",
IF(AND(SUM($N13:AD13)&lt;$I13,$H13&lt;&gt;"",$H13&lt;=DATE(YEAR($E13)+(MONTH($E13)&gt;6)+AD$2,6,30),$H13&gt;=DATE(YEAR($E13)-(MONTH($E13)&lt;=6)+AD$2,7,1)),$K13*($I13-SUM($N13:AD13))*((DATE(YEAR($H13),MONTH($H13),DAY($H13))-DATE(YEAR($H13)-(MONTH($H13)&lt;=6),7,1))/365),
IF(AE$2&lt;=$J13,$K13*($I13-SUM($N13:AD13))*MROUND((EDATE($E13,12*AE$2))-(EDATE($E13,12*AD$2)),5)/365,""))))))</f>
        <v/>
      </c>
      <c r="AF13" s="249" t="str">
        <f xml:space="preserve">
IF($M13="SL",
IF($E13&gt;$D$1,"",
IF(DATE(YEAR($E13)+(MONTH($E13)&gt;6)+AE$2,6,30)&gt;$D$1,"",
IF(AND($H13&lt;&gt;"",$H13&lt;DATE(YEAR($E13)-(MONTH($E13)&lt;=6)+AE$2,7,1)),"",
IF(AND(SUM($N13:AE13)&lt;$I13,$H13&lt;&gt;"",$H13&lt;=DATE(YEAR($E13)+(MONTH($E13)&gt;6)+AE$2,6,30),$H13&gt;=DATE(YEAR($E13)-(MONTH($E13)&lt;=6)+AE$2,7,1)),$I13/($J13*365)*(DATE(YEAR($H13),MONTH($H13),DAY($H13))-DATE(YEAR($H13)-(MONTH($H13)&lt;=6),7,1)),
IF(AND(SUM($N13:AE13)&lt;$I13,AF$2&lt;=$J13),$I13/($J13*365)*MROUND((EDATE($E13,12*AF$2))-(EDATE($E13,12*AE$2)),5),
IF(AND(SUM($N13:AE13)&lt;$I13,AF$2&gt;$J13),$I13-SUM($N13:AE13),"")))))),
IF($E13&gt;$D$1,"",
IF(DATE(YEAR($E13)+(MONTH($E13)&gt;6)+AE$2,6,30)&gt;$D$1,"",
IF(AND($H13&lt;&gt;"",$H13&lt;DATE(YEAR($E13)-(MONTH($E13)&lt;=6)+AE$2,7,1)),"",
IF(AND(SUM($N13:AE13)&lt;$I13,$H13&lt;&gt;"",$H13&lt;=DATE(YEAR($E13)+(MONTH($E13)&gt;6)+AE$2,6,30),$H13&gt;=DATE(YEAR($E13)-(MONTH($E13)&lt;=6)+AE$2,7,1)),$K13*($I13-SUM($N13:AE13))*((DATE(YEAR($H13),MONTH($H13),DAY($H13))-DATE(YEAR($H13)-(MONTH($H13)&lt;=6),7,1))/365),
IF(AF$2&lt;=$J13,$K13*($I13-SUM($N13:AE13))*MROUND((EDATE($E13,12*AF$2))-(EDATE($E13,12*AE$2)),5)/365,""))))))</f>
        <v/>
      </c>
      <c r="AG13" s="249" t="str">
        <f xml:space="preserve">
IF($M13="SL",
IF($E13&gt;$D$1,"",
IF(DATE(YEAR($E13)+(MONTH($E13)&gt;6)+AF$2,6,30)&gt;$D$1,"",
IF(AND($H13&lt;&gt;"",$H13&lt;DATE(YEAR($E13)-(MONTH($E13)&lt;=6)+AF$2,7,1)),"",
IF(AND(SUM($N13:AF13)&lt;$I13,$H13&lt;&gt;"",$H13&lt;=DATE(YEAR($E13)+(MONTH($E13)&gt;6)+AF$2,6,30),$H13&gt;=DATE(YEAR($E13)-(MONTH($E13)&lt;=6)+AF$2,7,1)),$I13/($J13*365)*(DATE(YEAR($H13),MONTH($H13),DAY($H13))-DATE(YEAR($H13)-(MONTH($H13)&lt;=6),7,1)),
IF(AND(SUM($N13:AF13)&lt;$I13,AG$2&lt;=$J13),$I13/($J13*365)*MROUND((EDATE($E13,12*AG$2))-(EDATE($E13,12*AF$2)),5),
IF(AND(SUM($N13:AF13)&lt;$I13,AG$2&gt;$J13),$I13-SUM($N13:AF13),"")))))),
IF($E13&gt;$D$1,"",
IF(DATE(YEAR($E13)+(MONTH($E13)&gt;6)+AF$2,6,30)&gt;$D$1,"",
IF(AND($H13&lt;&gt;"",$H13&lt;DATE(YEAR($E13)-(MONTH($E13)&lt;=6)+AF$2,7,1)),"",
IF(AND(SUM($N13:AF13)&lt;$I13,$H13&lt;&gt;"",$H13&lt;=DATE(YEAR($E13)+(MONTH($E13)&gt;6)+AF$2,6,30),$H13&gt;=DATE(YEAR($E13)-(MONTH($E13)&lt;=6)+AF$2,7,1)),$K13*($I13-SUM($N13:AF13))*((DATE(YEAR($H13),MONTH($H13),DAY($H13))-DATE(YEAR($H13)-(MONTH($H13)&lt;=6),7,1))/365),
IF(AG$2&lt;=$J13,$K13*($I13-SUM($N13:AF13))*MROUND((EDATE($E13,12*AG$2))-(EDATE($E13,12*AF$2)),5)/365,""))))))</f>
        <v/>
      </c>
      <c r="AH13" s="249" t="str">
        <f xml:space="preserve">
IF($M13="SL",
IF($E13&gt;$D$1,"",
IF(DATE(YEAR($E13)+(MONTH($E13)&gt;6)+AG$2,6,30)&gt;$D$1,"",
IF(AND($H13&lt;&gt;"",$H13&lt;DATE(YEAR($E13)-(MONTH($E13)&lt;=6)+AG$2,7,1)),"",
IF(AND(SUM($N13:AG13)&lt;$I13,$H13&lt;&gt;"",$H13&lt;=DATE(YEAR($E13)+(MONTH($E13)&gt;6)+AG$2,6,30),$H13&gt;=DATE(YEAR($E13)-(MONTH($E13)&lt;=6)+AG$2,7,1)),$I13/($J13*365)*(DATE(YEAR($H13),MONTH($H13),DAY($H13))-DATE(YEAR($H13)-(MONTH($H13)&lt;=6),7,1)),
IF(AND(SUM($N13:AG13)&lt;$I13,AH$2&lt;=$J13),$I13/($J13*365)*MROUND((EDATE($E13,12*AH$2))-(EDATE($E13,12*AG$2)),5),
IF(AND(SUM($N13:AG13)&lt;$I13,AH$2&gt;$J13),$I13-SUM($N13:AG13),"")))))),
IF($E13&gt;$D$1,"",
IF(DATE(YEAR($E13)+(MONTH($E13)&gt;6)+AG$2,6,30)&gt;$D$1,"",
IF(AND($H13&lt;&gt;"",$H13&lt;DATE(YEAR($E13)-(MONTH($E13)&lt;=6)+AG$2,7,1)),"",
IF(AND(SUM($N13:AG13)&lt;$I13,$H13&lt;&gt;"",$H13&lt;=DATE(YEAR($E13)+(MONTH($E13)&gt;6)+AG$2,6,30),$H13&gt;=DATE(YEAR($E13)-(MONTH($E13)&lt;=6)+AG$2,7,1)),$K13*($I13-SUM($N13:AG13))*((DATE(YEAR($H13),MONTH($H13),DAY($H13))-DATE(YEAR($H13)-(MONTH($H13)&lt;=6),7,1))/365),
IF(AH$2&lt;=$J13,$K13*($I13-SUM($N13:AG13))*MROUND((EDATE($E13,12*AH$2))-(EDATE($E13,12*AG$2)),5)/365,""))))))</f>
        <v/>
      </c>
      <c r="AI13" s="249" t="str">
        <f xml:space="preserve">
IF($M13="SL",
IF($E13&gt;$D$1,"",
IF(DATE(YEAR($E13)+(MONTH($E13)&gt;6)+AH$2,6,30)&gt;$D$1,"",
IF(AND($H13&lt;&gt;"",$H13&lt;DATE(YEAR($E13)-(MONTH($E13)&lt;=6)+AH$2,7,1)),"",
IF(AND(SUM($N13:AH13)&lt;$I13,$H13&lt;&gt;"",$H13&lt;=DATE(YEAR($E13)+(MONTH($E13)&gt;6)+AH$2,6,30),$H13&gt;=DATE(YEAR($E13)-(MONTH($E13)&lt;=6)+AH$2,7,1)),$I13/($J13*365)*(DATE(YEAR($H13),MONTH($H13),DAY($H13))-DATE(YEAR($H13)-(MONTH($H13)&lt;=6),7,1)),
IF(AND(SUM($N13:AH13)&lt;$I13,AI$2&lt;=$J13),$I13/($J13*365)*MROUND((EDATE($E13,12*AI$2))-(EDATE($E13,12*AH$2)),5),
IF(AND(SUM($N13:AH13)&lt;$I13,AI$2&gt;$J13),$I13-SUM($N13:AH13),"")))))),
IF($E13&gt;$D$1,"",
IF(DATE(YEAR($E13)+(MONTH($E13)&gt;6)+AH$2,6,30)&gt;$D$1,"",
IF(AND($H13&lt;&gt;"",$H13&lt;DATE(YEAR($E13)-(MONTH($E13)&lt;=6)+AH$2,7,1)),"",
IF(AND(SUM($N13:AH13)&lt;$I13,$H13&lt;&gt;"",$H13&lt;=DATE(YEAR($E13)+(MONTH($E13)&gt;6)+AH$2,6,30),$H13&gt;=DATE(YEAR($E13)-(MONTH($E13)&lt;=6)+AH$2,7,1)),$K13*($I13-SUM($N13:AH13))*((DATE(YEAR($H13),MONTH($H13),DAY($H13))-DATE(YEAR($H13)-(MONTH($H13)&lt;=6),7,1))/365),
IF(AI$2&lt;=$J13,$K13*($I13-SUM($N13:AH13))*MROUND((EDATE($E13,12*AI$2))-(EDATE($E13,12*AH$2)),5)/365,""))))))</f>
        <v/>
      </c>
      <c r="AJ13" s="249" t="str">
        <f xml:space="preserve">
IF($M13="SL",
IF($E13&gt;$D$1,"",
IF(DATE(YEAR($E13)+(MONTH($E13)&gt;6)+AI$2,6,30)&gt;$D$1,"",
IF(AND($H13&lt;&gt;"",$H13&lt;DATE(YEAR($E13)-(MONTH($E13)&lt;=6)+AI$2,7,1)),"",
IF(AND(SUM($N13:AI13)&lt;$I13,$H13&lt;&gt;"",$H13&lt;=DATE(YEAR($E13)+(MONTH($E13)&gt;6)+AI$2,6,30),$H13&gt;=DATE(YEAR($E13)-(MONTH($E13)&lt;=6)+AI$2,7,1)),$I13/($J13*365)*(DATE(YEAR($H13),MONTH($H13),DAY($H13))-DATE(YEAR($H13)-(MONTH($H13)&lt;=6),7,1)),
IF(AND(SUM($N13:AI13)&lt;$I13,AJ$2&lt;=$J13),$I13/($J13*365)*MROUND((EDATE($E13,12*AJ$2))-(EDATE($E13,12*AI$2)),5),
IF(AND(SUM($N13:AI13)&lt;$I13,AJ$2&gt;$J13),$I13-SUM($N13:AI13),"")))))),
IF($E13&gt;$D$1,"",
IF(DATE(YEAR($E13)+(MONTH($E13)&gt;6)+AI$2,6,30)&gt;$D$1,"",
IF(AND($H13&lt;&gt;"",$H13&lt;DATE(YEAR($E13)-(MONTH($E13)&lt;=6)+AI$2,7,1)),"",
IF(AND(SUM($N13:AI13)&lt;$I13,$H13&lt;&gt;"",$H13&lt;=DATE(YEAR($E13)+(MONTH($E13)&gt;6)+AI$2,6,30),$H13&gt;=DATE(YEAR($E13)-(MONTH($E13)&lt;=6)+AI$2,7,1)),$K13*($I13-SUM($N13:AI13))*((DATE(YEAR($H13),MONTH($H13),DAY($H13))-DATE(YEAR($H13)-(MONTH($H13)&lt;=6),7,1))/365),
IF(AJ$2&lt;=$J13,$K13*($I13-SUM($N13:AI13))*MROUND((EDATE($E13,12*AJ$2))-(EDATE($E13,12*AI$2)),5)/365,""))))))</f>
        <v/>
      </c>
      <c r="AK13" s="249" t="str">
        <f xml:space="preserve">
IF($M13="SL",
IF($E13&gt;$D$1,"",
IF(DATE(YEAR($E13)+(MONTH($E13)&gt;6)+AJ$2,6,30)&gt;$D$1,"",
IF(AND($H13&lt;&gt;"",$H13&lt;DATE(YEAR($E13)-(MONTH($E13)&lt;=6)+AJ$2,7,1)),"",
IF(AND(SUM($N13:AJ13)&lt;$I13,$H13&lt;&gt;"",$H13&lt;=DATE(YEAR($E13)+(MONTH($E13)&gt;6)+AJ$2,6,30),$H13&gt;=DATE(YEAR($E13)-(MONTH($E13)&lt;=6)+AJ$2,7,1)),$I13/($J13*365)*(DATE(YEAR($H13),MONTH($H13),DAY($H13))-DATE(YEAR($H13)-(MONTH($H13)&lt;=6),7,1)),
IF(AND(SUM($N13:AJ13)&lt;$I13,AK$2&lt;=$J13),$I13/($J13*365)*MROUND((EDATE($E13,12*AK$2))-(EDATE($E13,12*AJ$2)),5),
IF(AND(SUM($N13:AJ13)&lt;$I13,AK$2&gt;$J13),$I13-SUM($N13:AJ13),"")))))),
IF($E13&gt;$D$1,"",
IF(DATE(YEAR($E13)+(MONTH($E13)&gt;6)+AJ$2,6,30)&gt;$D$1,"",
IF(AND($H13&lt;&gt;"",$H13&lt;DATE(YEAR($E13)-(MONTH($E13)&lt;=6)+AJ$2,7,1)),"",
IF(AND(SUM($N13:AJ13)&lt;$I13,$H13&lt;&gt;"",$H13&lt;=DATE(YEAR($E13)+(MONTH($E13)&gt;6)+AJ$2,6,30),$H13&gt;=DATE(YEAR($E13)-(MONTH($E13)&lt;=6)+AJ$2,7,1)),$K13*($I13-SUM($N13:AJ13))*((DATE(YEAR($H13),MONTH($H13),DAY($H13))-DATE(YEAR($H13)-(MONTH($H13)&lt;=6),7,1))/365),
IF(AK$2&lt;=$J13,$K13*($I13-SUM($N13:AJ13))*MROUND((EDATE($E13,12*AK$2))-(EDATE($E13,12*AJ$2)),5)/365,""))))))</f>
        <v/>
      </c>
      <c r="AL13" s="249" t="str">
        <f xml:space="preserve">
IF($M13="SL",
IF($E13&gt;$D$1,"",
IF(DATE(YEAR($E13)+(MONTH($E13)&gt;6)+AK$2,6,30)&gt;$D$1,"",
IF(AND($H13&lt;&gt;"",$H13&lt;DATE(YEAR($E13)-(MONTH($E13)&lt;=6)+AK$2,7,1)),"",
IF(AND(SUM($N13:AK13)&lt;$I13,$H13&lt;&gt;"",$H13&lt;=DATE(YEAR($E13)+(MONTH($E13)&gt;6)+AK$2,6,30),$H13&gt;=DATE(YEAR($E13)-(MONTH($E13)&lt;=6)+AK$2,7,1)),$I13/($J13*365)*(DATE(YEAR($H13),MONTH($H13),DAY($H13))-DATE(YEAR($H13)-(MONTH($H13)&lt;=6),7,1)),
IF(AND(SUM($N13:AK13)&lt;$I13,AL$2&lt;=$J13),$I13/($J13*365)*MROUND((EDATE($E13,12*AL$2))-(EDATE($E13,12*AK$2)),5),
IF(AND(SUM($N13:AK13)&lt;$I13,AL$2&gt;$J13),$I13-SUM($N13:AK13),"")))))),
IF($E13&gt;$D$1,"",
IF(DATE(YEAR($E13)+(MONTH($E13)&gt;6)+AK$2,6,30)&gt;$D$1,"",
IF(AND($H13&lt;&gt;"",$H13&lt;DATE(YEAR($E13)-(MONTH($E13)&lt;=6)+AK$2,7,1)),"",
IF(AND(SUM($N13:AK13)&lt;$I13,$H13&lt;&gt;"",$H13&lt;=DATE(YEAR($E13)+(MONTH($E13)&gt;6)+AK$2,6,30),$H13&gt;=DATE(YEAR($E13)-(MONTH($E13)&lt;=6)+AK$2,7,1)),$K13*($I13-SUM($N13:AK13))*((DATE(YEAR($H13),MONTH($H13),DAY($H13))-DATE(YEAR($H13)-(MONTH($H13)&lt;=6),7,1))/365),
IF(AL$2&lt;=$J13,$K13*($I13-SUM($N13:AK13))*MROUND((EDATE($E13,12*AL$2))-(EDATE($E13,12*AK$2)),5)/365,""))))))</f>
        <v/>
      </c>
      <c r="AM13" s="249" t="str">
        <f xml:space="preserve">
IF($M13="SL",
IF($E13&gt;$D$1,"",
IF(DATE(YEAR($E13)+(MONTH($E13)&gt;6)+AL$2,6,30)&gt;$D$1,"",
IF(AND($H13&lt;&gt;"",$H13&lt;DATE(YEAR($E13)-(MONTH($E13)&lt;=6)+AL$2,7,1)),"",
IF(AND(SUM($N13:AL13)&lt;$I13,$H13&lt;&gt;"",$H13&lt;=DATE(YEAR($E13)+(MONTH($E13)&gt;6)+AL$2,6,30),$H13&gt;=DATE(YEAR($E13)-(MONTH($E13)&lt;=6)+AL$2,7,1)),$I13/($J13*365)*(DATE(YEAR($H13),MONTH($H13),DAY($H13))-DATE(YEAR($H13)-(MONTH($H13)&lt;=6),7,1)),
IF(AND(SUM($N13:AL13)&lt;$I13,AM$2&lt;=$J13),$I13/($J13*365)*MROUND((EDATE($E13,12*AM$2))-(EDATE($E13,12*AL$2)),5),
IF(AND(SUM($N13:AL13)&lt;$I13,AM$2&gt;$J13),$I13-SUM($N13:AL13),"")))))),
IF($E13&gt;$D$1,"",
IF(DATE(YEAR($E13)+(MONTH($E13)&gt;6)+AL$2,6,30)&gt;$D$1,"",
IF(AND($H13&lt;&gt;"",$H13&lt;DATE(YEAR($E13)-(MONTH($E13)&lt;=6)+AL$2,7,1)),"",
IF(AND(SUM($N13:AL13)&lt;$I13,$H13&lt;&gt;"",$H13&lt;=DATE(YEAR($E13)+(MONTH($E13)&gt;6)+AL$2,6,30),$H13&gt;=DATE(YEAR($E13)-(MONTH($E13)&lt;=6)+AL$2,7,1)),$K13*($I13-SUM($N13:AL13))*((DATE(YEAR($H13),MONTH($H13),DAY($H13))-DATE(YEAR($H13)-(MONTH($H13)&lt;=6),7,1))/365),
IF(AM$2&lt;=$J13,$K13*($I13-SUM($N13:AL13))*MROUND((EDATE($E13,12*AM$2))-(EDATE($E13,12*AL$2)),5)/365,""))))))</f>
        <v/>
      </c>
      <c r="AN13" s="249" t="str">
        <f xml:space="preserve">
IF($M13="SL",
IF($E13&gt;$D$1,"",
IF(DATE(YEAR($E13)+(MONTH($E13)&gt;6)+AM$2,6,30)&gt;$D$1,"",
IF(AND($H13&lt;&gt;"",$H13&lt;DATE(YEAR($E13)-(MONTH($E13)&lt;=6)+AM$2,7,1)),"",
IF(AND(SUM($N13:AM13)&lt;$I13,$H13&lt;&gt;"",$H13&lt;=DATE(YEAR($E13)+(MONTH($E13)&gt;6)+AM$2,6,30),$H13&gt;=DATE(YEAR($E13)-(MONTH($E13)&lt;=6)+AM$2,7,1)),$I13/($J13*365)*(DATE(YEAR($H13),MONTH($H13),DAY($H13))-DATE(YEAR($H13)-(MONTH($H13)&lt;=6),7,1)),
IF(AND(SUM($N13:AM13)&lt;$I13,AN$2&lt;=$J13),$I13/($J13*365)*MROUND((EDATE($E13,12*AN$2))-(EDATE($E13,12*AM$2)),5),
IF(AND(SUM($N13:AM13)&lt;$I13,AN$2&gt;$J13),$I13-SUM($N13:AM13),"")))))),
IF($E13&gt;$D$1,"",
IF(DATE(YEAR($E13)+(MONTH($E13)&gt;6)+AM$2,6,30)&gt;$D$1,"",
IF(AND($H13&lt;&gt;"",$H13&lt;DATE(YEAR($E13)-(MONTH($E13)&lt;=6)+AM$2,7,1)),"",
IF(AND(SUM($N13:AM13)&lt;$I13,$H13&lt;&gt;"",$H13&lt;=DATE(YEAR($E13)+(MONTH($E13)&gt;6)+AM$2,6,30),$H13&gt;=DATE(YEAR($E13)-(MONTH($E13)&lt;=6)+AM$2,7,1)),$K13*($I13-SUM($N13:AM13))*((DATE(YEAR($H13),MONTH($H13),DAY($H13))-DATE(YEAR($H13)-(MONTH($H13)&lt;=6),7,1))/365),
IF(AN$2&lt;=$J13,$K13*($I13-SUM($N13:AM13))*MROUND((EDATE($E13,12*AN$2))-(EDATE($E13,12*AM$2)),5)/365,""))))))</f>
        <v/>
      </c>
      <c r="AO13" s="249" t="str">
        <f xml:space="preserve">
IF($M13="SL",
IF($E13&gt;$D$1,"",
IF(DATE(YEAR($E13)+(MONTH($E13)&gt;6)+AN$2,6,30)&gt;$D$1,"",
IF(AND($H13&lt;&gt;"",$H13&lt;DATE(YEAR($E13)-(MONTH($E13)&lt;=6)+AN$2,7,1)),"",
IF(AND(SUM($N13:AN13)&lt;$I13,$H13&lt;&gt;"",$H13&lt;=DATE(YEAR($E13)+(MONTH($E13)&gt;6)+AN$2,6,30),$H13&gt;=DATE(YEAR($E13)-(MONTH($E13)&lt;=6)+AN$2,7,1)),$I13/($J13*365)*(DATE(YEAR($H13),MONTH($H13),DAY($H13))-DATE(YEAR($H13)-(MONTH($H13)&lt;=6),7,1)),
IF(AND(SUM($N13:AN13)&lt;$I13,AO$2&lt;=$J13),$I13/($J13*365)*MROUND((EDATE($E13,12*AO$2))-(EDATE($E13,12*AN$2)),5),
IF(AND(SUM($N13:AN13)&lt;$I13,AO$2&gt;$J13),$I13-SUM($N13:AN13),"")))))),
IF($E13&gt;$D$1,"",
IF(DATE(YEAR($E13)+(MONTH($E13)&gt;6)+AN$2,6,30)&gt;$D$1,"",
IF(AND($H13&lt;&gt;"",$H13&lt;DATE(YEAR($E13)-(MONTH($E13)&lt;=6)+AN$2,7,1)),"",
IF(AND(SUM($N13:AN13)&lt;$I13,$H13&lt;&gt;"",$H13&lt;=DATE(YEAR($E13)+(MONTH($E13)&gt;6)+AN$2,6,30),$H13&gt;=DATE(YEAR($E13)-(MONTH($E13)&lt;=6)+AN$2,7,1)),$K13*($I13-SUM($N13:AN13))*((DATE(YEAR($H13),MONTH($H13),DAY($H13))-DATE(YEAR($H13)-(MONTH($H13)&lt;=6),7,1))/365),
IF(AO$2&lt;=$J13,$K13*($I13-SUM($N13:AN13))*MROUND((EDATE($E13,12*AO$2))-(EDATE($E13,12*AN$2)),5)/365,""))))))</f>
        <v/>
      </c>
      <c r="AP13" s="249" t="str">
        <f xml:space="preserve">
IF($M13="SL",
IF($E13&gt;$D$1,"",
IF(DATE(YEAR($E13)+(MONTH($E13)&gt;6)+AO$2,6,30)&gt;$D$1,"",
IF(AND($H13&lt;&gt;"",$H13&lt;DATE(YEAR($E13)-(MONTH($E13)&lt;=6)+AO$2,7,1)),"",
IF(AND(SUM($N13:AO13)&lt;$I13,$H13&lt;&gt;"",$H13&lt;=DATE(YEAR($E13)+(MONTH($E13)&gt;6)+AO$2,6,30),$H13&gt;=DATE(YEAR($E13)-(MONTH($E13)&lt;=6)+AO$2,7,1)),$I13/($J13*365)*(DATE(YEAR($H13),MONTH($H13),DAY($H13))-DATE(YEAR($H13)-(MONTH($H13)&lt;=6),7,1)),
IF(AND(SUM($N13:AO13)&lt;$I13,AP$2&lt;=$J13),$I13/($J13*365)*MROUND((EDATE($E13,12*AP$2))-(EDATE($E13,12*AO$2)),5),
IF(AND(SUM($N13:AO13)&lt;$I13,AP$2&gt;$J13),$I13-SUM($N13:AO13),"")))))),
IF($E13&gt;$D$1,"",
IF(DATE(YEAR($E13)+(MONTH($E13)&gt;6)+AO$2,6,30)&gt;$D$1,"",
IF(AND($H13&lt;&gt;"",$H13&lt;DATE(YEAR($E13)-(MONTH($E13)&lt;=6)+AO$2,7,1)),"",
IF(AND(SUM($N13:AO13)&lt;$I13,$H13&lt;&gt;"",$H13&lt;=DATE(YEAR($E13)+(MONTH($E13)&gt;6)+AO$2,6,30),$H13&gt;=DATE(YEAR($E13)-(MONTH($E13)&lt;=6)+AO$2,7,1)),$K13*($I13-SUM($N13:AO13))*((DATE(YEAR($H13),MONTH($H13),DAY($H13))-DATE(YEAR($H13)-(MONTH($H13)&lt;=6),7,1))/365),
IF(AP$2&lt;=$J13,$K13*($I13-SUM($N13:AO13))*MROUND((EDATE($E13,12*AP$2))-(EDATE($E13,12*AO$2)),5)/365,""))))))</f>
        <v/>
      </c>
      <c r="AQ13" s="249" t="str">
        <f xml:space="preserve">
IF($M13="SL",
IF($E13&gt;$D$1,"",
IF(DATE(YEAR($E13)+(MONTH($E13)&gt;6)+AP$2,6,30)&gt;$D$1,"",
IF(AND($H13&lt;&gt;"",$H13&lt;DATE(YEAR($E13)-(MONTH($E13)&lt;=6)+AP$2,7,1)),"",
IF(AND(SUM($N13:AP13)&lt;$I13,$H13&lt;&gt;"",$H13&lt;=DATE(YEAR($E13)+(MONTH($E13)&gt;6)+AP$2,6,30),$H13&gt;=DATE(YEAR($E13)-(MONTH($E13)&lt;=6)+AP$2,7,1)),$I13/($J13*365)*(DATE(YEAR($H13),MONTH($H13),DAY($H13))-DATE(YEAR($H13)-(MONTH($H13)&lt;=6),7,1)),
IF(AND(SUM($N13:AP13)&lt;$I13,AQ$2&lt;=$J13),$I13/($J13*365)*MROUND((EDATE($E13,12*AQ$2))-(EDATE($E13,12*AP$2)),5),
IF(AND(SUM($N13:AP13)&lt;$I13,AQ$2&gt;$J13),$I13-SUM($N13:AP13),"")))))),
IF($E13&gt;$D$1,"",
IF(DATE(YEAR($E13)+(MONTH($E13)&gt;6)+AP$2,6,30)&gt;$D$1,"",
IF(AND($H13&lt;&gt;"",$H13&lt;DATE(YEAR($E13)-(MONTH($E13)&lt;=6)+AP$2,7,1)),"",
IF(AND(SUM($N13:AP13)&lt;$I13,$H13&lt;&gt;"",$H13&lt;=DATE(YEAR($E13)+(MONTH($E13)&gt;6)+AP$2,6,30),$H13&gt;=DATE(YEAR($E13)-(MONTH($E13)&lt;=6)+AP$2,7,1)),$K13*($I13-SUM($N13:AP13))*((DATE(YEAR($H13),MONTH($H13),DAY($H13))-DATE(YEAR($H13)-(MONTH($H13)&lt;=6),7,1))/365),
IF(AQ$2&lt;=$J13,$K13*($I13-SUM($N13:AP13))*MROUND((EDATE($E13,12*AQ$2))-(EDATE($E13,12*AP$2)),5)/365,""))))))</f>
        <v/>
      </c>
      <c r="AR13" s="250">
        <f t="shared" si="6"/>
        <v>0</v>
      </c>
      <c r="AS13" s="250">
        <f t="shared" si="7"/>
        <v>0</v>
      </c>
      <c r="AU13" s="250">
        <f t="shared" si="8"/>
        <v>0</v>
      </c>
      <c r="AV13" s="250">
        <f t="shared" si="9"/>
        <v>0</v>
      </c>
      <c r="AW13" s="243"/>
      <c r="AX13" s="243"/>
      <c r="AY13" s="290"/>
    </row>
    <row r="14" spans="2:51" x14ac:dyDescent="0.35">
      <c r="B14" s="244" t="str">
        <f t="shared" si="12"/>
        <v/>
      </c>
      <c r="C14" s="244"/>
      <c r="D14" s="244"/>
      <c r="E14" s="407"/>
      <c r="F14" s="246" t="str">
        <f t="shared" si="3"/>
        <v/>
      </c>
      <c r="G14" s="246" t="str">
        <f t="shared" si="13"/>
        <v/>
      </c>
      <c r="H14" s="408"/>
      <c r="I14" s="250"/>
      <c r="J14" s="244"/>
      <c r="K14" s="247" t="str">
        <f t="shared" si="14"/>
        <v/>
      </c>
      <c r="L14" s="297"/>
      <c r="M14" s="409" t="str">
        <f>IFERROR(VLOOKUP($L14,'Ref tables'!$I$3:$J$4,2,0),"")</f>
        <v/>
      </c>
      <c r="N14" s="249" t="str">
        <f t="shared" si="16"/>
        <v/>
      </c>
      <c r="O14" s="249" t="str">
        <f xml:space="preserve">
IF($M14="SL",
IF($E14&gt;$D$1,"",
IF(DATE(YEAR($E14)+(MONTH($E14)&gt;6)+N$2,6,30)&gt;$D$1,"",
IF(AND($H14&lt;&gt;"",$H14&lt;DATE(YEAR($E14)-(MONTH($E14)&lt;=6)+N$2,7,1)),"",
IF(AND(SUM($N14:N14)&lt;$I14,$H14&lt;&gt;"",$H14&lt;=DATE(YEAR($E14)+(MONTH($E14)&gt;6)+N$2,6,30),$H14&gt;=DATE(YEAR($E14)-(MONTH($E14)&lt;=6)+N$2,7,1)),$I14/($J14*365)*(DATE(YEAR($H14),MONTH($H14),DAY($H14))-DATE(YEAR($H14)-(MONTH($H14)&lt;=6),7,1)),
IF(AND(SUM($N14:N14)&lt;$I14,O$2&lt;=$J14),$I14/($J14*365)*MROUND((EDATE($E14,12*O$2))-(EDATE($E14,12*N$2)),5),
IF(AND(SUM($N14:N14)&lt;$I14,O$2&gt;$J14),$I14-SUM($N14:N14),"")))))),
IF($E14&gt;$D$1,"",
IF(DATE(YEAR($E14)+(MONTH($E14)&gt;6)+N$2,6,30)&gt;$D$1,"",
IF(AND($H14&lt;&gt;"",$H14&lt;DATE(YEAR($E14)-(MONTH($E14)&lt;=6)+N$2,7,1)),"",
IF(AND(SUM($N14:N14)&lt;$I14,$H14&lt;&gt;"",$H14&lt;=DATE(YEAR($E14)+(MONTH($E14)&gt;6)+N$2,6,30),$H14&gt;=DATE(YEAR($E14)-(MONTH($E14)&lt;=6)+N$2,7,1)),$K14*($I14-SUM($N14:N14))*((DATE(YEAR($H14),MONTH($H14),DAY($H14))-DATE(YEAR($H14)-(MONTH($H14)&lt;=6),7,1))/365),
IF(O$2&lt;=$J14,$K14*($I14-SUM($N14:N14))*MROUND((EDATE($E14,12*O$2))-(EDATE($E14,12*N$2)),5)/365,""))))))</f>
        <v/>
      </c>
      <c r="P14" s="249" t="str">
        <f xml:space="preserve">
IF($M14="SL",
IF($E14&gt;$D$1,"",
IF(DATE(YEAR($E14)+(MONTH($E14)&gt;6)+O$2,6,30)&gt;$D$1,"",
IF(AND($H14&lt;&gt;"",$H14&lt;DATE(YEAR($E14)-(MONTH($E14)&lt;=6)+O$2,7,1)),"",
IF(AND(SUM($N14:O14)&lt;$I14,$H14&lt;&gt;"",$H14&lt;=DATE(YEAR($E14)+(MONTH($E14)&gt;6)+O$2,6,30),$H14&gt;=DATE(YEAR($E14)-(MONTH($E14)&lt;=6)+O$2,7,1)),$I14/($J14*365)*(DATE(YEAR($H14),MONTH($H14),DAY($H14))-DATE(YEAR($H14)-(MONTH($H14)&lt;=6),7,1)),
IF(AND(SUM($N14:O14)&lt;$I14,P$2&lt;=$J14),$I14/($J14*365)*MROUND((EDATE($E14,12*P$2))-(EDATE($E14,12*O$2)),5),
IF(AND(SUM($N14:O14)&lt;$I14,P$2&gt;$J14),$I14-SUM($N14:O14),"")))))),
IF($E14&gt;$D$1,"",
IF(DATE(YEAR($E14)+(MONTH($E14)&gt;6)+O$2,6,30)&gt;$D$1,"",
IF(AND($H14&lt;&gt;"",$H14&lt;DATE(YEAR($E14)-(MONTH($E14)&lt;=6)+O$2,7,1)),"",
IF(AND(SUM($N14:O14)&lt;$I14,$H14&lt;&gt;"",$H14&lt;=DATE(YEAR($E14)+(MONTH($E14)&gt;6)+O$2,6,30),$H14&gt;=DATE(YEAR($E14)-(MONTH($E14)&lt;=6)+O$2,7,1)),$K14*($I14-SUM($N14:O14))*((DATE(YEAR($H14),MONTH($H14),DAY($H14))-DATE(YEAR($H14)-(MONTH($H14)&lt;=6),7,1))/365),
IF(P$2&lt;=$J14,$K14*($I14-SUM($N14:O14))*MROUND((EDATE($E14,12*P$2))-(EDATE($E14,12*O$2)),5)/365,""))))))</f>
        <v/>
      </c>
      <c r="Q14" s="249" t="str">
        <f xml:space="preserve">
IF($M14="SL",
IF($E14&gt;$D$1,"",
IF(DATE(YEAR($E14)+(MONTH($E14)&gt;6)+P$2,6,30)&gt;$D$1,"",
IF(AND($H14&lt;&gt;"",$H14&lt;DATE(YEAR($E14)-(MONTH($E14)&lt;=6)+P$2,7,1)),"",
IF(AND(SUM($N14:P14)&lt;$I14,$H14&lt;&gt;"",$H14&lt;=DATE(YEAR($E14)+(MONTH($E14)&gt;6)+P$2,6,30),$H14&gt;=DATE(YEAR($E14)-(MONTH($E14)&lt;=6)+P$2,7,1)),$I14/($J14*365)*(DATE(YEAR($H14),MONTH($H14),DAY($H14))-DATE(YEAR($H14)-(MONTH($H14)&lt;=6),7,1)),
IF(AND(SUM($N14:P14)&lt;$I14,Q$2&lt;=$J14),$I14/($J14*365)*MROUND((EDATE($E14,12*Q$2))-(EDATE($E14,12*P$2)),5),
IF(AND(SUM($N14:P14)&lt;$I14,Q$2&gt;$J14),$I14-SUM($N14:P14),"")))))),
IF($E14&gt;$D$1,"",
IF(DATE(YEAR($E14)+(MONTH($E14)&gt;6)+P$2,6,30)&gt;$D$1,"",
IF(AND($H14&lt;&gt;"",$H14&lt;DATE(YEAR($E14)-(MONTH($E14)&lt;=6)+P$2,7,1)),"",
IF(AND(SUM($N14:P14)&lt;$I14,$H14&lt;&gt;"",$H14&lt;=DATE(YEAR($E14)+(MONTH($E14)&gt;6)+P$2,6,30),$H14&gt;=DATE(YEAR($E14)-(MONTH($E14)&lt;=6)+P$2,7,1)),$K14*($I14-SUM($N14:P14))*((DATE(YEAR($H14),MONTH($H14),DAY($H14))-DATE(YEAR($H14)-(MONTH($H14)&lt;=6),7,1))/365),
IF(Q$2&lt;=$J14,$K14*($I14-SUM($N14:P14))*MROUND((EDATE($E14,12*Q$2))-(EDATE($E14,12*P$2)),5)/365,""))))))</f>
        <v/>
      </c>
      <c r="R14" s="249" t="str">
        <f xml:space="preserve">
IF($M14="SL",
IF($E14&gt;$D$1,"",
IF(DATE(YEAR($E14)+(MONTH($E14)&gt;6)+Q$2,6,30)&gt;$D$1,"",
IF(AND($H14&lt;&gt;"",$H14&lt;DATE(YEAR($E14)-(MONTH($E14)&lt;=6)+Q$2,7,1)),"",
IF(AND(SUM($N14:Q14)&lt;$I14,$H14&lt;&gt;"",$H14&lt;=DATE(YEAR($E14)+(MONTH($E14)&gt;6)+Q$2,6,30),$H14&gt;=DATE(YEAR($E14)-(MONTH($E14)&lt;=6)+Q$2,7,1)),$I14/($J14*365)*(DATE(YEAR($H14),MONTH($H14),DAY($H14))-DATE(YEAR($H14)-(MONTH($H14)&lt;=6),7,1)),
IF(AND(SUM($N14:Q14)&lt;$I14,R$2&lt;=$J14),$I14/($J14*365)*MROUND((EDATE($E14,12*R$2))-(EDATE($E14,12*Q$2)),5),
IF(AND(SUM($N14:Q14)&lt;$I14,R$2&gt;$J14),$I14-SUM($N14:Q14),"")))))),
IF($E14&gt;$D$1,"",
IF(DATE(YEAR($E14)+(MONTH($E14)&gt;6)+Q$2,6,30)&gt;$D$1,"",
IF(AND($H14&lt;&gt;"",$H14&lt;DATE(YEAR($E14)-(MONTH($E14)&lt;=6)+Q$2,7,1)),"",
IF(AND(SUM($N14:Q14)&lt;$I14,$H14&lt;&gt;"",$H14&lt;=DATE(YEAR($E14)+(MONTH($E14)&gt;6)+Q$2,6,30),$H14&gt;=DATE(YEAR($E14)-(MONTH($E14)&lt;=6)+Q$2,7,1)),$K14*($I14-SUM($N14:Q14))*((DATE(YEAR($H14),MONTH($H14),DAY($H14))-DATE(YEAR($H14)-(MONTH($H14)&lt;=6),7,1))/365),
IF(R$2&lt;=$J14,$K14*($I14-SUM($N14:Q14))*MROUND((EDATE($E14,12*R$2))-(EDATE($E14,12*Q$2)),5)/365,""))))))</f>
        <v/>
      </c>
      <c r="S14" s="249" t="str">
        <f xml:space="preserve">
IF($M14="SL",
IF($E14&gt;$D$1,"",
IF(DATE(YEAR($E14)+(MONTH($E14)&gt;6)+R$2,6,30)&gt;$D$1,"",
IF(AND($H14&lt;&gt;"",$H14&lt;DATE(YEAR($E14)-(MONTH($E14)&lt;=6)+R$2,7,1)),"",
IF(AND(SUM($N14:R14)&lt;$I14,$H14&lt;&gt;"",$H14&lt;=DATE(YEAR($E14)+(MONTH($E14)&gt;6)+R$2,6,30),$H14&gt;=DATE(YEAR($E14)-(MONTH($E14)&lt;=6)+R$2,7,1)),$I14/($J14*365)*(DATE(YEAR($H14),MONTH($H14),DAY($H14))-DATE(YEAR($H14)-(MONTH($H14)&lt;=6),7,1)),
IF(AND(SUM($N14:R14)&lt;$I14,S$2&lt;=$J14),$I14/($J14*365)*MROUND((EDATE($E14,12*S$2))-(EDATE($E14,12*R$2)),5),
IF(AND(SUM($N14:R14)&lt;$I14,S$2&gt;$J14),$I14-SUM($N14:R14),"")))))),
IF($E14&gt;$D$1,"",
IF(DATE(YEAR($E14)+(MONTH($E14)&gt;6)+R$2,6,30)&gt;$D$1,"",
IF(AND($H14&lt;&gt;"",$H14&lt;DATE(YEAR($E14)-(MONTH($E14)&lt;=6)+R$2,7,1)),"",
IF(AND(SUM($N14:R14)&lt;$I14,$H14&lt;&gt;"",$H14&lt;=DATE(YEAR($E14)+(MONTH($E14)&gt;6)+R$2,6,30),$H14&gt;=DATE(YEAR($E14)-(MONTH($E14)&lt;=6)+R$2,7,1)),$K14*($I14-SUM($N14:R14))*((DATE(YEAR($H14),MONTH($H14),DAY($H14))-DATE(YEAR($H14)-(MONTH($H14)&lt;=6),7,1))/365),
IF(S$2&lt;=$J14,$K14*($I14-SUM($N14:R14))*MROUND((EDATE($E14,12*S$2))-(EDATE($E14,12*R$2)),5)/365,""))))))</f>
        <v/>
      </c>
      <c r="T14" s="249" t="str">
        <f xml:space="preserve">
IF($M14="SL",
IF($E14&gt;$D$1,"",
IF(DATE(YEAR($E14)+(MONTH($E14)&gt;6)+S$2,6,30)&gt;$D$1,"",
IF(AND($H14&lt;&gt;"",$H14&lt;DATE(YEAR($E14)-(MONTH($E14)&lt;=6)+S$2,7,1)),"",
IF(AND(SUM($N14:S14)&lt;$I14,$H14&lt;&gt;"",$H14&lt;=DATE(YEAR($E14)+(MONTH($E14)&gt;6)+S$2,6,30),$H14&gt;=DATE(YEAR($E14)-(MONTH($E14)&lt;=6)+S$2,7,1)),$I14/($J14*365)*(DATE(YEAR($H14),MONTH($H14),DAY($H14))-DATE(YEAR($H14)-(MONTH($H14)&lt;=6),7,1)),
IF(AND(SUM($N14:S14)&lt;$I14,T$2&lt;=$J14),$I14/($J14*365)*MROUND((EDATE($E14,12*T$2))-(EDATE($E14,12*S$2)),5),
IF(AND(SUM($N14:S14)&lt;$I14,T$2&gt;$J14),$I14-SUM($N14:S14),"")))))),
IF($E14&gt;$D$1,"",
IF(DATE(YEAR($E14)+(MONTH($E14)&gt;6)+S$2,6,30)&gt;$D$1,"",
IF(AND($H14&lt;&gt;"",$H14&lt;DATE(YEAR($E14)-(MONTH($E14)&lt;=6)+S$2,7,1)),"",
IF(AND(SUM($N14:S14)&lt;$I14,$H14&lt;&gt;"",$H14&lt;=DATE(YEAR($E14)+(MONTH($E14)&gt;6)+S$2,6,30),$H14&gt;=DATE(YEAR($E14)-(MONTH($E14)&lt;=6)+S$2,7,1)),$K14*($I14-SUM($N14:S14))*((DATE(YEAR($H14),MONTH($H14),DAY($H14))-DATE(YEAR($H14)-(MONTH($H14)&lt;=6),7,1))/365),
IF(T$2&lt;=$J14,$K14*($I14-SUM($N14:S14))*MROUND((EDATE($E14,12*T$2))-(EDATE($E14,12*S$2)),5)/365,""))))))</f>
        <v/>
      </c>
      <c r="U14" s="249" t="str">
        <f xml:space="preserve">
IF($M14="SL",
IF($E14&gt;$D$1,"",
IF(DATE(YEAR($E14)+(MONTH($E14)&gt;6)+T$2,6,30)&gt;$D$1,"",
IF(AND($H14&lt;&gt;"",$H14&lt;DATE(YEAR($E14)-(MONTH($E14)&lt;=6)+T$2,7,1)),"",
IF(AND(SUM($N14:T14)&lt;$I14,$H14&lt;&gt;"",$H14&lt;=DATE(YEAR($E14)+(MONTH($E14)&gt;6)+T$2,6,30),$H14&gt;=DATE(YEAR($E14)-(MONTH($E14)&lt;=6)+T$2,7,1)),$I14/($J14*365)*(DATE(YEAR($H14),MONTH($H14),DAY($H14))-DATE(YEAR($H14)-(MONTH($H14)&lt;=6),7,1)),
IF(AND(SUM($N14:T14)&lt;$I14,U$2&lt;=$J14),$I14/($J14*365)*MROUND((EDATE($E14,12*U$2))-(EDATE($E14,12*T$2)),5),
IF(AND(SUM($N14:T14)&lt;$I14,U$2&gt;$J14),$I14-SUM($N14:T14),"")))))),
IF($E14&gt;$D$1,"",
IF(DATE(YEAR($E14)+(MONTH($E14)&gt;6)+T$2,6,30)&gt;$D$1,"",
IF(AND($H14&lt;&gt;"",$H14&lt;DATE(YEAR($E14)-(MONTH($E14)&lt;=6)+T$2,7,1)),"",
IF(AND(SUM($N14:T14)&lt;$I14,$H14&lt;&gt;"",$H14&lt;=DATE(YEAR($E14)+(MONTH($E14)&gt;6)+T$2,6,30),$H14&gt;=DATE(YEAR($E14)-(MONTH($E14)&lt;=6)+T$2,7,1)),$K14*($I14-SUM($N14:T14))*((DATE(YEAR($H14),MONTH($H14),DAY($H14))-DATE(YEAR($H14)-(MONTH($H14)&lt;=6),7,1))/365),
IF(U$2&lt;=$J14,$K14*($I14-SUM($N14:T14))*MROUND((EDATE($E14,12*U$2))-(EDATE($E14,12*T$2)),5)/365,""))))))</f>
        <v/>
      </c>
      <c r="V14" s="249" t="str">
        <f xml:space="preserve">
IF($M14="SL",
IF($E14&gt;$D$1,"",
IF(DATE(YEAR($E14)+(MONTH($E14)&gt;6)+U$2,6,30)&gt;$D$1,"",
IF(AND($H14&lt;&gt;"",$H14&lt;DATE(YEAR($E14)-(MONTH($E14)&lt;=6)+U$2,7,1)),"",
IF(AND(SUM($N14:U14)&lt;$I14,$H14&lt;&gt;"",$H14&lt;=DATE(YEAR($E14)+(MONTH($E14)&gt;6)+U$2,6,30),$H14&gt;=DATE(YEAR($E14)-(MONTH($E14)&lt;=6)+U$2,7,1)),$I14/($J14*365)*(DATE(YEAR($H14),MONTH($H14),DAY($H14))-DATE(YEAR($H14)-(MONTH($H14)&lt;=6),7,1)),
IF(AND(SUM($N14:U14)&lt;$I14,V$2&lt;=$J14),$I14/($J14*365)*MROUND((EDATE($E14,12*V$2))-(EDATE($E14,12*U$2)),5),
IF(AND(SUM($N14:U14)&lt;$I14,V$2&gt;$J14),$I14-SUM($N14:U14),"")))))),
IF($E14&gt;$D$1,"",
IF(DATE(YEAR($E14)+(MONTH($E14)&gt;6)+U$2,6,30)&gt;$D$1,"",
IF(AND($H14&lt;&gt;"",$H14&lt;DATE(YEAR($E14)-(MONTH($E14)&lt;=6)+U$2,7,1)),"",
IF(AND(SUM($N14:U14)&lt;$I14,$H14&lt;&gt;"",$H14&lt;=DATE(YEAR($E14)+(MONTH($E14)&gt;6)+U$2,6,30),$H14&gt;=DATE(YEAR($E14)-(MONTH($E14)&lt;=6)+U$2,7,1)),$K14*($I14-SUM($N14:U14))*((DATE(YEAR($H14),MONTH($H14),DAY($H14))-DATE(YEAR($H14)-(MONTH($H14)&lt;=6),7,1))/365),
IF(V$2&lt;=$J14,$K14*($I14-SUM($N14:U14))*MROUND((EDATE($E14,12*V$2))-(EDATE($E14,12*U$2)),5)/365,""))))))</f>
        <v/>
      </c>
      <c r="W14" s="249" t="str">
        <f xml:space="preserve">
IF($M14="SL",
IF($E14&gt;$D$1,"",
IF(DATE(YEAR($E14)+(MONTH($E14)&gt;6)+V$2,6,30)&gt;$D$1,"",
IF(AND($H14&lt;&gt;"",$H14&lt;DATE(YEAR($E14)-(MONTH($E14)&lt;=6)+V$2,7,1)),"",
IF(AND(SUM($N14:V14)&lt;$I14,$H14&lt;&gt;"",$H14&lt;=DATE(YEAR($E14)+(MONTH($E14)&gt;6)+V$2,6,30),$H14&gt;=DATE(YEAR($E14)-(MONTH($E14)&lt;=6)+V$2,7,1)),$I14/($J14*365)*(DATE(YEAR($H14),MONTH($H14),DAY($H14))-DATE(YEAR($H14)-(MONTH($H14)&lt;=6),7,1)),
IF(AND(SUM($N14:V14)&lt;$I14,W$2&lt;=$J14),$I14/($J14*365)*MROUND((EDATE($E14,12*W$2))-(EDATE($E14,12*V$2)),5),
IF(AND(SUM($N14:V14)&lt;$I14,W$2&gt;$J14),$I14-SUM($N14:V14),"")))))),
IF($E14&gt;$D$1,"",
IF(DATE(YEAR($E14)+(MONTH($E14)&gt;6)+V$2,6,30)&gt;$D$1,"",
IF(AND($H14&lt;&gt;"",$H14&lt;DATE(YEAR($E14)-(MONTH($E14)&lt;=6)+V$2,7,1)),"",
IF(AND(SUM($N14:V14)&lt;$I14,$H14&lt;&gt;"",$H14&lt;=DATE(YEAR($E14)+(MONTH($E14)&gt;6)+V$2,6,30),$H14&gt;=DATE(YEAR($E14)-(MONTH($E14)&lt;=6)+V$2,7,1)),$K14*($I14-SUM($N14:V14))*((DATE(YEAR($H14),MONTH($H14),DAY($H14))-DATE(YEAR($H14)-(MONTH($H14)&lt;=6),7,1))/365),
IF(W$2&lt;=$J14,$K14*($I14-SUM($N14:V14))*MROUND((EDATE($E14,12*W$2))-(EDATE($E14,12*V$2)),5)/365,""))))))</f>
        <v/>
      </c>
      <c r="X14" s="249" t="str">
        <f xml:space="preserve">
IF($M14="SL",
IF($E14&gt;$D$1,"",
IF(DATE(YEAR($E14)+(MONTH($E14)&gt;6)+W$2,6,30)&gt;$D$1,"",
IF(AND($H14&lt;&gt;"",$H14&lt;DATE(YEAR($E14)-(MONTH($E14)&lt;=6)+W$2,7,1)),"",
IF(AND(SUM($N14:W14)&lt;$I14,$H14&lt;&gt;"",$H14&lt;=DATE(YEAR($E14)+(MONTH($E14)&gt;6)+W$2,6,30),$H14&gt;=DATE(YEAR($E14)-(MONTH($E14)&lt;=6)+W$2,7,1)),$I14/($J14*365)*(DATE(YEAR($H14),MONTH($H14),DAY($H14))-DATE(YEAR($H14)-(MONTH($H14)&lt;=6),7,1)),
IF(AND(SUM($N14:W14)&lt;$I14,X$2&lt;=$J14),$I14/($J14*365)*MROUND((EDATE($E14,12*X$2))-(EDATE($E14,12*W$2)),5),
IF(AND(SUM($N14:W14)&lt;$I14,X$2&gt;$J14),$I14-SUM($N14:W14),"")))))),
IF($E14&gt;$D$1,"",
IF(DATE(YEAR($E14)+(MONTH($E14)&gt;6)+W$2,6,30)&gt;$D$1,"",
IF(AND($H14&lt;&gt;"",$H14&lt;DATE(YEAR($E14)-(MONTH($E14)&lt;=6)+W$2,7,1)),"",
IF(AND(SUM($N14:W14)&lt;$I14,$H14&lt;&gt;"",$H14&lt;=DATE(YEAR($E14)+(MONTH($E14)&gt;6)+W$2,6,30),$H14&gt;=DATE(YEAR($E14)-(MONTH($E14)&lt;=6)+W$2,7,1)),$K14*($I14-SUM($N14:W14))*((DATE(YEAR($H14),MONTH($H14),DAY($H14))-DATE(YEAR($H14)-(MONTH($H14)&lt;=6),7,1))/365),
IF(X$2&lt;=$J14,$K14*($I14-SUM($N14:W14))*MROUND((EDATE($E14,12*X$2))-(EDATE($E14,12*W$2)),5)/365,""))))))</f>
        <v/>
      </c>
      <c r="Y14" s="249" t="str">
        <f xml:space="preserve">
IF($M14="SL",
IF($E14&gt;$D$1,"",
IF(DATE(YEAR($E14)+(MONTH($E14)&gt;6)+X$2,6,30)&gt;$D$1,"",
IF(AND($H14&lt;&gt;"",$H14&lt;DATE(YEAR($E14)-(MONTH($E14)&lt;=6)+X$2,7,1)),"",
IF(AND(SUM($N14:X14)&lt;$I14,$H14&lt;&gt;"",$H14&lt;=DATE(YEAR($E14)+(MONTH($E14)&gt;6)+X$2,6,30),$H14&gt;=DATE(YEAR($E14)-(MONTH($E14)&lt;=6)+X$2,7,1)),$I14/($J14*365)*(DATE(YEAR($H14),MONTH($H14),DAY($H14))-DATE(YEAR($H14)-(MONTH($H14)&lt;=6),7,1)),
IF(AND(SUM($N14:X14)&lt;$I14,Y$2&lt;=$J14),$I14/($J14*365)*MROUND((EDATE($E14,12*Y$2))-(EDATE($E14,12*X$2)),5),
IF(AND(SUM($N14:X14)&lt;$I14,Y$2&gt;$J14),$I14-SUM($N14:X14),"")))))),
IF($E14&gt;$D$1,"",
IF(DATE(YEAR($E14)+(MONTH($E14)&gt;6)+X$2,6,30)&gt;$D$1,"",
IF(AND($H14&lt;&gt;"",$H14&lt;DATE(YEAR($E14)-(MONTH($E14)&lt;=6)+X$2,7,1)),"",
IF(AND(SUM($N14:X14)&lt;$I14,$H14&lt;&gt;"",$H14&lt;=DATE(YEAR($E14)+(MONTH($E14)&gt;6)+X$2,6,30),$H14&gt;=DATE(YEAR($E14)-(MONTH($E14)&lt;=6)+X$2,7,1)),$K14*($I14-SUM($N14:X14))*((DATE(YEAR($H14),MONTH($H14),DAY($H14))-DATE(YEAR($H14)-(MONTH($H14)&lt;=6),7,1))/365),
IF(Y$2&lt;=$J14,$K14*($I14-SUM($N14:X14))*MROUND((EDATE($E14,12*Y$2))-(EDATE($E14,12*X$2)),5)/365,""))))))</f>
        <v/>
      </c>
      <c r="Z14" s="249" t="str">
        <f xml:space="preserve">
IF($M14="SL",
IF($E14&gt;$D$1,"",
IF(DATE(YEAR($E14)+(MONTH($E14)&gt;6)+Y$2,6,30)&gt;$D$1,"",
IF(AND($H14&lt;&gt;"",$H14&lt;DATE(YEAR($E14)-(MONTH($E14)&lt;=6)+Y$2,7,1)),"",
IF(AND(SUM($N14:Y14)&lt;$I14,$H14&lt;&gt;"",$H14&lt;=DATE(YEAR($E14)+(MONTH($E14)&gt;6)+Y$2,6,30),$H14&gt;=DATE(YEAR($E14)-(MONTH($E14)&lt;=6)+Y$2,7,1)),$I14/($J14*365)*(DATE(YEAR($H14),MONTH($H14),DAY($H14))-DATE(YEAR($H14)-(MONTH($H14)&lt;=6),7,1)),
IF(AND(SUM($N14:Y14)&lt;$I14,Z$2&lt;=$J14),$I14/($J14*365)*MROUND((EDATE($E14,12*Z$2))-(EDATE($E14,12*Y$2)),5),
IF(AND(SUM($N14:Y14)&lt;$I14,Z$2&gt;$J14),$I14-SUM($N14:Y14),"")))))),
IF($E14&gt;$D$1,"",
IF(DATE(YEAR($E14)+(MONTH($E14)&gt;6)+Y$2,6,30)&gt;$D$1,"",
IF(AND($H14&lt;&gt;"",$H14&lt;DATE(YEAR($E14)-(MONTH($E14)&lt;=6)+Y$2,7,1)),"",
IF(AND(SUM($N14:Y14)&lt;$I14,$H14&lt;&gt;"",$H14&lt;=DATE(YEAR($E14)+(MONTH($E14)&gt;6)+Y$2,6,30),$H14&gt;=DATE(YEAR($E14)-(MONTH($E14)&lt;=6)+Y$2,7,1)),$K14*($I14-SUM($N14:Y14))*((DATE(YEAR($H14),MONTH($H14),DAY($H14))-DATE(YEAR($H14)-(MONTH($H14)&lt;=6),7,1))/365),
IF(Z$2&lt;=$J14,$K14*($I14-SUM($N14:Y14))*MROUND((EDATE($E14,12*Z$2))-(EDATE($E14,12*Y$2)),5)/365,""))))))</f>
        <v/>
      </c>
      <c r="AA14" s="249" t="str">
        <f xml:space="preserve">
IF($M14="SL",
IF($E14&gt;$D$1,"",
IF(DATE(YEAR($E14)+(MONTH($E14)&gt;6)+Z$2,6,30)&gt;$D$1,"",
IF(AND($H14&lt;&gt;"",$H14&lt;DATE(YEAR($E14)-(MONTH($E14)&lt;=6)+Z$2,7,1)),"",
IF(AND(SUM($N14:Z14)&lt;$I14,$H14&lt;&gt;"",$H14&lt;=DATE(YEAR($E14)+(MONTH($E14)&gt;6)+Z$2,6,30),$H14&gt;=DATE(YEAR($E14)-(MONTH($E14)&lt;=6)+Z$2,7,1)),$I14/($J14*365)*(DATE(YEAR($H14),MONTH($H14),DAY($H14))-DATE(YEAR($H14)-(MONTH($H14)&lt;=6),7,1)),
IF(AND(SUM($N14:Z14)&lt;$I14,AA$2&lt;=$J14),$I14/($J14*365)*MROUND((EDATE($E14,12*AA$2))-(EDATE($E14,12*Z$2)),5),
IF(AND(SUM($N14:Z14)&lt;$I14,AA$2&gt;$J14),$I14-SUM($N14:Z14),"")))))),
IF($E14&gt;$D$1,"",
IF(DATE(YEAR($E14)+(MONTH($E14)&gt;6)+Z$2,6,30)&gt;$D$1,"",
IF(AND($H14&lt;&gt;"",$H14&lt;DATE(YEAR($E14)-(MONTH($E14)&lt;=6)+Z$2,7,1)),"",
IF(AND(SUM($N14:Z14)&lt;$I14,$H14&lt;&gt;"",$H14&lt;=DATE(YEAR($E14)+(MONTH($E14)&gt;6)+Z$2,6,30),$H14&gt;=DATE(YEAR($E14)-(MONTH($E14)&lt;=6)+Z$2,7,1)),$K14*($I14-SUM($N14:Z14))*((DATE(YEAR($H14),MONTH($H14),DAY($H14))-DATE(YEAR($H14)-(MONTH($H14)&lt;=6),7,1))/365),
IF(AA$2&lt;=$J14,$K14*($I14-SUM($N14:Z14))*MROUND((EDATE($E14,12*AA$2))-(EDATE($E14,12*Z$2)),5)/365,""))))))</f>
        <v/>
      </c>
      <c r="AB14" s="249" t="str">
        <f xml:space="preserve">
IF($M14="SL",
IF($E14&gt;$D$1,"",
IF(DATE(YEAR($E14)+(MONTH($E14)&gt;6)+AA$2,6,30)&gt;$D$1,"",
IF(AND($H14&lt;&gt;"",$H14&lt;DATE(YEAR($E14)-(MONTH($E14)&lt;=6)+AA$2,7,1)),"",
IF(AND(SUM($N14:AA14)&lt;$I14,$H14&lt;&gt;"",$H14&lt;=DATE(YEAR($E14)+(MONTH($E14)&gt;6)+AA$2,6,30),$H14&gt;=DATE(YEAR($E14)-(MONTH($E14)&lt;=6)+AA$2,7,1)),$I14/($J14*365)*(DATE(YEAR($H14),MONTH($H14),DAY($H14))-DATE(YEAR($H14)-(MONTH($H14)&lt;=6),7,1)),
IF(AND(SUM($N14:AA14)&lt;$I14,AB$2&lt;=$J14),$I14/($J14*365)*MROUND((EDATE($E14,12*AB$2))-(EDATE($E14,12*AA$2)),5),
IF(AND(SUM($N14:AA14)&lt;$I14,AB$2&gt;$J14),$I14-SUM($N14:AA14),"")))))),
IF($E14&gt;$D$1,"",
IF(DATE(YEAR($E14)+(MONTH($E14)&gt;6)+AA$2,6,30)&gt;$D$1,"",
IF(AND($H14&lt;&gt;"",$H14&lt;DATE(YEAR($E14)-(MONTH($E14)&lt;=6)+AA$2,7,1)),"",
IF(AND(SUM($N14:AA14)&lt;$I14,$H14&lt;&gt;"",$H14&lt;=DATE(YEAR($E14)+(MONTH($E14)&gt;6)+AA$2,6,30),$H14&gt;=DATE(YEAR($E14)-(MONTH($E14)&lt;=6)+AA$2,7,1)),$K14*($I14-SUM($N14:AA14))*((DATE(YEAR($H14),MONTH($H14),DAY($H14))-DATE(YEAR($H14)-(MONTH($H14)&lt;=6),7,1))/365),
IF(AB$2&lt;=$J14,$K14*($I14-SUM($N14:AA14))*MROUND((EDATE($E14,12*AB$2))-(EDATE($E14,12*AA$2)),5)/365,""))))))</f>
        <v/>
      </c>
      <c r="AC14" s="249" t="str">
        <f xml:space="preserve">
IF($M14="SL",
IF($E14&gt;$D$1,"",
IF(DATE(YEAR($E14)+(MONTH($E14)&gt;6)+AB$2,6,30)&gt;$D$1,"",
IF(AND($H14&lt;&gt;"",$H14&lt;DATE(YEAR($E14)-(MONTH($E14)&lt;=6)+AB$2,7,1)),"",
IF(AND(SUM($N14:AB14)&lt;$I14,$H14&lt;&gt;"",$H14&lt;=DATE(YEAR($E14)+(MONTH($E14)&gt;6)+AB$2,6,30),$H14&gt;=DATE(YEAR($E14)-(MONTH($E14)&lt;=6)+AB$2,7,1)),$I14/($J14*365)*(DATE(YEAR($H14),MONTH($H14),DAY($H14))-DATE(YEAR($H14)-(MONTH($H14)&lt;=6),7,1)),
IF(AND(SUM($N14:AB14)&lt;$I14,AC$2&lt;=$J14),$I14/($J14*365)*MROUND((EDATE($E14,12*AC$2))-(EDATE($E14,12*AB$2)),5),
IF(AND(SUM($N14:AB14)&lt;$I14,AC$2&gt;$J14),$I14-SUM($N14:AB14),"")))))),
IF($E14&gt;$D$1,"",
IF(DATE(YEAR($E14)+(MONTH($E14)&gt;6)+AB$2,6,30)&gt;$D$1,"",
IF(AND($H14&lt;&gt;"",$H14&lt;DATE(YEAR($E14)-(MONTH($E14)&lt;=6)+AB$2,7,1)),"",
IF(AND(SUM($N14:AB14)&lt;$I14,$H14&lt;&gt;"",$H14&lt;=DATE(YEAR($E14)+(MONTH($E14)&gt;6)+AB$2,6,30),$H14&gt;=DATE(YEAR($E14)-(MONTH($E14)&lt;=6)+AB$2,7,1)),$K14*($I14-SUM($N14:AB14))*((DATE(YEAR($H14),MONTH($H14),DAY($H14))-DATE(YEAR($H14)-(MONTH($H14)&lt;=6),7,1))/365),
IF(AC$2&lt;=$J14,$K14*($I14-SUM($N14:AB14))*MROUND((EDATE($E14,12*AC$2))-(EDATE($E14,12*AB$2)),5)/365,""))))))</f>
        <v/>
      </c>
      <c r="AD14" s="249" t="str">
        <f xml:space="preserve">
IF($M14="SL",
IF($E14&gt;$D$1,"",
IF(DATE(YEAR($E14)+(MONTH($E14)&gt;6)+AC$2,6,30)&gt;$D$1,"",
IF(AND($H14&lt;&gt;"",$H14&lt;DATE(YEAR($E14)-(MONTH($E14)&lt;=6)+AC$2,7,1)),"",
IF(AND(SUM($N14:AC14)&lt;$I14,$H14&lt;&gt;"",$H14&lt;=DATE(YEAR($E14)+(MONTH($E14)&gt;6)+AC$2,6,30),$H14&gt;=DATE(YEAR($E14)-(MONTH($E14)&lt;=6)+AC$2,7,1)),$I14/($J14*365)*(DATE(YEAR($H14),MONTH($H14),DAY($H14))-DATE(YEAR($H14)-(MONTH($H14)&lt;=6),7,1)),
IF(AND(SUM($N14:AC14)&lt;$I14,AD$2&lt;=$J14),$I14/($J14*365)*MROUND((EDATE($E14,12*AD$2))-(EDATE($E14,12*AC$2)),5),
IF(AND(SUM($N14:AC14)&lt;$I14,AD$2&gt;$J14),$I14-SUM($N14:AC14),"")))))),
IF($E14&gt;$D$1,"",
IF(DATE(YEAR($E14)+(MONTH($E14)&gt;6)+AC$2,6,30)&gt;$D$1,"",
IF(AND($H14&lt;&gt;"",$H14&lt;DATE(YEAR($E14)-(MONTH($E14)&lt;=6)+AC$2,7,1)),"",
IF(AND(SUM($N14:AC14)&lt;$I14,$H14&lt;&gt;"",$H14&lt;=DATE(YEAR($E14)+(MONTH($E14)&gt;6)+AC$2,6,30),$H14&gt;=DATE(YEAR($E14)-(MONTH($E14)&lt;=6)+AC$2,7,1)),$K14*($I14-SUM($N14:AC14))*((DATE(YEAR($H14),MONTH($H14),DAY($H14))-DATE(YEAR($H14)-(MONTH($H14)&lt;=6),7,1))/365),
IF(AD$2&lt;=$J14,$K14*($I14-SUM($N14:AC14))*MROUND((EDATE($E14,12*AD$2))-(EDATE($E14,12*AC$2)),5)/365,""))))))</f>
        <v/>
      </c>
      <c r="AE14" s="249" t="str">
        <f xml:space="preserve">
IF($M14="SL",
IF($E14&gt;$D$1,"",
IF(DATE(YEAR($E14)+(MONTH($E14)&gt;6)+AD$2,6,30)&gt;$D$1,"",
IF(AND($H14&lt;&gt;"",$H14&lt;DATE(YEAR($E14)-(MONTH($E14)&lt;=6)+AD$2,7,1)),"",
IF(AND(SUM($N14:AD14)&lt;$I14,$H14&lt;&gt;"",$H14&lt;=DATE(YEAR($E14)+(MONTH($E14)&gt;6)+AD$2,6,30),$H14&gt;=DATE(YEAR($E14)-(MONTH($E14)&lt;=6)+AD$2,7,1)),$I14/($J14*365)*(DATE(YEAR($H14),MONTH($H14),DAY($H14))-DATE(YEAR($H14)-(MONTH($H14)&lt;=6),7,1)),
IF(AND(SUM($N14:AD14)&lt;$I14,AE$2&lt;=$J14),$I14/($J14*365)*MROUND((EDATE($E14,12*AE$2))-(EDATE($E14,12*AD$2)),5),
IF(AND(SUM($N14:AD14)&lt;$I14,AE$2&gt;$J14),$I14-SUM($N14:AD14),"")))))),
IF($E14&gt;$D$1,"",
IF(DATE(YEAR($E14)+(MONTH($E14)&gt;6)+AD$2,6,30)&gt;$D$1,"",
IF(AND($H14&lt;&gt;"",$H14&lt;DATE(YEAR($E14)-(MONTH($E14)&lt;=6)+AD$2,7,1)),"",
IF(AND(SUM($N14:AD14)&lt;$I14,$H14&lt;&gt;"",$H14&lt;=DATE(YEAR($E14)+(MONTH($E14)&gt;6)+AD$2,6,30),$H14&gt;=DATE(YEAR($E14)-(MONTH($E14)&lt;=6)+AD$2,7,1)),$K14*($I14-SUM($N14:AD14))*((DATE(YEAR($H14),MONTH($H14),DAY($H14))-DATE(YEAR($H14)-(MONTH($H14)&lt;=6),7,1))/365),
IF(AE$2&lt;=$J14,$K14*($I14-SUM($N14:AD14))*MROUND((EDATE($E14,12*AE$2))-(EDATE($E14,12*AD$2)),5)/365,""))))))</f>
        <v/>
      </c>
      <c r="AF14" s="249" t="str">
        <f xml:space="preserve">
IF($M14="SL",
IF($E14&gt;$D$1,"",
IF(DATE(YEAR($E14)+(MONTH($E14)&gt;6)+AE$2,6,30)&gt;$D$1,"",
IF(AND($H14&lt;&gt;"",$H14&lt;DATE(YEAR($E14)-(MONTH($E14)&lt;=6)+AE$2,7,1)),"",
IF(AND(SUM($N14:AE14)&lt;$I14,$H14&lt;&gt;"",$H14&lt;=DATE(YEAR($E14)+(MONTH($E14)&gt;6)+AE$2,6,30),$H14&gt;=DATE(YEAR($E14)-(MONTH($E14)&lt;=6)+AE$2,7,1)),$I14/($J14*365)*(DATE(YEAR($H14),MONTH($H14),DAY($H14))-DATE(YEAR($H14)-(MONTH($H14)&lt;=6),7,1)),
IF(AND(SUM($N14:AE14)&lt;$I14,AF$2&lt;=$J14),$I14/($J14*365)*MROUND((EDATE($E14,12*AF$2))-(EDATE($E14,12*AE$2)),5),
IF(AND(SUM($N14:AE14)&lt;$I14,AF$2&gt;$J14),$I14-SUM($N14:AE14),"")))))),
IF($E14&gt;$D$1,"",
IF(DATE(YEAR($E14)+(MONTH($E14)&gt;6)+AE$2,6,30)&gt;$D$1,"",
IF(AND($H14&lt;&gt;"",$H14&lt;DATE(YEAR($E14)-(MONTH($E14)&lt;=6)+AE$2,7,1)),"",
IF(AND(SUM($N14:AE14)&lt;$I14,$H14&lt;&gt;"",$H14&lt;=DATE(YEAR($E14)+(MONTH($E14)&gt;6)+AE$2,6,30),$H14&gt;=DATE(YEAR($E14)-(MONTH($E14)&lt;=6)+AE$2,7,1)),$K14*($I14-SUM($N14:AE14))*((DATE(YEAR($H14),MONTH($H14),DAY($H14))-DATE(YEAR($H14)-(MONTH($H14)&lt;=6),7,1))/365),
IF(AF$2&lt;=$J14,$K14*($I14-SUM($N14:AE14))*MROUND((EDATE($E14,12*AF$2))-(EDATE($E14,12*AE$2)),5)/365,""))))))</f>
        <v/>
      </c>
      <c r="AG14" s="249" t="str">
        <f xml:space="preserve">
IF($M14="SL",
IF($E14&gt;$D$1,"",
IF(DATE(YEAR($E14)+(MONTH($E14)&gt;6)+AF$2,6,30)&gt;$D$1,"",
IF(AND($H14&lt;&gt;"",$H14&lt;DATE(YEAR($E14)-(MONTH($E14)&lt;=6)+AF$2,7,1)),"",
IF(AND(SUM($N14:AF14)&lt;$I14,$H14&lt;&gt;"",$H14&lt;=DATE(YEAR($E14)+(MONTH($E14)&gt;6)+AF$2,6,30),$H14&gt;=DATE(YEAR($E14)-(MONTH($E14)&lt;=6)+AF$2,7,1)),$I14/($J14*365)*(DATE(YEAR($H14),MONTH($H14),DAY($H14))-DATE(YEAR($H14)-(MONTH($H14)&lt;=6),7,1)),
IF(AND(SUM($N14:AF14)&lt;$I14,AG$2&lt;=$J14),$I14/($J14*365)*MROUND((EDATE($E14,12*AG$2))-(EDATE($E14,12*AF$2)),5),
IF(AND(SUM($N14:AF14)&lt;$I14,AG$2&gt;$J14),$I14-SUM($N14:AF14),"")))))),
IF($E14&gt;$D$1,"",
IF(DATE(YEAR($E14)+(MONTH($E14)&gt;6)+AF$2,6,30)&gt;$D$1,"",
IF(AND($H14&lt;&gt;"",$H14&lt;DATE(YEAR($E14)-(MONTH($E14)&lt;=6)+AF$2,7,1)),"",
IF(AND(SUM($N14:AF14)&lt;$I14,$H14&lt;&gt;"",$H14&lt;=DATE(YEAR($E14)+(MONTH($E14)&gt;6)+AF$2,6,30),$H14&gt;=DATE(YEAR($E14)-(MONTH($E14)&lt;=6)+AF$2,7,1)),$K14*($I14-SUM($N14:AF14))*((DATE(YEAR($H14),MONTH($H14),DAY($H14))-DATE(YEAR($H14)-(MONTH($H14)&lt;=6),7,1))/365),
IF(AG$2&lt;=$J14,$K14*($I14-SUM($N14:AF14))*MROUND((EDATE($E14,12*AG$2))-(EDATE($E14,12*AF$2)),5)/365,""))))))</f>
        <v/>
      </c>
      <c r="AH14" s="249" t="str">
        <f xml:space="preserve">
IF($M14="SL",
IF($E14&gt;$D$1,"",
IF(DATE(YEAR($E14)+(MONTH($E14)&gt;6)+AG$2,6,30)&gt;$D$1,"",
IF(AND($H14&lt;&gt;"",$H14&lt;DATE(YEAR($E14)-(MONTH($E14)&lt;=6)+AG$2,7,1)),"",
IF(AND(SUM($N14:AG14)&lt;$I14,$H14&lt;&gt;"",$H14&lt;=DATE(YEAR($E14)+(MONTH($E14)&gt;6)+AG$2,6,30),$H14&gt;=DATE(YEAR($E14)-(MONTH($E14)&lt;=6)+AG$2,7,1)),$I14/($J14*365)*(DATE(YEAR($H14),MONTH($H14),DAY($H14))-DATE(YEAR($H14)-(MONTH($H14)&lt;=6),7,1)),
IF(AND(SUM($N14:AG14)&lt;$I14,AH$2&lt;=$J14),$I14/($J14*365)*MROUND((EDATE($E14,12*AH$2))-(EDATE($E14,12*AG$2)),5),
IF(AND(SUM($N14:AG14)&lt;$I14,AH$2&gt;$J14),$I14-SUM($N14:AG14),"")))))),
IF($E14&gt;$D$1,"",
IF(DATE(YEAR($E14)+(MONTH($E14)&gt;6)+AG$2,6,30)&gt;$D$1,"",
IF(AND($H14&lt;&gt;"",$H14&lt;DATE(YEAR($E14)-(MONTH($E14)&lt;=6)+AG$2,7,1)),"",
IF(AND(SUM($N14:AG14)&lt;$I14,$H14&lt;&gt;"",$H14&lt;=DATE(YEAR($E14)+(MONTH($E14)&gt;6)+AG$2,6,30),$H14&gt;=DATE(YEAR($E14)-(MONTH($E14)&lt;=6)+AG$2,7,1)),$K14*($I14-SUM($N14:AG14))*((DATE(YEAR($H14),MONTH($H14),DAY($H14))-DATE(YEAR($H14)-(MONTH($H14)&lt;=6),7,1))/365),
IF(AH$2&lt;=$J14,$K14*($I14-SUM($N14:AG14))*MROUND((EDATE($E14,12*AH$2))-(EDATE($E14,12*AG$2)),5)/365,""))))))</f>
        <v/>
      </c>
      <c r="AI14" s="249" t="str">
        <f xml:space="preserve">
IF($M14="SL",
IF($E14&gt;$D$1,"",
IF(DATE(YEAR($E14)+(MONTH($E14)&gt;6)+AH$2,6,30)&gt;$D$1,"",
IF(AND($H14&lt;&gt;"",$H14&lt;DATE(YEAR($E14)-(MONTH($E14)&lt;=6)+AH$2,7,1)),"",
IF(AND(SUM($N14:AH14)&lt;$I14,$H14&lt;&gt;"",$H14&lt;=DATE(YEAR($E14)+(MONTH($E14)&gt;6)+AH$2,6,30),$H14&gt;=DATE(YEAR($E14)-(MONTH($E14)&lt;=6)+AH$2,7,1)),$I14/($J14*365)*(DATE(YEAR($H14),MONTH($H14),DAY($H14))-DATE(YEAR($H14)-(MONTH($H14)&lt;=6),7,1)),
IF(AND(SUM($N14:AH14)&lt;$I14,AI$2&lt;=$J14),$I14/($J14*365)*MROUND((EDATE($E14,12*AI$2))-(EDATE($E14,12*AH$2)),5),
IF(AND(SUM($N14:AH14)&lt;$I14,AI$2&gt;$J14),$I14-SUM($N14:AH14),"")))))),
IF($E14&gt;$D$1,"",
IF(DATE(YEAR($E14)+(MONTH($E14)&gt;6)+AH$2,6,30)&gt;$D$1,"",
IF(AND($H14&lt;&gt;"",$H14&lt;DATE(YEAR($E14)-(MONTH($E14)&lt;=6)+AH$2,7,1)),"",
IF(AND(SUM($N14:AH14)&lt;$I14,$H14&lt;&gt;"",$H14&lt;=DATE(YEAR($E14)+(MONTH($E14)&gt;6)+AH$2,6,30),$H14&gt;=DATE(YEAR($E14)-(MONTH($E14)&lt;=6)+AH$2,7,1)),$K14*($I14-SUM($N14:AH14))*((DATE(YEAR($H14),MONTH($H14),DAY($H14))-DATE(YEAR($H14)-(MONTH($H14)&lt;=6),7,1))/365),
IF(AI$2&lt;=$J14,$K14*($I14-SUM($N14:AH14))*MROUND((EDATE($E14,12*AI$2))-(EDATE($E14,12*AH$2)),5)/365,""))))))</f>
        <v/>
      </c>
      <c r="AJ14" s="249" t="str">
        <f xml:space="preserve">
IF($M14="SL",
IF($E14&gt;$D$1,"",
IF(DATE(YEAR($E14)+(MONTH($E14)&gt;6)+AI$2,6,30)&gt;$D$1,"",
IF(AND($H14&lt;&gt;"",$H14&lt;DATE(YEAR($E14)-(MONTH($E14)&lt;=6)+AI$2,7,1)),"",
IF(AND(SUM($N14:AI14)&lt;$I14,$H14&lt;&gt;"",$H14&lt;=DATE(YEAR($E14)+(MONTH($E14)&gt;6)+AI$2,6,30),$H14&gt;=DATE(YEAR($E14)-(MONTH($E14)&lt;=6)+AI$2,7,1)),$I14/($J14*365)*(DATE(YEAR($H14),MONTH($H14),DAY($H14))-DATE(YEAR($H14)-(MONTH($H14)&lt;=6),7,1)),
IF(AND(SUM($N14:AI14)&lt;$I14,AJ$2&lt;=$J14),$I14/($J14*365)*MROUND((EDATE($E14,12*AJ$2))-(EDATE($E14,12*AI$2)),5),
IF(AND(SUM($N14:AI14)&lt;$I14,AJ$2&gt;$J14),$I14-SUM($N14:AI14),"")))))),
IF($E14&gt;$D$1,"",
IF(DATE(YEAR($E14)+(MONTH($E14)&gt;6)+AI$2,6,30)&gt;$D$1,"",
IF(AND($H14&lt;&gt;"",$H14&lt;DATE(YEAR($E14)-(MONTH($E14)&lt;=6)+AI$2,7,1)),"",
IF(AND(SUM($N14:AI14)&lt;$I14,$H14&lt;&gt;"",$H14&lt;=DATE(YEAR($E14)+(MONTH($E14)&gt;6)+AI$2,6,30),$H14&gt;=DATE(YEAR($E14)-(MONTH($E14)&lt;=6)+AI$2,7,1)),$K14*($I14-SUM($N14:AI14))*((DATE(YEAR($H14),MONTH($H14),DAY($H14))-DATE(YEAR($H14)-(MONTH($H14)&lt;=6),7,1))/365),
IF(AJ$2&lt;=$J14,$K14*($I14-SUM($N14:AI14))*MROUND((EDATE($E14,12*AJ$2))-(EDATE($E14,12*AI$2)),5)/365,""))))))</f>
        <v/>
      </c>
      <c r="AK14" s="249" t="str">
        <f xml:space="preserve">
IF($M14="SL",
IF($E14&gt;$D$1,"",
IF(DATE(YEAR($E14)+(MONTH($E14)&gt;6)+AJ$2,6,30)&gt;$D$1,"",
IF(AND($H14&lt;&gt;"",$H14&lt;DATE(YEAR($E14)-(MONTH($E14)&lt;=6)+AJ$2,7,1)),"",
IF(AND(SUM($N14:AJ14)&lt;$I14,$H14&lt;&gt;"",$H14&lt;=DATE(YEAR($E14)+(MONTH($E14)&gt;6)+AJ$2,6,30),$H14&gt;=DATE(YEAR($E14)-(MONTH($E14)&lt;=6)+AJ$2,7,1)),$I14/($J14*365)*(DATE(YEAR($H14),MONTH($H14),DAY($H14))-DATE(YEAR($H14)-(MONTH($H14)&lt;=6),7,1)),
IF(AND(SUM($N14:AJ14)&lt;$I14,AK$2&lt;=$J14),$I14/($J14*365)*MROUND((EDATE($E14,12*AK$2))-(EDATE($E14,12*AJ$2)),5),
IF(AND(SUM($N14:AJ14)&lt;$I14,AK$2&gt;$J14),$I14-SUM($N14:AJ14),"")))))),
IF($E14&gt;$D$1,"",
IF(DATE(YEAR($E14)+(MONTH($E14)&gt;6)+AJ$2,6,30)&gt;$D$1,"",
IF(AND($H14&lt;&gt;"",$H14&lt;DATE(YEAR($E14)-(MONTH($E14)&lt;=6)+AJ$2,7,1)),"",
IF(AND(SUM($N14:AJ14)&lt;$I14,$H14&lt;&gt;"",$H14&lt;=DATE(YEAR($E14)+(MONTH($E14)&gt;6)+AJ$2,6,30),$H14&gt;=DATE(YEAR($E14)-(MONTH($E14)&lt;=6)+AJ$2,7,1)),$K14*($I14-SUM($N14:AJ14))*((DATE(YEAR($H14),MONTH($H14),DAY($H14))-DATE(YEAR($H14)-(MONTH($H14)&lt;=6),7,1))/365),
IF(AK$2&lt;=$J14,$K14*($I14-SUM($N14:AJ14))*MROUND((EDATE($E14,12*AK$2))-(EDATE($E14,12*AJ$2)),5)/365,""))))))</f>
        <v/>
      </c>
      <c r="AL14" s="249" t="str">
        <f xml:space="preserve">
IF($M14="SL",
IF($E14&gt;$D$1,"",
IF(DATE(YEAR($E14)+(MONTH($E14)&gt;6)+AK$2,6,30)&gt;$D$1,"",
IF(AND($H14&lt;&gt;"",$H14&lt;DATE(YEAR($E14)-(MONTH($E14)&lt;=6)+AK$2,7,1)),"",
IF(AND(SUM($N14:AK14)&lt;$I14,$H14&lt;&gt;"",$H14&lt;=DATE(YEAR($E14)+(MONTH($E14)&gt;6)+AK$2,6,30),$H14&gt;=DATE(YEAR($E14)-(MONTH($E14)&lt;=6)+AK$2,7,1)),$I14/($J14*365)*(DATE(YEAR($H14),MONTH($H14),DAY($H14))-DATE(YEAR($H14)-(MONTH($H14)&lt;=6),7,1)),
IF(AND(SUM($N14:AK14)&lt;$I14,AL$2&lt;=$J14),$I14/($J14*365)*MROUND((EDATE($E14,12*AL$2))-(EDATE($E14,12*AK$2)),5),
IF(AND(SUM($N14:AK14)&lt;$I14,AL$2&gt;$J14),$I14-SUM($N14:AK14),"")))))),
IF($E14&gt;$D$1,"",
IF(DATE(YEAR($E14)+(MONTH($E14)&gt;6)+AK$2,6,30)&gt;$D$1,"",
IF(AND($H14&lt;&gt;"",$H14&lt;DATE(YEAR($E14)-(MONTH($E14)&lt;=6)+AK$2,7,1)),"",
IF(AND(SUM($N14:AK14)&lt;$I14,$H14&lt;&gt;"",$H14&lt;=DATE(YEAR($E14)+(MONTH($E14)&gt;6)+AK$2,6,30),$H14&gt;=DATE(YEAR($E14)-(MONTH($E14)&lt;=6)+AK$2,7,1)),$K14*($I14-SUM($N14:AK14))*((DATE(YEAR($H14),MONTH($H14),DAY($H14))-DATE(YEAR($H14)-(MONTH($H14)&lt;=6),7,1))/365),
IF(AL$2&lt;=$J14,$K14*($I14-SUM($N14:AK14))*MROUND((EDATE($E14,12*AL$2))-(EDATE($E14,12*AK$2)),5)/365,""))))))</f>
        <v/>
      </c>
      <c r="AM14" s="249" t="str">
        <f xml:space="preserve">
IF($M14="SL",
IF($E14&gt;$D$1,"",
IF(DATE(YEAR($E14)+(MONTH($E14)&gt;6)+AL$2,6,30)&gt;$D$1,"",
IF(AND($H14&lt;&gt;"",$H14&lt;DATE(YEAR($E14)-(MONTH($E14)&lt;=6)+AL$2,7,1)),"",
IF(AND(SUM($N14:AL14)&lt;$I14,$H14&lt;&gt;"",$H14&lt;=DATE(YEAR($E14)+(MONTH($E14)&gt;6)+AL$2,6,30),$H14&gt;=DATE(YEAR($E14)-(MONTH($E14)&lt;=6)+AL$2,7,1)),$I14/($J14*365)*(DATE(YEAR($H14),MONTH($H14),DAY($H14))-DATE(YEAR($H14)-(MONTH($H14)&lt;=6),7,1)),
IF(AND(SUM($N14:AL14)&lt;$I14,AM$2&lt;=$J14),$I14/($J14*365)*MROUND((EDATE($E14,12*AM$2))-(EDATE($E14,12*AL$2)),5),
IF(AND(SUM($N14:AL14)&lt;$I14,AM$2&gt;$J14),$I14-SUM($N14:AL14),"")))))),
IF($E14&gt;$D$1,"",
IF(DATE(YEAR($E14)+(MONTH($E14)&gt;6)+AL$2,6,30)&gt;$D$1,"",
IF(AND($H14&lt;&gt;"",$H14&lt;DATE(YEAR($E14)-(MONTH($E14)&lt;=6)+AL$2,7,1)),"",
IF(AND(SUM($N14:AL14)&lt;$I14,$H14&lt;&gt;"",$H14&lt;=DATE(YEAR($E14)+(MONTH($E14)&gt;6)+AL$2,6,30),$H14&gt;=DATE(YEAR($E14)-(MONTH($E14)&lt;=6)+AL$2,7,1)),$K14*($I14-SUM($N14:AL14))*((DATE(YEAR($H14),MONTH($H14),DAY($H14))-DATE(YEAR($H14)-(MONTH($H14)&lt;=6),7,1))/365),
IF(AM$2&lt;=$J14,$K14*($I14-SUM($N14:AL14))*MROUND((EDATE($E14,12*AM$2))-(EDATE($E14,12*AL$2)),5)/365,""))))))</f>
        <v/>
      </c>
      <c r="AN14" s="249" t="str">
        <f xml:space="preserve">
IF($M14="SL",
IF($E14&gt;$D$1,"",
IF(DATE(YEAR($E14)+(MONTH($E14)&gt;6)+AM$2,6,30)&gt;$D$1,"",
IF(AND($H14&lt;&gt;"",$H14&lt;DATE(YEAR($E14)-(MONTH($E14)&lt;=6)+AM$2,7,1)),"",
IF(AND(SUM($N14:AM14)&lt;$I14,$H14&lt;&gt;"",$H14&lt;=DATE(YEAR($E14)+(MONTH($E14)&gt;6)+AM$2,6,30),$H14&gt;=DATE(YEAR($E14)-(MONTH($E14)&lt;=6)+AM$2,7,1)),$I14/($J14*365)*(DATE(YEAR($H14),MONTH($H14),DAY($H14))-DATE(YEAR($H14)-(MONTH($H14)&lt;=6),7,1)),
IF(AND(SUM($N14:AM14)&lt;$I14,AN$2&lt;=$J14),$I14/($J14*365)*MROUND((EDATE($E14,12*AN$2))-(EDATE($E14,12*AM$2)),5),
IF(AND(SUM($N14:AM14)&lt;$I14,AN$2&gt;$J14),$I14-SUM($N14:AM14),"")))))),
IF($E14&gt;$D$1,"",
IF(DATE(YEAR($E14)+(MONTH($E14)&gt;6)+AM$2,6,30)&gt;$D$1,"",
IF(AND($H14&lt;&gt;"",$H14&lt;DATE(YEAR($E14)-(MONTH($E14)&lt;=6)+AM$2,7,1)),"",
IF(AND(SUM($N14:AM14)&lt;$I14,$H14&lt;&gt;"",$H14&lt;=DATE(YEAR($E14)+(MONTH($E14)&gt;6)+AM$2,6,30),$H14&gt;=DATE(YEAR($E14)-(MONTH($E14)&lt;=6)+AM$2,7,1)),$K14*($I14-SUM($N14:AM14))*((DATE(YEAR($H14),MONTH($H14),DAY($H14))-DATE(YEAR($H14)-(MONTH($H14)&lt;=6),7,1))/365),
IF(AN$2&lt;=$J14,$K14*($I14-SUM($N14:AM14))*MROUND((EDATE($E14,12*AN$2))-(EDATE($E14,12*AM$2)),5)/365,""))))))</f>
        <v/>
      </c>
      <c r="AO14" s="249" t="str">
        <f xml:space="preserve">
IF($M14="SL",
IF($E14&gt;$D$1,"",
IF(DATE(YEAR($E14)+(MONTH($E14)&gt;6)+AN$2,6,30)&gt;$D$1,"",
IF(AND($H14&lt;&gt;"",$H14&lt;DATE(YEAR($E14)-(MONTH($E14)&lt;=6)+AN$2,7,1)),"",
IF(AND(SUM($N14:AN14)&lt;$I14,$H14&lt;&gt;"",$H14&lt;=DATE(YEAR($E14)+(MONTH($E14)&gt;6)+AN$2,6,30),$H14&gt;=DATE(YEAR($E14)-(MONTH($E14)&lt;=6)+AN$2,7,1)),$I14/($J14*365)*(DATE(YEAR($H14),MONTH($H14),DAY($H14))-DATE(YEAR($H14)-(MONTH($H14)&lt;=6),7,1)),
IF(AND(SUM($N14:AN14)&lt;$I14,AO$2&lt;=$J14),$I14/($J14*365)*MROUND((EDATE($E14,12*AO$2))-(EDATE($E14,12*AN$2)),5),
IF(AND(SUM($N14:AN14)&lt;$I14,AO$2&gt;$J14),$I14-SUM($N14:AN14),"")))))),
IF($E14&gt;$D$1,"",
IF(DATE(YEAR($E14)+(MONTH($E14)&gt;6)+AN$2,6,30)&gt;$D$1,"",
IF(AND($H14&lt;&gt;"",$H14&lt;DATE(YEAR($E14)-(MONTH($E14)&lt;=6)+AN$2,7,1)),"",
IF(AND(SUM($N14:AN14)&lt;$I14,$H14&lt;&gt;"",$H14&lt;=DATE(YEAR($E14)+(MONTH($E14)&gt;6)+AN$2,6,30),$H14&gt;=DATE(YEAR($E14)-(MONTH($E14)&lt;=6)+AN$2,7,1)),$K14*($I14-SUM($N14:AN14))*((DATE(YEAR($H14),MONTH($H14),DAY($H14))-DATE(YEAR($H14)-(MONTH($H14)&lt;=6),7,1))/365),
IF(AO$2&lt;=$J14,$K14*($I14-SUM($N14:AN14))*MROUND((EDATE($E14,12*AO$2))-(EDATE($E14,12*AN$2)),5)/365,""))))))</f>
        <v/>
      </c>
      <c r="AP14" s="249" t="str">
        <f xml:space="preserve">
IF($M14="SL",
IF($E14&gt;$D$1,"",
IF(DATE(YEAR($E14)+(MONTH($E14)&gt;6)+AO$2,6,30)&gt;$D$1,"",
IF(AND($H14&lt;&gt;"",$H14&lt;DATE(YEAR($E14)-(MONTH($E14)&lt;=6)+AO$2,7,1)),"",
IF(AND(SUM($N14:AO14)&lt;$I14,$H14&lt;&gt;"",$H14&lt;=DATE(YEAR($E14)+(MONTH($E14)&gt;6)+AO$2,6,30),$H14&gt;=DATE(YEAR($E14)-(MONTH($E14)&lt;=6)+AO$2,7,1)),$I14/($J14*365)*(DATE(YEAR($H14),MONTH($H14),DAY($H14))-DATE(YEAR($H14)-(MONTH($H14)&lt;=6),7,1)),
IF(AND(SUM($N14:AO14)&lt;$I14,AP$2&lt;=$J14),$I14/($J14*365)*MROUND((EDATE($E14,12*AP$2))-(EDATE($E14,12*AO$2)),5),
IF(AND(SUM($N14:AO14)&lt;$I14,AP$2&gt;$J14),$I14-SUM($N14:AO14),"")))))),
IF($E14&gt;$D$1,"",
IF(DATE(YEAR($E14)+(MONTH($E14)&gt;6)+AO$2,6,30)&gt;$D$1,"",
IF(AND($H14&lt;&gt;"",$H14&lt;DATE(YEAR($E14)-(MONTH($E14)&lt;=6)+AO$2,7,1)),"",
IF(AND(SUM($N14:AO14)&lt;$I14,$H14&lt;&gt;"",$H14&lt;=DATE(YEAR($E14)+(MONTH($E14)&gt;6)+AO$2,6,30),$H14&gt;=DATE(YEAR($E14)-(MONTH($E14)&lt;=6)+AO$2,7,1)),$K14*($I14-SUM($N14:AO14))*((DATE(YEAR($H14),MONTH($H14),DAY($H14))-DATE(YEAR($H14)-(MONTH($H14)&lt;=6),7,1))/365),
IF(AP$2&lt;=$J14,$K14*($I14-SUM($N14:AO14))*MROUND((EDATE($E14,12*AP$2))-(EDATE($E14,12*AO$2)),5)/365,""))))))</f>
        <v/>
      </c>
      <c r="AQ14" s="249" t="str">
        <f xml:space="preserve">
IF($M14="SL",
IF($E14&gt;$D$1,"",
IF(DATE(YEAR($E14)+(MONTH($E14)&gt;6)+AP$2,6,30)&gt;$D$1,"",
IF(AND($H14&lt;&gt;"",$H14&lt;DATE(YEAR($E14)-(MONTH($E14)&lt;=6)+AP$2,7,1)),"",
IF(AND(SUM($N14:AP14)&lt;$I14,$H14&lt;&gt;"",$H14&lt;=DATE(YEAR($E14)+(MONTH($E14)&gt;6)+AP$2,6,30),$H14&gt;=DATE(YEAR($E14)-(MONTH($E14)&lt;=6)+AP$2,7,1)),$I14/($J14*365)*(DATE(YEAR($H14),MONTH($H14),DAY($H14))-DATE(YEAR($H14)-(MONTH($H14)&lt;=6),7,1)),
IF(AND(SUM($N14:AP14)&lt;$I14,AQ$2&lt;=$J14),$I14/($J14*365)*MROUND((EDATE($E14,12*AQ$2))-(EDATE($E14,12*AP$2)),5),
IF(AND(SUM($N14:AP14)&lt;$I14,AQ$2&gt;$J14),$I14-SUM($N14:AP14),"")))))),
IF($E14&gt;$D$1,"",
IF(DATE(YEAR($E14)+(MONTH($E14)&gt;6)+AP$2,6,30)&gt;$D$1,"",
IF(AND($H14&lt;&gt;"",$H14&lt;DATE(YEAR($E14)-(MONTH($E14)&lt;=6)+AP$2,7,1)),"",
IF(AND(SUM($N14:AP14)&lt;$I14,$H14&lt;&gt;"",$H14&lt;=DATE(YEAR($E14)+(MONTH($E14)&gt;6)+AP$2,6,30),$H14&gt;=DATE(YEAR($E14)-(MONTH($E14)&lt;=6)+AP$2,7,1)),$K14*($I14-SUM($N14:AP14))*((DATE(YEAR($H14),MONTH($H14),DAY($H14))-DATE(YEAR($H14)-(MONTH($H14)&lt;=6),7,1))/365),
IF(AQ$2&lt;=$J14,$K14*($I14-SUM($N14:AP14))*MROUND((EDATE($E14,12*AQ$2))-(EDATE($E14,12*AP$2)),5)/365,""))))))</f>
        <v/>
      </c>
      <c r="AR14" s="250">
        <f t="shared" si="6"/>
        <v>0</v>
      </c>
      <c r="AS14" s="250">
        <f t="shared" si="7"/>
        <v>0</v>
      </c>
      <c r="AU14" s="250">
        <f t="shared" si="8"/>
        <v>0</v>
      </c>
      <c r="AV14" s="250">
        <f t="shared" si="9"/>
        <v>0</v>
      </c>
      <c r="AW14" s="243"/>
      <c r="AX14" s="243"/>
      <c r="AY14" s="290"/>
    </row>
    <row r="15" spans="2:51" x14ac:dyDescent="0.35">
      <c r="B15" s="244" t="str">
        <f t="shared" si="12"/>
        <v/>
      </c>
      <c r="C15" s="244"/>
      <c r="D15" s="244"/>
      <c r="E15" s="407"/>
      <c r="F15" s="246" t="str">
        <f t="shared" si="3"/>
        <v/>
      </c>
      <c r="G15" s="246" t="str">
        <f t="shared" si="13"/>
        <v/>
      </c>
      <c r="H15" s="408"/>
      <c r="I15" s="250"/>
      <c r="J15" s="244"/>
      <c r="K15" s="247" t="str">
        <f t="shared" si="14"/>
        <v/>
      </c>
      <c r="L15" s="297"/>
      <c r="M15" s="409" t="str">
        <f>IFERROR(VLOOKUP($L15,'Ref tables'!$I$3:$J$4,2,0),"")</f>
        <v/>
      </c>
      <c r="N15" s="249" t="str">
        <f t="shared" si="16"/>
        <v/>
      </c>
      <c r="O15" s="249" t="str">
        <f xml:space="preserve">
IF($M15="SL",
IF($E15&gt;$D$1,"",
IF(DATE(YEAR($E15)+(MONTH($E15)&gt;6)+N$2,6,30)&gt;$D$1,"",
IF(AND($H15&lt;&gt;"",$H15&lt;DATE(YEAR($E15)-(MONTH($E15)&lt;=6)+N$2,7,1)),"",
IF(AND(SUM($N15:N15)&lt;$I15,$H15&lt;&gt;"",$H15&lt;=DATE(YEAR($E15)+(MONTH($E15)&gt;6)+N$2,6,30),$H15&gt;=DATE(YEAR($E15)-(MONTH($E15)&lt;=6)+N$2,7,1)),$I15/($J15*365)*(DATE(YEAR($H15),MONTH($H15),DAY($H15))-DATE(YEAR($H15)-(MONTH($H15)&lt;=6),7,1)),
IF(AND(SUM($N15:N15)&lt;$I15,O$2&lt;=$J15),$I15/($J15*365)*MROUND((EDATE($E15,12*O$2))-(EDATE($E15,12*N$2)),5),
IF(AND(SUM($N15:N15)&lt;$I15,O$2&gt;$J15),$I15-SUM($N15:N15),"")))))),
IF($E15&gt;$D$1,"",
IF(DATE(YEAR($E15)+(MONTH($E15)&gt;6)+N$2,6,30)&gt;$D$1,"",
IF(AND($H15&lt;&gt;"",$H15&lt;DATE(YEAR($E15)-(MONTH($E15)&lt;=6)+N$2,7,1)),"",
IF(AND(SUM($N15:N15)&lt;$I15,$H15&lt;&gt;"",$H15&lt;=DATE(YEAR($E15)+(MONTH($E15)&gt;6)+N$2,6,30),$H15&gt;=DATE(YEAR($E15)-(MONTH($E15)&lt;=6)+N$2,7,1)),$K15*($I15-SUM($N15:N15))*((DATE(YEAR($H15),MONTH($H15),DAY($H15))-DATE(YEAR($H15)-(MONTH($H15)&lt;=6),7,1))/365),
IF(O$2&lt;=$J15,$K15*($I15-SUM($N15:N15))*MROUND((EDATE($E15,12*O$2))-(EDATE($E15,12*N$2)),5)/365,""))))))</f>
        <v/>
      </c>
      <c r="P15" s="249" t="str">
        <f xml:space="preserve">
IF($M15="SL",
IF($E15&gt;$D$1,"",
IF(DATE(YEAR($E15)+(MONTH($E15)&gt;6)+O$2,6,30)&gt;$D$1,"",
IF(AND($H15&lt;&gt;"",$H15&lt;DATE(YEAR($E15)-(MONTH($E15)&lt;=6)+O$2,7,1)),"",
IF(AND(SUM($N15:O15)&lt;$I15,$H15&lt;&gt;"",$H15&lt;=DATE(YEAR($E15)+(MONTH($E15)&gt;6)+O$2,6,30),$H15&gt;=DATE(YEAR($E15)-(MONTH($E15)&lt;=6)+O$2,7,1)),$I15/($J15*365)*(DATE(YEAR($H15),MONTH($H15),DAY($H15))-DATE(YEAR($H15)-(MONTH($H15)&lt;=6),7,1)),
IF(AND(SUM($N15:O15)&lt;$I15,P$2&lt;=$J15),$I15/($J15*365)*MROUND((EDATE($E15,12*P$2))-(EDATE($E15,12*O$2)),5),
IF(AND(SUM($N15:O15)&lt;$I15,P$2&gt;$J15),$I15-SUM($N15:O15),"")))))),
IF($E15&gt;$D$1,"",
IF(DATE(YEAR($E15)+(MONTH($E15)&gt;6)+O$2,6,30)&gt;$D$1,"",
IF(AND($H15&lt;&gt;"",$H15&lt;DATE(YEAR($E15)-(MONTH($E15)&lt;=6)+O$2,7,1)),"",
IF(AND(SUM($N15:O15)&lt;$I15,$H15&lt;&gt;"",$H15&lt;=DATE(YEAR($E15)+(MONTH($E15)&gt;6)+O$2,6,30),$H15&gt;=DATE(YEAR($E15)-(MONTH($E15)&lt;=6)+O$2,7,1)),$K15*($I15-SUM($N15:O15))*((DATE(YEAR($H15),MONTH($H15),DAY($H15))-DATE(YEAR($H15)-(MONTH($H15)&lt;=6),7,1))/365),
IF(P$2&lt;=$J15,$K15*($I15-SUM($N15:O15))*MROUND((EDATE($E15,12*P$2))-(EDATE($E15,12*O$2)),5)/365,""))))))</f>
        <v/>
      </c>
      <c r="Q15" s="249" t="str">
        <f xml:space="preserve">
IF($M15="SL",
IF($E15&gt;$D$1,"",
IF(DATE(YEAR($E15)+(MONTH($E15)&gt;6)+P$2,6,30)&gt;$D$1,"",
IF(AND($H15&lt;&gt;"",$H15&lt;DATE(YEAR($E15)-(MONTH($E15)&lt;=6)+P$2,7,1)),"",
IF(AND(SUM($N15:P15)&lt;$I15,$H15&lt;&gt;"",$H15&lt;=DATE(YEAR($E15)+(MONTH($E15)&gt;6)+P$2,6,30),$H15&gt;=DATE(YEAR($E15)-(MONTH($E15)&lt;=6)+P$2,7,1)),$I15/($J15*365)*(DATE(YEAR($H15),MONTH($H15),DAY($H15))-DATE(YEAR($H15)-(MONTH($H15)&lt;=6),7,1)),
IF(AND(SUM($N15:P15)&lt;$I15,Q$2&lt;=$J15),$I15/($J15*365)*MROUND((EDATE($E15,12*Q$2))-(EDATE($E15,12*P$2)),5),
IF(AND(SUM($N15:P15)&lt;$I15,Q$2&gt;$J15),$I15-SUM($N15:P15),"")))))),
IF($E15&gt;$D$1,"",
IF(DATE(YEAR($E15)+(MONTH($E15)&gt;6)+P$2,6,30)&gt;$D$1,"",
IF(AND($H15&lt;&gt;"",$H15&lt;DATE(YEAR($E15)-(MONTH($E15)&lt;=6)+P$2,7,1)),"",
IF(AND(SUM($N15:P15)&lt;$I15,$H15&lt;&gt;"",$H15&lt;=DATE(YEAR($E15)+(MONTH($E15)&gt;6)+P$2,6,30),$H15&gt;=DATE(YEAR($E15)-(MONTH($E15)&lt;=6)+P$2,7,1)),$K15*($I15-SUM($N15:P15))*((DATE(YEAR($H15),MONTH($H15),DAY($H15))-DATE(YEAR($H15)-(MONTH($H15)&lt;=6),7,1))/365),
IF(Q$2&lt;=$J15,$K15*($I15-SUM($N15:P15))*MROUND((EDATE($E15,12*Q$2))-(EDATE($E15,12*P$2)),5)/365,""))))))</f>
        <v/>
      </c>
      <c r="R15" s="249" t="str">
        <f xml:space="preserve">
IF($M15="SL",
IF($E15&gt;$D$1,"",
IF(DATE(YEAR($E15)+(MONTH($E15)&gt;6)+Q$2,6,30)&gt;$D$1,"",
IF(AND($H15&lt;&gt;"",$H15&lt;DATE(YEAR($E15)-(MONTH($E15)&lt;=6)+Q$2,7,1)),"",
IF(AND(SUM($N15:Q15)&lt;$I15,$H15&lt;&gt;"",$H15&lt;=DATE(YEAR($E15)+(MONTH($E15)&gt;6)+Q$2,6,30),$H15&gt;=DATE(YEAR($E15)-(MONTH($E15)&lt;=6)+Q$2,7,1)),$I15/($J15*365)*(DATE(YEAR($H15),MONTH($H15),DAY($H15))-DATE(YEAR($H15)-(MONTH($H15)&lt;=6),7,1)),
IF(AND(SUM($N15:Q15)&lt;$I15,R$2&lt;=$J15),$I15/($J15*365)*MROUND((EDATE($E15,12*R$2))-(EDATE($E15,12*Q$2)),5),
IF(AND(SUM($N15:Q15)&lt;$I15,R$2&gt;$J15),$I15-SUM($N15:Q15),"")))))),
IF($E15&gt;$D$1,"",
IF(DATE(YEAR($E15)+(MONTH($E15)&gt;6)+Q$2,6,30)&gt;$D$1,"",
IF(AND($H15&lt;&gt;"",$H15&lt;DATE(YEAR($E15)-(MONTH($E15)&lt;=6)+Q$2,7,1)),"",
IF(AND(SUM($N15:Q15)&lt;$I15,$H15&lt;&gt;"",$H15&lt;=DATE(YEAR($E15)+(MONTH($E15)&gt;6)+Q$2,6,30),$H15&gt;=DATE(YEAR($E15)-(MONTH($E15)&lt;=6)+Q$2,7,1)),$K15*($I15-SUM($N15:Q15))*((DATE(YEAR($H15),MONTH($H15),DAY($H15))-DATE(YEAR($H15)-(MONTH($H15)&lt;=6),7,1))/365),
IF(R$2&lt;=$J15,$K15*($I15-SUM($N15:Q15))*MROUND((EDATE($E15,12*R$2))-(EDATE($E15,12*Q$2)),5)/365,""))))))</f>
        <v/>
      </c>
      <c r="S15" s="249" t="str">
        <f xml:space="preserve">
IF($M15="SL",
IF($E15&gt;$D$1,"",
IF(DATE(YEAR($E15)+(MONTH($E15)&gt;6)+R$2,6,30)&gt;$D$1,"",
IF(AND($H15&lt;&gt;"",$H15&lt;DATE(YEAR($E15)-(MONTH($E15)&lt;=6)+R$2,7,1)),"",
IF(AND(SUM($N15:R15)&lt;$I15,$H15&lt;&gt;"",$H15&lt;=DATE(YEAR($E15)+(MONTH($E15)&gt;6)+R$2,6,30),$H15&gt;=DATE(YEAR($E15)-(MONTH($E15)&lt;=6)+R$2,7,1)),$I15/($J15*365)*(DATE(YEAR($H15),MONTH($H15),DAY($H15))-DATE(YEAR($H15)-(MONTH($H15)&lt;=6),7,1)),
IF(AND(SUM($N15:R15)&lt;$I15,S$2&lt;=$J15),$I15/($J15*365)*MROUND((EDATE($E15,12*S$2))-(EDATE($E15,12*R$2)),5),
IF(AND(SUM($N15:R15)&lt;$I15,S$2&gt;$J15),$I15-SUM($N15:R15),"")))))),
IF($E15&gt;$D$1,"",
IF(DATE(YEAR($E15)+(MONTH($E15)&gt;6)+R$2,6,30)&gt;$D$1,"",
IF(AND($H15&lt;&gt;"",$H15&lt;DATE(YEAR($E15)-(MONTH($E15)&lt;=6)+R$2,7,1)),"",
IF(AND(SUM($N15:R15)&lt;$I15,$H15&lt;&gt;"",$H15&lt;=DATE(YEAR($E15)+(MONTH($E15)&gt;6)+R$2,6,30),$H15&gt;=DATE(YEAR($E15)-(MONTH($E15)&lt;=6)+R$2,7,1)),$K15*($I15-SUM($N15:R15))*((DATE(YEAR($H15),MONTH($H15),DAY($H15))-DATE(YEAR($H15)-(MONTH($H15)&lt;=6),7,1))/365),
IF(S$2&lt;=$J15,$K15*($I15-SUM($N15:R15))*MROUND((EDATE($E15,12*S$2))-(EDATE($E15,12*R$2)),5)/365,""))))))</f>
        <v/>
      </c>
      <c r="T15" s="249" t="str">
        <f xml:space="preserve">
IF($M15="SL",
IF($E15&gt;$D$1,"",
IF(DATE(YEAR($E15)+(MONTH($E15)&gt;6)+S$2,6,30)&gt;$D$1,"",
IF(AND($H15&lt;&gt;"",$H15&lt;DATE(YEAR($E15)-(MONTH($E15)&lt;=6)+S$2,7,1)),"",
IF(AND(SUM($N15:S15)&lt;$I15,$H15&lt;&gt;"",$H15&lt;=DATE(YEAR($E15)+(MONTH($E15)&gt;6)+S$2,6,30),$H15&gt;=DATE(YEAR($E15)-(MONTH($E15)&lt;=6)+S$2,7,1)),$I15/($J15*365)*(DATE(YEAR($H15),MONTH($H15),DAY($H15))-DATE(YEAR($H15)-(MONTH($H15)&lt;=6),7,1)),
IF(AND(SUM($N15:S15)&lt;$I15,T$2&lt;=$J15),$I15/($J15*365)*MROUND((EDATE($E15,12*T$2))-(EDATE($E15,12*S$2)),5),
IF(AND(SUM($N15:S15)&lt;$I15,T$2&gt;$J15),$I15-SUM($N15:S15),"")))))),
IF($E15&gt;$D$1,"",
IF(DATE(YEAR($E15)+(MONTH($E15)&gt;6)+S$2,6,30)&gt;$D$1,"",
IF(AND($H15&lt;&gt;"",$H15&lt;DATE(YEAR($E15)-(MONTH($E15)&lt;=6)+S$2,7,1)),"",
IF(AND(SUM($N15:S15)&lt;$I15,$H15&lt;&gt;"",$H15&lt;=DATE(YEAR($E15)+(MONTH($E15)&gt;6)+S$2,6,30),$H15&gt;=DATE(YEAR($E15)-(MONTH($E15)&lt;=6)+S$2,7,1)),$K15*($I15-SUM($N15:S15))*((DATE(YEAR($H15),MONTH($H15),DAY($H15))-DATE(YEAR($H15)-(MONTH($H15)&lt;=6),7,1))/365),
IF(T$2&lt;=$J15,$K15*($I15-SUM($N15:S15))*MROUND((EDATE($E15,12*T$2))-(EDATE($E15,12*S$2)),5)/365,""))))))</f>
        <v/>
      </c>
      <c r="U15" s="249" t="str">
        <f xml:space="preserve">
IF($M15="SL",
IF($E15&gt;$D$1,"",
IF(DATE(YEAR($E15)+(MONTH($E15)&gt;6)+T$2,6,30)&gt;$D$1,"",
IF(AND($H15&lt;&gt;"",$H15&lt;DATE(YEAR($E15)-(MONTH($E15)&lt;=6)+T$2,7,1)),"",
IF(AND(SUM($N15:T15)&lt;$I15,$H15&lt;&gt;"",$H15&lt;=DATE(YEAR($E15)+(MONTH($E15)&gt;6)+T$2,6,30),$H15&gt;=DATE(YEAR($E15)-(MONTH($E15)&lt;=6)+T$2,7,1)),$I15/($J15*365)*(DATE(YEAR($H15),MONTH($H15),DAY($H15))-DATE(YEAR($H15)-(MONTH($H15)&lt;=6),7,1)),
IF(AND(SUM($N15:T15)&lt;$I15,U$2&lt;=$J15),$I15/($J15*365)*MROUND((EDATE($E15,12*U$2))-(EDATE($E15,12*T$2)),5),
IF(AND(SUM($N15:T15)&lt;$I15,U$2&gt;$J15),$I15-SUM($N15:T15),"")))))),
IF($E15&gt;$D$1,"",
IF(DATE(YEAR($E15)+(MONTH($E15)&gt;6)+T$2,6,30)&gt;$D$1,"",
IF(AND($H15&lt;&gt;"",$H15&lt;DATE(YEAR($E15)-(MONTH($E15)&lt;=6)+T$2,7,1)),"",
IF(AND(SUM($N15:T15)&lt;$I15,$H15&lt;&gt;"",$H15&lt;=DATE(YEAR($E15)+(MONTH($E15)&gt;6)+T$2,6,30),$H15&gt;=DATE(YEAR($E15)-(MONTH($E15)&lt;=6)+T$2,7,1)),$K15*($I15-SUM($N15:T15))*((DATE(YEAR($H15),MONTH($H15),DAY($H15))-DATE(YEAR($H15)-(MONTH($H15)&lt;=6),7,1))/365),
IF(U$2&lt;=$J15,$K15*($I15-SUM($N15:T15))*MROUND((EDATE($E15,12*U$2))-(EDATE($E15,12*T$2)),5)/365,""))))))</f>
        <v/>
      </c>
      <c r="V15" s="249" t="str">
        <f xml:space="preserve">
IF($M15="SL",
IF($E15&gt;$D$1,"",
IF(DATE(YEAR($E15)+(MONTH($E15)&gt;6)+U$2,6,30)&gt;$D$1,"",
IF(AND($H15&lt;&gt;"",$H15&lt;DATE(YEAR($E15)-(MONTH($E15)&lt;=6)+U$2,7,1)),"",
IF(AND(SUM($N15:U15)&lt;$I15,$H15&lt;&gt;"",$H15&lt;=DATE(YEAR($E15)+(MONTH($E15)&gt;6)+U$2,6,30),$H15&gt;=DATE(YEAR($E15)-(MONTH($E15)&lt;=6)+U$2,7,1)),$I15/($J15*365)*(DATE(YEAR($H15),MONTH($H15),DAY($H15))-DATE(YEAR($H15)-(MONTH($H15)&lt;=6),7,1)),
IF(AND(SUM($N15:U15)&lt;$I15,V$2&lt;=$J15),$I15/($J15*365)*MROUND((EDATE($E15,12*V$2))-(EDATE($E15,12*U$2)),5),
IF(AND(SUM($N15:U15)&lt;$I15,V$2&gt;$J15),$I15-SUM($N15:U15),"")))))),
IF($E15&gt;$D$1,"",
IF(DATE(YEAR($E15)+(MONTH($E15)&gt;6)+U$2,6,30)&gt;$D$1,"",
IF(AND($H15&lt;&gt;"",$H15&lt;DATE(YEAR($E15)-(MONTH($E15)&lt;=6)+U$2,7,1)),"",
IF(AND(SUM($N15:U15)&lt;$I15,$H15&lt;&gt;"",$H15&lt;=DATE(YEAR($E15)+(MONTH($E15)&gt;6)+U$2,6,30),$H15&gt;=DATE(YEAR($E15)-(MONTH($E15)&lt;=6)+U$2,7,1)),$K15*($I15-SUM($N15:U15))*((DATE(YEAR($H15),MONTH($H15),DAY($H15))-DATE(YEAR($H15)-(MONTH($H15)&lt;=6),7,1))/365),
IF(V$2&lt;=$J15,$K15*($I15-SUM($N15:U15))*MROUND((EDATE($E15,12*V$2))-(EDATE($E15,12*U$2)),5)/365,""))))))</f>
        <v/>
      </c>
      <c r="W15" s="249" t="str">
        <f xml:space="preserve">
IF($M15="SL",
IF($E15&gt;$D$1,"",
IF(DATE(YEAR($E15)+(MONTH($E15)&gt;6)+V$2,6,30)&gt;$D$1,"",
IF(AND($H15&lt;&gt;"",$H15&lt;DATE(YEAR($E15)-(MONTH($E15)&lt;=6)+V$2,7,1)),"",
IF(AND(SUM($N15:V15)&lt;$I15,$H15&lt;&gt;"",$H15&lt;=DATE(YEAR($E15)+(MONTH($E15)&gt;6)+V$2,6,30),$H15&gt;=DATE(YEAR($E15)-(MONTH($E15)&lt;=6)+V$2,7,1)),$I15/($J15*365)*(DATE(YEAR($H15),MONTH($H15),DAY($H15))-DATE(YEAR($H15)-(MONTH($H15)&lt;=6),7,1)),
IF(AND(SUM($N15:V15)&lt;$I15,W$2&lt;=$J15),$I15/($J15*365)*MROUND((EDATE($E15,12*W$2))-(EDATE($E15,12*V$2)),5),
IF(AND(SUM($N15:V15)&lt;$I15,W$2&gt;$J15),$I15-SUM($N15:V15),"")))))),
IF($E15&gt;$D$1,"",
IF(DATE(YEAR($E15)+(MONTH($E15)&gt;6)+V$2,6,30)&gt;$D$1,"",
IF(AND($H15&lt;&gt;"",$H15&lt;DATE(YEAR($E15)-(MONTH($E15)&lt;=6)+V$2,7,1)),"",
IF(AND(SUM($N15:V15)&lt;$I15,$H15&lt;&gt;"",$H15&lt;=DATE(YEAR($E15)+(MONTH($E15)&gt;6)+V$2,6,30),$H15&gt;=DATE(YEAR($E15)-(MONTH($E15)&lt;=6)+V$2,7,1)),$K15*($I15-SUM($N15:V15))*((DATE(YEAR($H15),MONTH($H15),DAY($H15))-DATE(YEAR($H15)-(MONTH($H15)&lt;=6),7,1))/365),
IF(W$2&lt;=$J15,$K15*($I15-SUM($N15:V15))*MROUND((EDATE($E15,12*W$2))-(EDATE($E15,12*V$2)),5)/365,""))))))</f>
        <v/>
      </c>
      <c r="X15" s="249" t="str">
        <f xml:space="preserve">
IF($M15="SL",
IF($E15&gt;$D$1,"",
IF(DATE(YEAR($E15)+(MONTH($E15)&gt;6)+W$2,6,30)&gt;$D$1,"",
IF(AND($H15&lt;&gt;"",$H15&lt;DATE(YEAR($E15)-(MONTH($E15)&lt;=6)+W$2,7,1)),"",
IF(AND(SUM($N15:W15)&lt;$I15,$H15&lt;&gt;"",$H15&lt;=DATE(YEAR($E15)+(MONTH($E15)&gt;6)+W$2,6,30),$H15&gt;=DATE(YEAR($E15)-(MONTH($E15)&lt;=6)+W$2,7,1)),$I15/($J15*365)*(DATE(YEAR($H15),MONTH($H15),DAY($H15))-DATE(YEAR($H15)-(MONTH($H15)&lt;=6),7,1)),
IF(AND(SUM($N15:W15)&lt;$I15,X$2&lt;=$J15),$I15/($J15*365)*MROUND((EDATE($E15,12*X$2))-(EDATE($E15,12*W$2)),5),
IF(AND(SUM($N15:W15)&lt;$I15,X$2&gt;$J15),$I15-SUM($N15:W15),"")))))),
IF($E15&gt;$D$1,"",
IF(DATE(YEAR($E15)+(MONTH($E15)&gt;6)+W$2,6,30)&gt;$D$1,"",
IF(AND($H15&lt;&gt;"",$H15&lt;DATE(YEAR($E15)-(MONTH($E15)&lt;=6)+W$2,7,1)),"",
IF(AND(SUM($N15:W15)&lt;$I15,$H15&lt;&gt;"",$H15&lt;=DATE(YEAR($E15)+(MONTH($E15)&gt;6)+W$2,6,30),$H15&gt;=DATE(YEAR($E15)-(MONTH($E15)&lt;=6)+W$2,7,1)),$K15*($I15-SUM($N15:W15))*((DATE(YEAR($H15),MONTH($H15),DAY($H15))-DATE(YEAR($H15)-(MONTH($H15)&lt;=6),7,1))/365),
IF(X$2&lt;=$J15,$K15*($I15-SUM($N15:W15))*MROUND((EDATE($E15,12*X$2))-(EDATE($E15,12*W$2)),5)/365,""))))))</f>
        <v/>
      </c>
      <c r="Y15" s="249" t="str">
        <f xml:space="preserve">
IF($M15="SL",
IF($E15&gt;$D$1,"",
IF(DATE(YEAR($E15)+(MONTH($E15)&gt;6)+X$2,6,30)&gt;$D$1,"",
IF(AND($H15&lt;&gt;"",$H15&lt;DATE(YEAR($E15)-(MONTH($E15)&lt;=6)+X$2,7,1)),"",
IF(AND(SUM($N15:X15)&lt;$I15,$H15&lt;&gt;"",$H15&lt;=DATE(YEAR($E15)+(MONTH($E15)&gt;6)+X$2,6,30),$H15&gt;=DATE(YEAR($E15)-(MONTH($E15)&lt;=6)+X$2,7,1)),$I15/($J15*365)*(DATE(YEAR($H15),MONTH($H15),DAY($H15))-DATE(YEAR($H15)-(MONTH($H15)&lt;=6),7,1)),
IF(AND(SUM($N15:X15)&lt;$I15,Y$2&lt;=$J15),$I15/($J15*365)*MROUND((EDATE($E15,12*Y$2))-(EDATE($E15,12*X$2)),5),
IF(AND(SUM($N15:X15)&lt;$I15,Y$2&gt;$J15),$I15-SUM($N15:X15),"")))))),
IF($E15&gt;$D$1,"",
IF(DATE(YEAR($E15)+(MONTH($E15)&gt;6)+X$2,6,30)&gt;$D$1,"",
IF(AND($H15&lt;&gt;"",$H15&lt;DATE(YEAR($E15)-(MONTH($E15)&lt;=6)+X$2,7,1)),"",
IF(AND(SUM($N15:X15)&lt;$I15,$H15&lt;&gt;"",$H15&lt;=DATE(YEAR($E15)+(MONTH($E15)&gt;6)+X$2,6,30),$H15&gt;=DATE(YEAR($E15)-(MONTH($E15)&lt;=6)+X$2,7,1)),$K15*($I15-SUM($N15:X15))*((DATE(YEAR($H15),MONTH($H15),DAY($H15))-DATE(YEAR($H15)-(MONTH($H15)&lt;=6),7,1))/365),
IF(Y$2&lt;=$J15,$K15*($I15-SUM($N15:X15))*MROUND((EDATE($E15,12*Y$2))-(EDATE($E15,12*X$2)),5)/365,""))))))</f>
        <v/>
      </c>
      <c r="Z15" s="249" t="str">
        <f xml:space="preserve">
IF($M15="SL",
IF($E15&gt;$D$1,"",
IF(DATE(YEAR($E15)+(MONTH($E15)&gt;6)+Y$2,6,30)&gt;$D$1,"",
IF(AND($H15&lt;&gt;"",$H15&lt;DATE(YEAR($E15)-(MONTH($E15)&lt;=6)+Y$2,7,1)),"",
IF(AND(SUM($N15:Y15)&lt;$I15,$H15&lt;&gt;"",$H15&lt;=DATE(YEAR($E15)+(MONTH($E15)&gt;6)+Y$2,6,30),$H15&gt;=DATE(YEAR($E15)-(MONTH($E15)&lt;=6)+Y$2,7,1)),$I15/($J15*365)*(DATE(YEAR($H15),MONTH($H15),DAY($H15))-DATE(YEAR($H15)-(MONTH($H15)&lt;=6),7,1)),
IF(AND(SUM($N15:Y15)&lt;$I15,Z$2&lt;=$J15),$I15/($J15*365)*MROUND((EDATE($E15,12*Z$2))-(EDATE($E15,12*Y$2)),5),
IF(AND(SUM($N15:Y15)&lt;$I15,Z$2&gt;$J15),$I15-SUM($N15:Y15),"")))))),
IF($E15&gt;$D$1,"",
IF(DATE(YEAR($E15)+(MONTH($E15)&gt;6)+Y$2,6,30)&gt;$D$1,"",
IF(AND($H15&lt;&gt;"",$H15&lt;DATE(YEAR($E15)-(MONTH($E15)&lt;=6)+Y$2,7,1)),"",
IF(AND(SUM($N15:Y15)&lt;$I15,$H15&lt;&gt;"",$H15&lt;=DATE(YEAR($E15)+(MONTH($E15)&gt;6)+Y$2,6,30),$H15&gt;=DATE(YEAR($E15)-(MONTH($E15)&lt;=6)+Y$2,7,1)),$K15*($I15-SUM($N15:Y15))*((DATE(YEAR($H15),MONTH($H15),DAY($H15))-DATE(YEAR($H15)-(MONTH($H15)&lt;=6),7,1))/365),
IF(Z$2&lt;=$J15,$K15*($I15-SUM($N15:Y15))*MROUND((EDATE($E15,12*Z$2))-(EDATE($E15,12*Y$2)),5)/365,""))))))</f>
        <v/>
      </c>
      <c r="AA15" s="249" t="str">
        <f xml:space="preserve">
IF($M15="SL",
IF($E15&gt;$D$1,"",
IF(DATE(YEAR($E15)+(MONTH($E15)&gt;6)+Z$2,6,30)&gt;$D$1,"",
IF(AND($H15&lt;&gt;"",$H15&lt;DATE(YEAR($E15)-(MONTH($E15)&lt;=6)+Z$2,7,1)),"",
IF(AND(SUM($N15:Z15)&lt;$I15,$H15&lt;&gt;"",$H15&lt;=DATE(YEAR($E15)+(MONTH($E15)&gt;6)+Z$2,6,30),$H15&gt;=DATE(YEAR($E15)-(MONTH($E15)&lt;=6)+Z$2,7,1)),$I15/($J15*365)*(DATE(YEAR($H15),MONTH($H15),DAY($H15))-DATE(YEAR($H15)-(MONTH($H15)&lt;=6),7,1)),
IF(AND(SUM($N15:Z15)&lt;$I15,AA$2&lt;=$J15),$I15/($J15*365)*MROUND((EDATE($E15,12*AA$2))-(EDATE($E15,12*Z$2)),5),
IF(AND(SUM($N15:Z15)&lt;$I15,AA$2&gt;$J15),$I15-SUM($N15:Z15),"")))))),
IF($E15&gt;$D$1,"",
IF(DATE(YEAR($E15)+(MONTH($E15)&gt;6)+Z$2,6,30)&gt;$D$1,"",
IF(AND($H15&lt;&gt;"",$H15&lt;DATE(YEAR($E15)-(MONTH($E15)&lt;=6)+Z$2,7,1)),"",
IF(AND(SUM($N15:Z15)&lt;$I15,$H15&lt;&gt;"",$H15&lt;=DATE(YEAR($E15)+(MONTH($E15)&gt;6)+Z$2,6,30),$H15&gt;=DATE(YEAR($E15)-(MONTH($E15)&lt;=6)+Z$2,7,1)),$K15*($I15-SUM($N15:Z15))*((DATE(YEAR($H15),MONTH($H15),DAY($H15))-DATE(YEAR($H15)-(MONTH($H15)&lt;=6),7,1))/365),
IF(AA$2&lt;=$J15,$K15*($I15-SUM($N15:Z15))*MROUND((EDATE($E15,12*AA$2))-(EDATE($E15,12*Z$2)),5)/365,""))))))</f>
        <v/>
      </c>
      <c r="AB15" s="249" t="str">
        <f xml:space="preserve">
IF($M15="SL",
IF($E15&gt;$D$1,"",
IF(DATE(YEAR($E15)+(MONTH($E15)&gt;6)+AA$2,6,30)&gt;$D$1,"",
IF(AND($H15&lt;&gt;"",$H15&lt;DATE(YEAR($E15)-(MONTH($E15)&lt;=6)+AA$2,7,1)),"",
IF(AND(SUM($N15:AA15)&lt;$I15,$H15&lt;&gt;"",$H15&lt;=DATE(YEAR($E15)+(MONTH($E15)&gt;6)+AA$2,6,30),$H15&gt;=DATE(YEAR($E15)-(MONTH($E15)&lt;=6)+AA$2,7,1)),$I15/($J15*365)*(DATE(YEAR($H15),MONTH($H15),DAY($H15))-DATE(YEAR($H15)-(MONTH($H15)&lt;=6),7,1)),
IF(AND(SUM($N15:AA15)&lt;$I15,AB$2&lt;=$J15),$I15/($J15*365)*MROUND((EDATE($E15,12*AB$2))-(EDATE($E15,12*AA$2)),5),
IF(AND(SUM($N15:AA15)&lt;$I15,AB$2&gt;$J15),$I15-SUM($N15:AA15),"")))))),
IF($E15&gt;$D$1,"",
IF(DATE(YEAR($E15)+(MONTH($E15)&gt;6)+AA$2,6,30)&gt;$D$1,"",
IF(AND($H15&lt;&gt;"",$H15&lt;DATE(YEAR($E15)-(MONTH($E15)&lt;=6)+AA$2,7,1)),"",
IF(AND(SUM($N15:AA15)&lt;$I15,$H15&lt;&gt;"",$H15&lt;=DATE(YEAR($E15)+(MONTH($E15)&gt;6)+AA$2,6,30),$H15&gt;=DATE(YEAR($E15)-(MONTH($E15)&lt;=6)+AA$2,7,1)),$K15*($I15-SUM($N15:AA15))*((DATE(YEAR($H15),MONTH($H15),DAY($H15))-DATE(YEAR($H15)-(MONTH($H15)&lt;=6),7,1))/365),
IF(AB$2&lt;=$J15,$K15*($I15-SUM($N15:AA15))*MROUND((EDATE($E15,12*AB$2))-(EDATE($E15,12*AA$2)),5)/365,""))))))</f>
        <v/>
      </c>
      <c r="AC15" s="249" t="str">
        <f xml:space="preserve">
IF($M15="SL",
IF($E15&gt;$D$1,"",
IF(DATE(YEAR($E15)+(MONTH($E15)&gt;6)+AB$2,6,30)&gt;$D$1,"",
IF(AND($H15&lt;&gt;"",$H15&lt;DATE(YEAR($E15)-(MONTH($E15)&lt;=6)+AB$2,7,1)),"",
IF(AND(SUM($N15:AB15)&lt;$I15,$H15&lt;&gt;"",$H15&lt;=DATE(YEAR($E15)+(MONTH($E15)&gt;6)+AB$2,6,30),$H15&gt;=DATE(YEAR($E15)-(MONTH($E15)&lt;=6)+AB$2,7,1)),$I15/($J15*365)*(DATE(YEAR($H15),MONTH($H15),DAY($H15))-DATE(YEAR($H15)-(MONTH($H15)&lt;=6),7,1)),
IF(AND(SUM($N15:AB15)&lt;$I15,AC$2&lt;=$J15),$I15/($J15*365)*MROUND((EDATE($E15,12*AC$2))-(EDATE($E15,12*AB$2)),5),
IF(AND(SUM($N15:AB15)&lt;$I15,AC$2&gt;$J15),$I15-SUM($N15:AB15),"")))))),
IF($E15&gt;$D$1,"",
IF(DATE(YEAR($E15)+(MONTH($E15)&gt;6)+AB$2,6,30)&gt;$D$1,"",
IF(AND($H15&lt;&gt;"",$H15&lt;DATE(YEAR($E15)-(MONTH($E15)&lt;=6)+AB$2,7,1)),"",
IF(AND(SUM($N15:AB15)&lt;$I15,$H15&lt;&gt;"",$H15&lt;=DATE(YEAR($E15)+(MONTH($E15)&gt;6)+AB$2,6,30),$H15&gt;=DATE(YEAR($E15)-(MONTH($E15)&lt;=6)+AB$2,7,1)),$K15*($I15-SUM($N15:AB15))*((DATE(YEAR($H15),MONTH($H15),DAY($H15))-DATE(YEAR($H15)-(MONTH($H15)&lt;=6),7,1))/365),
IF(AC$2&lt;=$J15,$K15*($I15-SUM($N15:AB15))*MROUND((EDATE($E15,12*AC$2))-(EDATE($E15,12*AB$2)),5)/365,""))))))</f>
        <v/>
      </c>
      <c r="AD15" s="249" t="str">
        <f xml:space="preserve">
IF($M15="SL",
IF($E15&gt;$D$1,"",
IF(DATE(YEAR($E15)+(MONTH($E15)&gt;6)+AC$2,6,30)&gt;$D$1,"",
IF(AND($H15&lt;&gt;"",$H15&lt;DATE(YEAR($E15)-(MONTH($E15)&lt;=6)+AC$2,7,1)),"",
IF(AND(SUM($N15:AC15)&lt;$I15,$H15&lt;&gt;"",$H15&lt;=DATE(YEAR($E15)+(MONTH($E15)&gt;6)+AC$2,6,30),$H15&gt;=DATE(YEAR($E15)-(MONTH($E15)&lt;=6)+AC$2,7,1)),$I15/($J15*365)*(DATE(YEAR($H15),MONTH($H15),DAY($H15))-DATE(YEAR($H15)-(MONTH($H15)&lt;=6),7,1)),
IF(AND(SUM($N15:AC15)&lt;$I15,AD$2&lt;=$J15),$I15/($J15*365)*MROUND((EDATE($E15,12*AD$2))-(EDATE($E15,12*AC$2)),5),
IF(AND(SUM($N15:AC15)&lt;$I15,AD$2&gt;$J15),$I15-SUM($N15:AC15),"")))))),
IF($E15&gt;$D$1,"",
IF(DATE(YEAR($E15)+(MONTH($E15)&gt;6)+AC$2,6,30)&gt;$D$1,"",
IF(AND($H15&lt;&gt;"",$H15&lt;DATE(YEAR($E15)-(MONTH($E15)&lt;=6)+AC$2,7,1)),"",
IF(AND(SUM($N15:AC15)&lt;$I15,$H15&lt;&gt;"",$H15&lt;=DATE(YEAR($E15)+(MONTH($E15)&gt;6)+AC$2,6,30),$H15&gt;=DATE(YEAR($E15)-(MONTH($E15)&lt;=6)+AC$2,7,1)),$K15*($I15-SUM($N15:AC15))*((DATE(YEAR($H15),MONTH($H15),DAY($H15))-DATE(YEAR($H15)-(MONTH($H15)&lt;=6),7,1))/365),
IF(AD$2&lt;=$J15,$K15*($I15-SUM($N15:AC15))*MROUND((EDATE($E15,12*AD$2))-(EDATE($E15,12*AC$2)),5)/365,""))))))</f>
        <v/>
      </c>
      <c r="AE15" s="249" t="str">
        <f xml:space="preserve">
IF($M15="SL",
IF($E15&gt;$D$1,"",
IF(DATE(YEAR($E15)+(MONTH($E15)&gt;6)+AD$2,6,30)&gt;$D$1,"",
IF(AND($H15&lt;&gt;"",$H15&lt;DATE(YEAR($E15)-(MONTH($E15)&lt;=6)+AD$2,7,1)),"",
IF(AND(SUM($N15:AD15)&lt;$I15,$H15&lt;&gt;"",$H15&lt;=DATE(YEAR($E15)+(MONTH($E15)&gt;6)+AD$2,6,30),$H15&gt;=DATE(YEAR($E15)-(MONTH($E15)&lt;=6)+AD$2,7,1)),$I15/($J15*365)*(DATE(YEAR($H15),MONTH($H15),DAY($H15))-DATE(YEAR($H15)-(MONTH($H15)&lt;=6),7,1)),
IF(AND(SUM($N15:AD15)&lt;$I15,AE$2&lt;=$J15),$I15/($J15*365)*MROUND((EDATE($E15,12*AE$2))-(EDATE($E15,12*AD$2)),5),
IF(AND(SUM($N15:AD15)&lt;$I15,AE$2&gt;$J15),$I15-SUM($N15:AD15),"")))))),
IF($E15&gt;$D$1,"",
IF(DATE(YEAR($E15)+(MONTH($E15)&gt;6)+AD$2,6,30)&gt;$D$1,"",
IF(AND($H15&lt;&gt;"",$H15&lt;DATE(YEAR($E15)-(MONTH($E15)&lt;=6)+AD$2,7,1)),"",
IF(AND(SUM($N15:AD15)&lt;$I15,$H15&lt;&gt;"",$H15&lt;=DATE(YEAR($E15)+(MONTH($E15)&gt;6)+AD$2,6,30),$H15&gt;=DATE(YEAR($E15)-(MONTH($E15)&lt;=6)+AD$2,7,1)),$K15*($I15-SUM($N15:AD15))*((DATE(YEAR($H15),MONTH($H15),DAY($H15))-DATE(YEAR($H15)-(MONTH($H15)&lt;=6),7,1))/365),
IF(AE$2&lt;=$J15,$K15*($I15-SUM($N15:AD15))*MROUND((EDATE($E15,12*AE$2))-(EDATE($E15,12*AD$2)),5)/365,""))))))</f>
        <v/>
      </c>
      <c r="AF15" s="249" t="str">
        <f xml:space="preserve">
IF($M15="SL",
IF($E15&gt;$D$1,"",
IF(DATE(YEAR($E15)+(MONTH($E15)&gt;6)+AE$2,6,30)&gt;$D$1,"",
IF(AND($H15&lt;&gt;"",$H15&lt;DATE(YEAR($E15)-(MONTH($E15)&lt;=6)+AE$2,7,1)),"",
IF(AND(SUM($N15:AE15)&lt;$I15,$H15&lt;&gt;"",$H15&lt;=DATE(YEAR($E15)+(MONTH($E15)&gt;6)+AE$2,6,30),$H15&gt;=DATE(YEAR($E15)-(MONTH($E15)&lt;=6)+AE$2,7,1)),$I15/($J15*365)*(DATE(YEAR($H15),MONTH($H15),DAY($H15))-DATE(YEAR($H15)-(MONTH($H15)&lt;=6),7,1)),
IF(AND(SUM($N15:AE15)&lt;$I15,AF$2&lt;=$J15),$I15/($J15*365)*MROUND((EDATE($E15,12*AF$2))-(EDATE($E15,12*AE$2)),5),
IF(AND(SUM($N15:AE15)&lt;$I15,AF$2&gt;$J15),$I15-SUM($N15:AE15),"")))))),
IF($E15&gt;$D$1,"",
IF(DATE(YEAR($E15)+(MONTH($E15)&gt;6)+AE$2,6,30)&gt;$D$1,"",
IF(AND($H15&lt;&gt;"",$H15&lt;DATE(YEAR($E15)-(MONTH($E15)&lt;=6)+AE$2,7,1)),"",
IF(AND(SUM($N15:AE15)&lt;$I15,$H15&lt;&gt;"",$H15&lt;=DATE(YEAR($E15)+(MONTH($E15)&gt;6)+AE$2,6,30),$H15&gt;=DATE(YEAR($E15)-(MONTH($E15)&lt;=6)+AE$2,7,1)),$K15*($I15-SUM($N15:AE15))*((DATE(YEAR($H15),MONTH($H15),DAY($H15))-DATE(YEAR($H15)-(MONTH($H15)&lt;=6),7,1))/365),
IF(AF$2&lt;=$J15,$K15*($I15-SUM($N15:AE15))*MROUND((EDATE($E15,12*AF$2))-(EDATE($E15,12*AE$2)),5)/365,""))))))</f>
        <v/>
      </c>
      <c r="AG15" s="249" t="str">
        <f xml:space="preserve">
IF($M15="SL",
IF($E15&gt;$D$1,"",
IF(DATE(YEAR($E15)+(MONTH($E15)&gt;6)+AF$2,6,30)&gt;$D$1,"",
IF(AND($H15&lt;&gt;"",$H15&lt;DATE(YEAR($E15)-(MONTH($E15)&lt;=6)+AF$2,7,1)),"",
IF(AND(SUM($N15:AF15)&lt;$I15,$H15&lt;&gt;"",$H15&lt;=DATE(YEAR($E15)+(MONTH($E15)&gt;6)+AF$2,6,30),$H15&gt;=DATE(YEAR($E15)-(MONTH($E15)&lt;=6)+AF$2,7,1)),$I15/($J15*365)*(DATE(YEAR($H15),MONTH($H15),DAY($H15))-DATE(YEAR($H15)-(MONTH($H15)&lt;=6),7,1)),
IF(AND(SUM($N15:AF15)&lt;$I15,AG$2&lt;=$J15),$I15/($J15*365)*MROUND((EDATE($E15,12*AG$2))-(EDATE($E15,12*AF$2)),5),
IF(AND(SUM($N15:AF15)&lt;$I15,AG$2&gt;$J15),$I15-SUM($N15:AF15),"")))))),
IF($E15&gt;$D$1,"",
IF(DATE(YEAR($E15)+(MONTH($E15)&gt;6)+AF$2,6,30)&gt;$D$1,"",
IF(AND($H15&lt;&gt;"",$H15&lt;DATE(YEAR($E15)-(MONTH($E15)&lt;=6)+AF$2,7,1)),"",
IF(AND(SUM($N15:AF15)&lt;$I15,$H15&lt;&gt;"",$H15&lt;=DATE(YEAR($E15)+(MONTH($E15)&gt;6)+AF$2,6,30),$H15&gt;=DATE(YEAR($E15)-(MONTH($E15)&lt;=6)+AF$2,7,1)),$K15*($I15-SUM($N15:AF15))*((DATE(YEAR($H15),MONTH($H15),DAY($H15))-DATE(YEAR($H15)-(MONTH($H15)&lt;=6),7,1))/365),
IF(AG$2&lt;=$J15,$K15*($I15-SUM($N15:AF15))*MROUND((EDATE($E15,12*AG$2))-(EDATE($E15,12*AF$2)),5)/365,""))))))</f>
        <v/>
      </c>
      <c r="AH15" s="249" t="str">
        <f xml:space="preserve">
IF($M15="SL",
IF($E15&gt;$D$1,"",
IF(DATE(YEAR($E15)+(MONTH($E15)&gt;6)+AG$2,6,30)&gt;$D$1,"",
IF(AND($H15&lt;&gt;"",$H15&lt;DATE(YEAR($E15)-(MONTH($E15)&lt;=6)+AG$2,7,1)),"",
IF(AND(SUM($N15:AG15)&lt;$I15,$H15&lt;&gt;"",$H15&lt;=DATE(YEAR($E15)+(MONTH($E15)&gt;6)+AG$2,6,30),$H15&gt;=DATE(YEAR($E15)-(MONTH($E15)&lt;=6)+AG$2,7,1)),$I15/($J15*365)*(DATE(YEAR($H15),MONTH($H15),DAY($H15))-DATE(YEAR($H15)-(MONTH($H15)&lt;=6),7,1)),
IF(AND(SUM($N15:AG15)&lt;$I15,AH$2&lt;=$J15),$I15/($J15*365)*MROUND((EDATE($E15,12*AH$2))-(EDATE($E15,12*AG$2)),5),
IF(AND(SUM($N15:AG15)&lt;$I15,AH$2&gt;$J15),$I15-SUM($N15:AG15),"")))))),
IF($E15&gt;$D$1,"",
IF(DATE(YEAR($E15)+(MONTH($E15)&gt;6)+AG$2,6,30)&gt;$D$1,"",
IF(AND($H15&lt;&gt;"",$H15&lt;DATE(YEAR($E15)-(MONTH($E15)&lt;=6)+AG$2,7,1)),"",
IF(AND(SUM($N15:AG15)&lt;$I15,$H15&lt;&gt;"",$H15&lt;=DATE(YEAR($E15)+(MONTH($E15)&gt;6)+AG$2,6,30),$H15&gt;=DATE(YEAR($E15)-(MONTH($E15)&lt;=6)+AG$2,7,1)),$K15*($I15-SUM($N15:AG15))*((DATE(YEAR($H15),MONTH($H15),DAY($H15))-DATE(YEAR($H15)-(MONTH($H15)&lt;=6),7,1))/365),
IF(AH$2&lt;=$J15,$K15*($I15-SUM($N15:AG15))*MROUND((EDATE($E15,12*AH$2))-(EDATE($E15,12*AG$2)),5)/365,""))))))</f>
        <v/>
      </c>
      <c r="AI15" s="249" t="str">
        <f xml:space="preserve">
IF($M15="SL",
IF($E15&gt;$D$1,"",
IF(DATE(YEAR($E15)+(MONTH($E15)&gt;6)+AH$2,6,30)&gt;$D$1,"",
IF(AND($H15&lt;&gt;"",$H15&lt;DATE(YEAR($E15)-(MONTH($E15)&lt;=6)+AH$2,7,1)),"",
IF(AND(SUM($N15:AH15)&lt;$I15,$H15&lt;&gt;"",$H15&lt;=DATE(YEAR($E15)+(MONTH($E15)&gt;6)+AH$2,6,30),$H15&gt;=DATE(YEAR($E15)-(MONTH($E15)&lt;=6)+AH$2,7,1)),$I15/($J15*365)*(DATE(YEAR($H15),MONTH($H15),DAY($H15))-DATE(YEAR($H15)-(MONTH($H15)&lt;=6),7,1)),
IF(AND(SUM($N15:AH15)&lt;$I15,AI$2&lt;=$J15),$I15/($J15*365)*MROUND((EDATE($E15,12*AI$2))-(EDATE($E15,12*AH$2)),5),
IF(AND(SUM($N15:AH15)&lt;$I15,AI$2&gt;$J15),$I15-SUM($N15:AH15),"")))))),
IF($E15&gt;$D$1,"",
IF(DATE(YEAR($E15)+(MONTH($E15)&gt;6)+AH$2,6,30)&gt;$D$1,"",
IF(AND($H15&lt;&gt;"",$H15&lt;DATE(YEAR($E15)-(MONTH($E15)&lt;=6)+AH$2,7,1)),"",
IF(AND(SUM($N15:AH15)&lt;$I15,$H15&lt;&gt;"",$H15&lt;=DATE(YEAR($E15)+(MONTH($E15)&gt;6)+AH$2,6,30),$H15&gt;=DATE(YEAR($E15)-(MONTH($E15)&lt;=6)+AH$2,7,1)),$K15*($I15-SUM($N15:AH15))*((DATE(YEAR($H15),MONTH($H15),DAY($H15))-DATE(YEAR($H15)-(MONTH($H15)&lt;=6),7,1))/365),
IF(AI$2&lt;=$J15,$K15*($I15-SUM($N15:AH15))*MROUND((EDATE($E15,12*AI$2))-(EDATE($E15,12*AH$2)),5)/365,""))))))</f>
        <v/>
      </c>
      <c r="AJ15" s="249" t="str">
        <f xml:space="preserve">
IF($M15="SL",
IF($E15&gt;$D$1,"",
IF(DATE(YEAR($E15)+(MONTH($E15)&gt;6)+AI$2,6,30)&gt;$D$1,"",
IF(AND($H15&lt;&gt;"",$H15&lt;DATE(YEAR($E15)-(MONTH($E15)&lt;=6)+AI$2,7,1)),"",
IF(AND(SUM($N15:AI15)&lt;$I15,$H15&lt;&gt;"",$H15&lt;=DATE(YEAR($E15)+(MONTH($E15)&gt;6)+AI$2,6,30),$H15&gt;=DATE(YEAR($E15)-(MONTH($E15)&lt;=6)+AI$2,7,1)),$I15/($J15*365)*(DATE(YEAR($H15),MONTH($H15),DAY($H15))-DATE(YEAR($H15)-(MONTH($H15)&lt;=6),7,1)),
IF(AND(SUM($N15:AI15)&lt;$I15,AJ$2&lt;=$J15),$I15/($J15*365)*MROUND((EDATE($E15,12*AJ$2))-(EDATE($E15,12*AI$2)),5),
IF(AND(SUM($N15:AI15)&lt;$I15,AJ$2&gt;$J15),$I15-SUM($N15:AI15),"")))))),
IF($E15&gt;$D$1,"",
IF(DATE(YEAR($E15)+(MONTH($E15)&gt;6)+AI$2,6,30)&gt;$D$1,"",
IF(AND($H15&lt;&gt;"",$H15&lt;DATE(YEAR($E15)-(MONTH($E15)&lt;=6)+AI$2,7,1)),"",
IF(AND(SUM($N15:AI15)&lt;$I15,$H15&lt;&gt;"",$H15&lt;=DATE(YEAR($E15)+(MONTH($E15)&gt;6)+AI$2,6,30),$H15&gt;=DATE(YEAR($E15)-(MONTH($E15)&lt;=6)+AI$2,7,1)),$K15*($I15-SUM($N15:AI15))*((DATE(YEAR($H15),MONTH($H15),DAY($H15))-DATE(YEAR($H15)-(MONTH($H15)&lt;=6),7,1))/365),
IF(AJ$2&lt;=$J15,$K15*($I15-SUM($N15:AI15))*MROUND((EDATE($E15,12*AJ$2))-(EDATE($E15,12*AI$2)),5)/365,""))))))</f>
        <v/>
      </c>
      <c r="AK15" s="249" t="str">
        <f xml:space="preserve">
IF($M15="SL",
IF($E15&gt;$D$1,"",
IF(DATE(YEAR($E15)+(MONTH($E15)&gt;6)+AJ$2,6,30)&gt;$D$1,"",
IF(AND($H15&lt;&gt;"",$H15&lt;DATE(YEAR($E15)-(MONTH($E15)&lt;=6)+AJ$2,7,1)),"",
IF(AND(SUM($N15:AJ15)&lt;$I15,$H15&lt;&gt;"",$H15&lt;=DATE(YEAR($E15)+(MONTH($E15)&gt;6)+AJ$2,6,30),$H15&gt;=DATE(YEAR($E15)-(MONTH($E15)&lt;=6)+AJ$2,7,1)),$I15/($J15*365)*(DATE(YEAR($H15),MONTH($H15),DAY($H15))-DATE(YEAR($H15)-(MONTH($H15)&lt;=6),7,1)),
IF(AND(SUM($N15:AJ15)&lt;$I15,AK$2&lt;=$J15),$I15/($J15*365)*MROUND((EDATE($E15,12*AK$2))-(EDATE($E15,12*AJ$2)),5),
IF(AND(SUM($N15:AJ15)&lt;$I15,AK$2&gt;$J15),$I15-SUM($N15:AJ15),"")))))),
IF($E15&gt;$D$1,"",
IF(DATE(YEAR($E15)+(MONTH($E15)&gt;6)+AJ$2,6,30)&gt;$D$1,"",
IF(AND($H15&lt;&gt;"",$H15&lt;DATE(YEAR($E15)-(MONTH($E15)&lt;=6)+AJ$2,7,1)),"",
IF(AND(SUM($N15:AJ15)&lt;$I15,$H15&lt;&gt;"",$H15&lt;=DATE(YEAR($E15)+(MONTH($E15)&gt;6)+AJ$2,6,30),$H15&gt;=DATE(YEAR($E15)-(MONTH($E15)&lt;=6)+AJ$2,7,1)),$K15*($I15-SUM($N15:AJ15))*((DATE(YEAR($H15),MONTH($H15),DAY($H15))-DATE(YEAR($H15)-(MONTH($H15)&lt;=6),7,1))/365),
IF(AK$2&lt;=$J15,$K15*($I15-SUM($N15:AJ15))*MROUND((EDATE($E15,12*AK$2))-(EDATE($E15,12*AJ$2)),5)/365,""))))))</f>
        <v/>
      </c>
      <c r="AL15" s="249" t="str">
        <f xml:space="preserve">
IF($M15="SL",
IF($E15&gt;$D$1,"",
IF(DATE(YEAR($E15)+(MONTH($E15)&gt;6)+AK$2,6,30)&gt;$D$1,"",
IF(AND($H15&lt;&gt;"",$H15&lt;DATE(YEAR($E15)-(MONTH($E15)&lt;=6)+AK$2,7,1)),"",
IF(AND(SUM($N15:AK15)&lt;$I15,$H15&lt;&gt;"",$H15&lt;=DATE(YEAR($E15)+(MONTH($E15)&gt;6)+AK$2,6,30),$H15&gt;=DATE(YEAR($E15)-(MONTH($E15)&lt;=6)+AK$2,7,1)),$I15/($J15*365)*(DATE(YEAR($H15),MONTH($H15),DAY($H15))-DATE(YEAR($H15)-(MONTH($H15)&lt;=6),7,1)),
IF(AND(SUM($N15:AK15)&lt;$I15,AL$2&lt;=$J15),$I15/($J15*365)*MROUND((EDATE($E15,12*AL$2))-(EDATE($E15,12*AK$2)),5),
IF(AND(SUM($N15:AK15)&lt;$I15,AL$2&gt;$J15),$I15-SUM($N15:AK15),"")))))),
IF($E15&gt;$D$1,"",
IF(DATE(YEAR($E15)+(MONTH($E15)&gt;6)+AK$2,6,30)&gt;$D$1,"",
IF(AND($H15&lt;&gt;"",$H15&lt;DATE(YEAR($E15)-(MONTH($E15)&lt;=6)+AK$2,7,1)),"",
IF(AND(SUM($N15:AK15)&lt;$I15,$H15&lt;&gt;"",$H15&lt;=DATE(YEAR($E15)+(MONTH($E15)&gt;6)+AK$2,6,30),$H15&gt;=DATE(YEAR($E15)-(MONTH($E15)&lt;=6)+AK$2,7,1)),$K15*($I15-SUM($N15:AK15))*((DATE(YEAR($H15),MONTH($H15),DAY($H15))-DATE(YEAR($H15)-(MONTH($H15)&lt;=6),7,1))/365),
IF(AL$2&lt;=$J15,$K15*($I15-SUM($N15:AK15))*MROUND((EDATE($E15,12*AL$2))-(EDATE($E15,12*AK$2)),5)/365,""))))))</f>
        <v/>
      </c>
      <c r="AM15" s="249" t="str">
        <f xml:space="preserve">
IF($M15="SL",
IF($E15&gt;$D$1,"",
IF(DATE(YEAR($E15)+(MONTH($E15)&gt;6)+AL$2,6,30)&gt;$D$1,"",
IF(AND($H15&lt;&gt;"",$H15&lt;DATE(YEAR($E15)-(MONTH($E15)&lt;=6)+AL$2,7,1)),"",
IF(AND(SUM($N15:AL15)&lt;$I15,$H15&lt;&gt;"",$H15&lt;=DATE(YEAR($E15)+(MONTH($E15)&gt;6)+AL$2,6,30),$H15&gt;=DATE(YEAR($E15)-(MONTH($E15)&lt;=6)+AL$2,7,1)),$I15/($J15*365)*(DATE(YEAR($H15),MONTH($H15),DAY($H15))-DATE(YEAR($H15)-(MONTH($H15)&lt;=6),7,1)),
IF(AND(SUM($N15:AL15)&lt;$I15,AM$2&lt;=$J15),$I15/($J15*365)*MROUND((EDATE($E15,12*AM$2))-(EDATE($E15,12*AL$2)),5),
IF(AND(SUM($N15:AL15)&lt;$I15,AM$2&gt;$J15),$I15-SUM($N15:AL15),"")))))),
IF($E15&gt;$D$1,"",
IF(DATE(YEAR($E15)+(MONTH($E15)&gt;6)+AL$2,6,30)&gt;$D$1,"",
IF(AND($H15&lt;&gt;"",$H15&lt;DATE(YEAR($E15)-(MONTH($E15)&lt;=6)+AL$2,7,1)),"",
IF(AND(SUM($N15:AL15)&lt;$I15,$H15&lt;&gt;"",$H15&lt;=DATE(YEAR($E15)+(MONTH($E15)&gt;6)+AL$2,6,30),$H15&gt;=DATE(YEAR($E15)-(MONTH($E15)&lt;=6)+AL$2,7,1)),$K15*($I15-SUM($N15:AL15))*((DATE(YEAR($H15),MONTH($H15),DAY($H15))-DATE(YEAR($H15)-(MONTH($H15)&lt;=6),7,1))/365),
IF(AM$2&lt;=$J15,$K15*($I15-SUM($N15:AL15))*MROUND((EDATE($E15,12*AM$2))-(EDATE($E15,12*AL$2)),5)/365,""))))))</f>
        <v/>
      </c>
      <c r="AN15" s="249" t="str">
        <f xml:space="preserve">
IF($M15="SL",
IF($E15&gt;$D$1,"",
IF(DATE(YEAR($E15)+(MONTH($E15)&gt;6)+AM$2,6,30)&gt;$D$1,"",
IF(AND($H15&lt;&gt;"",$H15&lt;DATE(YEAR($E15)-(MONTH($E15)&lt;=6)+AM$2,7,1)),"",
IF(AND(SUM($N15:AM15)&lt;$I15,$H15&lt;&gt;"",$H15&lt;=DATE(YEAR($E15)+(MONTH($E15)&gt;6)+AM$2,6,30),$H15&gt;=DATE(YEAR($E15)-(MONTH($E15)&lt;=6)+AM$2,7,1)),$I15/($J15*365)*(DATE(YEAR($H15),MONTH($H15),DAY($H15))-DATE(YEAR($H15)-(MONTH($H15)&lt;=6),7,1)),
IF(AND(SUM($N15:AM15)&lt;$I15,AN$2&lt;=$J15),$I15/($J15*365)*MROUND((EDATE($E15,12*AN$2))-(EDATE($E15,12*AM$2)),5),
IF(AND(SUM($N15:AM15)&lt;$I15,AN$2&gt;$J15),$I15-SUM($N15:AM15),"")))))),
IF($E15&gt;$D$1,"",
IF(DATE(YEAR($E15)+(MONTH($E15)&gt;6)+AM$2,6,30)&gt;$D$1,"",
IF(AND($H15&lt;&gt;"",$H15&lt;DATE(YEAR($E15)-(MONTH($E15)&lt;=6)+AM$2,7,1)),"",
IF(AND(SUM($N15:AM15)&lt;$I15,$H15&lt;&gt;"",$H15&lt;=DATE(YEAR($E15)+(MONTH($E15)&gt;6)+AM$2,6,30),$H15&gt;=DATE(YEAR($E15)-(MONTH($E15)&lt;=6)+AM$2,7,1)),$K15*($I15-SUM($N15:AM15))*((DATE(YEAR($H15),MONTH($H15),DAY($H15))-DATE(YEAR($H15)-(MONTH($H15)&lt;=6),7,1))/365),
IF(AN$2&lt;=$J15,$K15*($I15-SUM($N15:AM15))*MROUND((EDATE($E15,12*AN$2))-(EDATE($E15,12*AM$2)),5)/365,""))))))</f>
        <v/>
      </c>
      <c r="AO15" s="249" t="str">
        <f xml:space="preserve">
IF($M15="SL",
IF($E15&gt;$D$1,"",
IF(DATE(YEAR($E15)+(MONTH($E15)&gt;6)+AN$2,6,30)&gt;$D$1,"",
IF(AND($H15&lt;&gt;"",$H15&lt;DATE(YEAR($E15)-(MONTH($E15)&lt;=6)+AN$2,7,1)),"",
IF(AND(SUM($N15:AN15)&lt;$I15,$H15&lt;&gt;"",$H15&lt;=DATE(YEAR($E15)+(MONTH($E15)&gt;6)+AN$2,6,30),$H15&gt;=DATE(YEAR($E15)-(MONTH($E15)&lt;=6)+AN$2,7,1)),$I15/($J15*365)*(DATE(YEAR($H15),MONTH($H15),DAY($H15))-DATE(YEAR($H15)-(MONTH($H15)&lt;=6),7,1)),
IF(AND(SUM($N15:AN15)&lt;$I15,AO$2&lt;=$J15),$I15/($J15*365)*MROUND((EDATE($E15,12*AO$2))-(EDATE($E15,12*AN$2)),5),
IF(AND(SUM($N15:AN15)&lt;$I15,AO$2&gt;$J15),$I15-SUM($N15:AN15),"")))))),
IF($E15&gt;$D$1,"",
IF(DATE(YEAR($E15)+(MONTH($E15)&gt;6)+AN$2,6,30)&gt;$D$1,"",
IF(AND($H15&lt;&gt;"",$H15&lt;DATE(YEAR($E15)-(MONTH($E15)&lt;=6)+AN$2,7,1)),"",
IF(AND(SUM($N15:AN15)&lt;$I15,$H15&lt;&gt;"",$H15&lt;=DATE(YEAR($E15)+(MONTH($E15)&gt;6)+AN$2,6,30),$H15&gt;=DATE(YEAR($E15)-(MONTH($E15)&lt;=6)+AN$2,7,1)),$K15*($I15-SUM($N15:AN15))*((DATE(YEAR($H15),MONTH($H15),DAY($H15))-DATE(YEAR($H15)-(MONTH($H15)&lt;=6),7,1))/365),
IF(AO$2&lt;=$J15,$K15*($I15-SUM($N15:AN15))*MROUND((EDATE($E15,12*AO$2))-(EDATE($E15,12*AN$2)),5)/365,""))))))</f>
        <v/>
      </c>
      <c r="AP15" s="249" t="str">
        <f xml:space="preserve">
IF($M15="SL",
IF($E15&gt;$D$1,"",
IF(DATE(YEAR($E15)+(MONTH($E15)&gt;6)+AO$2,6,30)&gt;$D$1,"",
IF(AND($H15&lt;&gt;"",$H15&lt;DATE(YEAR($E15)-(MONTH($E15)&lt;=6)+AO$2,7,1)),"",
IF(AND(SUM($N15:AO15)&lt;$I15,$H15&lt;&gt;"",$H15&lt;=DATE(YEAR($E15)+(MONTH($E15)&gt;6)+AO$2,6,30),$H15&gt;=DATE(YEAR($E15)-(MONTH($E15)&lt;=6)+AO$2,7,1)),$I15/($J15*365)*(DATE(YEAR($H15),MONTH($H15),DAY($H15))-DATE(YEAR($H15)-(MONTH($H15)&lt;=6),7,1)),
IF(AND(SUM($N15:AO15)&lt;$I15,AP$2&lt;=$J15),$I15/($J15*365)*MROUND((EDATE($E15,12*AP$2))-(EDATE($E15,12*AO$2)),5),
IF(AND(SUM($N15:AO15)&lt;$I15,AP$2&gt;$J15),$I15-SUM($N15:AO15),"")))))),
IF($E15&gt;$D$1,"",
IF(DATE(YEAR($E15)+(MONTH($E15)&gt;6)+AO$2,6,30)&gt;$D$1,"",
IF(AND($H15&lt;&gt;"",$H15&lt;DATE(YEAR($E15)-(MONTH($E15)&lt;=6)+AO$2,7,1)),"",
IF(AND(SUM($N15:AO15)&lt;$I15,$H15&lt;&gt;"",$H15&lt;=DATE(YEAR($E15)+(MONTH($E15)&gt;6)+AO$2,6,30),$H15&gt;=DATE(YEAR($E15)-(MONTH($E15)&lt;=6)+AO$2,7,1)),$K15*($I15-SUM($N15:AO15))*((DATE(YEAR($H15),MONTH($H15),DAY($H15))-DATE(YEAR($H15)-(MONTH($H15)&lt;=6),7,1))/365),
IF(AP$2&lt;=$J15,$K15*($I15-SUM($N15:AO15))*MROUND((EDATE($E15,12*AP$2))-(EDATE($E15,12*AO$2)),5)/365,""))))))</f>
        <v/>
      </c>
      <c r="AQ15" s="249" t="str">
        <f xml:space="preserve">
IF($M15="SL",
IF($E15&gt;$D$1,"",
IF(DATE(YEAR($E15)+(MONTH($E15)&gt;6)+AP$2,6,30)&gt;$D$1,"",
IF(AND($H15&lt;&gt;"",$H15&lt;DATE(YEAR($E15)-(MONTH($E15)&lt;=6)+AP$2,7,1)),"",
IF(AND(SUM($N15:AP15)&lt;$I15,$H15&lt;&gt;"",$H15&lt;=DATE(YEAR($E15)+(MONTH($E15)&gt;6)+AP$2,6,30),$H15&gt;=DATE(YEAR($E15)-(MONTH($E15)&lt;=6)+AP$2,7,1)),$I15/($J15*365)*(DATE(YEAR($H15),MONTH($H15),DAY($H15))-DATE(YEAR($H15)-(MONTH($H15)&lt;=6),7,1)),
IF(AND(SUM($N15:AP15)&lt;$I15,AQ$2&lt;=$J15),$I15/($J15*365)*MROUND((EDATE($E15,12*AQ$2))-(EDATE($E15,12*AP$2)),5),
IF(AND(SUM($N15:AP15)&lt;$I15,AQ$2&gt;$J15),$I15-SUM($N15:AP15),"")))))),
IF($E15&gt;$D$1,"",
IF(DATE(YEAR($E15)+(MONTH($E15)&gt;6)+AP$2,6,30)&gt;$D$1,"",
IF(AND($H15&lt;&gt;"",$H15&lt;DATE(YEAR($E15)-(MONTH($E15)&lt;=6)+AP$2,7,1)),"",
IF(AND(SUM($N15:AP15)&lt;$I15,$H15&lt;&gt;"",$H15&lt;=DATE(YEAR($E15)+(MONTH($E15)&gt;6)+AP$2,6,30),$H15&gt;=DATE(YEAR($E15)-(MONTH($E15)&lt;=6)+AP$2,7,1)),$K15*($I15-SUM($N15:AP15))*((DATE(YEAR($H15),MONTH($H15),DAY($H15))-DATE(YEAR($H15)-(MONTH($H15)&lt;=6),7,1))/365),
IF(AQ$2&lt;=$J15,$K15*($I15-SUM($N15:AP15))*MROUND((EDATE($E15,12*AQ$2))-(EDATE($E15,12*AP$2)),5)/365,""))))))</f>
        <v/>
      </c>
      <c r="AR15" s="250">
        <f t="shared" si="6"/>
        <v>0</v>
      </c>
      <c r="AS15" s="250">
        <f t="shared" si="7"/>
        <v>0</v>
      </c>
      <c r="AU15" s="250">
        <f t="shared" si="8"/>
        <v>0</v>
      </c>
      <c r="AV15" s="250">
        <f t="shared" si="9"/>
        <v>0</v>
      </c>
      <c r="AW15" s="243"/>
      <c r="AX15" s="243"/>
      <c r="AY15" s="290"/>
    </row>
    <row r="16" spans="2:51" x14ac:dyDescent="0.35">
      <c r="B16" s="244" t="str">
        <f t="shared" si="12"/>
        <v/>
      </c>
      <c r="C16" s="244"/>
      <c r="D16" s="244"/>
      <c r="E16" s="407"/>
      <c r="F16" s="246" t="str">
        <f t="shared" si="3"/>
        <v/>
      </c>
      <c r="G16" s="246" t="str">
        <f t="shared" si="13"/>
        <v/>
      </c>
      <c r="H16" s="408"/>
      <c r="I16" s="250"/>
      <c r="J16" s="244"/>
      <c r="K16" s="247" t="str">
        <f t="shared" si="14"/>
        <v/>
      </c>
      <c r="L16" s="297"/>
      <c r="M16" s="409" t="str">
        <f>IFERROR(VLOOKUP($L16,'Ref tables'!$I$3:$J$4,2,0),"")</f>
        <v/>
      </c>
      <c r="N16" s="249" t="str">
        <f t="shared" si="16"/>
        <v/>
      </c>
      <c r="O16" s="249" t="str">
        <f xml:space="preserve">
IF($M16="SL",
IF($E16&gt;$D$1,"",
IF(DATE(YEAR($E16)+(MONTH($E16)&gt;6)+N$2,6,30)&gt;$D$1,"",
IF(AND($H16&lt;&gt;"",$H16&lt;DATE(YEAR($E16)-(MONTH($E16)&lt;=6)+N$2,7,1)),"",
IF(AND(SUM($N16:N16)&lt;$I16,$H16&lt;&gt;"",$H16&lt;=DATE(YEAR($E16)+(MONTH($E16)&gt;6)+N$2,6,30),$H16&gt;=DATE(YEAR($E16)-(MONTH($E16)&lt;=6)+N$2,7,1)),$I16/($J16*365)*(DATE(YEAR($H16),MONTH($H16),DAY($H16))-DATE(YEAR($H16)-(MONTH($H16)&lt;=6),7,1)),
IF(AND(SUM($N16:N16)&lt;$I16,O$2&lt;=$J16),$I16/($J16*365)*MROUND((EDATE($E16,12*O$2))-(EDATE($E16,12*N$2)),5),
IF(AND(SUM($N16:N16)&lt;$I16,O$2&gt;$J16),$I16-SUM($N16:N16),"")))))),
IF($E16&gt;$D$1,"",
IF(DATE(YEAR($E16)+(MONTH($E16)&gt;6)+N$2,6,30)&gt;$D$1,"",
IF(AND($H16&lt;&gt;"",$H16&lt;DATE(YEAR($E16)-(MONTH($E16)&lt;=6)+N$2,7,1)),"",
IF(AND(SUM($N16:N16)&lt;$I16,$H16&lt;&gt;"",$H16&lt;=DATE(YEAR($E16)+(MONTH($E16)&gt;6)+N$2,6,30),$H16&gt;=DATE(YEAR($E16)-(MONTH($E16)&lt;=6)+N$2,7,1)),$K16*($I16-SUM($N16:N16))*((DATE(YEAR($H16),MONTH($H16),DAY($H16))-DATE(YEAR($H16)-(MONTH($H16)&lt;=6),7,1))/365),
IF(O$2&lt;=$J16,$K16*($I16-SUM($N16:N16))*MROUND((EDATE($E16,12*O$2))-(EDATE($E16,12*N$2)),5)/365,""))))))</f>
        <v/>
      </c>
      <c r="P16" s="249" t="str">
        <f xml:space="preserve">
IF($M16="SL",
IF($E16&gt;$D$1,"",
IF(DATE(YEAR($E16)+(MONTH($E16)&gt;6)+O$2,6,30)&gt;$D$1,"",
IF(AND($H16&lt;&gt;"",$H16&lt;DATE(YEAR($E16)-(MONTH($E16)&lt;=6)+O$2,7,1)),"",
IF(AND(SUM($N16:O16)&lt;$I16,$H16&lt;&gt;"",$H16&lt;=DATE(YEAR($E16)+(MONTH($E16)&gt;6)+O$2,6,30),$H16&gt;=DATE(YEAR($E16)-(MONTH($E16)&lt;=6)+O$2,7,1)),$I16/($J16*365)*(DATE(YEAR($H16),MONTH($H16),DAY($H16))-DATE(YEAR($H16)-(MONTH($H16)&lt;=6),7,1)),
IF(AND(SUM($N16:O16)&lt;$I16,P$2&lt;=$J16),$I16/($J16*365)*MROUND((EDATE($E16,12*P$2))-(EDATE($E16,12*O$2)),5),
IF(AND(SUM($N16:O16)&lt;$I16,P$2&gt;$J16),$I16-SUM($N16:O16),"")))))),
IF($E16&gt;$D$1,"",
IF(DATE(YEAR($E16)+(MONTH($E16)&gt;6)+O$2,6,30)&gt;$D$1,"",
IF(AND($H16&lt;&gt;"",$H16&lt;DATE(YEAR($E16)-(MONTH($E16)&lt;=6)+O$2,7,1)),"",
IF(AND(SUM($N16:O16)&lt;$I16,$H16&lt;&gt;"",$H16&lt;=DATE(YEAR($E16)+(MONTH($E16)&gt;6)+O$2,6,30),$H16&gt;=DATE(YEAR($E16)-(MONTH($E16)&lt;=6)+O$2,7,1)),$K16*($I16-SUM($N16:O16))*((DATE(YEAR($H16),MONTH($H16),DAY($H16))-DATE(YEAR($H16)-(MONTH($H16)&lt;=6),7,1))/365),
IF(P$2&lt;=$J16,$K16*($I16-SUM($N16:O16))*MROUND((EDATE($E16,12*P$2))-(EDATE($E16,12*O$2)),5)/365,""))))))</f>
        <v/>
      </c>
      <c r="Q16" s="249" t="str">
        <f xml:space="preserve">
IF($M16="SL",
IF($E16&gt;$D$1,"",
IF(DATE(YEAR($E16)+(MONTH($E16)&gt;6)+P$2,6,30)&gt;$D$1,"",
IF(AND($H16&lt;&gt;"",$H16&lt;DATE(YEAR($E16)-(MONTH($E16)&lt;=6)+P$2,7,1)),"",
IF(AND(SUM($N16:P16)&lt;$I16,$H16&lt;&gt;"",$H16&lt;=DATE(YEAR($E16)+(MONTH($E16)&gt;6)+P$2,6,30),$H16&gt;=DATE(YEAR($E16)-(MONTH($E16)&lt;=6)+P$2,7,1)),$I16/($J16*365)*(DATE(YEAR($H16),MONTH($H16),DAY($H16))-DATE(YEAR($H16)-(MONTH($H16)&lt;=6),7,1)),
IF(AND(SUM($N16:P16)&lt;$I16,Q$2&lt;=$J16),$I16/($J16*365)*MROUND((EDATE($E16,12*Q$2))-(EDATE($E16,12*P$2)),5),
IF(AND(SUM($N16:P16)&lt;$I16,Q$2&gt;$J16),$I16-SUM($N16:P16),"")))))),
IF($E16&gt;$D$1,"",
IF(DATE(YEAR($E16)+(MONTH($E16)&gt;6)+P$2,6,30)&gt;$D$1,"",
IF(AND($H16&lt;&gt;"",$H16&lt;DATE(YEAR($E16)-(MONTH($E16)&lt;=6)+P$2,7,1)),"",
IF(AND(SUM($N16:P16)&lt;$I16,$H16&lt;&gt;"",$H16&lt;=DATE(YEAR($E16)+(MONTH($E16)&gt;6)+P$2,6,30),$H16&gt;=DATE(YEAR($E16)-(MONTH($E16)&lt;=6)+P$2,7,1)),$K16*($I16-SUM($N16:P16))*((DATE(YEAR($H16),MONTH($H16),DAY($H16))-DATE(YEAR($H16)-(MONTH($H16)&lt;=6),7,1))/365),
IF(Q$2&lt;=$J16,$K16*($I16-SUM($N16:P16))*MROUND((EDATE($E16,12*Q$2))-(EDATE($E16,12*P$2)),5)/365,""))))))</f>
        <v/>
      </c>
      <c r="R16" s="249" t="str">
        <f xml:space="preserve">
IF($M16="SL",
IF($E16&gt;$D$1,"",
IF(DATE(YEAR($E16)+(MONTH($E16)&gt;6)+Q$2,6,30)&gt;$D$1,"",
IF(AND($H16&lt;&gt;"",$H16&lt;DATE(YEAR($E16)-(MONTH($E16)&lt;=6)+Q$2,7,1)),"",
IF(AND(SUM($N16:Q16)&lt;$I16,$H16&lt;&gt;"",$H16&lt;=DATE(YEAR($E16)+(MONTH($E16)&gt;6)+Q$2,6,30),$H16&gt;=DATE(YEAR($E16)-(MONTH($E16)&lt;=6)+Q$2,7,1)),$I16/($J16*365)*(DATE(YEAR($H16),MONTH($H16),DAY($H16))-DATE(YEAR($H16)-(MONTH($H16)&lt;=6),7,1)),
IF(AND(SUM($N16:Q16)&lt;$I16,R$2&lt;=$J16),$I16/($J16*365)*MROUND((EDATE($E16,12*R$2))-(EDATE($E16,12*Q$2)),5),
IF(AND(SUM($N16:Q16)&lt;$I16,R$2&gt;$J16),$I16-SUM($N16:Q16),"")))))),
IF($E16&gt;$D$1,"",
IF(DATE(YEAR($E16)+(MONTH($E16)&gt;6)+Q$2,6,30)&gt;$D$1,"",
IF(AND($H16&lt;&gt;"",$H16&lt;DATE(YEAR($E16)-(MONTH($E16)&lt;=6)+Q$2,7,1)),"",
IF(AND(SUM($N16:Q16)&lt;$I16,$H16&lt;&gt;"",$H16&lt;=DATE(YEAR($E16)+(MONTH($E16)&gt;6)+Q$2,6,30),$H16&gt;=DATE(YEAR($E16)-(MONTH($E16)&lt;=6)+Q$2,7,1)),$K16*($I16-SUM($N16:Q16))*((DATE(YEAR($H16),MONTH($H16),DAY($H16))-DATE(YEAR($H16)-(MONTH($H16)&lt;=6),7,1))/365),
IF(R$2&lt;=$J16,$K16*($I16-SUM($N16:Q16))*MROUND((EDATE($E16,12*R$2))-(EDATE($E16,12*Q$2)),5)/365,""))))))</f>
        <v/>
      </c>
      <c r="S16" s="249" t="str">
        <f xml:space="preserve">
IF($M16="SL",
IF($E16&gt;$D$1,"",
IF(DATE(YEAR($E16)+(MONTH($E16)&gt;6)+R$2,6,30)&gt;$D$1,"",
IF(AND($H16&lt;&gt;"",$H16&lt;DATE(YEAR($E16)-(MONTH($E16)&lt;=6)+R$2,7,1)),"",
IF(AND(SUM($N16:R16)&lt;$I16,$H16&lt;&gt;"",$H16&lt;=DATE(YEAR($E16)+(MONTH($E16)&gt;6)+R$2,6,30),$H16&gt;=DATE(YEAR($E16)-(MONTH($E16)&lt;=6)+R$2,7,1)),$I16/($J16*365)*(DATE(YEAR($H16),MONTH($H16),DAY($H16))-DATE(YEAR($H16)-(MONTH($H16)&lt;=6),7,1)),
IF(AND(SUM($N16:R16)&lt;$I16,S$2&lt;=$J16),$I16/($J16*365)*MROUND((EDATE($E16,12*S$2))-(EDATE($E16,12*R$2)),5),
IF(AND(SUM($N16:R16)&lt;$I16,S$2&gt;$J16),$I16-SUM($N16:R16),"")))))),
IF($E16&gt;$D$1,"",
IF(DATE(YEAR($E16)+(MONTH($E16)&gt;6)+R$2,6,30)&gt;$D$1,"",
IF(AND($H16&lt;&gt;"",$H16&lt;DATE(YEAR($E16)-(MONTH($E16)&lt;=6)+R$2,7,1)),"",
IF(AND(SUM($N16:R16)&lt;$I16,$H16&lt;&gt;"",$H16&lt;=DATE(YEAR($E16)+(MONTH($E16)&gt;6)+R$2,6,30),$H16&gt;=DATE(YEAR($E16)-(MONTH($E16)&lt;=6)+R$2,7,1)),$K16*($I16-SUM($N16:R16))*((DATE(YEAR($H16),MONTH($H16),DAY($H16))-DATE(YEAR($H16)-(MONTH($H16)&lt;=6),7,1))/365),
IF(S$2&lt;=$J16,$K16*($I16-SUM($N16:R16))*MROUND((EDATE($E16,12*S$2))-(EDATE($E16,12*R$2)),5)/365,""))))))</f>
        <v/>
      </c>
      <c r="T16" s="249" t="str">
        <f xml:space="preserve">
IF($M16="SL",
IF($E16&gt;$D$1,"",
IF(DATE(YEAR($E16)+(MONTH($E16)&gt;6)+S$2,6,30)&gt;$D$1,"",
IF(AND($H16&lt;&gt;"",$H16&lt;DATE(YEAR($E16)-(MONTH($E16)&lt;=6)+S$2,7,1)),"",
IF(AND(SUM($N16:S16)&lt;$I16,$H16&lt;&gt;"",$H16&lt;=DATE(YEAR($E16)+(MONTH($E16)&gt;6)+S$2,6,30),$H16&gt;=DATE(YEAR($E16)-(MONTH($E16)&lt;=6)+S$2,7,1)),$I16/($J16*365)*(DATE(YEAR($H16),MONTH($H16),DAY($H16))-DATE(YEAR($H16)-(MONTH($H16)&lt;=6),7,1)),
IF(AND(SUM($N16:S16)&lt;$I16,T$2&lt;=$J16),$I16/($J16*365)*MROUND((EDATE($E16,12*T$2))-(EDATE($E16,12*S$2)),5),
IF(AND(SUM($N16:S16)&lt;$I16,T$2&gt;$J16),$I16-SUM($N16:S16),"")))))),
IF($E16&gt;$D$1,"",
IF(DATE(YEAR($E16)+(MONTH($E16)&gt;6)+S$2,6,30)&gt;$D$1,"",
IF(AND($H16&lt;&gt;"",$H16&lt;DATE(YEAR($E16)-(MONTH($E16)&lt;=6)+S$2,7,1)),"",
IF(AND(SUM($N16:S16)&lt;$I16,$H16&lt;&gt;"",$H16&lt;=DATE(YEAR($E16)+(MONTH($E16)&gt;6)+S$2,6,30),$H16&gt;=DATE(YEAR($E16)-(MONTH($E16)&lt;=6)+S$2,7,1)),$K16*($I16-SUM($N16:S16))*((DATE(YEAR($H16),MONTH($H16),DAY($H16))-DATE(YEAR($H16)-(MONTH($H16)&lt;=6),7,1))/365),
IF(T$2&lt;=$J16,$K16*($I16-SUM($N16:S16))*MROUND((EDATE($E16,12*T$2))-(EDATE($E16,12*S$2)),5)/365,""))))))</f>
        <v/>
      </c>
      <c r="U16" s="249" t="str">
        <f xml:space="preserve">
IF($M16="SL",
IF($E16&gt;$D$1,"",
IF(DATE(YEAR($E16)+(MONTH($E16)&gt;6)+T$2,6,30)&gt;$D$1,"",
IF(AND($H16&lt;&gt;"",$H16&lt;DATE(YEAR($E16)-(MONTH($E16)&lt;=6)+T$2,7,1)),"",
IF(AND(SUM($N16:T16)&lt;$I16,$H16&lt;&gt;"",$H16&lt;=DATE(YEAR($E16)+(MONTH($E16)&gt;6)+T$2,6,30),$H16&gt;=DATE(YEAR($E16)-(MONTH($E16)&lt;=6)+T$2,7,1)),$I16/($J16*365)*(DATE(YEAR($H16),MONTH($H16),DAY($H16))-DATE(YEAR($H16)-(MONTH($H16)&lt;=6),7,1)),
IF(AND(SUM($N16:T16)&lt;$I16,U$2&lt;=$J16),$I16/($J16*365)*MROUND((EDATE($E16,12*U$2))-(EDATE($E16,12*T$2)),5),
IF(AND(SUM($N16:T16)&lt;$I16,U$2&gt;$J16),$I16-SUM($N16:T16),"")))))),
IF($E16&gt;$D$1,"",
IF(DATE(YEAR($E16)+(MONTH($E16)&gt;6)+T$2,6,30)&gt;$D$1,"",
IF(AND($H16&lt;&gt;"",$H16&lt;DATE(YEAR($E16)-(MONTH($E16)&lt;=6)+T$2,7,1)),"",
IF(AND(SUM($N16:T16)&lt;$I16,$H16&lt;&gt;"",$H16&lt;=DATE(YEAR($E16)+(MONTH($E16)&gt;6)+T$2,6,30),$H16&gt;=DATE(YEAR($E16)-(MONTH($E16)&lt;=6)+T$2,7,1)),$K16*($I16-SUM($N16:T16))*((DATE(YEAR($H16),MONTH($H16),DAY($H16))-DATE(YEAR($H16)-(MONTH($H16)&lt;=6),7,1))/365),
IF(U$2&lt;=$J16,$K16*($I16-SUM($N16:T16))*MROUND((EDATE($E16,12*U$2))-(EDATE($E16,12*T$2)),5)/365,""))))))</f>
        <v/>
      </c>
      <c r="V16" s="249" t="str">
        <f xml:space="preserve">
IF($M16="SL",
IF($E16&gt;$D$1,"",
IF(DATE(YEAR($E16)+(MONTH($E16)&gt;6)+U$2,6,30)&gt;$D$1,"",
IF(AND($H16&lt;&gt;"",$H16&lt;DATE(YEAR($E16)-(MONTH($E16)&lt;=6)+U$2,7,1)),"",
IF(AND(SUM($N16:U16)&lt;$I16,$H16&lt;&gt;"",$H16&lt;=DATE(YEAR($E16)+(MONTH($E16)&gt;6)+U$2,6,30),$H16&gt;=DATE(YEAR($E16)-(MONTH($E16)&lt;=6)+U$2,7,1)),$I16/($J16*365)*(DATE(YEAR($H16),MONTH($H16),DAY($H16))-DATE(YEAR($H16)-(MONTH($H16)&lt;=6),7,1)),
IF(AND(SUM($N16:U16)&lt;$I16,V$2&lt;=$J16),$I16/($J16*365)*MROUND((EDATE($E16,12*V$2))-(EDATE($E16,12*U$2)),5),
IF(AND(SUM($N16:U16)&lt;$I16,V$2&gt;$J16),$I16-SUM($N16:U16),"")))))),
IF($E16&gt;$D$1,"",
IF(DATE(YEAR($E16)+(MONTH($E16)&gt;6)+U$2,6,30)&gt;$D$1,"",
IF(AND($H16&lt;&gt;"",$H16&lt;DATE(YEAR($E16)-(MONTH($E16)&lt;=6)+U$2,7,1)),"",
IF(AND(SUM($N16:U16)&lt;$I16,$H16&lt;&gt;"",$H16&lt;=DATE(YEAR($E16)+(MONTH($E16)&gt;6)+U$2,6,30),$H16&gt;=DATE(YEAR($E16)-(MONTH($E16)&lt;=6)+U$2,7,1)),$K16*($I16-SUM($N16:U16))*((DATE(YEAR($H16),MONTH($H16),DAY($H16))-DATE(YEAR($H16)-(MONTH($H16)&lt;=6),7,1))/365),
IF(V$2&lt;=$J16,$K16*($I16-SUM($N16:U16))*MROUND((EDATE($E16,12*V$2))-(EDATE($E16,12*U$2)),5)/365,""))))))</f>
        <v/>
      </c>
      <c r="W16" s="249" t="str">
        <f xml:space="preserve">
IF($M16="SL",
IF($E16&gt;$D$1,"",
IF(DATE(YEAR($E16)+(MONTH($E16)&gt;6)+V$2,6,30)&gt;$D$1,"",
IF(AND($H16&lt;&gt;"",$H16&lt;DATE(YEAR($E16)-(MONTH($E16)&lt;=6)+V$2,7,1)),"",
IF(AND(SUM($N16:V16)&lt;$I16,$H16&lt;&gt;"",$H16&lt;=DATE(YEAR($E16)+(MONTH($E16)&gt;6)+V$2,6,30),$H16&gt;=DATE(YEAR($E16)-(MONTH($E16)&lt;=6)+V$2,7,1)),$I16/($J16*365)*(DATE(YEAR($H16),MONTH($H16),DAY($H16))-DATE(YEAR($H16)-(MONTH($H16)&lt;=6),7,1)),
IF(AND(SUM($N16:V16)&lt;$I16,W$2&lt;=$J16),$I16/($J16*365)*MROUND((EDATE($E16,12*W$2))-(EDATE($E16,12*V$2)),5),
IF(AND(SUM($N16:V16)&lt;$I16,W$2&gt;$J16),$I16-SUM($N16:V16),"")))))),
IF($E16&gt;$D$1,"",
IF(DATE(YEAR($E16)+(MONTH($E16)&gt;6)+V$2,6,30)&gt;$D$1,"",
IF(AND($H16&lt;&gt;"",$H16&lt;DATE(YEAR($E16)-(MONTH($E16)&lt;=6)+V$2,7,1)),"",
IF(AND(SUM($N16:V16)&lt;$I16,$H16&lt;&gt;"",$H16&lt;=DATE(YEAR($E16)+(MONTH($E16)&gt;6)+V$2,6,30),$H16&gt;=DATE(YEAR($E16)-(MONTH($E16)&lt;=6)+V$2,7,1)),$K16*($I16-SUM($N16:V16))*((DATE(YEAR($H16),MONTH($H16),DAY($H16))-DATE(YEAR($H16)-(MONTH($H16)&lt;=6),7,1))/365),
IF(W$2&lt;=$J16,$K16*($I16-SUM($N16:V16))*MROUND((EDATE($E16,12*W$2))-(EDATE($E16,12*V$2)),5)/365,""))))))</f>
        <v/>
      </c>
      <c r="X16" s="249" t="str">
        <f xml:space="preserve">
IF($M16="SL",
IF($E16&gt;$D$1,"",
IF(DATE(YEAR($E16)+(MONTH($E16)&gt;6)+W$2,6,30)&gt;$D$1,"",
IF(AND($H16&lt;&gt;"",$H16&lt;DATE(YEAR($E16)-(MONTH($E16)&lt;=6)+W$2,7,1)),"",
IF(AND(SUM($N16:W16)&lt;$I16,$H16&lt;&gt;"",$H16&lt;=DATE(YEAR($E16)+(MONTH($E16)&gt;6)+W$2,6,30),$H16&gt;=DATE(YEAR($E16)-(MONTH($E16)&lt;=6)+W$2,7,1)),$I16/($J16*365)*(DATE(YEAR($H16),MONTH($H16),DAY($H16))-DATE(YEAR($H16)-(MONTH($H16)&lt;=6),7,1)),
IF(AND(SUM($N16:W16)&lt;$I16,X$2&lt;=$J16),$I16/($J16*365)*MROUND((EDATE($E16,12*X$2))-(EDATE($E16,12*W$2)),5),
IF(AND(SUM($N16:W16)&lt;$I16,X$2&gt;$J16),$I16-SUM($N16:W16),"")))))),
IF($E16&gt;$D$1,"",
IF(DATE(YEAR($E16)+(MONTH($E16)&gt;6)+W$2,6,30)&gt;$D$1,"",
IF(AND($H16&lt;&gt;"",$H16&lt;DATE(YEAR($E16)-(MONTH($E16)&lt;=6)+W$2,7,1)),"",
IF(AND(SUM($N16:W16)&lt;$I16,$H16&lt;&gt;"",$H16&lt;=DATE(YEAR($E16)+(MONTH($E16)&gt;6)+W$2,6,30),$H16&gt;=DATE(YEAR($E16)-(MONTH($E16)&lt;=6)+W$2,7,1)),$K16*($I16-SUM($N16:W16))*((DATE(YEAR($H16),MONTH($H16),DAY($H16))-DATE(YEAR($H16)-(MONTH($H16)&lt;=6),7,1))/365),
IF(X$2&lt;=$J16,$K16*($I16-SUM($N16:W16))*MROUND((EDATE($E16,12*X$2))-(EDATE($E16,12*W$2)),5)/365,""))))))</f>
        <v/>
      </c>
      <c r="Y16" s="249" t="str">
        <f xml:space="preserve">
IF($M16="SL",
IF($E16&gt;$D$1,"",
IF(DATE(YEAR($E16)+(MONTH($E16)&gt;6)+X$2,6,30)&gt;$D$1,"",
IF(AND($H16&lt;&gt;"",$H16&lt;DATE(YEAR($E16)-(MONTH($E16)&lt;=6)+X$2,7,1)),"",
IF(AND(SUM($N16:X16)&lt;$I16,$H16&lt;&gt;"",$H16&lt;=DATE(YEAR($E16)+(MONTH($E16)&gt;6)+X$2,6,30),$H16&gt;=DATE(YEAR($E16)-(MONTH($E16)&lt;=6)+X$2,7,1)),$I16/($J16*365)*(DATE(YEAR($H16),MONTH($H16),DAY($H16))-DATE(YEAR($H16)-(MONTH($H16)&lt;=6),7,1)),
IF(AND(SUM($N16:X16)&lt;$I16,Y$2&lt;=$J16),$I16/($J16*365)*MROUND((EDATE($E16,12*Y$2))-(EDATE($E16,12*X$2)),5),
IF(AND(SUM($N16:X16)&lt;$I16,Y$2&gt;$J16),$I16-SUM($N16:X16),"")))))),
IF($E16&gt;$D$1,"",
IF(DATE(YEAR($E16)+(MONTH($E16)&gt;6)+X$2,6,30)&gt;$D$1,"",
IF(AND($H16&lt;&gt;"",$H16&lt;DATE(YEAR($E16)-(MONTH($E16)&lt;=6)+X$2,7,1)),"",
IF(AND(SUM($N16:X16)&lt;$I16,$H16&lt;&gt;"",$H16&lt;=DATE(YEAR($E16)+(MONTH($E16)&gt;6)+X$2,6,30),$H16&gt;=DATE(YEAR($E16)-(MONTH($E16)&lt;=6)+X$2,7,1)),$K16*($I16-SUM($N16:X16))*((DATE(YEAR($H16),MONTH($H16),DAY($H16))-DATE(YEAR($H16)-(MONTH($H16)&lt;=6),7,1))/365),
IF(Y$2&lt;=$J16,$K16*($I16-SUM($N16:X16))*MROUND((EDATE($E16,12*Y$2))-(EDATE($E16,12*X$2)),5)/365,""))))))</f>
        <v/>
      </c>
      <c r="Z16" s="249" t="str">
        <f xml:space="preserve">
IF($M16="SL",
IF($E16&gt;$D$1,"",
IF(DATE(YEAR($E16)+(MONTH($E16)&gt;6)+Y$2,6,30)&gt;$D$1,"",
IF(AND($H16&lt;&gt;"",$H16&lt;DATE(YEAR($E16)-(MONTH($E16)&lt;=6)+Y$2,7,1)),"",
IF(AND(SUM($N16:Y16)&lt;$I16,$H16&lt;&gt;"",$H16&lt;=DATE(YEAR($E16)+(MONTH($E16)&gt;6)+Y$2,6,30),$H16&gt;=DATE(YEAR($E16)-(MONTH($E16)&lt;=6)+Y$2,7,1)),$I16/($J16*365)*(DATE(YEAR($H16),MONTH($H16),DAY($H16))-DATE(YEAR($H16)-(MONTH($H16)&lt;=6),7,1)),
IF(AND(SUM($N16:Y16)&lt;$I16,Z$2&lt;=$J16),$I16/($J16*365)*MROUND((EDATE($E16,12*Z$2))-(EDATE($E16,12*Y$2)),5),
IF(AND(SUM($N16:Y16)&lt;$I16,Z$2&gt;$J16),$I16-SUM($N16:Y16),"")))))),
IF($E16&gt;$D$1,"",
IF(DATE(YEAR($E16)+(MONTH($E16)&gt;6)+Y$2,6,30)&gt;$D$1,"",
IF(AND($H16&lt;&gt;"",$H16&lt;DATE(YEAR($E16)-(MONTH($E16)&lt;=6)+Y$2,7,1)),"",
IF(AND(SUM($N16:Y16)&lt;$I16,$H16&lt;&gt;"",$H16&lt;=DATE(YEAR($E16)+(MONTH($E16)&gt;6)+Y$2,6,30),$H16&gt;=DATE(YEAR($E16)-(MONTH($E16)&lt;=6)+Y$2,7,1)),$K16*($I16-SUM($N16:Y16))*((DATE(YEAR($H16),MONTH($H16),DAY($H16))-DATE(YEAR($H16)-(MONTH($H16)&lt;=6),7,1))/365),
IF(Z$2&lt;=$J16,$K16*($I16-SUM($N16:Y16))*MROUND((EDATE($E16,12*Z$2))-(EDATE($E16,12*Y$2)),5)/365,""))))))</f>
        <v/>
      </c>
      <c r="AA16" s="249" t="str">
        <f xml:space="preserve">
IF($M16="SL",
IF($E16&gt;$D$1,"",
IF(DATE(YEAR($E16)+(MONTH($E16)&gt;6)+Z$2,6,30)&gt;$D$1,"",
IF(AND($H16&lt;&gt;"",$H16&lt;DATE(YEAR($E16)-(MONTH($E16)&lt;=6)+Z$2,7,1)),"",
IF(AND(SUM($N16:Z16)&lt;$I16,$H16&lt;&gt;"",$H16&lt;=DATE(YEAR($E16)+(MONTH($E16)&gt;6)+Z$2,6,30),$H16&gt;=DATE(YEAR($E16)-(MONTH($E16)&lt;=6)+Z$2,7,1)),$I16/($J16*365)*(DATE(YEAR($H16),MONTH($H16),DAY($H16))-DATE(YEAR($H16)-(MONTH($H16)&lt;=6),7,1)),
IF(AND(SUM($N16:Z16)&lt;$I16,AA$2&lt;=$J16),$I16/($J16*365)*MROUND((EDATE($E16,12*AA$2))-(EDATE($E16,12*Z$2)),5),
IF(AND(SUM($N16:Z16)&lt;$I16,AA$2&gt;$J16),$I16-SUM($N16:Z16),"")))))),
IF($E16&gt;$D$1,"",
IF(DATE(YEAR($E16)+(MONTH($E16)&gt;6)+Z$2,6,30)&gt;$D$1,"",
IF(AND($H16&lt;&gt;"",$H16&lt;DATE(YEAR($E16)-(MONTH($E16)&lt;=6)+Z$2,7,1)),"",
IF(AND(SUM($N16:Z16)&lt;$I16,$H16&lt;&gt;"",$H16&lt;=DATE(YEAR($E16)+(MONTH($E16)&gt;6)+Z$2,6,30),$H16&gt;=DATE(YEAR($E16)-(MONTH($E16)&lt;=6)+Z$2,7,1)),$K16*($I16-SUM($N16:Z16))*((DATE(YEAR($H16),MONTH($H16),DAY($H16))-DATE(YEAR($H16)-(MONTH($H16)&lt;=6),7,1))/365),
IF(AA$2&lt;=$J16,$K16*($I16-SUM($N16:Z16))*MROUND((EDATE($E16,12*AA$2))-(EDATE($E16,12*Z$2)),5)/365,""))))))</f>
        <v/>
      </c>
      <c r="AB16" s="249" t="str">
        <f xml:space="preserve">
IF($M16="SL",
IF($E16&gt;$D$1,"",
IF(DATE(YEAR($E16)+(MONTH($E16)&gt;6)+AA$2,6,30)&gt;$D$1,"",
IF(AND($H16&lt;&gt;"",$H16&lt;DATE(YEAR($E16)-(MONTH($E16)&lt;=6)+AA$2,7,1)),"",
IF(AND(SUM($N16:AA16)&lt;$I16,$H16&lt;&gt;"",$H16&lt;=DATE(YEAR($E16)+(MONTH($E16)&gt;6)+AA$2,6,30),$H16&gt;=DATE(YEAR($E16)-(MONTH($E16)&lt;=6)+AA$2,7,1)),$I16/($J16*365)*(DATE(YEAR($H16),MONTH($H16),DAY($H16))-DATE(YEAR($H16)-(MONTH($H16)&lt;=6),7,1)),
IF(AND(SUM($N16:AA16)&lt;$I16,AB$2&lt;=$J16),$I16/($J16*365)*MROUND((EDATE($E16,12*AB$2))-(EDATE($E16,12*AA$2)),5),
IF(AND(SUM($N16:AA16)&lt;$I16,AB$2&gt;$J16),$I16-SUM($N16:AA16),"")))))),
IF($E16&gt;$D$1,"",
IF(DATE(YEAR($E16)+(MONTH($E16)&gt;6)+AA$2,6,30)&gt;$D$1,"",
IF(AND($H16&lt;&gt;"",$H16&lt;DATE(YEAR($E16)-(MONTH($E16)&lt;=6)+AA$2,7,1)),"",
IF(AND(SUM($N16:AA16)&lt;$I16,$H16&lt;&gt;"",$H16&lt;=DATE(YEAR($E16)+(MONTH($E16)&gt;6)+AA$2,6,30),$H16&gt;=DATE(YEAR($E16)-(MONTH($E16)&lt;=6)+AA$2,7,1)),$K16*($I16-SUM($N16:AA16))*((DATE(YEAR($H16),MONTH($H16),DAY($H16))-DATE(YEAR($H16)-(MONTH($H16)&lt;=6),7,1))/365),
IF(AB$2&lt;=$J16,$K16*($I16-SUM($N16:AA16))*MROUND((EDATE($E16,12*AB$2))-(EDATE($E16,12*AA$2)),5)/365,""))))))</f>
        <v/>
      </c>
      <c r="AC16" s="249" t="str">
        <f xml:space="preserve">
IF($M16="SL",
IF($E16&gt;$D$1,"",
IF(DATE(YEAR($E16)+(MONTH($E16)&gt;6)+AB$2,6,30)&gt;$D$1,"",
IF(AND($H16&lt;&gt;"",$H16&lt;DATE(YEAR($E16)-(MONTH($E16)&lt;=6)+AB$2,7,1)),"",
IF(AND(SUM($N16:AB16)&lt;$I16,$H16&lt;&gt;"",$H16&lt;=DATE(YEAR($E16)+(MONTH($E16)&gt;6)+AB$2,6,30),$H16&gt;=DATE(YEAR($E16)-(MONTH($E16)&lt;=6)+AB$2,7,1)),$I16/($J16*365)*(DATE(YEAR($H16),MONTH($H16),DAY($H16))-DATE(YEAR($H16)-(MONTH($H16)&lt;=6),7,1)),
IF(AND(SUM($N16:AB16)&lt;$I16,AC$2&lt;=$J16),$I16/($J16*365)*MROUND((EDATE($E16,12*AC$2))-(EDATE($E16,12*AB$2)),5),
IF(AND(SUM($N16:AB16)&lt;$I16,AC$2&gt;$J16),$I16-SUM($N16:AB16),"")))))),
IF($E16&gt;$D$1,"",
IF(DATE(YEAR($E16)+(MONTH($E16)&gt;6)+AB$2,6,30)&gt;$D$1,"",
IF(AND($H16&lt;&gt;"",$H16&lt;DATE(YEAR($E16)-(MONTH($E16)&lt;=6)+AB$2,7,1)),"",
IF(AND(SUM($N16:AB16)&lt;$I16,$H16&lt;&gt;"",$H16&lt;=DATE(YEAR($E16)+(MONTH($E16)&gt;6)+AB$2,6,30),$H16&gt;=DATE(YEAR($E16)-(MONTH($E16)&lt;=6)+AB$2,7,1)),$K16*($I16-SUM($N16:AB16))*((DATE(YEAR($H16),MONTH($H16),DAY($H16))-DATE(YEAR($H16)-(MONTH($H16)&lt;=6),7,1))/365),
IF(AC$2&lt;=$J16,$K16*($I16-SUM($N16:AB16))*MROUND((EDATE($E16,12*AC$2))-(EDATE($E16,12*AB$2)),5)/365,""))))))</f>
        <v/>
      </c>
      <c r="AD16" s="249" t="str">
        <f xml:space="preserve">
IF($M16="SL",
IF($E16&gt;$D$1,"",
IF(DATE(YEAR($E16)+(MONTH($E16)&gt;6)+AC$2,6,30)&gt;$D$1,"",
IF(AND($H16&lt;&gt;"",$H16&lt;DATE(YEAR($E16)-(MONTH($E16)&lt;=6)+AC$2,7,1)),"",
IF(AND(SUM($N16:AC16)&lt;$I16,$H16&lt;&gt;"",$H16&lt;=DATE(YEAR($E16)+(MONTH($E16)&gt;6)+AC$2,6,30),$H16&gt;=DATE(YEAR($E16)-(MONTH($E16)&lt;=6)+AC$2,7,1)),$I16/($J16*365)*(DATE(YEAR($H16),MONTH($H16),DAY($H16))-DATE(YEAR($H16)-(MONTH($H16)&lt;=6),7,1)),
IF(AND(SUM($N16:AC16)&lt;$I16,AD$2&lt;=$J16),$I16/($J16*365)*MROUND((EDATE($E16,12*AD$2))-(EDATE($E16,12*AC$2)),5),
IF(AND(SUM($N16:AC16)&lt;$I16,AD$2&gt;$J16),$I16-SUM($N16:AC16),"")))))),
IF($E16&gt;$D$1,"",
IF(DATE(YEAR($E16)+(MONTH($E16)&gt;6)+AC$2,6,30)&gt;$D$1,"",
IF(AND($H16&lt;&gt;"",$H16&lt;DATE(YEAR($E16)-(MONTH($E16)&lt;=6)+AC$2,7,1)),"",
IF(AND(SUM($N16:AC16)&lt;$I16,$H16&lt;&gt;"",$H16&lt;=DATE(YEAR($E16)+(MONTH($E16)&gt;6)+AC$2,6,30),$H16&gt;=DATE(YEAR($E16)-(MONTH($E16)&lt;=6)+AC$2,7,1)),$K16*($I16-SUM($N16:AC16))*((DATE(YEAR($H16),MONTH($H16),DAY($H16))-DATE(YEAR($H16)-(MONTH($H16)&lt;=6),7,1))/365),
IF(AD$2&lt;=$J16,$K16*($I16-SUM($N16:AC16))*MROUND((EDATE($E16,12*AD$2))-(EDATE($E16,12*AC$2)),5)/365,""))))))</f>
        <v/>
      </c>
      <c r="AE16" s="249" t="str">
        <f xml:space="preserve">
IF($M16="SL",
IF($E16&gt;$D$1,"",
IF(DATE(YEAR($E16)+(MONTH($E16)&gt;6)+AD$2,6,30)&gt;$D$1,"",
IF(AND($H16&lt;&gt;"",$H16&lt;DATE(YEAR($E16)-(MONTH($E16)&lt;=6)+AD$2,7,1)),"",
IF(AND(SUM($N16:AD16)&lt;$I16,$H16&lt;&gt;"",$H16&lt;=DATE(YEAR($E16)+(MONTH($E16)&gt;6)+AD$2,6,30),$H16&gt;=DATE(YEAR($E16)-(MONTH($E16)&lt;=6)+AD$2,7,1)),$I16/($J16*365)*(DATE(YEAR($H16),MONTH($H16),DAY($H16))-DATE(YEAR($H16)-(MONTH($H16)&lt;=6),7,1)),
IF(AND(SUM($N16:AD16)&lt;$I16,AE$2&lt;=$J16),$I16/($J16*365)*MROUND((EDATE($E16,12*AE$2))-(EDATE($E16,12*AD$2)),5),
IF(AND(SUM($N16:AD16)&lt;$I16,AE$2&gt;$J16),$I16-SUM($N16:AD16),"")))))),
IF($E16&gt;$D$1,"",
IF(DATE(YEAR($E16)+(MONTH($E16)&gt;6)+AD$2,6,30)&gt;$D$1,"",
IF(AND($H16&lt;&gt;"",$H16&lt;DATE(YEAR($E16)-(MONTH($E16)&lt;=6)+AD$2,7,1)),"",
IF(AND(SUM($N16:AD16)&lt;$I16,$H16&lt;&gt;"",$H16&lt;=DATE(YEAR($E16)+(MONTH($E16)&gt;6)+AD$2,6,30),$H16&gt;=DATE(YEAR($E16)-(MONTH($E16)&lt;=6)+AD$2,7,1)),$K16*($I16-SUM($N16:AD16))*((DATE(YEAR($H16),MONTH($H16),DAY($H16))-DATE(YEAR($H16)-(MONTH($H16)&lt;=6),7,1))/365),
IF(AE$2&lt;=$J16,$K16*($I16-SUM($N16:AD16))*MROUND((EDATE($E16,12*AE$2))-(EDATE($E16,12*AD$2)),5)/365,""))))))</f>
        <v/>
      </c>
      <c r="AF16" s="249" t="str">
        <f xml:space="preserve">
IF($M16="SL",
IF($E16&gt;$D$1,"",
IF(DATE(YEAR($E16)+(MONTH($E16)&gt;6)+AE$2,6,30)&gt;$D$1,"",
IF(AND($H16&lt;&gt;"",$H16&lt;DATE(YEAR($E16)-(MONTH($E16)&lt;=6)+AE$2,7,1)),"",
IF(AND(SUM($N16:AE16)&lt;$I16,$H16&lt;&gt;"",$H16&lt;=DATE(YEAR($E16)+(MONTH($E16)&gt;6)+AE$2,6,30),$H16&gt;=DATE(YEAR($E16)-(MONTH($E16)&lt;=6)+AE$2,7,1)),$I16/($J16*365)*(DATE(YEAR($H16),MONTH($H16),DAY($H16))-DATE(YEAR($H16)-(MONTH($H16)&lt;=6),7,1)),
IF(AND(SUM($N16:AE16)&lt;$I16,AF$2&lt;=$J16),$I16/($J16*365)*MROUND((EDATE($E16,12*AF$2))-(EDATE($E16,12*AE$2)),5),
IF(AND(SUM($N16:AE16)&lt;$I16,AF$2&gt;$J16),$I16-SUM($N16:AE16),"")))))),
IF($E16&gt;$D$1,"",
IF(DATE(YEAR($E16)+(MONTH($E16)&gt;6)+AE$2,6,30)&gt;$D$1,"",
IF(AND($H16&lt;&gt;"",$H16&lt;DATE(YEAR($E16)-(MONTH($E16)&lt;=6)+AE$2,7,1)),"",
IF(AND(SUM($N16:AE16)&lt;$I16,$H16&lt;&gt;"",$H16&lt;=DATE(YEAR($E16)+(MONTH($E16)&gt;6)+AE$2,6,30),$H16&gt;=DATE(YEAR($E16)-(MONTH($E16)&lt;=6)+AE$2,7,1)),$K16*($I16-SUM($N16:AE16))*((DATE(YEAR($H16),MONTH($H16),DAY($H16))-DATE(YEAR($H16)-(MONTH($H16)&lt;=6),7,1))/365),
IF(AF$2&lt;=$J16,$K16*($I16-SUM($N16:AE16))*MROUND((EDATE($E16,12*AF$2))-(EDATE($E16,12*AE$2)),5)/365,""))))))</f>
        <v/>
      </c>
      <c r="AG16" s="249" t="str">
        <f xml:space="preserve">
IF($M16="SL",
IF($E16&gt;$D$1,"",
IF(DATE(YEAR($E16)+(MONTH($E16)&gt;6)+AF$2,6,30)&gt;$D$1,"",
IF(AND($H16&lt;&gt;"",$H16&lt;DATE(YEAR($E16)-(MONTH($E16)&lt;=6)+AF$2,7,1)),"",
IF(AND(SUM($N16:AF16)&lt;$I16,$H16&lt;&gt;"",$H16&lt;=DATE(YEAR($E16)+(MONTH($E16)&gt;6)+AF$2,6,30),$H16&gt;=DATE(YEAR($E16)-(MONTH($E16)&lt;=6)+AF$2,7,1)),$I16/($J16*365)*(DATE(YEAR($H16),MONTH($H16),DAY($H16))-DATE(YEAR($H16)-(MONTH($H16)&lt;=6),7,1)),
IF(AND(SUM($N16:AF16)&lt;$I16,AG$2&lt;=$J16),$I16/($J16*365)*MROUND((EDATE($E16,12*AG$2))-(EDATE($E16,12*AF$2)),5),
IF(AND(SUM($N16:AF16)&lt;$I16,AG$2&gt;$J16),$I16-SUM($N16:AF16),"")))))),
IF($E16&gt;$D$1,"",
IF(DATE(YEAR($E16)+(MONTH($E16)&gt;6)+AF$2,6,30)&gt;$D$1,"",
IF(AND($H16&lt;&gt;"",$H16&lt;DATE(YEAR($E16)-(MONTH($E16)&lt;=6)+AF$2,7,1)),"",
IF(AND(SUM($N16:AF16)&lt;$I16,$H16&lt;&gt;"",$H16&lt;=DATE(YEAR($E16)+(MONTH($E16)&gt;6)+AF$2,6,30),$H16&gt;=DATE(YEAR($E16)-(MONTH($E16)&lt;=6)+AF$2,7,1)),$K16*($I16-SUM($N16:AF16))*((DATE(YEAR($H16),MONTH($H16),DAY($H16))-DATE(YEAR($H16)-(MONTH($H16)&lt;=6),7,1))/365),
IF(AG$2&lt;=$J16,$K16*($I16-SUM($N16:AF16))*MROUND((EDATE($E16,12*AG$2))-(EDATE($E16,12*AF$2)),5)/365,""))))))</f>
        <v/>
      </c>
      <c r="AH16" s="249" t="str">
        <f xml:space="preserve">
IF($M16="SL",
IF($E16&gt;$D$1,"",
IF(DATE(YEAR($E16)+(MONTH($E16)&gt;6)+AG$2,6,30)&gt;$D$1,"",
IF(AND($H16&lt;&gt;"",$H16&lt;DATE(YEAR($E16)-(MONTH($E16)&lt;=6)+AG$2,7,1)),"",
IF(AND(SUM($N16:AG16)&lt;$I16,$H16&lt;&gt;"",$H16&lt;=DATE(YEAR($E16)+(MONTH($E16)&gt;6)+AG$2,6,30),$H16&gt;=DATE(YEAR($E16)-(MONTH($E16)&lt;=6)+AG$2,7,1)),$I16/($J16*365)*(DATE(YEAR($H16),MONTH($H16),DAY($H16))-DATE(YEAR($H16)-(MONTH($H16)&lt;=6),7,1)),
IF(AND(SUM($N16:AG16)&lt;$I16,AH$2&lt;=$J16),$I16/($J16*365)*MROUND((EDATE($E16,12*AH$2))-(EDATE($E16,12*AG$2)),5),
IF(AND(SUM($N16:AG16)&lt;$I16,AH$2&gt;$J16),$I16-SUM($N16:AG16),"")))))),
IF($E16&gt;$D$1,"",
IF(DATE(YEAR($E16)+(MONTH($E16)&gt;6)+AG$2,6,30)&gt;$D$1,"",
IF(AND($H16&lt;&gt;"",$H16&lt;DATE(YEAR($E16)-(MONTH($E16)&lt;=6)+AG$2,7,1)),"",
IF(AND(SUM($N16:AG16)&lt;$I16,$H16&lt;&gt;"",$H16&lt;=DATE(YEAR($E16)+(MONTH($E16)&gt;6)+AG$2,6,30),$H16&gt;=DATE(YEAR($E16)-(MONTH($E16)&lt;=6)+AG$2,7,1)),$K16*($I16-SUM($N16:AG16))*((DATE(YEAR($H16),MONTH($H16),DAY($H16))-DATE(YEAR($H16)-(MONTH($H16)&lt;=6),7,1))/365),
IF(AH$2&lt;=$J16,$K16*($I16-SUM($N16:AG16))*MROUND((EDATE($E16,12*AH$2))-(EDATE($E16,12*AG$2)),5)/365,""))))))</f>
        <v/>
      </c>
      <c r="AI16" s="249" t="str">
        <f xml:space="preserve">
IF($M16="SL",
IF($E16&gt;$D$1,"",
IF(DATE(YEAR($E16)+(MONTH($E16)&gt;6)+AH$2,6,30)&gt;$D$1,"",
IF(AND($H16&lt;&gt;"",$H16&lt;DATE(YEAR($E16)-(MONTH($E16)&lt;=6)+AH$2,7,1)),"",
IF(AND(SUM($N16:AH16)&lt;$I16,$H16&lt;&gt;"",$H16&lt;=DATE(YEAR($E16)+(MONTH($E16)&gt;6)+AH$2,6,30),$H16&gt;=DATE(YEAR($E16)-(MONTH($E16)&lt;=6)+AH$2,7,1)),$I16/($J16*365)*(DATE(YEAR($H16),MONTH($H16),DAY($H16))-DATE(YEAR($H16)-(MONTH($H16)&lt;=6),7,1)),
IF(AND(SUM($N16:AH16)&lt;$I16,AI$2&lt;=$J16),$I16/($J16*365)*MROUND((EDATE($E16,12*AI$2))-(EDATE($E16,12*AH$2)),5),
IF(AND(SUM($N16:AH16)&lt;$I16,AI$2&gt;$J16),$I16-SUM($N16:AH16),"")))))),
IF($E16&gt;$D$1,"",
IF(DATE(YEAR($E16)+(MONTH($E16)&gt;6)+AH$2,6,30)&gt;$D$1,"",
IF(AND($H16&lt;&gt;"",$H16&lt;DATE(YEAR($E16)-(MONTH($E16)&lt;=6)+AH$2,7,1)),"",
IF(AND(SUM($N16:AH16)&lt;$I16,$H16&lt;&gt;"",$H16&lt;=DATE(YEAR($E16)+(MONTH($E16)&gt;6)+AH$2,6,30),$H16&gt;=DATE(YEAR($E16)-(MONTH($E16)&lt;=6)+AH$2,7,1)),$K16*($I16-SUM($N16:AH16))*((DATE(YEAR($H16),MONTH($H16),DAY($H16))-DATE(YEAR($H16)-(MONTH($H16)&lt;=6),7,1))/365),
IF(AI$2&lt;=$J16,$K16*($I16-SUM($N16:AH16))*MROUND((EDATE($E16,12*AI$2))-(EDATE($E16,12*AH$2)),5)/365,""))))))</f>
        <v/>
      </c>
      <c r="AJ16" s="249" t="str">
        <f xml:space="preserve">
IF($M16="SL",
IF($E16&gt;$D$1,"",
IF(DATE(YEAR($E16)+(MONTH($E16)&gt;6)+AI$2,6,30)&gt;$D$1,"",
IF(AND($H16&lt;&gt;"",$H16&lt;DATE(YEAR($E16)-(MONTH($E16)&lt;=6)+AI$2,7,1)),"",
IF(AND(SUM($N16:AI16)&lt;$I16,$H16&lt;&gt;"",$H16&lt;=DATE(YEAR($E16)+(MONTH($E16)&gt;6)+AI$2,6,30),$H16&gt;=DATE(YEAR($E16)-(MONTH($E16)&lt;=6)+AI$2,7,1)),$I16/($J16*365)*(DATE(YEAR($H16),MONTH($H16),DAY($H16))-DATE(YEAR($H16)-(MONTH($H16)&lt;=6),7,1)),
IF(AND(SUM($N16:AI16)&lt;$I16,AJ$2&lt;=$J16),$I16/($J16*365)*MROUND((EDATE($E16,12*AJ$2))-(EDATE($E16,12*AI$2)),5),
IF(AND(SUM($N16:AI16)&lt;$I16,AJ$2&gt;$J16),$I16-SUM($N16:AI16),"")))))),
IF($E16&gt;$D$1,"",
IF(DATE(YEAR($E16)+(MONTH($E16)&gt;6)+AI$2,6,30)&gt;$D$1,"",
IF(AND($H16&lt;&gt;"",$H16&lt;DATE(YEAR($E16)-(MONTH($E16)&lt;=6)+AI$2,7,1)),"",
IF(AND(SUM($N16:AI16)&lt;$I16,$H16&lt;&gt;"",$H16&lt;=DATE(YEAR($E16)+(MONTH($E16)&gt;6)+AI$2,6,30),$H16&gt;=DATE(YEAR($E16)-(MONTH($E16)&lt;=6)+AI$2,7,1)),$K16*($I16-SUM($N16:AI16))*((DATE(YEAR($H16),MONTH($H16),DAY($H16))-DATE(YEAR($H16)-(MONTH($H16)&lt;=6),7,1))/365),
IF(AJ$2&lt;=$J16,$K16*($I16-SUM($N16:AI16))*MROUND((EDATE($E16,12*AJ$2))-(EDATE($E16,12*AI$2)),5)/365,""))))))</f>
        <v/>
      </c>
      <c r="AK16" s="249" t="str">
        <f xml:space="preserve">
IF($M16="SL",
IF($E16&gt;$D$1,"",
IF(DATE(YEAR($E16)+(MONTH($E16)&gt;6)+AJ$2,6,30)&gt;$D$1,"",
IF(AND($H16&lt;&gt;"",$H16&lt;DATE(YEAR($E16)-(MONTH($E16)&lt;=6)+AJ$2,7,1)),"",
IF(AND(SUM($N16:AJ16)&lt;$I16,$H16&lt;&gt;"",$H16&lt;=DATE(YEAR($E16)+(MONTH($E16)&gt;6)+AJ$2,6,30),$H16&gt;=DATE(YEAR($E16)-(MONTH($E16)&lt;=6)+AJ$2,7,1)),$I16/($J16*365)*(DATE(YEAR($H16),MONTH($H16),DAY($H16))-DATE(YEAR($H16)-(MONTH($H16)&lt;=6),7,1)),
IF(AND(SUM($N16:AJ16)&lt;$I16,AK$2&lt;=$J16),$I16/($J16*365)*MROUND((EDATE($E16,12*AK$2))-(EDATE($E16,12*AJ$2)),5),
IF(AND(SUM($N16:AJ16)&lt;$I16,AK$2&gt;$J16),$I16-SUM($N16:AJ16),"")))))),
IF($E16&gt;$D$1,"",
IF(DATE(YEAR($E16)+(MONTH($E16)&gt;6)+AJ$2,6,30)&gt;$D$1,"",
IF(AND($H16&lt;&gt;"",$H16&lt;DATE(YEAR($E16)-(MONTH($E16)&lt;=6)+AJ$2,7,1)),"",
IF(AND(SUM($N16:AJ16)&lt;$I16,$H16&lt;&gt;"",$H16&lt;=DATE(YEAR($E16)+(MONTH($E16)&gt;6)+AJ$2,6,30),$H16&gt;=DATE(YEAR($E16)-(MONTH($E16)&lt;=6)+AJ$2,7,1)),$K16*($I16-SUM($N16:AJ16))*((DATE(YEAR($H16),MONTH($H16),DAY($H16))-DATE(YEAR($H16)-(MONTH($H16)&lt;=6),7,1))/365),
IF(AK$2&lt;=$J16,$K16*($I16-SUM($N16:AJ16))*MROUND((EDATE($E16,12*AK$2))-(EDATE($E16,12*AJ$2)),5)/365,""))))))</f>
        <v/>
      </c>
      <c r="AL16" s="249" t="str">
        <f xml:space="preserve">
IF($M16="SL",
IF($E16&gt;$D$1,"",
IF(DATE(YEAR($E16)+(MONTH($E16)&gt;6)+AK$2,6,30)&gt;$D$1,"",
IF(AND($H16&lt;&gt;"",$H16&lt;DATE(YEAR($E16)-(MONTH($E16)&lt;=6)+AK$2,7,1)),"",
IF(AND(SUM($N16:AK16)&lt;$I16,$H16&lt;&gt;"",$H16&lt;=DATE(YEAR($E16)+(MONTH($E16)&gt;6)+AK$2,6,30),$H16&gt;=DATE(YEAR($E16)-(MONTH($E16)&lt;=6)+AK$2,7,1)),$I16/($J16*365)*(DATE(YEAR($H16),MONTH($H16),DAY($H16))-DATE(YEAR($H16)-(MONTH($H16)&lt;=6),7,1)),
IF(AND(SUM($N16:AK16)&lt;$I16,AL$2&lt;=$J16),$I16/($J16*365)*MROUND((EDATE($E16,12*AL$2))-(EDATE($E16,12*AK$2)),5),
IF(AND(SUM($N16:AK16)&lt;$I16,AL$2&gt;$J16),$I16-SUM($N16:AK16),"")))))),
IF($E16&gt;$D$1,"",
IF(DATE(YEAR($E16)+(MONTH($E16)&gt;6)+AK$2,6,30)&gt;$D$1,"",
IF(AND($H16&lt;&gt;"",$H16&lt;DATE(YEAR($E16)-(MONTH($E16)&lt;=6)+AK$2,7,1)),"",
IF(AND(SUM($N16:AK16)&lt;$I16,$H16&lt;&gt;"",$H16&lt;=DATE(YEAR($E16)+(MONTH($E16)&gt;6)+AK$2,6,30),$H16&gt;=DATE(YEAR($E16)-(MONTH($E16)&lt;=6)+AK$2,7,1)),$K16*($I16-SUM($N16:AK16))*((DATE(YEAR($H16),MONTH($H16),DAY($H16))-DATE(YEAR($H16)-(MONTH($H16)&lt;=6),7,1))/365),
IF(AL$2&lt;=$J16,$K16*($I16-SUM($N16:AK16))*MROUND((EDATE($E16,12*AL$2))-(EDATE($E16,12*AK$2)),5)/365,""))))))</f>
        <v/>
      </c>
      <c r="AM16" s="249" t="str">
        <f xml:space="preserve">
IF($M16="SL",
IF($E16&gt;$D$1,"",
IF(DATE(YEAR($E16)+(MONTH($E16)&gt;6)+AL$2,6,30)&gt;$D$1,"",
IF(AND($H16&lt;&gt;"",$H16&lt;DATE(YEAR($E16)-(MONTH($E16)&lt;=6)+AL$2,7,1)),"",
IF(AND(SUM($N16:AL16)&lt;$I16,$H16&lt;&gt;"",$H16&lt;=DATE(YEAR($E16)+(MONTH($E16)&gt;6)+AL$2,6,30),$H16&gt;=DATE(YEAR($E16)-(MONTH($E16)&lt;=6)+AL$2,7,1)),$I16/($J16*365)*(DATE(YEAR($H16),MONTH($H16),DAY($H16))-DATE(YEAR($H16)-(MONTH($H16)&lt;=6),7,1)),
IF(AND(SUM($N16:AL16)&lt;$I16,AM$2&lt;=$J16),$I16/($J16*365)*MROUND((EDATE($E16,12*AM$2))-(EDATE($E16,12*AL$2)),5),
IF(AND(SUM($N16:AL16)&lt;$I16,AM$2&gt;$J16),$I16-SUM($N16:AL16),"")))))),
IF($E16&gt;$D$1,"",
IF(DATE(YEAR($E16)+(MONTH($E16)&gt;6)+AL$2,6,30)&gt;$D$1,"",
IF(AND($H16&lt;&gt;"",$H16&lt;DATE(YEAR($E16)-(MONTH($E16)&lt;=6)+AL$2,7,1)),"",
IF(AND(SUM($N16:AL16)&lt;$I16,$H16&lt;&gt;"",$H16&lt;=DATE(YEAR($E16)+(MONTH($E16)&gt;6)+AL$2,6,30),$H16&gt;=DATE(YEAR($E16)-(MONTH($E16)&lt;=6)+AL$2,7,1)),$K16*($I16-SUM($N16:AL16))*((DATE(YEAR($H16),MONTH($H16),DAY($H16))-DATE(YEAR($H16)-(MONTH($H16)&lt;=6),7,1))/365),
IF(AM$2&lt;=$J16,$K16*($I16-SUM($N16:AL16))*MROUND((EDATE($E16,12*AM$2))-(EDATE($E16,12*AL$2)),5)/365,""))))))</f>
        <v/>
      </c>
      <c r="AN16" s="249" t="str">
        <f xml:space="preserve">
IF($M16="SL",
IF($E16&gt;$D$1,"",
IF(DATE(YEAR($E16)+(MONTH($E16)&gt;6)+AM$2,6,30)&gt;$D$1,"",
IF(AND($H16&lt;&gt;"",$H16&lt;DATE(YEAR($E16)-(MONTH($E16)&lt;=6)+AM$2,7,1)),"",
IF(AND(SUM($N16:AM16)&lt;$I16,$H16&lt;&gt;"",$H16&lt;=DATE(YEAR($E16)+(MONTH($E16)&gt;6)+AM$2,6,30),$H16&gt;=DATE(YEAR($E16)-(MONTH($E16)&lt;=6)+AM$2,7,1)),$I16/($J16*365)*(DATE(YEAR($H16),MONTH($H16),DAY($H16))-DATE(YEAR($H16)-(MONTH($H16)&lt;=6),7,1)),
IF(AND(SUM($N16:AM16)&lt;$I16,AN$2&lt;=$J16),$I16/($J16*365)*MROUND((EDATE($E16,12*AN$2))-(EDATE($E16,12*AM$2)),5),
IF(AND(SUM($N16:AM16)&lt;$I16,AN$2&gt;$J16),$I16-SUM($N16:AM16),"")))))),
IF($E16&gt;$D$1,"",
IF(DATE(YEAR($E16)+(MONTH($E16)&gt;6)+AM$2,6,30)&gt;$D$1,"",
IF(AND($H16&lt;&gt;"",$H16&lt;DATE(YEAR($E16)-(MONTH($E16)&lt;=6)+AM$2,7,1)),"",
IF(AND(SUM($N16:AM16)&lt;$I16,$H16&lt;&gt;"",$H16&lt;=DATE(YEAR($E16)+(MONTH($E16)&gt;6)+AM$2,6,30),$H16&gt;=DATE(YEAR($E16)-(MONTH($E16)&lt;=6)+AM$2,7,1)),$K16*($I16-SUM($N16:AM16))*((DATE(YEAR($H16),MONTH($H16),DAY($H16))-DATE(YEAR($H16)-(MONTH($H16)&lt;=6),7,1))/365),
IF(AN$2&lt;=$J16,$K16*($I16-SUM($N16:AM16))*MROUND((EDATE($E16,12*AN$2))-(EDATE($E16,12*AM$2)),5)/365,""))))))</f>
        <v/>
      </c>
      <c r="AO16" s="249" t="str">
        <f xml:space="preserve">
IF($M16="SL",
IF($E16&gt;$D$1,"",
IF(DATE(YEAR($E16)+(MONTH($E16)&gt;6)+AN$2,6,30)&gt;$D$1,"",
IF(AND($H16&lt;&gt;"",$H16&lt;DATE(YEAR($E16)-(MONTH($E16)&lt;=6)+AN$2,7,1)),"",
IF(AND(SUM($N16:AN16)&lt;$I16,$H16&lt;&gt;"",$H16&lt;=DATE(YEAR($E16)+(MONTH($E16)&gt;6)+AN$2,6,30),$H16&gt;=DATE(YEAR($E16)-(MONTH($E16)&lt;=6)+AN$2,7,1)),$I16/($J16*365)*(DATE(YEAR($H16),MONTH($H16),DAY($H16))-DATE(YEAR($H16)-(MONTH($H16)&lt;=6),7,1)),
IF(AND(SUM($N16:AN16)&lt;$I16,AO$2&lt;=$J16),$I16/($J16*365)*MROUND((EDATE($E16,12*AO$2))-(EDATE($E16,12*AN$2)),5),
IF(AND(SUM($N16:AN16)&lt;$I16,AO$2&gt;$J16),$I16-SUM($N16:AN16),"")))))),
IF($E16&gt;$D$1,"",
IF(DATE(YEAR($E16)+(MONTH($E16)&gt;6)+AN$2,6,30)&gt;$D$1,"",
IF(AND($H16&lt;&gt;"",$H16&lt;DATE(YEAR($E16)-(MONTH($E16)&lt;=6)+AN$2,7,1)),"",
IF(AND(SUM($N16:AN16)&lt;$I16,$H16&lt;&gt;"",$H16&lt;=DATE(YEAR($E16)+(MONTH($E16)&gt;6)+AN$2,6,30),$H16&gt;=DATE(YEAR($E16)-(MONTH($E16)&lt;=6)+AN$2,7,1)),$K16*($I16-SUM($N16:AN16))*((DATE(YEAR($H16),MONTH($H16),DAY($H16))-DATE(YEAR($H16)-(MONTH($H16)&lt;=6),7,1))/365),
IF(AO$2&lt;=$J16,$K16*($I16-SUM($N16:AN16))*MROUND((EDATE($E16,12*AO$2))-(EDATE($E16,12*AN$2)),5)/365,""))))))</f>
        <v/>
      </c>
      <c r="AP16" s="249" t="str">
        <f xml:space="preserve">
IF($M16="SL",
IF($E16&gt;$D$1,"",
IF(DATE(YEAR($E16)+(MONTH($E16)&gt;6)+AO$2,6,30)&gt;$D$1,"",
IF(AND($H16&lt;&gt;"",$H16&lt;DATE(YEAR($E16)-(MONTH($E16)&lt;=6)+AO$2,7,1)),"",
IF(AND(SUM($N16:AO16)&lt;$I16,$H16&lt;&gt;"",$H16&lt;=DATE(YEAR($E16)+(MONTH($E16)&gt;6)+AO$2,6,30),$H16&gt;=DATE(YEAR($E16)-(MONTH($E16)&lt;=6)+AO$2,7,1)),$I16/($J16*365)*(DATE(YEAR($H16),MONTH($H16),DAY($H16))-DATE(YEAR($H16)-(MONTH($H16)&lt;=6),7,1)),
IF(AND(SUM($N16:AO16)&lt;$I16,AP$2&lt;=$J16),$I16/($J16*365)*MROUND((EDATE($E16,12*AP$2))-(EDATE($E16,12*AO$2)),5),
IF(AND(SUM($N16:AO16)&lt;$I16,AP$2&gt;$J16),$I16-SUM($N16:AO16),"")))))),
IF($E16&gt;$D$1,"",
IF(DATE(YEAR($E16)+(MONTH($E16)&gt;6)+AO$2,6,30)&gt;$D$1,"",
IF(AND($H16&lt;&gt;"",$H16&lt;DATE(YEAR($E16)-(MONTH($E16)&lt;=6)+AO$2,7,1)),"",
IF(AND(SUM($N16:AO16)&lt;$I16,$H16&lt;&gt;"",$H16&lt;=DATE(YEAR($E16)+(MONTH($E16)&gt;6)+AO$2,6,30),$H16&gt;=DATE(YEAR($E16)-(MONTH($E16)&lt;=6)+AO$2,7,1)),$K16*($I16-SUM($N16:AO16))*((DATE(YEAR($H16),MONTH($H16),DAY($H16))-DATE(YEAR($H16)-(MONTH($H16)&lt;=6),7,1))/365),
IF(AP$2&lt;=$J16,$K16*($I16-SUM($N16:AO16))*MROUND((EDATE($E16,12*AP$2))-(EDATE($E16,12*AO$2)),5)/365,""))))))</f>
        <v/>
      </c>
      <c r="AQ16" s="249" t="str">
        <f xml:space="preserve">
IF($M16="SL",
IF($E16&gt;$D$1,"",
IF(DATE(YEAR($E16)+(MONTH($E16)&gt;6)+AP$2,6,30)&gt;$D$1,"",
IF(AND($H16&lt;&gt;"",$H16&lt;DATE(YEAR($E16)-(MONTH($E16)&lt;=6)+AP$2,7,1)),"",
IF(AND(SUM($N16:AP16)&lt;$I16,$H16&lt;&gt;"",$H16&lt;=DATE(YEAR($E16)+(MONTH($E16)&gt;6)+AP$2,6,30),$H16&gt;=DATE(YEAR($E16)-(MONTH($E16)&lt;=6)+AP$2,7,1)),$I16/($J16*365)*(DATE(YEAR($H16),MONTH($H16),DAY($H16))-DATE(YEAR($H16)-(MONTH($H16)&lt;=6),7,1)),
IF(AND(SUM($N16:AP16)&lt;$I16,AQ$2&lt;=$J16),$I16/($J16*365)*MROUND((EDATE($E16,12*AQ$2))-(EDATE($E16,12*AP$2)),5),
IF(AND(SUM($N16:AP16)&lt;$I16,AQ$2&gt;$J16),$I16-SUM($N16:AP16),"")))))),
IF($E16&gt;$D$1,"",
IF(DATE(YEAR($E16)+(MONTH($E16)&gt;6)+AP$2,6,30)&gt;$D$1,"",
IF(AND($H16&lt;&gt;"",$H16&lt;DATE(YEAR($E16)-(MONTH($E16)&lt;=6)+AP$2,7,1)),"",
IF(AND(SUM($N16:AP16)&lt;$I16,$H16&lt;&gt;"",$H16&lt;=DATE(YEAR($E16)+(MONTH($E16)&gt;6)+AP$2,6,30),$H16&gt;=DATE(YEAR($E16)-(MONTH($E16)&lt;=6)+AP$2,7,1)),$K16*($I16-SUM($N16:AP16))*((DATE(YEAR($H16),MONTH($H16),DAY($H16))-DATE(YEAR($H16)-(MONTH($H16)&lt;=6),7,1))/365),
IF(AQ$2&lt;=$J16,$K16*($I16-SUM($N16:AP16))*MROUND((EDATE($E16,12*AQ$2))-(EDATE($E16,12*AP$2)),5)/365,""))))))</f>
        <v/>
      </c>
      <c r="AR16" s="250">
        <f t="shared" si="6"/>
        <v>0</v>
      </c>
      <c r="AS16" s="250">
        <f t="shared" si="7"/>
        <v>0</v>
      </c>
      <c r="AU16" s="250">
        <f t="shared" si="8"/>
        <v>0</v>
      </c>
      <c r="AV16" s="250">
        <f t="shared" si="9"/>
        <v>0</v>
      </c>
      <c r="AW16" s="243"/>
      <c r="AX16" s="243"/>
      <c r="AY16" s="290"/>
    </row>
    <row r="17" spans="2:51" x14ac:dyDescent="0.35">
      <c r="B17" s="244" t="str">
        <f t="shared" si="12"/>
        <v/>
      </c>
      <c r="C17" s="244"/>
      <c r="D17" s="244"/>
      <c r="E17" s="407"/>
      <c r="F17" s="246" t="str">
        <f t="shared" si="3"/>
        <v/>
      </c>
      <c r="G17" s="246" t="str">
        <f t="shared" si="13"/>
        <v/>
      </c>
      <c r="H17" s="408"/>
      <c r="I17" s="250"/>
      <c r="J17" s="244"/>
      <c r="K17" s="247" t="str">
        <f t="shared" si="14"/>
        <v/>
      </c>
      <c r="L17" s="297"/>
      <c r="M17" s="409" t="str">
        <f>IFERROR(VLOOKUP($L17,'Ref tables'!$I$3:$J$4,2,0),"")</f>
        <v/>
      </c>
      <c r="N17" s="249" t="str">
        <f t="shared" si="16"/>
        <v/>
      </c>
      <c r="O17" s="249" t="str">
        <f xml:space="preserve">
IF($M17="SL",
IF($E17&gt;$D$1,"",
IF(DATE(YEAR($E17)+(MONTH($E17)&gt;6)+N$2,6,30)&gt;$D$1,"",
IF(AND($H17&lt;&gt;"",$H17&lt;DATE(YEAR($E17)-(MONTH($E17)&lt;=6)+N$2,7,1)),"",
IF(AND(SUM($N17:N17)&lt;$I17,$H17&lt;&gt;"",$H17&lt;=DATE(YEAR($E17)+(MONTH($E17)&gt;6)+N$2,6,30),$H17&gt;=DATE(YEAR($E17)-(MONTH($E17)&lt;=6)+N$2,7,1)),$I17/($J17*365)*(DATE(YEAR($H17),MONTH($H17),DAY($H17))-DATE(YEAR($H17)-(MONTH($H17)&lt;=6),7,1)),
IF(AND(SUM($N17:N17)&lt;$I17,O$2&lt;=$J17),$I17/($J17*365)*MROUND((EDATE($E17,12*O$2))-(EDATE($E17,12*N$2)),5),
IF(AND(SUM($N17:N17)&lt;$I17,O$2&gt;$J17),$I17-SUM($N17:N17),"")))))),
IF($E17&gt;$D$1,"",
IF(DATE(YEAR($E17)+(MONTH($E17)&gt;6)+N$2,6,30)&gt;$D$1,"",
IF(AND($H17&lt;&gt;"",$H17&lt;DATE(YEAR($E17)-(MONTH($E17)&lt;=6)+N$2,7,1)),"",
IF(AND(SUM($N17:N17)&lt;$I17,$H17&lt;&gt;"",$H17&lt;=DATE(YEAR($E17)+(MONTH($E17)&gt;6)+N$2,6,30),$H17&gt;=DATE(YEAR($E17)-(MONTH($E17)&lt;=6)+N$2,7,1)),$K17*($I17-SUM($N17:N17))*((DATE(YEAR($H17),MONTH($H17),DAY($H17))-DATE(YEAR($H17)-(MONTH($H17)&lt;=6),7,1))/365),
IF(O$2&lt;=$J17,$K17*($I17-SUM($N17:N17))*MROUND((EDATE($E17,12*O$2))-(EDATE($E17,12*N$2)),5)/365,""))))))</f>
        <v/>
      </c>
      <c r="P17" s="249" t="str">
        <f xml:space="preserve">
IF($M17="SL",
IF($E17&gt;$D$1,"",
IF(DATE(YEAR($E17)+(MONTH($E17)&gt;6)+O$2,6,30)&gt;$D$1,"",
IF(AND($H17&lt;&gt;"",$H17&lt;DATE(YEAR($E17)-(MONTH($E17)&lt;=6)+O$2,7,1)),"",
IF(AND(SUM($N17:O17)&lt;$I17,$H17&lt;&gt;"",$H17&lt;=DATE(YEAR($E17)+(MONTH($E17)&gt;6)+O$2,6,30),$H17&gt;=DATE(YEAR($E17)-(MONTH($E17)&lt;=6)+O$2,7,1)),$I17/($J17*365)*(DATE(YEAR($H17),MONTH($H17),DAY($H17))-DATE(YEAR($H17)-(MONTH($H17)&lt;=6),7,1)),
IF(AND(SUM($N17:O17)&lt;$I17,P$2&lt;=$J17),$I17/($J17*365)*MROUND((EDATE($E17,12*P$2))-(EDATE($E17,12*O$2)),5),
IF(AND(SUM($N17:O17)&lt;$I17,P$2&gt;$J17),$I17-SUM($N17:O17),"")))))),
IF($E17&gt;$D$1,"",
IF(DATE(YEAR($E17)+(MONTH($E17)&gt;6)+O$2,6,30)&gt;$D$1,"",
IF(AND($H17&lt;&gt;"",$H17&lt;DATE(YEAR($E17)-(MONTH($E17)&lt;=6)+O$2,7,1)),"",
IF(AND(SUM($N17:O17)&lt;$I17,$H17&lt;&gt;"",$H17&lt;=DATE(YEAR($E17)+(MONTH($E17)&gt;6)+O$2,6,30),$H17&gt;=DATE(YEAR($E17)-(MONTH($E17)&lt;=6)+O$2,7,1)),$K17*($I17-SUM($N17:O17))*((DATE(YEAR($H17),MONTH($H17),DAY($H17))-DATE(YEAR($H17)-(MONTH($H17)&lt;=6),7,1))/365),
IF(P$2&lt;=$J17,$K17*($I17-SUM($N17:O17))*MROUND((EDATE($E17,12*P$2))-(EDATE($E17,12*O$2)),5)/365,""))))))</f>
        <v/>
      </c>
      <c r="Q17" s="249" t="str">
        <f xml:space="preserve">
IF($M17="SL",
IF($E17&gt;$D$1,"",
IF(DATE(YEAR($E17)+(MONTH($E17)&gt;6)+P$2,6,30)&gt;$D$1,"",
IF(AND($H17&lt;&gt;"",$H17&lt;DATE(YEAR($E17)-(MONTH($E17)&lt;=6)+P$2,7,1)),"",
IF(AND(SUM($N17:P17)&lt;$I17,$H17&lt;&gt;"",$H17&lt;=DATE(YEAR($E17)+(MONTH($E17)&gt;6)+P$2,6,30),$H17&gt;=DATE(YEAR($E17)-(MONTH($E17)&lt;=6)+P$2,7,1)),$I17/($J17*365)*(DATE(YEAR($H17),MONTH($H17),DAY($H17))-DATE(YEAR($H17)-(MONTH($H17)&lt;=6),7,1)),
IF(AND(SUM($N17:P17)&lt;$I17,Q$2&lt;=$J17),$I17/($J17*365)*MROUND((EDATE($E17,12*Q$2))-(EDATE($E17,12*P$2)),5),
IF(AND(SUM($N17:P17)&lt;$I17,Q$2&gt;$J17),$I17-SUM($N17:P17),"")))))),
IF($E17&gt;$D$1,"",
IF(DATE(YEAR($E17)+(MONTH($E17)&gt;6)+P$2,6,30)&gt;$D$1,"",
IF(AND($H17&lt;&gt;"",$H17&lt;DATE(YEAR($E17)-(MONTH($E17)&lt;=6)+P$2,7,1)),"",
IF(AND(SUM($N17:P17)&lt;$I17,$H17&lt;&gt;"",$H17&lt;=DATE(YEAR($E17)+(MONTH($E17)&gt;6)+P$2,6,30),$H17&gt;=DATE(YEAR($E17)-(MONTH($E17)&lt;=6)+P$2,7,1)),$K17*($I17-SUM($N17:P17))*((DATE(YEAR($H17),MONTH($H17),DAY($H17))-DATE(YEAR($H17)-(MONTH($H17)&lt;=6),7,1))/365),
IF(Q$2&lt;=$J17,$K17*($I17-SUM($N17:P17))*MROUND((EDATE($E17,12*Q$2))-(EDATE($E17,12*P$2)),5)/365,""))))))</f>
        <v/>
      </c>
      <c r="R17" s="249" t="str">
        <f xml:space="preserve">
IF($M17="SL",
IF($E17&gt;$D$1,"",
IF(DATE(YEAR($E17)+(MONTH($E17)&gt;6)+Q$2,6,30)&gt;$D$1,"",
IF(AND($H17&lt;&gt;"",$H17&lt;DATE(YEAR($E17)-(MONTH($E17)&lt;=6)+Q$2,7,1)),"",
IF(AND(SUM($N17:Q17)&lt;$I17,$H17&lt;&gt;"",$H17&lt;=DATE(YEAR($E17)+(MONTH($E17)&gt;6)+Q$2,6,30),$H17&gt;=DATE(YEAR($E17)-(MONTH($E17)&lt;=6)+Q$2,7,1)),$I17/($J17*365)*(DATE(YEAR($H17),MONTH($H17),DAY($H17))-DATE(YEAR($H17)-(MONTH($H17)&lt;=6),7,1)),
IF(AND(SUM($N17:Q17)&lt;$I17,R$2&lt;=$J17),$I17/($J17*365)*MROUND((EDATE($E17,12*R$2))-(EDATE($E17,12*Q$2)),5),
IF(AND(SUM($N17:Q17)&lt;$I17,R$2&gt;$J17),$I17-SUM($N17:Q17),"")))))),
IF($E17&gt;$D$1,"",
IF(DATE(YEAR($E17)+(MONTH($E17)&gt;6)+Q$2,6,30)&gt;$D$1,"",
IF(AND($H17&lt;&gt;"",$H17&lt;DATE(YEAR($E17)-(MONTH($E17)&lt;=6)+Q$2,7,1)),"",
IF(AND(SUM($N17:Q17)&lt;$I17,$H17&lt;&gt;"",$H17&lt;=DATE(YEAR($E17)+(MONTH($E17)&gt;6)+Q$2,6,30),$H17&gt;=DATE(YEAR($E17)-(MONTH($E17)&lt;=6)+Q$2,7,1)),$K17*($I17-SUM($N17:Q17))*((DATE(YEAR($H17),MONTH($H17),DAY($H17))-DATE(YEAR($H17)-(MONTH($H17)&lt;=6),7,1))/365),
IF(R$2&lt;=$J17,$K17*($I17-SUM($N17:Q17))*MROUND((EDATE($E17,12*R$2))-(EDATE($E17,12*Q$2)),5)/365,""))))))</f>
        <v/>
      </c>
      <c r="S17" s="249" t="str">
        <f xml:space="preserve">
IF($M17="SL",
IF($E17&gt;$D$1,"",
IF(DATE(YEAR($E17)+(MONTH($E17)&gt;6)+R$2,6,30)&gt;$D$1,"",
IF(AND($H17&lt;&gt;"",$H17&lt;DATE(YEAR($E17)-(MONTH($E17)&lt;=6)+R$2,7,1)),"",
IF(AND(SUM($N17:R17)&lt;$I17,$H17&lt;&gt;"",$H17&lt;=DATE(YEAR($E17)+(MONTH($E17)&gt;6)+R$2,6,30),$H17&gt;=DATE(YEAR($E17)-(MONTH($E17)&lt;=6)+R$2,7,1)),$I17/($J17*365)*(DATE(YEAR($H17),MONTH($H17),DAY($H17))-DATE(YEAR($H17)-(MONTH($H17)&lt;=6),7,1)),
IF(AND(SUM($N17:R17)&lt;$I17,S$2&lt;=$J17),$I17/($J17*365)*MROUND((EDATE($E17,12*S$2))-(EDATE($E17,12*R$2)),5),
IF(AND(SUM($N17:R17)&lt;$I17,S$2&gt;$J17),$I17-SUM($N17:R17),"")))))),
IF($E17&gt;$D$1,"",
IF(DATE(YEAR($E17)+(MONTH($E17)&gt;6)+R$2,6,30)&gt;$D$1,"",
IF(AND($H17&lt;&gt;"",$H17&lt;DATE(YEAR($E17)-(MONTH($E17)&lt;=6)+R$2,7,1)),"",
IF(AND(SUM($N17:R17)&lt;$I17,$H17&lt;&gt;"",$H17&lt;=DATE(YEAR($E17)+(MONTH($E17)&gt;6)+R$2,6,30),$H17&gt;=DATE(YEAR($E17)-(MONTH($E17)&lt;=6)+R$2,7,1)),$K17*($I17-SUM($N17:R17))*((DATE(YEAR($H17),MONTH($H17),DAY($H17))-DATE(YEAR($H17)-(MONTH($H17)&lt;=6),7,1))/365),
IF(S$2&lt;=$J17,$K17*($I17-SUM($N17:R17))*MROUND((EDATE($E17,12*S$2))-(EDATE($E17,12*R$2)),5)/365,""))))))</f>
        <v/>
      </c>
      <c r="T17" s="249" t="str">
        <f xml:space="preserve">
IF($M17="SL",
IF($E17&gt;$D$1,"",
IF(DATE(YEAR($E17)+(MONTH($E17)&gt;6)+S$2,6,30)&gt;$D$1,"",
IF(AND($H17&lt;&gt;"",$H17&lt;DATE(YEAR($E17)-(MONTH($E17)&lt;=6)+S$2,7,1)),"",
IF(AND(SUM($N17:S17)&lt;$I17,$H17&lt;&gt;"",$H17&lt;=DATE(YEAR($E17)+(MONTH($E17)&gt;6)+S$2,6,30),$H17&gt;=DATE(YEAR($E17)-(MONTH($E17)&lt;=6)+S$2,7,1)),$I17/($J17*365)*(DATE(YEAR($H17),MONTH($H17),DAY($H17))-DATE(YEAR($H17)-(MONTH($H17)&lt;=6),7,1)),
IF(AND(SUM($N17:S17)&lt;$I17,T$2&lt;=$J17),$I17/($J17*365)*MROUND((EDATE($E17,12*T$2))-(EDATE($E17,12*S$2)),5),
IF(AND(SUM($N17:S17)&lt;$I17,T$2&gt;$J17),$I17-SUM($N17:S17),"")))))),
IF($E17&gt;$D$1,"",
IF(DATE(YEAR($E17)+(MONTH($E17)&gt;6)+S$2,6,30)&gt;$D$1,"",
IF(AND($H17&lt;&gt;"",$H17&lt;DATE(YEAR($E17)-(MONTH($E17)&lt;=6)+S$2,7,1)),"",
IF(AND(SUM($N17:S17)&lt;$I17,$H17&lt;&gt;"",$H17&lt;=DATE(YEAR($E17)+(MONTH($E17)&gt;6)+S$2,6,30),$H17&gt;=DATE(YEAR($E17)-(MONTH($E17)&lt;=6)+S$2,7,1)),$K17*($I17-SUM($N17:S17))*((DATE(YEAR($H17),MONTH($H17),DAY($H17))-DATE(YEAR($H17)-(MONTH($H17)&lt;=6),7,1))/365),
IF(T$2&lt;=$J17,$K17*($I17-SUM($N17:S17))*MROUND((EDATE($E17,12*T$2))-(EDATE($E17,12*S$2)),5)/365,""))))))</f>
        <v/>
      </c>
      <c r="U17" s="249" t="str">
        <f xml:space="preserve">
IF($M17="SL",
IF($E17&gt;$D$1,"",
IF(DATE(YEAR($E17)+(MONTH($E17)&gt;6)+T$2,6,30)&gt;$D$1,"",
IF(AND($H17&lt;&gt;"",$H17&lt;DATE(YEAR($E17)-(MONTH($E17)&lt;=6)+T$2,7,1)),"",
IF(AND(SUM($N17:T17)&lt;$I17,$H17&lt;&gt;"",$H17&lt;=DATE(YEAR($E17)+(MONTH($E17)&gt;6)+T$2,6,30),$H17&gt;=DATE(YEAR($E17)-(MONTH($E17)&lt;=6)+T$2,7,1)),$I17/($J17*365)*(DATE(YEAR($H17),MONTH($H17),DAY($H17))-DATE(YEAR($H17)-(MONTH($H17)&lt;=6),7,1)),
IF(AND(SUM($N17:T17)&lt;$I17,U$2&lt;=$J17),$I17/($J17*365)*MROUND((EDATE($E17,12*U$2))-(EDATE($E17,12*T$2)),5),
IF(AND(SUM($N17:T17)&lt;$I17,U$2&gt;$J17),$I17-SUM($N17:T17),"")))))),
IF($E17&gt;$D$1,"",
IF(DATE(YEAR($E17)+(MONTH($E17)&gt;6)+T$2,6,30)&gt;$D$1,"",
IF(AND($H17&lt;&gt;"",$H17&lt;DATE(YEAR($E17)-(MONTH($E17)&lt;=6)+T$2,7,1)),"",
IF(AND(SUM($N17:T17)&lt;$I17,$H17&lt;&gt;"",$H17&lt;=DATE(YEAR($E17)+(MONTH($E17)&gt;6)+T$2,6,30),$H17&gt;=DATE(YEAR($E17)-(MONTH($E17)&lt;=6)+T$2,7,1)),$K17*($I17-SUM($N17:T17))*((DATE(YEAR($H17),MONTH($H17),DAY($H17))-DATE(YEAR($H17)-(MONTH($H17)&lt;=6),7,1))/365),
IF(U$2&lt;=$J17,$K17*($I17-SUM($N17:T17))*MROUND((EDATE($E17,12*U$2))-(EDATE($E17,12*T$2)),5)/365,""))))))</f>
        <v/>
      </c>
      <c r="V17" s="249" t="str">
        <f xml:space="preserve">
IF($M17="SL",
IF($E17&gt;$D$1,"",
IF(DATE(YEAR($E17)+(MONTH($E17)&gt;6)+U$2,6,30)&gt;$D$1,"",
IF(AND($H17&lt;&gt;"",$H17&lt;DATE(YEAR($E17)-(MONTH($E17)&lt;=6)+U$2,7,1)),"",
IF(AND(SUM($N17:U17)&lt;$I17,$H17&lt;&gt;"",$H17&lt;=DATE(YEAR($E17)+(MONTH($E17)&gt;6)+U$2,6,30),$H17&gt;=DATE(YEAR($E17)-(MONTH($E17)&lt;=6)+U$2,7,1)),$I17/($J17*365)*(DATE(YEAR($H17),MONTH($H17),DAY($H17))-DATE(YEAR($H17)-(MONTH($H17)&lt;=6),7,1)),
IF(AND(SUM($N17:U17)&lt;$I17,V$2&lt;=$J17),$I17/($J17*365)*MROUND((EDATE($E17,12*V$2))-(EDATE($E17,12*U$2)),5),
IF(AND(SUM($N17:U17)&lt;$I17,V$2&gt;$J17),$I17-SUM($N17:U17),"")))))),
IF($E17&gt;$D$1,"",
IF(DATE(YEAR($E17)+(MONTH($E17)&gt;6)+U$2,6,30)&gt;$D$1,"",
IF(AND($H17&lt;&gt;"",$H17&lt;DATE(YEAR($E17)-(MONTH($E17)&lt;=6)+U$2,7,1)),"",
IF(AND(SUM($N17:U17)&lt;$I17,$H17&lt;&gt;"",$H17&lt;=DATE(YEAR($E17)+(MONTH($E17)&gt;6)+U$2,6,30),$H17&gt;=DATE(YEAR($E17)-(MONTH($E17)&lt;=6)+U$2,7,1)),$K17*($I17-SUM($N17:U17))*((DATE(YEAR($H17),MONTH($H17),DAY($H17))-DATE(YEAR($H17)-(MONTH($H17)&lt;=6),7,1))/365),
IF(V$2&lt;=$J17,$K17*($I17-SUM($N17:U17))*MROUND((EDATE($E17,12*V$2))-(EDATE($E17,12*U$2)),5)/365,""))))))</f>
        <v/>
      </c>
      <c r="W17" s="249" t="str">
        <f xml:space="preserve">
IF($M17="SL",
IF($E17&gt;$D$1,"",
IF(DATE(YEAR($E17)+(MONTH($E17)&gt;6)+V$2,6,30)&gt;$D$1,"",
IF(AND($H17&lt;&gt;"",$H17&lt;DATE(YEAR($E17)-(MONTH($E17)&lt;=6)+V$2,7,1)),"",
IF(AND(SUM($N17:V17)&lt;$I17,$H17&lt;&gt;"",$H17&lt;=DATE(YEAR($E17)+(MONTH($E17)&gt;6)+V$2,6,30),$H17&gt;=DATE(YEAR($E17)-(MONTH($E17)&lt;=6)+V$2,7,1)),$I17/($J17*365)*(DATE(YEAR($H17),MONTH($H17),DAY($H17))-DATE(YEAR($H17)-(MONTH($H17)&lt;=6),7,1)),
IF(AND(SUM($N17:V17)&lt;$I17,W$2&lt;=$J17),$I17/($J17*365)*MROUND((EDATE($E17,12*W$2))-(EDATE($E17,12*V$2)),5),
IF(AND(SUM($N17:V17)&lt;$I17,W$2&gt;$J17),$I17-SUM($N17:V17),"")))))),
IF($E17&gt;$D$1,"",
IF(DATE(YEAR($E17)+(MONTH($E17)&gt;6)+V$2,6,30)&gt;$D$1,"",
IF(AND($H17&lt;&gt;"",$H17&lt;DATE(YEAR($E17)-(MONTH($E17)&lt;=6)+V$2,7,1)),"",
IF(AND(SUM($N17:V17)&lt;$I17,$H17&lt;&gt;"",$H17&lt;=DATE(YEAR($E17)+(MONTH($E17)&gt;6)+V$2,6,30),$H17&gt;=DATE(YEAR($E17)-(MONTH($E17)&lt;=6)+V$2,7,1)),$K17*($I17-SUM($N17:V17))*((DATE(YEAR($H17),MONTH($H17),DAY($H17))-DATE(YEAR($H17)-(MONTH($H17)&lt;=6),7,1))/365),
IF(W$2&lt;=$J17,$K17*($I17-SUM($N17:V17))*MROUND((EDATE($E17,12*W$2))-(EDATE($E17,12*V$2)),5)/365,""))))))</f>
        <v/>
      </c>
      <c r="X17" s="249" t="str">
        <f xml:space="preserve">
IF($M17="SL",
IF($E17&gt;$D$1,"",
IF(DATE(YEAR($E17)+(MONTH($E17)&gt;6)+W$2,6,30)&gt;$D$1,"",
IF(AND($H17&lt;&gt;"",$H17&lt;DATE(YEAR($E17)-(MONTH($E17)&lt;=6)+W$2,7,1)),"",
IF(AND(SUM($N17:W17)&lt;$I17,$H17&lt;&gt;"",$H17&lt;=DATE(YEAR($E17)+(MONTH($E17)&gt;6)+W$2,6,30),$H17&gt;=DATE(YEAR($E17)-(MONTH($E17)&lt;=6)+W$2,7,1)),$I17/($J17*365)*(DATE(YEAR($H17),MONTH($H17),DAY($H17))-DATE(YEAR($H17)-(MONTH($H17)&lt;=6),7,1)),
IF(AND(SUM($N17:W17)&lt;$I17,X$2&lt;=$J17),$I17/($J17*365)*MROUND((EDATE($E17,12*X$2))-(EDATE($E17,12*W$2)),5),
IF(AND(SUM($N17:W17)&lt;$I17,X$2&gt;$J17),$I17-SUM($N17:W17),"")))))),
IF($E17&gt;$D$1,"",
IF(DATE(YEAR($E17)+(MONTH($E17)&gt;6)+W$2,6,30)&gt;$D$1,"",
IF(AND($H17&lt;&gt;"",$H17&lt;DATE(YEAR($E17)-(MONTH($E17)&lt;=6)+W$2,7,1)),"",
IF(AND(SUM($N17:W17)&lt;$I17,$H17&lt;&gt;"",$H17&lt;=DATE(YEAR($E17)+(MONTH($E17)&gt;6)+W$2,6,30),$H17&gt;=DATE(YEAR($E17)-(MONTH($E17)&lt;=6)+W$2,7,1)),$K17*($I17-SUM($N17:W17))*((DATE(YEAR($H17),MONTH($H17),DAY($H17))-DATE(YEAR($H17)-(MONTH($H17)&lt;=6),7,1))/365),
IF(X$2&lt;=$J17,$K17*($I17-SUM($N17:W17))*MROUND((EDATE($E17,12*X$2))-(EDATE($E17,12*W$2)),5)/365,""))))))</f>
        <v/>
      </c>
      <c r="Y17" s="249" t="str">
        <f xml:space="preserve">
IF($M17="SL",
IF($E17&gt;$D$1,"",
IF(DATE(YEAR($E17)+(MONTH($E17)&gt;6)+X$2,6,30)&gt;$D$1,"",
IF(AND($H17&lt;&gt;"",$H17&lt;DATE(YEAR($E17)-(MONTH($E17)&lt;=6)+X$2,7,1)),"",
IF(AND(SUM($N17:X17)&lt;$I17,$H17&lt;&gt;"",$H17&lt;=DATE(YEAR($E17)+(MONTH($E17)&gt;6)+X$2,6,30),$H17&gt;=DATE(YEAR($E17)-(MONTH($E17)&lt;=6)+X$2,7,1)),$I17/($J17*365)*(DATE(YEAR($H17),MONTH($H17),DAY($H17))-DATE(YEAR($H17)-(MONTH($H17)&lt;=6),7,1)),
IF(AND(SUM($N17:X17)&lt;$I17,Y$2&lt;=$J17),$I17/($J17*365)*MROUND((EDATE($E17,12*Y$2))-(EDATE($E17,12*X$2)),5),
IF(AND(SUM($N17:X17)&lt;$I17,Y$2&gt;$J17),$I17-SUM($N17:X17),"")))))),
IF($E17&gt;$D$1,"",
IF(DATE(YEAR($E17)+(MONTH($E17)&gt;6)+X$2,6,30)&gt;$D$1,"",
IF(AND($H17&lt;&gt;"",$H17&lt;DATE(YEAR($E17)-(MONTH($E17)&lt;=6)+X$2,7,1)),"",
IF(AND(SUM($N17:X17)&lt;$I17,$H17&lt;&gt;"",$H17&lt;=DATE(YEAR($E17)+(MONTH($E17)&gt;6)+X$2,6,30),$H17&gt;=DATE(YEAR($E17)-(MONTH($E17)&lt;=6)+X$2,7,1)),$K17*($I17-SUM($N17:X17))*((DATE(YEAR($H17),MONTH($H17),DAY($H17))-DATE(YEAR($H17)-(MONTH($H17)&lt;=6),7,1))/365),
IF(Y$2&lt;=$J17,$K17*($I17-SUM($N17:X17))*MROUND((EDATE($E17,12*Y$2))-(EDATE($E17,12*X$2)),5)/365,""))))))</f>
        <v/>
      </c>
      <c r="Z17" s="249" t="str">
        <f xml:space="preserve">
IF($M17="SL",
IF($E17&gt;$D$1,"",
IF(DATE(YEAR($E17)+(MONTH($E17)&gt;6)+Y$2,6,30)&gt;$D$1,"",
IF(AND($H17&lt;&gt;"",$H17&lt;DATE(YEAR($E17)-(MONTH($E17)&lt;=6)+Y$2,7,1)),"",
IF(AND(SUM($N17:Y17)&lt;$I17,$H17&lt;&gt;"",$H17&lt;=DATE(YEAR($E17)+(MONTH($E17)&gt;6)+Y$2,6,30),$H17&gt;=DATE(YEAR($E17)-(MONTH($E17)&lt;=6)+Y$2,7,1)),$I17/($J17*365)*(DATE(YEAR($H17),MONTH($H17),DAY($H17))-DATE(YEAR($H17)-(MONTH($H17)&lt;=6),7,1)),
IF(AND(SUM($N17:Y17)&lt;$I17,Z$2&lt;=$J17),$I17/($J17*365)*MROUND((EDATE($E17,12*Z$2))-(EDATE($E17,12*Y$2)),5),
IF(AND(SUM($N17:Y17)&lt;$I17,Z$2&gt;$J17),$I17-SUM($N17:Y17),"")))))),
IF($E17&gt;$D$1,"",
IF(DATE(YEAR($E17)+(MONTH($E17)&gt;6)+Y$2,6,30)&gt;$D$1,"",
IF(AND($H17&lt;&gt;"",$H17&lt;DATE(YEAR($E17)-(MONTH($E17)&lt;=6)+Y$2,7,1)),"",
IF(AND(SUM($N17:Y17)&lt;$I17,$H17&lt;&gt;"",$H17&lt;=DATE(YEAR($E17)+(MONTH($E17)&gt;6)+Y$2,6,30),$H17&gt;=DATE(YEAR($E17)-(MONTH($E17)&lt;=6)+Y$2,7,1)),$K17*($I17-SUM($N17:Y17))*((DATE(YEAR($H17),MONTH($H17),DAY($H17))-DATE(YEAR($H17)-(MONTH($H17)&lt;=6),7,1))/365),
IF(Z$2&lt;=$J17,$K17*($I17-SUM($N17:Y17))*MROUND((EDATE($E17,12*Z$2))-(EDATE($E17,12*Y$2)),5)/365,""))))))</f>
        <v/>
      </c>
      <c r="AA17" s="249" t="str">
        <f xml:space="preserve">
IF($M17="SL",
IF($E17&gt;$D$1,"",
IF(DATE(YEAR($E17)+(MONTH($E17)&gt;6)+Z$2,6,30)&gt;$D$1,"",
IF(AND($H17&lt;&gt;"",$H17&lt;DATE(YEAR($E17)-(MONTH($E17)&lt;=6)+Z$2,7,1)),"",
IF(AND(SUM($N17:Z17)&lt;$I17,$H17&lt;&gt;"",$H17&lt;=DATE(YEAR($E17)+(MONTH($E17)&gt;6)+Z$2,6,30),$H17&gt;=DATE(YEAR($E17)-(MONTH($E17)&lt;=6)+Z$2,7,1)),$I17/($J17*365)*(DATE(YEAR($H17),MONTH($H17),DAY($H17))-DATE(YEAR($H17)-(MONTH($H17)&lt;=6),7,1)),
IF(AND(SUM($N17:Z17)&lt;$I17,AA$2&lt;=$J17),$I17/($J17*365)*MROUND((EDATE($E17,12*AA$2))-(EDATE($E17,12*Z$2)),5),
IF(AND(SUM($N17:Z17)&lt;$I17,AA$2&gt;$J17),$I17-SUM($N17:Z17),"")))))),
IF($E17&gt;$D$1,"",
IF(DATE(YEAR($E17)+(MONTH($E17)&gt;6)+Z$2,6,30)&gt;$D$1,"",
IF(AND($H17&lt;&gt;"",$H17&lt;DATE(YEAR($E17)-(MONTH($E17)&lt;=6)+Z$2,7,1)),"",
IF(AND(SUM($N17:Z17)&lt;$I17,$H17&lt;&gt;"",$H17&lt;=DATE(YEAR($E17)+(MONTH($E17)&gt;6)+Z$2,6,30),$H17&gt;=DATE(YEAR($E17)-(MONTH($E17)&lt;=6)+Z$2,7,1)),$K17*($I17-SUM($N17:Z17))*((DATE(YEAR($H17),MONTH($H17),DAY($H17))-DATE(YEAR($H17)-(MONTH($H17)&lt;=6),7,1))/365),
IF(AA$2&lt;=$J17,$K17*($I17-SUM($N17:Z17))*MROUND((EDATE($E17,12*AA$2))-(EDATE($E17,12*Z$2)),5)/365,""))))))</f>
        <v/>
      </c>
      <c r="AB17" s="249" t="str">
        <f xml:space="preserve">
IF($M17="SL",
IF($E17&gt;$D$1,"",
IF(DATE(YEAR($E17)+(MONTH($E17)&gt;6)+AA$2,6,30)&gt;$D$1,"",
IF(AND($H17&lt;&gt;"",$H17&lt;DATE(YEAR($E17)-(MONTH($E17)&lt;=6)+AA$2,7,1)),"",
IF(AND(SUM($N17:AA17)&lt;$I17,$H17&lt;&gt;"",$H17&lt;=DATE(YEAR($E17)+(MONTH($E17)&gt;6)+AA$2,6,30),$H17&gt;=DATE(YEAR($E17)-(MONTH($E17)&lt;=6)+AA$2,7,1)),$I17/($J17*365)*(DATE(YEAR($H17),MONTH($H17),DAY($H17))-DATE(YEAR($H17)-(MONTH($H17)&lt;=6),7,1)),
IF(AND(SUM($N17:AA17)&lt;$I17,AB$2&lt;=$J17),$I17/($J17*365)*MROUND((EDATE($E17,12*AB$2))-(EDATE($E17,12*AA$2)),5),
IF(AND(SUM($N17:AA17)&lt;$I17,AB$2&gt;$J17),$I17-SUM($N17:AA17),"")))))),
IF($E17&gt;$D$1,"",
IF(DATE(YEAR($E17)+(MONTH($E17)&gt;6)+AA$2,6,30)&gt;$D$1,"",
IF(AND($H17&lt;&gt;"",$H17&lt;DATE(YEAR($E17)-(MONTH($E17)&lt;=6)+AA$2,7,1)),"",
IF(AND(SUM($N17:AA17)&lt;$I17,$H17&lt;&gt;"",$H17&lt;=DATE(YEAR($E17)+(MONTH($E17)&gt;6)+AA$2,6,30),$H17&gt;=DATE(YEAR($E17)-(MONTH($E17)&lt;=6)+AA$2,7,1)),$K17*($I17-SUM($N17:AA17))*((DATE(YEAR($H17),MONTH($H17),DAY($H17))-DATE(YEAR($H17)-(MONTH($H17)&lt;=6),7,1))/365),
IF(AB$2&lt;=$J17,$K17*($I17-SUM($N17:AA17))*MROUND((EDATE($E17,12*AB$2))-(EDATE($E17,12*AA$2)),5)/365,""))))))</f>
        <v/>
      </c>
      <c r="AC17" s="249" t="str">
        <f xml:space="preserve">
IF($M17="SL",
IF($E17&gt;$D$1,"",
IF(DATE(YEAR($E17)+(MONTH($E17)&gt;6)+AB$2,6,30)&gt;$D$1,"",
IF(AND($H17&lt;&gt;"",$H17&lt;DATE(YEAR($E17)-(MONTH($E17)&lt;=6)+AB$2,7,1)),"",
IF(AND(SUM($N17:AB17)&lt;$I17,$H17&lt;&gt;"",$H17&lt;=DATE(YEAR($E17)+(MONTH($E17)&gt;6)+AB$2,6,30),$H17&gt;=DATE(YEAR($E17)-(MONTH($E17)&lt;=6)+AB$2,7,1)),$I17/($J17*365)*(DATE(YEAR($H17),MONTH($H17),DAY($H17))-DATE(YEAR($H17)-(MONTH($H17)&lt;=6),7,1)),
IF(AND(SUM($N17:AB17)&lt;$I17,AC$2&lt;=$J17),$I17/($J17*365)*MROUND((EDATE($E17,12*AC$2))-(EDATE($E17,12*AB$2)),5),
IF(AND(SUM($N17:AB17)&lt;$I17,AC$2&gt;$J17),$I17-SUM($N17:AB17),"")))))),
IF($E17&gt;$D$1,"",
IF(DATE(YEAR($E17)+(MONTH($E17)&gt;6)+AB$2,6,30)&gt;$D$1,"",
IF(AND($H17&lt;&gt;"",$H17&lt;DATE(YEAR($E17)-(MONTH($E17)&lt;=6)+AB$2,7,1)),"",
IF(AND(SUM($N17:AB17)&lt;$I17,$H17&lt;&gt;"",$H17&lt;=DATE(YEAR($E17)+(MONTH($E17)&gt;6)+AB$2,6,30),$H17&gt;=DATE(YEAR($E17)-(MONTH($E17)&lt;=6)+AB$2,7,1)),$K17*($I17-SUM($N17:AB17))*((DATE(YEAR($H17),MONTH($H17),DAY($H17))-DATE(YEAR($H17)-(MONTH($H17)&lt;=6),7,1))/365),
IF(AC$2&lt;=$J17,$K17*($I17-SUM($N17:AB17))*MROUND((EDATE($E17,12*AC$2))-(EDATE($E17,12*AB$2)),5)/365,""))))))</f>
        <v/>
      </c>
      <c r="AD17" s="249" t="str">
        <f xml:space="preserve">
IF($M17="SL",
IF($E17&gt;$D$1,"",
IF(DATE(YEAR($E17)+(MONTH($E17)&gt;6)+AC$2,6,30)&gt;$D$1,"",
IF(AND($H17&lt;&gt;"",$H17&lt;DATE(YEAR($E17)-(MONTH($E17)&lt;=6)+AC$2,7,1)),"",
IF(AND(SUM($N17:AC17)&lt;$I17,$H17&lt;&gt;"",$H17&lt;=DATE(YEAR($E17)+(MONTH($E17)&gt;6)+AC$2,6,30),$H17&gt;=DATE(YEAR($E17)-(MONTH($E17)&lt;=6)+AC$2,7,1)),$I17/($J17*365)*(DATE(YEAR($H17),MONTH($H17),DAY($H17))-DATE(YEAR($H17)-(MONTH($H17)&lt;=6),7,1)),
IF(AND(SUM($N17:AC17)&lt;$I17,AD$2&lt;=$J17),$I17/($J17*365)*MROUND((EDATE($E17,12*AD$2))-(EDATE($E17,12*AC$2)),5),
IF(AND(SUM($N17:AC17)&lt;$I17,AD$2&gt;$J17),$I17-SUM($N17:AC17),"")))))),
IF($E17&gt;$D$1,"",
IF(DATE(YEAR($E17)+(MONTH($E17)&gt;6)+AC$2,6,30)&gt;$D$1,"",
IF(AND($H17&lt;&gt;"",$H17&lt;DATE(YEAR($E17)-(MONTH($E17)&lt;=6)+AC$2,7,1)),"",
IF(AND(SUM($N17:AC17)&lt;$I17,$H17&lt;&gt;"",$H17&lt;=DATE(YEAR($E17)+(MONTH($E17)&gt;6)+AC$2,6,30),$H17&gt;=DATE(YEAR($E17)-(MONTH($E17)&lt;=6)+AC$2,7,1)),$K17*($I17-SUM($N17:AC17))*((DATE(YEAR($H17),MONTH($H17),DAY($H17))-DATE(YEAR($H17)-(MONTH($H17)&lt;=6),7,1))/365),
IF(AD$2&lt;=$J17,$K17*($I17-SUM($N17:AC17))*MROUND((EDATE($E17,12*AD$2))-(EDATE($E17,12*AC$2)),5)/365,""))))))</f>
        <v/>
      </c>
      <c r="AE17" s="249" t="str">
        <f xml:space="preserve">
IF($M17="SL",
IF($E17&gt;$D$1,"",
IF(DATE(YEAR($E17)+(MONTH($E17)&gt;6)+AD$2,6,30)&gt;$D$1,"",
IF(AND($H17&lt;&gt;"",$H17&lt;DATE(YEAR($E17)-(MONTH($E17)&lt;=6)+AD$2,7,1)),"",
IF(AND(SUM($N17:AD17)&lt;$I17,$H17&lt;&gt;"",$H17&lt;=DATE(YEAR($E17)+(MONTH($E17)&gt;6)+AD$2,6,30),$H17&gt;=DATE(YEAR($E17)-(MONTH($E17)&lt;=6)+AD$2,7,1)),$I17/($J17*365)*(DATE(YEAR($H17),MONTH($H17),DAY($H17))-DATE(YEAR($H17)-(MONTH($H17)&lt;=6),7,1)),
IF(AND(SUM($N17:AD17)&lt;$I17,AE$2&lt;=$J17),$I17/($J17*365)*MROUND((EDATE($E17,12*AE$2))-(EDATE($E17,12*AD$2)),5),
IF(AND(SUM($N17:AD17)&lt;$I17,AE$2&gt;$J17),$I17-SUM($N17:AD17),"")))))),
IF($E17&gt;$D$1,"",
IF(DATE(YEAR($E17)+(MONTH($E17)&gt;6)+AD$2,6,30)&gt;$D$1,"",
IF(AND($H17&lt;&gt;"",$H17&lt;DATE(YEAR($E17)-(MONTH($E17)&lt;=6)+AD$2,7,1)),"",
IF(AND(SUM($N17:AD17)&lt;$I17,$H17&lt;&gt;"",$H17&lt;=DATE(YEAR($E17)+(MONTH($E17)&gt;6)+AD$2,6,30),$H17&gt;=DATE(YEAR($E17)-(MONTH($E17)&lt;=6)+AD$2,7,1)),$K17*($I17-SUM($N17:AD17))*((DATE(YEAR($H17),MONTH($H17),DAY($H17))-DATE(YEAR($H17)-(MONTH($H17)&lt;=6),7,1))/365),
IF(AE$2&lt;=$J17,$K17*($I17-SUM($N17:AD17))*MROUND((EDATE($E17,12*AE$2))-(EDATE($E17,12*AD$2)),5)/365,""))))))</f>
        <v/>
      </c>
      <c r="AF17" s="249" t="str">
        <f xml:space="preserve">
IF($M17="SL",
IF($E17&gt;$D$1,"",
IF(DATE(YEAR($E17)+(MONTH($E17)&gt;6)+AE$2,6,30)&gt;$D$1,"",
IF(AND($H17&lt;&gt;"",$H17&lt;DATE(YEAR($E17)-(MONTH($E17)&lt;=6)+AE$2,7,1)),"",
IF(AND(SUM($N17:AE17)&lt;$I17,$H17&lt;&gt;"",$H17&lt;=DATE(YEAR($E17)+(MONTH($E17)&gt;6)+AE$2,6,30),$H17&gt;=DATE(YEAR($E17)-(MONTH($E17)&lt;=6)+AE$2,7,1)),$I17/($J17*365)*(DATE(YEAR($H17),MONTH($H17),DAY($H17))-DATE(YEAR($H17)-(MONTH($H17)&lt;=6),7,1)),
IF(AND(SUM($N17:AE17)&lt;$I17,AF$2&lt;=$J17),$I17/($J17*365)*MROUND((EDATE($E17,12*AF$2))-(EDATE($E17,12*AE$2)),5),
IF(AND(SUM($N17:AE17)&lt;$I17,AF$2&gt;$J17),$I17-SUM($N17:AE17),"")))))),
IF($E17&gt;$D$1,"",
IF(DATE(YEAR($E17)+(MONTH($E17)&gt;6)+AE$2,6,30)&gt;$D$1,"",
IF(AND($H17&lt;&gt;"",$H17&lt;DATE(YEAR($E17)-(MONTH($E17)&lt;=6)+AE$2,7,1)),"",
IF(AND(SUM($N17:AE17)&lt;$I17,$H17&lt;&gt;"",$H17&lt;=DATE(YEAR($E17)+(MONTH($E17)&gt;6)+AE$2,6,30),$H17&gt;=DATE(YEAR($E17)-(MONTH($E17)&lt;=6)+AE$2,7,1)),$K17*($I17-SUM($N17:AE17))*((DATE(YEAR($H17),MONTH($H17),DAY($H17))-DATE(YEAR($H17)-(MONTH($H17)&lt;=6),7,1))/365),
IF(AF$2&lt;=$J17,$K17*($I17-SUM($N17:AE17))*MROUND((EDATE($E17,12*AF$2))-(EDATE($E17,12*AE$2)),5)/365,""))))))</f>
        <v/>
      </c>
      <c r="AG17" s="249" t="str">
        <f xml:space="preserve">
IF($M17="SL",
IF($E17&gt;$D$1,"",
IF(DATE(YEAR($E17)+(MONTH($E17)&gt;6)+AF$2,6,30)&gt;$D$1,"",
IF(AND($H17&lt;&gt;"",$H17&lt;DATE(YEAR($E17)-(MONTH($E17)&lt;=6)+AF$2,7,1)),"",
IF(AND(SUM($N17:AF17)&lt;$I17,$H17&lt;&gt;"",$H17&lt;=DATE(YEAR($E17)+(MONTH($E17)&gt;6)+AF$2,6,30),$H17&gt;=DATE(YEAR($E17)-(MONTH($E17)&lt;=6)+AF$2,7,1)),$I17/($J17*365)*(DATE(YEAR($H17),MONTH($H17),DAY($H17))-DATE(YEAR($H17)-(MONTH($H17)&lt;=6),7,1)),
IF(AND(SUM($N17:AF17)&lt;$I17,AG$2&lt;=$J17),$I17/($J17*365)*MROUND((EDATE($E17,12*AG$2))-(EDATE($E17,12*AF$2)),5),
IF(AND(SUM($N17:AF17)&lt;$I17,AG$2&gt;$J17),$I17-SUM($N17:AF17),"")))))),
IF($E17&gt;$D$1,"",
IF(DATE(YEAR($E17)+(MONTH($E17)&gt;6)+AF$2,6,30)&gt;$D$1,"",
IF(AND($H17&lt;&gt;"",$H17&lt;DATE(YEAR($E17)-(MONTH($E17)&lt;=6)+AF$2,7,1)),"",
IF(AND(SUM($N17:AF17)&lt;$I17,$H17&lt;&gt;"",$H17&lt;=DATE(YEAR($E17)+(MONTH($E17)&gt;6)+AF$2,6,30),$H17&gt;=DATE(YEAR($E17)-(MONTH($E17)&lt;=6)+AF$2,7,1)),$K17*($I17-SUM($N17:AF17))*((DATE(YEAR($H17),MONTH($H17),DAY($H17))-DATE(YEAR($H17)-(MONTH($H17)&lt;=6),7,1))/365),
IF(AG$2&lt;=$J17,$K17*($I17-SUM($N17:AF17))*MROUND((EDATE($E17,12*AG$2))-(EDATE($E17,12*AF$2)),5)/365,""))))))</f>
        <v/>
      </c>
      <c r="AH17" s="249" t="str">
        <f xml:space="preserve">
IF($M17="SL",
IF($E17&gt;$D$1,"",
IF(DATE(YEAR($E17)+(MONTH($E17)&gt;6)+AG$2,6,30)&gt;$D$1,"",
IF(AND($H17&lt;&gt;"",$H17&lt;DATE(YEAR($E17)-(MONTH($E17)&lt;=6)+AG$2,7,1)),"",
IF(AND(SUM($N17:AG17)&lt;$I17,$H17&lt;&gt;"",$H17&lt;=DATE(YEAR($E17)+(MONTH($E17)&gt;6)+AG$2,6,30),$H17&gt;=DATE(YEAR($E17)-(MONTH($E17)&lt;=6)+AG$2,7,1)),$I17/($J17*365)*(DATE(YEAR($H17),MONTH($H17),DAY($H17))-DATE(YEAR($H17)-(MONTH($H17)&lt;=6),7,1)),
IF(AND(SUM($N17:AG17)&lt;$I17,AH$2&lt;=$J17),$I17/($J17*365)*MROUND((EDATE($E17,12*AH$2))-(EDATE($E17,12*AG$2)),5),
IF(AND(SUM($N17:AG17)&lt;$I17,AH$2&gt;$J17),$I17-SUM($N17:AG17),"")))))),
IF($E17&gt;$D$1,"",
IF(DATE(YEAR($E17)+(MONTH($E17)&gt;6)+AG$2,6,30)&gt;$D$1,"",
IF(AND($H17&lt;&gt;"",$H17&lt;DATE(YEAR($E17)-(MONTH($E17)&lt;=6)+AG$2,7,1)),"",
IF(AND(SUM($N17:AG17)&lt;$I17,$H17&lt;&gt;"",$H17&lt;=DATE(YEAR($E17)+(MONTH($E17)&gt;6)+AG$2,6,30),$H17&gt;=DATE(YEAR($E17)-(MONTH($E17)&lt;=6)+AG$2,7,1)),$K17*($I17-SUM($N17:AG17))*((DATE(YEAR($H17),MONTH($H17),DAY($H17))-DATE(YEAR($H17)-(MONTH($H17)&lt;=6),7,1))/365),
IF(AH$2&lt;=$J17,$K17*($I17-SUM($N17:AG17))*MROUND((EDATE($E17,12*AH$2))-(EDATE($E17,12*AG$2)),5)/365,""))))))</f>
        <v/>
      </c>
      <c r="AI17" s="249" t="str">
        <f xml:space="preserve">
IF($M17="SL",
IF($E17&gt;$D$1,"",
IF(DATE(YEAR($E17)+(MONTH($E17)&gt;6)+AH$2,6,30)&gt;$D$1,"",
IF(AND($H17&lt;&gt;"",$H17&lt;DATE(YEAR($E17)-(MONTH($E17)&lt;=6)+AH$2,7,1)),"",
IF(AND(SUM($N17:AH17)&lt;$I17,$H17&lt;&gt;"",$H17&lt;=DATE(YEAR($E17)+(MONTH($E17)&gt;6)+AH$2,6,30),$H17&gt;=DATE(YEAR($E17)-(MONTH($E17)&lt;=6)+AH$2,7,1)),$I17/($J17*365)*(DATE(YEAR($H17),MONTH($H17),DAY($H17))-DATE(YEAR($H17)-(MONTH($H17)&lt;=6),7,1)),
IF(AND(SUM($N17:AH17)&lt;$I17,AI$2&lt;=$J17),$I17/($J17*365)*MROUND((EDATE($E17,12*AI$2))-(EDATE($E17,12*AH$2)),5),
IF(AND(SUM($N17:AH17)&lt;$I17,AI$2&gt;$J17),$I17-SUM($N17:AH17),"")))))),
IF($E17&gt;$D$1,"",
IF(DATE(YEAR($E17)+(MONTH($E17)&gt;6)+AH$2,6,30)&gt;$D$1,"",
IF(AND($H17&lt;&gt;"",$H17&lt;DATE(YEAR($E17)-(MONTH($E17)&lt;=6)+AH$2,7,1)),"",
IF(AND(SUM($N17:AH17)&lt;$I17,$H17&lt;&gt;"",$H17&lt;=DATE(YEAR($E17)+(MONTH($E17)&gt;6)+AH$2,6,30),$H17&gt;=DATE(YEAR($E17)-(MONTH($E17)&lt;=6)+AH$2,7,1)),$K17*($I17-SUM($N17:AH17))*((DATE(YEAR($H17),MONTH($H17),DAY($H17))-DATE(YEAR($H17)-(MONTH($H17)&lt;=6),7,1))/365),
IF(AI$2&lt;=$J17,$K17*($I17-SUM($N17:AH17))*MROUND((EDATE($E17,12*AI$2))-(EDATE($E17,12*AH$2)),5)/365,""))))))</f>
        <v/>
      </c>
      <c r="AJ17" s="249" t="str">
        <f xml:space="preserve">
IF($M17="SL",
IF($E17&gt;$D$1,"",
IF(DATE(YEAR($E17)+(MONTH($E17)&gt;6)+AI$2,6,30)&gt;$D$1,"",
IF(AND($H17&lt;&gt;"",$H17&lt;DATE(YEAR($E17)-(MONTH($E17)&lt;=6)+AI$2,7,1)),"",
IF(AND(SUM($N17:AI17)&lt;$I17,$H17&lt;&gt;"",$H17&lt;=DATE(YEAR($E17)+(MONTH($E17)&gt;6)+AI$2,6,30),$H17&gt;=DATE(YEAR($E17)-(MONTH($E17)&lt;=6)+AI$2,7,1)),$I17/($J17*365)*(DATE(YEAR($H17),MONTH($H17),DAY($H17))-DATE(YEAR($H17)-(MONTH($H17)&lt;=6),7,1)),
IF(AND(SUM($N17:AI17)&lt;$I17,AJ$2&lt;=$J17),$I17/($J17*365)*MROUND((EDATE($E17,12*AJ$2))-(EDATE($E17,12*AI$2)),5),
IF(AND(SUM($N17:AI17)&lt;$I17,AJ$2&gt;$J17),$I17-SUM($N17:AI17),"")))))),
IF($E17&gt;$D$1,"",
IF(DATE(YEAR($E17)+(MONTH($E17)&gt;6)+AI$2,6,30)&gt;$D$1,"",
IF(AND($H17&lt;&gt;"",$H17&lt;DATE(YEAR($E17)-(MONTH($E17)&lt;=6)+AI$2,7,1)),"",
IF(AND(SUM($N17:AI17)&lt;$I17,$H17&lt;&gt;"",$H17&lt;=DATE(YEAR($E17)+(MONTH($E17)&gt;6)+AI$2,6,30),$H17&gt;=DATE(YEAR($E17)-(MONTH($E17)&lt;=6)+AI$2,7,1)),$K17*($I17-SUM($N17:AI17))*((DATE(YEAR($H17),MONTH($H17),DAY($H17))-DATE(YEAR($H17)-(MONTH($H17)&lt;=6),7,1))/365),
IF(AJ$2&lt;=$J17,$K17*($I17-SUM($N17:AI17))*MROUND((EDATE($E17,12*AJ$2))-(EDATE($E17,12*AI$2)),5)/365,""))))))</f>
        <v/>
      </c>
      <c r="AK17" s="249" t="str">
        <f xml:space="preserve">
IF($M17="SL",
IF($E17&gt;$D$1,"",
IF(DATE(YEAR($E17)+(MONTH($E17)&gt;6)+AJ$2,6,30)&gt;$D$1,"",
IF(AND($H17&lt;&gt;"",$H17&lt;DATE(YEAR($E17)-(MONTH($E17)&lt;=6)+AJ$2,7,1)),"",
IF(AND(SUM($N17:AJ17)&lt;$I17,$H17&lt;&gt;"",$H17&lt;=DATE(YEAR($E17)+(MONTH($E17)&gt;6)+AJ$2,6,30),$H17&gt;=DATE(YEAR($E17)-(MONTH($E17)&lt;=6)+AJ$2,7,1)),$I17/($J17*365)*(DATE(YEAR($H17),MONTH($H17),DAY($H17))-DATE(YEAR($H17)-(MONTH($H17)&lt;=6),7,1)),
IF(AND(SUM($N17:AJ17)&lt;$I17,AK$2&lt;=$J17),$I17/($J17*365)*MROUND((EDATE($E17,12*AK$2))-(EDATE($E17,12*AJ$2)),5),
IF(AND(SUM($N17:AJ17)&lt;$I17,AK$2&gt;$J17),$I17-SUM($N17:AJ17),"")))))),
IF($E17&gt;$D$1,"",
IF(DATE(YEAR($E17)+(MONTH($E17)&gt;6)+AJ$2,6,30)&gt;$D$1,"",
IF(AND($H17&lt;&gt;"",$H17&lt;DATE(YEAR($E17)-(MONTH($E17)&lt;=6)+AJ$2,7,1)),"",
IF(AND(SUM($N17:AJ17)&lt;$I17,$H17&lt;&gt;"",$H17&lt;=DATE(YEAR($E17)+(MONTH($E17)&gt;6)+AJ$2,6,30),$H17&gt;=DATE(YEAR($E17)-(MONTH($E17)&lt;=6)+AJ$2,7,1)),$K17*($I17-SUM($N17:AJ17))*((DATE(YEAR($H17),MONTH($H17),DAY($H17))-DATE(YEAR($H17)-(MONTH($H17)&lt;=6),7,1))/365),
IF(AK$2&lt;=$J17,$K17*($I17-SUM($N17:AJ17))*MROUND((EDATE($E17,12*AK$2))-(EDATE($E17,12*AJ$2)),5)/365,""))))))</f>
        <v/>
      </c>
      <c r="AL17" s="249" t="str">
        <f xml:space="preserve">
IF($M17="SL",
IF($E17&gt;$D$1,"",
IF(DATE(YEAR($E17)+(MONTH($E17)&gt;6)+AK$2,6,30)&gt;$D$1,"",
IF(AND($H17&lt;&gt;"",$H17&lt;DATE(YEAR($E17)-(MONTH($E17)&lt;=6)+AK$2,7,1)),"",
IF(AND(SUM($N17:AK17)&lt;$I17,$H17&lt;&gt;"",$H17&lt;=DATE(YEAR($E17)+(MONTH($E17)&gt;6)+AK$2,6,30),$H17&gt;=DATE(YEAR($E17)-(MONTH($E17)&lt;=6)+AK$2,7,1)),$I17/($J17*365)*(DATE(YEAR($H17),MONTH($H17),DAY($H17))-DATE(YEAR($H17)-(MONTH($H17)&lt;=6),7,1)),
IF(AND(SUM($N17:AK17)&lt;$I17,AL$2&lt;=$J17),$I17/($J17*365)*MROUND((EDATE($E17,12*AL$2))-(EDATE($E17,12*AK$2)),5),
IF(AND(SUM($N17:AK17)&lt;$I17,AL$2&gt;$J17),$I17-SUM($N17:AK17),"")))))),
IF($E17&gt;$D$1,"",
IF(DATE(YEAR($E17)+(MONTH($E17)&gt;6)+AK$2,6,30)&gt;$D$1,"",
IF(AND($H17&lt;&gt;"",$H17&lt;DATE(YEAR($E17)-(MONTH($E17)&lt;=6)+AK$2,7,1)),"",
IF(AND(SUM($N17:AK17)&lt;$I17,$H17&lt;&gt;"",$H17&lt;=DATE(YEAR($E17)+(MONTH($E17)&gt;6)+AK$2,6,30),$H17&gt;=DATE(YEAR($E17)-(MONTH($E17)&lt;=6)+AK$2,7,1)),$K17*($I17-SUM($N17:AK17))*((DATE(YEAR($H17),MONTH($H17),DAY($H17))-DATE(YEAR($H17)-(MONTH($H17)&lt;=6),7,1))/365),
IF(AL$2&lt;=$J17,$K17*($I17-SUM($N17:AK17))*MROUND((EDATE($E17,12*AL$2))-(EDATE($E17,12*AK$2)),5)/365,""))))))</f>
        <v/>
      </c>
      <c r="AM17" s="249" t="str">
        <f xml:space="preserve">
IF($M17="SL",
IF($E17&gt;$D$1,"",
IF(DATE(YEAR($E17)+(MONTH($E17)&gt;6)+AL$2,6,30)&gt;$D$1,"",
IF(AND($H17&lt;&gt;"",$H17&lt;DATE(YEAR($E17)-(MONTH($E17)&lt;=6)+AL$2,7,1)),"",
IF(AND(SUM($N17:AL17)&lt;$I17,$H17&lt;&gt;"",$H17&lt;=DATE(YEAR($E17)+(MONTH($E17)&gt;6)+AL$2,6,30),$H17&gt;=DATE(YEAR($E17)-(MONTH($E17)&lt;=6)+AL$2,7,1)),$I17/($J17*365)*(DATE(YEAR($H17),MONTH($H17),DAY($H17))-DATE(YEAR($H17)-(MONTH($H17)&lt;=6),7,1)),
IF(AND(SUM($N17:AL17)&lt;$I17,AM$2&lt;=$J17),$I17/($J17*365)*MROUND((EDATE($E17,12*AM$2))-(EDATE($E17,12*AL$2)),5),
IF(AND(SUM($N17:AL17)&lt;$I17,AM$2&gt;$J17),$I17-SUM($N17:AL17),"")))))),
IF($E17&gt;$D$1,"",
IF(DATE(YEAR($E17)+(MONTH($E17)&gt;6)+AL$2,6,30)&gt;$D$1,"",
IF(AND($H17&lt;&gt;"",$H17&lt;DATE(YEAR($E17)-(MONTH($E17)&lt;=6)+AL$2,7,1)),"",
IF(AND(SUM($N17:AL17)&lt;$I17,$H17&lt;&gt;"",$H17&lt;=DATE(YEAR($E17)+(MONTH($E17)&gt;6)+AL$2,6,30),$H17&gt;=DATE(YEAR($E17)-(MONTH($E17)&lt;=6)+AL$2,7,1)),$K17*($I17-SUM($N17:AL17))*((DATE(YEAR($H17),MONTH($H17),DAY($H17))-DATE(YEAR($H17)-(MONTH($H17)&lt;=6),7,1))/365),
IF(AM$2&lt;=$J17,$K17*($I17-SUM($N17:AL17))*MROUND((EDATE($E17,12*AM$2))-(EDATE($E17,12*AL$2)),5)/365,""))))))</f>
        <v/>
      </c>
      <c r="AN17" s="249" t="str">
        <f xml:space="preserve">
IF($M17="SL",
IF($E17&gt;$D$1,"",
IF(DATE(YEAR($E17)+(MONTH($E17)&gt;6)+AM$2,6,30)&gt;$D$1,"",
IF(AND($H17&lt;&gt;"",$H17&lt;DATE(YEAR($E17)-(MONTH($E17)&lt;=6)+AM$2,7,1)),"",
IF(AND(SUM($N17:AM17)&lt;$I17,$H17&lt;&gt;"",$H17&lt;=DATE(YEAR($E17)+(MONTH($E17)&gt;6)+AM$2,6,30),$H17&gt;=DATE(YEAR($E17)-(MONTH($E17)&lt;=6)+AM$2,7,1)),$I17/($J17*365)*(DATE(YEAR($H17),MONTH($H17),DAY($H17))-DATE(YEAR($H17)-(MONTH($H17)&lt;=6),7,1)),
IF(AND(SUM($N17:AM17)&lt;$I17,AN$2&lt;=$J17),$I17/($J17*365)*MROUND((EDATE($E17,12*AN$2))-(EDATE($E17,12*AM$2)),5),
IF(AND(SUM($N17:AM17)&lt;$I17,AN$2&gt;$J17),$I17-SUM($N17:AM17),"")))))),
IF($E17&gt;$D$1,"",
IF(DATE(YEAR($E17)+(MONTH($E17)&gt;6)+AM$2,6,30)&gt;$D$1,"",
IF(AND($H17&lt;&gt;"",$H17&lt;DATE(YEAR($E17)-(MONTH($E17)&lt;=6)+AM$2,7,1)),"",
IF(AND(SUM($N17:AM17)&lt;$I17,$H17&lt;&gt;"",$H17&lt;=DATE(YEAR($E17)+(MONTH($E17)&gt;6)+AM$2,6,30),$H17&gt;=DATE(YEAR($E17)-(MONTH($E17)&lt;=6)+AM$2,7,1)),$K17*($I17-SUM($N17:AM17))*((DATE(YEAR($H17),MONTH($H17),DAY($H17))-DATE(YEAR($H17)-(MONTH($H17)&lt;=6),7,1))/365),
IF(AN$2&lt;=$J17,$K17*($I17-SUM($N17:AM17))*MROUND((EDATE($E17,12*AN$2))-(EDATE($E17,12*AM$2)),5)/365,""))))))</f>
        <v/>
      </c>
      <c r="AO17" s="249" t="str">
        <f xml:space="preserve">
IF($M17="SL",
IF($E17&gt;$D$1,"",
IF(DATE(YEAR($E17)+(MONTH($E17)&gt;6)+AN$2,6,30)&gt;$D$1,"",
IF(AND($H17&lt;&gt;"",$H17&lt;DATE(YEAR($E17)-(MONTH($E17)&lt;=6)+AN$2,7,1)),"",
IF(AND(SUM($N17:AN17)&lt;$I17,$H17&lt;&gt;"",$H17&lt;=DATE(YEAR($E17)+(MONTH($E17)&gt;6)+AN$2,6,30),$H17&gt;=DATE(YEAR($E17)-(MONTH($E17)&lt;=6)+AN$2,7,1)),$I17/($J17*365)*(DATE(YEAR($H17),MONTH($H17),DAY($H17))-DATE(YEAR($H17)-(MONTH($H17)&lt;=6),7,1)),
IF(AND(SUM($N17:AN17)&lt;$I17,AO$2&lt;=$J17),$I17/($J17*365)*MROUND((EDATE($E17,12*AO$2))-(EDATE($E17,12*AN$2)),5),
IF(AND(SUM($N17:AN17)&lt;$I17,AO$2&gt;$J17),$I17-SUM($N17:AN17),"")))))),
IF($E17&gt;$D$1,"",
IF(DATE(YEAR($E17)+(MONTH($E17)&gt;6)+AN$2,6,30)&gt;$D$1,"",
IF(AND($H17&lt;&gt;"",$H17&lt;DATE(YEAR($E17)-(MONTH($E17)&lt;=6)+AN$2,7,1)),"",
IF(AND(SUM($N17:AN17)&lt;$I17,$H17&lt;&gt;"",$H17&lt;=DATE(YEAR($E17)+(MONTH($E17)&gt;6)+AN$2,6,30),$H17&gt;=DATE(YEAR($E17)-(MONTH($E17)&lt;=6)+AN$2,7,1)),$K17*($I17-SUM($N17:AN17))*((DATE(YEAR($H17),MONTH($H17),DAY($H17))-DATE(YEAR($H17)-(MONTH($H17)&lt;=6),7,1))/365),
IF(AO$2&lt;=$J17,$K17*($I17-SUM($N17:AN17))*MROUND((EDATE($E17,12*AO$2))-(EDATE($E17,12*AN$2)),5)/365,""))))))</f>
        <v/>
      </c>
      <c r="AP17" s="249" t="str">
        <f xml:space="preserve">
IF($M17="SL",
IF($E17&gt;$D$1,"",
IF(DATE(YEAR($E17)+(MONTH($E17)&gt;6)+AO$2,6,30)&gt;$D$1,"",
IF(AND($H17&lt;&gt;"",$H17&lt;DATE(YEAR($E17)-(MONTH($E17)&lt;=6)+AO$2,7,1)),"",
IF(AND(SUM($N17:AO17)&lt;$I17,$H17&lt;&gt;"",$H17&lt;=DATE(YEAR($E17)+(MONTH($E17)&gt;6)+AO$2,6,30),$H17&gt;=DATE(YEAR($E17)-(MONTH($E17)&lt;=6)+AO$2,7,1)),$I17/($J17*365)*(DATE(YEAR($H17),MONTH($H17),DAY($H17))-DATE(YEAR($H17)-(MONTH($H17)&lt;=6),7,1)),
IF(AND(SUM($N17:AO17)&lt;$I17,AP$2&lt;=$J17),$I17/($J17*365)*MROUND((EDATE($E17,12*AP$2))-(EDATE($E17,12*AO$2)),5),
IF(AND(SUM($N17:AO17)&lt;$I17,AP$2&gt;$J17),$I17-SUM($N17:AO17),"")))))),
IF($E17&gt;$D$1,"",
IF(DATE(YEAR($E17)+(MONTH($E17)&gt;6)+AO$2,6,30)&gt;$D$1,"",
IF(AND($H17&lt;&gt;"",$H17&lt;DATE(YEAR($E17)-(MONTH($E17)&lt;=6)+AO$2,7,1)),"",
IF(AND(SUM($N17:AO17)&lt;$I17,$H17&lt;&gt;"",$H17&lt;=DATE(YEAR($E17)+(MONTH($E17)&gt;6)+AO$2,6,30),$H17&gt;=DATE(YEAR($E17)-(MONTH($E17)&lt;=6)+AO$2,7,1)),$K17*($I17-SUM($N17:AO17))*((DATE(YEAR($H17),MONTH($H17),DAY($H17))-DATE(YEAR($H17)-(MONTH($H17)&lt;=6),7,1))/365),
IF(AP$2&lt;=$J17,$K17*($I17-SUM($N17:AO17))*MROUND((EDATE($E17,12*AP$2))-(EDATE($E17,12*AO$2)),5)/365,""))))))</f>
        <v/>
      </c>
      <c r="AQ17" s="249" t="str">
        <f xml:space="preserve">
IF($M17="SL",
IF($E17&gt;$D$1,"",
IF(DATE(YEAR($E17)+(MONTH($E17)&gt;6)+AP$2,6,30)&gt;$D$1,"",
IF(AND($H17&lt;&gt;"",$H17&lt;DATE(YEAR($E17)-(MONTH($E17)&lt;=6)+AP$2,7,1)),"",
IF(AND(SUM($N17:AP17)&lt;$I17,$H17&lt;&gt;"",$H17&lt;=DATE(YEAR($E17)+(MONTH($E17)&gt;6)+AP$2,6,30),$H17&gt;=DATE(YEAR($E17)-(MONTH($E17)&lt;=6)+AP$2,7,1)),$I17/($J17*365)*(DATE(YEAR($H17),MONTH($H17),DAY($H17))-DATE(YEAR($H17)-(MONTH($H17)&lt;=6),7,1)),
IF(AND(SUM($N17:AP17)&lt;$I17,AQ$2&lt;=$J17),$I17/($J17*365)*MROUND((EDATE($E17,12*AQ$2))-(EDATE($E17,12*AP$2)),5),
IF(AND(SUM($N17:AP17)&lt;$I17,AQ$2&gt;$J17),$I17-SUM($N17:AP17),"")))))),
IF($E17&gt;$D$1,"",
IF(DATE(YEAR($E17)+(MONTH($E17)&gt;6)+AP$2,6,30)&gt;$D$1,"",
IF(AND($H17&lt;&gt;"",$H17&lt;DATE(YEAR($E17)-(MONTH($E17)&lt;=6)+AP$2,7,1)),"",
IF(AND(SUM($N17:AP17)&lt;$I17,$H17&lt;&gt;"",$H17&lt;=DATE(YEAR($E17)+(MONTH($E17)&gt;6)+AP$2,6,30),$H17&gt;=DATE(YEAR($E17)-(MONTH($E17)&lt;=6)+AP$2,7,1)),$K17*($I17-SUM($N17:AP17))*((DATE(YEAR($H17),MONTH($H17),DAY($H17))-DATE(YEAR($H17)-(MONTH($H17)&lt;=6),7,1))/365),
IF(AQ$2&lt;=$J17,$K17*($I17-SUM($N17:AP17))*MROUND((EDATE($E17,12*AQ$2))-(EDATE($E17,12*AP$2)),5)/365,""))))))</f>
        <v/>
      </c>
      <c r="AR17" s="250">
        <f t="shared" si="6"/>
        <v>0</v>
      </c>
      <c r="AS17" s="250">
        <f t="shared" si="7"/>
        <v>0</v>
      </c>
      <c r="AU17" s="250">
        <f t="shared" si="8"/>
        <v>0</v>
      </c>
      <c r="AV17" s="250">
        <f t="shared" si="9"/>
        <v>0</v>
      </c>
      <c r="AW17" s="243"/>
      <c r="AX17" s="243"/>
      <c r="AY17" s="290"/>
    </row>
    <row r="18" spans="2:51" x14ac:dyDescent="0.35">
      <c r="B18" s="244" t="str">
        <f t="shared" si="12"/>
        <v/>
      </c>
      <c r="C18" s="244"/>
      <c r="D18" s="244"/>
      <c r="E18" s="407"/>
      <c r="F18" s="246" t="str">
        <f t="shared" si="3"/>
        <v/>
      </c>
      <c r="G18" s="246" t="str">
        <f t="shared" si="13"/>
        <v/>
      </c>
      <c r="H18" s="408"/>
      <c r="I18" s="250"/>
      <c r="J18" s="244"/>
      <c r="K18" s="247" t="str">
        <f t="shared" si="14"/>
        <v/>
      </c>
      <c r="L18" s="297"/>
      <c r="M18" s="409" t="str">
        <f>IFERROR(VLOOKUP($L18,'Ref tables'!$I$3:$J$4,2,0),"")</f>
        <v/>
      </c>
      <c r="N18" s="249" t="str">
        <f t="shared" si="16"/>
        <v/>
      </c>
      <c r="O18" s="249" t="str">
        <f xml:space="preserve">
IF($M18="SL",
IF($E18&gt;$D$1,"",
IF(DATE(YEAR($E18)+(MONTH($E18)&gt;6)+N$2,6,30)&gt;$D$1,"",
IF(AND($H18&lt;&gt;"",$H18&lt;DATE(YEAR($E18)-(MONTH($E18)&lt;=6)+N$2,7,1)),"",
IF(AND(SUM($N18:N18)&lt;$I18,$H18&lt;&gt;"",$H18&lt;=DATE(YEAR($E18)+(MONTH($E18)&gt;6)+N$2,6,30),$H18&gt;=DATE(YEAR($E18)-(MONTH($E18)&lt;=6)+N$2,7,1)),$I18/($J18*365)*(DATE(YEAR($H18),MONTH($H18),DAY($H18))-DATE(YEAR($H18)-(MONTH($H18)&lt;=6),7,1)),
IF(AND(SUM($N18:N18)&lt;$I18,O$2&lt;=$J18),$I18/($J18*365)*MROUND((EDATE($E18,12*O$2))-(EDATE($E18,12*N$2)),5),
IF(AND(SUM($N18:N18)&lt;$I18,O$2&gt;$J18),$I18-SUM($N18:N18),"")))))),
IF($E18&gt;$D$1,"",
IF(DATE(YEAR($E18)+(MONTH($E18)&gt;6)+N$2,6,30)&gt;$D$1,"",
IF(AND($H18&lt;&gt;"",$H18&lt;DATE(YEAR($E18)-(MONTH($E18)&lt;=6)+N$2,7,1)),"",
IF(AND(SUM($N18:N18)&lt;$I18,$H18&lt;&gt;"",$H18&lt;=DATE(YEAR($E18)+(MONTH($E18)&gt;6)+N$2,6,30),$H18&gt;=DATE(YEAR($E18)-(MONTH($E18)&lt;=6)+N$2,7,1)),$K18*($I18-SUM($N18:N18))*((DATE(YEAR($H18),MONTH($H18),DAY($H18))-DATE(YEAR($H18)-(MONTH($H18)&lt;=6),7,1))/365),
IF(O$2&lt;=$J18,$K18*($I18-SUM($N18:N18))*MROUND((EDATE($E18,12*O$2))-(EDATE($E18,12*N$2)),5)/365,""))))))</f>
        <v/>
      </c>
      <c r="P18" s="249" t="str">
        <f xml:space="preserve">
IF($M18="SL",
IF($E18&gt;$D$1,"",
IF(DATE(YEAR($E18)+(MONTH($E18)&gt;6)+O$2,6,30)&gt;$D$1,"",
IF(AND($H18&lt;&gt;"",$H18&lt;DATE(YEAR($E18)-(MONTH($E18)&lt;=6)+O$2,7,1)),"",
IF(AND(SUM($N18:O18)&lt;$I18,$H18&lt;&gt;"",$H18&lt;=DATE(YEAR($E18)+(MONTH($E18)&gt;6)+O$2,6,30),$H18&gt;=DATE(YEAR($E18)-(MONTH($E18)&lt;=6)+O$2,7,1)),$I18/($J18*365)*(DATE(YEAR($H18),MONTH($H18),DAY($H18))-DATE(YEAR($H18)-(MONTH($H18)&lt;=6),7,1)),
IF(AND(SUM($N18:O18)&lt;$I18,P$2&lt;=$J18),$I18/($J18*365)*MROUND((EDATE($E18,12*P$2))-(EDATE($E18,12*O$2)),5),
IF(AND(SUM($N18:O18)&lt;$I18,P$2&gt;$J18),$I18-SUM($N18:O18),"")))))),
IF($E18&gt;$D$1,"",
IF(DATE(YEAR($E18)+(MONTH($E18)&gt;6)+O$2,6,30)&gt;$D$1,"",
IF(AND($H18&lt;&gt;"",$H18&lt;DATE(YEAR($E18)-(MONTH($E18)&lt;=6)+O$2,7,1)),"",
IF(AND(SUM($N18:O18)&lt;$I18,$H18&lt;&gt;"",$H18&lt;=DATE(YEAR($E18)+(MONTH($E18)&gt;6)+O$2,6,30),$H18&gt;=DATE(YEAR($E18)-(MONTH($E18)&lt;=6)+O$2,7,1)),$K18*($I18-SUM($N18:O18))*((DATE(YEAR($H18),MONTH($H18),DAY($H18))-DATE(YEAR($H18)-(MONTH($H18)&lt;=6),7,1))/365),
IF(P$2&lt;=$J18,$K18*($I18-SUM($N18:O18))*MROUND((EDATE($E18,12*P$2))-(EDATE($E18,12*O$2)),5)/365,""))))))</f>
        <v/>
      </c>
      <c r="Q18" s="249" t="str">
        <f xml:space="preserve">
IF($M18="SL",
IF($E18&gt;$D$1,"",
IF(DATE(YEAR($E18)+(MONTH($E18)&gt;6)+P$2,6,30)&gt;$D$1,"",
IF(AND($H18&lt;&gt;"",$H18&lt;DATE(YEAR($E18)-(MONTH($E18)&lt;=6)+P$2,7,1)),"",
IF(AND(SUM($N18:P18)&lt;$I18,$H18&lt;&gt;"",$H18&lt;=DATE(YEAR($E18)+(MONTH($E18)&gt;6)+P$2,6,30),$H18&gt;=DATE(YEAR($E18)-(MONTH($E18)&lt;=6)+P$2,7,1)),$I18/($J18*365)*(DATE(YEAR($H18),MONTH($H18),DAY($H18))-DATE(YEAR($H18)-(MONTH($H18)&lt;=6),7,1)),
IF(AND(SUM($N18:P18)&lt;$I18,Q$2&lt;=$J18),$I18/($J18*365)*MROUND((EDATE($E18,12*Q$2))-(EDATE($E18,12*P$2)),5),
IF(AND(SUM($N18:P18)&lt;$I18,Q$2&gt;$J18),$I18-SUM($N18:P18),"")))))),
IF($E18&gt;$D$1,"",
IF(DATE(YEAR($E18)+(MONTH($E18)&gt;6)+P$2,6,30)&gt;$D$1,"",
IF(AND($H18&lt;&gt;"",$H18&lt;DATE(YEAR($E18)-(MONTH($E18)&lt;=6)+P$2,7,1)),"",
IF(AND(SUM($N18:P18)&lt;$I18,$H18&lt;&gt;"",$H18&lt;=DATE(YEAR($E18)+(MONTH($E18)&gt;6)+P$2,6,30),$H18&gt;=DATE(YEAR($E18)-(MONTH($E18)&lt;=6)+P$2,7,1)),$K18*($I18-SUM($N18:P18))*((DATE(YEAR($H18),MONTH($H18),DAY($H18))-DATE(YEAR($H18)-(MONTH($H18)&lt;=6),7,1))/365),
IF(Q$2&lt;=$J18,$K18*($I18-SUM($N18:P18))*MROUND((EDATE($E18,12*Q$2))-(EDATE($E18,12*P$2)),5)/365,""))))))</f>
        <v/>
      </c>
      <c r="R18" s="249" t="str">
        <f xml:space="preserve">
IF($M18="SL",
IF($E18&gt;$D$1,"",
IF(DATE(YEAR($E18)+(MONTH($E18)&gt;6)+Q$2,6,30)&gt;$D$1,"",
IF(AND($H18&lt;&gt;"",$H18&lt;DATE(YEAR($E18)-(MONTH($E18)&lt;=6)+Q$2,7,1)),"",
IF(AND(SUM($N18:Q18)&lt;$I18,$H18&lt;&gt;"",$H18&lt;=DATE(YEAR($E18)+(MONTH($E18)&gt;6)+Q$2,6,30),$H18&gt;=DATE(YEAR($E18)-(MONTH($E18)&lt;=6)+Q$2,7,1)),$I18/($J18*365)*(DATE(YEAR($H18),MONTH($H18),DAY($H18))-DATE(YEAR($H18)-(MONTH($H18)&lt;=6),7,1)),
IF(AND(SUM($N18:Q18)&lt;$I18,R$2&lt;=$J18),$I18/($J18*365)*MROUND((EDATE($E18,12*R$2))-(EDATE($E18,12*Q$2)),5),
IF(AND(SUM($N18:Q18)&lt;$I18,R$2&gt;$J18),$I18-SUM($N18:Q18),"")))))),
IF($E18&gt;$D$1,"",
IF(DATE(YEAR($E18)+(MONTH($E18)&gt;6)+Q$2,6,30)&gt;$D$1,"",
IF(AND($H18&lt;&gt;"",$H18&lt;DATE(YEAR($E18)-(MONTH($E18)&lt;=6)+Q$2,7,1)),"",
IF(AND(SUM($N18:Q18)&lt;$I18,$H18&lt;&gt;"",$H18&lt;=DATE(YEAR($E18)+(MONTH($E18)&gt;6)+Q$2,6,30),$H18&gt;=DATE(YEAR($E18)-(MONTH($E18)&lt;=6)+Q$2,7,1)),$K18*($I18-SUM($N18:Q18))*((DATE(YEAR($H18),MONTH($H18),DAY($H18))-DATE(YEAR($H18)-(MONTH($H18)&lt;=6),7,1))/365),
IF(R$2&lt;=$J18,$K18*($I18-SUM($N18:Q18))*MROUND((EDATE($E18,12*R$2))-(EDATE($E18,12*Q$2)),5)/365,""))))))</f>
        <v/>
      </c>
      <c r="S18" s="249" t="str">
        <f xml:space="preserve">
IF($M18="SL",
IF($E18&gt;$D$1,"",
IF(DATE(YEAR($E18)+(MONTH($E18)&gt;6)+R$2,6,30)&gt;$D$1,"",
IF(AND($H18&lt;&gt;"",$H18&lt;DATE(YEAR($E18)-(MONTH($E18)&lt;=6)+R$2,7,1)),"",
IF(AND(SUM($N18:R18)&lt;$I18,$H18&lt;&gt;"",$H18&lt;=DATE(YEAR($E18)+(MONTH($E18)&gt;6)+R$2,6,30),$H18&gt;=DATE(YEAR($E18)-(MONTH($E18)&lt;=6)+R$2,7,1)),$I18/($J18*365)*(DATE(YEAR($H18),MONTH($H18),DAY($H18))-DATE(YEAR($H18)-(MONTH($H18)&lt;=6),7,1)),
IF(AND(SUM($N18:R18)&lt;$I18,S$2&lt;=$J18),$I18/($J18*365)*MROUND((EDATE($E18,12*S$2))-(EDATE($E18,12*R$2)),5),
IF(AND(SUM($N18:R18)&lt;$I18,S$2&gt;$J18),$I18-SUM($N18:R18),"")))))),
IF($E18&gt;$D$1,"",
IF(DATE(YEAR($E18)+(MONTH($E18)&gt;6)+R$2,6,30)&gt;$D$1,"",
IF(AND($H18&lt;&gt;"",$H18&lt;DATE(YEAR($E18)-(MONTH($E18)&lt;=6)+R$2,7,1)),"",
IF(AND(SUM($N18:R18)&lt;$I18,$H18&lt;&gt;"",$H18&lt;=DATE(YEAR($E18)+(MONTH($E18)&gt;6)+R$2,6,30),$H18&gt;=DATE(YEAR($E18)-(MONTH($E18)&lt;=6)+R$2,7,1)),$K18*($I18-SUM($N18:R18))*((DATE(YEAR($H18),MONTH($H18),DAY($H18))-DATE(YEAR($H18)-(MONTH($H18)&lt;=6),7,1))/365),
IF(S$2&lt;=$J18,$K18*($I18-SUM($N18:R18))*MROUND((EDATE($E18,12*S$2))-(EDATE($E18,12*R$2)),5)/365,""))))))</f>
        <v/>
      </c>
      <c r="T18" s="249" t="str">
        <f xml:space="preserve">
IF($M18="SL",
IF($E18&gt;$D$1,"",
IF(DATE(YEAR($E18)+(MONTH($E18)&gt;6)+S$2,6,30)&gt;$D$1,"",
IF(AND($H18&lt;&gt;"",$H18&lt;DATE(YEAR($E18)-(MONTH($E18)&lt;=6)+S$2,7,1)),"",
IF(AND(SUM($N18:S18)&lt;$I18,$H18&lt;&gt;"",$H18&lt;=DATE(YEAR($E18)+(MONTH($E18)&gt;6)+S$2,6,30),$H18&gt;=DATE(YEAR($E18)-(MONTH($E18)&lt;=6)+S$2,7,1)),$I18/($J18*365)*(DATE(YEAR($H18),MONTH($H18),DAY($H18))-DATE(YEAR($H18)-(MONTH($H18)&lt;=6),7,1)),
IF(AND(SUM($N18:S18)&lt;$I18,T$2&lt;=$J18),$I18/($J18*365)*MROUND((EDATE($E18,12*T$2))-(EDATE($E18,12*S$2)),5),
IF(AND(SUM($N18:S18)&lt;$I18,T$2&gt;$J18),$I18-SUM($N18:S18),"")))))),
IF($E18&gt;$D$1,"",
IF(DATE(YEAR($E18)+(MONTH($E18)&gt;6)+S$2,6,30)&gt;$D$1,"",
IF(AND($H18&lt;&gt;"",$H18&lt;DATE(YEAR($E18)-(MONTH($E18)&lt;=6)+S$2,7,1)),"",
IF(AND(SUM($N18:S18)&lt;$I18,$H18&lt;&gt;"",$H18&lt;=DATE(YEAR($E18)+(MONTH($E18)&gt;6)+S$2,6,30),$H18&gt;=DATE(YEAR($E18)-(MONTH($E18)&lt;=6)+S$2,7,1)),$K18*($I18-SUM($N18:S18))*((DATE(YEAR($H18),MONTH($H18),DAY($H18))-DATE(YEAR($H18)-(MONTH($H18)&lt;=6),7,1))/365),
IF(T$2&lt;=$J18,$K18*($I18-SUM($N18:S18))*MROUND((EDATE($E18,12*T$2))-(EDATE($E18,12*S$2)),5)/365,""))))))</f>
        <v/>
      </c>
      <c r="U18" s="249" t="str">
        <f xml:space="preserve">
IF($M18="SL",
IF($E18&gt;$D$1,"",
IF(DATE(YEAR($E18)+(MONTH($E18)&gt;6)+T$2,6,30)&gt;$D$1,"",
IF(AND($H18&lt;&gt;"",$H18&lt;DATE(YEAR($E18)-(MONTH($E18)&lt;=6)+T$2,7,1)),"",
IF(AND(SUM($N18:T18)&lt;$I18,$H18&lt;&gt;"",$H18&lt;=DATE(YEAR($E18)+(MONTH($E18)&gt;6)+T$2,6,30),$H18&gt;=DATE(YEAR($E18)-(MONTH($E18)&lt;=6)+T$2,7,1)),$I18/($J18*365)*(DATE(YEAR($H18),MONTH($H18),DAY($H18))-DATE(YEAR($H18)-(MONTH($H18)&lt;=6),7,1)),
IF(AND(SUM($N18:T18)&lt;$I18,U$2&lt;=$J18),$I18/($J18*365)*MROUND((EDATE($E18,12*U$2))-(EDATE($E18,12*T$2)),5),
IF(AND(SUM($N18:T18)&lt;$I18,U$2&gt;$J18),$I18-SUM($N18:T18),"")))))),
IF($E18&gt;$D$1,"",
IF(DATE(YEAR($E18)+(MONTH($E18)&gt;6)+T$2,6,30)&gt;$D$1,"",
IF(AND($H18&lt;&gt;"",$H18&lt;DATE(YEAR($E18)-(MONTH($E18)&lt;=6)+T$2,7,1)),"",
IF(AND(SUM($N18:T18)&lt;$I18,$H18&lt;&gt;"",$H18&lt;=DATE(YEAR($E18)+(MONTH($E18)&gt;6)+T$2,6,30),$H18&gt;=DATE(YEAR($E18)-(MONTH($E18)&lt;=6)+T$2,7,1)),$K18*($I18-SUM($N18:T18))*((DATE(YEAR($H18),MONTH($H18),DAY($H18))-DATE(YEAR($H18)-(MONTH($H18)&lt;=6),7,1))/365),
IF(U$2&lt;=$J18,$K18*($I18-SUM($N18:T18))*MROUND((EDATE($E18,12*U$2))-(EDATE($E18,12*T$2)),5)/365,""))))))</f>
        <v/>
      </c>
      <c r="V18" s="249" t="str">
        <f xml:space="preserve">
IF($M18="SL",
IF($E18&gt;$D$1,"",
IF(DATE(YEAR($E18)+(MONTH($E18)&gt;6)+U$2,6,30)&gt;$D$1,"",
IF(AND($H18&lt;&gt;"",$H18&lt;DATE(YEAR($E18)-(MONTH($E18)&lt;=6)+U$2,7,1)),"",
IF(AND(SUM($N18:U18)&lt;$I18,$H18&lt;&gt;"",$H18&lt;=DATE(YEAR($E18)+(MONTH($E18)&gt;6)+U$2,6,30),$H18&gt;=DATE(YEAR($E18)-(MONTH($E18)&lt;=6)+U$2,7,1)),$I18/($J18*365)*(DATE(YEAR($H18),MONTH($H18),DAY($H18))-DATE(YEAR($H18)-(MONTH($H18)&lt;=6),7,1)),
IF(AND(SUM($N18:U18)&lt;$I18,V$2&lt;=$J18),$I18/($J18*365)*MROUND((EDATE($E18,12*V$2))-(EDATE($E18,12*U$2)),5),
IF(AND(SUM($N18:U18)&lt;$I18,V$2&gt;$J18),$I18-SUM($N18:U18),"")))))),
IF($E18&gt;$D$1,"",
IF(DATE(YEAR($E18)+(MONTH($E18)&gt;6)+U$2,6,30)&gt;$D$1,"",
IF(AND($H18&lt;&gt;"",$H18&lt;DATE(YEAR($E18)-(MONTH($E18)&lt;=6)+U$2,7,1)),"",
IF(AND(SUM($N18:U18)&lt;$I18,$H18&lt;&gt;"",$H18&lt;=DATE(YEAR($E18)+(MONTH($E18)&gt;6)+U$2,6,30),$H18&gt;=DATE(YEAR($E18)-(MONTH($E18)&lt;=6)+U$2,7,1)),$K18*($I18-SUM($N18:U18))*((DATE(YEAR($H18),MONTH($H18),DAY($H18))-DATE(YEAR($H18)-(MONTH($H18)&lt;=6),7,1))/365),
IF(V$2&lt;=$J18,$K18*($I18-SUM($N18:U18))*MROUND((EDATE($E18,12*V$2))-(EDATE($E18,12*U$2)),5)/365,""))))))</f>
        <v/>
      </c>
      <c r="W18" s="249" t="str">
        <f xml:space="preserve">
IF($M18="SL",
IF($E18&gt;$D$1,"",
IF(DATE(YEAR($E18)+(MONTH($E18)&gt;6)+V$2,6,30)&gt;$D$1,"",
IF(AND($H18&lt;&gt;"",$H18&lt;DATE(YEAR($E18)-(MONTH($E18)&lt;=6)+V$2,7,1)),"",
IF(AND(SUM($N18:V18)&lt;$I18,$H18&lt;&gt;"",$H18&lt;=DATE(YEAR($E18)+(MONTH($E18)&gt;6)+V$2,6,30),$H18&gt;=DATE(YEAR($E18)-(MONTH($E18)&lt;=6)+V$2,7,1)),$I18/($J18*365)*(DATE(YEAR($H18),MONTH($H18),DAY($H18))-DATE(YEAR($H18)-(MONTH($H18)&lt;=6),7,1)),
IF(AND(SUM($N18:V18)&lt;$I18,W$2&lt;=$J18),$I18/($J18*365)*MROUND((EDATE($E18,12*W$2))-(EDATE($E18,12*V$2)),5),
IF(AND(SUM($N18:V18)&lt;$I18,W$2&gt;$J18),$I18-SUM($N18:V18),"")))))),
IF($E18&gt;$D$1,"",
IF(DATE(YEAR($E18)+(MONTH($E18)&gt;6)+V$2,6,30)&gt;$D$1,"",
IF(AND($H18&lt;&gt;"",$H18&lt;DATE(YEAR($E18)-(MONTH($E18)&lt;=6)+V$2,7,1)),"",
IF(AND(SUM($N18:V18)&lt;$I18,$H18&lt;&gt;"",$H18&lt;=DATE(YEAR($E18)+(MONTH($E18)&gt;6)+V$2,6,30),$H18&gt;=DATE(YEAR($E18)-(MONTH($E18)&lt;=6)+V$2,7,1)),$K18*($I18-SUM($N18:V18))*((DATE(YEAR($H18),MONTH($H18),DAY($H18))-DATE(YEAR($H18)-(MONTH($H18)&lt;=6),7,1))/365),
IF(W$2&lt;=$J18,$K18*($I18-SUM($N18:V18))*MROUND((EDATE($E18,12*W$2))-(EDATE($E18,12*V$2)),5)/365,""))))))</f>
        <v/>
      </c>
      <c r="X18" s="249" t="str">
        <f xml:space="preserve">
IF($M18="SL",
IF($E18&gt;$D$1,"",
IF(DATE(YEAR($E18)+(MONTH($E18)&gt;6)+W$2,6,30)&gt;$D$1,"",
IF(AND($H18&lt;&gt;"",$H18&lt;DATE(YEAR($E18)-(MONTH($E18)&lt;=6)+W$2,7,1)),"",
IF(AND(SUM($N18:W18)&lt;$I18,$H18&lt;&gt;"",$H18&lt;=DATE(YEAR($E18)+(MONTH($E18)&gt;6)+W$2,6,30),$H18&gt;=DATE(YEAR($E18)-(MONTH($E18)&lt;=6)+W$2,7,1)),$I18/($J18*365)*(DATE(YEAR($H18),MONTH($H18),DAY($H18))-DATE(YEAR($H18)-(MONTH($H18)&lt;=6),7,1)),
IF(AND(SUM($N18:W18)&lt;$I18,X$2&lt;=$J18),$I18/($J18*365)*MROUND((EDATE($E18,12*X$2))-(EDATE($E18,12*W$2)),5),
IF(AND(SUM($N18:W18)&lt;$I18,X$2&gt;$J18),$I18-SUM($N18:W18),"")))))),
IF($E18&gt;$D$1,"",
IF(DATE(YEAR($E18)+(MONTH($E18)&gt;6)+W$2,6,30)&gt;$D$1,"",
IF(AND($H18&lt;&gt;"",$H18&lt;DATE(YEAR($E18)-(MONTH($E18)&lt;=6)+W$2,7,1)),"",
IF(AND(SUM($N18:W18)&lt;$I18,$H18&lt;&gt;"",$H18&lt;=DATE(YEAR($E18)+(MONTH($E18)&gt;6)+W$2,6,30),$H18&gt;=DATE(YEAR($E18)-(MONTH($E18)&lt;=6)+W$2,7,1)),$K18*($I18-SUM($N18:W18))*((DATE(YEAR($H18),MONTH($H18),DAY($H18))-DATE(YEAR($H18)-(MONTH($H18)&lt;=6),7,1))/365),
IF(X$2&lt;=$J18,$K18*($I18-SUM($N18:W18))*MROUND((EDATE($E18,12*X$2))-(EDATE($E18,12*W$2)),5)/365,""))))))</f>
        <v/>
      </c>
      <c r="Y18" s="249" t="str">
        <f xml:space="preserve">
IF($M18="SL",
IF($E18&gt;$D$1,"",
IF(DATE(YEAR($E18)+(MONTH($E18)&gt;6)+X$2,6,30)&gt;$D$1,"",
IF(AND($H18&lt;&gt;"",$H18&lt;DATE(YEAR($E18)-(MONTH($E18)&lt;=6)+X$2,7,1)),"",
IF(AND(SUM($N18:X18)&lt;$I18,$H18&lt;&gt;"",$H18&lt;=DATE(YEAR($E18)+(MONTH($E18)&gt;6)+X$2,6,30),$H18&gt;=DATE(YEAR($E18)-(MONTH($E18)&lt;=6)+X$2,7,1)),$I18/($J18*365)*(DATE(YEAR($H18),MONTH($H18),DAY($H18))-DATE(YEAR($H18)-(MONTH($H18)&lt;=6),7,1)),
IF(AND(SUM($N18:X18)&lt;$I18,Y$2&lt;=$J18),$I18/($J18*365)*MROUND((EDATE($E18,12*Y$2))-(EDATE($E18,12*X$2)),5),
IF(AND(SUM($N18:X18)&lt;$I18,Y$2&gt;$J18),$I18-SUM($N18:X18),"")))))),
IF($E18&gt;$D$1,"",
IF(DATE(YEAR($E18)+(MONTH($E18)&gt;6)+X$2,6,30)&gt;$D$1,"",
IF(AND($H18&lt;&gt;"",$H18&lt;DATE(YEAR($E18)-(MONTH($E18)&lt;=6)+X$2,7,1)),"",
IF(AND(SUM($N18:X18)&lt;$I18,$H18&lt;&gt;"",$H18&lt;=DATE(YEAR($E18)+(MONTH($E18)&gt;6)+X$2,6,30),$H18&gt;=DATE(YEAR($E18)-(MONTH($E18)&lt;=6)+X$2,7,1)),$K18*($I18-SUM($N18:X18))*((DATE(YEAR($H18),MONTH($H18),DAY($H18))-DATE(YEAR($H18)-(MONTH($H18)&lt;=6),7,1))/365),
IF(Y$2&lt;=$J18,$K18*($I18-SUM($N18:X18))*MROUND((EDATE($E18,12*Y$2))-(EDATE($E18,12*X$2)),5)/365,""))))))</f>
        <v/>
      </c>
      <c r="Z18" s="249" t="str">
        <f xml:space="preserve">
IF($M18="SL",
IF($E18&gt;$D$1,"",
IF(DATE(YEAR($E18)+(MONTH($E18)&gt;6)+Y$2,6,30)&gt;$D$1,"",
IF(AND($H18&lt;&gt;"",$H18&lt;DATE(YEAR($E18)-(MONTH($E18)&lt;=6)+Y$2,7,1)),"",
IF(AND(SUM($N18:Y18)&lt;$I18,$H18&lt;&gt;"",$H18&lt;=DATE(YEAR($E18)+(MONTH($E18)&gt;6)+Y$2,6,30),$H18&gt;=DATE(YEAR($E18)-(MONTH($E18)&lt;=6)+Y$2,7,1)),$I18/($J18*365)*(DATE(YEAR($H18),MONTH($H18),DAY($H18))-DATE(YEAR($H18)-(MONTH($H18)&lt;=6),7,1)),
IF(AND(SUM($N18:Y18)&lt;$I18,Z$2&lt;=$J18),$I18/($J18*365)*MROUND((EDATE($E18,12*Z$2))-(EDATE($E18,12*Y$2)),5),
IF(AND(SUM($N18:Y18)&lt;$I18,Z$2&gt;$J18),$I18-SUM($N18:Y18),"")))))),
IF($E18&gt;$D$1,"",
IF(DATE(YEAR($E18)+(MONTH($E18)&gt;6)+Y$2,6,30)&gt;$D$1,"",
IF(AND($H18&lt;&gt;"",$H18&lt;DATE(YEAR($E18)-(MONTH($E18)&lt;=6)+Y$2,7,1)),"",
IF(AND(SUM($N18:Y18)&lt;$I18,$H18&lt;&gt;"",$H18&lt;=DATE(YEAR($E18)+(MONTH($E18)&gt;6)+Y$2,6,30),$H18&gt;=DATE(YEAR($E18)-(MONTH($E18)&lt;=6)+Y$2,7,1)),$K18*($I18-SUM($N18:Y18))*((DATE(YEAR($H18),MONTH($H18),DAY($H18))-DATE(YEAR($H18)-(MONTH($H18)&lt;=6),7,1))/365),
IF(Z$2&lt;=$J18,$K18*($I18-SUM($N18:Y18))*MROUND((EDATE($E18,12*Z$2))-(EDATE($E18,12*Y$2)),5)/365,""))))))</f>
        <v/>
      </c>
      <c r="AA18" s="249" t="str">
        <f xml:space="preserve">
IF($M18="SL",
IF($E18&gt;$D$1,"",
IF(DATE(YEAR($E18)+(MONTH($E18)&gt;6)+Z$2,6,30)&gt;$D$1,"",
IF(AND($H18&lt;&gt;"",$H18&lt;DATE(YEAR($E18)-(MONTH($E18)&lt;=6)+Z$2,7,1)),"",
IF(AND(SUM($N18:Z18)&lt;$I18,$H18&lt;&gt;"",$H18&lt;=DATE(YEAR($E18)+(MONTH($E18)&gt;6)+Z$2,6,30),$H18&gt;=DATE(YEAR($E18)-(MONTH($E18)&lt;=6)+Z$2,7,1)),$I18/($J18*365)*(DATE(YEAR($H18),MONTH($H18),DAY($H18))-DATE(YEAR($H18)-(MONTH($H18)&lt;=6),7,1)),
IF(AND(SUM($N18:Z18)&lt;$I18,AA$2&lt;=$J18),$I18/($J18*365)*MROUND((EDATE($E18,12*AA$2))-(EDATE($E18,12*Z$2)),5),
IF(AND(SUM($N18:Z18)&lt;$I18,AA$2&gt;$J18),$I18-SUM($N18:Z18),"")))))),
IF($E18&gt;$D$1,"",
IF(DATE(YEAR($E18)+(MONTH($E18)&gt;6)+Z$2,6,30)&gt;$D$1,"",
IF(AND($H18&lt;&gt;"",$H18&lt;DATE(YEAR($E18)-(MONTH($E18)&lt;=6)+Z$2,7,1)),"",
IF(AND(SUM($N18:Z18)&lt;$I18,$H18&lt;&gt;"",$H18&lt;=DATE(YEAR($E18)+(MONTH($E18)&gt;6)+Z$2,6,30),$H18&gt;=DATE(YEAR($E18)-(MONTH($E18)&lt;=6)+Z$2,7,1)),$K18*($I18-SUM($N18:Z18))*((DATE(YEAR($H18),MONTH($H18),DAY($H18))-DATE(YEAR($H18)-(MONTH($H18)&lt;=6),7,1))/365),
IF(AA$2&lt;=$J18,$K18*($I18-SUM($N18:Z18))*MROUND((EDATE($E18,12*AA$2))-(EDATE($E18,12*Z$2)),5)/365,""))))))</f>
        <v/>
      </c>
      <c r="AB18" s="249" t="str">
        <f xml:space="preserve">
IF($M18="SL",
IF($E18&gt;$D$1,"",
IF(DATE(YEAR($E18)+(MONTH($E18)&gt;6)+AA$2,6,30)&gt;$D$1,"",
IF(AND($H18&lt;&gt;"",$H18&lt;DATE(YEAR($E18)-(MONTH($E18)&lt;=6)+AA$2,7,1)),"",
IF(AND(SUM($N18:AA18)&lt;$I18,$H18&lt;&gt;"",$H18&lt;=DATE(YEAR($E18)+(MONTH($E18)&gt;6)+AA$2,6,30),$H18&gt;=DATE(YEAR($E18)-(MONTH($E18)&lt;=6)+AA$2,7,1)),$I18/($J18*365)*(DATE(YEAR($H18),MONTH($H18),DAY($H18))-DATE(YEAR($H18)-(MONTH($H18)&lt;=6),7,1)),
IF(AND(SUM($N18:AA18)&lt;$I18,AB$2&lt;=$J18),$I18/($J18*365)*MROUND((EDATE($E18,12*AB$2))-(EDATE($E18,12*AA$2)),5),
IF(AND(SUM($N18:AA18)&lt;$I18,AB$2&gt;$J18),$I18-SUM($N18:AA18),"")))))),
IF($E18&gt;$D$1,"",
IF(DATE(YEAR($E18)+(MONTH($E18)&gt;6)+AA$2,6,30)&gt;$D$1,"",
IF(AND($H18&lt;&gt;"",$H18&lt;DATE(YEAR($E18)-(MONTH($E18)&lt;=6)+AA$2,7,1)),"",
IF(AND(SUM($N18:AA18)&lt;$I18,$H18&lt;&gt;"",$H18&lt;=DATE(YEAR($E18)+(MONTH($E18)&gt;6)+AA$2,6,30),$H18&gt;=DATE(YEAR($E18)-(MONTH($E18)&lt;=6)+AA$2,7,1)),$K18*($I18-SUM($N18:AA18))*((DATE(YEAR($H18),MONTH($H18),DAY($H18))-DATE(YEAR($H18)-(MONTH($H18)&lt;=6),7,1))/365),
IF(AB$2&lt;=$J18,$K18*($I18-SUM($N18:AA18))*MROUND((EDATE($E18,12*AB$2))-(EDATE($E18,12*AA$2)),5)/365,""))))))</f>
        <v/>
      </c>
      <c r="AC18" s="249" t="str">
        <f xml:space="preserve">
IF($M18="SL",
IF($E18&gt;$D$1,"",
IF(DATE(YEAR($E18)+(MONTH($E18)&gt;6)+AB$2,6,30)&gt;$D$1,"",
IF(AND($H18&lt;&gt;"",$H18&lt;DATE(YEAR($E18)-(MONTH($E18)&lt;=6)+AB$2,7,1)),"",
IF(AND(SUM($N18:AB18)&lt;$I18,$H18&lt;&gt;"",$H18&lt;=DATE(YEAR($E18)+(MONTH($E18)&gt;6)+AB$2,6,30),$H18&gt;=DATE(YEAR($E18)-(MONTH($E18)&lt;=6)+AB$2,7,1)),$I18/($J18*365)*(DATE(YEAR($H18),MONTH($H18),DAY($H18))-DATE(YEAR($H18)-(MONTH($H18)&lt;=6),7,1)),
IF(AND(SUM($N18:AB18)&lt;$I18,AC$2&lt;=$J18),$I18/($J18*365)*MROUND((EDATE($E18,12*AC$2))-(EDATE($E18,12*AB$2)),5),
IF(AND(SUM($N18:AB18)&lt;$I18,AC$2&gt;$J18),$I18-SUM($N18:AB18),"")))))),
IF($E18&gt;$D$1,"",
IF(DATE(YEAR($E18)+(MONTH($E18)&gt;6)+AB$2,6,30)&gt;$D$1,"",
IF(AND($H18&lt;&gt;"",$H18&lt;DATE(YEAR($E18)-(MONTH($E18)&lt;=6)+AB$2,7,1)),"",
IF(AND(SUM($N18:AB18)&lt;$I18,$H18&lt;&gt;"",$H18&lt;=DATE(YEAR($E18)+(MONTH($E18)&gt;6)+AB$2,6,30),$H18&gt;=DATE(YEAR($E18)-(MONTH($E18)&lt;=6)+AB$2,7,1)),$K18*($I18-SUM($N18:AB18))*((DATE(YEAR($H18),MONTH($H18),DAY($H18))-DATE(YEAR($H18)-(MONTH($H18)&lt;=6),7,1))/365),
IF(AC$2&lt;=$J18,$K18*($I18-SUM($N18:AB18))*MROUND((EDATE($E18,12*AC$2))-(EDATE($E18,12*AB$2)),5)/365,""))))))</f>
        <v/>
      </c>
      <c r="AD18" s="249" t="str">
        <f xml:space="preserve">
IF($M18="SL",
IF($E18&gt;$D$1,"",
IF(DATE(YEAR($E18)+(MONTH($E18)&gt;6)+AC$2,6,30)&gt;$D$1,"",
IF(AND($H18&lt;&gt;"",$H18&lt;DATE(YEAR($E18)-(MONTH($E18)&lt;=6)+AC$2,7,1)),"",
IF(AND(SUM($N18:AC18)&lt;$I18,$H18&lt;&gt;"",$H18&lt;=DATE(YEAR($E18)+(MONTH($E18)&gt;6)+AC$2,6,30),$H18&gt;=DATE(YEAR($E18)-(MONTH($E18)&lt;=6)+AC$2,7,1)),$I18/($J18*365)*(DATE(YEAR($H18),MONTH($H18),DAY($H18))-DATE(YEAR($H18)-(MONTH($H18)&lt;=6),7,1)),
IF(AND(SUM($N18:AC18)&lt;$I18,AD$2&lt;=$J18),$I18/($J18*365)*MROUND((EDATE($E18,12*AD$2))-(EDATE($E18,12*AC$2)),5),
IF(AND(SUM($N18:AC18)&lt;$I18,AD$2&gt;$J18),$I18-SUM($N18:AC18),"")))))),
IF($E18&gt;$D$1,"",
IF(DATE(YEAR($E18)+(MONTH($E18)&gt;6)+AC$2,6,30)&gt;$D$1,"",
IF(AND($H18&lt;&gt;"",$H18&lt;DATE(YEAR($E18)-(MONTH($E18)&lt;=6)+AC$2,7,1)),"",
IF(AND(SUM($N18:AC18)&lt;$I18,$H18&lt;&gt;"",$H18&lt;=DATE(YEAR($E18)+(MONTH($E18)&gt;6)+AC$2,6,30),$H18&gt;=DATE(YEAR($E18)-(MONTH($E18)&lt;=6)+AC$2,7,1)),$K18*($I18-SUM($N18:AC18))*((DATE(YEAR($H18),MONTH($H18),DAY($H18))-DATE(YEAR($H18)-(MONTH($H18)&lt;=6),7,1))/365),
IF(AD$2&lt;=$J18,$K18*($I18-SUM($N18:AC18))*MROUND((EDATE($E18,12*AD$2))-(EDATE($E18,12*AC$2)),5)/365,""))))))</f>
        <v/>
      </c>
      <c r="AE18" s="249" t="str">
        <f xml:space="preserve">
IF($M18="SL",
IF($E18&gt;$D$1,"",
IF(DATE(YEAR($E18)+(MONTH($E18)&gt;6)+AD$2,6,30)&gt;$D$1,"",
IF(AND($H18&lt;&gt;"",$H18&lt;DATE(YEAR($E18)-(MONTH($E18)&lt;=6)+AD$2,7,1)),"",
IF(AND(SUM($N18:AD18)&lt;$I18,$H18&lt;&gt;"",$H18&lt;=DATE(YEAR($E18)+(MONTH($E18)&gt;6)+AD$2,6,30),$H18&gt;=DATE(YEAR($E18)-(MONTH($E18)&lt;=6)+AD$2,7,1)),$I18/($J18*365)*(DATE(YEAR($H18),MONTH($H18),DAY($H18))-DATE(YEAR($H18)-(MONTH($H18)&lt;=6),7,1)),
IF(AND(SUM($N18:AD18)&lt;$I18,AE$2&lt;=$J18),$I18/($J18*365)*MROUND((EDATE($E18,12*AE$2))-(EDATE($E18,12*AD$2)),5),
IF(AND(SUM($N18:AD18)&lt;$I18,AE$2&gt;$J18),$I18-SUM($N18:AD18),"")))))),
IF($E18&gt;$D$1,"",
IF(DATE(YEAR($E18)+(MONTH($E18)&gt;6)+AD$2,6,30)&gt;$D$1,"",
IF(AND($H18&lt;&gt;"",$H18&lt;DATE(YEAR($E18)-(MONTH($E18)&lt;=6)+AD$2,7,1)),"",
IF(AND(SUM($N18:AD18)&lt;$I18,$H18&lt;&gt;"",$H18&lt;=DATE(YEAR($E18)+(MONTH($E18)&gt;6)+AD$2,6,30),$H18&gt;=DATE(YEAR($E18)-(MONTH($E18)&lt;=6)+AD$2,7,1)),$K18*($I18-SUM($N18:AD18))*((DATE(YEAR($H18),MONTH($H18),DAY($H18))-DATE(YEAR($H18)-(MONTH($H18)&lt;=6),7,1))/365),
IF(AE$2&lt;=$J18,$K18*($I18-SUM($N18:AD18))*MROUND((EDATE($E18,12*AE$2))-(EDATE($E18,12*AD$2)),5)/365,""))))))</f>
        <v/>
      </c>
      <c r="AF18" s="249" t="str">
        <f xml:space="preserve">
IF($M18="SL",
IF($E18&gt;$D$1,"",
IF(DATE(YEAR($E18)+(MONTH($E18)&gt;6)+AE$2,6,30)&gt;$D$1,"",
IF(AND($H18&lt;&gt;"",$H18&lt;DATE(YEAR($E18)-(MONTH($E18)&lt;=6)+AE$2,7,1)),"",
IF(AND(SUM($N18:AE18)&lt;$I18,$H18&lt;&gt;"",$H18&lt;=DATE(YEAR($E18)+(MONTH($E18)&gt;6)+AE$2,6,30),$H18&gt;=DATE(YEAR($E18)-(MONTH($E18)&lt;=6)+AE$2,7,1)),$I18/($J18*365)*(DATE(YEAR($H18),MONTH($H18),DAY($H18))-DATE(YEAR($H18)-(MONTH($H18)&lt;=6),7,1)),
IF(AND(SUM($N18:AE18)&lt;$I18,AF$2&lt;=$J18),$I18/($J18*365)*MROUND((EDATE($E18,12*AF$2))-(EDATE($E18,12*AE$2)),5),
IF(AND(SUM($N18:AE18)&lt;$I18,AF$2&gt;$J18),$I18-SUM($N18:AE18),"")))))),
IF($E18&gt;$D$1,"",
IF(DATE(YEAR($E18)+(MONTH($E18)&gt;6)+AE$2,6,30)&gt;$D$1,"",
IF(AND($H18&lt;&gt;"",$H18&lt;DATE(YEAR($E18)-(MONTH($E18)&lt;=6)+AE$2,7,1)),"",
IF(AND(SUM($N18:AE18)&lt;$I18,$H18&lt;&gt;"",$H18&lt;=DATE(YEAR($E18)+(MONTH($E18)&gt;6)+AE$2,6,30),$H18&gt;=DATE(YEAR($E18)-(MONTH($E18)&lt;=6)+AE$2,7,1)),$K18*($I18-SUM($N18:AE18))*((DATE(YEAR($H18),MONTH($H18),DAY($H18))-DATE(YEAR($H18)-(MONTH($H18)&lt;=6),7,1))/365),
IF(AF$2&lt;=$J18,$K18*($I18-SUM($N18:AE18))*MROUND((EDATE($E18,12*AF$2))-(EDATE($E18,12*AE$2)),5)/365,""))))))</f>
        <v/>
      </c>
      <c r="AG18" s="249" t="str">
        <f xml:space="preserve">
IF($M18="SL",
IF($E18&gt;$D$1,"",
IF(DATE(YEAR($E18)+(MONTH($E18)&gt;6)+AF$2,6,30)&gt;$D$1,"",
IF(AND($H18&lt;&gt;"",$H18&lt;DATE(YEAR($E18)-(MONTH($E18)&lt;=6)+AF$2,7,1)),"",
IF(AND(SUM($N18:AF18)&lt;$I18,$H18&lt;&gt;"",$H18&lt;=DATE(YEAR($E18)+(MONTH($E18)&gt;6)+AF$2,6,30),$H18&gt;=DATE(YEAR($E18)-(MONTH($E18)&lt;=6)+AF$2,7,1)),$I18/($J18*365)*(DATE(YEAR($H18),MONTH($H18),DAY($H18))-DATE(YEAR($H18)-(MONTH($H18)&lt;=6),7,1)),
IF(AND(SUM($N18:AF18)&lt;$I18,AG$2&lt;=$J18),$I18/($J18*365)*MROUND((EDATE($E18,12*AG$2))-(EDATE($E18,12*AF$2)),5),
IF(AND(SUM($N18:AF18)&lt;$I18,AG$2&gt;$J18),$I18-SUM($N18:AF18),"")))))),
IF($E18&gt;$D$1,"",
IF(DATE(YEAR($E18)+(MONTH($E18)&gt;6)+AF$2,6,30)&gt;$D$1,"",
IF(AND($H18&lt;&gt;"",$H18&lt;DATE(YEAR($E18)-(MONTH($E18)&lt;=6)+AF$2,7,1)),"",
IF(AND(SUM($N18:AF18)&lt;$I18,$H18&lt;&gt;"",$H18&lt;=DATE(YEAR($E18)+(MONTH($E18)&gt;6)+AF$2,6,30),$H18&gt;=DATE(YEAR($E18)-(MONTH($E18)&lt;=6)+AF$2,7,1)),$K18*($I18-SUM($N18:AF18))*((DATE(YEAR($H18),MONTH($H18),DAY($H18))-DATE(YEAR($H18)-(MONTH($H18)&lt;=6),7,1))/365),
IF(AG$2&lt;=$J18,$K18*($I18-SUM($N18:AF18))*MROUND((EDATE($E18,12*AG$2))-(EDATE($E18,12*AF$2)),5)/365,""))))))</f>
        <v/>
      </c>
      <c r="AH18" s="249" t="str">
        <f xml:space="preserve">
IF($M18="SL",
IF($E18&gt;$D$1,"",
IF(DATE(YEAR($E18)+(MONTH($E18)&gt;6)+AG$2,6,30)&gt;$D$1,"",
IF(AND($H18&lt;&gt;"",$H18&lt;DATE(YEAR($E18)-(MONTH($E18)&lt;=6)+AG$2,7,1)),"",
IF(AND(SUM($N18:AG18)&lt;$I18,$H18&lt;&gt;"",$H18&lt;=DATE(YEAR($E18)+(MONTH($E18)&gt;6)+AG$2,6,30),$H18&gt;=DATE(YEAR($E18)-(MONTH($E18)&lt;=6)+AG$2,7,1)),$I18/($J18*365)*(DATE(YEAR($H18),MONTH($H18),DAY($H18))-DATE(YEAR($H18)-(MONTH($H18)&lt;=6),7,1)),
IF(AND(SUM($N18:AG18)&lt;$I18,AH$2&lt;=$J18),$I18/($J18*365)*MROUND((EDATE($E18,12*AH$2))-(EDATE($E18,12*AG$2)),5),
IF(AND(SUM($N18:AG18)&lt;$I18,AH$2&gt;$J18),$I18-SUM($N18:AG18),"")))))),
IF($E18&gt;$D$1,"",
IF(DATE(YEAR($E18)+(MONTH($E18)&gt;6)+AG$2,6,30)&gt;$D$1,"",
IF(AND($H18&lt;&gt;"",$H18&lt;DATE(YEAR($E18)-(MONTH($E18)&lt;=6)+AG$2,7,1)),"",
IF(AND(SUM($N18:AG18)&lt;$I18,$H18&lt;&gt;"",$H18&lt;=DATE(YEAR($E18)+(MONTH($E18)&gt;6)+AG$2,6,30),$H18&gt;=DATE(YEAR($E18)-(MONTH($E18)&lt;=6)+AG$2,7,1)),$K18*($I18-SUM($N18:AG18))*((DATE(YEAR($H18),MONTH($H18),DAY($H18))-DATE(YEAR($H18)-(MONTH($H18)&lt;=6),7,1))/365),
IF(AH$2&lt;=$J18,$K18*($I18-SUM($N18:AG18))*MROUND((EDATE($E18,12*AH$2))-(EDATE($E18,12*AG$2)),5)/365,""))))))</f>
        <v/>
      </c>
      <c r="AI18" s="249" t="str">
        <f xml:space="preserve">
IF($M18="SL",
IF($E18&gt;$D$1,"",
IF(DATE(YEAR($E18)+(MONTH($E18)&gt;6)+AH$2,6,30)&gt;$D$1,"",
IF(AND($H18&lt;&gt;"",$H18&lt;DATE(YEAR($E18)-(MONTH($E18)&lt;=6)+AH$2,7,1)),"",
IF(AND(SUM($N18:AH18)&lt;$I18,$H18&lt;&gt;"",$H18&lt;=DATE(YEAR($E18)+(MONTH($E18)&gt;6)+AH$2,6,30),$H18&gt;=DATE(YEAR($E18)-(MONTH($E18)&lt;=6)+AH$2,7,1)),$I18/($J18*365)*(DATE(YEAR($H18),MONTH($H18),DAY($H18))-DATE(YEAR($H18)-(MONTH($H18)&lt;=6),7,1)),
IF(AND(SUM($N18:AH18)&lt;$I18,AI$2&lt;=$J18),$I18/($J18*365)*MROUND((EDATE($E18,12*AI$2))-(EDATE($E18,12*AH$2)),5),
IF(AND(SUM($N18:AH18)&lt;$I18,AI$2&gt;$J18),$I18-SUM($N18:AH18),"")))))),
IF($E18&gt;$D$1,"",
IF(DATE(YEAR($E18)+(MONTH($E18)&gt;6)+AH$2,6,30)&gt;$D$1,"",
IF(AND($H18&lt;&gt;"",$H18&lt;DATE(YEAR($E18)-(MONTH($E18)&lt;=6)+AH$2,7,1)),"",
IF(AND(SUM($N18:AH18)&lt;$I18,$H18&lt;&gt;"",$H18&lt;=DATE(YEAR($E18)+(MONTH($E18)&gt;6)+AH$2,6,30),$H18&gt;=DATE(YEAR($E18)-(MONTH($E18)&lt;=6)+AH$2,7,1)),$K18*($I18-SUM($N18:AH18))*((DATE(YEAR($H18),MONTH($H18),DAY($H18))-DATE(YEAR($H18)-(MONTH($H18)&lt;=6),7,1))/365),
IF(AI$2&lt;=$J18,$K18*($I18-SUM($N18:AH18))*MROUND((EDATE($E18,12*AI$2))-(EDATE($E18,12*AH$2)),5)/365,""))))))</f>
        <v/>
      </c>
      <c r="AJ18" s="249" t="str">
        <f xml:space="preserve">
IF($M18="SL",
IF($E18&gt;$D$1,"",
IF(DATE(YEAR($E18)+(MONTH($E18)&gt;6)+AI$2,6,30)&gt;$D$1,"",
IF(AND($H18&lt;&gt;"",$H18&lt;DATE(YEAR($E18)-(MONTH($E18)&lt;=6)+AI$2,7,1)),"",
IF(AND(SUM($N18:AI18)&lt;$I18,$H18&lt;&gt;"",$H18&lt;=DATE(YEAR($E18)+(MONTH($E18)&gt;6)+AI$2,6,30),$H18&gt;=DATE(YEAR($E18)-(MONTH($E18)&lt;=6)+AI$2,7,1)),$I18/($J18*365)*(DATE(YEAR($H18),MONTH($H18),DAY($H18))-DATE(YEAR($H18)-(MONTH($H18)&lt;=6),7,1)),
IF(AND(SUM($N18:AI18)&lt;$I18,AJ$2&lt;=$J18),$I18/($J18*365)*MROUND((EDATE($E18,12*AJ$2))-(EDATE($E18,12*AI$2)),5),
IF(AND(SUM($N18:AI18)&lt;$I18,AJ$2&gt;$J18),$I18-SUM($N18:AI18),"")))))),
IF($E18&gt;$D$1,"",
IF(DATE(YEAR($E18)+(MONTH($E18)&gt;6)+AI$2,6,30)&gt;$D$1,"",
IF(AND($H18&lt;&gt;"",$H18&lt;DATE(YEAR($E18)-(MONTH($E18)&lt;=6)+AI$2,7,1)),"",
IF(AND(SUM($N18:AI18)&lt;$I18,$H18&lt;&gt;"",$H18&lt;=DATE(YEAR($E18)+(MONTH($E18)&gt;6)+AI$2,6,30),$H18&gt;=DATE(YEAR($E18)-(MONTH($E18)&lt;=6)+AI$2,7,1)),$K18*($I18-SUM($N18:AI18))*((DATE(YEAR($H18),MONTH($H18),DAY($H18))-DATE(YEAR($H18)-(MONTH($H18)&lt;=6),7,1))/365),
IF(AJ$2&lt;=$J18,$K18*($I18-SUM($N18:AI18))*MROUND((EDATE($E18,12*AJ$2))-(EDATE($E18,12*AI$2)),5)/365,""))))))</f>
        <v/>
      </c>
      <c r="AK18" s="249" t="str">
        <f xml:space="preserve">
IF($M18="SL",
IF($E18&gt;$D$1,"",
IF(DATE(YEAR($E18)+(MONTH($E18)&gt;6)+AJ$2,6,30)&gt;$D$1,"",
IF(AND($H18&lt;&gt;"",$H18&lt;DATE(YEAR($E18)-(MONTH($E18)&lt;=6)+AJ$2,7,1)),"",
IF(AND(SUM($N18:AJ18)&lt;$I18,$H18&lt;&gt;"",$H18&lt;=DATE(YEAR($E18)+(MONTH($E18)&gt;6)+AJ$2,6,30),$H18&gt;=DATE(YEAR($E18)-(MONTH($E18)&lt;=6)+AJ$2,7,1)),$I18/($J18*365)*(DATE(YEAR($H18),MONTH($H18),DAY($H18))-DATE(YEAR($H18)-(MONTH($H18)&lt;=6),7,1)),
IF(AND(SUM($N18:AJ18)&lt;$I18,AK$2&lt;=$J18),$I18/($J18*365)*MROUND((EDATE($E18,12*AK$2))-(EDATE($E18,12*AJ$2)),5),
IF(AND(SUM($N18:AJ18)&lt;$I18,AK$2&gt;$J18),$I18-SUM($N18:AJ18),"")))))),
IF($E18&gt;$D$1,"",
IF(DATE(YEAR($E18)+(MONTH($E18)&gt;6)+AJ$2,6,30)&gt;$D$1,"",
IF(AND($H18&lt;&gt;"",$H18&lt;DATE(YEAR($E18)-(MONTH($E18)&lt;=6)+AJ$2,7,1)),"",
IF(AND(SUM($N18:AJ18)&lt;$I18,$H18&lt;&gt;"",$H18&lt;=DATE(YEAR($E18)+(MONTH($E18)&gt;6)+AJ$2,6,30),$H18&gt;=DATE(YEAR($E18)-(MONTH($E18)&lt;=6)+AJ$2,7,1)),$K18*($I18-SUM($N18:AJ18))*((DATE(YEAR($H18),MONTH($H18),DAY($H18))-DATE(YEAR($H18)-(MONTH($H18)&lt;=6),7,1))/365),
IF(AK$2&lt;=$J18,$K18*($I18-SUM($N18:AJ18))*MROUND((EDATE($E18,12*AK$2))-(EDATE($E18,12*AJ$2)),5)/365,""))))))</f>
        <v/>
      </c>
      <c r="AL18" s="249" t="str">
        <f xml:space="preserve">
IF($M18="SL",
IF($E18&gt;$D$1,"",
IF(DATE(YEAR($E18)+(MONTH($E18)&gt;6)+AK$2,6,30)&gt;$D$1,"",
IF(AND($H18&lt;&gt;"",$H18&lt;DATE(YEAR($E18)-(MONTH($E18)&lt;=6)+AK$2,7,1)),"",
IF(AND(SUM($N18:AK18)&lt;$I18,$H18&lt;&gt;"",$H18&lt;=DATE(YEAR($E18)+(MONTH($E18)&gt;6)+AK$2,6,30),$H18&gt;=DATE(YEAR($E18)-(MONTH($E18)&lt;=6)+AK$2,7,1)),$I18/($J18*365)*(DATE(YEAR($H18),MONTH($H18),DAY($H18))-DATE(YEAR($H18)-(MONTH($H18)&lt;=6),7,1)),
IF(AND(SUM($N18:AK18)&lt;$I18,AL$2&lt;=$J18),$I18/($J18*365)*MROUND((EDATE($E18,12*AL$2))-(EDATE($E18,12*AK$2)),5),
IF(AND(SUM($N18:AK18)&lt;$I18,AL$2&gt;$J18),$I18-SUM($N18:AK18),"")))))),
IF($E18&gt;$D$1,"",
IF(DATE(YEAR($E18)+(MONTH($E18)&gt;6)+AK$2,6,30)&gt;$D$1,"",
IF(AND($H18&lt;&gt;"",$H18&lt;DATE(YEAR($E18)-(MONTH($E18)&lt;=6)+AK$2,7,1)),"",
IF(AND(SUM($N18:AK18)&lt;$I18,$H18&lt;&gt;"",$H18&lt;=DATE(YEAR($E18)+(MONTH($E18)&gt;6)+AK$2,6,30),$H18&gt;=DATE(YEAR($E18)-(MONTH($E18)&lt;=6)+AK$2,7,1)),$K18*($I18-SUM($N18:AK18))*((DATE(YEAR($H18),MONTH($H18),DAY($H18))-DATE(YEAR($H18)-(MONTH($H18)&lt;=6),7,1))/365),
IF(AL$2&lt;=$J18,$K18*($I18-SUM($N18:AK18))*MROUND((EDATE($E18,12*AL$2))-(EDATE($E18,12*AK$2)),5)/365,""))))))</f>
        <v/>
      </c>
      <c r="AM18" s="249" t="str">
        <f xml:space="preserve">
IF($M18="SL",
IF($E18&gt;$D$1,"",
IF(DATE(YEAR($E18)+(MONTH($E18)&gt;6)+AL$2,6,30)&gt;$D$1,"",
IF(AND($H18&lt;&gt;"",$H18&lt;DATE(YEAR($E18)-(MONTH($E18)&lt;=6)+AL$2,7,1)),"",
IF(AND(SUM($N18:AL18)&lt;$I18,$H18&lt;&gt;"",$H18&lt;=DATE(YEAR($E18)+(MONTH($E18)&gt;6)+AL$2,6,30),$H18&gt;=DATE(YEAR($E18)-(MONTH($E18)&lt;=6)+AL$2,7,1)),$I18/($J18*365)*(DATE(YEAR($H18),MONTH($H18),DAY($H18))-DATE(YEAR($H18)-(MONTH($H18)&lt;=6),7,1)),
IF(AND(SUM($N18:AL18)&lt;$I18,AM$2&lt;=$J18),$I18/($J18*365)*MROUND((EDATE($E18,12*AM$2))-(EDATE($E18,12*AL$2)),5),
IF(AND(SUM($N18:AL18)&lt;$I18,AM$2&gt;$J18),$I18-SUM($N18:AL18),"")))))),
IF($E18&gt;$D$1,"",
IF(DATE(YEAR($E18)+(MONTH($E18)&gt;6)+AL$2,6,30)&gt;$D$1,"",
IF(AND($H18&lt;&gt;"",$H18&lt;DATE(YEAR($E18)-(MONTH($E18)&lt;=6)+AL$2,7,1)),"",
IF(AND(SUM($N18:AL18)&lt;$I18,$H18&lt;&gt;"",$H18&lt;=DATE(YEAR($E18)+(MONTH($E18)&gt;6)+AL$2,6,30),$H18&gt;=DATE(YEAR($E18)-(MONTH($E18)&lt;=6)+AL$2,7,1)),$K18*($I18-SUM($N18:AL18))*((DATE(YEAR($H18),MONTH($H18),DAY($H18))-DATE(YEAR($H18)-(MONTH($H18)&lt;=6),7,1))/365),
IF(AM$2&lt;=$J18,$K18*($I18-SUM($N18:AL18))*MROUND((EDATE($E18,12*AM$2))-(EDATE($E18,12*AL$2)),5)/365,""))))))</f>
        <v/>
      </c>
      <c r="AN18" s="249" t="str">
        <f xml:space="preserve">
IF($M18="SL",
IF($E18&gt;$D$1,"",
IF(DATE(YEAR($E18)+(MONTH($E18)&gt;6)+AM$2,6,30)&gt;$D$1,"",
IF(AND($H18&lt;&gt;"",$H18&lt;DATE(YEAR($E18)-(MONTH($E18)&lt;=6)+AM$2,7,1)),"",
IF(AND(SUM($N18:AM18)&lt;$I18,$H18&lt;&gt;"",$H18&lt;=DATE(YEAR($E18)+(MONTH($E18)&gt;6)+AM$2,6,30),$H18&gt;=DATE(YEAR($E18)-(MONTH($E18)&lt;=6)+AM$2,7,1)),$I18/($J18*365)*(DATE(YEAR($H18),MONTH($H18),DAY($H18))-DATE(YEAR($H18)-(MONTH($H18)&lt;=6),7,1)),
IF(AND(SUM($N18:AM18)&lt;$I18,AN$2&lt;=$J18),$I18/($J18*365)*MROUND((EDATE($E18,12*AN$2))-(EDATE($E18,12*AM$2)),5),
IF(AND(SUM($N18:AM18)&lt;$I18,AN$2&gt;$J18),$I18-SUM($N18:AM18),"")))))),
IF($E18&gt;$D$1,"",
IF(DATE(YEAR($E18)+(MONTH($E18)&gt;6)+AM$2,6,30)&gt;$D$1,"",
IF(AND($H18&lt;&gt;"",$H18&lt;DATE(YEAR($E18)-(MONTH($E18)&lt;=6)+AM$2,7,1)),"",
IF(AND(SUM($N18:AM18)&lt;$I18,$H18&lt;&gt;"",$H18&lt;=DATE(YEAR($E18)+(MONTH($E18)&gt;6)+AM$2,6,30),$H18&gt;=DATE(YEAR($E18)-(MONTH($E18)&lt;=6)+AM$2,7,1)),$K18*($I18-SUM($N18:AM18))*((DATE(YEAR($H18),MONTH($H18),DAY($H18))-DATE(YEAR($H18)-(MONTH($H18)&lt;=6),7,1))/365),
IF(AN$2&lt;=$J18,$K18*($I18-SUM($N18:AM18))*MROUND((EDATE($E18,12*AN$2))-(EDATE($E18,12*AM$2)),5)/365,""))))))</f>
        <v/>
      </c>
      <c r="AO18" s="249" t="str">
        <f xml:space="preserve">
IF($M18="SL",
IF($E18&gt;$D$1,"",
IF(DATE(YEAR($E18)+(MONTH($E18)&gt;6)+AN$2,6,30)&gt;$D$1,"",
IF(AND($H18&lt;&gt;"",$H18&lt;DATE(YEAR($E18)-(MONTH($E18)&lt;=6)+AN$2,7,1)),"",
IF(AND(SUM($N18:AN18)&lt;$I18,$H18&lt;&gt;"",$H18&lt;=DATE(YEAR($E18)+(MONTH($E18)&gt;6)+AN$2,6,30),$H18&gt;=DATE(YEAR($E18)-(MONTH($E18)&lt;=6)+AN$2,7,1)),$I18/($J18*365)*(DATE(YEAR($H18),MONTH($H18),DAY($H18))-DATE(YEAR($H18)-(MONTH($H18)&lt;=6),7,1)),
IF(AND(SUM($N18:AN18)&lt;$I18,AO$2&lt;=$J18),$I18/($J18*365)*MROUND((EDATE($E18,12*AO$2))-(EDATE($E18,12*AN$2)),5),
IF(AND(SUM($N18:AN18)&lt;$I18,AO$2&gt;$J18),$I18-SUM($N18:AN18),"")))))),
IF($E18&gt;$D$1,"",
IF(DATE(YEAR($E18)+(MONTH($E18)&gt;6)+AN$2,6,30)&gt;$D$1,"",
IF(AND($H18&lt;&gt;"",$H18&lt;DATE(YEAR($E18)-(MONTH($E18)&lt;=6)+AN$2,7,1)),"",
IF(AND(SUM($N18:AN18)&lt;$I18,$H18&lt;&gt;"",$H18&lt;=DATE(YEAR($E18)+(MONTH($E18)&gt;6)+AN$2,6,30),$H18&gt;=DATE(YEAR($E18)-(MONTH($E18)&lt;=6)+AN$2,7,1)),$K18*($I18-SUM($N18:AN18))*((DATE(YEAR($H18),MONTH($H18),DAY($H18))-DATE(YEAR($H18)-(MONTH($H18)&lt;=6),7,1))/365),
IF(AO$2&lt;=$J18,$K18*($I18-SUM($N18:AN18))*MROUND((EDATE($E18,12*AO$2))-(EDATE($E18,12*AN$2)),5)/365,""))))))</f>
        <v/>
      </c>
      <c r="AP18" s="249" t="str">
        <f xml:space="preserve">
IF($M18="SL",
IF($E18&gt;$D$1,"",
IF(DATE(YEAR($E18)+(MONTH($E18)&gt;6)+AO$2,6,30)&gt;$D$1,"",
IF(AND($H18&lt;&gt;"",$H18&lt;DATE(YEAR($E18)-(MONTH($E18)&lt;=6)+AO$2,7,1)),"",
IF(AND(SUM($N18:AO18)&lt;$I18,$H18&lt;&gt;"",$H18&lt;=DATE(YEAR($E18)+(MONTH($E18)&gt;6)+AO$2,6,30),$H18&gt;=DATE(YEAR($E18)-(MONTH($E18)&lt;=6)+AO$2,7,1)),$I18/($J18*365)*(DATE(YEAR($H18),MONTH($H18),DAY($H18))-DATE(YEAR($H18)-(MONTH($H18)&lt;=6),7,1)),
IF(AND(SUM($N18:AO18)&lt;$I18,AP$2&lt;=$J18),$I18/($J18*365)*MROUND((EDATE($E18,12*AP$2))-(EDATE($E18,12*AO$2)),5),
IF(AND(SUM($N18:AO18)&lt;$I18,AP$2&gt;$J18),$I18-SUM($N18:AO18),"")))))),
IF($E18&gt;$D$1,"",
IF(DATE(YEAR($E18)+(MONTH($E18)&gt;6)+AO$2,6,30)&gt;$D$1,"",
IF(AND($H18&lt;&gt;"",$H18&lt;DATE(YEAR($E18)-(MONTH($E18)&lt;=6)+AO$2,7,1)),"",
IF(AND(SUM($N18:AO18)&lt;$I18,$H18&lt;&gt;"",$H18&lt;=DATE(YEAR($E18)+(MONTH($E18)&gt;6)+AO$2,6,30),$H18&gt;=DATE(YEAR($E18)-(MONTH($E18)&lt;=6)+AO$2,7,1)),$K18*($I18-SUM($N18:AO18))*((DATE(YEAR($H18),MONTH($H18),DAY($H18))-DATE(YEAR($H18)-(MONTH($H18)&lt;=6),7,1))/365),
IF(AP$2&lt;=$J18,$K18*($I18-SUM($N18:AO18))*MROUND((EDATE($E18,12*AP$2))-(EDATE($E18,12*AO$2)),5)/365,""))))))</f>
        <v/>
      </c>
      <c r="AQ18" s="249" t="str">
        <f xml:space="preserve">
IF($M18="SL",
IF($E18&gt;$D$1,"",
IF(DATE(YEAR($E18)+(MONTH($E18)&gt;6)+AP$2,6,30)&gt;$D$1,"",
IF(AND($H18&lt;&gt;"",$H18&lt;DATE(YEAR($E18)-(MONTH($E18)&lt;=6)+AP$2,7,1)),"",
IF(AND(SUM($N18:AP18)&lt;$I18,$H18&lt;&gt;"",$H18&lt;=DATE(YEAR($E18)+(MONTH($E18)&gt;6)+AP$2,6,30),$H18&gt;=DATE(YEAR($E18)-(MONTH($E18)&lt;=6)+AP$2,7,1)),$I18/($J18*365)*(DATE(YEAR($H18),MONTH($H18),DAY($H18))-DATE(YEAR($H18)-(MONTH($H18)&lt;=6),7,1)),
IF(AND(SUM($N18:AP18)&lt;$I18,AQ$2&lt;=$J18),$I18/($J18*365)*MROUND((EDATE($E18,12*AQ$2))-(EDATE($E18,12*AP$2)),5),
IF(AND(SUM($N18:AP18)&lt;$I18,AQ$2&gt;$J18),$I18-SUM($N18:AP18),"")))))),
IF($E18&gt;$D$1,"",
IF(DATE(YEAR($E18)+(MONTH($E18)&gt;6)+AP$2,6,30)&gt;$D$1,"",
IF(AND($H18&lt;&gt;"",$H18&lt;DATE(YEAR($E18)-(MONTH($E18)&lt;=6)+AP$2,7,1)),"",
IF(AND(SUM($N18:AP18)&lt;$I18,$H18&lt;&gt;"",$H18&lt;=DATE(YEAR($E18)+(MONTH($E18)&gt;6)+AP$2,6,30),$H18&gt;=DATE(YEAR($E18)-(MONTH($E18)&lt;=6)+AP$2,7,1)),$K18*($I18-SUM($N18:AP18))*((DATE(YEAR($H18),MONTH($H18),DAY($H18))-DATE(YEAR($H18)-(MONTH($H18)&lt;=6),7,1))/365),
IF(AQ$2&lt;=$J18,$K18*($I18-SUM($N18:AP18))*MROUND((EDATE($E18,12*AQ$2))-(EDATE($E18,12*AP$2)),5)/365,""))))))</f>
        <v/>
      </c>
      <c r="AR18" s="250">
        <f t="shared" si="6"/>
        <v>0</v>
      </c>
      <c r="AS18" s="250">
        <f t="shared" si="7"/>
        <v>0</v>
      </c>
      <c r="AU18" s="250">
        <f t="shared" si="8"/>
        <v>0</v>
      </c>
      <c r="AV18" s="250">
        <f t="shared" si="9"/>
        <v>0</v>
      </c>
      <c r="AW18" s="243"/>
      <c r="AX18" s="243"/>
      <c r="AY18" s="290"/>
    </row>
    <row r="19" spans="2:51" x14ac:dyDescent="0.35">
      <c r="B19" s="244" t="str">
        <f t="shared" si="12"/>
        <v/>
      </c>
      <c r="C19" s="244"/>
      <c r="D19" s="244"/>
      <c r="E19" s="407"/>
      <c r="F19" s="246" t="str">
        <f t="shared" si="3"/>
        <v/>
      </c>
      <c r="G19" s="246" t="str">
        <f t="shared" si="13"/>
        <v/>
      </c>
      <c r="H19" s="408"/>
      <c r="I19" s="250"/>
      <c r="J19" s="244"/>
      <c r="K19" s="247" t="str">
        <f t="shared" si="14"/>
        <v/>
      </c>
      <c r="L19" s="297"/>
      <c r="M19" s="409" t="str">
        <f>IFERROR(VLOOKUP($L19,'Ref tables'!$I$3:$J$4,2,0),"")</f>
        <v/>
      </c>
      <c r="N19" s="249" t="str">
        <f t="shared" si="16"/>
        <v/>
      </c>
      <c r="O19" s="249" t="str">
        <f xml:space="preserve">
IF($M19="SL",
IF($E19&gt;$D$1,"",
IF(DATE(YEAR($E19)+(MONTH($E19)&gt;6)+N$2,6,30)&gt;$D$1,"",
IF(AND($H19&lt;&gt;"",$H19&lt;DATE(YEAR($E19)-(MONTH($E19)&lt;=6)+N$2,7,1)),"",
IF(AND(SUM($N19:N19)&lt;$I19,$H19&lt;&gt;"",$H19&lt;=DATE(YEAR($E19)+(MONTH($E19)&gt;6)+N$2,6,30),$H19&gt;=DATE(YEAR($E19)-(MONTH($E19)&lt;=6)+N$2,7,1)),$I19/($J19*365)*(DATE(YEAR($H19),MONTH($H19),DAY($H19))-DATE(YEAR($H19)-(MONTH($H19)&lt;=6),7,1)),
IF(AND(SUM($N19:N19)&lt;$I19,O$2&lt;=$J19),$I19/($J19*365)*MROUND((EDATE($E19,12*O$2))-(EDATE($E19,12*N$2)),5),
IF(AND(SUM($N19:N19)&lt;$I19,O$2&gt;$J19),$I19-SUM($N19:N19),"")))))),
IF($E19&gt;$D$1,"",
IF(DATE(YEAR($E19)+(MONTH($E19)&gt;6)+N$2,6,30)&gt;$D$1,"",
IF(AND($H19&lt;&gt;"",$H19&lt;DATE(YEAR($E19)-(MONTH($E19)&lt;=6)+N$2,7,1)),"",
IF(AND(SUM($N19:N19)&lt;$I19,$H19&lt;&gt;"",$H19&lt;=DATE(YEAR($E19)+(MONTH($E19)&gt;6)+N$2,6,30),$H19&gt;=DATE(YEAR($E19)-(MONTH($E19)&lt;=6)+N$2,7,1)),$K19*($I19-SUM($N19:N19))*((DATE(YEAR($H19),MONTH($H19),DAY($H19))-DATE(YEAR($H19)-(MONTH($H19)&lt;=6),7,1))/365),
IF(O$2&lt;=$J19,$K19*($I19-SUM($N19:N19))*MROUND((EDATE($E19,12*O$2))-(EDATE($E19,12*N$2)),5)/365,""))))))</f>
        <v/>
      </c>
      <c r="P19" s="249" t="str">
        <f xml:space="preserve">
IF($M19="SL",
IF($E19&gt;$D$1,"",
IF(DATE(YEAR($E19)+(MONTH($E19)&gt;6)+O$2,6,30)&gt;$D$1,"",
IF(AND($H19&lt;&gt;"",$H19&lt;DATE(YEAR($E19)-(MONTH($E19)&lt;=6)+O$2,7,1)),"",
IF(AND(SUM($N19:O19)&lt;$I19,$H19&lt;&gt;"",$H19&lt;=DATE(YEAR($E19)+(MONTH($E19)&gt;6)+O$2,6,30),$H19&gt;=DATE(YEAR($E19)-(MONTH($E19)&lt;=6)+O$2,7,1)),$I19/($J19*365)*(DATE(YEAR($H19),MONTH($H19),DAY($H19))-DATE(YEAR($H19)-(MONTH($H19)&lt;=6),7,1)),
IF(AND(SUM($N19:O19)&lt;$I19,P$2&lt;=$J19),$I19/($J19*365)*MROUND((EDATE($E19,12*P$2))-(EDATE($E19,12*O$2)),5),
IF(AND(SUM($N19:O19)&lt;$I19,P$2&gt;$J19),$I19-SUM($N19:O19),"")))))),
IF($E19&gt;$D$1,"",
IF(DATE(YEAR($E19)+(MONTH($E19)&gt;6)+O$2,6,30)&gt;$D$1,"",
IF(AND($H19&lt;&gt;"",$H19&lt;DATE(YEAR($E19)-(MONTH($E19)&lt;=6)+O$2,7,1)),"",
IF(AND(SUM($N19:O19)&lt;$I19,$H19&lt;&gt;"",$H19&lt;=DATE(YEAR($E19)+(MONTH($E19)&gt;6)+O$2,6,30),$H19&gt;=DATE(YEAR($E19)-(MONTH($E19)&lt;=6)+O$2,7,1)),$K19*($I19-SUM($N19:O19))*((DATE(YEAR($H19),MONTH($H19),DAY($H19))-DATE(YEAR($H19)-(MONTH($H19)&lt;=6),7,1))/365),
IF(P$2&lt;=$J19,$K19*($I19-SUM($N19:O19))*MROUND((EDATE($E19,12*P$2))-(EDATE($E19,12*O$2)),5)/365,""))))))</f>
        <v/>
      </c>
      <c r="Q19" s="249" t="str">
        <f xml:space="preserve">
IF($M19="SL",
IF($E19&gt;$D$1,"",
IF(DATE(YEAR($E19)+(MONTH($E19)&gt;6)+P$2,6,30)&gt;$D$1,"",
IF(AND($H19&lt;&gt;"",$H19&lt;DATE(YEAR($E19)-(MONTH($E19)&lt;=6)+P$2,7,1)),"",
IF(AND(SUM($N19:P19)&lt;$I19,$H19&lt;&gt;"",$H19&lt;=DATE(YEAR($E19)+(MONTH($E19)&gt;6)+P$2,6,30),$H19&gt;=DATE(YEAR($E19)-(MONTH($E19)&lt;=6)+P$2,7,1)),$I19/($J19*365)*(DATE(YEAR($H19),MONTH($H19),DAY($H19))-DATE(YEAR($H19)-(MONTH($H19)&lt;=6),7,1)),
IF(AND(SUM($N19:P19)&lt;$I19,Q$2&lt;=$J19),$I19/($J19*365)*MROUND((EDATE($E19,12*Q$2))-(EDATE($E19,12*P$2)),5),
IF(AND(SUM($N19:P19)&lt;$I19,Q$2&gt;$J19),$I19-SUM($N19:P19),"")))))),
IF($E19&gt;$D$1,"",
IF(DATE(YEAR($E19)+(MONTH($E19)&gt;6)+P$2,6,30)&gt;$D$1,"",
IF(AND($H19&lt;&gt;"",$H19&lt;DATE(YEAR($E19)-(MONTH($E19)&lt;=6)+P$2,7,1)),"",
IF(AND(SUM($N19:P19)&lt;$I19,$H19&lt;&gt;"",$H19&lt;=DATE(YEAR($E19)+(MONTH($E19)&gt;6)+P$2,6,30),$H19&gt;=DATE(YEAR($E19)-(MONTH($E19)&lt;=6)+P$2,7,1)),$K19*($I19-SUM($N19:P19))*((DATE(YEAR($H19),MONTH($H19),DAY($H19))-DATE(YEAR($H19)-(MONTH($H19)&lt;=6),7,1))/365),
IF(Q$2&lt;=$J19,$K19*($I19-SUM($N19:P19))*MROUND((EDATE($E19,12*Q$2))-(EDATE($E19,12*P$2)),5)/365,""))))))</f>
        <v/>
      </c>
      <c r="R19" s="249" t="str">
        <f xml:space="preserve">
IF($M19="SL",
IF($E19&gt;$D$1,"",
IF(DATE(YEAR($E19)+(MONTH($E19)&gt;6)+Q$2,6,30)&gt;$D$1,"",
IF(AND($H19&lt;&gt;"",$H19&lt;DATE(YEAR($E19)-(MONTH($E19)&lt;=6)+Q$2,7,1)),"",
IF(AND(SUM($N19:Q19)&lt;$I19,$H19&lt;&gt;"",$H19&lt;=DATE(YEAR($E19)+(MONTH($E19)&gt;6)+Q$2,6,30),$H19&gt;=DATE(YEAR($E19)-(MONTH($E19)&lt;=6)+Q$2,7,1)),$I19/($J19*365)*(DATE(YEAR($H19),MONTH($H19),DAY($H19))-DATE(YEAR($H19)-(MONTH($H19)&lt;=6),7,1)),
IF(AND(SUM($N19:Q19)&lt;$I19,R$2&lt;=$J19),$I19/($J19*365)*MROUND((EDATE($E19,12*R$2))-(EDATE($E19,12*Q$2)),5),
IF(AND(SUM($N19:Q19)&lt;$I19,R$2&gt;$J19),$I19-SUM($N19:Q19),"")))))),
IF($E19&gt;$D$1,"",
IF(DATE(YEAR($E19)+(MONTH($E19)&gt;6)+Q$2,6,30)&gt;$D$1,"",
IF(AND($H19&lt;&gt;"",$H19&lt;DATE(YEAR($E19)-(MONTH($E19)&lt;=6)+Q$2,7,1)),"",
IF(AND(SUM($N19:Q19)&lt;$I19,$H19&lt;&gt;"",$H19&lt;=DATE(YEAR($E19)+(MONTH($E19)&gt;6)+Q$2,6,30),$H19&gt;=DATE(YEAR($E19)-(MONTH($E19)&lt;=6)+Q$2,7,1)),$K19*($I19-SUM($N19:Q19))*((DATE(YEAR($H19),MONTH($H19),DAY($H19))-DATE(YEAR($H19)-(MONTH($H19)&lt;=6),7,1))/365),
IF(R$2&lt;=$J19,$K19*($I19-SUM($N19:Q19))*MROUND((EDATE($E19,12*R$2))-(EDATE($E19,12*Q$2)),5)/365,""))))))</f>
        <v/>
      </c>
      <c r="S19" s="249" t="str">
        <f xml:space="preserve">
IF($M19="SL",
IF($E19&gt;$D$1,"",
IF(DATE(YEAR($E19)+(MONTH($E19)&gt;6)+R$2,6,30)&gt;$D$1,"",
IF(AND($H19&lt;&gt;"",$H19&lt;DATE(YEAR($E19)-(MONTH($E19)&lt;=6)+R$2,7,1)),"",
IF(AND(SUM($N19:R19)&lt;$I19,$H19&lt;&gt;"",$H19&lt;=DATE(YEAR($E19)+(MONTH($E19)&gt;6)+R$2,6,30),$H19&gt;=DATE(YEAR($E19)-(MONTH($E19)&lt;=6)+R$2,7,1)),$I19/($J19*365)*(DATE(YEAR($H19),MONTH($H19),DAY($H19))-DATE(YEAR($H19)-(MONTH($H19)&lt;=6),7,1)),
IF(AND(SUM($N19:R19)&lt;$I19,S$2&lt;=$J19),$I19/($J19*365)*MROUND((EDATE($E19,12*S$2))-(EDATE($E19,12*R$2)),5),
IF(AND(SUM($N19:R19)&lt;$I19,S$2&gt;$J19),$I19-SUM($N19:R19),"")))))),
IF($E19&gt;$D$1,"",
IF(DATE(YEAR($E19)+(MONTH($E19)&gt;6)+R$2,6,30)&gt;$D$1,"",
IF(AND($H19&lt;&gt;"",$H19&lt;DATE(YEAR($E19)-(MONTH($E19)&lt;=6)+R$2,7,1)),"",
IF(AND(SUM($N19:R19)&lt;$I19,$H19&lt;&gt;"",$H19&lt;=DATE(YEAR($E19)+(MONTH($E19)&gt;6)+R$2,6,30),$H19&gt;=DATE(YEAR($E19)-(MONTH($E19)&lt;=6)+R$2,7,1)),$K19*($I19-SUM($N19:R19))*((DATE(YEAR($H19),MONTH($H19),DAY($H19))-DATE(YEAR($H19)-(MONTH($H19)&lt;=6),7,1))/365),
IF(S$2&lt;=$J19,$K19*($I19-SUM($N19:R19))*MROUND((EDATE($E19,12*S$2))-(EDATE($E19,12*R$2)),5)/365,""))))))</f>
        <v/>
      </c>
      <c r="T19" s="249" t="str">
        <f xml:space="preserve">
IF($M19="SL",
IF($E19&gt;$D$1,"",
IF(DATE(YEAR($E19)+(MONTH($E19)&gt;6)+S$2,6,30)&gt;$D$1,"",
IF(AND($H19&lt;&gt;"",$H19&lt;DATE(YEAR($E19)-(MONTH($E19)&lt;=6)+S$2,7,1)),"",
IF(AND(SUM($N19:S19)&lt;$I19,$H19&lt;&gt;"",$H19&lt;=DATE(YEAR($E19)+(MONTH($E19)&gt;6)+S$2,6,30),$H19&gt;=DATE(YEAR($E19)-(MONTH($E19)&lt;=6)+S$2,7,1)),$I19/($J19*365)*(DATE(YEAR($H19),MONTH($H19),DAY($H19))-DATE(YEAR($H19)-(MONTH($H19)&lt;=6),7,1)),
IF(AND(SUM($N19:S19)&lt;$I19,T$2&lt;=$J19),$I19/($J19*365)*MROUND((EDATE($E19,12*T$2))-(EDATE($E19,12*S$2)),5),
IF(AND(SUM($N19:S19)&lt;$I19,T$2&gt;$J19),$I19-SUM($N19:S19),"")))))),
IF($E19&gt;$D$1,"",
IF(DATE(YEAR($E19)+(MONTH($E19)&gt;6)+S$2,6,30)&gt;$D$1,"",
IF(AND($H19&lt;&gt;"",$H19&lt;DATE(YEAR($E19)-(MONTH($E19)&lt;=6)+S$2,7,1)),"",
IF(AND(SUM($N19:S19)&lt;$I19,$H19&lt;&gt;"",$H19&lt;=DATE(YEAR($E19)+(MONTH($E19)&gt;6)+S$2,6,30),$H19&gt;=DATE(YEAR($E19)-(MONTH($E19)&lt;=6)+S$2,7,1)),$K19*($I19-SUM($N19:S19))*((DATE(YEAR($H19),MONTH($H19),DAY($H19))-DATE(YEAR($H19)-(MONTH($H19)&lt;=6),7,1))/365),
IF(T$2&lt;=$J19,$K19*($I19-SUM($N19:S19))*MROUND((EDATE($E19,12*T$2))-(EDATE($E19,12*S$2)),5)/365,""))))))</f>
        <v/>
      </c>
      <c r="U19" s="249" t="str">
        <f xml:space="preserve">
IF($M19="SL",
IF($E19&gt;$D$1,"",
IF(DATE(YEAR($E19)+(MONTH($E19)&gt;6)+T$2,6,30)&gt;$D$1,"",
IF(AND($H19&lt;&gt;"",$H19&lt;DATE(YEAR($E19)-(MONTH($E19)&lt;=6)+T$2,7,1)),"",
IF(AND(SUM($N19:T19)&lt;$I19,$H19&lt;&gt;"",$H19&lt;=DATE(YEAR($E19)+(MONTH($E19)&gt;6)+T$2,6,30),$H19&gt;=DATE(YEAR($E19)-(MONTH($E19)&lt;=6)+T$2,7,1)),$I19/($J19*365)*(DATE(YEAR($H19),MONTH($H19),DAY($H19))-DATE(YEAR($H19)-(MONTH($H19)&lt;=6),7,1)),
IF(AND(SUM($N19:T19)&lt;$I19,U$2&lt;=$J19),$I19/($J19*365)*MROUND((EDATE($E19,12*U$2))-(EDATE($E19,12*T$2)),5),
IF(AND(SUM($N19:T19)&lt;$I19,U$2&gt;$J19),$I19-SUM($N19:T19),"")))))),
IF($E19&gt;$D$1,"",
IF(DATE(YEAR($E19)+(MONTH($E19)&gt;6)+T$2,6,30)&gt;$D$1,"",
IF(AND($H19&lt;&gt;"",$H19&lt;DATE(YEAR($E19)-(MONTH($E19)&lt;=6)+T$2,7,1)),"",
IF(AND(SUM($N19:T19)&lt;$I19,$H19&lt;&gt;"",$H19&lt;=DATE(YEAR($E19)+(MONTH($E19)&gt;6)+T$2,6,30),$H19&gt;=DATE(YEAR($E19)-(MONTH($E19)&lt;=6)+T$2,7,1)),$K19*($I19-SUM($N19:T19))*((DATE(YEAR($H19),MONTH($H19),DAY($H19))-DATE(YEAR($H19)-(MONTH($H19)&lt;=6),7,1))/365),
IF(U$2&lt;=$J19,$K19*($I19-SUM($N19:T19))*MROUND((EDATE($E19,12*U$2))-(EDATE($E19,12*T$2)),5)/365,""))))))</f>
        <v/>
      </c>
      <c r="V19" s="249" t="str">
        <f xml:space="preserve">
IF($M19="SL",
IF($E19&gt;$D$1,"",
IF(DATE(YEAR($E19)+(MONTH($E19)&gt;6)+U$2,6,30)&gt;$D$1,"",
IF(AND($H19&lt;&gt;"",$H19&lt;DATE(YEAR($E19)-(MONTH($E19)&lt;=6)+U$2,7,1)),"",
IF(AND(SUM($N19:U19)&lt;$I19,$H19&lt;&gt;"",$H19&lt;=DATE(YEAR($E19)+(MONTH($E19)&gt;6)+U$2,6,30),$H19&gt;=DATE(YEAR($E19)-(MONTH($E19)&lt;=6)+U$2,7,1)),$I19/($J19*365)*(DATE(YEAR($H19),MONTH($H19),DAY($H19))-DATE(YEAR($H19)-(MONTH($H19)&lt;=6),7,1)),
IF(AND(SUM($N19:U19)&lt;$I19,V$2&lt;=$J19),$I19/($J19*365)*MROUND((EDATE($E19,12*V$2))-(EDATE($E19,12*U$2)),5),
IF(AND(SUM($N19:U19)&lt;$I19,V$2&gt;$J19),$I19-SUM($N19:U19),"")))))),
IF($E19&gt;$D$1,"",
IF(DATE(YEAR($E19)+(MONTH($E19)&gt;6)+U$2,6,30)&gt;$D$1,"",
IF(AND($H19&lt;&gt;"",$H19&lt;DATE(YEAR($E19)-(MONTH($E19)&lt;=6)+U$2,7,1)),"",
IF(AND(SUM($N19:U19)&lt;$I19,$H19&lt;&gt;"",$H19&lt;=DATE(YEAR($E19)+(MONTH($E19)&gt;6)+U$2,6,30),$H19&gt;=DATE(YEAR($E19)-(MONTH($E19)&lt;=6)+U$2,7,1)),$K19*($I19-SUM($N19:U19))*((DATE(YEAR($H19),MONTH($H19),DAY($H19))-DATE(YEAR($H19)-(MONTH($H19)&lt;=6),7,1))/365),
IF(V$2&lt;=$J19,$K19*($I19-SUM($N19:U19))*MROUND((EDATE($E19,12*V$2))-(EDATE($E19,12*U$2)),5)/365,""))))))</f>
        <v/>
      </c>
      <c r="W19" s="249" t="str">
        <f xml:space="preserve">
IF($M19="SL",
IF($E19&gt;$D$1,"",
IF(DATE(YEAR($E19)+(MONTH($E19)&gt;6)+V$2,6,30)&gt;$D$1,"",
IF(AND($H19&lt;&gt;"",$H19&lt;DATE(YEAR($E19)-(MONTH($E19)&lt;=6)+V$2,7,1)),"",
IF(AND(SUM($N19:V19)&lt;$I19,$H19&lt;&gt;"",$H19&lt;=DATE(YEAR($E19)+(MONTH($E19)&gt;6)+V$2,6,30),$H19&gt;=DATE(YEAR($E19)-(MONTH($E19)&lt;=6)+V$2,7,1)),$I19/($J19*365)*(DATE(YEAR($H19),MONTH($H19),DAY($H19))-DATE(YEAR($H19)-(MONTH($H19)&lt;=6),7,1)),
IF(AND(SUM($N19:V19)&lt;$I19,W$2&lt;=$J19),$I19/($J19*365)*MROUND((EDATE($E19,12*W$2))-(EDATE($E19,12*V$2)),5),
IF(AND(SUM($N19:V19)&lt;$I19,W$2&gt;$J19),$I19-SUM($N19:V19),"")))))),
IF($E19&gt;$D$1,"",
IF(DATE(YEAR($E19)+(MONTH($E19)&gt;6)+V$2,6,30)&gt;$D$1,"",
IF(AND($H19&lt;&gt;"",$H19&lt;DATE(YEAR($E19)-(MONTH($E19)&lt;=6)+V$2,7,1)),"",
IF(AND(SUM($N19:V19)&lt;$I19,$H19&lt;&gt;"",$H19&lt;=DATE(YEAR($E19)+(MONTH($E19)&gt;6)+V$2,6,30),$H19&gt;=DATE(YEAR($E19)-(MONTH($E19)&lt;=6)+V$2,7,1)),$K19*($I19-SUM($N19:V19))*((DATE(YEAR($H19),MONTH($H19),DAY($H19))-DATE(YEAR($H19)-(MONTH($H19)&lt;=6),7,1))/365),
IF(W$2&lt;=$J19,$K19*($I19-SUM($N19:V19))*MROUND((EDATE($E19,12*W$2))-(EDATE($E19,12*V$2)),5)/365,""))))))</f>
        <v/>
      </c>
      <c r="X19" s="249" t="str">
        <f xml:space="preserve">
IF($M19="SL",
IF($E19&gt;$D$1,"",
IF(DATE(YEAR($E19)+(MONTH($E19)&gt;6)+W$2,6,30)&gt;$D$1,"",
IF(AND($H19&lt;&gt;"",$H19&lt;DATE(YEAR($E19)-(MONTH($E19)&lt;=6)+W$2,7,1)),"",
IF(AND(SUM($N19:W19)&lt;$I19,$H19&lt;&gt;"",$H19&lt;=DATE(YEAR($E19)+(MONTH($E19)&gt;6)+W$2,6,30),$H19&gt;=DATE(YEAR($E19)-(MONTH($E19)&lt;=6)+W$2,7,1)),$I19/($J19*365)*(DATE(YEAR($H19),MONTH($H19),DAY($H19))-DATE(YEAR($H19)-(MONTH($H19)&lt;=6),7,1)),
IF(AND(SUM($N19:W19)&lt;$I19,X$2&lt;=$J19),$I19/($J19*365)*MROUND((EDATE($E19,12*X$2))-(EDATE($E19,12*W$2)),5),
IF(AND(SUM($N19:W19)&lt;$I19,X$2&gt;$J19),$I19-SUM($N19:W19),"")))))),
IF($E19&gt;$D$1,"",
IF(DATE(YEAR($E19)+(MONTH($E19)&gt;6)+W$2,6,30)&gt;$D$1,"",
IF(AND($H19&lt;&gt;"",$H19&lt;DATE(YEAR($E19)-(MONTH($E19)&lt;=6)+W$2,7,1)),"",
IF(AND(SUM($N19:W19)&lt;$I19,$H19&lt;&gt;"",$H19&lt;=DATE(YEAR($E19)+(MONTH($E19)&gt;6)+W$2,6,30),$H19&gt;=DATE(YEAR($E19)-(MONTH($E19)&lt;=6)+W$2,7,1)),$K19*($I19-SUM($N19:W19))*((DATE(YEAR($H19),MONTH($H19),DAY($H19))-DATE(YEAR($H19)-(MONTH($H19)&lt;=6),7,1))/365),
IF(X$2&lt;=$J19,$K19*($I19-SUM($N19:W19))*MROUND((EDATE($E19,12*X$2))-(EDATE($E19,12*W$2)),5)/365,""))))))</f>
        <v/>
      </c>
      <c r="Y19" s="249" t="str">
        <f xml:space="preserve">
IF($M19="SL",
IF($E19&gt;$D$1,"",
IF(DATE(YEAR($E19)+(MONTH($E19)&gt;6)+X$2,6,30)&gt;$D$1,"",
IF(AND($H19&lt;&gt;"",$H19&lt;DATE(YEAR($E19)-(MONTH($E19)&lt;=6)+X$2,7,1)),"",
IF(AND(SUM($N19:X19)&lt;$I19,$H19&lt;&gt;"",$H19&lt;=DATE(YEAR($E19)+(MONTH($E19)&gt;6)+X$2,6,30),$H19&gt;=DATE(YEAR($E19)-(MONTH($E19)&lt;=6)+X$2,7,1)),$I19/($J19*365)*(DATE(YEAR($H19),MONTH($H19),DAY($H19))-DATE(YEAR($H19)-(MONTH($H19)&lt;=6),7,1)),
IF(AND(SUM($N19:X19)&lt;$I19,Y$2&lt;=$J19),$I19/($J19*365)*MROUND((EDATE($E19,12*Y$2))-(EDATE($E19,12*X$2)),5),
IF(AND(SUM($N19:X19)&lt;$I19,Y$2&gt;$J19),$I19-SUM($N19:X19),"")))))),
IF($E19&gt;$D$1,"",
IF(DATE(YEAR($E19)+(MONTH($E19)&gt;6)+X$2,6,30)&gt;$D$1,"",
IF(AND($H19&lt;&gt;"",$H19&lt;DATE(YEAR($E19)-(MONTH($E19)&lt;=6)+X$2,7,1)),"",
IF(AND(SUM($N19:X19)&lt;$I19,$H19&lt;&gt;"",$H19&lt;=DATE(YEAR($E19)+(MONTH($E19)&gt;6)+X$2,6,30),$H19&gt;=DATE(YEAR($E19)-(MONTH($E19)&lt;=6)+X$2,7,1)),$K19*($I19-SUM($N19:X19))*((DATE(YEAR($H19),MONTH($H19),DAY($H19))-DATE(YEAR($H19)-(MONTH($H19)&lt;=6),7,1))/365),
IF(Y$2&lt;=$J19,$K19*($I19-SUM($N19:X19))*MROUND((EDATE($E19,12*Y$2))-(EDATE($E19,12*X$2)),5)/365,""))))))</f>
        <v/>
      </c>
      <c r="Z19" s="249" t="str">
        <f xml:space="preserve">
IF($M19="SL",
IF($E19&gt;$D$1,"",
IF(DATE(YEAR($E19)+(MONTH($E19)&gt;6)+Y$2,6,30)&gt;$D$1,"",
IF(AND($H19&lt;&gt;"",$H19&lt;DATE(YEAR($E19)-(MONTH($E19)&lt;=6)+Y$2,7,1)),"",
IF(AND(SUM($N19:Y19)&lt;$I19,$H19&lt;&gt;"",$H19&lt;=DATE(YEAR($E19)+(MONTH($E19)&gt;6)+Y$2,6,30),$H19&gt;=DATE(YEAR($E19)-(MONTH($E19)&lt;=6)+Y$2,7,1)),$I19/($J19*365)*(DATE(YEAR($H19),MONTH($H19),DAY($H19))-DATE(YEAR($H19)-(MONTH($H19)&lt;=6),7,1)),
IF(AND(SUM($N19:Y19)&lt;$I19,Z$2&lt;=$J19),$I19/($J19*365)*MROUND((EDATE($E19,12*Z$2))-(EDATE($E19,12*Y$2)),5),
IF(AND(SUM($N19:Y19)&lt;$I19,Z$2&gt;$J19),$I19-SUM($N19:Y19),"")))))),
IF($E19&gt;$D$1,"",
IF(DATE(YEAR($E19)+(MONTH($E19)&gt;6)+Y$2,6,30)&gt;$D$1,"",
IF(AND($H19&lt;&gt;"",$H19&lt;DATE(YEAR($E19)-(MONTH($E19)&lt;=6)+Y$2,7,1)),"",
IF(AND(SUM($N19:Y19)&lt;$I19,$H19&lt;&gt;"",$H19&lt;=DATE(YEAR($E19)+(MONTH($E19)&gt;6)+Y$2,6,30),$H19&gt;=DATE(YEAR($E19)-(MONTH($E19)&lt;=6)+Y$2,7,1)),$K19*($I19-SUM($N19:Y19))*((DATE(YEAR($H19),MONTH($H19),DAY($H19))-DATE(YEAR($H19)-(MONTH($H19)&lt;=6),7,1))/365),
IF(Z$2&lt;=$J19,$K19*($I19-SUM($N19:Y19))*MROUND((EDATE($E19,12*Z$2))-(EDATE($E19,12*Y$2)),5)/365,""))))))</f>
        <v/>
      </c>
      <c r="AA19" s="249" t="str">
        <f xml:space="preserve">
IF($M19="SL",
IF($E19&gt;$D$1,"",
IF(DATE(YEAR($E19)+(MONTH($E19)&gt;6)+Z$2,6,30)&gt;$D$1,"",
IF(AND($H19&lt;&gt;"",$H19&lt;DATE(YEAR($E19)-(MONTH($E19)&lt;=6)+Z$2,7,1)),"",
IF(AND(SUM($N19:Z19)&lt;$I19,$H19&lt;&gt;"",$H19&lt;=DATE(YEAR($E19)+(MONTH($E19)&gt;6)+Z$2,6,30),$H19&gt;=DATE(YEAR($E19)-(MONTH($E19)&lt;=6)+Z$2,7,1)),$I19/($J19*365)*(DATE(YEAR($H19),MONTH($H19),DAY($H19))-DATE(YEAR($H19)-(MONTH($H19)&lt;=6),7,1)),
IF(AND(SUM($N19:Z19)&lt;$I19,AA$2&lt;=$J19),$I19/($J19*365)*MROUND((EDATE($E19,12*AA$2))-(EDATE($E19,12*Z$2)),5),
IF(AND(SUM($N19:Z19)&lt;$I19,AA$2&gt;$J19),$I19-SUM($N19:Z19),"")))))),
IF($E19&gt;$D$1,"",
IF(DATE(YEAR($E19)+(MONTH($E19)&gt;6)+Z$2,6,30)&gt;$D$1,"",
IF(AND($H19&lt;&gt;"",$H19&lt;DATE(YEAR($E19)-(MONTH($E19)&lt;=6)+Z$2,7,1)),"",
IF(AND(SUM($N19:Z19)&lt;$I19,$H19&lt;&gt;"",$H19&lt;=DATE(YEAR($E19)+(MONTH($E19)&gt;6)+Z$2,6,30),$H19&gt;=DATE(YEAR($E19)-(MONTH($E19)&lt;=6)+Z$2,7,1)),$K19*($I19-SUM($N19:Z19))*((DATE(YEAR($H19),MONTH($H19),DAY($H19))-DATE(YEAR($H19)-(MONTH($H19)&lt;=6),7,1))/365),
IF(AA$2&lt;=$J19,$K19*($I19-SUM($N19:Z19))*MROUND((EDATE($E19,12*AA$2))-(EDATE($E19,12*Z$2)),5)/365,""))))))</f>
        <v/>
      </c>
      <c r="AB19" s="249" t="str">
        <f xml:space="preserve">
IF($M19="SL",
IF($E19&gt;$D$1,"",
IF(DATE(YEAR($E19)+(MONTH($E19)&gt;6)+AA$2,6,30)&gt;$D$1,"",
IF(AND($H19&lt;&gt;"",$H19&lt;DATE(YEAR($E19)-(MONTH($E19)&lt;=6)+AA$2,7,1)),"",
IF(AND(SUM($N19:AA19)&lt;$I19,$H19&lt;&gt;"",$H19&lt;=DATE(YEAR($E19)+(MONTH($E19)&gt;6)+AA$2,6,30),$H19&gt;=DATE(YEAR($E19)-(MONTH($E19)&lt;=6)+AA$2,7,1)),$I19/($J19*365)*(DATE(YEAR($H19),MONTH($H19),DAY($H19))-DATE(YEAR($H19)-(MONTH($H19)&lt;=6),7,1)),
IF(AND(SUM($N19:AA19)&lt;$I19,AB$2&lt;=$J19),$I19/($J19*365)*MROUND((EDATE($E19,12*AB$2))-(EDATE($E19,12*AA$2)),5),
IF(AND(SUM($N19:AA19)&lt;$I19,AB$2&gt;$J19),$I19-SUM($N19:AA19),"")))))),
IF($E19&gt;$D$1,"",
IF(DATE(YEAR($E19)+(MONTH($E19)&gt;6)+AA$2,6,30)&gt;$D$1,"",
IF(AND($H19&lt;&gt;"",$H19&lt;DATE(YEAR($E19)-(MONTH($E19)&lt;=6)+AA$2,7,1)),"",
IF(AND(SUM($N19:AA19)&lt;$I19,$H19&lt;&gt;"",$H19&lt;=DATE(YEAR($E19)+(MONTH($E19)&gt;6)+AA$2,6,30),$H19&gt;=DATE(YEAR($E19)-(MONTH($E19)&lt;=6)+AA$2,7,1)),$K19*($I19-SUM($N19:AA19))*((DATE(YEAR($H19),MONTH($H19),DAY($H19))-DATE(YEAR($H19)-(MONTH($H19)&lt;=6),7,1))/365),
IF(AB$2&lt;=$J19,$K19*($I19-SUM($N19:AA19))*MROUND((EDATE($E19,12*AB$2))-(EDATE($E19,12*AA$2)),5)/365,""))))))</f>
        <v/>
      </c>
      <c r="AC19" s="249" t="str">
        <f xml:space="preserve">
IF($M19="SL",
IF($E19&gt;$D$1,"",
IF(DATE(YEAR($E19)+(MONTH($E19)&gt;6)+AB$2,6,30)&gt;$D$1,"",
IF(AND($H19&lt;&gt;"",$H19&lt;DATE(YEAR($E19)-(MONTH($E19)&lt;=6)+AB$2,7,1)),"",
IF(AND(SUM($N19:AB19)&lt;$I19,$H19&lt;&gt;"",$H19&lt;=DATE(YEAR($E19)+(MONTH($E19)&gt;6)+AB$2,6,30),$H19&gt;=DATE(YEAR($E19)-(MONTH($E19)&lt;=6)+AB$2,7,1)),$I19/($J19*365)*(DATE(YEAR($H19),MONTH($H19),DAY($H19))-DATE(YEAR($H19)-(MONTH($H19)&lt;=6),7,1)),
IF(AND(SUM($N19:AB19)&lt;$I19,AC$2&lt;=$J19),$I19/($J19*365)*MROUND((EDATE($E19,12*AC$2))-(EDATE($E19,12*AB$2)),5),
IF(AND(SUM($N19:AB19)&lt;$I19,AC$2&gt;$J19),$I19-SUM($N19:AB19),"")))))),
IF($E19&gt;$D$1,"",
IF(DATE(YEAR($E19)+(MONTH($E19)&gt;6)+AB$2,6,30)&gt;$D$1,"",
IF(AND($H19&lt;&gt;"",$H19&lt;DATE(YEAR($E19)-(MONTH($E19)&lt;=6)+AB$2,7,1)),"",
IF(AND(SUM($N19:AB19)&lt;$I19,$H19&lt;&gt;"",$H19&lt;=DATE(YEAR($E19)+(MONTH($E19)&gt;6)+AB$2,6,30),$H19&gt;=DATE(YEAR($E19)-(MONTH($E19)&lt;=6)+AB$2,7,1)),$K19*($I19-SUM($N19:AB19))*((DATE(YEAR($H19),MONTH($H19),DAY($H19))-DATE(YEAR($H19)-(MONTH($H19)&lt;=6),7,1))/365),
IF(AC$2&lt;=$J19,$K19*($I19-SUM($N19:AB19))*MROUND((EDATE($E19,12*AC$2))-(EDATE($E19,12*AB$2)),5)/365,""))))))</f>
        <v/>
      </c>
      <c r="AD19" s="249" t="str">
        <f xml:space="preserve">
IF($M19="SL",
IF($E19&gt;$D$1,"",
IF(DATE(YEAR($E19)+(MONTH($E19)&gt;6)+AC$2,6,30)&gt;$D$1,"",
IF(AND($H19&lt;&gt;"",$H19&lt;DATE(YEAR($E19)-(MONTH($E19)&lt;=6)+AC$2,7,1)),"",
IF(AND(SUM($N19:AC19)&lt;$I19,$H19&lt;&gt;"",$H19&lt;=DATE(YEAR($E19)+(MONTH($E19)&gt;6)+AC$2,6,30),$H19&gt;=DATE(YEAR($E19)-(MONTH($E19)&lt;=6)+AC$2,7,1)),$I19/($J19*365)*(DATE(YEAR($H19),MONTH($H19),DAY($H19))-DATE(YEAR($H19)-(MONTH($H19)&lt;=6),7,1)),
IF(AND(SUM($N19:AC19)&lt;$I19,AD$2&lt;=$J19),$I19/($J19*365)*MROUND((EDATE($E19,12*AD$2))-(EDATE($E19,12*AC$2)),5),
IF(AND(SUM($N19:AC19)&lt;$I19,AD$2&gt;$J19),$I19-SUM($N19:AC19),"")))))),
IF($E19&gt;$D$1,"",
IF(DATE(YEAR($E19)+(MONTH($E19)&gt;6)+AC$2,6,30)&gt;$D$1,"",
IF(AND($H19&lt;&gt;"",$H19&lt;DATE(YEAR($E19)-(MONTH($E19)&lt;=6)+AC$2,7,1)),"",
IF(AND(SUM($N19:AC19)&lt;$I19,$H19&lt;&gt;"",$H19&lt;=DATE(YEAR($E19)+(MONTH($E19)&gt;6)+AC$2,6,30),$H19&gt;=DATE(YEAR($E19)-(MONTH($E19)&lt;=6)+AC$2,7,1)),$K19*($I19-SUM($N19:AC19))*((DATE(YEAR($H19),MONTH($H19),DAY($H19))-DATE(YEAR($H19)-(MONTH($H19)&lt;=6),7,1))/365),
IF(AD$2&lt;=$J19,$K19*($I19-SUM($N19:AC19))*MROUND((EDATE($E19,12*AD$2))-(EDATE($E19,12*AC$2)),5)/365,""))))))</f>
        <v/>
      </c>
      <c r="AE19" s="249" t="str">
        <f xml:space="preserve">
IF($M19="SL",
IF($E19&gt;$D$1,"",
IF(DATE(YEAR($E19)+(MONTH($E19)&gt;6)+AD$2,6,30)&gt;$D$1,"",
IF(AND($H19&lt;&gt;"",$H19&lt;DATE(YEAR($E19)-(MONTH($E19)&lt;=6)+AD$2,7,1)),"",
IF(AND(SUM($N19:AD19)&lt;$I19,$H19&lt;&gt;"",$H19&lt;=DATE(YEAR($E19)+(MONTH($E19)&gt;6)+AD$2,6,30),$H19&gt;=DATE(YEAR($E19)-(MONTH($E19)&lt;=6)+AD$2,7,1)),$I19/($J19*365)*(DATE(YEAR($H19),MONTH($H19),DAY($H19))-DATE(YEAR($H19)-(MONTH($H19)&lt;=6),7,1)),
IF(AND(SUM($N19:AD19)&lt;$I19,AE$2&lt;=$J19),$I19/($J19*365)*MROUND((EDATE($E19,12*AE$2))-(EDATE($E19,12*AD$2)),5),
IF(AND(SUM($N19:AD19)&lt;$I19,AE$2&gt;$J19),$I19-SUM($N19:AD19),"")))))),
IF($E19&gt;$D$1,"",
IF(DATE(YEAR($E19)+(MONTH($E19)&gt;6)+AD$2,6,30)&gt;$D$1,"",
IF(AND($H19&lt;&gt;"",$H19&lt;DATE(YEAR($E19)-(MONTH($E19)&lt;=6)+AD$2,7,1)),"",
IF(AND(SUM($N19:AD19)&lt;$I19,$H19&lt;&gt;"",$H19&lt;=DATE(YEAR($E19)+(MONTH($E19)&gt;6)+AD$2,6,30),$H19&gt;=DATE(YEAR($E19)-(MONTH($E19)&lt;=6)+AD$2,7,1)),$K19*($I19-SUM($N19:AD19))*((DATE(YEAR($H19),MONTH($H19),DAY($H19))-DATE(YEAR($H19)-(MONTH($H19)&lt;=6),7,1))/365),
IF(AE$2&lt;=$J19,$K19*($I19-SUM($N19:AD19))*MROUND((EDATE($E19,12*AE$2))-(EDATE($E19,12*AD$2)),5)/365,""))))))</f>
        <v/>
      </c>
      <c r="AF19" s="249" t="str">
        <f xml:space="preserve">
IF($M19="SL",
IF($E19&gt;$D$1,"",
IF(DATE(YEAR($E19)+(MONTH($E19)&gt;6)+AE$2,6,30)&gt;$D$1,"",
IF(AND($H19&lt;&gt;"",$H19&lt;DATE(YEAR($E19)-(MONTH($E19)&lt;=6)+AE$2,7,1)),"",
IF(AND(SUM($N19:AE19)&lt;$I19,$H19&lt;&gt;"",$H19&lt;=DATE(YEAR($E19)+(MONTH($E19)&gt;6)+AE$2,6,30),$H19&gt;=DATE(YEAR($E19)-(MONTH($E19)&lt;=6)+AE$2,7,1)),$I19/($J19*365)*(DATE(YEAR($H19),MONTH($H19),DAY($H19))-DATE(YEAR($H19)-(MONTH($H19)&lt;=6),7,1)),
IF(AND(SUM($N19:AE19)&lt;$I19,AF$2&lt;=$J19),$I19/($J19*365)*MROUND((EDATE($E19,12*AF$2))-(EDATE($E19,12*AE$2)),5),
IF(AND(SUM($N19:AE19)&lt;$I19,AF$2&gt;$J19),$I19-SUM($N19:AE19),"")))))),
IF($E19&gt;$D$1,"",
IF(DATE(YEAR($E19)+(MONTH($E19)&gt;6)+AE$2,6,30)&gt;$D$1,"",
IF(AND($H19&lt;&gt;"",$H19&lt;DATE(YEAR($E19)-(MONTH($E19)&lt;=6)+AE$2,7,1)),"",
IF(AND(SUM($N19:AE19)&lt;$I19,$H19&lt;&gt;"",$H19&lt;=DATE(YEAR($E19)+(MONTH($E19)&gt;6)+AE$2,6,30),$H19&gt;=DATE(YEAR($E19)-(MONTH($E19)&lt;=6)+AE$2,7,1)),$K19*($I19-SUM($N19:AE19))*((DATE(YEAR($H19),MONTH($H19),DAY($H19))-DATE(YEAR($H19)-(MONTH($H19)&lt;=6),7,1))/365),
IF(AF$2&lt;=$J19,$K19*($I19-SUM($N19:AE19))*MROUND((EDATE($E19,12*AF$2))-(EDATE($E19,12*AE$2)),5)/365,""))))))</f>
        <v/>
      </c>
      <c r="AG19" s="249" t="str">
        <f xml:space="preserve">
IF($M19="SL",
IF($E19&gt;$D$1,"",
IF(DATE(YEAR($E19)+(MONTH($E19)&gt;6)+AF$2,6,30)&gt;$D$1,"",
IF(AND($H19&lt;&gt;"",$H19&lt;DATE(YEAR($E19)-(MONTH($E19)&lt;=6)+AF$2,7,1)),"",
IF(AND(SUM($N19:AF19)&lt;$I19,$H19&lt;&gt;"",$H19&lt;=DATE(YEAR($E19)+(MONTH($E19)&gt;6)+AF$2,6,30),$H19&gt;=DATE(YEAR($E19)-(MONTH($E19)&lt;=6)+AF$2,7,1)),$I19/($J19*365)*(DATE(YEAR($H19),MONTH($H19),DAY($H19))-DATE(YEAR($H19)-(MONTH($H19)&lt;=6),7,1)),
IF(AND(SUM($N19:AF19)&lt;$I19,AG$2&lt;=$J19),$I19/($J19*365)*MROUND((EDATE($E19,12*AG$2))-(EDATE($E19,12*AF$2)),5),
IF(AND(SUM($N19:AF19)&lt;$I19,AG$2&gt;$J19),$I19-SUM($N19:AF19),"")))))),
IF($E19&gt;$D$1,"",
IF(DATE(YEAR($E19)+(MONTH($E19)&gt;6)+AF$2,6,30)&gt;$D$1,"",
IF(AND($H19&lt;&gt;"",$H19&lt;DATE(YEAR($E19)-(MONTH($E19)&lt;=6)+AF$2,7,1)),"",
IF(AND(SUM($N19:AF19)&lt;$I19,$H19&lt;&gt;"",$H19&lt;=DATE(YEAR($E19)+(MONTH($E19)&gt;6)+AF$2,6,30),$H19&gt;=DATE(YEAR($E19)-(MONTH($E19)&lt;=6)+AF$2,7,1)),$K19*($I19-SUM($N19:AF19))*((DATE(YEAR($H19),MONTH($H19),DAY($H19))-DATE(YEAR($H19)-(MONTH($H19)&lt;=6),7,1))/365),
IF(AG$2&lt;=$J19,$K19*($I19-SUM($N19:AF19))*MROUND((EDATE($E19,12*AG$2))-(EDATE($E19,12*AF$2)),5)/365,""))))))</f>
        <v/>
      </c>
      <c r="AH19" s="249" t="str">
        <f xml:space="preserve">
IF($M19="SL",
IF($E19&gt;$D$1,"",
IF(DATE(YEAR($E19)+(MONTH($E19)&gt;6)+AG$2,6,30)&gt;$D$1,"",
IF(AND($H19&lt;&gt;"",$H19&lt;DATE(YEAR($E19)-(MONTH($E19)&lt;=6)+AG$2,7,1)),"",
IF(AND(SUM($N19:AG19)&lt;$I19,$H19&lt;&gt;"",$H19&lt;=DATE(YEAR($E19)+(MONTH($E19)&gt;6)+AG$2,6,30),$H19&gt;=DATE(YEAR($E19)-(MONTH($E19)&lt;=6)+AG$2,7,1)),$I19/($J19*365)*(DATE(YEAR($H19),MONTH($H19),DAY($H19))-DATE(YEAR($H19)-(MONTH($H19)&lt;=6),7,1)),
IF(AND(SUM($N19:AG19)&lt;$I19,AH$2&lt;=$J19),$I19/($J19*365)*MROUND((EDATE($E19,12*AH$2))-(EDATE($E19,12*AG$2)),5),
IF(AND(SUM($N19:AG19)&lt;$I19,AH$2&gt;$J19),$I19-SUM($N19:AG19),"")))))),
IF($E19&gt;$D$1,"",
IF(DATE(YEAR($E19)+(MONTH($E19)&gt;6)+AG$2,6,30)&gt;$D$1,"",
IF(AND($H19&lt;&gt;"",$H19&lt;DATE(YEAR($E19)-(MONTH($E19)&lt;=6)+AG$2,7,1)),"",
IF(AND(SUM($N19:AG19)&lt;$I19,$H19&lt;&gt;"",$H19&lt;=DATE(YEAR($E19)+(MONTH($E19)&gt;6)+AG$2,6,30),$H19&gt;=DATE(YEAR($E19)-(MONTH($E19)&lt;=6)+AG$2,7,1)),$K19*($I19-SUM($N19:AG19))*((DATE(YEAR($H19),MONTH($H19),DAY($H19))-DATE(YEAR($H19)-(MONTH($H19)&lt;=6),7,1))/365),
IF(AH$2&lt;=$J19,$K19*($I19-SUM($N19:AG19))*MROUND((EDATE($E19,12*AH$2))-(EDATE($E19,12*AG$2)),5)/365,""))))))</f>
        <v/>
      </c>
      <c r="AI19" s="249" t="str">
        <f xml:space="preserve">
IF($M19="SL",
IF($E19&gt;$D$1,"",
IF(DATE(YEAR($E19)+(MONTH($E19)&gt;6)+AH$2,6,30)&gt;$D$1,"",
IF(AND($H19&lt;&gt;"",$H19&lt;DATE(YEAR($E19)-(MONTH($E19)&lt;=6)+AH$2,7,1)),"",
IF(AND(SUM($N19:AH19)&lt;$I19,$H19&lt;&gt;"",$H19&lt;=DATE(YEAR($E19)+(MONTH($E19)&gt;6)+AH$2,6,30),$H19&gt;=DATE(YEAR($E19)-(MONTH($E19)&lt;=6)+AH$2,7,1)),$I19/($J19*365)*(DATE(YEAR($H19),MONTH($H19),DAY($H19))-DATE(YEAR($H19)-(MONTH($H19)&lt;=6),7,1)),
IF(AND(SUM($N19:AH19)&lt;$I19,AI$2&lt;=$J19),$I19/($J19*365)*MROUND((EDATE($E19,12*AI$2))-(EDATE($E19,12*AH$2)),5),
IF(AND(SUM($N19:AH19)&lt;$I19,AI$2&gt;$J19),$I19-SUM($N19:AH19),"")))))),
IF($E19&gt;$D$1,"",
IF(DATE(YEAR($E19)+(MONTH($E19)&gt;6)+AH$2,6,30)&gt;$D$1,"",
IF(AND($H19&lt;&gt;"",$H19&lt;DATE(YEAR($E19)-(MONTH($E19)&lt;=6)+AH$2,7,1)),"",
IF(AND(SUM($N19:AH19)&lt;$I19,$H19&lt;&gt;"",$H19&lt;=DATE(YEAR($E19)+(MONTH($E19)&gt;6)+AH$2,6,30),$H19&gt;=DATE(YEAR($E19)-(MONTH($E19)&lt;=6)+AH$2,7,1)),$K19*($I19-SUM($N19:AH19))*((DATE(YEAR($H19),MONTH($H19),DAY($H19))-DATE(YEAR($H19)-(MONTH($H19)&lt;=6),7,1))/365),
IF(AI$2&lt;=$J19,$K19*($I19-SUM($N19:AH19))*MROUND((EDATE($E19,12*AI$2))-(EDATE($E19,12*AH$2)),5)/365,""))))))</f>
        <v/>
      </c>
      <c r="AJ19" s="249" t="str">
        <f xml:space="preserve">
IF($M19="SL",
IF($E19&gt;$D$1,"",
IF(DATE(YEAR($E19)+(MONTH($E19)&gt;6)+AI$2,6,30)&gt;$D$1,"",
IF(AND($H19&lt;&gt;"",$H19&lt;DATE(YEAR($E19)-(MONTH($E19)&lt;=6)+AI$2,7,1)),"",
IF(AND(SUM($N19:AI19)&lt;$I19,$H19&lt;&gt;"",$H19&lt;=DATE(YEAR($E19)+(MONTH($E19)&gt;6)+AI$2,6,30),$H19&gt;=DATE(YEAR($E19)-(MONTH($E19)&lt;=6)+AI$2,7,1)),$I19/($J19*365)*(DATE(YEAR($H19),MONTH($H19),DAY($H19))-DATE(YEAR($H19)-(MONTH($H19)&lt;=6),7,1)),
IF(AND(SUM($N19:AI19)&lt;$I19,AJ$2&lt;=$J19),$I19/($J19*365)*MROUND((EDATE($E19,12*AJ$2))-(EDATE($E19,12*AI$2)),5),
IF(AND(SUM($N19:AI19)&lt;$I19,AJ$2&gt;$J19),$I19-SUM($N19:AI19),"")))))),
IF($E19&gt;$D$1,"",
IF(DATE(YEAR($E19)+(MONTH($E19)&gt;6)+AI$2,6,30)&gt;$D$1,"",
IF(AND($H19&lt;&gt;"",$H19&lt;DATE(YEAR($E19)-(MONTH($E19)&lt;=6)+AI$2,7,1)),"",
IF(AND(SUM($N19:AI19)&lt;$I19,$H19&lt;&gt;"",$H19&lt;=DATE(YEAR($E19)+(MONTH($E19)&gt;6)+AI$2,6,30),$H19&gt;=DATE(YEAR($E19)-(MONTH($E19)&lt;=6)+AI$2,7,1)),$K19*($I19-SUM($N19:AI19))*((DATE(YEAR($H19),MONTH($H19),DAY($H19))-DATE(YEAR($H19)-(MONTH($H19)&lt;=6),7,1))/365),
IF(AJ$2&lt;=$J19,$K19*($I19-SUM($N19:AI19))*MROUND((EDATE($E19,12*AJ$2))-(EDATE($E19,12*AI$2)),5)/365,""))))))</f>
        <v/>
      </c>
      <c r="AK19" s="249" t="str">
        <f xml:space="preserve">
IF($M19="SL",
IF($E19&gt;$D$1,"",
IF(DATE(YEAR($E19)+(MONTH($E19)&gt;6)+AJ$2,6,30)&gt;$D$1,"",
IF(AND($H19&lt;&gt;"",$H19&lt;DATE(YEAR($E19)-(MONTH($E19)&lt;=6)+AJ$2,7,1)),"",
IF(AND(SUM($N19:AJ19)&lt;$I19,$H19&lt;&gt;"",$H19&lt;=DATE(YEAR($E19)+(MONTH($E19)&gt;6)+AJ$2,6,30),$H19&gt;=DATE(YEAR($E19)-(MONTH($E19)&lt;=6)+AJ$2,7,1)),$I19/($J19*365)*(DATE(YEAR($H19),MONTH($H19),DAY($H19))-DATE(YEAR($H19)-(MONTH($H19)&lt;=6),7,1)),
IF(AND(SUM($N19:AJ19)&lt;$I19,AK$2&lt;=$J19),$I19/($J19*365)*MROUND((EDATE($E19,12*AK$2))-(EDATE($E19,12*AJ$2)),5),
IF(AND(SUM($N19:AJ19)&lt;$I19,AK$2&gt;$J19),$I19-SUM($N19:AJ19),"")))))),
IF($E19&gt;$D$1,"",
IF(DATE(YEAR($E19)+(MONTH($E19)&gt;6)+AJ$2,6,30)&gt;$D$1,"",
IF(AND($H19&lt;&gt;"",$H19&lt;DATE(YEAR($E19)-(MONTH($E19)&lt;=6)+AJ$2,7,1)),"",
IF(AND(SUM($N19:AJ19)&lt;$I19,$H19&lt;&gt;"",$H19&lt;=DATE(YEAR($E19)+(MONTH($E19)&gt;6)+AJ$2,6,30),$H19&gt;=DATE(YEAR($E19)-(MONTH($E19)&lt;=6)+AJ$2,7,1)),$K19*($I19-SUM($N19:AJ19))*((DATE(YEAR($H19),MONTH($H19),DAY($H19))-DATE(YEAR($H19)-(MONTH($H19)&lt;=6),7,1))/365),
IF(AK$2&lt;=$J19,$K19*($I19-SUM($N19:AJ19))*MROUND((EDATE($E19,12*AK$2))-(EDATE($E19,12*AJ$2)),5)/365,""))))))</f>
        <v/>
      </c>
      <c r="AL19" s="249" t="str">
        <f xml:space="preserve">
IF($M19="SL",
IF($E19&gt;$D$1,"",
IF(DATE(YEAR($E19)+(MONTH($E19)&gt;6)+AK$2,6,30)&gt;$D$1,"",
IF(AND($H19&lt;&gt;"",$H19&lt;DATE(YEAR($E19)-(MONTH($E19)&lt;=6)+AK$2,7,1)),"",
IF(AND(SUM($N19:AK19)&lt;$I19,$H19&lt;&gt;"",$H19&lt;=DATE(YEAR($E19)+(MONTH($E19)&gt;6)+AK$2,6,30),$H19&gt;=DATE(YEAR($E19)-(MONTH($E19)&lt;=6)+AK$2,7,1)),$I19/($J19*365)*(DATE(YEAR($H19),MONTH($H19),DAY($H19))-DATE(YEAR($H19)-(MONTH($H19)&lt;=6),7,1)),
IF(AND(SUM($N19:AK19)&lt;$I19,AL$2&lt;=$J19),$I19/($J19*365)*MROUND((EDATE($E19,12*AL$2))-(EDATE($E19,12*AK$2)),5),
IF(AND(SUM($N19:AK19)&lt;$I19,AL$2&gt;$J19),$I19-SUM($N19:AK19),"")))))),
IF($E19&gt;$D$1,"",
IF(DATE(YEAR($E19)+(MONTH($E19)&gt;6)+AK$2,6,30)&gt;$D$1,"",
IF(AND($H19&lt;&gt;"",$H19&lt;DATE(YEAR($E19)-(MONTH($E19)&lt;=6)+AK$2,7,1)),"",
IF(AND(SUM($N19:AK19)&lt;$I19,$H19&lt;&gt;"",$H19&lt;=DATE(YEAR($E19)+(MONTH($E19)&gt;6)+AK$2,6,30),$H19&gt;=DATE(YEAR($E19)-(MONTH($E19)&lt;=6)+AK$2,7,1)),$K19*($I19-SUM($N19:AK19))*((DATE(YEAR($H19),MONTH($H19),DAY($H19))-DATE(YEAR($H19)-(MONTH($H19)&lt;=6),7,1))/365),
IF(AL$2&lt;=$J19,$K19*($I19-SUM($N19:AK19))*MROUND((EDATE($E19,12*AL$2))-(EDATE($E19,12*AK$2)),5)/365,""))))))</f>
        <v/>
      </c>
      <c r="AM19" s="249" t="str">
        <f xml:space="preserve">
IF($M19="SL",
IF($E19&gt;$D$1,"",
IF(DATE(YEAR($E19)+(MONTH($E19)&gt;6)+AL$2,6,30)&gt;$D$1,"",
IF(AND($H19&lt;&gt;"",$H19&lt;DATE(YEAR($E19)-(MONTH($E19)&lt;=6)+AL$2,7,1)),"",
IF(AND(SUM($N19:AL19)&lt;$I19,$H19&lt;&gt;"",$H19&lt;=DATE(YEAR($E19)+(MONTH($E19)&gt;6)+AL$2,6,30),$H19&gt;=DATE(YEAR($E19)-(MONTH($E19)&lt;=6)+AL$2,7,1)),$I19/($J19*365)*(DATE(YEAR($H19),MONTH($H19),DAY($H19))-DATE(YEAR($H19)-(MONTH($H19)&lt;=6),7,1)),
IF(AND(SUM($N19:AL19)&lt;$I19,AM$2&lt;=$J19),$I19/($J19*365)*MROUND((EDATE($E19,12*AM$2))-(EDATE($E19,12*AL$2)),5),
IF(AND(SUM($N19:AL19)&lt;$I19,AM$2&gt;$J19),$I19-SUM($N19:AL19),"")))))),
IF($E19&gt;$D$1,"",
IF(DATE(YEAR($E19)+(MONTH($E19)&gt;6)+AL$2,6,30)&gt;$D$1,"",
IF(AND($H19&lt;&gt;"",$H19&lt;DATE(YEAR($E19)-(MONTH($E19)&lt;=6)+AL$2,7,1)),"",
IF(AND(SUM($N19:AL19)&lt;$I19,$H19&lt;&gt;"",$H19&lt;=DATE(YEAR($E19)+(MONTH($E19)&gt;6)+AL$2,6,30),$H19&gt;=DATE(YEAR($E19)-(MONTH($E19)&lt;=6)+AL$2,7,1)),$K19*($I19-SUM($N19:AL19))*((DATE(YEAR($H19),MONTH($H19),DAY($H19))-DATE(YEAR($H19)-(MONTH($H19)&lt;=6),7,1))/365),
IF(AM$2&lt;=$J19,$K19*($I19-SUM($N19:AL19))*MROUND((EDATE($E19,12*AM$2))-(EDATE($E19,12*AL$2)),5)/365,""))))))</f>
        <v/>
      </c>
      <c r="AN19" s="249" t="str">
        <f xml:space="preserve">
IF($M19="SL",
IF($E19&gt;$D$1,"",
IF(DATE(YEAR($E19)+(MONTH($E19)&gt;6)+AM$2,6,30)&gt;$D$1,"",
IF(AND($H19&lt;&gt;"",$H19&lt;DATE(YEAR($E19)-(MONTH($E19)&lt;=6)+AM$2,7,1)),"",
IF(AND(SUM($N19:AM19)&lt;$I19,$H19&lt;&gt;"",$H19&lt;=DATE(YEAR($E19)+(MONTH($E19)&gt;6)+AM$2,6,30),$H19&gt;=DATE(YEAR($E19)-(MONTH($E19)&lt;=6)+AM$2,7,1)),$I19/($J19*365)*(DATE(YEAR($H19),MONTH($H19),DAY($H19))-DATE(YEAR($H19)-(MONTH($H19)&lt;=6),7,1)),
IF(AND(SUM($N19:AM19)&lt;$I19,AN$2&lt;=$J19),$I19/($J19*365)*MROUND((EDATE($E19,12*AN$2))-(EDATE($E19,12*AM$2)),5),
IF(AND(SUM($N19:AM19)&lt;$I19,AN$2&gt;$J19),$I19-SUM($N19:AM19),"")))))),
IF($E19&gt;$D$1,"",
IF(DATE(YEAR($E19)+(MONTH($E19)&gt;6)+AM$2,6,30)&gt;$D$1,"",
IF(AND($H19&lt;&gt;"",$H19&lt;DATE(YEAR($E19)-(MONTH($E19)&lt;=6)+AM$2,7,1)),"",
IF(AND(SUM($N19:AM19)&lt;$I19,$H19&lt;&gt;"",$H19&lt;=DATE(YEAR($E19)+(MONTH($E19)&gt;6)+AM$2,6,30),$H19&gt;=DATE(YEAR($E19)-(MONTH($E19)&lt;=6)+AM$2,7,1)),$K19*($I19-SUM($N19:AM19))*((DATE(YEAR($H19),MONTH($H19),DAY($H19))-DATE(YEAR($H19)-(MONTH($H19)&lt;=6),7,1))/365),
IF(AN$2&lt;=$J19,$K19*($I19-SUM($N19:AM19))*MROUND((EDATE($E19,12*AN$2))-(EDATE($E19,12*AM$2)),5)/365,""))))))</f>
        <v/>
      </c>
      <c r="AO19" s="249" t="str">
        <f xml:space="preserve">
IF($M19="SL",
IF($E19&gt;$D$1,"",
IF(DATE(YEAR($E19)+(MONTH($E19)&gt;6)+AN$2,6,30)&gt;$D$1,"",
IF(AND($H19&lt;&gt;"",$H19&lt;DATE(YEAR($E19)-(MONTH($E19)&lt;=6)+AN$2,7,1)),"",
IF(AND(SUM($N19:AN19)&lt;$I19,$H19&lt;&gt;"",$H19&lt;=DATE(YEAR($E19)+(MONTH($E19)&gt;6)+AN$2,6,30),$H19&gt;=DATE(YEAR($E19)-(MONTH($E19)&lt;=6)+AN$2,7,1)),$I19/($J19*365)*(DATE(YEAR($H19),MONTH($H19),DAY($H19))-DATE(YEAR($H19)-(MONTH($H19)&lt;=6),7,1)),
IF(AND(SUM($N19:AN19)&lt;$I19,AO$2&lt;=$J19),$I19/($J19*365)*MROUND((EDATE($E19,12*AO$2))-(EDATE($E19,12*AN$2)),5),
IF(AND(SUM($N19:AN19)&lt;$I19,AO$2&gt;$J19),$I19-SUM($N19:AN19),"")))))),
IF($E19&gt;$D$1,"",
IF(DATE(YEAR($E19)+(MONTH($E19)&gt;6)+AN$2,6,30)&gt;$D$1,"",
IF(AND($H19&lt;&gt;"",$H19&lt;DATE(YEAR($E19)-(MONTH($E19)&lt;=6)+AN$2,7,1)),"",
IF(AND(SUM($N19:AN19)&lt;$I19,$H19&lt;&gt;"",$H19&lt;=DATE(YEAR($E19)+(MONTH($E19)&gt;6)+AN$2,6,30),$H19&gt;=DATE(YEAR($E19)-(MONTH($E19)&lt;=6)+AN$2,7,1)),$K19*($I19-SUM($N19:AN19))*((DATE(YEAR($H19),MONTH($H19),DAY($H19))-DATE(YEAR($H19)-(MONTH($H19)&lt;=6),7,1))/365),
IF(AO$2&lt;=$J19,$K19*($I19-SUM($N19:AN19))*MROUND((EDATE($E19,12*AO$2))-(EDATE($E19,12*AN$2)),5)/365,""))))))</f>
        <v/>
      </c>
      <c r="AP19" s="249" t="str">
        <f xml:space="preserve">
IF($M19="SL",
IF($E19&gt;$D$1,"",
IF(DATE(YEAR($E19)+(MONTH($E19)&gt;6)+AO$2,6,30)&gt;$D$1,"",
IF(AND($H19&lt;&gt;"",$H19&lt;DATE(YEAR($E19)-(MONTH($E19)&lt;=6)+AO$2,7,1)),"",
IF(AND(SUM($N19:AO19)&lt;$I19,$H19&lt;&gt;"",$H19&lt;=DATE(YEAR($E19)+(MONTH($E19)&gt;6)+AO$2,6,30),$H19&gt;=DATE(YEAR($E19)-(MONTH($E19)&lt;=6)+AO$2,7,1)),$I19/($J19*365)*(DATE(YEAR($H19),MONTH($H19),DAY($H19))-DATE(YEAR($H19)-(MONTH($H19)&lt;=6),7,1)),
IF(AND(SUM($N19:AO19)&lt;$I19,AP$2&lt;=$J19),$I19/($J19*365)*MROUND((EDATE($E19,12*AP$2))-(EDATE($E19,12*AO$2)),5),
IF(AND(SUM($N19:AO19)&lt;$I19,AP$2&gt;$J19),$I19-SUM($N19:AO19),"")))))),
IF($E19&gt;$D$1,"",
IF(DATE(YEAR($E19)+(MONTH($E19)&gt;6)+AO$2,6,30)&gt;$D$1,"",
IF(AND($H19&lt;&gt;"",$H19&lt;DATE(YEAR($E19)-(MONTH($E19)&lt;=6)+AO$2,7,1)),"",
IF(AND(SUM($N19:AO19)&lt;$I19,$H19&lt;&gt;"",$H19&lt;=DATE(YEAR($E19)+(MONTH($E19)&gt;6)+AO$2,6,30),$H19&gt;=DATE(YEAR($E19)-(MONTH($E19)&lt;=6)+AO$2,7,1)),$K19*($I19-SUM($N19:AO19))*((DATE(YEAR($H19),MONTH($H19),DAY($H19))-DATE(YEAR($H19)-(MONTH($H19)&lt;=6),7,1))/365),
IF(AP$2&lt;=$J19,$K19*($I19-SUM($N19:AO19))*MROUND((EDATE($E19,12*AP$2))-(EDATE($E19,12*AO$2)),5)/365,""))))))</f>
        <v/>
      </c>
      <c r="AQ19" s="249" t="str">
        <f xml:space="preserve">
IF($M19="SL",
IF($E19&gt;$D$1,"",
IF(DATE(YEAR($E19)+(MONTH($E19)&gt;6)+AP$2,6,30)&gt;$D$1,"",
IF(AND($H19&lt;&gt;"",$H19&lt;DATE(YEAR($E19)-(MONTH($E19)&lt;=6)+AP$2,7,1)),"",
IF(AND(SUM($N19:AP19)&lt;$I19,$H19&lt;&gt;"",$H19&lt;=DATE(YEAR($E19)+(MONTH($E19)&gt;6)+AP$2,6,30),$H19&gt;=DATE(YEAR($E19)-(MONTH($E19)&lt;=6)+AP$2,7,1)),$I19/($J19*365)*(DATE(YEAR($H19),MONTH($H19),DAY($H19))-DATE(YEAR($H19)-(MONTH($H19)&lt;=6),7,1)),
IF(AND(SUM($N19:AP19)&lt;$I19,AQ$2&lt;=$J19),$I19/($J19*365)*MROUND((EDATE($E19,12*AQ$2))-(EDATE($E19,12*AP$2)),5),
IF(AND(SUM($N19:AP19)&lt;$I19,AQ$2&gt;$J19),$I19-SUM($N19:AP19),"")))))),
IF($E19&gt;$D$1,"",
IF(DATE(YEAR($E19)+(MONTH($E19)&gt;6)+AP$2,6,30)&gt;$D$1,"",
IF(AND($H19&lt;&gt;"",$H19&lt;DATE(YEAR($E19)-(MONTH($E19)&lt;=6)+AP$2,7,1)),"",
IF(AND(SUM($N19:AP19)&lt;$I19,$H19&lt;&gt;"",$H19&lt;=DATE(YEAR($E19)+(MONTH($E19)&gt;6)+AP$2,6,30),$H19&gt;=DATE(YEAR($E19)-(MONTH($E19)&lt;=6)+AP$2,7,1)),$K19*($I19-SUM($N19:AP19))*((DATE(YEAR($H19),MONTH($H19),DAY($H19))-DATE(YEAR($H19)-(MONTH($H19)&lt;=6),7,1))/365),
IF(AQ$2&lt;=$J19,$K19*($I19-SUM($N19:AP19))*MROUND((EDATE($E19,12*AQ$2))-(EDATE($E19,12*AP$2)),5)/365,""))))))</f>
        <v/>
      </c>
      <c r="AR19" s="250">
        <f t="shared" si="6"/>
        <v>0</v>
      </c>
      <c r="AS19" s="250">
        <f t="shared" si="7"/>
        <v>0</v>
      </c>
      <c r="AU19" s="250">
        <f t="shared" si="8"/>
        <v>0</v>
      </c>
      <c r="AV19" s="250">
        <f t="shared" si="9"/>
        <v>0</v>
      </c>
      <c r="AW19" s="243"/>
      <c r="AX19" s="243"/>
      <c r="AY19" s="290"/>
    </row>
    <row r="20" spans="2:51" x14ac:dyDescent="0.35">
      <c r="B20" s="244" t="str">
        <f t="shared" si="12"/>
        <v/>
      </c>
      <c r="C20" s="244"/>
      <c r="D20" s="244"/>
      <c r="E20" s="407"/>
      <c r="F20" s="246" t="str">
        <f t="shared" si="3"/>
        <v/>
      </c>
      <c r="G20" s="246" t="str">
        <f t="shared" si="13"/>
        <v/>
      </c>
      <c r="H20" s="408"/>
      <c r="I20" s="250"/>
      <c r="J20" s="244"/>
      <c r="K20" s="247" t="str">
        <f t="shared" si="14"/>
        <v/>
      </c>
      <c r="L20" s="297"/>
      <c r="M20" s="409" t="str">
        <f>IFERROR(VLOOKUP($L20,'Ref tables'!$I$3:$J$4,2,0),"")</f>
        <v/>
      </c>
      <c r="N20" s="249" t="str">
        <f t="shared" si="16"/>
        <v/>
      </c>
      <c r="O20" s="249" t="str">
        <f xml:space="preserve">
IF($M20="SL",
IF($E20&gt;$D$1,"",
IF(DATE(YEAR($E20)+(MONTH($E20)&gt;6)+N$2,6,30)&gt;$D$1,"",
IF(AND($H20&lt;&gt;"",$H20&lt;DATE(YEAR($E20)-(MONTH($E20)&lt;=6)+N$2,7,1)),"",
IF(AND(SUM($N20:N20)&lt;$I20,$H20&lt;&gt;"",$H20&lt;=DATE(YEAR($E20)+(MONTH($E20)&gt;6)+N$2,6,30),$H20&gt;=DATE(YEAR($E20)-(MONTH($E20)&lt;=6)+N$2,7,1)),$I20/($J20*365)*(DATE(YEAR($H20),MONTH($H20),DAY($H20))-DATE(YEAR($H20)-(MONTH($H20)&lt;=6),7,1)),
IF(AND(SUM($N20:N20)&lt;$I20,O$2&lt;=$J20),$I20/($J20*365)*MROUND((EDATE($E20,12*O$2))-(EDATE($E20,12*N$2)),5),
IF(AND(SUM($N20:N20)&lt;$I20,O$2&gt;$J20),$I20-SUM($N20:N20),"")))))),
IF($E20&gt;$D$1,"",
IF(DATE(YEAR($E20)+(MONTH($E20)&gt;6)+N$2,6,30)&gt;$D$1,"",
IF(AND($H20&lt;&gt;"",$H20&lt;DATE(YEAR($E20)-(MONTH($E20)&lt;=6)+N$2,7,1)),"",
IF(AND(SUM($N20:N20)&lt;$I20,$H20&lt;&gt;"",$H20&lt;=DATE(YEAR($E20)+(MONTH($E20)&gt;6)+N$2,6,30),$H20&gt;=DATE(YEAR($E20)-(MONTH($E20)&lt;=6)+N$2,7,1)),$K20*($I20-SUM($N20:N20))*((DATE(YEAR($H20),MONTH($H20),DAY($H20))-DATE(YEAR($H20)-(MONTH($H20)&lt;=6),7,1))/365),
IF(O$2&lt;=$J20,$K20*($I20-SUM($N20:N20))*MROUND((EDATE($E20,12*O$2))-(EDATE($E20,12*N$2)),5)/365,""))))))</f>
        <v/>
      </c>
      <c r="P20" s="249" t="str">
        <f xml:space="preserve">
IF($M20="SL",
IF($E20&gt;$D$1,"",
IF(DATE(YEAR($E20)+(MONTH($E20)&gt;6)+O$2,6,30)&gt;$D$1,"",
IF(AND($H20&lt;&gt;"",$H20&lt;DATE(YEAR($E20)-(MONTH($E20)&lt;=6)+O$2,7,1)),"",
IF(AND(SUM($N20:O20)&lt;$I20,$H20&lt;&gt;"",$H20&lt;=DATE(YEAR($E20)+(MONTH($E20)&gt;6)+O$2,6,30),$H20&gt;=DATE(YEAR($E20)-(MONTH($E20)&lt;=6)+O$2,7,1)),$I20/($J20*365)*(DATE(YEAR($H20),MONTH($H20),DAY($H20))-DATE(YEAR($H20)-(MONTH($H20)&lt;=6),7,1)),
IF(AND(SUM($N20:O20)&lt;$I20,P$2&lt;=$J20),$I20/($J20*365)*MROUND((EDATE($E20,12*P$2))-(EDATE($E20,12*O$2)),5),
IF(AND(SUM($N20:O20)&lt;$I20,P$2&gt;$J20),$I20-SUM($N20:O20),"")))))),
IF($E20&gt;$D$1,"",
IF(DATE(YEAR($E20)+(MONTH($E20)&gt;6)+O$2,6,30)&gt;$D$1,"",
IF(AND($H20&lt;&gt;"",$H20&lt;DATE(YEAR($E20)-(MONTH($E20)&lt;=6)+O$2,7,1)),"",
IF(AND(SUM($N20:O20)&lt;$I20,$H20&lt;&gt;"",$H20&lt;=DATE(YEAR($E20)+(MONTH($E20)&gt;6)+O$2,6,30),$H20&gt;=DATE(YEAR($E20)-(MONTH($E20)&lt;=6)+O$2,7,1)),$K20*($I20-SUM($N20:O20))*((DATE(YEAR($H20),MONTH($H20),DAY($H20))-DATE(YEAR($H20)-(MONTH($H20)&lt;=6),7,1))/365),
IF(P$2&lt;=$J20,$K20*($I20-SUM($N20:O20))*MROUND((EDATE($E20,12*P$2))-(EDATE($E20,12*O$2)),5)/365,""))))))</f>
        <v/>
      </c>
      <c r="Q20" s="249" t="str">
        <f xml:space="preserve">
IF($M20="SL",
IF($E20&gt;$D$1,"",
IF(DATE(YEAR($E20)+(MONTH($E20)&gt;6)+P$2,6,30)&gt;$D$1,"",
IF(AND($H20&lt;&gt;"",$H20&lt;DATE(YEAR($E20)-(MONTH($E20)&lt;=6)+P$2,7,1)),"",
IF(AND(SUM($N20:P20)&lt;$I20,$H20&lt;&gt;"",$H20&lt;=DATE(YEAR($E20)+(MONTH($E20)&gt;6)+P$2,6,30),$H20&gt;=DATE(YEAR($E20)-(MONTH($E20)&lt;=6)+P$2,7,1)),$I20/($J20*365)*(DATE(YEAR($H20),MONTH($H20),DAY($H20))-DATE(YEAR($H20)-(MONTH($H20)&lt;=6),7,1)),
IF(AND(SUM($N20:P20)&lt;$I20,Q$2&lt;=$J20),$I20/($J20*365)*MROUND((EDATE($E20,12*Q$2))-(EDATE($E20,12*P$2)),5),
IF(AND(SUM($N20:P20)&lt;$I20,Q$2&gt;$J20),$I20-SUM($N20:P20),"")))))),
IF($E20&gt;$D$1,"",
IF(DATE(YEAR($E20)+(MONTH($E20)&gt;6)+P$2,6,30)&gt;$D$1,"",
IF(AND($H20&lt;&gt;"",$H20&lt;DATE(YEAR($E20)-(MONTH($E20)&lt;=6)+P$2,7,1)),"",
IF(AND(SUM($N20:P20)&lt;$I20,$H20&lt;&gt;"",$H20&lt;=DATE(YEAR($E20)+(MONTH($E20)&gt;6)+P$2,6,30),$H20&gt;=DATE(YEAR($E20)-(MONTH($E20)&lt;=6)+P$2,7,1)),$K20*($I20-SUM($N20:P20))*((DATE(YEAR($H20),MONTH($H20),DAY($H20))-DATE(YEAR($H20)-(MONTH($H20)&lt;=6),7,1))/365),
IF(Q$2&lt;=$J20,$K20*($I20-SUM($N20:P20))*MROUND((EDATE($E20,12*Q$2))-(EDATE($E20,12*P$2)),5)/365,""))))))</f>
        <v/>
      </c>
      <c r="R20" s="249" t="str">
        <f xml:space="preserve">
IF($M20="SL",
IF($E20&gt;$D$1,"",
IF(DATE(YEAR($E20)+(MONTH($E20)&gt;6)+Q$2,6,30)&gt;$D$1,"",
IF(AND($H20&lt;&gt;"",$H20&lt;DATE(YEAR($E20)-(MONTH($E20)&lt;=6)+Q$2,7,1)),"",
IF(AND(SUM($N20:Q20)&lt;$I20,$H20&lt;&gt;"",$H20&lt;=DATE(YEAR($E20)+(MONTH($E20)&gt;6)+Q$2,6,30),$H20&gt;=DATE(YEAR($E20)-(MONTH($E20)&lt;=6)+Q$2,7,1)),$I20/($J20*365)*(DATE(YEAR($H20),MONTH($H20),DAY($H20))-DATE(YEAR($H20)-(MONTH($H20)&lt;=6),7,1)),
IF(AND(SUM($N20:Q20)&lt;$I20,R$2&lt;=$J20),$I20/($J20*365)*MROUND((EDATE($E20,12*R$2))-(EDATE($E20,12*Q$2)),5),
IF(AND(SUM($N20:Q20)&lt;$I20,R$2&gt;$J20),$I20-SUM($N20:Q20),"")))))),
IF($E20&gt;$D$1,"",
IF(DATE(YEAR($E20)+(MONTH($E20)&gt;6)+Q$2,6,30)&gt;$D$1,"",
IF(AND($H20&lt;&gt;"",$H20&lt;DATE(YEAR($E20)-(MONTH($E20)&lt;=6)+Q$2,7,1)),"",
IF(AND(SUM($N20:Q20)&lt;$I20,$H20&lt;&gt;"",$H20&lt;=DATE(YEAR($E20)+(MONTH($E20)&gt;6)+Q$2,6,30),$H20&gt;=DATE(YEAR($E20)-(MONTH($E20)&lt;=6)+Q$2,7,1)),$K20*($I20-SUM($N20:Q20))*((DATE(YEAR($H20),MONTH($H20),DAY($H20))-DATE(YEAR($H20)-(MONTH($H20)&lt;=6),7,1))/365),
IF(R$2&lt;=$J20,$K20*($I20-SUM($N20:Q20))*MROUND((EDATE($E20,12*R$2))-(EDATE($E20,12*Q$2)),5)/365,""))))))</f>
        <v/>
      </c>
      <c r="S20" s="249" t="str">
        <f xml:space="preserve">
IF($M20="SL",
IF($E20&gt;$D$1,"",
IF(DATE(YEAR($E20)+(MONTH($E20)&gt;6)+R$2,6,30)&gt;$D$1,"",
IF(AND($H20&lt;&gt;"",$H20&lt;DATE(YEAR($E20)-(MONTH($E20)&lt;=6)+R$2,7,1)),"",
IF(AND(SUM($N20:R20)&lt;$I20,$H20&lt;&gt;"",$H20&lt;=DATE(YEAR($E20)+(MONTH($E20)&gt;6)+R$2,6,30),$H20&gt;=DATE(YEAR($E20)-(MONTH($E20)&lt;=6)+R$2,7,1)),$I20/($J20*365)*(DATE(YEAR($H20),MONTH($H20),DAY($H20))-DATE(YEAR($H20)-(MONTH($H20)&lt;=6),7,1)),
IF(AND(SUM($N20:R20)&lt;$I20,S$2&lt;=$J20),$I20/($J20*365)*MROUND((EDATE($E20,12*S$2))-(EDATE($E20,12*R$2)),5),
IF(AND(SUM($N20:R20)&lt;$I20,S$2&gt;$J20),$I20-SUM($N20:R20),"")))))),
IF($E20&gt;$D$1,"",
IF(DATE(YEAR($E20)+(MONTH($E20)&gt;6)+R$2,6,30)&gt;$D$1,"",
IF(AND($H20&lt;&gt;"",$H20&lt;DATE(YEAR($E20)-(MONTH($E20)&lt;=6)+R$2,7,1)),"",
IF(AND(SUM($N20:R20)&lt;$I20,$H20&lt;&gt;"",$H20&lt;=DATE(YEAR($E20)+(MONTH($E20)&gt;6)+R$2,6,30),$H20&gt;=DATE(YEAR($E20)-(MONTH($E20)&lt;=6)+R$2,7,1)),$K20*($I20-SUM($N20:R20))*((DATE(YEAR($H20),MONTH($H20),DAY($H20))-DATE(YEAR($H20)-(MONTH($H20)&lt;=6),7,1))/365),
IF(S$2&lt;=$J20,$K20*($I20-SUM($N20:R20))*MROUND((EDATE($E20,12*S$2))-(EDATE($E20,12*R$2)),5)/365,""))))))</f>
        <v/>
      </c>
      <c r="T20" s="249" t="str">
        <f xml:space="preserve">
IF($M20="SL",
IF($E20&gt;$D$1,"",
IF(DATE(YEAR($E20)+(MONTH($E20)&gt;6)+S$2,6,30)&gt;$D$1,"",
IF(AND($H20&lt;&gt;"",$H20&lt;DATE(YEAR($E20)-(MONTH($E20)&lt;=6)+S$2,7,1)),"",
IF(AND(SUM($N20:S20)&lt;$I20,$H20&lt;&gt;"",$H20&lt;=DATE(YEAR($E20)+(MONTH($E20)&gt;6)+S$2,6,30),$H20&gt;=DATE(YEAR($E20)-(MONTH($E20)&lt;=6)+S$2,7,1)),$I20/($J20*365)*(DATE(YEAR($H20),MONTH($H20),DAY($H20))-DATE(YEAR($H20)-(MONTH($H20)&lt;=6),7,1)),
IF(AND(SUM($N20:S20)&lt;$I20,T$2&lt;=$J20),$I20/($J20*365)*MROUND((EDATE($E20,12*T$2))-(EDATE($E20,12*S$2)),5),
IF(AND(SUM($N20:S20)&lt;$I20,T$2&gt;$J20),$I20-SUM($N20:S20),"")))))),
IF($E20&gt;$D$1,"",
IF(DATE(YEAR($E20)+(MONTH($E20)&gt;6)+S$2,6,30)&gt;$D$1,"",
IF(AND($H20&lt;&gt;"",$H20&lt;DATE(YEAR($E20)-(MONTH($E20)&lt;=6)+S$2,7,1)),"",
IF(AND(SUM($N20:S20)&lt;$I20,$H20&lt;&gt;"",$H20&lt;=DATE(YEAR($E20)+(MONTH($E20)&gt;6)+S$2,6,30),$H20&gt;=DATE(YEAR($E20)-(MONTH($E20)&lt;=6)+S$2,7,1)),$K20*($I20-SUM($N20:S20))*((DATE(YEAR($H20),MONTH($H20),DAY($H20))-DATE(YEAR($H20)-(MONTH($H20)&lt;=6),7,1))/365),
IF(T$2&lt;=$J20,$K20*($I20-SUM($N20:S20))*MROUND((EDATE($E20,12*T$2))-(EDATE($E20,12*S$2)),5)/365,""))))))</f>
        <v/>
      </c>
      <c r="U20" s="249" t="str">
        <f xml:space="preserve">
IF($M20="SL",
IF($E20&gt;$D$1,"",
IF(DATE(YEAR($E20)+(MONTH($E20)&gt;6)+T$2,6,30)&gt;$D$1,"",
IF(AND($H20&lt;&gt;"",$H20&lt;DATE(YEAR($E20)-(MONTH($E20)&lt;=6)+T$2,7,1)),"",
IF(AND(SUM($N20:T20)&lt;$I20,$H20&lt;&gt;"",$H20&lt;=DATE(YEAR($E20)+(MONTH($E20)&gt;6)+T$2,6,30),$H20&gt;=DATE(YEAR($E20)-(MONTH($E20)&lt;=6)+T$2,7,1)),$I20/($J20*365)*(DATE(YEAR($H20),MONTH($H20),DAY($H20))-DATE(YEAR($H20)-(MONTH($H20)&lt;=6),7,1)),
IF(AND(SUM($N20:T20)&lt;$I20,U$2&lt;=$J20),$I20/($J20*365)*MROUND((EDATE($E20,12*U$2))-(EDATE($E20,12*T$2)),5),
IF(AND(SUM($N20:T20)&lt;$I20,U$2&gt;$J20),$I20-SUM($N20:T20),"")))))),
IF($E20&gt;$D$1,"",
IF(DATE(YEAR($E20)+(MONTH($E20)&gt;6)+T$2,6,30)&gt;$D$1,"",
IF(AND($H20&lt;&gt;"",$H20&lt;DATE(YEAR($E20)-(MONTH($E20)&lt;=6)+T$2,7,1)),"",
IF(AND(SUM($N20:T20)&lt;$I20,$H20&lt;&gt;"",$H20&lt;=DATE(YEAR($E20)+(MONTH($E20)&gt;6)+T$2,6,30),$H20&gt;=DATE(YEAR($E20)-(MONTH($E20)&lt;=6)+T$2,7,1)),$K20*($I20-SUM($N20:T20))*((DATE(YEAR($H20),MONTH($H20),DAY($H20))-DATE(YEAR($H20)-(MONTH($H20)&lt;=6),7,1))/365),
IF(U$2&lt;=$J20,$K20*($I20-SUM($N20:T20))*MROUND((EDATE($E20,12*U$2))-(EDATE($E20,12*T$2)),5)/365,""))))))</f>
        <v/>
      </c>
      <c r="V20" s="249" t="str">
        <f xml:space="preserve">
IF($M20="SL",
IF($E20&gt;$D$1,"",
IF(DATE(YEAR($E20)+(MONTH($E20)&gt;6)+U$2,6,30)&gt;$D$1,"",
IF(AND($H20&lt;&gt;"",$H20&lt;DATE(YEAR($E20)-(MONTH($E20)&lt;=6)+U$2,7,1)),"",
IF(AND(SUM($N20:U20)&lt;$I20,$H20&lt;&gt;"",$H20&lt;=DATE(YEAR($E20)+(MONTH($E20)&gt;6)+U$2,6,30),$H20&gt;=DATE(YEAR($E20)-(MONTH($E20)&lt;=6)+U$2,7,1)),$I20/($J20*365)*(DATE(YEAR($H20),MONTH($H20),DAY($H20))-DATE(YEAR($H20)-(MONTH($H20)&lt;=6),7,1)),
IF(AND(SUM($N20:U20)&lt;$I20,V$2&lt;=$J20),$I20/($J20*365)*MROUND((EDATE($E20,12*V$2))-(EDATE($E20,12*U$2)),5),
IF(AND(SUM($N20:U20)&lt;$I20,V$2&gt;$J20),$I20-SUM($N20:U20),"")))))),
IF($E20&gt;$D$1,"",
IF(DATE(YEAR($E20)+(MONTH($E20)&gt;6)+U$2,6,30)&gt;$D$1,"",
IF(AND($H20&lt;&gt;"",$H20&lt;DATE(YEAR($E20)-(MONTH($E20)&lt;=6)+U$2,7,1)),"",
IF(AND(SUM($N20:U20)&lt;$I20,$H20&lt;&gt;"",$H20&lt;=DATE(YEAR($E20)+(MONTH($E20)&gt;6)+U$2,6,30),$H20&gt;=DATE(YEAR($E20)-(MONTH($E20)&lt;=6)+U$2,7,1)),$K20*($I20-SUM($N20:U20))*((DATE(YEAR($H20),MONTH($H20),DAY($H20))-DATE(YEAR($H20)-(MONTH($H20)&lt;=6),7,1))/365),
IF(V$2&lt;=$J20,$K20*($I20-SUM($N20:U20))*MROUND((EDATE($E20,12*V$2))-(EDATE($E20,12*U$2)),5)/365,""))))))</f>
        <v/>
      </c>
      <c r="W20" s="249" t="str">
        <f xml:space="preserve">
IF($M20="SL",
IF($E20&gt;$D$1,"",
IF(DATE(YEAR($E20)+(MONTH($E20)&gt;6)+V$2,6,30)&gt;$D$1,"",
IF(AND($H20&lt;&gt;"",$H20&lt;DATE(YEAR($E20)-(MONTH($E20)&lt;=6)+V$2,7,1)),"",
IF(AND(SUM($N20:V20)&lt;$I20,$H20&lt;&gt;"",$H20&lt;=DATE(YEAR($E20)+(MONTH($E20)&gt;6)+V$2,6,30),$H20&gt;=DATE(YEAR($E20)-(MONTH($E20)&lt;=6)+V$2,7,1)),$I20/($J20*365)*(DATE(YEAR($H20),MONTH($H20),DAY($H20))-DATE(YEAR($H20)-(MONTH($H20)&lt;=6),7,1)),
IF(AND(SUM($N20:V20)&lt;$I20,W$2&lt;=$J20),$I20/($J20*365)*MROUND((EDATE($E20,12*W$2))-(EDATE($E20,12*V$2)),5),
IF(AND(SUM($N20:V20)&lt;$I20,W$2&gt;$J20),$I20-SUM($N20:V20),"")))))),
IF($E20&gt;$D$1,"",
IF(DATE(YEAR($E20)+(MONTH($E20)&gt;6)+V$2,6,30)&gt;$D$1,"",
IF(AND($H20&lt;&gt;"",$H20&lt;DATE(YEAR($E20)-(MONTH($E20)&lt;=6)+V$2,7,1)),"",
IF(AND(SUM($N20:V20)&lt;$I20,$H20&lt;&gt;"",$H20&lt;=DATE(YEAR($E20)+(MONTH($E20)&gt;6)+V$2,6,30),$H20&gt;=DATE(YEAR($E20)-(MONTH($E20)&lt;=6)+V$2,7,1)),$K20*($I20-SUM($N20:V20))*((DATE(YEAR($H20),MONTH($H20),DAY($H20))-DATE(YEAR($H20)-(MONTH($H20)&lt;=6),7,1))/365),
IF(W$2&lt;=$J20,$K20*($I20-SUM($N20:V20))*MROUND((EDATE($E20,12*W$2))-(EDATE($E20,12*V$2)),5)/365,""))))))</f>
        <v/>
      </c>
      <c r="X20" s="249" t="str">
        <f xml:space="preserve">
IF($M20="SL",
IF($E20&gt;$D$1,"",
IF(DATE(YEAR($E20)+(MONTH($E20)&gt;6)+W$2,6,30)&gt;$D$1,"",
IF(AND($H20&lt;&gt;"",$H20&lt;DATE(YEAR($E20)-(MONTH($E20)&lt;=6)+W$2,7,1)),"",
IF(AND(SUM($N20:W20)&lt;$I20,$H20&lt;&gt;"",$H20&lt;=DATE(YEAR($E20)+(MONTH($E20)&gt;6)+W$2,6,30),$H20&gt;=DATE(YEAR($E20)-(MONTH($E20)&lt;=6)+W$2,7,1)),$I20/($J20*365)*(DATE(YEAR($H20),MONTH($H20),DAY($H20))-DATE(YEAR($H20)-(MONTH($H20)&lt;=6),7,1)),
IF(AND(SUM($N20:W20)&lt;$I20,X$2&lt;=$J20),$I20/($J20*365)*MROUND((EDATE($E20,12*X$2))-(EDATE($E20,12*W$2)),5),
IF(AND(SUM($N20:W20)&lt;$I20,X$2&gt;$J20),$I20-SUM($N20:W20),"")))))),
IF($E20&gt;$D$1,"",
IF(DATE(YEAR($E20)+(MONTH($E20)&gt;6)+W$2,6,30)&gt;$D$1,"",
IF(AND($H20&lt;&gt;"",$H20&lt;DATE(YEAR($E20)-(MONTH($E20)&lt;=6)+W$2,7,1)),"",
IF(AND(SUM($N20:W20)&lt;$I20,$H20&lt;&gt;"",$H20&lt;=DATE(YEAR($E20)+(MONTH($E20)&gt;6)+W$2,6,30),$H20&gt;=DATE(YEAR($E20)-(MONTH($E20)&lt;=6)+W$2,7,1)),$K20*($I20-SUM($N20:W20))*((DATE(YEAR($H20),MONTH($H20),DAY($H20))-DATE(YEAR($H20)-(MONTH($H20)&lt;=6),7,1))/365),
IF(X$2&lt;=$J20,$K20*($I20-SUM($N20:W20))*MROUND((EDATE($E20,12*X$2))-(EDATE($E20,12*W$2)),5)/365,""))))))</f>
        <v/>
      </c>
      <c r="Y20" s="249" t="str">
        <f xml:space="preserve">
IF($M20="SL",
IF($E20&gt;$D$1,"",
IF(DATE(YEAR($E20)+(MONTH($E20)&gt;6)+X$2,6,30)&gt;$D$1,"",
IF(AND($H20&lt;&gt;"",$H20&lt;DATE(YEAR($E20)-(MONTH($E20)&lt;=6)+X$2,7,1)),"",
IF(AND(SUM($N20:X20)&lt;$I20,$H20&lt;&gt;"",$H20&lt;=DATE(YEAR($E20)+(MONTH($E20)&gt;6)+X$2,6,30),$H20&gt;=DATE(YEAR($E20)-(MONTH($E20)&lt;=6)+X$2,7,1)),$I20/($J20*365)*(DATE(YEAR($H20),MONTH($H20),DAY($H20))-DATE(YEAR($H20)-(MONTH($H20)&lt;=6),7,1)),
IF(AND(SUM($N20:X20)&lt;$I20,Y$2&lt;=$J20),$I20/($J20*365)*MROUND((EDATE($E20,12*Y$2))-(EDATE($E20,12*X$2)),5),
IF(AND(SUM($N20:X20)&lt;$I20,Y$2&gt;$J20),$I20-SUM($N20:X20),"")))))),
IF($E20&gt;$D$1,"",
IF(DATE(YEAR($E20)+(MONTH($E20)&gt;6)+X$2,6,30)&gt;$D$1,"",
IF(AND($H20&lt;&gt;"",$H20&lt;DATE(YEAR($E20)-(MONTH($E20)&lt;=6)+X$2,7,1)),"",
IF(AND(SUM($N20:X20)&lt;$I20,$H20&lt;&gt;"",$H20&lt;=DATE(YEAR($E20)+(MONTH($E20)&gt;6)+X$2,6,30),$H20&gt;=DATE(YEAR($E20)-(MONTH($E20)&lt;=6)+X$2,7,1)),$K20*($I20-SUM($N20:X20))*((DATE(YEAR($H20),MONTH($H20),DAY($H20))-DATE(YEAR($H20)-(MONTH($H20)&lt;=6),7,1))/365),
IF(Y$2&lt;=$J20,$K20*($I20-SUM($N20:X20))*MROUND((EDATE($E20,12*Y$2))-(EDATE($E20,12*X$2)),5)/365,""))))))</f>
        <v/>
      </c>
      <c r="Z20" s="249" t="str">
        <f xml:space="preserve">
IF($M20="SL",
IF($E20&gt;$D$1,"",
IF(DATE(YEAR($E20)+(MONTH($E20)&gt;6)+Y$2,6,30)&gt;$D$1,"",
IF(AND($H20&lt;&gt;"",$H20&lt;DATE(YEAR($E20)-(MONTH($E20)&lt;=6)+Y$2,7,1)),"",
IF(AND(SUM($N20:Y20)&lt;$I20,$H20&lt;&gt;"",$H20&lt;=DATE(YEAR($E20)+(MONTH($E20)&gt;6)+Y$2,6,30),$H20&gt;=DATE(YEAR($E20)-(MONTH($E20)&lt;=6)+Y$2,7,1)),$I20/($J20*365)*(DATE(YEAR($H20),MONTH($H20),DAY($H20))-DATE(YEAR($H20)-(MONTH($H20)&lt;=6),7,1)),
IF(AND(SUM($N20:Y20)&lt;$I20,Z$2&lt;=$J20),$I20/($J20*365)*MROUND((EDATE($E20,12*Z$2))-(EDATE($E20,12*Y$2)),5),
IF(AND(SUM($N20:Y20)&lt;$I20,Z$2&gt;$J20),$I20-SUM($N20:Y20),"")))))),
IF($E20&gt;$D$1,"",
IF(DATE(YEAR($E20)+(MONTH($E20)&gt;6)+Y$2,6,30)&gt;$D$1,"",
IF(AND($H20&lt;&gt;"",$H20&lt;DATE(YEAR($E20)-(MONTH($E20)&lt;=6)+Y$2,7,1)),"",
IF(AND(SUM($N20:Y20)&lt;$I20,$H20&lt;&gt;"",$H20&lt;=DATE(YEAR($E20)+(MONTH($E20)&gt;6)+Y$2,6,30),$H20&gt;=DATE(YEAR($E20)-(MONTH($E20)&lt;=6)+Y$2,7,1)),$K20*($I20-SUM($N20:Y20))*((DATE(YEAR($H20),MONTH($H20),DAY($H20))-DATE(YEAR($H20)-(MONTH($H20)&lt;=6),7,1))/365),
IF(Z$2&lt;=$J20,$K20*($I20-SUM($N20:Y20))*MROUND((EDATE($E20,12*Z$2))-(EDATE($E20,12*Y$2)),5)/365,""))))))</f>
        <v/>
      </c>
      <c r="AA20" s="249" t="str">
        <f xml:space="preserve">
IF($M20="SL",
IF($E20&gt;$D$1,"",
IF(DATE(YEAR($E20)+(MONTH($E20)&gt;6)+Z$2,6,30)&gt;$D$1,"",
IF(AND($H20&lt;&gt;"",$H20&lt;DATE(YEAR($E20)-(MONTH($E20)&lt;=6)+Z$2,7,1)),"",
IF(AND(SUM($N20:Z20)&lt;$I20,$H20&lt;&gt;"",$H20&lt;=DATE(YEAR($E20)+(MONTH($E20)&gt;6)+Z$2,6,30),$H20&gt;=DATE(YEAR($E20)-(MONTH($E20)&lt;=6)+Z$2,7,1)),$I20/($J20*365)*(DATE(YEAR($H20),MONTH($H20),DAY($H20))-DATE(YEAR($H20)-(MONTH($H20)&lt;=6),7,1)),
IF(AND(SUM($N20:Z20)&lt;$I20,AA$2&lt;=$J20),$I20/($J20*365)*MROUND((EDATE($E20,12*AA$2))-(EDATE($E20,12*Z$2)),5),
IF(AND(SUM($N20:Z20)&lt;$I20,AA$2&gt;$J20),$I20-SUM($N20:Z20),"")))))),
IF($E20&gt;$D$1,"",
IF(DATE(YEAR($E20)+(MONTH($E20)&gt;6)+Z$2,6,30)&gt;$D$1,"",
IF(AND($H20&lt;&gt;"",$H20&lt;DATE(YEAR($E20)-(MONTH($E20)&lt;=6)+Z$2,7,1)),"",
IF(AND(SUM($N20:Z20)&lt;$I20,$H20&lt;&gt;"",$H20&lt;=DATE(YEAR($E20)+(MONTH($E20)&gt;6)+Z$2,6,30),$H20&gt;=DATE(YEAR($E20)-(MONTH($E20)&lt;=6)+Z$2,7,1)),$K20*($I20-SUM($N20:Z20))*((DATE(YEAR($H20),MONTH($H20),DAY($H20))-DATE(YEAR($H20)-(MONTH($H20)&lt;=6),7,1))/365),
IF(AA$2&lt;=$J20,$K20*($I20-SUM($N20:Z20))*MROUND((EDATE($E20,12*AA$2))-(EDATE($E20,12*Z$2)),5)/365,""))))))</f>
        <v/>
      </c>
      <c r="AB20" s="249" t="str">
        <f xml:space="preserve">
IF($M20="SL",
IF($E20&gt;$D$1,"",
IF(DATE(YEAR($E20)+(MONTH($E20)&gt;6)+AA$2,6,30)&gt;$D$1,"",
IF(AND($H20&lt;&gt;"",$H20&lt;DATE(YEAR($E20)-(MONTH($E20)&lt;=6)+AA$2,7,1)),"",
IF(AND(SUM($N20:AA20)&lt;$I20,$H20&lt;&gt;"",$H20&lt;=DATE(YEAR($E20)+(MONTH($E20)&gt;6)+AA$2,6,30),$H20&gt;=DATE(YEAR($E20)-(MONTH($E20)&lt;=6)+AA$2,7,1)),$I20/($J20*365)*(DATE(YEAR($H20),MONTH($H20),DAY($H20))-DATE(YEAR($H20)-(MONTH($H20)&lt;=6),7,1)),
IF(AND(SUM($N20:AA20)&lt;$I20,AB$2&lt;=$J20),$I20/($J20*365)*MROUND((EDATE($E20,12*AB$2))-(EDATE($E20,12*AA$2)),5),
IF(AND(SUM($N20:AA20)&lt;$I20,AB$2&gt;$J20),$I20-SUM($N20:AA20),"")))))),
IF($E20&gt;$D$1,"",
IF(DATE(YEAR($E20)+(MONTH($E20)&gt;6)+AA$2,6,30)&gt;$D$1,"",
IF(AND($H20&lt;&gt;"",$H20&lt;DATE(YEAR($E20)-(MONTH($E20)&lt;=6)+AA$2,7,1)),"",
IF(AND(SUM($N20:AA20)&lt;$I20,$H20&lt;&gt;"",$H20&lt;=DATE(YEAR($E20)+(MONTH($E20)&gt;6)+AA$2,6,30),$H20&gt;=DATE(YEAR($E20)-(MONTH($E20)&lt;=6)+AA$2,7,1)),$K20*($I20-SUM($N20:AA20))*((DATE(YEAR($H20),MONTH($H20),DAY($H20))-DATE(YEAR($H20)-(MONTH($H20)&lt;=6),7,1))/365),
IF(AB$2&lt;=$J20,$K20*($I20-SUM($N20:AA20))*MROUND((EDATE($E20,12*AB$2))-(EDATE($E20,12*AA$2)),5)/365,""))))))</f>
        <v/>
      </c>
      <c r="AC20" s="249" t="str">
        <f xml:space="preserve">
IF($M20="SL",
IF($E20&gt;$D$1,"",
IF(DATE(YEAR($E20)+(MONTH($E20)&gt;6)+AB$2,6,30)&gt;$D$1,"",
IF(AND($H20&lt;&gt;"",$H20&lt;DATE(YEAR($E20)-(MONTH($E20)&lt;=6)+AB$2,7,1)),"",
IF(AND(SUM($N20:AB20)&lt;$I20,$H20&lt;&gt;"",$H20&lt;=DATE(YEAR($E20)+(MONTH($E20)&gt;6)+AB$2,6,30),$H20&gt;=DATE(YEAR($E20)-(MONTH($E20)&lt;=6)+AB$2,7,1)),$I20/($J20*365)*(DATE(YEAR($H20),MONTH($H20),DAY($H20))-DATE(YEAR($H20)-(MONTH($H20)&lt;=6),7,1)),
IF(AND(SUM($N20:AB20)&lt;$I20,AC$2&lt;=$J20),$I20/($J20*365)*MROUND((EDATE($E20,12*AC$2))-(EDATE($E20,12*AB$2)),5),
IF(AND(SUM($N20:AB20)&lt;$I20,AC$2&gt;$J20),$I20-SUM($N20:AB20),"")))))),
IF($E20&gt;$D$1,"",
IF(DATE(YEAR($E20)+(MONTH($E20)&gt;6)+AB$2,6,30)&gt;$D$1,"",
IF(AND($H20&lt;&gt;"",$H20&lt;DATE(YEAR($E20)-(MONTH($E20)&lt;=6)+AB$2,7,1)),"",
IF(AND(SUM($N20:AB20)&lt;$I20,$H20&lt;&gt;"",$H20&lt;=DATE(YEAR($E20)+(MONTH($E20)&gt;6)+AB$2,6,30),$H20&gt;=DATE(YEAR($E20)-(MONTH($E20)&lt;=6)+AB$2,7,1)),$K20*($I20-SUM($N20:AB20))*((DATE(YEAR($H20),MONTH($H20),DAY($H20))-DATE(YEAR($H20)-(MONTH($H20)&lt;=6),7,1))/365),
IF(AC$2&lt;=$J20,$K20*($I20-SUM($N20:AB20))*MROUND((EDATE($E20,12*AC$2))-(EDATE($E20,12*AB$2)),5)/365,""))))))</f>
        <v/>
      </c>
      <c r="AD20" s="249" t="str">
        <f xml:space="preserve">
IF($M20="SL",
IF($E20&gt;$D$1,"",
IF(DATE(YEAR($E20)+(MONTH($E20)&gt;6)+AC$2,6,30)&gt;$D$1,"",
IF(AND($H20&lt;&gt;"",$H20&lt;DATE(YEAR($E20)-(MONTH($E20)&lt;=6)+AC$2,7,1)),"",
IF(AND(SUM($N20:AC20)&lt;$I20,$H20&lt;&gt;"",$H20&lt;=DATE(YEAR($E20)+(MONTH($E20)&gt;6)+AC$2,6,30),$H20&gt;=DATE(YEAR($E20)-(MONTH($E20)&lt;=6)+AC$2,7,1)),$I20/($J20*365)*(DATE(YEAR($H20),MONTH($H20),DAY($H20))-DATE(YEAR($H20)-(MONTH($H20)&lt;=6),7,1)),
IF(AND(SUM($N20:AC20)&lt;$I20,AD$2&lt;=$J20),$I20/($J20*365)*MROUND((EDATE($E20,12*AD$2))-(EDATE($E20,12*AC$2)),5),
IF(AND(SUM($N20:AC20)&lt;$I20,AD$2&gt;$J20),$I20-SUM($N20:AC20),"")))))),
IF($E20&gt;$D$1,"",
IF(DATE(YEAR($E20)+(MONTH($E20)&gt;6)+AC$2,6,30)&gt;$D$1,"",
IF(AND($H20&lt;&gt;"",$H20&lt;DATE(YEAR($E20)-(MONTH($E20)&lt;=6)+AC$2,7,1)),"",
IF(AND(SUM($N20:AC20)&lt;$I20,$H20&lt;&gt;"",$H20&lt;=DATE(YEAR($E20)+(MONTH($E20)&gt;6)+AC$2,6,30),$H20&gt;=DATE(YEAR($E20)-(MONTH($E20)&lt;=6)+AC$2,7,1)),$K20*($I20-SUM($N20:AC20))*((DATE(YEAR($H20),MONTH($H20),DAY($H20))-DATE(YEAR($H20)-(MONTH($H20)&lt;=6),7,1))/365),
IF(AD$2&lt;=$J20,$K20*($I20-SUM($N20:AC20))*MROUND((EDATE($E20,12*AD$2))-(EDATE($E20,12*AC$2)),5)/365,""))))))</f>
        <v/>
      </c>
      <c r="AE20" s="249" t="str">
        <f xml:space="preserve">
IF($M20="SL",
IF($E20&gt;$D$1,"",
IF(DATE(YEAR($E20)+(MONTH($E20)&gt;6)+AD$2,6,30)&gt;$D$1,"",
IF(AND($H20&lt;&gt;"",$H20&lt;DATE(YEAR($E20)-(MONTH($E20)&lt;=6)+AD$2,7,1)),"",
IF(AND(SUM($N20:AD20)&lt;$I20,$H20&lt;&gt;"",$H20&lt;=DATE(YEAR($E20)+(MONTH($E20)&gt;6)+AD$2,6,30),$H20&gt;=DATE(YEAR($E20)-(MONTH($E20)&lt;=6)+AD$2,7,1)),$I20/($J20*365)*(DATE(YEAR($H20),MONTH($H20),DAY($H20))-DATE(YEAR($H20)-(MONTH($H20)&lt;=6),7,1)),
IF(AND(SUM($N20:AD20)&lt;$I20,AE$2&lt;=$J20),$I20/($J20*365)*MROUND((EDATE($E20,12*AE$2))-(EDATE($E20,12*AD$2)),5),
IF(AND(SUM($N20:AD20)&lt;$I20,AE$2&gt;$J20),$I20-SUM($N20:AD20),"")))))),
IF($E20&gt;$D$1,"",
IF(DATE(YEAR($E20)+(MONTH($E20)&gt;6)+AD$2,6,30)&gt;$D$1,"",
IF(AND($H20&lt;&gt;"",$H20&lt;DATE(YEAR($E20)-(MONTH($E20)&lt;=6)+AD$2,7,1)),"",
IF(AND(SUM($N20:AD20)&lt;$I20,$H20&lt;&gt;"",$H20&lt;=DATE(YEAR($E20)+(MONTH($E20)&gt;6)+AD$2,6,30),$H20&gt;=DATE(YEAR($E20)-(MONTH($E20)&lt;=6)+AD$2,7,1)),$K20*($I20-SUM($N20:AD20))*((DATE(YEAR($H20),MONTH($H20),DAY($H20))-DATE(YEAR($H20)-(MONTH($H20)&lt;=6),7,1))/365),
IF(AE$2&lt;=$J20,$K20*($I20-SUM($N20:AD20))*MROUND((EDATE($E20,12*AE$2))-(EDATE($E20,12*AD$2)),5)/365,""))))))</f>
        <v/>
      </c>
      <c r="AF20" s="249" t="str">
        <f xml:space="preserve">
IF($M20="SL",
IF($E20&gt;$D$1,"",
IF(DATE(YEAR($E20)+(MONTH($E20)&gt;6)+AE$2,6,30)&gt;$D$1,"",
IF(AND($H20&lt;&gt;"",$H20&lt;DATE(YEAR($E20)-(MONTH($E20)&lt;=6)+AE$2,7,1)),"",
IF(AND(SUM($N20:AE20)&lt;$I20,$H20&lt;&gt;"",$H20&lt;=DATE(YEAR($E20)+(MONTH($E20)&gt;6)+AE$2,6,30),$H20&gt;=DATE(YEAR($E20)-(MONTH($E20)&lt;=6)+AE$2,7,1)),$I20/($J20*365)*(DATE(YEAR($H20),MONTH($H20),DAY($H20))-DATE(YEAR($H20)-(MONTH($H20)&lt;=6),7,1)),
IF(AND(SUM($N20:AE20)&lt;$I20,AF$2&lt;=$J20),$I20/($J20*365)*MROUND((EDATE($E20,12*AF$2))-(EDATE($E20,12*AE$2)),5),
IF(AND(SUM($N20:AE20)&lt;$I20,AF$2&gt;$J20),$I20-SUM($N20:AE20),"")))))),
IF($E20&gt;$D$1,"",
IF(DATE(YEAR($E20)+(MONTH($E20)&gt;6)+AE$2,6,30)&gt;$D$1,"",
IF(AND($H20&lt;&gt;"",$H20&lt;DATE(YEAR($E20)-(MONTH($E20)&lt;=6)+AE$2,7,1)),"",
IF(AND(SUM($N20:AE20)&lt;$I20,$H20&lt;&gt;"",$H20&lt;=DATE(YEAR($E20)+(MONTH($E20)&gt;6)+AE$2,6,30),$H20&gt;=DATE(YEAR($E20)-(MONTH($E20)&lt;=6)+AE$2,7,1)),$K20*($I20-SUM($N20:AE20))*((DATE(YEAR($H20),MONTH($H20),DAY($H20))-DATE(YEAR($H20)-(MONTH($H20)&lt;=6),7,1))/365),
IF(AF$2&lt;=$J20,$K20*($I20-SUM($N20:AE20))*MROUND((EDATE($E20,12*AF$2))-(EDATE($E20,12*AE$2)),5)/365,""))))))</f>
        <v/>
      </c>
      <c r="AG20" s="249" t="str">
        <f xml:space="preserve">
IF($M20="SL",
IF($E20&gt;$D$1,"",
IF(DATE(YEAR($E20)+(MONTH($E20)&gt;6)+AF$2,6,30)&gt;$D$1,"",
IF(AND($H20&lt;&gt;"",$H20&lt;DATE(YEAR($E20)-(MONTH($E20)&lt;=6)+AF$2,7,1)),"",
IF(AND(SUM($N20:AF20)&lt;$I20,$H20&lt;&gt;"",$H20&lt;=DATE(YEAR($E20)+(MONTH($E20)&gt;6)+AF$2,6,30),$H20&gt;=DATE(YEAR($E20)-(MONTH($E20)&lt;=6)+AF$2,7,1)),$I20/($J20*365)*(DATE(YEAR($H20),MONTH($H20),DAY($H20))-DATE(YEAR($H20)-(MONTH($H20)&lt;=6),7,1)),
IF(AND(SUM($N20:AF20)&lt;$I20,AG$2&lt;=$J20),$I20/($J20*365)*MROUND((EDATE($E20,12*AG$2))-(EDATE($E20,12*AF$2)),5),
IF(AND(SUM($N20:AF20)&lt;$I20,AG$2&gt;$J20),$I20-SUM($N20:AF20),"")))))),
IF($E20&gt;$D$1,"",
IF(DATE(YEAR($E20)+(MONTH($E20)&gt;6)+AF$2,6,30)&gt;$D$1,"",
IF(AND($H20&lt;&gt;"",$H20&lt;DATE(YEAR($E20)-(MONTH($E20)&lt;=6)+AF$2,7,1)),"",
IF(AND(SUM($N20:AF20)&lt;$I20,$H20&lt;&gt;"",$H20&lt;=DATE(YEAR($E20)+(MONTH($E20)&gt;6)+AF$2,6,30),$H20&gt;=DATE(YEAR($E20)-(MONTH($E20)&lt;=6)+AF$2,7,1)),$K20*($I20-SUM($N20:AF20))*((DATE(YEAR($H20),MONTH($H20),DAY($H20))-DATE(YEAR($H20)-(MONTH($H20)&lt;=6),7,1))/365),
IF(AG$2&lt;=$J20,$K20*($I20-SUM($N20:AF20))*MROUND((EDATE($E20,12*AG$2))-(EDATE($E20,12*AF$2)),5)/365,""))))))</f>
        <v/>
      </c>
      <c r="AH20" s="249" t="str">
        <f xml:space="preserve">
IF($M20="SL",
IF($E20&gt;$D$1,"",
IF(DATE(YEAR($E20)+(MONTH($E20)&gt;6)+AG$2,6,30)&gt;$D$1,"",
IF(AND($H20&lt;&gt;"",$H20&lt;DATE(YEAR($E20)-(MONTH($E20)&lt;=6)+AG$2,7,1)),"",
IF(AND(SUM($N20:AG20)&lt;$I20,$H20&lt;&gt;"",$H20&lt;=DATE(YEAR($E20)+(MONTH($E20)&gt;6)+AG$2,6,30),$H20&gt;=DATE(YEAR($E20)-(MONTH($E20)&lt;=6)+AG$2,7,1)),$I20/($J20*365)*(DATE(YEAR($H20),MONTH($H20),DAY($H20))-DATE(YEAR($H20)-(MONTH($H20)&lt;=6),7,1)),
IF(AND(SUM($N20:AG20)&lt;$I20,AH$2&lt;=$J20),$I20/($J20*365)*MROUND((EDATE($E20,12*AH$2))-(EDATE($E20,12*AG$2)),5),
IF(AND(SUM($N20:AG20)&lt;$I20,AH$2&gt;$J20),$I20-SUM($N20:AG20),"")))))),
IF($E20&gt;$D$1,"",
IF(DATE(YEAR($E20)+(MONTH($E20)&gt;6)+AG$2,6,30)&gt;$D$1,"",
IF(AND($H20&lt;&gt;"",$H20&lt;DATE(YEAR($E20)-(MONTH($E20)&lt;=6)+AG$2,7,1)),"",
IF(AND(SUM($N20:AG20)&lt;$I20,$H20&lt;&gt;"",$H20&lt;=DATE(YEAR($E20)+(MONTH($E20)&gt;6)+AG$2,6,30),$H20&gt;=DATE(YEAR($E20)-(MONTH($E20)&lt;=6)+AG$2,7,1)),$K20*($I20-SUM($N20:AG20))*((DATE(YEAR($H20),MONTH($H20),DAY($H20))-DATE(YEAR($H20)-(MONTH($H20)&lt;=6),7,1))/365),
IF(AH$2&lt;=$J20,$K20*($I20-SUM($N20:AG20))*MROUND((EDATE($E20,12*AH$2))-(EDATE($E20,12*AG$2)),5)/365,""))))))</f>
        <v/>
      </c>
      <c r="AI20" s="249" t="str">
        <f xml:space="preserve">
IF($M20="SL",
IF($E20&gt;$D$1,"",
IF(DATE(YEAR($E20)+(MONTH($E20)&gt;6)+AH$2,6,30)&gt;$D$1,"",
IF(AND($H20&lt;&gt;"",$H20&lt;DATE(YEAR($E20)-(MONTH($E20)&lt;=6)+AH$2,7,1)),"",
IF(AND(SUM($N20:AH20)&lt;$I20,$H20&lt;&gt;"",$H20&lt;=DATE(YEAR($E20)+(MONTH($E20)&gt;6)+AH$2,6,30),$H20&gt;=DATE(YEAR($E20)-(MONTH($E20)&lt;=6)+AH$2,7,1)),$I20/($J20*365)*(DATE(YEAR($H20),MONTH($H20),DAY($H20))-DATE(YEAR($H20)-(MONTH($H20)&lt;=6),7,1)),
IF(AND(SUM($N20:AH20)&lt;$I20,AI$2&lt;=$J20),$I20/($J20*365)*MROUND((EDATE($E20,12*AI$2))-(EDATE($E20,12*AH$2)),5),
IF(AND(SUM($N20:AH20)&lt;$I20,AI$2&gt;$J20),$I20-SUM($N20:AH20),"")))))),
IF($E20&gt;$D$1,"",
IF(DATE(YEAR($E20)+(MONTH($E20)&gt;6)+AH$2,6,30)&gt;$D$1,"",
IF(AND($H20&lt;&gt;"",$H20&lt;DATE(YEAR($E20)-(MONTH($E20)&lt;=6)+AH$2,7,1)),"",
IF(AND(SUM($N20:AH20)&lt;$I20,$H20&lt;&gt;"",$H20&lt;=DATE(YEAR($E20)+(MONTH($E20)&gt;6)+AH$2,6,30),$H20&gt;=DATE(YEAR($E20)-(MONTH($E20)&lt;=6)+AH$2,7,1)),$K20*($I20-SUM($N20:AH20))*((DATE(YEAR($H20),MONTH($H20),DAY($H20))-DATE(YEAR($H20)-(MONTH($H20)&lt;=6),7,1))/365),
IF(AI$2&lt;=$J20,$K20*($I20-SUM($N20:AH20))*MROUND((EDATE($E20,12*AI$2))-(EDATE($E20,12*AH$2)),5)/365,""))))))</f>
        <v/>
      </c>
      <c r="AJ20" s="249" t="str">
        <f xml:space="preserve">
IF($M20="SL",
IF($E20&gt;$D$1,"",
IF(DATE(YEAR($E20)+(MONTH($E20)&gt;6)+AI$2,6,30)&gt;$D$1,"",
IF(AND($H20&lt;&gt;"",$H20&lt;DATE(YEAR($E20)-(MONTH($E20)&lt;=6)+AI$2,7,1)),"",
IF(AND(SUM($N20:AI20)&lt;$I20,$H20&lt;&gt;"",$H20&lt;=DATE(YEAR($E20)+(MONTH($E20)&gt;6)+AI$2,6,30),$H20&gt;=DATE(YEAR($E20)-(MONTH($E20)&lt;=6)+AI$2,7,1)),$I20/($J20*365)*(DATE(YEAR($H20),MONTH($H20),DAY($H20))-DATE(YEAR($H20)-(MONTH($H20)&lt;=6),7,1)),
IF(AND(SUM($N20:AI20)&lt;$I20,AJ$2&lt;=$J20),$I20/($J20*365)*MROUND((EDATE($E20,12*AJ$2))-(EDATE($E20,12*AI$2)),5),
IF(AND(SUM($N20:AI20)&lt;$I20,AJ$2&gt;$J20),$I20-SUM($N20:AI20),"")))))),
IF($E20&gt;$D$1,"",
IF(DATE(YEAR($E20)+(MONTH($E20)&gt;6)+AI$2,6,30)&gt;$D$1,"",
IF(AND($H20&lt;&gt;"",$H20&lt;DATE(YEAR($E20)-(MONTH($E20)&lt;=6)+AI$2,7,1)),"",
IF(AND(SUM($N20:AI20)&lt;$I20,$H20&lt;&gt;"",$H20&lt;=DATE(YEAR($E20)+(MONTH($E20)&gt;6)+AI$2,6,30),$H20&gt;=DATE(YEAR($E20)-(MONTH($E20)&lt;=6)+AI$2,7,1)),$K20*($I20-SUM($N20:AI20))*((DATE(YEAR($H20),MONTH($H20),DAY($H20))-DATE(YEAR($H20)-(MONTH($H20)&lt;=6),7,1))/365),
IF(AJ$2&lt;=$J20,$K20*($I20-SUM($N20:AI20))*MROUND((EDATE($E20,12*AJ$2))-(EDATE($E20,12*AI$2)),5)/365,""))))))</f>
        <v/>
      </c>
      <c r="AK20" s="249" t="str">
        <f xml:space="preserve">
IF($M20="SL",
IF($E20&gt;$D$1,"",
IF(DATE(YEAR($E20)+(MONTH($E20)&gt;6)+AJ$2,6,30)&gt;$D$1,"",
IF(AND($H20&lt;&gt;"",$H20&lt;DATE(YEAR($E20)-(MONTH($E20)&lt;=6)+AJ$2,7,1)),"",
IF(AND(SUM($N20:AJ20)&lt;$I20,$H20&lt;&gt;"",$H20&lt;=DATE(YEAR($E20)+(MONTH($E20)&gt;6)+AJ$2,6,30),$H20&gt;=DATE(YEAR($E20)-(MONTH($E20)&lt;=6)+AJ$2,7,1)),$I20/($J20*365)*(DATE(YEAR($H20),MONTH($H20),DAY($H20))-DATE(YEAR($H20)-(MONTH($H20)&lt;=6),7,1)),
IF(AND(SUM($N20:AJ20)&lt;$I20,AK$2&lt;=$J20),$I20/($J20*365)*MROUND((EDATE($E20,12*AK$2))-(EDATE($E20,12*AJ$2)),5),
IF(AND(SUM($N20:AJ20)&lt;$I20,AK$2&gt;$J20),$I20-SUM($N20:AJ20),"")))))),
IF($E20&gt;$D$1,"",
IF(DATE(YEAR($E20)+(MONTH($E20)&gt;6)+AJ$2,6,30)&gt;$D$1,"",
IF(AND($H20&lt;&gt;"",$H20&lt;DATE(YEAR($E20)-(MONTH($E20)&lt;=6)+AJ$2,7,1)),"",
IF(AND(SUM($N20:AJ20)&lt;$I20,$H20&lt;&gt;"",$H20&lt;=DATE(YEAR($E20)+(MONTH($E20)&gt;6)+AJ$2,6,30),$H20&gt;=DATE(YEAR($E20)-(MONTH($E20)&lt;=6)+AJ$2,7,1)),$K20*($I20-SUM($N20:AJ20))*((DATE(YEAR($H20),MONTH($H20),DAY($H20))-DATE(YEAR($H20)-(MONTH($H20)&lt;=6),7,1))/365),
IF(AK$2&lt;=$J20,$K20*($I20-SUM($N20:AJ20))*MROUND((EDATE($E20,12*AK$2))-(EDATE($E20,12*AJ$2)),5)/365,""))))))</f>
        <v/>
      </c>
      <c r="AL20" s="249" t="str">
        <f xml:space="preserve">
IF($M20="SL",
IF($E20&gt;$D$1,"",
IF(DATE(YEAR($E20)+(MONTH($E20)&gt;6)+AK$2,6,30)&gt;$D$1,"",
IF(AND($H20&lt;&gt;"",$H20&lt;DATE(YEAR($E20)-(MONTH($E20)&lt;=6)+AK$2,7,1)),"",
IF(AND(SUM($N20:AK20)&lt;$I20,$H20&lt;&gt;"",$H20&lt;=DATE(YEAR($E20)+(MONTH($E20)&gt;6)+AK$2,6,30),$H20&gt;=DATE(YEAR($E20)-(MONTH($E20)&lt;=6)+AK$2,7,1)),$I20/($J20*365)*(DATE(YEAR($H20),MONTH($H20),DAY($H20))-DATE(YEAR($H20)-(MONTH($H20)&lt;=6),7,1)),
IF(AND(SUM($N20:AK20)&lt;$I20,AL$2&lt;=$J20),$I20/($J20*365)*MROUND((EDATE($E20,12*AL$2))-(EDATE($E20,12*AK$2)),5),
IF(AND(SUM($N20:AK20)&lt;$I20,AL$2&gt;$J20),$I20-SUM($N20:AK20),"")))))),
IF($E20&gt;$D$1,"",
IF(DATE(YEAR($E20)+(MONTH($E20)&gt;6)+AK$2,6,30)&gt;$D$1,"",
IF(AND($H20&lt;&gt;"",$H20&lt;DATE(YEAR($E20)-(MONTH($E20)&lt;=6)+AK$2,7,1)),"",
IF(AND(SUM($N20:AK20)&lt;$I20,$H20&lt;&gt;"",$H20&lt;=DATE(YEAR($E20)+(MONTH($E20)&gt;6)+AK$2,6,30),$H20&gt;=DATE(YEAR($E20)-(MONTH($E20)&lt;=6)+AK$2,7,1)),$K20*($I20-SUM($N20:AK20))*((DATE(YEAR($H20),MONTH($H20),DAY($H20))-DATE(YEAR($H20)-(MONTH($H20)&lt;=6),7,1))/365),
IF(AL$2&lt;=$J20,$K20*($I20-SUM($N20:AK20))*MROUND((EDATE($E20,12*AL$2))-(EDATE($E20,12*AK$2)),5)/365,""))))))</f>
        <v/>
      </c>
      <c r="AM20" s="249" t="str">
        <f xml:space="preserve">
IF($M20="SL",
IF($E20&gt;$D$1,"",
IF(DATE(YEAR($E20)+(MONTH($E20)&gt;6)+AL$2,6,30)&gt;$D$1,"",
IF(AND($H20&lt;&gt;"",$H20&lt;DATE(YEAR($E20)-(MONTH($E20)&lt;=6)+AL$2,7,1)),"",
IF(AND(SUM($N20:AL20)&lt;$I20,$H20&lt;&gt;"",$H20&lt;=DATE(YEAR($E20)+(MONTH($E20)&gt;6)+AL$2,6,30),$H20&gt;=DATE(YEAR($E20)-(MONTH($E20)&lt;=6)+AL$2,7,1)),$I20/($J20*365)*(DATE(YEAR($H20),MONTH($H20),DAY($H20))-DATE(YEAR($H20)-(MONTH($H20)&lt;=6),7,1)),
IF(AND(SUM($N20:AL20)&lt;$I20,AM$2&lt;=$J20),$I20/($J20*365)*MROUND((EDATE($E20,12*AM$2))-(EDATE($E20,12*AL$2)),5),
IF(AND(SUM($N20:AL20)&lt;$I20,AM$2&gt;$J20),$I20-SUM($N20:AL20),"")))))),
IF($E20&gt;$D$1,"",
IF(DATE(YEAR($E20)+(MONTH($E20)&gt;6)+AL$2,6,30)&gt;$D$1,"",
IF(AND($H20&lt;&gt;"",$H20&lt;DATE(YEAR($E20)-(MONTH($E20)&lt;=6)+AL$2,7,1)),"",
IF(AND(SUM($N20:AL20)&lt;$I20,$H20&lt;&gt;"",$H20&lt;=DATE(YEAR($E20)+(MONTH($E20)&gt;6)+AL$2,6,30),$H20&gt;=DATE(YEAR($E20)-(MONTH($E20)&lt;=6)+AL$2,7,1)),$K20*($I20-SUM($N20:AL20))*((DATE(YEAR($H20),MONTH($H20),DAY($H20))-DATE(YEAR($H20)-(MONTH($H20)&lt;=6),7,1))/365),
IF(AM$2&lt;=$J20,$K20*($I20-SUM($N20:AL20))*MROUND((EDATE($E20,12*AM$2))-(EDATE($E20,12*AL$2)),5)/365,""))))))</f>
        <v/>
      </c>
      <c r="AN20" s="249" t="str">
        <f xml:space="preserve">
IF($M20="SL",
IF($E20&gt;$D$1,"",
IF(DATE(YEAR($E20)+(MONTH($E20)&gt;6)+AM$2,6,30)&gt;$D$1,"",
IF(AND($H20&lt;&gt;"",$H20&lt;DATE(YEAR($E20)-(MONTH($E20)&lt;=6)+AM$2,7,1)),"",
IF(AND(SUM($N20:AM20)&lt;$I20,$H20&lt;&gt;"",$H20&lt;=DATE(YEAR($E20)+(MONTH($E20)&gt;6)+AM$2,6,30),$H20&gt;=DATE(YEAR($E20)-(MONTH($E20)&lt;=6)+AM$2,7,1)),$I20/($J20*365)*(DATE(YEAR($H20),MONTH($H20),DAY($H20))-DATE(YEAR($H20)-(MONTH($H20)&lt;=6),7,1)),
IF(AND(SUM($N20:AM20)&lt;$I20,AN$2&lt;=$J20),$I20/($J20*365)*MROUND((EDATE($E20,12*AN$2))-(EDATE($E20,12*AM$2)),5),
IF(AND(SUM($N20:AM20)&lt;$I20,AN$2&gt;$J20),$I20-SUM($N20:AM20),"")))))),
IF($E20&gt;$D$1,"",
IF(DATE(YEAR($E20)+(MONTH($E20)&gt;6)+AM$2,6,30)&gt;$D$1,"",
IF(AND($H20&lt;&gt;"",$H20&lt;DATE(YEAR($E20)-(MONTH($E20)&lt;=6)+AM$2,7,1)),"",
IF(AND(SUM($N20:AM20)&lt;$I20,$H20&lt;&gt;"",$H20&lt;=DATE(YEAR($E20)+(MONTH($E20)&gt;6)+AM$2,6,30),$H20&gt;=DATE(YEAR($E20)-(MONTH($E20)&lt;=6)+AM$2,7,1)),$K20*($I20-SUM($N20:AM20))*((DATE(YEAR($H20),MONTH($H20),DAY($H20))-DATE(YEAR($H20)-(MONTH($H20)&lt;=6),7,1))/365),
IF(AN$2&lt;=$J20,$K20*($I20-SUM($N20:AM20))*MROUND((EDATE($E20,12*AN$2))-(EDATE($E20,12*AM$2)),5)/365,""))))))</f>
        <v/>
      </c>
      <c r="AO20" s="249" t="str">
        <f xml:space="preserve">
IF($M20="SL",
IF($E20&gt;$D$1,"",
IF(DATE(YEAR($E20)+(MONTH($E20)&gt;6)+AN$2,6,30)&gt;$D$1,"",
IF(AND($H20&lt;&gt;"",$H20&lt;DATE(YEAR($E20)-(MONTH($E20)&lt;=6)+AN$2,7,1)),"",
IF(AND(SUM($N20:AN20)&lt;$I20,$H20&lt;&gt;"",$H20&lt;=DATE(YEAR($E20)+(MONTH($E20)&gt;6)+AN$2,6,30),$H20&gt;=DATE(YEAR($E20)-(MONTH($E20)&lt;=6)+AN$2,7,1)),$I20/($J20*365)*(DATE(YEAR($H20),MONTH($H20),DAY($H20))-DATE(YEAR($H20)-(MONTH($H20)&lt;=6),7,1)),
IF(AND(SUM($N20:AN20)&lt;$I20,AO$2&lt;=$J20),$I20/($J20*365)*MROUND((EDATE($E20,12*AO$2))-(EDATE($E20,12*AN$2)),5),
IF(AND(SUM($N20:AN20)&lt;$I20,AO$2&gt;$J20),$I20-SUM($N20:AN20),"")))))),
IF($E20&gt;$D$1,"",
IF(DATE(YEAR($E20)+(MONTH($E20)&gt;6)+AN$2,6,30)&gt;$D$1,"",
IF(AND($H20&lt;&gt;"",$H20&lt;DATE(YEAR($E20)-(MONTH($E20)&lt;=6)+AN$2,7,1)),"",
IF(AND(SUM($N20:AN20)&lt;$I20,$H20&lt;&gt;"",$H20&lt;=DATE(YEAR($E20)+(MONTH($E20)&gt;6)+AN$2,6,30),$H20&gt;=DATE(YEAR($E20)-(MONTH($E20)&lt;=6)+AN$2,7,1)),$K20*($I20-SUM($N20:AN20))*((DATE(YEAR($H20),MONTH($H20),DAY($H20))-DATE(YEAR($H20)-(MONTH($H20)&lt;=6),7,1))/365),
IF(AO$2&lt;=$J20,$K20*($I20-SUM($N20:AN20))*MROUND((EDATE($E20,12*AO$2))-(EDATE($E20,12*AN$2)),5)/365,""))))))</f>
        <v/>
      </c>
      <c r="AP20" s="249" t="str">
        <f xml:space="preserve">
IF($M20="SL",
IF($E20&gt;$D$1,"",
IF(DATE(YEAR($E20)+(MONTH($E20)&gt;6)+AO$2,6,30)&gt;$D$1,"",
IF(AND($H20&lt;&gt;"",$H20&lt;DATE(YEAR($E20)-(MONTH($E20)&lt;=6)+AO$2,7,1)),"",
IF(AND(SUM($N20:AO20)&lt;$I20,$H20&lt;&gt;"",$H20&lt;=DATE(YEAR($E20)+(MONTH($E20)&gt;6)+AO$2,6,30),$H20&gt;=DATE(YEAR($E20)-(MONTH($E20)&lt;=6)+AO$2,7,1)),$I20/($J20*365)*(DATE(YEAR($H20),MONTH($H20),DAY($H20))-DATE(YEAR($H20)-(MONTH($H20)&lt;=6),7,1)),
IF(AND(SUM($N20:AO20)&lt;$I20,AP$2&lt;=$J20),$I20/($J20*365)*MROUND((EDATE($E20,12*AP$2))-(EDATE($E20,12*AO$2)),5),
IF(AND(SUM($N20:AO20)&lt;$I20,AP$2&gt;$J20),$I20-SUM($N20:AO20),"")))))),
IF($E20&gt;$D$1,"",
IF(DATE(YEAR($E20)+(MONTH($E20)&gt;6)+AO$2,6,30)&gt;$D$1,"",
IF(AND($H20&lt;&gt;"",$H20&lt;DATE(YEAR($E20)-(MONTH($E20)&lt;=6)+AO$2,7,1)),"",
IF(AND(SUM($N20:AO20)&lt;$I20,$H20&lt;&gt;"",$H20&lt;=DATE(YEAR($E20)+(MONTH($E20)&gt;6)+AO$2,6,30),$H20&gt;=DATE(YEAR($E20)-(MONTH($E20)&lt;=6)+AO$2,7,1)),$K20*($I20-SUM($N20:AO20))*((DATE(YEAR($H20),MONTH($H20),DAY($H20))-DATE(YEAR($H20)-(MONTH($H20)&lt;=6),7,1))/365),
IF(AP$2&lt;=$J20,$K20*($I20-SUM($N20:AO20))*MROUND((EDATE($E20,12*AP$2))-(EDATE($E20,12*AO$2)),5)/365,""))))))</f>
        <v/>
      </c>
      <c r="AQ20" s="249" t="str">
        <f xml:space="preserve">
IF($M20="SL",
IF($E20&gt;$D$1,"",
IF(DATE(YEAR($E20)+(MONTH($E20)&gt;6)+AP$2,6,30)&gt;$D$1,"",
IF(AND($H20&lt;&gt;"",$H20&lt;DATE(YEAR($E20)-(MONTH($E20)&lt;=6)+AP$2,7,1)),"",
IF(AND(SUM($N20:AP20)&lt;$I20,$H20&lt;&gt;"",$H20&lt;=DATE(YEAR($E20)+(MONTH($E20)&gt;6)+AP$2,6,30),$H20&gt;=DATE(YEAR($E20)-(MONTH($E20)&lt;=6)+AP$2,7,1)),$I20/($J20*365)*(DATE(YEAR($H20),MONTH($H20),DAY($H20))-DATE(YEAR($H20)-(MONTH($H20)&lt;=6),7,1)),
IF(AND(SUM($N20:AP20)&lt;$I20,AQ$2&lt;=$J20),$I20/($J20*365)*MROUND((EDATE($E20,12*AQ$2))-(EDATE($E20,12*AP$2)),5),
IF(AND(SUM($N20:AP20)&lt;$I20,AQ$2&gt;$J20),$I20-SUM($N20:AP20),"")))))),
IF($E20&gt;$D$1,"",
IF(DATE(YEAR($E20)+(MONTH($E20)&gt;6)+AP$2,6,30)&gt;$D$1,"",
IF(AND($H20&lt;&gt;"",$H20&lt;DATE(YEAR($E20)-(MONTH($E20)&lt;=6)+AP$2,7,1)),"",
IF(AND(SUM($N20:AP20)&lt;$I20,$H20&lt;&gt;"",$H20&lt;=DATE(YEAR($E20)+(MONTH($E20)&gt;6)+AP$2,6,30),$H20&gt;=DATE(YEAR($E20)-(MONTH($E20)&lt;=6)+AP$2,7,1)),$K20*($I20-SUM($N20:AP20))*((DATE(YEAR($H20),MONTH($H20),DAY($H20))-DATE(YEAR($H20)-(MONTH($H20)&lt;=6),7,1))/365),
IF(AQ$2&lt;=$J20,$K20*($I20-SUM($N20:AP20))*MROUND((EDATE($E20,12*AQ$2))-(EDATE($E20,12*AP$2)),5)/365,""))))))</f>
        <v/>
      </c>
      <c r="AR20" s="250">
        <f t="shared" si="6"/>
        <v>0</v>
      </c>
      <c r="AS20" s="250">
        <f t="shared" si="7"/>
        <v>0</v>
      </c>
      <c r="AU20" s="250">
        <f t="shared" si="8"/>
        <v>0</v>
      </c>
      <c r="AV20" s="250">
        <f t="shared" si="9"/>
        <v>0</v>
      </c>
      <c r="AW20" s="243"/>
      <c r="AX20" s="243"/>
      <c r="AY20" s="290"/>
    </row>
    <row r="21" spans="2:51" x14ac:dyDescent="0.35">
      <c r="B21" s="244" t="str">
        <f t="shared" si="12"/>
        <v/>
      </c>
      <c r="C21" s="244"/>
      <c r="D21" s="244"/>
      <c r="E21" s="407"/>
      <c r="F21" s="246" t="str">
        <f t="shared" si="3"/>
        <v/>
      </c>
      <c r="G21" s="246" t="str">
        <f t="shared" si="13"/>
        <v/>
      </c>
      <c r="H21" s="408"/>
      <c r="I21" s="250"/>
      <c r="J21" s="244"/>
      <c r="K21" s="247" t="str">
        <f t="shared" si="14"/>
        <v/>
      </c>
      <c r="L21" s="297"/>
      <c r="M21" s="409" t="str">
        <f>IFERROR(VLOOKUP($L21,'Ref tables'!$I$3:$J$4,2,0),"")</f>
        <v/>
      </c>
      <c r="N21" s="249" t="str">
        <f t="shared" si="16"/>
        <v/>
      </c>
      <c r="O21" s="249" t="str">
        <f xml:space="preserve">
IF($M21="SL",
IF($E21&gt;$D$1,"",
IF(DATE(YEAR($E21)+(MONTH($E21)&gt;6)+N$2,6,30)&gt;$D$1,"",
IF(AND($H21&lt;&gt;"",$H21&lt;DATE(YEAR($E21)-(MONTH($E21)&lt;=6)+N$2,7,1)),"",
IF(AND(SUM($N21:N21)&lt;$I21,$H21&lt;&gt;"",$H21&lt;=DATE(YEAR($E21)+(MONTH($E21)&gt;6)+N$2,6,30),$H21&gt;=DATE(YEAR($E21)-(MONTH($E21)&lt;=6)+N$2,7,1)),$I21/($J21*365)*(DATE(YEAR($H21),MONTH($H21),DAY($H21))-DATE(YEAR($H21)-(MONTH($H21)&lt;=6),7,1)),
IF(AND(SUM($N21:N21)&lt;$I21,O$2&lt;=$J21),$I21/($J21*365)*MROUND((EDATE($E21,12*O$2))-(EDATE($E21,12*N$2)),5),
IF(AND(SUM($N21:N21)&lt;$I21,O$2&gt;$J21),$I21-SUM($N21:N21),"")))))),
IF($E21&gt;$D$1,"",
IF(DATE(YEAR($E21)+(MONTH($E21)&gt;6)+N$2,6,30)&gt;$D$1,"",
IF(AND($H21&lt;&gt;"",$H21&lt;DATE(YEAR($E21)-(MONTH($E21)&lt;=6)+N$2,7,1)),"",
IF(AND(SUM($N21:N21)&lt;$I21,$H21&lt;&gt;"",$H21&lt;=DATE(YEAR($E21)+(MONTH($E21)&gt;6)+N$2,6,30),$H21&gt;=DATE(YEAR($E21)-(MONTH($E21)&lt;=6)+N$2,7,1)),$K21*($I21-SUM($N21:N21))*((DATE(YEAR($H21),MONTH($H21),DAY($H21))-DATE(YEAR($H21)-(MONTH($H21)&lt;=6),7,1))/365),
IF(O$2&lt;=$J21,$K21*($I21-SUM($N21:N21))*MROUND((EDATE($E21,12*O$2))-(EDATE($E21,12*N$2)),5)/365,""))))))</f>
        <v/>
      </c>
      <c r="P21" s="249" t="str">
        <f xml:space="preserve">
IF($M21="SL",
IF($E21&gt;$D$1,"",
IF(DATE(YEAR($E21)+(MONTH($E21)&gt;6)+O$2,6,30)&gt;$D$1,"",
IF(AND($H21&lt;&gt;"",$H21&lt;DATE(YEAR($E21)-(MONTH($E21)&lt;=6)+O$2,7,1)),"",
IF(AND(SUM($N21:O21)&lt;$I21,$H21&lt;&gt;"",$H21&lt;=DATE(YEAR($E21)+(MONTH($E21)&gt;6)+O$2,6,30),$H21&gt;=DATE(YEAR($E21)-(MONTH($E21)&lt;=6)+O$2,7,1)),$I21/($J21*365)*(DATE(YEAR($H21),MONTH($H21),DAY($H21))-DATE(YEAR($H21)-(MONTH($H21)&lt;=6),7,1)),
IF(AND(SUM($N21:O21)&lt;$I21,P$2&lt;=$J21),$I21/($J21*365)*MROUND((EDATE($E21,12*P$2))-(EDATE($E21,12*O$2)),5),
IF(AND(SUM($N21:O21)&lt;$I21,P$2&gt;$J21),$I21-SUM($N21:O21),"")))))),
IF($E21&gt;$D$1,"",
IF(DATE(YEAR($E21)+(MONTH($E21)&gt;6)+O$2,6,30)&gt;$D$1,"",
IF(AND($H21&lt;&gt;"",$H21&lt;DATE(YEAR($E21)-(MONTH($E21)&lt;=6)+O$2,7,1)),"",
IF(AND(SUM($N21:O21)&lt;$I21,$H21&lt;&gt;"",$H21&lt;=DATE(YEAR($E21)+(MONTH($E21)&gt;6)+O$2,6,30),$H21&gt;=DATE(YEAR($E21)-(MONTH($E21)&lt;=6)+O$2,7,1)),$K21*($I21-SUM($N21:O21))*((DATE(YEAR($H21),MONTH($H21),DAY($H21))-DATE(YEAR($H21)-(MONTH($H21)&lt;=6),7,1))/365),
IF(P$2&lt;=$J21,$K21*($I21-SUM($N21:O21))*MROUND((EDATE($E21,12*P$2))-(EDATE($E21,12*O$2)),5)/365,""))))))</f>
        <v/>
      </c>
      <c r="Q21" s="249" t="str">
        <f xml:space="preserve">
IF($M21="SL",
IF($E21&gt;$D$1,"",
IF(DATE(YEAR($E21)+(MONTH($E21)&gt;6)+P$2,6,30)&gt;$D$1,"",
IF(AND($H21&lt;&gt;"",$H21&lt;DATE(YEAR($E21)-(MONTH($E21)&lt;=6)+P$2,7,1)),"",
IF(AND(SUM($N21:P21)&lt;$I21,$H21&lt;&gt;"",$H21&lt;=DATE(YEAR($E21)+(MONTH($E21)&gt;6)+P$2,6,30),$H21&gt;=DATE(YEAR($E21)-(MONTH($E21)&lt;=6)+P$2,7,1)),$I21/($J21*365)*(DATE(YEAR($H21),MONTH($H21),DAY($H21))-DATE(YEAR($H21)-(MONTH($H21)&lt;=6),7,1)),
IF(AND(SUM($N21:P21)&lt;$I21,Q$2&lt;=$J21),$I21/($J21*365)*MROUND((EDATE($E21,12*Q$2))-(EDATE($E21,12*P$2)),5),
IF(AND(SUM($N21:P21)&lt;$I21,Q$2&gt;$J21),$I21-SUM($N21:P21),"")))))),
IF($E21&gt;$D$1,"",
IF(DATE(YEAR($E21)+(MONTH($E21)&gt;6)+P$2,6,30)&gt;$D$1,"",
IF(AND($H21&lt;&gt;"",$H21&lt;DATE(YEAR($E21)-(MONTH($E21)&lt;=6)+P$2,7,1)),"",
IF(AND(SUM($N21:P21)&lt;$I21,$H21&lt;&gt;"",$H21&lt;=DATE(YEAR($E21)+(MONTH($E21)&gt;6)+P$2,6,30),$H21&gt;=DATE(YEAR($E21)-(MONTH($E21)&lt;=6)+P$2,7,1)),$K21*($I21-SUM($N21:P21))*((DATE(YEAR($H21),MONTH($H21),DAY($H21))-DATE(YEAR($H21)-(MONTH($H21)&lt;=6),7,1))/365),
IF(Q$2&lt;=$J21,$K21*($I21-SUM($N21:P21))*MROUND((EDATE($E21,12*Q$2))-(EDATE($E21,12*P$2)),5)/365,""))))))</f>
        <v/>
      </c>
      <c r="R21" s="249" t="str">
        <f xml:space="preserve">
IF($M21="SL",
IF($E21&gt;$D$1,"",
IF(DATE(YEAR($E21)+(MONTH($E21)&gt;6)+Q$2,6,30)&gt;$D$1,"",
IF(AND($H21&lt;&gt;"",$H21&lt;DATE(YEAR($E21)-(MONTH($E21)&lt;=6)+Q$2,7,1)),"",
IF(AND(SUM($N21:Q21)&lt;$I21,$H21&lt;&gt;"",$H21&lt;=DATE(YEAR($E21)+(MONTH($E21)&gt;6)+Q$2,6,30),$H21&gt;=DATE(YEAR($E21)-(MONTH($E21)&lt;=6)+Q$2,7,1)),$I21/($J21*365)*(DATE(YEAR($H21),MONTH($H21),DAY($H21))-DATE(YEAR($H21)-(MONTH($H21)&lt;=6),7,1)),
IF(AND(SUM($N21:Q21)&lt;$I21,R$2&lt;=$J21),$I21/($J21*365)*MROUND((EDATE($E21,12*R$2))-(EDATE($E21,12*Q$2)),5),
IF(AND(SUM($N21:Q21)&lt;$I21,R$2&gt;$J21),$I21-SUM($N21:Q21),"")))))),
IF($E21&gt;$D$1,"",
IF(DATE(YEAR($E21)+(MONTH($E21)&gt;6)+Q$2,6,30)&gt;$D$1,"",
IF(AND($H21&lt;&gt;"",$H21&lt;DATE(YEAR($E21)-(MONTH($E21)&lt;=6)+Q$2,7,1)),"",
IF(AND(SUM($N21:Q21)&lt;$I21,$H21&lt;&gt;"",$H21&lt;=DATE(YEAR($E21)+(MONTH($E21)&gt;6)+Q$2,6,30),$H21&gt;=DATE(YEAR($E21)-(MONTH($E21)&lt;=6)+Q$2,7,1)),$K21*($I21-SUM($N21:Q21))*((DATE(YEAR($H21),MONTH($H21),DAY($H21))-DATE(YEAR($H21)-(MONTH($H21)&lt;=6),7,1))/365),
IF(R$2&lt;=$J21,$K21*($I21-SUM($N21:Q21))*MROUND((EDATE($E21,12*R$2))-(EDATE($E21,12*Q$2)),5)/365,""))))))</f>
        <v/>
      </c>
      <c r="S21" s="249" t="str">
        <f xml:space="preserve">
IF($M21="SL",
IF($E21&gt;$D$1,"",
IF(DATE(YEAR($E21)+(MONTH($E21)&gt;6)+R$2,6,30)&gt;$D$1,"",
IF(AND($H21&lt;&gt;"",$H21&lt;DATE(YEAR($E21)-(MONTH($E21)&lt;=6)+R$2,7,1)),"",
IF(AND(SUM($N21:R21)&lt;$I21,$H21&lt;&gt;"",$H21&lt;=DATE(YEAR($E21)+(MONTH($E21)&gt;6)+R$2,6,30),$H21&gt;=DATE(YEAR($E21)-(MONTH($E21)&lt;=6)+R$2,7,1)),$I21/($J21*365)*(DATE(YEAR($H21),MONTH($H21),DAY($H21))-DATE(YEAR($H21)-(MONTH($H21)&lt;=6),7,1)),
IF(AND(SUM($N21:R21)&lt;$I21,S$2&lt;=$J21),$I21/($J21*365)*MROUND((EDATE($E21,12*S$2))-(EDATE($E21,12*R$2)),5),
IF(AND(SUM($N21:R21)&lt;$I21,S$2&gt;$J21),$I21-SUM($N21:R21),"")))))),
IF($E21&gt;$D$1,"",
IF(DATE(YEAR($E21)+(MONTH($E21)&gt;6)+R$2,6,30)&gt;$D$1,"",
IF(AND($H21&lt;&gt;"",$H21&lt;DATE(YEAR($E21)-(MONTH($E21)&lt;=6)+R$2,7,1)),"",
IF(AND(SUM($N21:R21)&lt;$I21,$H21&lt;&gt;"",$H21&lt;=DATE(YEAR($E21)+(MONTH($E21)&gt;6)+R$2,6,30),$H21&gt;=DATE(YEAR($E21)-(MONTH($E21)&lt;=6)+R$2,7,1)),$K21*($I21-SUM($N21:R21))*((DATE(YEAR($H21),MONTH($H21),DAY($H21))-DATE(YEAR($H21)-(MONTH($H21)&lt;=6),7,1))/365),
IF(S$2&lt;=$J21,$K21*($I21-SUM($N21:R21))*MROUND((EDATE($E21,12*S$2))-(EDATE($E21,12*R$2)),5)/365,""))))))</f>
        <v/>
      </c>
      <c r="T21" s="249" t="str">
        <f xml:space="preserve">
IF($M21="SL",
IF($E21&gt;$D$1,"",
IF(DATE(YEAR($E21)+(MONTH($E21)&gt;6)+S$2,6,30)&gt;$D$1,"",
IF(AND($H21&lt;&gt;"",$H21&lt;DATE(YEAR($E21)-(MONTH($E21)&lt;=6)+S$2,7,1)),"",
IF(AND(SUM($N21:S21)&lt;$I21,$H21&lt;&gt;"",$H21&lt;=DATE(YEAR($E21)+(MONTH($E21)&gt;6)+S$2,6,30),$H21&gt;=DATE(YEAR($E21)-(MONTH($E21)&lt;=6)+S$2,7,1)),$I21/($J21*365)*(DATE(YEAR($H21),MONTH($H21),DAY($H21))-DATE(YEAR($H21)-(MONTH($H21)&lt;=6),7,1)),
IF(AND(SUM($N21:S21)&lt;$I21,T$2&lt;=$J21),$I21/($J21*365)*MROUND((EDATE($E21,12*T$2))-(EDATE($E21,12*S$2)),5),
IF(AND(SUM($N21:S21)&lt;$I21,T$2&gt;$J21),$I21-SUM($N21:S21),"")))))),
IF($E21&gt;$D$1,"",
IF(DATE(YEAR($E21)+(MONTH($E21)&gt;6)+S$2,6,30)&gt;$D$1,"",
IF(AND($H21&lt;&gt;"",$H21&lt;DATE(YEAR($E21)-(MONTH($E21)&lt;=6)+S$2,7,1)),"",
IF(AND(SUM($N21:S21)&lt;$I21,$H21&lt;&gt;"",$H21&lt;=DATE(YEAR($E21)+(MONTH($E21)&gt;6)+S$2,6,30),$H21&gt;=DATE(YEAR($E21)-(MONTH($E21)&lt;=6)+S$2,7,1)),$K21*($I21-SUM($N21:S21))*((DATE(YEAR($H21),MONTH($H21),DAY($H21))-DATE(YEAR($H21)-(MONTH($H21)&lt;=6),7,1))/365),
IF(T$2&lt;=$J21,$K21*($I21-SUM($N21:S21))*MROUND((EDATE($E21,12*T$2))-(EDATE($E21,12*S$2)),5)/365,""))))))</f>
        <v/>
      </c>
      <c r="U21" s="249" t="str">
        <f xml:space="preserve">
IF($M21="SL",
IF($E21&gt;$D$1,"",
IF(DATE(YEAR($E21)+(MONTH($E21)&gt;6)+T$2,6,30)&gt;$D$1,"",
IF(AND($H21&lt;&gt;"",$H21&lt;DATE(YEAR($E21)-(MONTH($E21)&lt;=6)+T$2,7,1)),"",
IF(AND(SUM($N21:T21)&lt;$I21,$H21&lt;&gt;"",$H21&lt;=DATE(YEAR($E21)+(MONTH($E21)&gt;6)+T$2,6,30),$H21&gt;=DATE(YEAR($E21)-(MONTH($E21)&lt;=6)+T$2,7,1)),$I21/($J21*365)*(DATE(YEAR($H21),MONTH($H21),DAY($H21))-DATE(YEAR($H21)-(MONTH($H21)&lt;=6),7,1)),
IF(AND(SUM($N21:T21)&lt;$I21,U$2&lt;=$J21),$I21/($J21*365)*MROUND((EDATE($E21,12*U$2))-(EDATE($E21,12*T$2)),5),
IF(AND(SUM($N21:T21)&lt;$I21,U$2&gt;$J21),$I21-SUM($N21:T21),"")))))),
IF($E21&gt;$D$1,"",
IF(DATE(YEAR($E21)+(MONTH($E21)&gt;6)+T$2,6,30)&gt;$D$1,"",
IF(AND($H21&lt;&gt;"",$H21&lt;DATE(YEAR($E21)-(MONTH($E21)&lt;=6)+T$2,7,1)),"",
IF(AND(SUM($N21:T21)&lt;$I21,$H21&lt;&gt;"",$H21&lt;=DATE(YEAR($E21)+(MONTH($E21)&gt;6)+T$2,6,30),$H21&gt;=DATE(YEAR($E21)-(MONTH($E21)&lt;=6)+T$2,7,1)),$K21*($I21-SUM($N21:T21))*((DATE(YEAR($H21),MONTH($H21),DAY($H21))-DATE(YEAR($H21)-(MONTH($H21)&lt;=6),7,1))/365),
IF(U$2&lt;=$J21,$K21*($I21-SUM($N21:T21))*MROUND((EDATE($E21,12*U$2))-(EDATE($E21,12*T$2)),5)/365,""))))))</f>
        <v/>
      </c>
      <c r="V21" s="249" t="str">
        <f xml:space="preserve">
IF($M21="SL",
IF($E21&gt;$D$1,"",
IF(DATE(YEAR($E21)+(MONTH($E21)&gt;6)+U$2,6,30)&gt;$D$1,"",
IF(AND($H21&lt;&gt;"",$H21&lt;DATE(YEAR($E21)-(MONTH($E21)&lt;=6)+U$2,7,1)),"",
IF(AND(SUM($N21:U21)&lt;$I21,$H21&lt;&gt;"",$H21&lt;=DATE(YEAR($E21)+(MONTH($E21)&gt;6)+U$2,6,30),$H21&gt;=DATE(YEAR($E21)-(MONTH($E21)&lt;=6)+U$2,7,1)),$I21/($J21*365)*(DATE(YEAR($H21),MONTH($H21),DAY($H21))-DATE(YEAR($H21)-(MONTH($H21)&lt;=6),7,1)),
IF(AND(SUM($N21:U21)&lt;$I21,V$2&lt;=$J21),$I21/($J21*365)*MROUND((EDATE($E21,12*V$2))-(EDATE($E21,12*U$2)),5),
IF(AND(SUM($N21:U21)&lt;$I21,V$2&gt;$J21),$I21-SUM($N21:U21),"")))))),
IF($E21&gt;$D$1,"",
IF(DATE(YEAR($E21)+(MONTH($E21)&gt;6)+U$2,6,30)&gt;$D$1,"",
IF(AND($H21&lt;&gt;"",$H21&lt;DATE(YEAR($E21)-(MONTH($E21)&lt;=6)+U$2,7,1)),"",
IF(AND(SUM($N21:U21)&lt;$I21,$H21&lt;&gt;"",$H21&lt;=DATE(YEAR($E21)+(MONTH($E21)&gt;6)+U$2,6,30),$H21&gt;=DATE(YEAR($E21)-(MONTH($E21)&lt;=6)+U$2,7,1)),$K21*($I21-SUM($N21:U21))*((DATE(YEAR($H21),MONTH($H21),DAY($H21))-DATE(YEAR($H21)-(MONTH($H21)&lt;=6),7,1))/365),
IF(V$2&lt;=$J21,$K21*($I21-SUM($N21:U21))*MROUND((EDATE($E21,12*V$2))-(EDATE($E21,12*U$2)),5)/365,""))))))</f>
        <v/>
      </c>
      <c r="W21" s="249" t="str">
        <f xml:space="preserve">
IF($M21="SL",
IF($E21&gt;$D$1,"",
IF(DATE(YEAR($E21)+(MONTH($E21)&gt;6)+V$2,6,30)&gt;$D$1,"",
IF(AND($H21&lt;&gt;"",$H21&lt;DATE(YEAR($E21)-(MONTH($E21)&lt;=6)+V$2,7,1)),"",
IF(AND(SUM($N21:V21)&lt;$I21,$H21&lt;&gt;"",$H21&lt;=DATE(YEAR($E21)+(MONTH($E21)&gt;6)+V$2,6,30),$H21&gt;=DATE(YEAR($E21)-(MONTH($E21)&lt;=6)+V$2,7,1)),$I21/($J21*365)*(DATE(YEAR($H21),MONTH($H21),DAY($H21))-DATE(YEAR($H21)-(MONTH($H21)&lt;=6),7,1)),
IF(AND(SUM($N21:V21)&lt;$I21,W$2&lt;=$J21),$I21/($J21*365)*MROUND((EDATE($E21,12*W$2))-(EDATE($E21,12*V$2)),5),
IF(AND(SUM($N21:V21)&lt;$I21,W$2&gt;$J21),$I21-SUM($N21:V21),"")))))),
IF($E21&gt;$D$1,"",
IF(DATE(YEAR($E21)+(MONTH($E21)&gt;6)+V$2,6,30)&gt;$D$1,"",
IF(AND($H21&lt;&gt;"",$H21&lt;DATE(YEAR($E21)-(MONTH($E21)&lt;=6)+V$2,7,1)),"",
IF(AND(SUM($N21:V21)&lt;$I21,$H21&lt;&gt;"",$H21&lt;=DATE(YEAR($E21)+(MONTH($E21)&gt;6)+V$2,6,30),$H21&gt;=DATE(YEAR($E21)-(MONTH($E21)&lt;=6)+V$2,7,1)),$K21*($I21-SUM($N21:V21))*((DATE(YEAR($H21),MONTH($H21),DAY($H21))-DATE(YEAR($H21)-(MONTH($H21)&lt;=6),7,1))/365),
IF(W$2&lt;=$J21,$K21*($I21-SUM($N21:V21))*MROUND((EDATE($E21,12*W$2))-(EDATE($E21,12*V$2)),5)/365,""))))))</f>
        <v/>
      </c>
      <c r="X21" s="249" t="str">
        <f xml:space="preserve">
IF($M21="SL",
IF($E21&gt;$D$1,"",
IF(DATE(YEAR($E21)+(MONTH($E21)&gt;6)+W$2,6,30)&gt;$D$1,"",
IF(AND($H21&lt;&gt;"",$H21&lt;DATE(YEAR($E21)-(MONTH($E21)&lt;=6)+W$2,7,1)),"",
IF(AND(SUM($N21:W21)&lt;$I21,$H21&lt;&gt;"",$H21&lt;=DATE(YEAR($E21)+(MONTH($E21)&gt;6)+W$2,6,30),$H21&gt;=DATE(YEAR($E21)-(MONTH($E21)&lt;=6)+W$2,7,1)),$I21/($J21*365)*(DATE(YEAR($H21),MONTH($H21),DAY($H21))-DATE(YEAR($H21)-(MONTH($H21)&lt;=6),7,1)),
IF(AND(SUM($N21:W21)&lt;$I21,X$2&lt;=$J21),$I21/($J21*365)*MROUND((EDATE($E21,12*X$2))-(EDATE($E21,12*W$2)),5),
IF(AND(SUM($N21:W21)&lt;$I21,X$2&gt;$J21),$I21-SUM($N21:W21),"")))))),
IF($E21&gt;$D$1,"",
IF(DATE(YEAR($E21)+(MONTH($E21)&gt;6)+W$2,6,30)&gt;$D$1,"",
IF(AND($H21&lt;&gt;"",$H21&lt;DATE(YEAR($E21)-(MONTH($E21)&lt;=6)+W$2,7,1)),"",
IF(AND(SUM($N21:W21)&lt;$I21,$H21&lt;&gt;"",$H21&lt;=DATE(YEAR($E21)+(MONTH($E21)&gt;6)+W$2,6,30),$H21&gt;=DATE(YEAR($E21)-(MONTH($E21)&lt;=6)+W$2,7,1)),$K21*($I21-SUM($N21:W21))*((DATE(YEAR($H21),MONTH($H21),DAY($H21))-DATE(YEAR($H21)-(MONTH($H21)&lt;=6),7,1))/365),
IF(X$2&lt;=$J21,$K21*($I21-SUM($N21:W21))*MROUND((EDATE($E21,12*X$2))-(EDATE($E21,12*W$2)),5)/365,""))))))</f>
        <v/>
      </c>
      <c r="Y21" s="249" t="str">
        <f xml:space="preserve">
IF($M21="SL",
IF($E21&gt;$D$1,"",
IF(DATE(YEAR($E21)+(MONTH($E21)&gt;6)+X$2,6,30)&gt;$D$1,"",
IF(AND($H21&lt;&gt;"",$H21&lt;DATE(YEAR($E21)-(MONTH($E21)&lt;=6)+X$2,7,1)),"",
IF(AND(SUM($N21:X21)&lt;$I21,$H21&lt;&gt;"",$H21&lt;=DATE(YEAR($E21)+(MONTH($E21)&gt;6)+X$2,6,30),$H21&gt;=DATE(YEAR($E21)-(MONTH($E21)&lt;=6)+X$2,7,1)),$I21/($J21*365)*(DATE(YEAR($H21),MONTH($H21),DAY($H21))-DATE(YEAR($H21)-(MONTH($H21)&lt;=6),7,1)),
IF(AND(SUM($N21:X21)&lt;$I21,Y$2&lt;=$J21),$I21/($J21*365)*MROUND((EDATE($E21,12*Y$2))-(EDATE($E21,12*X$2)),5),
IF(AND(SUM($N21:X21)&lt;$I21,Y$2&gt;$J21),$I21-SUM($N21:X21),"")))))),
IF($E21&gt;$D$1,"",
IF(DATE(YEAR($E21)+(MONTH($E21)&gt;6)+X$2,6,30)&gt;$D$1,"",
IF(AND($H21&lt;&gt;"",$H21&lt;DATE(YEAR($E21)-(MONTH($E21)&lt;=6)+X$2,7,1)),"",
IF(AND(SUM($N21:X21)&lt;$I21,$H21&lt;&gt;"",$H21&lt;=DATE(YEAR($E21)+(MONTH($E21)&gt;6)+X$2,6,30),$H21&gt;=DATE(YEAR($E21)-(MONTH($E21)&lt;=6)+X$2,7,1)),$K21*($I21-SUM($N21:X21))*((DATE(YEAR($H21),MONTH($H21),DAY($H21))-DATE(YEAR($H21)-(MONTH($H21)&lt;=6),7,1))/365),
IF(Y$2&lt;=$J21,$K21*($I21-SUM($N21:X21))*MROUND((EDATE($E21,12*Y$2))-(EDATE($E21,12*X$2)),5)/365,""))))))</f>
        <v/>
      </c>
      <c r="Z21" s="249" t="str">
        <f xml:space="preserve">
IF($M21="SL",
IF($E21&gt;$D$1,"",
IF(DATE(YEAR($E21)+(MONTH($E21)&gt;6)+Y$2,6,30)&gt;$D$1,"",
IF(AND($H21&lt;&gt;"",$H21&lt;DATE(YEAR($E21)-(MONTH($E21)&lt;=6)+Y$2,7,1)),"",
IF(AND(SUM($N21:Y21)&lt;$I21,$H21&lt;&gt;"",$H21&lt;=DATE(YEAR($E21)+(MONTH($E21)&gt;6)+Y$2,6,30),$H21&gt;=DATE(YEAR($E21)-(MONTH($E21)&lt;=6)+Y$2,7,1)),$I21/($J21*365)*(DATE(YEAR($H21),MONTH($H21),DAY($H21))-DATE(YEAR($H21)-(MONTH($H21)&lt;=6),7,1)),
IF(AND(SUM($N21:Y21)&lt;$I21,Z$2&lt;=$J21),$I21/($J21*365)*MROUND((EDATE($E21,12*Z$2))-(EDATE($E21,12*Y$2)),5),
IF(AND(SUM($N21:Y21)&lt;$I21,Z$2&gt;$J21),$I21-SUM($N21:Y21),"")))))),
IF($E21&gt;$D$1,"",
IF(DATE(YEAR($E21)+(MONTH($E21)&gt;6)+Y$2,6,30)&gt;$D$1,"",
IF(AND($H21&lt;&gt;"",$H21&lt;DATE(YEAR($E21)-(MONTH($E21)&lt;=6)+Y$2,7,1)),"",
IF(AND(SUM($N21:Y21)&lt;$I21,$H21&lt;&gt;"",$H21&lt;=DATE(YEAR($E21)+(MONTH($E21)&gt;6)+Y$2,6,30),$H21&gt;=DATE(YEAR($E21)-(MONTH($E21)&lt;=6)+Y$2,7,1)),$K21*($I21-SUM($N21:Y21))*((DATE(YEAR($H21),MONTH($H21),DAY($H21))-DATE(YEAR($H21)-(MONTH($H21)&lt;=6),7,1))/365),
IF(Z$2&lt;=$J21,$K21*($I21-SUM($N21:Y21))*MROUND((EDATE($E21,12*Z$2))-(EDATE($E21,12*Y$2)),5)/365,""))))))</f>
        <v/>
      </c>
      <c r="AA21" s="249" t="str">
        <f xml:space="preserve">
IF($M21="SL",
IF($E21&gt;$D$1,"",
IF(DATE(YEAR($E21)+(MONTH($E21)&gt;6)+Z$2,6,30)&gt;$D$1,"",
IF(AND($H21&lt;&gt;"",$H21&lt;DATE(YEAR($E21)-(MONTH($E21)&lt;=6)+Z$2,7,1)),"",
IF(AND(SUM($N21:Z21)&lt;$I21,$H21&lt;&gt;"",$H21&lt;=DATE(YEAR($E21)+(MONTH($E21)&gt;6)+Z$2,6,30),$H21&gt;=DATE(YEAR($E21)-(MONTH($E21)&lt;=6)+Z$2,7,1)),$I21/($J21*365)*(DATE(YEAR($H21),MONTH($H21),DAY($H21))-DATE(YEAR($H21)-(MONTH($H21)&lt;=6),7,1)),
IF(AND(SUM($N21:Z21)&lt;$I21,AA$2&lt;=$J21),$I21/($J21*365)*MROUND((EDATE($E21,12*AA$2))-(EDATE($E21,12*Z$2)),5),
IF(AND(SUM($N21:Z21)&lt;$I21,AA$2&gt;$J21),$I21-SUM($N21:Z21),"")))))),
IF($E21&gt;$D$1,"",
IF(DATE(YEAR($E21)+(MONTH($E21)&gt;6)+Z$2,6,30)&gt;$D$1,"",
IF(AND($H21&lt;&gt;"",$H21&lt;DATE(YEAR($E21)-(MONTH($E21)&lt;=6)+Z$2,7,1)),"",
IF(AND(SUM($N21:Z21)&lt;$I21,$H21&lt;&gt;"",$H21&lt;=DATE(YEAR($E21)+(MONTH($E21)&gt;6)+Z$2,6,30),$H21&gt;=DATE(YEAR($E21)-(MONTH($E21)&lt;=6)+Z$2,7,1)),$K21*($I21-SUM($N21:Z21))*((DATE(YEAR($H21),MONTH($H21),DAY($H21))-DATE(YEAR($H21)-(MONTH($H21)&lt;=6),7,1))/365),
IF(AA$2&lt;=$J21,$K21*($I21-SUM($N21:Z21))*MROUND((EDATE($E21,12*AA$2))-(EDATE($E21,12*Z$2)),5)/365,""))))))</f>
        <v/>
      </c>
      <c r="AB21" s="249" t="str">
        <f xml:space="preserve">
IF($M21="SL",
IF($E21&gt;$D$1,"",
IF(DATE(YEAR($E21)+(MONTH($E21)&gt;6)+AA$2,6,30)&gt;$D$1,"",
IF(AND($H21&lt;&gt;"",$H21&lt;DATE(YEAR($E21)-(MONTH($E21)&lt;=6)+AA$2,7,1)),"",
IF(AND(SUM($N21:AA21)&lt;$I21,$H21&lt;&gt;"",$H21&lt;=DATE(YEAR($E21)+(MONTH($E21)&gt;6)+AA$2,6,30),$H21&gt;=DATE(YEAR($E21)-(MONTH($E21)&lt;=6)+AA$2,7,1)),$I21/($J21*365)*(DATE(YEAR($H21),MONTH($H21),DAY($H21))-DATE(YEAR($H21)-(MONTH($H21)&lt;=6),7,1)),
IF(AND(SUM($N21:AA21)&lt;$I21,AB$2&lt;=$J21),$I21/($J21*365)*MROUND((EDATE($E21,12*AB$2))-(EDATE($E21,12*AA$2)),5),
IF(AND(SUM($N21:AA21)&lt;$I21,AB$2&gt;$J21),$I21-SUM($N21:AA21),"")))))),
IF($E21&gt;$D$1,"",
IF(DATE(YEAR($E21)+(MONTH($E21)&gt;6)+AA$2,6,30)&gt;$D$1,"",
IF(AND($H21&lt;&gt;"",$H21&lt;DATE(YEAR($E21)-(MONTH($E21)&lt;=6)+AA$2,7,1)),"",
IF(AND(SUM($N21:AA21)&lt;$I21,$H21&lt;&gt;"",$H21&lt;=DATE(YEAR($E21)+(MONTH($E21)&gt;6)+AA$2,6,30),$H21&gt;=DATE(YEAR($E21)-(MONTH($E21)&lt;=6)+AA$2,7,1)),$K21*($I21-SUM($N21:AA21))*((DATE(YEAR($H21),MONTH($H21),DAY($H21))-DATE(YEAR($H21)-(MONTH($H21)&lt;=6),7,1))/365),
IF(AB$2&lt;=$J21,$K21*($I21-SUM($N21:AA21))*MROUND((EDATE($E21,12*AB$2))-(EDATE($E21,12*AA$2)),5)/365,""))))))</f>
        <v/>
      </c>
      <c r="AC21" s="249" t="str">
        <f xml:space="preserve">
IF($M21="SL",
IF($E21&gt;$D$1,"",
IF(DATE(YEAR($E21)+(MONTH($E21)&gt;6)+AB$2,6,30)&gt;$D$1,"",
IF(AND($H21&lt;&gt;"",$H21&lt;DATE(YEAR($E21)-(MONTH($E21)&lt;=6)+AB$2,7,1)),"",
IF(AND(SUM($N21:AB21)&lt;$I21,$H21&lt;&gt;"",$H21&lt;=DATE(YEAR($E21)+(MONTH($E21)&gt;6)+AB$2,6,30),$H21&gt;=DATE(YEAR($E21)-(MONTH($E21)&lt;=6)+AB$2,7,1)),$I21/($J21*365)*(DATE(YEAR($H21),MONTH($H21),DAY($H21))-DATE(YEAR($H21)-(MONTH($H21)&lt;=6),7,1)),
IF(AND(SUM($N21:AB21)&lt;$I21,AC$2&lt;=$J21),$I21/($J21*365)*MROUND((EDATE($E21,12*AC$2))-(EDATE($E21,12*AB$2)),5),
IF(AND(SUM($N21:AB21)&lt;$I21,AC$2&gt;$J21),$I21-SUM($N21:AB21),"")))))),
IF($E21&gt;$D$1,"",
IF(DATE(YEAR($E21)+(MONTH($E21)&gt;6)+AB$2,6,30)&gt;$D$1,"",
IF(AND($H21&lt;&gt;"",$H21&lt;DATE(YEAR($E21)-(MONTH($E21)&lt;=6)+AB$2,7,1)),"",
IF(AND(SUM($N21:AB21)&lt;$I21,$H21&lt;&gt;"",$H21&lt;=DATE(YEAR($E21)+(MONTH($E21)&gt;6)+AB$2,6,30),$H21&gt;=DATE(YEAR($E21)-(MONTH($E21)&lt;=6)+AB$2,7,1)),$K21*($I21-SUM($N21:AB21))*((DATE(YEAR($H21),MONTH($H21),DAY($H21))-DATE(YEAR($H21)-(MONTH($H21)&lt;=6),7,1))/365),
IF(AC$2&lt;=$J21,$K21*($I21-SUM($N21:AB21))*MROUND((EDATE($E21,12*AC$2))-(EDATE($E21,12*AB$2)),5)/365,""))))))</f>
        <v/>
      </c>
      <c r="AD21" s="249" t="str">
        <f xml:space="preserve">
IF($M21="SL",
IF($E21&gt;$D$1,"",
IF(DATE(YEAR($E21)+(MONTH($E21)&gt;6)+AC$2,6,30)&gt;$D$1,"",
IF(AND($H21&lt;&gt;"",$H21&lt;DATE(YEAR($E21)-(MONTH($E21)&lt;=6)+AC$2,7,1)),"",
IF(AND(SUM($N21:AC21)&lt;$I21,$H21&lt;&gt;"",$H21&lt;=DATE(YEAR($E21)+(MONTH($E21)&gt;6)+AC$2,6,30),$H21&gt;=DATE(YEAR($E21)-(MONTH($E21)&lt;=6)+AC$2,7,1)),$I21/($J21*365)*(DATE(YEAR($H21),MONTH($H21),DAY($H21))-DATE(YEAR($H21)-(MONTH($H21)&lt;=6),7,1)),
IF(AND(SUM($N21:AC21)&lt;$I21,AD$2&lt;=$J21),$I21/($J21*365)*MROUND((EDATE($E21,12*AD$2))-(EDATE($E21,12*AC$2)),5),
IF(AND(SUM($N21:AC21)&lt;$I21,AD$2&gt;$J21),$I21-SUM($N21:AC21),"")))))),
IF($E21&gt;$D$1,"",
IF(DATE(YEAR($E21)+(MONTH($E21)&gt;6)+AC$2,6,30)&gt;$D$1,"",
IF(AND($H21&lt;&gt;"",$H21&lt;DATE(YEAR($E21)-(MONTH($E21)&lt;=6)+AC$2,7,1)),"",
IF(AND(SUM($N21:AC21)&lt;$I21,$H21&lt;&gt;"",$H21&lt;=DATE(YEAR($E21)+(MONTH($E21)&gt;6)+AC$2,6,30),$H21&gt;=DATE(YEAR($E21)-(MONTH($E21)&lt;=6)+AC$2,7,1)),$K21*($I21-SUM($N21:AC21))*((DATE(YEAR($H21),MONTH($H21),DAY($H21))-DATE(YEAR($H21)-(MONTH($H21)&lt;=6),7,1))/365),
IF(AD$2&lt;=$J21,$K21*($I21-SUM($N21:AC21))*MROUND((EDATE($E21,12*AD$2))-(EDATE($E21,12*AC$2)),5)/365,""))))))</f>
        <v/>
      </c>
      <c r="AE21" s="249" t="str">
        <f xml:space="preserve">
IF($M21="SL",
IF($E21&gt;$D$1,"",
IF(DATE(YEAR($E21)+(MONTH($E21)&gt;6)+AD$2,6,30)&gt;$D$1,"",
IF(AND($H21&lt;&gt;"",$H21&lt;DATE(YEAR($E21)-(MONTH($E21)&lt;=6)+AD$2,7,1)),"",
IF(AND(SUM($N21:AD21)&lt;$I21,$H21&lt;&gt;"",$H21&lt;=DATE(YEAR($E21)+(MONTH($E21)&gt;6)+AD$2,6,30),$H21&gt;=DATE(YEAR($E21)-(MONTH($E21)&lt;=6)+AD$2,7,1)),$I21/($J21*365)*(DATE(YEAR($H21),MONTH($H21),DAY($H21))-DATE(YEAR($H21)-(MONTH($H21)&lt;=6),7,1)),
IF(AND(SUM($N21:AD21)&lt;$I21,AE$2&lt;=$J21),$I21/($J21*365)*MROUND((EDATE($E21,12*AE$2))-(EDATE($E21,12*AD$2)),5),
IF(AND(SUM($N21:AD21)&lt;$I21,AE$2&gt;$J21),$I21-SUM($N21:AD21),"")))))),
IF($E21&gt;$D$1,"",
IF(DATE(YEAR($E21)+(MONTH($E21)&gt;6)+AD$2,6,30)&gt;$D$1,"",
IF(AND($H21&lt;&gt;"",$H21&lt;DATE(YEAR($E21)-(MONTH($E21)&lt;=6)+AD$2,7,1)),"",
IF(AND(SUM($N21:AD21)&lt;$I21,$H21&lt;&gt;"",$H21&lt;=DATE(YEAR($E21)+(MONTH($E21)&gt;6)+AD$2,6,30),$H21&gt;=DATE(YEAR($E21)-(MONTH($E21)&lt;=6)+AD$2,7,1)),$K21*($I21-SUM($N21:AD21))*((DATE(YEAR($H21),MONTH($H21),DAY($H21))-DATE(YEAR($H21)-(MONTH($H21)&lt;=6),7,1))/365),
IF(AE$2&lt;=$J21,$K21*($I21-SUM($N21:AD21))*MROUND((EDATE($E21,12*AE$2))-(EDATE($E21,12*AD$2)),5)/365,""))))))</f>
        <v/>
      </c>
      <c r="AF21" s="249" t="str">
        <f xml:space="preserve">
IF($M21="SL",
IF($E21&gt;$D$1,"",
IF(DATE(YEAR($E21)+(MONTH($E21)&gt;6)+AE$2,6,30)&gt;$D$1,"",
IF(AND($H21&lt;&gt;"",$H21&lt;DATE(YEAR($E21)-(MONTH($E21)&lt;=6)+AE$2,7,1)),"",
IF(AND(SUM($N21:AE21)&lt;$I21,$H21&lt;&gt;"",$H21&lt;=DATE(YEAR($E21)+(MONTH($E21)&gt;6)+AE$2,6,30),$H21&gt;=DATE(YEAR($E21)-(MONTH($E21)&lt;=6)+AE$2,7,1)),$I21/($J21*365)*(DATE(YEAR($H21),MONTH($H21),DAY($H21))-DATE(YEAR($H21)-(MONTH($H21)&lt;=6),7,1)),
IF(AND(SUM($N21:AE21)&lt;$I21,AF$2&lt;=$J21),$I21/($J21*365)*MROUND((EDATE($E21,12*AF$2))-(EDATE($E21,12*AE$2)),5),
IF(AND(SUM($N21:AE21)&lt;$I21,AF$2&gt;$J21),$I21-SUM($N21:AE21),"")))))),
IF($E21&gt;$D$1,"",
IF(DATE(YEAR($E21)+(MONTH($E21)&gt;6)+AE$2,6,30)&gt;$D$1,"",
IF(AND($H21&lt;&gt;"",$H21&lt;DATE(YEAR($E21)-(MONTH($E21)&lt;=6)+AE$2,7,1)),"",
IF(AND(SUM($N21:AE21)&lt;$I21,$H21&lt;&gt;"",$H21&lt;=DATE(YEAR($E21)+(MONTH($E21)&gt;6)+AE$2,6,30),$H21&gt;=DATE(YEAR($E21)-(MONTH($E21)&lt;=6)+AE$2,7,1)),$K21*($I21-SUM($N21:AE21))*((DATE(YEAR($H21),MONTH($H21),DAY($H21))-DATE(YEAR($H21)-(MONTH($H21)&lt;=6),7,1))/365),
IF(AF$2&lt;=$J21,$K21*($I21-SUM($N21:AE21))*MROUND((EDATE($E21,12*AF$2))-(EDATE($E21,12*AE$2)),5)/365,""))))))</f>
        <v/>
      </c>
      <c r="AG21" s="249" t="str">
        <f xml:space="preserve">
IF($M21="SL",
IF($E21&gt;$D$1,"",
IF(DATE(YEAR($E21)+(MONTH($E21)&gt;6)+AF$2,6,30)&gt;$D$1,"",
IF(AND($H21&lt;&gt;"",$H21&lt;DATE(YEAR($E21)-(MONTH($E21)&lt;=6)+AF$2,7,1)),"",
IF(AND(SUM($N21:AF21)&lt;$I21,$H21&lt;&gt;"",$H21&lt;=DATE(YEAR($E21)+(MONTH($E21)&gt;6)+AF$2,6,30),$H21&gt;=DATE(YEAR($E21)-(MONTH($E21)&lt;=6)+AF$2,7,1)),$I21/($J21*365)*(DATE(YEAR($H21),MONTH($H21),DAY($H21))-DATE(YEAR($H21)-(MONTH($H21)&lt;=6),7,1)),
IF(AND(SUM($N21:AF21)&lt;$I21,AG$2&lt;=$J21),$I21/($J21*365)*MROUND((EDATE($E21,12*AG$2))-(EDATE($E21,12*AF$2)),5),
IF(AND(SUM($N21:AF21)&lt;$I21,AG$2&gt;$J21),$I21-SUM($N21:AF21),"")))))),
IF($E21&gt;$D$1,"",
IF(DATE(YEAR($E21)+(MONTH($E21)&gt;6)+AF$2,6,30)&gt;$D$1,"",
IF(AND($H21&lt;&gt;"",$H21&lt;DATE(YEAR($E21)-(MONTH($E21)&lt;=6)+AF$2,7,1)),"",
IF(AND(SUM($N21:AF21)&lt;$I21,$H21&lt;&gt;"",$H21&lt;=DATE(YEAR($E21)+(MONTH($E21)&gt;6)+AF$2,6,30),$H21&gt;=DATE(YEAR($E21)-(MONTH($E21)&lt;=6)+AF$2,7,1)),$K21*($I21-SUM($N21:AF21))*((DATE(YEAR($H21),MONTH($H21),DAY($H21))-DATE(YEAR($H21)-(MONTH($H21)&lt;=6),7,1))/365),
IF(AG$2&lt;=$J21,$K21*($I21-SUM($N21:AF21))*MROUND((EDATE($E21,12*AG$2))-(EDATE($E21,12*AF$2)),5)/365,""))))))</f>
        <v/>
      </c>
      <c r="AH21" s="249" t="str">
        <f xml:space="preserve">
IF($M21="SL",
IF($E21&gt;$D$1,"",
IF(DATE(YEAR($E21)+(MONTH($E21)&gt;6)+AG$2,6,30)&gt;$D$1,"",
IF(AND($H21&lt;&gt;"",$H21&lt;DATE(YEAR($E21)-(MONTH($E21)&lt;=6)+AG$2,7,1)),"",
IF(AND(SUM($N21:AG21)&lt;$I21,$H21&lt;&gt;"",$H21&lt;=DATE(YEAR($E21)+(MONTH($E21)&gt;6)+AG$2,6,30),$H21&gt;=DATE(YEAR($E21)-(MONTH($E21)&lt;=6)+AG$2,7,1)),$I21/($J21*365)*(DATE(YEAR($H21),MONTH($H21),DAY($H21))-DATE(YEAR($H21)-(MONTH($H21)&lt;=6),7,1)),
IF(AND(SUM($N21:AG21)&lt;$I21,AH$2&lt;=$J21),$I21/($J21*365)*MROUND((EDATE($E21,12*AH$2))-(EDATE($E21,12*AG$2)),5),
IF(AND(SUM($N21:AG21)&lt;$I21,AH$2&gt;$J21),$I21-SUM($N21:AG21),"")))))),
IF($E21&gt;$D$1,"",
IF(DATE(YEAR($E21)+(MONTH($E21)&gt;6)+AG$2,6,30)&gt;$D$1,"",
IF(AND($H21&lt;&gt;"",$H21&lt;DATE(YEAR($E21)-(MONTH($E21)&lt;=6)+AG$2,7,1)),"",
IF(AND(SUM($N21:AG21)&lt;$I21,$H21&lt;&gt;"",$H21&lt;=DATE(YEAR($E21)+(MONTH($E21)&gt;6)+AG$2,6,30),$H21&gt;=DATE(YEAR($E21)-(MONTH($E21)&lt;=6)+AG$2,7,1)),$K21*($I21-SUM($N21:AG21))*((DATE(YEAR($H21),MONTH($H21),DAY($H21))-DATE(YEAR($H21)-(MONTH($H21)&lt;=6),7,1))/365),
IF(AH$2&lt;=$J21,$K21*($I21-SUM($N21:AG21))*MROUND((EDATE($E21,12*AH$2))-(EDATE($E21,12*AG$2)),5)/365,""))))))</f>
        <v/>
      </c>
      <c r="AI21" s="249" t="str">
        <f xml:space="preserve">
IF($M21="SL",
IF($E21&gt;$D$1,"",
IF(DATE(YEAR($E21)+(MONTH($E21)&gt;6)+AH$2,6,30)&gt;$D$1,"",
IF(AND($H21&lt;&gt;"",$H21&lt;DATE(YEAR($E21)-(MONTH($E21)&lt;=6)+AH$2,7,1)),"",
IF(AND(SUM($N21:AH21)&lt;$I21,$H21&lt;&gt;"",$H21&lt;=DATE(YEAR($E21)+(MONTH($E21)&gt;6)+AH$2,6,30),$H21&gt;=DATE(YEAR($E21)-(MONTH($E21)&lt;=6)+AH$2,7,1)),$I21/($J21*365)*(DATE(YEAR($H21),MONTH($H21),DAY($H21))-DATE(YEAR($H21)-(MONTH($H21)&lt;=6),7,1)),
IF(AND(SUM($N21:AH21)&lt;$I21,AI$2&lt;=$J21),$I21/($J21*365)*MROUND((EDATE($E21,12*AI$2))-(EDATE($E21,12*AH$2)),5),
IF(AND(SUM($N21:AH21)&lt;$I21,AI$2&gt;$J21),$I21-SUM($N21:AH21),"")))))),
IF($E21&gt;$D$1,"",
IF(DATE(YEAR($E21)+(MONTH($E21)&gt;6)+AH$2,6,30)&gt;$D$1,"",
IF(AND($H21&lt;&gt;"",$H21&lt;DATE(YEAR($E21)-(MONTH($E21)&lt;=6)+AH$2,7,1)),"",
IF(AND(SUM($N21:AH21)&lt;$I21,$H21&lt;&gt;"",$H21&lt;=DATE(YEAR($E21)+(MONTH($E21)&gt;6)+AH$2,6,30),$H21&gt;=DATE(YEAR($E21)-(MONTH($E21)&lt;=6)+AH$2,7,1)),$K21*($I21-SUM($N21:AH21))*((DATE(YEAR($H21),MONTH($H21),DAY($H21))-DATE(YEAR($H21)-(MONTH($H21)&lt;=6),7,1))/365),
IF(AI$2&lt;=$J21,$K21*($I21-SUM($N21:AH21))*MROUND((EDATE($E21,12*AI$2))-(EDATE($E21,12*AH$2)),5)/365,""))))))</f>
        <v/>
      </c>
      <c r="AJ21" s="249" t="str">
        <f xml:space="preserve">
IF($M21="SL",
IF($E21&gt;$D$1,"",
IF(DATE(YEAR($E21)+(MONTH($E21)&gt;6)+AI$2,6,30)&gt;$D$1,"",
IF(AND($H21&lt;&gt;"",$H21&lt;DATE(YEAR($E21)-(MONTH($E21)&lt;=6)+AI$2,7,1)),"",
IF(AND(SUM($N21:AI21)&lt;$I21,$H21&lt;&gt;"",$H21&lt;=DATE(YEAR($E21)+(MONTH($E21)&gt;6)+AI$2,6,30),$H21&gt;=DATE(YEAR($E21)-(MONTH($E21)&lt;=6)+AI$2,7,1)),$I21/($J21*365)*(DATE(YEAR($H21),MONTH($H21),DAY($H21))-DATE(YEAR($H21)-(MONTH($H21)&lt;=6),7,1)),
IF(AND(SUM($N21:AI21)&lt;$I21,AJ$2&lt;=$J21),$I21/($J21*365)*MROUND((EDATE($E21,12*AJ$2))-(EDATE($E21,12*AI$2)),5),
IF(AND(SUM($N21:AI21)&lt;$I21,AJ$2&gt;$J21),$I21-SUM($N21:AI21),"")))))),
IF($E21&gt;$D$1,"",
IF(DATE(YEAR($E21)+(MONTH($E21)&gt;6)+AI$2,6,30)&gt;$D$1,"",
IF(AND($H21&lt;&gt;"",$H21&lt;DATE(YEAR($E21)-(MONTH($E21)&lt;=6)+AI$2,7,1)),"",
IF(AND(SUM($N21:AI21)&lt;$I21,$H21&lt;&gt;"",$H21&lt;=DATE(YEAR($E21)+(MONTH($E21)&gt;6)+AI$2,6,30),$H21&gt;=DATE(YEAR($E21)-(MONTH($E21)&lt;=6)+AI$2,7,1)),$K21*($I21-SUM($N21:AI21))*((DATE(YEAR($H21),MONTH($H21),DAY($H21))-DATE(YEAR($H21)-(MONTH($H21)&lt;=6),7,1))/365),
IF(AJ$2&lt;=$J21,$K21*($I21-SUM($N21:AI21))*MROUND((EDATE($E21,12*AJ$2))-(EDATE($E21,12*AI$2)),5)/365,""))))))</f>
        <v/>
      </c>
      <c r="AK21" s="249" t="str">
        <f xml:space="preserve">
IF($M21="SL",
IF($E21&gt;$D$1,"",
IF(DATE(YEAR($E21)+(MONTH($E21)&gt;6)+AJ$2,6,30)&gt;$D$1,"",
IF(AND($H21&lt;&gt;"",$H21&lt;DATE(YEAR($E21)-(MONTH($E21)&lt;=6)+AJ$2,7,1)),"",
IF(AND(SUM($N21:AJ21)&lt;$I21,$H21&lt;&gt;"",$H21&lt;=DATE(YEAR($E21)+(MONTH($E21)&gt;6)+AJ$2,6,30),$H21&gt;=DATE(YEAR($E21)-(MONTH($E21)&lt;=6)+AJ$2,7,1)),$I21/($J21*365)*(DATE(YEAR($H21),MONTH($H21),DAY($H21))-DATE(YEAR($H21)-(MONTH($H21)&lt;=6),7,1)),
IF(AND(SUM($N21:AJ21)&lt;$I21,AK$2&lt;=$J21),$I21/($J21*365)*MROUND((EDATE($E21,12*AK$2))-(EDATE($E21,12*AJ$2)),5),
IF(AND(SUM($N21:AJ21)&lt;$I21,AK$2&gt;$J21),$I21-SUM($N21:AJ21),"")))))),
IF($E21&gt;$D$1,"",
IF(DATE(YEAR($E21)+(MONTH($E21)&gt;6)+AJ$2,6,30)&gt;$D$1,"",
IF(AND($H21&lt;&gt;"",$H21&lt;DATE(YEAR($E21)-(MONTH($E21)&lt;=6)+AJ$2,7,1)),"",
IF(AND(SUM($N21:AJ21)&lt;$I21,$H21&lt;&gt;"",$H21&lt;=DATE(YEAR($E21)+(MONTH($E21)&gt;6)+AJ$2,6,30),$H21&gt;=DATE(YEAR($E21)-(MONTH($E21)&lt;=6)+AJ$2,7,1)),$K21*($I21-SUM($N21:AJ21))*((DATE(YEAR($H21),MONTH($H21),DAY($H21))-DATE(YEAR($H21)-(MONTH($H21)&lt;=6),7,1))/365),
IF(AK$2&lt;=$J21,$K21*($I21-SUM($N21:AJ21))*MROUND((EDATE($E21,12*AK$2))-(EDATE($E21,12*AJ$2)),5)/365,""))))))</f>
        <v/>
      </c>
      <c r="AL21" s="249" t="str">
        <f xml:space="preserve">
IF($M21="SL",
IF($E21&gt;$D$1,"",
IF(DATE(YEAR($E21)+(MONTH($E21)&gt;6)+AK$2,6,30)&gt;$D$1,"",
IF(AND($H21&lt;&gt;"",$H21&lt;DATE(YEAR($E21)-(MONTH($E21)&lt;=6)+AK$2,7,1)),"",
IF(AND(SUM($N21:AK21)&lt;$I21,$H21&lt;&gt;"",$H21&lt;=DATE(YEAR($E21)+(MONTH($E21)&gt;6)+AK$2,6,30),$H21&gt;=DATE(YEAR($E21)-(MONTH($E21)&lt;=6)+AK$2,7,1)),$I21/($J21*365)*(DATE(YEAR($H21),MONTH($H21),DAY($H21))-DATE(YEAR($H21)-(MONTH($H21)&lt;=6),7,1)),
IF(AND(SUM($N21:AK21)&lt;$I21,AL$2&lt;=$J21),$I21/($J21*365)*MROUND((EDATE($E21,12*AL$2))-(EDATE($E21,12*AK$2)),5),
IF(AND(SUM($N21:AK21)&lt;$I21,AL$2&gt;$J21),$I21-SUM($N21:AK21),"")))))),
IF($E21&gt;$D$1,"",
IF(DATE(YEAR($E21)+(MONTH($E21)&gt;6)+AK$2,6,30)&gt;$D$1,"",
IF(AND($H21&lt;&gt;"",$H21&lt;DATE(YEAR($E21)-(MONTH($E21)&lt;=6)+AK$2,7,1)),"",
IF(AND(SUM($N21:AK21)&lt;$I21,$H21&lt;&gt;"",$H21&lt;=DATE(YEAR($E21)+(MONTH($E21)&gt;6)+AK$2,6,30),$H21&gt;=DATE(YEAR($E21)-(MONTH($E21)&lt;=6)+AK$2,7,1)),$K21*($I21-SUM($N21:AK21))*((DATE(YEAR($H21),MONTH($H21),DAY($H21))-DATE(YEAR($H21)-(MONTH($H21)&lt;=6),7,1))/365),
IF(AL$2&lt;=$J21,$K21*($I21-SUM($N21:AK21))*MROUND((EDATE($E21,12*AL$2))-(EDATE($E21,12*AK$2)),5)/365,""))))))</f>
        <v/>
      </c>
      <c r="AM21" s="249" t="str">
        <f xml:space="preserve">
IF($M21="SL",
IF($E21&gt;$D$1,"",
IF(DATE(YEAR($E21)+(MONTH($E21)&gt;6)+AL$2,6,30)&gt;$D$1,"",
IF(AND($H21&lt;&gt;"",$H21&lt;DATE(YEAR($E21)-(MONTH($E21)&lt;=6)+AL$2,7,1)),"",
IF(AND(SUM($N21:AL21)&lt;$I21,$H21&lt;&gt;"",$H21&lt;=DATE(YEAR($E21)+(MONTH($E21)&gt;6)+AL$2,6,30),$H21&gt;=DATE(YEAR($E21)-(MONTH($E21)&lt;=6)+AL$2,7,1)),$I21/($J21*365)*(DATE(YEAR($H21),MONTH($H21),DAY($H21))-DATE(YEAR($H21)-(MONTH($H21)&lt;=6),7,1)),
IF(AND(SUM($N21:AL21)&lt;$I21,AM$2&lt;=$J21),$I21/($J21*365)*MROUND((EDATE($E21,12*AM$2))-(EDATE($E21,12*AL$2)),5),
IF(AND(SUM($N21:AL21)&lt;$I21,AM$2&gt;$J21),$I21-SUM($N21:AL21),"")))))),
IF($E21&gt;$D$1,"",
IF(DATE(YEAR($E21)+(MONTH($E21)&gt;6)+AL$2,6,30)&gt;$D$1,"",
IF(AND($H21&lt;&gt;"",$H21&lt;DATE(YEAR($E21)-(MONTH($E21)&lt;=6)+AL$2,7,1)),"",
IF(AND(SUM($N21:AL21)&lt;$I21,$H21&lt;&gt;"",$H21&lt;=DATE(YEAR($E21)+(MONTH($E21)&gt;6)+AL$2,6,30),$H21&gt;=DATE(YEAR($E21)-(MONTH($E21)&lt;=6)+AL$2,7,1)),$K21*($I21-SUM($N21:AL21))*((DATE(YEAR($H21),MONTH($H21),DAY($H21))-DATE(YEAR($H21)-(MONTH($H21)&lt;=6),7,1))/365),
IF(AM$2&lt;=$J21,$K21*($I21-SUM($N21:AL21))*MROUND((EDATE($E21,12*AM$2))-(EDATE($E21,12*AL$2)),5)/365,""))))))</f>
        <v/>
      </c>
      <c r="AN21" s="249" t="str">
        <f xml:space="preserve">
IF($M21="SL",
IF($E21&gt;$D$1,"",
IF(DATE(YEAR($E21)+(MONTH($E21)&gt;6)+AM$2,6,30)&gt;$D$1,"",
IF(AND($H21&lt;&gt;"",$H21&lt;DATE(YEAR($E21)-(MONTH($E21)&lt;=6)+AM$2,7,1)),"",
IF(AND(SUM($N21:AM21)&lt;$I21,$H21&lt;&gt;"",$H21&lt;=DATE(YEAR($E21)+(MONTH($E21)&gt;6)+AM$2,6,30),$H21&gt;=DATE(YEAR($E21)-(MONTH($E21)&lt;=6)+AM$2,7,1)),$I21/($J21*365)*(DATE(YEAR($H21),MONTH($H21),DAY($H21))-DATE(YEAR($H21)-(MONTH($H21)&lt;=6),7,1)),
IF(AND(SUM($N21:AM21)&lt;$I21,AN$2&lt;=$J21),$I21/($J21*365)*MROUND((EDATE($E21,12*AN$2))-(EDATE($E21,12*AM$2)),5),
IF(AND(SUM($N21:AM21)&lt;$I21,AN$2&gt;$J21),$I21-SUM($N21:AM21),"")))))),
IF($E21&gt;$D$1,"",
IF(DATE(YEAR($E21)+(MONTH($E21)&gt;6)+AM$2,6,30)&gt;$D$1,"",
IF(AND($H21&lt;&gt;"",$H21&lt;DATE(YEAR($E21)-(MONTH($E21)&lt;=6)+AM$2,7,1)),"",
IF(AND(SUM($N21:AM21)&lt;$I21,$H21&lt;&gt;"",$H21&lt;=DATE(YEAR($E21)+(MONTH($E21)&gt;6)+AM$2,6,30),$H21&gt;=DATE(YEAR($E21)-(MONTH($E21)&lt;=6)+AM$2,7,1)),$K21*($I21-SUM($N21:AM21))*((DATE(YEAR($H21),MONTH($H21),DAY($H21))-DATE(YEAR($H21)-(MONTH($H21)&lt;=6),7,1))/365),
IF(AN$2&lt;=$J21,$K21*($I21-SUM($N21:AM21))*MROUND((EDATE($E21,12*AN$2))-(EDATE($E21,12*AM$2)),5)/365,""))))))</f>
        <v/>
      </c>
      <c r="AO21" s="249" t="str">
        <f xml:space="preserve">
IF($M21="SL",
IF($E21&gt;$D$1,"",
IF(DATE(YEAR($E21)+(MONTH($E21)&gt;6)+AN$2,6,30)&gt;$D$1,"",
IF(AND($H21&lt;&gt;"",$H21&lt;DATE(YEAR($E21)-(MONTH($E21)&lt;=6)+AN$2,7,1)),"",
IF(AND(SUM($N21:AN21)&lt;$I21,$H21&lt;&gt;"",$H21&lt;=DATE(YEAR($E21)+(MONTH($E21)&gt;6)+AN$2,6,30),$H21&gt;=DATE(YEAR($E21)-(MONTH($E21)&lt;=6)+AN$2,7,1)),$I21/($J21*365)*(DATE(YEAR($H21),MONTH($H21),DAY($H21))-DATE(YEAR($H21)-(MONTH($H21)&lt;=6),7,1)),
IF(AND(SUM($N21:AN21)&lt;$I21,AO$2&lt;=$J21),$I21/($J21*365)*MROUND((EDATE($E21,12*AO$2))-(EDATE($E21,12*AN$2)),5),
IF(AND(SUM($N21:AN21)&lt;$I21,AO$2&gt;$J21),$I21-SUM($N21:AN21),"")))))),
IF($E21&gt;$D$1,"",
IF(DATE(YEAR($E21)+(MONTH($E21)&gt;6)+AN$2,6,30)&gt;$D$1,"",
IF(AND($H21&lt;&gt;"",$H21&lt;DATE(YEAR($E21)-(MONTH($E21)&lt;=6)+AN$2,7,1)),"",
IF(AND(SUM($N21:AN21)&lt;$I21,$H21&lt;&gt;"",$H21&lt;=DATE(YEAR($E21)+(MONTH($E21)&gt;6)+AN$2,6,30),$H21&gt;=DATE(YEAR($E21)-(MONTH($E21)&lt;=6)+AN$2,7,1)),$K21*($I21-SUM($N21:AN21))*((DATE(YEAR($H21),MONTH($H21),DAY($H21))-DATE(YEAR($H21)-(MONTH($H21)&lt;=6),7,1))/365),
IF(AO$2&lt;=$J21,$K21*($I21-SUM($N21:AN21))*MROUND((EDATE($E21,12*AO$2))-(EDATE($E21,12*AN$2)),5)/365,""))))))</f>
        <v/>
      </c>
      <c r="AP21" s="249" t="str">
        <f xml:space="preserve">
IF($M21="SL",
IF($E21&gt;$D$1,"",
IF(DATE(YEAR($E21)+(MONTH($E21)&gt;6)+AO$2,6,30)&gt;$D$1,"",
IF(AND($H21&lt;&gt;"",$H21&lt;DATE(YEAR($E21)-(MONTH($E21)&lt;=6)+AO$2,7,1)),"",
IF(AND(SUM($N21:AO21)&lt;$I21,$H21&lt;&gt;"",$H21&lt;=DATE(YEAR($E21)+(MONTH($E21)&gt;6)+AO$2,6,30),$H21&gt;=DATE(YEAR($E21)-(MONTH($E21)&lt;=6)+AO$2,7,1)),$I21/($J21*365)*(DATE(YEAR($H21),MONTH($H21),DAY($H21))-DATE(YEAR($H21)-(MONTH($H21)&lt;=6),7,1)),
IF(AND(SUM($N21:AO21)&lt;$I21,AP$2&lt;=$J21),$I21/($J21*365)*MROUND((EDATE($E21,12*AP$2))-(EDATE($E21,12*AO$2)),5),
IF(AND(SUM($N21:AO21)&lt;$I21,AP$2&gt;$J21),$I21-SUM($N21:AO21),"")))))),
IF($E21&gt;$D$1,"",
IF(DATE(YEAR($E21)+(MONTH($E21)&gt;6)+AO$2,6,30)&gt;$D$1,"",
IF(AND($H21&lt;&gt;"",$H21&lt;DATE(YEAR($E21)-(MONTH($E21)&lt;=6)+AO$2,7,1)),"",
IF(AND(SUM($N21:AO21)&lt;$I21,$H21&lt;&gt;"",$H21&lt;=DATE(YEAR($E21)+(MONTH($E21)&gt;6)+AO$2,6,30),$H21&gt;=DATE(YEAR($E21)-(MONTH($E21)&lt;=6)+AO$2,7,1)),$K21*($I21-SUM($N21:AO21))*((DATE(YEAR($H21),MONTH($H21),DAY($H21))-DATE(YEAR($H21)-(MONTH($H21)&lt;=6),7,1))/365),
IF(AP$2&lt;=$J21,$K21*($I21-SUM($N21:AO21))*MROUND((EDATE($E21,12*AP$2))-(EDATE($E21,12*AO$2)),5)/365,""))))))</f>
        <v/>
      </c>
      <c r="AQ21" s="249" t="str">
        <f xml:space="preserve">
IF($M21="SL",
IF($E21&gt;$D$1,"",
IF(DATE(YEAR($E21)+(MONTH($E21)&gt;6)+AP$2,6,30)&gt;$D$1,"",
IF(AND($H21&lt;&gt;"",$H21&lt;DATE(YEAR($E21)-(MONTH($E21)&lt;=6)+AP$2,7,1)),"",
IF(AND(SUM($N21:AP21)&lt;$I21,$H21&lt;&gt;"",$H21&lt;=DATE(YEAR($E21)+(MONTH($E21)&gt;6)+AP$2,6,30),$H21&gt;=DATE(YEAR($E21)-(MONTH($E21)&lt;=6)+AP$2,7,1)),$I21/($J21*365)*(DATE(YEAR($H21),MONTH($H21),DAY($H21))-DATE(YEAR($H21)-(MONTH($H21)&lt;=6),7,1)),
IF(AND(SUM($N21:AP21)&lt;$I21,AQ$2&lt;=$J21),$I21/($J21*365)*MROUND((EDATE($E21,12*AQ$2))-(EDATE($E21,12*AP$2)),5),
IF(AND(SUM($N21:AP21)&lt;$I21,AQ$2&gt;$J21),$I21-SUM($N21:AP21),"")))))),
IF($E21&gt;$D$1,"",
IF(DATE(YEAR($E21)+(MONTH($E21)&gt;6)+AP$2,6,30)&gt;$D$1,"",
IF(AND($H21&lt;&gt;"",$H21&lt;DATE(YEAR($E21)-(MONTH($E21)&lt;=6)+AP$2,7,1)),"",
IF(AND(SUM($N21:AP21)&lt;$I21,$H21&lt;&gt;"",$H21&lt;=DATE(YEAR($E21)+(MONTH($E21)&gt;6)+AP$2,6,30),$H21&gt;=DATE(YEAR($E21)-(MONTH($E21)&lt;=6)+AP$2,7,1)),$K21*($I21-SUM($N21:AP21))*((DATE(YEAR($H21),MONTH($H21),DAY($H21))-DATE(YEAR($H21)-(MONTH($H21)&lt;=6),7,1))/365),
IF(AQ$2&lt;=$J21,$K21*($I21-SUM($N21:AP21))*MROUND((EDATE($E21,12*AQ$2))-(EDATE($E21,12*AP$2)),5)/365,""))))))</f>
        <v/>
      </c>
      <c r="AR21" s="250">
        <f t="shared" si="6"/>
        <v>0</v>
      </c>
      <c r="AS21" s="250">
        <f t="shared" si="7"/>
        <v>0</v>
      </c>
      <c r="AU21" s="250">
        <f t="shared" si="8"/>
        <v>0</v>
      </c>
      <c r="AV21" s="250">
        <f t="shared" si="9"/>
        <v>0</v>
      </c>
      <c r="AW21" s="243"/>
      <c r="AX21" s="243"/>
      <c r="AY21" s="290"/>
    </row>
    <row r="22" spans="2:51" x14ac:dyDescent="0.35">
      <c r="B22" s="244" t="str">
        <f t="shared" si="12"/>
        <v/>
      </c>
      <c r="C22" s="244"/>
      <c r="D22" s="244"/>
      <c r="E22" s="407"/>
      <c r="F22" s="246" t="str">
        <f t="shared" si="3"/>
        <v/>
      </c>
      <c r="G22" s="246" t="str">
        <f t="shared" si="13"/>
        <v/>
      </c>
      <c r="H22" s="408"/>
      <c r="I22" s="250"/>
      <c r="J22" s="244"/>
      <c r="K22" s="247" t="str">
        <f t="shared" si="14"/>
        <v/>
      </c>
      <c r="L22" s="297"/>
      <c r="M22" s="409" t="str">
        <f>IFERROR(VLOOKUP($L22,'Ref tables'!$I$3:$J$4,2,0),"")</f>
        <v/>
      </c>
      <c r="N22" s="249" t="str">
        <f t="shared" si="16"/>
        <v/>
      </c>
      <c r="O22" s="249" t="str">
        <f xml:space="preserve">
IF($M22="SL",
IF($E22&gt;$D$1,"",
IF(DATE(YEAR($E22)+(MONTH($E22)&gt;6)+N$2,6,30)&gt;$D$1,"",
IF(AND($H22&lt;&gt;"",$H22&lt;DATE(YEAR($E22)-(MONTH($E22)&lt;=6)+N$2,7,1)),"",
IF(AND(SUM($N22:N22)&lt;$I22,$H22&lt;&gt;"",$H22&lt;=DATE(YEAR($E22)+(MONTH($E22)&gt;6)+N$2,6,30),$H22&gt;=DATE(YEAR($E22)-(MONTH($E22)&lt;=6)+N$2,7,1)),$I22/($J22*365)*(DATE(YEAR($H22),MONTH($H22),DAY($H22))-DATE(YEAR($H22)-(MONTH($H22)&lt;=6),7,1)),
IF(AND(SUM($N22:N22)&lt;$I22,O$2&lt;=$J22),$I22/($J22*365)*MROUND((EDATE($E22,12*O$2))-(EDATE($E22,12*N$2)),5),
IF(AND(SUM($N22:N22)&lt;$I22,O$2&gt;$J22),$I22-SUM($N22:N22),"")))))),
IF($E22&gt;$D$1,"",
IF(DATE(YEAR($E22)+(MONTH($E22)&gt;6)+N$2,6,30)&gt;$D$1,"",
IF(AND($H22&lt;&gt;"",$H22&lt;DATE(YEAR($E22)-(MONTH($E22)&lt;=6)+N$2,7,1)),"",
IF(AND(SUM($N22:N22)&lt;$I22,$H22&lt;&gt;"",$H22&lt;=DATE(YEAR($E22)+(MONTH($E22)&gt;6)+N$2,6,30),$H22&gt;=DATE(YEAR($E22)-(MONTH($E22)&lt;=6)+N$2,7,1)),$K22*($I22-SUM($N22:N22))*((DATE(YEAR($H22),MONTH($H22),DAY($H22))-DATE(YEAR($H22)-(MONTH($H22)&lt;=6),7,1))/365),
IF(O$2&lt;=$J22,$K22*($I22-SUM($N22:N22))*MROUND((EDATE($E22,12*O$2))-(EDATE($E22,12*N$2)),5)/365,""))))))</f>
        <v/>
      </c>
      <c r="P22" s="249" t="str">
        <f xml:space="preserve">
IF($M22="SL",
IF($E22&gt;$D$1,"",
IF(DATE(YEAR($E22)+(MONTH($E22)&gt;6)+O$2,6,30)&gt;$D$1,"",
IF(AND($H22&lt;&gt;"",$H22&lt;DATE(YEAR($E22)-(MONTH($E22)&lt;=6)+O$2,7,1)),"",
IF(AND(SUM($N22:O22)&lt;$I22,$H22&lt;&gt;"",$H22&lt;=DATE(YEAR($E22)+(MONTH($E22)&gt;6)+O$2,6,30),$H22&gt;=DATE(YEAR($E22)-(MONTH($E22)&lt;=6)+O$2,7,1)),$I22/($J22*365)*(DATE(YEAR($H22),MONTH($H22),DAY($H22))-DATE(YEAR($H22)-(MONTH($H22)&lt;=6),7,1)),
IF(AND(SUM($N22:O22)&lt;$I22,P$2&lt;=$J22),$I22/($J22*365)*MROUND((EDATE($E22,12*P$2))-(EDATE($E22,12*O$2)),5),
IF(AND(SUM($N22:O22)&lt;$I22,P$2&gt;$J22),$I22-SUM($N22:O22),"")))))),
IF($E22&gt;$D$1,"",
IF(DATE(YEAR($E22)+(MONTH($E22)&gt;6)+O$2,6,30)&gt;$D$1,"",
IF(AND($H22&lt;&gt;"",$H22&lt;DATE(YEAR($E22)-(MONTH($E22)&lt;=6)+O$2,7,1)),"",
IF(AND(SUM($N22:O22)&lt;$I22,$H22&lt;&gt;"",$H22&lt;=DATE(YEAR($E22)+(MONTH($E22)&gt;6)+O$2,6,30),$H22&gt;=DATE(YEAR($E22)-(MONTH($E22)&lt;=6)+O$2,7,1)),$K22*($I22-SUM($N22:O22))*((DATE(YEAR($H22),MONTH($H22),DAY($H22))-DATE(YEAR($H22)-(MONTH($H22)&lt;=6),7,1))/365),
IF(P$2&lt;=$J22,$K22*($I22-SUM($N22:O22))*MROUND((EDATE($E22,12*P$2))-(EDATE($E22,12*O$2)),5)/365,""))))))</f>
        <v/>
      </c>
      <c r="Q22" s="249" t="str">
        <f xml:space="preserve">
IF($M22="SL",
IF($E22&gt;$D$1,"",
IF(DATE(YEAR($E22)+(MONTH($E22)&gt;6)+P$2,6,30)&gt;$D$1,"",
IF(AND($H22&lt;&gt;"",$H22&lt;DATE(YEAR($E22)-(MONTH($E22)&lt;=6)+P$2,7,1)),"",
IF(AND(SUM($N22:P22)&lt;$I22,$H22&lt;&gt;"",$H22&lt;=DATE(YEAR($E22)+(MONTH($E22)&gt;6)+P$2,6,30),$H22&gt;=DATE(YEAR($E22)-(MONTH($E22)&lt;=6)+P$2,7,1)),$I22/($J22*365)*(DATE(YEAR($H22),MONTH($H22),DAY($H22))-DATE(YEAR($H22)-(MONTH($H22)&lt;=6),7,1)),
IF(AND(SUM($N22:P22)&lt;$I22,Q$2&lt;=$J22),$I22/($J22*365)*MROUND((EDATE($E22,12*Q$2))-(EDATE($E22,12*P$2)),5),
IF(AND(SUM($N22:P22)&lt;$I22,Q$2&gt;$J22),$I22-SUM($N22:P22),"")))))),
IF($E22&gt;$D$1,"",
IF(DATE(YEAR($E22)+(MONTH($E22)&gt;6)+P$2,6,30)&gt;$D$1,"",
IF(AND($H22&lt;&gt;"",$H22&lt;DATE(YEAR($E22)-(MONTH($E22)&lt;=6)+P$2,7,1)),"",
IF(AND(SUM($N22:P22)&lt;$I22,$H22&lt;&gt;"",$H22&lt;=DATE(YEAR($E22)+(MONTH($E22)&gt;6)+P$2,6,30),$H22&gt;=DATE(YEAR($E22)-(MONTH($E22)&lt;=6)+P$2,7,1)),$K22*($I22-SUM($N22:P22))*((DATE(YEAR($H22),MONTH($H22),DAY($H22))-DATE(YEAR($H22)-(MONTH($H22)&lt;=6),7,1))/365),
IF(Q$2&lt;=$J22,$K22*($I22-SUM($N22:P22))*MROUND((EDATE($E22,12*Q$2))-(EDATE($E22,12*P$2)),5)/365,""))))))</f>
        <v/>
      </c>
      <c r="R22" s="249" t="str">
        <f xml:space="preserve">
IF($M22="SL",
IF($E22&gt;$D$1,"",
IF(DATE(YEAR($E22)+(MONTH($E22)&gt;6)+Q$2,6,30)&gt;$D$1,"",
IF(AND($H22&lt;&gt;"",$H22&lt;DATE(YEAR($E22)-(MONTH($E22)&lt;=6)+Q$2,7,1)),"",
IF(AND(SUM($N22:Q22)&lt;$I22,$H22&lt;&gt;"",$H22&lt;=DATE(YEAR($E22)+(MONTH($E22)&gt;6)+Q$2,6,30),$H22&gt;=DATE(YEAR($E22)-(MONTH($E22)&lt;=6)+Q$2,7,1)),$I22/($J22*365)*(DATE(YEAR($H22),MONTH($H22),DAY($H22))-DATE(YEAR($H22)-(MONTH($H22)&lt;=6),7,1)),
IF(AND(SUM($N22:Q22)&lt;$I22,R$2&lt;=$J22),$I22/($J22*365)*MROUND((EDATE($E22,12*R$2))-(EDATE($E22,12*Q$2)),5),
IF(AND(SUM($N22:Q22)&lt;$I22,R$2&gt;$J22),$I22-SUM($N22:Q22),"")))))),
IF($E22&gt;$D$1,"",
IF(DATE(YEAR($E22)+(MONTH($E22)&gt;6)+Q$2,6,30)&gt;$D$1,"",
IF(AND($H22&lt;&gt;"",$H22&lt;DATE(YEAR($E22)-(MONTH($E22)&lt;=6)+Q$2,7,1)),"",
IF(AND(SUM($N22:Q22)&lt;$I22,$H22&lt;&gt;"",$H22&lt;=DATE(YEAR($E22)+(MONTH($E22)&gt;6)+Q$2,6,30),$H22&gt;=DATE(YEAR($E22)-(MONTH($E22)&lt;=6)+Q$2,7,1)),$K22*($I22-SUM($N22:Q22))*((DATE(YEAR($H22),MONTH($H22),DAY($H22))-DATE(YEAR($H22)-(MONTH($H22)&lt;=6),7,1))/365),
IF(R$2&lt;=$J22,$K22*($I22-SUM($N22:Q22))*MROUND((EDATE($E22,12*R$2))-(EDATE($E22,12*Q$2)),5)/365,""))))))</f>
        <v/>
      </c>
      <c r="S22" s="249" t="str">
        <f xml:space="preserve">
IF($M22="SL",
IF($E22&gt;$D$1,"",
IF(DATE(YEAR($E22)+(MONTH($E22)&gt;6)+R$2,6,30)&gt;$D$1,"",
IF(AND($H22&lt;&gt;"",$H22&lt;DATE(YEAR($E22)-(MONTH($E22)&lt;=6)+R$2,7,1)),"",
IF(AND(SUM($N22:R22)&lt;$I22,$H22&lt;&gt;"",$H22&lt;=DATE(YEAR($E22)+(MONTH($E22)&gt;6)+R$2,6,30),$H22&gt;=DATE(YEAR($E22)-(MONTH($E22)&lt;=6)+R$2,7,1)),$I22/($J22*365)*(DATE(YEAR($H22),MONTH($H22),DAY($H22))-DATE(YEAR($H22)-(MONTH($H22)&lt;=6),7,1)),
IF(AND(SUM($N22:R22)&lt;$I22,S$2&lt;=$J22),$I22/($J22*365)*MROUND((EDATE($E22,12*S$2))-(EDATE($E22,12*R$2)),5),
IF(AND(SUM($N22:R22)&lt;$I22,S$2&gt;$J22),$I22-SUM($N22:R22),"")))))),
IF($E22&gt;$D$1,"",
IF(DATE(YEAR($E22)+(MONTH($E22)&gt;6)+R$2,6,30)&gt;$D$1,"",
IF(AND($H22&lt;&gt;"",$H22&lt;DATE(YEAR($E22)-(MONTH($E22)&lt;=6)+R$2,7,1)),"",
IF(AND(SUM($N22:R22)&lt;$I22,$H22&lt;&gt;"",$H22&lt;=DATE(YEAR($E22)+(MONTH($E22)&gt;6)+R$2,6,30),$H22&gt;=DATE(YEAR($E22)-(MONTH($E22)&lt;=6)+R$2,7,1)),$K22*($I22-SUM($N22:R22))*((DATE(YEAR($H22),MONTH($H22),DAY($H22))-DATE(YEAR($H22)-(MONTH($H22)&lt;=6),7,1))/365),
IF(S$2&lt;=$J22,$K22*($I22-SUM($N22:R22))*MROUND((EDATE($E22,12*S$2))-(EDATE($E22,12*R$2)),5)/365,""))))))</f>
        <v/>
      </c>
      <c r="T22" s="249" t="str">
        <f xml:space="preserve">
IF($M22="SL",
IF($E22&gt;$D$1,"",
IF(DATE(YEAR($E22)+(MONTH($E22)&gt;6)+S$2,6,30)&gt;$D$1,"",
IF(AND($H22&lt;&gt;"",$H22&lt;DATE(YEAR($E22)-(MONTH($E22)&lt;=6)+S$2,7,1)),"",
IF(AND(SUM($N22:S22)&lt;$I22,$H22&lt;&gt;"",$H22&lt;=DATE(YEAR($E22)+(MONTH($E22)&gt;6)+S$2,6,30),$H22&gt;=DATE(YEAR($E22)-(MONTH($E22)&lt;=6)+S$2,7,1)),$I22/($J22*365)*(DATE(YEAR($H22),MONTH($H22),DAY($H22))-DATE(YEAR($H22)-(MONTH($H22)&lt;=6),7,1)),
IF(AND(SUM($N22:S22)&lt;$I22,T$2&lt;=$J22),$I22/($J22*365)*MROUND((EDATE($E22,12*T$2))-(EDATE($E22,12*S$2)),5),
IF(AND(SUM($N22:S22)&lt;$I22,T$2&gt;$J22),$I22-SUM($N22:S22),"")))))),
IF($E22&gt;$D$1,"",
IF(DATE(YEAR($E22)+(MONTH($E22)&gt;6)+S$2,6,30)&gt;$D$1,"",
IF(AND($H22&lt;&gt;"",$H22&lt;DATE(YEAR($E22)-(MONTH($E22)&lt;=6)+S$2,7,1)),"",
IF(AND(SUM($N22:S22)&lt;$I22,$H22&lt;&gt;"",$H22&lt;=DATE(YEAR($E22)+(MONTH($E22)&gt;6)+S$2,6,30),$H22&gt;=DATE(YEAR($E22)-(MONTH($E22)&lt;=6)+S$2,7,1)),$K22*($I22-SUM($N22:S22))*((DATE(YEAR($H22),MONTH($H22),DAY($H22))-DATE(YEAR($H22)-(MONTH($H22)&lt;=6),7,1))/365),
IF(T$2&lt;=$J22,$K22*($I22-SUM($N22:S22))*MROUND((EDATE($E22,12*T$2))-(EDATE($E22,12*S$2)),5)/365,""))))))</f>
        <v/>
      </c>
      <c r="U22" s="249" t="str">
        <f xml:space="preserve">
IF($M22="SL",
IF($E22&gt;$D$1,"",
IF(DATE(YEAR($E22)+(MONTH($E22)&gt;6)+T$2,6,30)&gt;$D$1,"",
IF(AND($H22&lt;&gt;"",$H22&lt;DATE(YEAR($E22)-(MONTH($E22)&lt;=6)+T$2,7,1)),"",
IF(AND(SUM($N22:T22)&lt;$I22,$H22&lt;&gt;"",$H22&lt;=DATE(YEAR($E22)+(MONTH($E22)&gt;6)+T$2,6,30),$H22&gt;=DATE(YEAR($E22)-(MONTH($E22)&lt;=6)+T$2,7,1)),$I22/($J22*365)*(DATE(YEAR($H22),MONTH($H22),DAY($H22))-DATE(YEAR($H22)-(MONTH($H22)&lt;=6),7,1)),
IF(AND(SUM($N22:T22)&lt;$I22,U$2&lt;=$J22),$I22/($J22*365)*MROUND((EDATE($E22,12*U$2))-(EDATE($E22,12*T$2)),5),
IF(AND(SUM($N22:T22)&lt;$I22,U$2&gt;$J22),$I22-SUM($N22:T22),"")))))),
IF($E22&gt;$D$1,"",
IF(DATE(YEAR($E22)+(MONTH($E22)&gt;6)+T$2,6,30)&gt;$D$1,"",
IF(AND($H22&lt;&gt;"",$H22&lt;DATE(YEAR($E22)-(MONTH($E22)&lt;=6)+T$2,7,1)),"",
IF(AND(SUM($N22:T22)&lt;$I22,$H22&lt;&gt;"",$H22&lt;=DATE(YEAR($E22)+(MONTH($E22)&gt;6)+T$2,6,30),$H22&gt;=DATE(YEAR($E22)-(MONTH($E22)&lt;=6)+T$2,7,1)),$K22*($I22-SUM($N22:T22))*((DATE(YEAR($H22),MONTH($H22),DAY($H22))-DATE(YEAR($H22)-(MONTH($H22)&lt;=6),7,1))/365),
IF(U$2&lt;=$J22,$K22*($I22-SUM($N22:T22))*MROUND((EDATE($E22,12*U$2))-(EDATE($E22,12*T$2)),5)/365,""))))))</f>
        <v/>
      </c>
      <c r="V22" s="249" t="str">
        <f xml:space="preserve">
IF($M22="SL",
IF($E22&gt;$D$1,"",
IF(DATE(YEAR($E22)+(MONTH($E22)&gt;6)+U$2,6,30)&gt;$D$1,"",
IF(AND($H22&lt;&gt;"",$H22&lt;DATE(YEAR($E22)-(MONTH($E22)&lt;=6)+U$2,7,1)),"",
IF(AND(SUM($N22:U22)&lt;$I22,$H22&lt;&gt;"",$H22&lt;=DATE(YEAR($E22)+(MONTH($E22)&gt;6)+U$2,6,30),$H22&gt;=DATE(YEAR($E22)-(MONTH($E22)&lt;=6)+U$2,7,1)),$I22/($J22*365)*(DATE(YEAR($H22),MONTH($H22),DAY($H22))-DATE(YEAR($H22)-(MONTH($H22)&lt;=6),7,1)),
IF(AND(SUM($N22:U22)&lt;$I22,V$2&lt;=$J22),$I22/($J22*365)*MROUND((EDATE($E22,12*V$2))-(EDATE($E22,12*U$2)),5),
IF(AND(SUM($N22:U22)&lt;$I22,V$2&gt;$J22),$I22-SUM($N22:U22),"")))))),
IF($E22&gt;$D$1,"",
IF(DATE(YEAR($E22)+(MONTH($E22)&gt;6)+U$2,6,30)&gt;$D$1,"",
IF(AND($H22&lt;&gt;"",$H22&lt;DATE(YEAR($E22)-(MONTH($E22)&lt;=6)+U$2,7,1)),"",
IF(AND(SUM($N22:U22)&lt;$I22,$H22&lt;&gt;"",$H22&lt;=DATE(YEAR($E22)+(MONTH($E22)&gt;6)+U$2,6,30),$H22&gt;=DATE(YEAR($E22)-(MONTH($E22)&lt;=6)+U$2,7,1)),$K22*($I22-SUM($N22:U22))*((DATE(YEAR($H22),MONTH($H22),DAY($H22))-DATE(YEAR($H22)-(MONTH($H22)&lt;=6),7,1))/365),
IF(V$2&lt;=$J22,$K22*($I22-SUM($N22:U22))*MROUND((EDATE($E22,12*V$2))-(EDATE($E22,12*U$2)),5)/365,""))))))</f>
        <v/>
      </c>
      <c r="W22" s="249" t="str">
        <f xml:space="preserve">
IF($M22="SL",
IF($E22&gt;$D$1,"",
IF(DATE(YEAR($E22)+(MONTH($E22)&gt;6)+V$2,6,30)&gt;$D$1,"",
IF(AND($H22&lt;&gt;"",$H22&lt;DATE(YEAR($E22)-(MONTH($E22)&lt;=6)+V$2,7,1)),"",
IF(AND(SUM($N22:V22)&lt;$I22,$H22&lt;&gt;"",$H22&lt;=DATE(YEAR($E22)+(MONTH($E22)&gt;6)+V$2,6,30),$H22&gt;=DATE(YEAR($E22)-(MONTH($E22)&lt;=6)+V$2,7,1)),$I22/($J22*365)*(DATE(YEAR($H22),MONTH($H22),DAY($H22))-DATE(YEAR($H22)-(MONTH($H22)&lt;=6),7,1)),
IF(AND(SUM($N22:V22)&lt;$I22,W$2&lt;=$J22),$I22/($J22*365)*MROUND((EDATE($E22,12*W$2))-(EDATE($E22,12*V$2)),5),
IF(AND(SUM($N22:V22)&lt;$I22,W$2&gt;$J22),$I22-SUM($N22:V22),"")))))),
IF($E22&gt;$D$1,"",
IF(DATE(YEAR($E22)+(MONTH($E22)&gt;6)+V$2,6,30)&gt;$D$1,"",
IF(AND($H22&lt;&gt;"",$H22&lt;DATE(YEAR($E22)-(MONTH($E22)&lt;=6)+V$2,7,1)),"",
IF(AND(SUM($N22:V22)&lt;$I22,$H22&lt;&gt;"",$H22&lt;=DATE(YEAR($E22)+(MONTH($E22)&gt;6)+V$2,6,30),$H22&gt;=DATE(YEAR($E22)-(MONTH($E22)&lt;=6)+V$2,7,1)),$K22*($I22-SUM($N22:V22))*((DATE(YEAR($H22),MONTH($H22),DAY($H22))-DATE(YEAR($H22)-(MONTH($H22)&lt;=6),7,1))/365),
IF(W$2&lt;=$J22,$K22*($I22-SUM($N22:V22))*MROUND((EDATE($E22,12*W$2))-(EDATE($E22,12*V$2)),5)/365,""))))))</f>
        <v/>
      </c>
      <c r="X22" s="249" t="str">
        <f xml:space="preserve">
IF($M22="SL",
IF($E22&gt;$D$1,"",
IF(DATE(YEAR($E22)+(MONTH($E22)&gt;6)+W$2,6,30)&gt;$D$1,"",
IF(AND($H22&lt;&gt;"",$H22&lt;DATE(YEAR($E22)-(MONTH($E22)&lt;=6)+W$2,7,1)),"",
IF(AND(SUM($N22:W22)&lt;$I22,$H22&lt;&gt;"",$H22&lt;=DATE(YEAR($E22)+(MONTH($E22)&gt;6)+W$2,6,30),$H22&gt;=DATE(YEAR($E22)-(MONTH($E22)&lt;=6)+W$2,7,1)),$I22/($J22*365)*(DATE(YEAR($H22),MONTH($H22),DAY($H22))-DATE(YEAR($H22)-(MONTH($H22)&lt;=6),7,1)),
IF(AND(SUM($N22:W22)&lt;$I22,X$2&lt;=$J22),$I22/($J22*365)*MROUND((EDATE($E22,12*X$2))-(EDATE($E22,12*W$2)),5),
IF(AND(SUM($N22:W22)&lt;$I22,X$2&gt;$J22),$I22-SUM($N22:W22),"")))))),
IF($E22&gt;$D$1,"",
IF(DATE(YEAR($E22)+(MONTH($E22)&gt;6)+W$2,6,30)&gt;$D$1,"",
IF(AND($H22&lt;&gt;"",$H22&lt;DATE(YEAR($E22)-(MONTH($E22)&lt;=6)+W$2,7,1)),"",
IF(AND(SUM($N22:W22)&lt;$I22,$H22&lt;&gt;"",$H22&lt;=DATE(YEAR($E22)+(MONTH($E22)&gt;6)+W$2,6,30),$H22&gt;=DATE(YEAR($E22)-(MONTH($E22)&lt;=6)+W$2,7,1)),$K22*($I22-SUM($N22:W22))*((DATE(YEAR($H22),MONTH($H22),DAY($H22))-DATE(YEAR($H22)-(MONTH($H22)&lt;=6),7,1))/365),
IF(X$2&lt;=$J22,$K22*($I22-SUM($N22:W22))*MROUND((EDATE($E22,12*X$2))-(EDATE($E22,12*W$2)),5)/365,""))))))</f>
        <v/>
      </c>
      <c r="Y22" s="249" t="str">
        <f xml:space="preserve">
IF($M22="SL",
IF($E22&gt;$D$1,"",
IF(DATE(YEAR($E22)+(MONTH($E22)&gt;6)+X$2,6,30)&gt;$D$1,"",
IF(AND($H22&lt;&gt;"",$H22&lt;DATE(YEAR($E22)-(MONTH($E22)&lt;=6)+X$2,7,1)),"",
IF(AND(SUM($N22:X22)&lt;$I22,$H22&lt;&gt;"",$H22&lt;=DATE(YEAR($E22)+(MONTH($E22)&gt;6)+X$2,6,30),$H22&gt;=DATE(YEAR($E22)-(MONTH($E22)&lt;=6)+X$2,7,1)),$I22/($J22*365)*(DATE(YEAR($H22),MONTH($H22),DAY($H22))-DATE(YEAR($H22)-(MONTH($H22)&lt;=6),7,1)),
IF(AND(SUM($N22:X22)&lt;$I22,Y$2&lt;=$J22),$I22/($J22*365)*MROUND((EDATE($E22,12*Y$2))-(EDATE($E22,12*X$2)),5),
IF(AND(SUM($N22:X22)&lt;$I22,Y$2&gt;$J22),$I22-SUM($N22:X22),"")))))),
IF($E22&gt;$D$1,"",
IF(DATE(YEAR($E22)+(MONTH($E22)&gt;6)+X$2,6,30)&gt;$D$1,"",
IF(AND($H22&lt;&gt;"",$H22&lt;DATE(YEAR($E22)-(MONTH($E22)&lt;=6)+X$2,7,1)),"",
IF(AND(SUM($N22:X22)&lt;$I22,$H22&lt;&gt;"",$H22&lt;=DATE(YEAR($E22)+(MONTH($E22)&gt;6)+X$2,6,30),$H22&gt;=DATE(YEAR($E22)-(MONTH($E22)&lt;=6)+X$2,7,1)),$K22*($I22-SUM($N22:X22))*((DATE(YEAR($H22),MONTH($H22),DAY($H22))-DATE(YEAR($H22)-(MONTH($H22)&lt;=6),7,1))/365),
IF(Y$2&lt;=$J22,$K22*($I22-SUM($N22:X22))*MROUND((EDATE($E22,12*Y$2))-(EDATE($E22,12*X$2)),5)/365,""))))))</f>
        <v/>
      </c>
      <c r="Z22" s="249" t="str">
        <f xml:space="preserve">
IF($M22="SL",
IF($E22&gt;$D$1,"",
IF(DATE(YEAR($E22)+(MONTH($E22)&gt;6)+Y$2,6,30)&gt;$D$1,"",
IF(AND($H22&lt;&gt;"",$H22&lt;DATE(YEAR($E22)-(MONTH($E22)&lt;=6)+Y$2,7,1)),"",
IF(AND(SUM($N22:Y22)&lt;$I22,$H22&lt;&gt;"",$H22&lt;=DATE(YEAR($E22)+(MONTH($E22)&gt;6)+Y$2,6,30),$H22&gt;=DATE(YEAR($E22)-(MONTH($E22)&lt;=6)+Y$2,7,1)),$I22/($J22*365)*(DATE(YEAR($H22),MONTH($H22),DAY($H22))-DATE(YEAR($H22)-(MONTH($H22)&lt;=6),7,1)),
IF(AND(SUM($N22:Y22)&lt;$I22,Z$2&lt;=$J22),$I22/($J22*365)*MROUND((EDATE($E22,12*Z$2))-(EDATE($E22,12*Y$2)),5),
IF(AND(SUM($N22:Y22)&lt;$I22,Z$2&gt;$J22),$I22-SUM($N22:Y22),"")))))),
IF($E22&gt;$D$1,"",
IF(DATE(YEAR($E22)+(MONTH($E22)&gt;6)+Y$2,6,30)&gt;$D$1,"",
IF(AND($H22&lt;&gt;"",$H22&lt;DATE(YEAR($E22)-(MONTH($E22)&lt;=6)+Y$2,7,1)),"",
IF(AND(SUM($N22:Y22)&lt;$I22,$H22&lt;&gt;"",$H22&lt;=DATE(YEAR($E22)+(MONTH($E22)&gt;6)+Y$2,6,30),$H22&gt;=DATE(YEAR($E22)-(MONTH($E22)&lt;=6)+Y$2,7,1)),$K22*($I22-SUM($N22:Y22))*((DATE(YEAR($H22),MONTH($H22),DAY($H22))-DATE(YEAR($H22)-(MONTH($H22)&lt;=6),7,1))/365),
IF(Z$2&lt;=$J22,$K22*($I22-SUM($N22:Y22))*MROUND((EDATE($E22,12*Z$2))-(EDATE($E22,12*Y$2)),5)/365,""))))))</f>
        <v/>
      </c>
      <c r="AA22" s="249" t="str">
        <f xml:space="preserve">
IF($M22="SL",
IF($E22&gt;$D$1,"",
IF(DATE(YEAR($E22)+(MONTH($E22)&gt;6)+Z$2,6,30)&gt;$D$1,"",
IF(AND($H22&lt;&gt;"",$H22&lt;DATE(YEAR($E22)-(MONTH($E22)&lt;=6)+Z$2,7,1)),"",
IF(AND(SUM($N22:Z22)&lt;$I22,$H22&lt;&gt;"",$H22&lt;=DATE(YEAR($E22)+(MONTH($E22)&gt;6)+Z$2,6,30),$H22&gt;=DATE(YEAR($E22)-(MONTH($E22)&lt;=6)+Z$2,7,1)),$I22/($J22*365)*(DATE(YEAR($H22),MONTH($H22),DAY($H22))-DATE(YEAR($H22)-(MONTH($H22)&lt;=6),7,1)),
IF(AND(SUM($N22:Z22)&lt;$I22,AA$2&lt;=$J22),$I22/($J22*365)*MROUND((EDATE($E22,12*AA$2))-(EDATE($E22,12*Z$2)),5),
IF(AND(SUM($N22:Z22)&lt;$I22,AA$2&gt;$J22),$I22-SUM($N22:Z22),"")))))),
IF($E22&gt;$D$1,"",
IF(DATE(YEAR($E22)+(MONTH($E22)&gt;6)+Z$2,6,30)&gt;$D$1,"",
IF(AND($H22&lt;&gt;"",$H22&lt;DATE(YEAR($E22)-(MONTH($E22)&lt;=6)+Z$2,7,1)),"",
IF(AND(SUM($N22:Z22)&lt;$I22,$H22&lt;&gt;"",$H22&lt;=DATE(YEAR($E22)+(MONTH($E22)&gt;6)+Z$2,6,30),$H22&gt;=DATE(YEAR($E22)-(MONTH($E22)&lt;=6)+Z$2,7,1)),$K22*($I22-SUM($N22:Z22))*((DATE(YEAR($H22),MONTH($H22),DAY($H22))-DATE(YEAR($H22)-(MONTH($H22)&lt;=6),7,1))/365),
IF(AA$2&lt;=$J22,$K22*($I22-SUM($N22:Z22))*MROUND((EDATE($E22,12*AA$2))-(EDATE($E22,12*Z$2)),5)/365,""))))))</f>
        <v/>
      </c>
      <c r="AB22" s="249" t="str">
        <f xml:space="preserve">
IF($M22="SL",
IF($E22&gt;$D$1,"",
IF(DATE(YEAR($E22)+(MONTH($E22)&gt;6)+AA$2,6,30)&gt;$D$1,"",
IF(AND($H22&lt;&gt;"",$H22&lt;DATE(YEAR($E22)-(MONTH($E22)&lt;=6)+AA$2,7,1)),"",
IF(AND(SUM($N22:AA22)&lt;$I22,$H22&lt;&gt;"",$H22&lt;=DATE(YEAR($E22)+(MONTH($E22)&gt;6)+AA$2,6,30),$H22&gt;=DATE(YEAR($E22)-(MONTH($E22)&lt;=6)+AA$2,7,1)),$I22/($J22*365)*(DATE(YEAR($H22),MONTH($H22),DAY($H22))-DATE(YEAR($H22)-(MONTH($H22)&lt;=6),7,1)),
IF(AND(SUM($N22:AA22)&lt;$I22,AB$2&lt;=$J22),$I22/($J22*365)*MROUND((EDATE($E22,12*AB$2))-(EDATE($E22,12*AA$2)),5),
IF(AND(SUM($N22:AA22)&lt;$I22,AB$2&gt;$J22),$I22-SUM($N22:AA22),"")))))),
IF($E22&gt;$D$1,"",
IF(DATE(YEAR($E22)+(MONTH($E22)&gt;6)+AA$2,6,30)&gt;$D$1,"",
IF(AND($H22&lt;&gt;"",$H22&lt;DATE(YEAR($E22)-(MONTH($E22)&lt;=6)+AA$2,7,1)),"",
IF(AND(SUM($N22:AA22)&lt;$I22,$H22&lt;&gt;"",$H22&lt;=DATE(YEAR($E22)+(MONTH($E22)&gt;6)+AA$2,6,30),$H22&gt;=DATE(YEAR($E22)-(MONTH($E22)&lt;=6)+AA$2,7,1)),$K22*($I22-SUM($N22:AA22))*((DATE(YEAR($H22),MONTH($H22),DAY($H22))-DATE(YEAR($H22)-(MONTH($H22)&lt;=6),7,1))/365),
IF(AB$2&lt;=$J22,$K22*($I22-SUM($N22:AA22))*MROUND((EDATE($E22,12*AB$2))-(EDATE($E22,12*AA$2)),5)/365,""))))))</f>
        <v/>
      </c>
      <c r="AC22" s="249" t="str">
        <f xml:space="preserve">
IF($M22="SL",
IF($E22&gt;$D$1,"",
IF(DATE(YEAR($E22)+(MONTH($E22)&gt;6)+AB$2,6,30)&gt;$D$1,"",
IF(AND($H22&lt;&gt;"",$H22&lt;DATE(YEAR($E22)-(MONTH($E22)&lt;=6)+AB$2,7,1)),"",
IF(AND(SUM($N22:AB22)&lt;$I22,$H22&lt;&gt;"",$H22&lt;=DATE(YEAR($E22)+(MONTH($E22)&gt;6)+AB$2,6,30),$H22&gt;=DATE(YEAR($E22)-(MONTH($E22)&lt;=6)+AB$2,7,1)),$I22/($J22*365)*(DATE(YEAR($H22),MONTH($H22),DAY($H22))-DATE(YEAR($H22)-(MONTH($H22)&lt;=6),7,1)),
IF(AND(SUM($N22:AB22)&lt;$I22,AC$2&lt;=$J22),$I22/($J22*365)*MROUND((EDATE($E22,12*AC$2))-(EDATE($E22,12*AB$2)),5),
IF(AND(SUM($N22:AB22)&lt;$I22,AC$2&gt;$J22),$I22-SUM($N22:AB22),"")))))),
IF($E22&gt;$D$1,"",
IF(DATE(YEAR($E22)+(MONTH($E22)&gt;6)+AB$2,6,30)&gt;$D$1,"",
IF(AND($H22&lt;&gt;"",$H22&lt;DATE(YEAR($E22)-(MONTH($E22)&lt;=6)+AB$2,7,1)),"",
IF(AND(SUM($N22:AB22)&lt;$I22,$H22&lt;&gt;"",$H22&lt;=DATE(YEAR($E22)+(MONTH($E22)&gt;6)+AB$2,6,30),$H22&gt;=DATE(YEAR($E22)-(MONTH($E22)&lt;=6)+AB$2,7,1)),$K22*($I22-SUM($N22:AB22))*((DATE(YEAR($H22),MONTH($H22),DAY($H22))-DATE(YEAR($H22)-(MONTH($H22)&lt;=6),7,1))/365),
IF(AC$2&lt;=$J22,$K22*($I22-SUM($N22:AB22))*MROUND((EDATE($E22,12*AC$2))-(EDATE($E22,12*AB$2)),5)/365,""))))))</f>
        <v/>
      </c>
      <c r="AD22" s="249" t="str">
        <f xml:space="preserve">
IF($M22="SL",
IF($E22&gt;$D$1,"",
IF(DATE(YEAR($E22)+(MONTH($E22)&gt;6)+AC$2,6,30)&gt;$D$1,"",
IF(AND($H22&lt;&gt;"",$H22&lt;DATE(YEAR($E22)-(MONTH($E22)&lt;=6)+AC$2,7,1)),"",
IF(AND(SUM($N22:AC22)&lt;$I22,$H22&lt;&gt;"",$H22&lt;=DATE(YEAR($E22)+(MONTH($E22)&gt;6)+AC$2,6,30),$H22&gt;=DATE(YEAR($E22)-(MONTH($E22)&lt;=6)+AC$2,7,1)),$I22/($J22*365)*(DATE(YEAR($H22),MONTH($H22),DAY($H22))-DATE(YEAR($H22)-(MONTH($H22)&lt;=6),7,1)),
IF(AND(SUM($N22:AC22)&lt;$I22,AD$2&lt;=$J22),$I22/($J22*365)*MROUND((EDATE($E22,12*AD$2))-(EDATE($E22,12*AC$2)),5),
IF(AND(SUM($N22:AC22)&lt;$I22,AD$2&gt;$J22),$I22-SUM($N22:AC22),"")))))),
IF($E22&gt;$D$1,"",
IF(DATE(YEAR($E22)+(MONTH($E22)&gt;6)+AC$2,6,30)&gt;$D$1,"",
IF(AND($H22&lt;&gt;"",$H22&lt;DATE(YEAR($E22)-(MONTH($E22)&lt;=6)+AC$2,7,1)),"",
IF(AND(SUM($N22:AC22)&lt;$I22,$H22&lt;&gt;"",$H22&lt;=DATE(YEAR($E22)+(MONTH($E22)&gt;6)+AC$2,6,30),$H22&gt;=DATE(YEAR($E22)-(MONTH($E22)&lt;=6)+AC$2,7,1)),$K22*($I22-SUM($N22:AC22))*((DATE(YEAR($H22),MONTH($H22),DAY($H22))-DATE(YEAR($H22)-(MONTH($H22)&lt;=6),7,1))/365),
IF(AD$2&lt;=$J22,$K22*($I22-SUM($N22:AC22))*MROUND((EDATE($E22,12*AD$2))-(EDATE($E22,12*AC$2)),5)/365,""))))))</f>
        <v/>
      </c>
      <c r="AE22" s="249" t="str">
        <f xml:space="preserve">
IF($M22="SL",
IF($E22&gt;$D$1,"",
IF(DATE(YEAR($E22)+(MONTH($E22)&gt;6)+AD$2,6,30)&gt;$D$1,"",
IF(AND($H22&lt;&gt;"",$H22&lt;DATE(YEAR($E22)-(MONTH($E22)&lt;=6)+AD$2,7,1)),"",
IF(AND(SUM($N22:AD22)&lt;$I22,$H22&lt;&gt;"",$H22&lt;=DATE(YEAR($E22)+(MONTH($E22)&gt;6)+AD$2,6,30),$H22&gt;=DATE(YEAR($E22)-(MONTH($E22)&lt;=6)+AD$2,7,1)),$I22/($J22*365)*(DATE(YEAR($H22),MONTH($H22),DAY($H22))-DATE(YEAR($H22)-(MONTH($H22)&lt;=6),7,1)),
IF(AND(SUM($N22:AD22)&lt;$I22,AE$2&lt;=$J22),$I22/($J22*365)*MROUND((EDATE($E22,12*AE$2))-(EDATE($E22,12*AD$2)),5),
IF(AND(SUM($N22:AD22)&lt;$I22,AE$2&gt;$J22),$I22-SUM($N22:AD22),"")))))),
IF($E22&gt;$D$1,"",
IF(DATE(YEAR($E22)+(MONTH($E22)&gt;6)+AD$2,6,30)&gt;$D$1,"",
IF(AND($H22&lt;&gt;"",$H22&lt;DATE(YEAR($E22)-(MONTH($E22)&lt;=6)+AD$2,7,1)),"",
IF(AND(SUM($N22:AD22)&lt;$I22,$H22&lt;&gt;"",$H22&lt;=DATE(YEAR($E22)+(MONTH($E22)&gt;6)+AD$2,6,30),$H22&gt;=DATE(YEAR($E22)-(MONTH($E22)&lt;=6)+AD$2,7,1)),$K22*($I22-SUM($N22:AD22))*((DATE(YEAR($H22),MONTH($H22),DAY($H22))-DATE(YEAR($H22)-(MONTH($H22)&lt;=6),7,1))/365),
IF(AE$2&lt;=$J22,$K22*($I22-SUM($N22:AD22))*MROUND((EDATE($E22,12*AE$2))-(EDATE($E22,12*AD$2)),5)/365,""))))))</f>
        <v/>
      </c>
      <c r="AF22" s="249" t="str">
        <f xml:space="preserve">
IF($M22="SL",
IF($E22&gt;$D$1,"",
IF(DATE(YEAR($E22)+(MONTH($E22)&gt;6)+AE$2,6,30)&gt;$D$1,"",
IF(AND($H22&lt;&gt;"",$H22&lt;DATE(YEAR($E22)-(MONTH($E22)&lt;=6)+AE$2,7,1)),"",
IF(AND(SUM($N22:AE22)&lt;$I22,$H22&lt;&gt;"",$H22&lt;=DATE(YEAR($E22)+(MONTH($E22)&gt;6)+AE$2,6,30),$H22&gt;=DATE(YEAR($E22)-(MONTH($E22)&lt;=6)+AE$2,7,1)),$I22/($J22*365)*(DATE(YEAR($H22),MONTH($H22),DAY($H22))-DATE(YEAR($H22)-(MONTH($H22)&lt;=6),7,1)),
IF(AND(SUM($N22:AE22)&lt;$I22,AF$2&lt;=$J22),$I22/($J22*365)*MROUND((EDATE($E22,12*AF$2))-(EDATE($E22,12*AE$2)),5),
IF(AND(SUM($N22:AE22)&lt;$I22,AF$2&gt;$J22),$I22-SUM($N22:AE22),"")))))),
IF($E22&gt;$D$1,"",
IF(DATE(YEAR($E22)+(MONTH($E22)&gt;6)+AE$2,6,30)&gt;$D$1,"",
IF(AND($H22&lt;&gt;"",$H22&lt;DATE(YEAR($E22)-(MONTH($E22)&lt;=6)+AE$2,7,1)),"",
IF(AND(SUM($N22:AE22)&lt;$I22,$H22&lt;&gt;"",$H22&lt;=DATE(YEAR($E22)+(MONTH($E22)&gt;6)+AE$2,6,30),$H22&gt;=DATE(YEAR($E22)-(MONTH($E22)&lt;=6)+AE$2,7,1)),$K22*($I22-SUM($N22:AE22))*((DATE(YEAR($H22),MONTH($H22),DAY($H22))-DATE(YEAR($H22)-(MONTH($H22)&lt;=6),7,1))/365),
IF(AF$2&lt;=$J22,$K22*($I22-SUM($N22:AE22))*MROUND((EDATE($E22,12*AF$2))-(EDATE($E22,12*AE$2)),5)/365,""))))))</f>
        <v/>
      </c>
      <c r="AG22" s="249" t="str">
        <f xml:space="preserve">
IF($M22="SL",
IF($E22&gt;$D$1,"",
IF(DATE(YEAR($E22)+(MONTH($E22)&gt;6)+AF$2,6,30)&gt;$D$1,"",
IF(AND($H22&lt;&gt;"",$H22&lt;DATE(YEAR($E22)-(MONTH($E22)&lt;=6)+AF$2,7,1)),"",
IF(AND(SUM($N22:AF22)&lt;$I22,$H22&lt;&gt;"",$H22&lt;=DATE(YEAR($E22)+(MONTH($E22)&gt;6)+AF$2,6,30),$H22&gt;=DATE(YEAR($E22)-(MONTH($E22)&lt;=6)+AF$2,7,1)),$I22/($J22*365)*(DATE(YEAR($H22),MONTH($H22),DAY($H22))-DATE(YEAR($H22)-(MONTH($H22)&lt;=6),7,1)),
IF(AND(SUM($N22:AF22)&lt;$I22,AG$2&lt;=$J22),$I22/($J22*365)*MROUND((EDATE($E22,12*AG$2))-(EDATE($E22,12*AF$2)),5),
IF(AND(SUM($N22:AF22)&lt;$I22,AG$2&gt;$J22),$I22-SUM($N22:AF22),"")))))),
IF($E22&gt;$D$1,"",
IF(DATE(YEAR($E22)+(MONTH($E22)&gt;6)+AF$2,6,30)&gt;$D$1,"",
IF(AND($H22&lt;&gt;"",$H22&lt;DATE(YEAR($E22)-(MONTH($E22)&lt;=6)+AF$2,7,1)),"",
IF(AND(SUM($N22:AF22)&lt;$I22,$H22&lt;&gt;"",$H22&lt;=DATE(YEAR($E22)+(MONTH($E22)&gt;6)+AF$2,6,30),$H22&gt;=DATE(YEAR($E22)-(MONTH($E22)&lt;=6)+AF$2,7,1)),$K22*($I22-SUM($N22:AF22))*((DATE(YEAR($H22),MONTH($H22),DAY($H22))-DATE(YEAR($H22)-(MONTH($H22)&lt;=6),7,1))/365),
IF(AG$2&lt;=$J22,$K22*($I22-SUM($N22:AF22))*MROUND((EDATE($E22,12*AG$2))-(EDATE($E22,12*AF$2)),5)/365,""))))))</f>
        <v/>
      </c>
      <c r="AH22" s="249" t="str">
        <f xml:space="preserve">
IF($M22="SL",
IF($E22&gt;$D$1,"",
IF(DATE(YEAR($E22)+(MONTH($E22)&gt;6)+AG$2,6,30)&gt;$D$1,"",
IF(AND($H22&lt;&gt;"",$H22&lt;DATE(YEAR($E22)-(MONTH($E22)&lt;=6)+AG$2,7,1)),"",
IF(AND(SUM($N22:AG22)&lt;$I22,$H22&lt;&gt;"",$H22&lt;=DATE(YEAR($E22)+(MONTH($E22)&gt;6)+AG$2,6,30),$H22&gt;=DATE(YEAR($E22)-(MONTH($E22)&lt;=6)+AG$2,7,1)),$I22/($J22*365)*(DATE(YEAR($H22),MONTH($H22),DAY($H22))-DATE(YEAR($H22)-(MONTH($H22)&lt;=6),7,1)),
IF(AND(SUM($N22:AG22)&lt;$I22,AH$2&lt;=$J22),$I22/($J22*365)*MROUND((EDATE($E22,12*AH$2))-(EDATE($E22,12*AG$2)),5),
IF(AND(SUM($N22:AG22)&lt;$I22,AH$2&gt;$J22),$I22-SUM($N22:AG22),"")))))),
IF($E22&gt;$D$1,"",
IF(DATE(YEAR($E22)+(MONTH($E22)&gt;6)+AG$2,6,30)&gt;$D$1,"",
IF(AND($H22&lt;&gt;"",$H22&lt;DATE(YEAR($E22)-(MONTH($E22)&lt;=6)+AG$2,7,1)),"",
IF(AND(SUM($N22:AG22)&lt;$I22,$H22&lt;&gt;"",$H22&lt;=DATE(YEAR($E22)+(MONTH($E22)&gt;6)+AG$2,6,30),$H22&gt;=DATE(YEAR($E22)-(MONTH($E22)&lt;=6)+AG$2,7,1)),$K22*($I22-SUM($N22:AG22))*((DATE(YEAR($H22),MONTH($H22),DAY($H22))-DATE(YEAR($H22)-(MONTH($H22)&lt;=6),7,1))/365),
IF(AH$2&lt;=$J22,$K22*($I22-SUM($N22:AG22))*MROUND((EDATE($E22,12*AH$2))-(EDATE($E22,12*AG$2)),5)/365,""))))))</f>
        <v/>
      </c>
      <c r="AI22" s="249" t="str">
        <f xml:space="preserve">
IF($M22="SL",
IF($E22&gt;$D$1,"",
IF(DATE(YEAR($E22)+(MONTH($E22)&gt;6)+AH$2,6,30)&gt;$D$1,"",
IF(AND($H22&lt;&gt;"",$H22&lt;DATE(YEAR($E22)-(MONTH($E22)&lt;=6)+AH$2,7,1)),"",
IF(AND(SUM($N22:AH22)&lt;$I22,$H22&lt;&gt;"",$H22&lt;=DATE(YEAR($E22)+(MONTH($E22)&gt;6)+AH$2,6,30),$H22&gt;=DATE(YEAR($E22)-(MONTH($E22)&lt;=6)+AH$2,7,1)),$I22/($J22*365)*(DATE(YEAR($H22),MONTH($H22),DAY($H22))-DATE(YEAR($H22)-(MONTH($H22)&lt;=6),7,1)),
IF(AND(SUM($N22:AH22)&lt;$I22,AI$2&lt;=$J22),$I22/($J22*365)*MROUND((EDATE($E22,12*AI$2))-(EDATE($E22,12*AH$2)),5),
IF(AND(SUM($N22:AH22)&lt;$I22,AI$2&gt;$J22),$I22-SUM($N22:AH22),"")))))),
IF($E22&gt;$D$1,"",
IF(DATE(YEAR($E22)+(MONTH($E22)&gt;6)+AH$2,6,30)&gt;$D$1,"",
IF(AND($H22&lt;&gt;"",$H22&lt;DATE(YEAR($E22)-(MONTH($E22)&lt;=6)+AH$2,7,1)),"",
IF(AND(SUM($N22:AH22)&lt;$I22,$H22&lt;&gt;"",$H22&lt;=DATE(YEAR($E22)+(MONTH($E22)&gt;6)+AH$2,6,30),$H22&gt;=DATE(YEAR($E22)-(MONTH($E22)&lt;=6)+AH$2,7,1)),$K22*($I22-SUM($N22:AH22))*((DATE(YEAR($H22),MONTH($H22),DAY($H22))-DATE(YEAR($H22)-(MONTH($H22)&lt;=6),7,1))/365),
IF(AI$2&lt;=$J22,$K22*($I22-SUM($N22:AH22))*MROUND((EDATE($E22,12*AI$2))-(EDATE($E22,12*AH$2)),5)/365,""))))))</f>
        <v/>
      </c>
      <c r="AJ22" s="249" t="str">
        <f xml:space="preserve">
IF($M22="SL",
IF($E22&gt;$D$1,"",
IF(DATE(YEAR($E22)+(MONTH($E22)&gt;6)+AI$2,6,30)&gt;$D$1,"",
IF(AND($H22&lt;&gt;"",$H22&lt;DATE(YEAR($E22)-(MONTH($E22)&lt;=6)+AI$2,7,1)),"",
IF(AND(SUM($N22:AI22)&lt;$I22,$H22&lt;&gt;"",$H22&lt;=DATE(YEAR($E22)+(MONTH($E22)&gt;6)+AI$2,6,30),$H22&gt;=DATE(YEAR($E22)-(MONTH($E22)&lt;=6)+AI$2,7,1)),$I22/($J22*365)*(DATE(YEAR($H22),MONTH($H22),DAY($H22))-DATE(YEAR($H22)-(MONTH($H22)&lt;=6),7,1)),
IF(AND(SUM($N22:AI22)&lt;$I22,AJ$2&lt;=$J22),$I22/($J22*365)*MROUND((EDATE($E22,12*AJ$2))-(EDATE($E22,12*AI$2)),5),
IF(AND(SUM($N22:AI22)&lt;$I22,AJ$2&gt;$J22),$I22-SUM($N22:AI22),"")))))),
IF($E22&gt;$D$1,"",
IF(DATE(YEAR($E22)+(MONTH($E22)&gt;6)+AI$2,6,30)&gt;$D$1,"",
IF(AND($H22&lt;&gt;"",$H22&lt;DATE(YEAR($E22)-(MONTH($E22)&lt;=6)+AI$2,7,1)),"",
IF(AND(SUM($N22:AI22)&lt;$I22,$H22&lt;&gt;"",$H22&lt;=DATE(YEAR($E22)+(MONTH($E22)&gt;6)+AI$2,6,30),$H22&gt;=DATE(YEAR($E22)-(MONTH($E22)&lt;=6)+AI$2,7,1)),$K22*($I22-SUM($N22:AI22))*((DATE(YEAR($H22),MONTH($H22),DAY($H22))-DATE(YEAR($H22)-(MONTH($H22)&lt;=6),7,1))/365),
IF(AJ$2&lt;=$J22,$K22*($I22-SUM($N22:AI22))*MROUND((EDATE($E22,12*AJ$2))-(EDATE($E22,12*AI$2)),5)/365,""))))))</f>
        <v/>
      </c>
      <c r="AK22" s="249" t="str">
        <f xml:space="preserve">
IF($M22="SL",
IF($E22&gt;$D$1,"",
IF(DATE(YEAR($E22)+(MONTH($E22)&gt;6)+AJ$2,6,30)&gt;$D$1,"",
IF(AND($H22&lt;&gt;"",$H22&lt;DATE(YEAR($E22)-(MONTH($E22)&lt;=6)+AJ$2,7,1)),"",
IF(AND(SUM($N22:AJ22)&lt;$I22,$H22&lt;&gt;"",$H22&lt;=DATE(YEAR($E22)+(MONTH($E22)&gt;6)+AJ$2,6,30),$H22&gt;=DATE(YEAR($E22)-(MONTH($E22)&lt;=6)+AJ$2,7,1)),$I22/($J22*365)*(DATE(YEAR($H22),MONTH($H22),DAY($H22))-DATE(YEAR($H22)-(MONTH($H22)&lt;=6),7,1)),
IF(AND(SUM($N22:AJ22)&lt;$I22,AK$2&lt;=$J22),$I22/($J22*365)*MROUND((EDATE($E22,12*AK$2))-(EDATE($E22,12*AJ$2)),5),
IF(AND(SUM($N22:AJ22)&lt;$I22,AK$2&gt;$J22),$I22-SUM($N22:AJ22),"")))))),
IF($E22&gt;$D$1,"",
IF(DATE(YEAR($E22)+(MONTH($E22)&gt;6)+AJ$2,6,30)&gt;$D$1,"",
IF(AND($H22&lt;&gt;"",$H22&lt;DATE(YEAR($E22)-(MONTH($E22)&lt;=6)+AJ$2,7,1)),"",
IF(AND(SUM($N22:AJ22)&lt;$I22,$H22&lt;&gt;"",$H22&lt;=DATE(YEAR($E22)+(MONTH($E22)&gt;6)+AJ$2,6,30),$H22&gt;=DATE(YEAR($E22)-(MONTH($E22)&lt;=6)+AJ$2,7,1)),$K22*($I22-SUM($N22:AJ22))*((DATE(YEAR($H22),MONTH($H22),DAY($H22))-DATE(YEAR($H22)-(MONTH($H22)&lt;=6),7,1))/365),
IF(AK$2&lt;=$J22,$K22*($I22-SUM($N22:AJ22))*MROUND((EDATE($E22,12*AK$2))-(EDATE($E22,12*AJ$2)),5)/365,""))))))</f>
        <v/>
      </c>
      <c r="AL22" s="249" t="str">
        <f xml:space="preserve">
IF($M22="SL",
IF($E22&gt;$D$1,"",
IF(DATE(YEAR($E22)+(MONTH($E22)&gt;6)+AK$2,6,30)&gt;$D$1,"",
IF(AND($H22&lt;&gt;"",$H22&lt;DATE(YEAR($E22)-(MONTH($E22)&lt;=6)+AK$2,7,1)),"",
IF(AND(SUM($N22:AK22)&lt;$I22,$H22&lt;&gt;"",$H22&lt;=DATE(YEAR($E22)+(MONTH($E22)&gt;6)+AK$2,6,30),$H22&gt;=DATE(YEAR($E22)-(MONTH($E22)&lt;=6)+AK$2,7,1)),$I22/($J22*365)*(DATE(YEAR($H22),MONTH($H22),DAY($H22))-DATE(YEAR($H22)-(MONTH($H22)&lt;=6),7,1)),
IF(AND(SUM($N22:AK22)&lt;$I22,AL$2&lt;=$J22),$I22/($J22*365)*MROUND((EDATE($E22,12*AL$2))-(EDATE($E22,12*AK$2)),5),
IF(AND(SUM($N22:AK22)&lt;$I22,AL$2&gt;$J22),$I22-SUM($N22:AK22),"")))))),
IF($E22&gt;$D$1,"",
IF(DATE(YEAR($E22)+(MONTH($E22)&gt;6)+AK$2,6,30)&gt;$D$1,"",
IF(AND($H22&lt;&gt;"",$H22&lt;DATE(YEAR($E22)-(MONTH($E22)&lt;=6)+AK$2,7,1)),"",
IF(AND(SUM($N22:AK22)&lt;$I22,$H22&lt;&gt;"",$H22&lt;=DATE(YEAR($E22)+(MONTH($E22)&gt;6)+AK$2,6,30),$H22&gt;=DATE(YEAR($E22)-(MONTH($E22)&lt;=6)+AK$2,7,1)),$K22*($I22-SUM($N22:AK22))*((DATE(YEAR($H22),MONTH($H22),DAY($H22))-DATE(YEAR($H22)-(MONTH($H22)&lt;=6),7,1))/365),
IF(AL$2&lt;=$J22,$K22*($I22-SUM($N22:AK22))*MROUND((EDATE($E22,12*AL$2))-(EDATE($E22,12*AK$2)),5)/365,""))))))</f>
        <v/>
      </c>
      <c r="AM22" s="249" t="str">
        <f xml:space="preserve">
IF($M22="SL",
IF($E22&gt;$D$1,"",
IF(DATE(YEAR($E22)+(MONTH($E22)&gt;6)+AL$2,6,30)&gt;$D$1,"",
IF(AND($H22&lt;&gt;"",$H22&lt;DATE(YEAR($E22)-(MONTH($E22)&lt;=6)+AL$2,7,1)),"",
IF(AND(SUM($N22:AL22)&lt;$I22,$H22&lt;&gt;"",$H22&lt;=DATE(YEAR($E22)+(MONTH($E22)&gt;6)+AL$2,6,30),$H22&gt;=DATE(YEAR($E22)-(MONTH($E22)&lt;=6)+AL$2,7,1)),$I22/($J22*365)*(DATE(YEAR($H22),MONTH($H22),DAY($H22))-DATE(YEAR($H22)-(MONTH($H22)&lt;=6),7,1)),
IF(AND(SUM($N22:AL22)&lt;$I22,AM$2&lt;=$J22),$I22/($J22*365)*MROUND((EDATE($E22,12*AM$2))-(EDATE($E22,12*AL$2)),5),
IF(AND(SUM($N22:AL22)&lt;$I22,AM$2&gt;$J22),$I22-SUM($N22:AL22),"")))))),
IF($E22&gt;$D$1,"",
IF(DATE(YEAR($E22)+(MONTH($E22)&gt;6)+AL$2,6,30)&gt;$D$1,"",
IF(AND($H22&lt;&gt;"",$H22&lt;DATE(YEAR($E22)-(MONTH($E22)&lt;=6)+AL$2,7,1)),"",
IF(AND(SUM($N22:AL22)&lt;$I22,$H22&lt;&gt;"",$H22&lt;=DATE(YEAR($E22)+(MONTH($E22)&gt;6)+AL$2,6,30),$H22&gt;=DATE(YEAR($E22)-(MONTH($E22)&lt;=6)+AL$2,7,1)),$K22*($I22-SUM($N22:AL22))*((DATE(YEAR($H22),MONTH($H22),DAY($H22))-DATE(YEAR($H22)-(MONTH($H22)&lt;=6),7,1))/365),
IF(AM$2&lt;=$J22,$K22*($I22-SUM($N22:AL22))*MROUND((EDATE($E22,12*AM$2))-(EDATE($E22,12*AL$2)),5)/365,""))))))</f>
        <v/>
      </c>
      <c r="AN22" s="249" t="str">
        <f xml:space="preserve">
IF($M22="SL",
IF($E22&gt;$D$1,"",
IF(DATE(YEAR($E22)+(MONTH($E22)&gt;6)+AM$2,6,30)&gt;$D$1,"",
IF(AND($H22&lt;&gt;"",$H22&lt;DATE(YEAR($E22)-(MONTH($E22)&lt;=6)+AM$2,7,1)),"",
IF(AND(SUM($N22:AM22)&lt;$I22,$H22&lt;&gt;"",$H22&lt;=DATE(YEAR($E22)+(MONTH($E22)&gt;6)+AM$2,6,30),$H22&gt;=DATE(YEAR($E22)-(MONTH($E22)&lt;=6)+AM$2,7,1)),$I22/($J22*365)*(DATE(YEAR($H22),MONTH($H22),DAY($H22))-DATE(YEAR($H22)-(MONTH($H22)&lt;=6),7,1)),
IF(AND(SUM($N22:AM22)&lt;$I22,AN$2&lt;=$J22),$I22/($J22*365)*MROUND((EDATE($E22,12*AN$2))-(EDATE($E22,12*AM$2)),5),
IF(AND(SUM($N22:AM22)&lt;$I22,AN$2&gt;$J22),$I22-SUM($N22:AM22),"")))))),
IF($E22&gt;$D$1,"",
IF(DATE(YEAR($E22)+(MONTH($E22)&gt;6)+AM$2,6,30)&gt;$D$1,"",
IF(AND($H22&lt;&gt;"",$H22&lt;DATE(YEAR($E22)-(MONTH($E22)&lt;=6)+AM$2,7,1)),"",
IF(AND(SUM($N22:AM22)&lt;$I22,$H22&lt;&gt;"",$H22&lt;=DATE(YEAR($E22)+(MONTH($E22)&gt;6)+AM$2,6,30),$H22&gt;=DATE(YEAR($E22)-(MONTH($E22)&lt;=6)+AM$2,7,1)),$K22*($I22-SUM($N22:AM22))*((DATE(YEAR($H22),MONTH($H22),DAY($H22))-DATE(YEAR($H22)-(MONTH($H22)&lt;=6),7,1))/365),
IF(AN$2&lt;=$J22,$K22*($I22-SUM($N22:AM22))*MROUND((EDATE($E22,12*AN$2))-(EDATE($E22,12*AM$2)),5)/365,""))))))</f>
        <v/>
      </c>
      <c r="AO22" s="249" t="str">
        <f xml:space="preserve">
IF($M22="SL",
IF($E22&gt;$D$1,"",
IF(DATE(YEAR($E22)+(MONTH($E22)&gt;6)+AN$2,6,30)&gt;$D$1,"",
IF(AND($H22&lt;&gt;"",$H22&lt;DATE(YEAR($E22)-(MONTH($E22)&lt;=6)+AN$2,7,1)),"",
IF(AND(SUM($N22:AN22)&lt;$I22,$H22&lt;&gt;"",$H22&lt;=DATE(YEAR($E22)+(MONTH($E22)&gt;6)+AN$2,6,30),$H22&gt;=DATE(YEAR($E22)-(MONTH($E22)&lt;=6)+AN$2,7,1)),$I22/($J22*365)*(DATE(YEAR($H22),MONTH($H22),DAY($H22))-DATE(YEAR($H22)-(MONTH($H22)&lt;=6),7,1)),
IF(AND(SUM($N22:AN22)&lt;$I22,AO$2&lt;=$J22),$I22/($J22*365)*MROUND((EDATE($E22,12*AO$2))-(EDATE($E22,12*AN$2)),5),
IF(AND(SUM($N22:AN22)&lt;$I22,AO$2&gt;$J22),$I22-SUM($N22:AN22),"")))))),
IF($E22&gt;$D$1,"",
IF(DATE(YEAR($E22)+(MONTH($E22)&gt;6)+AN$2,6,30)&gt;$D$1,"",
IF(AND($H22&lt;&gt;"",$H22&lt;DATE(YEAR($E22)-(MONTH($E22)&lt;=6)+AN$2,7,1)),"",
IF(AND(SUM($N22:AN22)&lt;$I22,$H22&lt;&gt;"",$H22&lt;=DATE(YEAR($E22)+(MONTH($E22)&gt;6)+AN$2,6,30),$H22&gt;=DATE(YEAR($E22)-(MONTH($E22)&lt;=6)+AN$2,7,1)),$K22*($I22-SUM($N22:AN22))*((DATE(YEAR($H22),MONTH($H22),DAY($H22))-DATE(YEAR($H22)-(MONTH($H22)&lt;=6),7,1))/365),
IF(AO$2&lt;=$J22,$K22*($I22-SUM($N22:AN22))*MROUND((EDATE($E22,12*AO$2))-(EDATE($E22,12*AN$2)),5)/365,""))))))</f>
        <v/>
      </c>
      <c r="AP22" s="249" t="str">
        <f xml:space="preserve">
IF($M22="SL",
IF($E22&gt;$D$1,"",
IF(DATE(YEAR($E22)+(MONTH($E22)&gt;6)+AO$2,6,30)&gt;$D$1,"",
IF(AND($H22&lt;&gt;"",$H22&lt;DATE(YEAR($E22)-(MONTH($E22)&lt;=6)+AO$2,7,1)),"",
IF(AND(SUM($N22:AO22)&lt;$I22,$H22&lt;&gt;"",$H22&lt;=DATE(YEAR($E22)+(MONTH($E22)&gt;6)+AO$2,6,30),$H22&gt;=DATE(YEAR($E22)-(MONTH($E22)&lt;=6)+AO$2,7,1)),$I22/($J22*365)*(DATE(YEAR($H22),MONTH($H22),DAY($H22))-DATE(YEAR($H22)-(MONTH($H22)&lt;=6),7,1)),
IF(AND(SUM($N22:AO22)&lt;$I22,AP$2&lt;=$J22),$I22/($J22*365)*MROUND((EDATE($E22,12*AP$2))-(EDATE($E22,12*AO$2)),5),
IF(AND(SUM($N22:AO22)&lt;$I22,AP$2&gt;$J22),$I22-SUM($N22:AO22),"")))))),
IF($E22&gt;$D$1,"",
IF(DATE(YEAR($E22)+(MONTH($E22)&gt;6)+AO$2,6,30)&gt;$D$1,"",
IF(AND($H22&lt;&gt;"",$H22&lt;DATE(YEAR($E22)-(MONTH($E22)&lt;=6)+AO$2,7,1)),"",
IF(AND(SUM($N22:AO22)&lt;$I22,$H22&lt;&gt;"",$H22&lt;=DATE(YEAR($E22)+(MONTH($E22)&gt;6)+AO$2,6,30),$H22&gt;=DATE(YEAR($E22)-(MONTH($E22)&lt;=6)+AO$2,7,1)),$K22*($I22-SUM($N22:AO22))*((DATE(YEAR($H22),MONTH($H22),DAY($H22))-DATE(YEAR($H22)-(MONTH($H22)&lt;=6),7,1))/365),
IF(AP$2&lt;=$J22,$K22*($I22-SUM($N22:AO22))*MROUND((EDATE($E22,12*AP$2))-(EDATE($E22,12*AO$2)),5)/365,""))))))</f>
        <v/>
      </c>
      <c r="AQ22" s="249" t="str">
        <f xml:space="preserve">
IF($M22="SL",
IF($E22&gt;$D$1,"",
IF(DATE(YEAR($E22)+(MONTH($E22)&gt;6)+AP$2,6,30)&gt;$D$1,"",
IF(AND($H22&lt;&gt;"",$H22&lt;DATE(YEAR($E22)-(MONTH($E22)&lt;=6)+AP$2,7,1)),"",
IF(AND(SUM($N22:AP22)&lt;$I22,$H22&lt;&gt;"",$H22&lt;=DATE(YEAR($E22)+(MONTH($E22)&gt;6)+AP$2,6,30),$H22&gt;=DATE(YEAR($E22)-(MONTH($E22)&lt;=6)+AP$2,7,1)),$I22/($J22*365)*(DATE(YEAR($H22),MONTH($H22),DAY($H22))-DATE(YEAR($H22)-(MONTH($H22)&lt;=6),7,1)),
IF(AND(SUM($N22:AP22)&lt;$I22,AQ$2&lt;=$J22),$I22/($J22*365)*MROUND((EDATE($E22,12*AQ$2))-(EDATE($E22,12*AP$2)),5),
IF(AND(SUM($N22:AP22)&lt;$I22,AQ$2&gt;$J22),$I22-SUM($N22:AP22),"")))))),
IF($E22&gt;$D$1,"",
IF(DATE(YEAR($E22)+(MONTH($E22)&gt;6)+AP$2,6,30)&gt;$D$1,"",
IF(AND($H22&lt;&gt;"",$H22&lt;DATE(YEAR($E22)-(MONTH($E22)&lt;=6)+AP$2,7,1)),"",
IF(AND(SUM($N22:AP22)&lt;$I22,$H22&lt;&gt;"",$H22&lt;=DATE(YEAR($E22)+(MONTH($E22)&gt;6)+AP$2,6,30),$H22&gt;=DATE(YEAR($E22)-(MONTH($E22)&lt;=6)+AP$2,7,1)),$K22*($I22-SUM($N22:AP22))*((DATE(YEAR($H22),MONTH($H22),DAY($H22))-DATE(YEAR($H22)-(MONTH($H22)&lt;=6),7,1))/365),
IF(AQ$2&lt;=$J22,$K22*($I22-SUM($N22:AP22))*MROUND((EDATE($E22,12*AQ$2))-(EDATE($E22,12*AP$2)),5)/365,""))))))</f>
        <v/>
      </c>
      <c r="AR22" s="250">
        <f t="shared" si="6"/>
        <v>0</v>
      </c>
      <c r="AS22" s="250">
        <f t="shared" si="7"/>
        <v>0</v>
      </c>
      <c r="AU22" s="250">
        <f t="shared" si="8"/>
        <v>0</v>
      </c>
      <c r="AV22" s="250">
        <f t="shared" si="9"/>
        <v>0</v>
      </c>
      <c r="AW22" s="243"/>
      <c r="AX22" s="243"/>
      <c r="AY22" s="290"/>
    </row>
    <row r="23" spans="2:51" x14ac:dyDescent="0.35">
      <c r="B23" s="244" t="str">
        <f t="shared" si="12"/>
        <v/>
      </c>
      <c r="C23" s="244"/>
      <c r="D23" s="244"/>
      <c r="E23" s="407"/>
      <c r="F23" s="246" t="str">
        <f t="shared" si="3"/>
        <v/>
      </c>
      <c r="G23" s="246" t="str">
        <f t="shared" si="13"/>
        <v/>
      </c>
      <c r="H23" s="408"/>
      <c r="I23" s="250"/>
      <c r="J23" s="244"/>
      <c r="K23" s="247" t="str">
        <f t="shared" si="14"/>
        <v/>
      </c>
      <c r="L23" s="297"/>
      <c r="M23" s="409" t="str">
        <f>IFERROR(VLOOKUP($L23,'Ref tables'!$I$3:$J$4,2,0),"")</f>
        <v/>
      </c>
      <c r="N23" s="249" t="str">
        <f t="shared" si="16"/>
        <v/>
      </c>
      <c r="O23" s="249" t="str">
        <f xml:space="preserve">
IF($M23="SL",
IF($E23&gt;$D$1,"",
IF(DATE(YEAR($E23)+(MONTH($E23)&gt;6)+N$2,6,30)&gt;$D$1,"",
IF(AND($H23&lt;&gt;"",$H23&lt;DATE(YEAR($E23)-(MONTH($E23)&lt;=6)+N$2,7,1)),"",
IF(AND(SUM($N23:N23)&lt;$I23,$H23&lt;&gt;"",$H23&lt;=DATE(YEAR($E23)+(MONTH($E23)&gt;6)+N$2,6,30),$H23&gt;=DATE(YEAR($E23)-(MONTH($E23)&lt;=6)+N$2,7,1)),$I23/($J23*365)*(DATE(YEAR($H23),MONTH($H23),DAY($H23))-DATE(YEAR($H23)-(MONTH($H23)&lt;=6),7,1)),
IF(AND(SUM($N23:N23)&lt;$I23,O$2&lt;=$J23),$I23/($J23*365)*MROUND((EDATE($E23,12*O$2))-(EDATE($E23,12*N$2)),5),
IF(AND(SUM($N23:N23)&lt;$I23,O$2&gt;$J23),$I23-SUM($N23:N23),"")))))),
IF($E23&gt;$D$1,"",
IF(DATE(YEAR($E23)+(MONTH($E23)&gt;6)+N$2,6,30)&gt;$D$1,"",
IF(AND($H23&lt;&gt;"",$H23&lt;DATE(YEAR($E23)-(MONTH($E23)&lt;=6)+N$2,7,1)),"",
IF(AND(SUM($N23:N23)&lt;$I23,$H23&lt;&gt;"",$H23&lt;=DATE(YEAR($E23)+(MONTH($E23)&gt;6)+N$2,6,30),$H23&gt;=DATE(YEAR($E23)-(MONTH($E23)&lt;=6)+N$2,7,1)),$K23*($I23-SUM($N23:N23))*((DATE(YEAR($H23),MONTH($H23),DAY($H23))-DATE(YEAR($H23)-(MONTH($H23)&lt;=6),7,1))/365),
IF(O$2&lt;=$J23,$K23*($I23-SUM($N23:N23))*MROUND((EDATE($E23,12*O$2))-(EDATE($E23,12*N$2)),5)/365,""))))))</f>
        <v/>
      </c>
      <c r="P23" s="249" t="str">
        <f xml:space="preserve">
IF($M23="SL",
IF($E23&gt;$D$1,"",
IF(DATE(YEAR($E23)+(MONTH($E23)&gt;6)+O$2,6,30)&gt;$D$1,"",
IF(AND($H23&lt;&gt;"",$H23&lt;DATE(YEAR($E23)-(MONTH($E23)&lt;=6)+O$2,7,1)),"",
IF(AND(SUM($N23:O23)&lt;$I23,$H23&lt;&gt;"",$H23&lt;=DATE(YEAR($E23)+(MONTH($E23)&gt;6)+O$2,6,30),$H23&gt;=DATE(YEAR($E23)-(MONTH($E23)&lt;=6)+O$2,7,1)),$I23/($J23*365)*(DATE(YEAR($H23),MONTH($H23),DAY($H23))-DATE(YEAR($H23)-(MONTH($H23)&lt;=6),7,1)),
IF(AND(SUM($N23:O23)&lt;$I23,P$2&lt;=$J23),$I23/($J23*365)*MROUND((EDATE($E23,12*P$2))-(EDATE($E23,12*O$2)),5),
IF(AND(SUM($N23:O23)&lt;$I23,P$2&gt;$J23),$I23-SUM($N23:O23),"")))))),
IF($E23&gt;$D$1,"",
IF(DATE(YEAR($E23)+(MONTH($E23)&gt;6)+O$2,6,30)&gt;$D$1,"",
IF(AND($H23&lt;&gt;"",$H23&lt;DATE(YEAR($E23)-(MONTH($E23)&lt;=6)+O$2,7,1)),"",
IF(AND(SUM($N23:O23)&lt;$I23,$H23&lt;&gt;"",$H23&lt;=DATE(YEAR($E23)+(MONTH($E23)&gt;6)+O$2,6,30),$H23&gt;=DATE(YEAR($E23)-(MONTH($E23)&lt;=6)+O$2,7,1)),$K23*($I23-SUM($N23:O23))*((DATE(YEAR($H23),MONTH($H23),DAY($H23))-DATE(YEAR($H23)-(MONTH($H23)&lt;=6),7,1))/365),
IF(P$2&lt;=$J23,$K23*($I23-SUM($N23:O23))*MROUND((EDATE($E23,12*P$2))-(EDATE($E23,12*O$2)),5)/365,""))))))</f>
        <v/>
      </c>
      <c r="Q23" s="249" t="str">
        <f xml:space="preserve">
IF($M23="SL",
IF($E23&gt;$D$1,"",
IF(DATE(YEAR($E23)+(MONTH($E23)&gt;6)+P$2,6,30)&gt;$D$1,"",
IF(AND($H23&lt;&gt;"",$H23&lt;DATE(YEAR($E23)-(MONTH($E23)&lt;=6)+P$2,7,1)),"",
IF(AND(SUM($N23:P23)&lt;$I23,$H23&lt;&gt;"",$H23&lt;=DATE(YEAR($E23)+(MONTH($E23)&gt;6)+P$2,6,30),$H23&gt;=DATE(YEAR($E23)-(MONTH($E23)&lt;=6)+P$2,7,1)),$I23/($J23*365)*(DATE(YEAR($H23),MONTH($H23),DAY($H23))-DATE(YEAR($H23)-(MONTH($H23)&lt;=6),7,1)),
IF(AND(SUM($N23:P23)&lt;$I23,Q$2&lt;=$J23),$I23/($J23*365)*MROUND((EDATE($E23,12*Q$2))-(EDATE($E23,12*P$2)),5),
IF(AND(SUM($N23:P23)&lt;$I23,Q$2&gt;$J23),$I23-SUM($N23:P23),"")))))),
IF($E23&gt;$D$1,"",
IF(DATE(YEAR($E23)+(MONTH($E23)&gt;6)+P$2,6,30)&gt;$D$1,"",
IF(AND($H23&lt;&gt;"",$H23&lt;DATE(YEAR($E23)-(MONTH($E23)&lt;=6)+P$2,7,1)),"",
IF(AND(SUM($N23:P23)&lt;$I23,$H23&lt;&gt;"",$H23&lt;=DATE(YEAR($E23)+(MONTH($E23)&gt;6)+P$2,6,30),$H23&gt;=DATE(YEAR($E23)-(MONTH($E23)&lt;=6)+P$2,7,1)),$K23*($I23-SUM($N23:P23))*((DATE(YEAR($H23),MONTH($H23),DAY($H23))-DATE(YEAR($H23)-(MONTH($H23)&lt;=6),7,1))/365),
IF(Q$2&lt;=$J23,$K23*($I23-SUM($N23:P23))*MROUND((EDATE($E23,12*Q$2))-(EDATE($E23,12*P$2)),5)/365,""))))))</f>
        <v/>
      </c>
      <c r="R23" s="249" t="str">
        <f xml:space="preserve">
IF($M23="SL",
IF($E23&gt;$D$1,"",
IF(DATE(YEAR($E23)+(MONTH($E23)&gt;6)+Q$2,6,30)&gt;$D$1,"",
IF(AND($H23&lt;&gt;"",$H23&lt;DATE(YEAR($E23)-(MONTH($E23)&lt;=6)+Q$2,7,1)),"",
IF(AND(SUM($N23:Q23)&lt;$I23,$H23&lt;&gt;"",$H23&lt;=DATE(YEAR($E23)+(MONTH($E23)&gt;6)+Q$2,6,30),$H23&gt;=DATE(YEAR($E23)-(MONTH($E23)&lt;=6)+Q$2,7,1)),$I23/($J23*365)*(DATE(YEAR($H23),MONTH($H23),DAY($H23))-DATE(YEAR($H23)-(MONTH($H23)&lt;=6),7,1)),
IF(AND(SUM($N23:Q23)&lt;$I23,R$2&lt;=$J23),$I23/($J23*365)*MROUND((EDATE($E23,12*R$2))-(EDATE($E23,12*Q$2)),5),
IF(AND(SUM($N23:Q23)&lt;$I23,R$2&gt;$J23),$I23-SUM($N23:Q23),"")))))),
IF($E23&gt;$D$1,"",
IF(DATE(YEAR($E23)+(MONTH($E23)&gt;6)+Q$2,6,30)&gt;$D$1,"",
IF(AND($H23&lt;&gt;"",$H23&lt;DATE(YEAR($E23)-(MONTH($E23)&lt;=6)+Q$2,7,1)),"",
IF(AND(SUM($N23:Q23)&lt;$I23,$H23&lt;&gt;"",$H23&lt;=DATE(YEAR($E23)+(MONTH($E23)&gt;6)+Q$2,6,30),$H23&gt;=DATE(YEAR($E23)-(MONTH($E23)&lt;=6)+Q$2,7,1)),$K23*($I23-SUM($N23:Q23))*((DATE(YEAR($H23),MONTH($H23),DAY($H23))-DATE(YEAR($H23)-(MONTH($H23)&lt;=6),7,1))/365),
IF(R$2&lt;=$J23,$K23*($I23-SUM($N23:Q23))*MROUND((EDATE($E23,12*R$2))-(EDATE($E23,12*Q$2)),5)/365,""))))))</f>
        <v/>
      </c>
      <c r="S23" s="249" t="str">
        <f xml:space="preserve">
IF($M23="SL",
IF($E23&gt;$D$1,"",
IF(DATE(YEAR($E23)+(MONTH($E23)&gt;6)+R$2,6,30)&gt;$D$1,"",
IF(AND($H23&lt;&gt;"",$H23&lt;DATE(YEAR($E23)-(MONTH($E23)&lt;=6)+R$2,7,1)),"",
IF(AND(SUM($N23:R23)&lt;$I23,$H23&lt;&gt;"",$H23&lt;=DATE(YEAR($E23)+(MONTH($E23)&gt;6)+R$2,6,30),$H23&gt;=DATE(YEAR($E23)-(MONTH($E23)&lt;=6)+R$2,7,1)),$I23/($J23*365)*(DATE(YEAR($H23),MONTH($H23),DAY($H23))-DATE(YEAR($H23)-(MONTH($H23)&lt;=6),7,1)),
IF(AND(SUM($N23:R23)&lt;$I23,S$2&lt;=$J23),$I23/($J23*365)*MROUND((EDATE($E23,12*S$2))-(EDATE($E23,12*R$2)),5),
IF(AND(SUM($N23:R23)&lt;$I23,S$2&gt;$J23),$I23-SUM($N23:R23),"")))))),
IF($E23&gt;$D$1,"",
IF(DATE(YEAR($E23)+(MONTH($E23)&gt;6)+R$2,6,30)&gt;$D$1,"",
IF(AND($H23&lt;&gt;"",$H23&lt;DATE(YEAR($E23)-(MONTH($E23)&lt;=6)+R$2,7,1)),"",
IF(AND(SUM($N23:R23)&lt;$I23,$H23&lt;&gt;"",$H23&lt;=DATE(YEAR($E23)+(MONTH($E23)&gt;6)+R$2,6,30),$H23&gt;=DATE(YEAR($E23)-(MONTH($E23)&lt;=6)+R$2,7,1)),$K23*($I23-SUM($N23:R23))*((DATE(YEAR($H23),MONTH($H23),DAY($H23))-DATE(YEAR($H23)-(MONTH($H23)&lt;=6),7,1))/365),
IF(S$2&lt;=$J23,$K23*($I23-SUM($N23:R23))*MROUND((EDATE($E23,12*S$2))-(EDATE($E23,12*R$2)),5)/365,""))))))</f>
        <v/>
      </c>
      <c r="T23" s="249" t="str">
        <f xml:space="preserve">
IF($M23="SL",
IF($E23&gt;$D$1,"",
IF(DATE(YEAR($E23)+(MONTH($E23)&gt;6)+S$2,6,30)&gt;$D$1,"",
IF(AND($H23&lt;&gt;"",$H23&lt;DATE(YEAR($E23)-(MONTH($E23)&lt;=6)+S$2,7,1)),"",
IF(AND(SUM($N23:S23)&lt;$I23,$H23&lt;&gt;"",$H23&lt;=DATE(YEAR($E23)+(MONTH($E23)&gt;6)+S$2,6,30),$H23&gt;=DATE(YEAR($E23)-(MONTH($E23)&lt;=6)+S$2,7,1)),$I23/($J23*365)*(DATE(YEAR($H23),MONTH($H23),DAY($H23))-DATE(YEAR($H23)-(MONTH($H23)&lt;=6),7,1)),
IF(AND(SUM($N23:S23)&lt;$I23,T$2&lt;=$J23),$I23/($J23*365)*MROUND((EDATE($E23,12*T$2))-(EDATE($E23,12*S$2)),5),
IF(AND(SUM($N23:S23)&lt;$I23,T$2&gt;$J23),$I23-SUM($N23:S23),"")))))),
IF($E23&gt;$D$1,"",
IF(DATE(YEAR($E23)+(MONTH($E23)&gt;6)+S$2,6,30)&gt;$D$1,"",
IF(AND($H23&lt;&gt;"",$H23&lt;DATE(YEAR($E23)-(MONTH($E23)&lt;=6)+S$2,7,1)),"",
IF(AND(SUM($N23:S23)&lt;$I23,$H23&lt;&gt;"",$H23&lt;=DATE(YEAR($E23)+(MONTH($E23)&gt;6)+S$2,6,30),$H23&gt;=DATE(YEAR($E23)-(MONTH($E23)&lt;=6)+S$2,7,1)),$K23*($I23-SUM($N23:S23))*((DATE(YEAR($H23),MONTH($H23),DAY($H23))-DATE(YEAR($H23)-(MONTH($H23)&lt;=6),7,1))/365),
IF(T$2&lt;=$J23,$K23*($I23-SUM($N23:S23))*MROUND((EDATE($E23,12*T$2))-(EDATE($E23,12*S$2)),5)/365,""))))))</f>
        <v/>
      </c>
      <c r="U23" s="249" t="str">
        <f xml:space="preserve">
IF($M23="SL",
IF($E23&gt;$D$1,"",
IF(DATE(YEAR($E23)+(MONTH($E23)&gt;6)+T$2,6,30)&gt;$D$1,"",
IF(AND($H23&lt;&gt;"",$H23&lt;DATE(YEAR($E23)-(MONTH($E23)&lt;=6)+T$2,7,1)),"",
IF(AND(SUM($N23:T23)&lt;$I23,$H23&lt;&gt;"",$H23&lt;=DATE(YEAR($E23)+(MONTH($E23)&gt;6)+T$2,6,30),$H23&gt;=DATE(YEAR($E23)-(MONTH($E23)&lt;=6)+T$2,7,1)),$I23/($J23*365)*(DATE(YEAR($H23),MONTH($H23),DAY($H23))-DATE(YEAR($H23)-(MONTH($H23)&lt;=6),7,1)),
IF(AND(SUM($N23:T23)&lt;$I23,U$2&lt;=$J23),$I23/($J23*365)*MROUND((EDATE($E23,12*U$2))-(EDATE($E23,12*T$2)),5),
IF(AND(SUM($N23:T23)&lt;$I23,U$2&gt;$J23),$I23-SUM($N23:T23),"")))))),
IF($E23&gt;$D$1,"",
IF(DATE(YEAR($E23)+(MONTH($E23)&gt;6)+T$2,6,30)&gt;$D$1,"",
IF(AND($H23&lt;&gt;"",$H23&lt;DATE(YEAR($E23)-(MONTH($E23)&lt;=6)+T$2,7,1)),"",
IF(AND(SUM($N23:T23)&lt;$I23,$H23&lt;&gt;"",$H23&lt;=DATE(YEAR($E23)+(MONTH($E23)&gt;6)+T$2,6,30),$H23&gt;=DATE(YEAR($E23)-(MONTH($E23)&lt;=6)+T$2,7,1)),$K23*($I23-SUM($N23:T23))*((DATE(YEAR($H23),MONTH($H23),DAY($H23))-DATE(YEAR($H23)-(MONTH($H23)&lt;=6),7,1))/365),
IF(U$2&lt;=$J23,$K23*($I23-SUM($N23:T23))*MROUND((EDATE($E23,12*U$2))-(EDATE($E23,12*T$2)),5)/365,""))))))</f>
        <v/>
      </c>
      <c r="V23" s="249" t="str">
        <f xml:space="preserve">
IF($M23="SL",
IF($E23&gt;$D$1,"",
IF(DATE(YEAR($E23)+(MONTH($E23)&gt;6)+U$2,6,30)&gt;$D$1,"",
IF(AND($H23&lt;&gt;"",$H23&lt;DATE(YEAR($E23)-(MONTH($E23)&lt;=6)+U$2,7,1)),"",
IF(AND(SUM($N23:U23)&lt;$I23,$H23&lt;&gt;"",$H23&lt;=DATE(YEAR($E23)+(MONTH($E23)&gt;6)+U$2,6,30),$H23&gt;=DATE(YEAR($E23)-(MONTH($E23)&lt;=6)+U$2,7,1)),$I23/($J23*365)*(DATE(YEAR($H23),MONTH($H23),DAY($H23))-DATE(YEAR($H23)-(MONTH($H23)&lt;=6),7,1)),
IF(AND(SUM($N23:U23)&lt;$I23,V$2&lt;=$J23),$I23/($J23*365)*MROUND((EDATE($E23,12*V$2))-(EDATE($E23,12*U$2)),5),
IF(AND(SUM($N23:U23)&lt;$I23,V$2&gt;$J23),$I23-SUM($N23:U23),"")))))),
IF($E23&gt;$D$1,"",
IF(DATE(YEAR($E23)+(MONTH($E23)&gt;6)+U$2,6,30)&gt;$D$1,"",
IF(AND($H23&lt;&gt;"",$H23&lt;DATE(YEAR($E23)-(MONTH($E23)&lt;=6)+U$2,7,1)),"",
IF(AND(SUM($N23:U23)&lt;$I23,$H23&lt;&gt;"",$H23&lt;=DATE(YEAR($E23)+(MONTH($E23)&gt;6)+U$2,6,30),$H23&gt;=DATE(YEAR($E23)-(MONTH($E23)&lt;=6)+U$2,7,1)),$K23*($I23-SUM($N23:U23))*((DATE(YEAR($H23),MONTH($H23),DAY($H23))-DATE(YEAR($H23)-(MONTH($H23)&lt;=6),7,1))/365),
IF(V$2&lt;=$J23,$K23*($I23-SUM($N23:U23))*MROUND((EDATE($E23,12*V$2))-(EDATE($E23,12*U$2)),5)/365,""))))))</f>
        <v/>
      </c>
      <c r="W23" s="249" t="str">
        <f xml:space="preserve">
IF($M23="SL",
IF($E23&gt;$D$1,"",
IF(DATE(YEAR($E23)+(MONTH($E23)&gt;6)+V$2,6,30)&gt;$D$1,"",
IF(AND($H23&lt;&gt;"",$H23&lt;DATE(YEAR($E23)-(MONTH($E23)&lt;=6)+V$2,7,1)),"",
IF(AND(SUM($N23:V23)&lt;$I23,$H23&lt;&gt;"",$H23&lt;=DATE(YEAR($E23)+(MONTH($E23)&gt;6)+V$2,6,30),$H23&gt;=DATE(YEAR($E23)-(MONTH($E23)&lt;=6)+V$2,7,1)),$I23/($J23*365)*(DATE(YEAR($H23),MONTH($H23),DAY($H23))-DATE(YEAR($H23)-(MONTH($H23)&lt;=6),7,1)),
IF(AND(SUM($N23:V23)&lt;$I23,W$2&lt;=$J23),$I23/($J23*365)*MROUND((EDATE($E23,12*W$2))-(EDATE($E23,12*V$2)),5),
IF(AND(SUM($N23:V23)&lt;$I23,W$2&gt;$J23),$I23-SUM($N23:V23),"")))))),
IF($E23&gt;$D$1,"",
IF(DATE(YEAR($E23)+(MONTH($E23)&gt;6)+V$2,6,30)&gt;$D$1,"",
IF(AND($H23&lt;&gt;"",$H23&lt;DATE(YEAR($E23)-(MONTH($E23)&lt;=6)+V$2,7,1)),"",
IF(AND(SUM($N23:V23)&lt;$I23,$H23&lt;&gt;"",$H23&lt;=DATE(YEAR($E23)+(MONTH($E23)&gt;6)+V$2,6,30),$H23&gt;=DATE(YEAR($E23)-(MONTH($E23)&lt;=6)+V$2,7,1)),$K23*($I23-SUM($N23:V23))*((DATE(YEAR($H23),MONTH($H23),DAY($H23))-DATE(YEAR($H23)-(MONTH($H23)&lt;=6),7,1))/365),
IF(W$2&lt;=$J23,$K23*($I23-SUM($N23:V23))*MROUND((EDATE($E23,12*W$2))-(EDATE($E23,12*V$2)),5)/365,""))))))</f>
        <v/>
      </c>
      <c r="X23" s="249" t="str">
        <f xml:space="preserve">
IF($M23="SL",
IF($E23&gt;$D$1,"",
IF(DATE(YEAR($E23)+(MONTH($E23)&gt;6)+W$2,6,30)&gt;$D$1,"",
IF(AND($H23&lt;&gt;"",$H23&lt;DATE(YEAR($E23)-(MONTH($E23)&lt;=6)+W$2,7,1)),"",
IF(AND(SUM($N23:W23)&lt;$I23,$H23&lt;&gt;"",$H23&lt;=DATE(YEAR($E23)+(MONTH($E23)&gt;6)+W$2,6,30),$H23&gt;=DATE(YEAR($E23)-(MONTH($E23)&lt;=6)+W$2,7,1)),$I23/($J23*365)*(DATE(YEAR($H23),MONTH($H23),DAY($H23))-DATE(YEAR($H23)-(MONTH($H23)&lt;=6),7,1)),
IF(AND(SUM($N23:W23)&lt;$I23,X$2&lt;=$J23),$I23/($J23*365)*MROUND((EDATE($E23,12*X$2))-(EDATE($E23,12*W$2)),5),
IF(AND(SUM($N23:W23)&lt;$I23,X$2&gt;$J23),$I23-SUM($N23:W23),"")))))),
IF($E23&gt;$D$1,"",
IF(DATE(YEAR($E23)+(MONTH($E23)&gt;6)+W$2,6,30)&gt;$D$1,"",
IF(AND($H23&lt;&gt;"",$H23&lt;DATE(YEAR($E23)-(MONTH($E23)&lt;=6)+W$2,7,1)),"",
IF(AND(SUM($N23:W23)&lt;$I23,$H23&lt;&gt;"",$H23&lt;=DATE(YEAR($E23)+(MONTH($E23)&gt;6)+W$2,6,30),$H23&gt;=DATE(YEAR($E23)-(MONTH($E23)&lt;=6)+W$2,7,1)),$K23*($I23-SUM($N23:W23))*((DATE(YEAR($H23),MONTH($H23),DAY($H23))-DATE(YEAR($H23)-(MONTH($H23)&lt;=6),7,1))/365),
IF(X$2&lt;=$J23,$K23*($I23-SUM($N23:W23))*MROUND((EDATE($E23,12*X$2))-(EDATE($E23,12*W$2)),5)/365,""))))))</f>
        <v/>
      </c>
      <c r="Y23" s="249" t="str">
        <f xml:space="preserve">
IF($M23="SL",
IF($E23&gt;$D$1,"",
IF(DATE(YEAR($E23)+(MONTH($E23)&gt;6)+X$2,6,30)&gt;$D$1,"",
IF(AND($H23&lt;&gt;"",$H23&lt;DATE(YEAR($E23)-(MONTH($E23)&lt;=6)+X$2,7,1)),"",
IF(AND(SUM($N23:X23)&lt;$I23,$H23&lt;&gt;"",$H23&lt;=DATE(YEAR($E23)+(MONTH($E23)&gt;6)+X$2,6,30),$H23&gt;=DATE(YEAR($E23)-(MONTH($E23)&lt;=6)+X$2,7,1)),$I23/($J23*365)*(DATE(YEAR($H23),MONTH($H23),DAY($H23))-DATE(YEAR($H23)-(MONTH($H23)&lt;=6),7,1)),
IF(AND(SUM($N23:X23)&lt;$I23,Y$2&lt;=$J23),$I23/($J23*365)*MROUND((EDATE($E23,12*Y$2))-(EDATE($E23,12*X$2)),5),
IF(AND(SUM($N23:X23)&lt;$I23,Y$2&gt;$J23),$I23-SUM($N23:X23),"")))))),
IF($E23&gt;$D$1,"",
IF(DATE(YEAR($E23)+(MONTH($E23)&gt;6)+X$2,6,30)&gt;$D$1,"",
IF(AND($H23&lt;&gt;"",$H23&lt;DATE(YEAR($E23)-(MONTH($E23)&lt;=6)+X$2,7,1)),"",
IF(AND(SUM($N23:X23)&lt;$I23,$H23&lt;&gt;"",$H23&lt;=DATE(YEAR($E23)+(MONTH($E23)&gt;6)+X$2,6,30),$H23&gt;=DATE(YEAR($E23)-(MONTH($E23)&lt;=6)+X$2,7,1)),$K23*($I23-SUM($N23:X23))*((DATE(YEAR($H23),MONTH($H23),DAY($H23))-DATE(YEAR($H23)-(MONTH($H23)&lt;=6),7,1))/365),
IF(Y$2&lt;=$J23,$K23*($I23-SUM($N23:X23))*MROUND((EDATE($E23,12*Y$2))-(EDATE($E23,12*X$2)),5)/365,""))))))</f>
        <v/>
      </c>
      <c r="Z23" s="249" t="str">
        <f xml:space="preserve">
IF($M23="SL",
IF($E23&gt;$D$1,"",
IF(DATE(YEAR($E23)+(MONTH($E23)&gt;6)+Y$2,6,30)&gt;$D$1,"",
IF(AND($H23&lt;&gt;"",$H23&lt;DATE(YEAR($E23)-(MONTH($E23)&lt;=6)+Y$2,7,1)),"",
IF(AND(SUM($N23:Y23)&lt;$I23,$H23&lt;&gt;"",$H23&lt;=DATE(YEAR($E23)+(MONTH($E23)&gt;6)+Y$2,6,30),$H23&gt;=DATE(YEAR($E23)-(MONTH($E23)&lt;=6)+Y$2,7,1)),$I23/($J23*365)*(DATE(YEAR($H23),MONTH($H23),DAY($H23))-DATE(YEAR($H23)-(MONTH($H23)&lt;=6),7,1)),
IF(AND(SUM($N23:Y23)&lt;$I23,Z$2&lt;=$J23),$I23/($J23*365)*MROUND((EDATE($E23,12*Z$2))-(EDATE($E23,12*Y$2)),5),
IF(AND(SUM($N23:Y23)&lt;$I23,Z$2&gt;$J23),$I23-SUM($N23:Y23),"")))))),
IF($E23&gt;$D$1,"",
IF(DATE(YEAR($E23)+(MONTH($E23)&gt;6)+Y$2,6,30)&gt;$D$1,"",
IF(AND($H23&lt;&gt;"",$H23&lt;DATE(YEAR($E23)-(MONTH($E23)&lt;=6)+Y$2,7,1)),"",
IF(AND(SUM($N23:Y23)&lt;$I23,$H23&lt;&gt;"",$H23&lt;=DATE(YEAR($E23)+(MONTH($E23)&gt;6)+Y$2,6,30),$H23&gt;=DATE(YEAR($E23)-(MONTH($E23)&lt;=6)+Y$2,7,1)),$K23*($I23-SUM($N23:Y23))*((DATE(YEAR($H23),MONTH($H23),DAY($H23))-DATE(YEAR($H23)-(MONTH($H23)&lt;=6),7,1))/365),
IF(Z$2&lt;=$J23,$K23*($I23-SUM($N23:Y23))*MROUND((EDATE($E23,12*Z$2))-(EDATE($E23,12*Y$2)),5)/365,""))))))</f>
        <v/>
      </c>
      <c r="AA23" s="249" t="str">
        <f xml:space="preserve">
IF($M23="SL",
IF($E23&gt;$D$1,"",
IF(DATE(YEAR($E23)+(MONTH($E23)&gt;6)+Z$2,6,30)&gt;$D$1,"",
IF(AND($H23&lt;&gt;"",$H23&lt;DATE(YEAR($E23)-(MONTH($E23)&lt;=6)+Z$2,7,1)),"",
IF(AND(SUM($N23:Z23)&lt;$I23,$H23&lt;&gt;"",$H23&lt;=DATE(YEAR($E23)+(MONTH($E23)&gt;6)+Z$2,6,30),$H23&gt;=DATE(YEAR($E23)-(MONTH($E23)&lt;=6)+Z$2,7,1)),$I23/($J23*365)*(DATE(YEAR($H23),MONTH($H23),DAY($H23))-DATE(YEAR($H23)-(MONTH($H23)&lt;=6),7,1)),
IF(AND(SUM($N23:Z23)&lt;$I23,AA$2&lt;=$J23),$I23/($J23*365)*MROUND((EDATE($E23,12*AA$2))-(EDATE($E23,12*Z$2)),5),
IF(AND(SUM($N23:Z23)&lt;$I23,AA$2&gt;$J23),$I23-SUM($N23:Z23),"")))))),
IF($E23&gt;$D$1,"",
IF(DATE(YEAR($E23)+(MONTH($E23)&gt;6)+Z$2,6,30)&gt;$D$1,"",
IF(AND($H23&lt;&gt;"",$H23&lt;DATE(YEAR($E23)-(MONTH($E23)&lt;=6)+Z$2,7,1)),"",
IF(AND(SUM($N23:Z23)&lt;$I23,$H23&lt;&gt;"",$H23&lt;=DATE(YEAR($E23)+(MONTH($E23)&gt;6)+Z$2,6,30),$H23&gt;=DATE(YEAR($E23)-(MONTH($E23)&lt;=6)+Z$2,7,1)),$K23*($I23-SUM($N23:Z23))*((DATE(YEAR($H23),MONTH($H23),DAY($H23))-DATE(YEAR($H23)-(MONTH($H23)&lt;=6),7,1))/365),
IF(AA$2&lt;=$J23,$K23*($I23-SUM($N23:Z23))*MROUND((EDATE($E23,12*AA$2))-(EDATE($E23,12*Z$2)),5)/365,""))))))</f>
        <v/>
      </c>
      <c r="AB23" s="249" t="str">
        <f xml:space="preserve">
IF($M23="SL",
IF($E23&gt;$D$1,"",
IF(DATE(YEAR($E23)+(MONTH($E23)&gt;6)+AA$2,6,30)&gt;$D$1,"",
IF(AND($H23&lt;&gt;"",$H23&lt;DATE(YEAR($E23)-(MONTH($E23)&lt;=6)+AA$2,7,1)),"",
IF(AND(SUM($N23:AA23)&lt;$I23,$H23&lt;&gt;"",$H23&lt;=DATE(YEAR($E23)+(MONTH($E23)&gt;6)+AA$2,6,30),$H23&gt;=DATE(YEAR($E23)-(MONTH($E23)&lt;=6)+AA$2,7,1)),$I23/($J23*365)*(DATE(YEAR($H23),MONTH($H23),DAY($H23))-DATE(YEAR($H23)-(MONTH($H23)&lt;=6),7,1)),
IF(AND(SUM($N23:AA23)&lt;$I23,AB$2&lt;=$J23),$I23/($J23*365)*MROUND((EDATE($E23,12*AB$2))-(EDATE($E23,12*AA$2)),5),
IF(AND(SUM($N23:AA23)&lt;$I23,AB$2&gt;$J23),$I23-SUM($N23:AA23),"")))))),
IF($E23&gt;$D$1,"",
IF(DATE(YEAR($E23)+(MONTH($E23)&gt;6)+AA$2,6,30)&gt;$D$1,"",
IF(AND($H23&lt;&gt;"",$H23&lt;DATE(YEAR($E23)-(MONTH($E23)&lt;=6)+AA$2,7,1)),"",
IF(AND(SUM($N23:AA23)&lt;$I23,$H23&lt;&gt;"",$H23&lt;=DATE(YEAR($E23)+(MONTH($E23)&gt;6)+AA$2,6,30),$H23&gt;=DATE(YEAR($E23)-(MONTH($E23)&lt;=6)+AA$2,7,1)),$K23*($I23-SUM($N23:AA23))*((DATE(YEAR($H23),MONTH($H23),DAY($H23))-DATE(YEAR($H23)-(MONTH($H23)&lt;=6),7,1))/365),
IF(AB$2&lt;=$J23,$K23*($I23-SUM($N23:AA23))*MROUND((EDATE($E23,12*AB$2))-(EDATE($E23,12*AA$2)),5)/365,""))))))</f>
        <v/>
      </c>
      <c r="AC23" s="249" t="str">
        <f xml:space="preserve">
IF($M23="SL",
IF($E23&gt;$D$1,"",
IF(DATE(YEAR($E23)+(MONTH($E23)&gt;6)+AB$2,6,30)&gt;$D$1,"",
IF(AND($H23&lt;&gt;"",$H23&lt;DATE(YEAR($E23)-(MONTH($E23)&lt;=6)+AB$2,7,1)),"",
IF(AND(SUM($N23:AB23)&lt;$I23,$H23&lt;&gt;"",$H23&lt;=DATE(YEAR($E23)+(MONTH($E23)&gt;6)+AB$2,6,30),$H23&gt;=DATE(YEAR($E23)-(MONTH($E23)&lt;=6)+AB$2,7,1)),$I23/($J23*365)*(DATE(YEAR($H23),MONTH($H23),DAY($H23))-DATE(YEAR($H23)-(MONTH($H23)&lt;=6),7,1)),
IF(AND(SUM($N23:AB23)&lt;$I23,AC$2&lt;=$J23),$I23/($J23*365)*MROUND((EDATE($E23,12*AC$2))-(EDATE($E23,12*AB$2)),5),
IF(AND(SUM($N23:AB23)&lt;$I23,AC$2&gt;$J23),$I23-SUM($N23:AB23),"")))))),
IF($E23&gt;$D$1,"",
IF(DATE(YEAR($E23)+(MONTH($E23)&gt;6)+AB$2,6,30)&gt;$D$1,"",
IF(AND($H23&lt;&gt;"",$H23&lt;DATE(YEAR($E23)-(MONTH($E23)&lt;=6)+AB$2,7,1)),"",
IF(AND(SUM($N23:AB23)&lt;$I23,$H23&lt;&gt;"",$H23&lt;=DATE(YEAR($E23)+(MONTH($E23)&gt;6)+AB$2,6,30),$H23&gt;=DATE(YEAR($E23)-(MONTH($E23)&lt;=6)+AB$2,7,1)),$K23*($I23-SUM($N23:AB23))*((DATE(YEAR($H23),MONTH($H23),DAY($H23))-DATE(YEAR($H23)-(MONTH($H23)&lt;=6),7,1))/365),
IF(AC$2&lt;=$J23,$K23*($I23-SUM($N23:AB23))*MROUND((EDATE($E23,12*AC$2))-(EDATE($E23,12*AB$2)),5)/365,""))))))</f>
        <v/>
      </c>
      <c r="AD23" s="249" t="str">
        <f xml:space="preserve">
IF($M23="SL",
IF($E23&gt;$D$1,"",
IF(DATE(YEAR($E23)+(MONTH($E23)&gt;6)+AC$2,6,30)&gt;$D$1,"",
IF(AND($H23&lt;&gt;"",$H23&lt;DATE(YEAR($E23)-(MONTH($E23)&lt;=6)+AC$2,7,1)),"",
IF(AND(SUM($N23:AC23)&lt;$I23,$H23&lt;&gt;"",$H23&lt;=DATE(YEAR($E23)+(MONTH($E23)&gt;6)+AC$2,6,30),$H23&gt;=DATE(YEAR($E23)-(MONTH($E23)&lt;=6)+AC$2,7,1)),$I23/($J23*365)*(DATE(YEAR($H23),MONTH($H23),DAY($H23))-DATE(YEAR($H23)-(MONTH($H23)&lt;=6),7,1)),
IF(AND(SUM($N23:AC23)&lt;$I23,AD$2&lt;=$J23),$I23/($J23*365)*MROUND((EDATE($E23,12*AD$2))-(EDATE($E23,12*AC$2)),5),
IF(AND(SUM($N23:AC23)&lt;$I23,AD$2&gt;$J23),$I23-SUM($N23:AC23),"")))))),
IF($E23&gt;$D$1,"",
IF(DATE(YEAR($E23)+(MONTH($E23)&gt;6)+AC$2,6,30)&gt;$D$1,"",
IF(AND($H23&lt;&gt;"",$H23&lt;DATE(YEAR($E23)-(MONTH($E23)&lt;=6)+AC$2,7,1)),"",
IF(AND(SUM($N23:AC23)&lt;$I23,$H23&lt;&gt;"",$H23&lt;=DATE(YEAR($E23)+(MONTH($E23)&gt;6)+AC$2,6,30),$H23&gt;=DATE(YEAR($E23)-(MONTH($E23)&lt;=6)+AC$2,7,1)),$K23*($I23-SUM($N23:AC23))*((DATE(YEAR($H23),MONTH($H23),DAY($H23))-DATE(YEAR($H23)-(MONTH($H23)&lt;=6),7,1))/365),
IF(AD$2&lt;=$J23,$K23*($I23-SUM($N23:AC23))*MROUND((EDATE($E23,12*AD$2))-(EDATE($E23,12*AC$2)),5)/365,""))))))</f>
        <v/>
      </c>
      <c r="AE23" s="249" t="str">
        <f xml:space="preserve">
IF($M23="SL",
IF($E23&gt;$D$1,"",
IF(DATE(YEAR($E23)+(MONTH($E23)&gt;6)+AD$2,6,30)&gt;$D$1,"",
IF(AND($H23&lt;&gt;"",$H23&lt;DATE(YEAR($E23)-(MONTH($E23)&lt;=6)+AD$2,7,1)),"",
IF(AND(SUM($N23:AD23)&lt;$I23,$H23&lt;&gt;"",$H23&lt;=DATE(YEAR($E23)+(MONTH($E23)&gt;6)+AD$2,6,30),$H23&gt;=DATE(YEAR($E23)-(MONTH($E23)&lt;=6)+AD$2,7,1)),$I23/($J23*365)*(DATE(YEAR($H23),MONTH($H23),DAY($H23))-DATE(YEAR($H23)-(MONTH($H23)&lt;=6),7,1)),
IF(AND(SUM($N23:AD23)&lt;$I23,AE$2&lt;=$J23),$I23/($J23*365)*MROUND((EDATE($E23,12*AE$2))-(EDATE($E23,12*AD$2)),5),
IF(AND(SUM($N23:AD23)&lt;$I23,AE$2&gt;$J23),$I23-SUM($N23:AD23),"")))))),
IF($E23&gt;$D$1,"",
IF(DATE(YEAR($E23)+(MONTH($E23)&gt;6)+AD$2,6,30)&gt;$D$1,"",
IF(AND($H23&lt;&gt;"",$H23&lt;DATE(YEAR($E23)-(MONTH($E23)&lt;=6)+AD$2,7,1)),"",
IF(AND(SUM($N23:AD23)&lt;$I23,$H23&lt;&gt;"",$H23&lt;=DATE(YEAR($E23)+(MONTH($E23)&gt;6)+AD$2,6,30),$H23&gt;=DATE(YEAR($E23)-(MONTH($E23)&lt;=6)+AD$2,7,1)),$K23*($I23-SUM($N23:AD23))*((DATE(YEAR($H23),MONTH($H23),DAY($H23))-DATE(YEAR($H23)-(MONTH($H23)&lt;=6),7,1))/365),
IF(AE$2&lt;=$J23,$K23*($I23-SUM($N23:AD23))*MROUND((EDATE($E23,12*AE$2))-(EDATE($E23,12*AD$2)),5)/365,""))))))</f>
        <v/>
      </c>
      <c r="AF23" s="249" t="str">
        <f xml:space="preserve">
IF($M23="SL",
IF($E23&gt;$D$1,"",
IF(DATE(YEAR($E23)+(MONTH($E23)&gt;6)+AE$2,6,30)&gt;$D$1,"",
IF(AND($H23&lt;&gt;"",$H23&lt;DATE(YEAR($E23)-(MONTH($E23)&lt;=6)+AE$2,7,1)),"",
IF(AND(SUM($N23:AE23)&lt;$I23,$H23&lt;&gt;"",$H23&lt;=DATE(YEAR($E23)+(MONTH($E23)&gt;6)+AE$2,6,30),$H23&gt;=DATE(YEAR($E23)-(MONTH($E23)&lt;=6)+AE$2,7,1)),$I23/($J23*365)*(DATE(YEAR($H23),MONTH($H23),DAY($H23))-DATE(YEAR($H23)-(MONTH($H23)&lt;=6),7,1)),
IF(AND(SUM($N23:AE23)&lt;$I23,AF$2&lt;=$J23),$I23/($J23*365)*MROUND((EDATE($E23,12*AF$2))-(EDATE($E23,12*AE$2)),5),
IF(AND(SUM($N23:AE23)&lt;$I23,AF$2&gt;$J23),$I23-SUM($N23:AE23),"")))))),
IF($E23&gt;$D$1,"",
IF(DATE(YEAR($E23)+(MONTH($E23)&gt;6)+AE$2,6,30)&gt;$D$1,"",
IF(AND($H23&lt;&gt;"",$H23&lt;DATE(YEAR($E23)-(MONTH($E23)&lt;=6)+AE$2,7,1)),"",
IF(AND(SUM($N23:AE23)&lt;$I23,$H23&lt;&gt;"",$H23&lt;=DATE(YEAR($E23)+(MONTH($E23)&gt;6)+AE$2,6,30),$H23&gt;=DATE(YEAR($E23)-(MONTH($E23)&lt;=6)+AE$2,7,1)),$K23*($I23-SUM($N23:AE23))*((DATE(YEAR($H23),MONTH($H23),DAY($H23))-DATE(YEAR($H23)-(MONTH($H23)&lt;=6),7,1))/365),
IF(AF$2&lt;=$J23,$K23*($I23-SUM($N23:AE23))*MROUND((EDATE($E23,12*AF$2))-(EDATE($E23,12*AE$2)),5)/365,""))))))</f>
        <v/>
      </c>
      <c r="AG23" s="249" t="str">
        <f xml:space="preserve">
IF($M23="SL",
IF($E23&gt;$D$1,"",
IF(DATE(YEAR($E23)+(MONTH($E23)&gt;6)+AF$2,6,30)&gt;$D$1,"",
IF(AND($H23&lt;&gt;"",$H23&lt;DATE(YEAR($E23)-(MONTH($E23)&lt;=6)+AF$2,7,1)),"",
IF(AND(SUM($N23:AF23)&lt;$I23,$H23&lt;&gt;"",$H23&lt;=DATE(YEAR($E23)+(MONTH($E23)&gt;6)+AF$2,6,30),$H23&gt;=DATE(YEAR($E23)-(MONTH($E23)&lt;=6)+AF$2,7,1)),$I23/($J23*365)*(DATE(YEAR($H23),MONTH($H23),DAY($H23))-DATE(YEAR($H23)-(MONTH($H23)&lt;=6),7,1)),
IF(AND(SUM($N23:AF23)&lt;$I23,AG$2&lt;=$J23),$I23/($J23*365)*MROUND((EDATE($E23,12*AG$2))-(EDATE($E23,12*AF$2)),5),
IF(AND(SUM($N23:AF23)&lt;$I23,AG$2&gt;$J23),$I23-SUM($N23:AF23),"")))))),
IF($E23&gt;$D$1,"",
IF(DATE(YEAR($E23)+(MONTH($E23)&gt;6)+AF$2,6,30)&gt;$D$1,"",
IF(AND($H23&lt;&gt;"",$H23&lt;DATE(YEAR($E23)-(MONTH($E23)&lt;=6)+AF$2,7,1)),"",
IF(AND(SUM($N23:AF23)&lt;$I23,$H23&lt;&gt;"",$H23&lt;=DATE(YEAR($E23)+(MONTH($E23)&gt;6)+AF$2,6,30),$H23&gt;=DATE(YEAR($E23)-(MONTH($E23)&lt;=6)+AF$2,7,1)),$K23*($I23-SUM($N23:AF23))*((DATE(YEAR($H23),MONTH($H23),DAY($H23))-DATE(YEAR($H23)-(MONTH($H23)&lt;=6),7,1))/365),
IF(AG$2&lt;=$J23,$K23*($I23-SUM($N23:AF23))*MROUND((EDATE($E23,12*AG$2))-(EDATE($E23,12*AF$2)),5)/365,""))))))</f>
        <v/>
      </c>
      <c r="AH23" s="249" t="str">
        <f xml:space="preserve">
IF($M23="SL",
IF($E23&gt;$D$1,"",
IF(DATE(YEAR($E23)+(MONTH($E23)&gt;6)+AG$2,6,30)&gt;$D$1,"",
IF(AND($H23&lt;&gt;"",$H23&lt;DATE(YEAR($E23)-(MONTH($E23)&lt;=6)+AG$2,7,1)),"",
IF(AND(SUM($N23:AG23)&lt;$I23,$H23&lt;&gt;"",$H23&lt;=DATE(YEAR($E23)+(MONTH($E23)&gt;6)+AG$2,6,30),$H23&gt;=DATE(YEAR($E23)-(MONTH($E23)&lt;=6)+AG$2,7,1)),$I23/($J23*365)*(DATE(YEAR($H23),MONTH($H23),DAY($H23))-DATE(YEAR($H23)-(MONTH($H23)&lt;=6),7,1)),
IF(AND(SUM($N23:AG23)&lt;$I23,AH$2&lt;=$J23),$I23/($J23*365)*MROUND((EDATE($E23,12*AH$2))-(EDATE($E23,12*AG$2)),5),
IF(AND(SUM($N23:AG23)&lt;$I23,AH$2&gt;$J23),$I23-SUM($N23:AG23),"")))))),
IF($E23&gt;$D$1,"",
IF(DATE(YEAR($E23)+(MONTH($E23)&gt;6)+AG$2,6,30)&gt;$D$1,"",
IF(AND($H23&lt;&gt;"",$H23&lt;DATE(YEAR($E23)-(MONTH($E23)&lt;=6)+AG$2,7,1)),"",
IF(AND(SUM($N23:AG23)&lt;$I23,$H23&lt;&gt;"",$H23&lt;=DATE(YEAR($E23)+(MONTH($E23)&gt;6)+AG$2,6,30),$H23&gt;=DATE(YEAR($E23)-(MONTH($E23)&lt;=6)+AG$2,7,1)),$K23*($I23-SUM($N23:AG23))*((DATE(YEAR($H23),MONTH($H23),DAY($H23))-DATE(YEAR($H23)-(MONTH($H23)&lt;=6),7,1))/365),
IF(AH$2&lt;=$J23,$K23*($I23-SUM($N23:AG23))*MROUND((EDATE($E23,12*AH$2))-(EDATE($E23,12*AG$2)),5)/365,""))))))</f>
        <v/>
      </c>
      <c r="AI23" s="249" t="str">
        <f xml:space="preserve">
IF($M23="SL",
IF($E23&gt;$D$1,"",
IF(DATE(YEAR($E23)+(MONTH($E23)&gt;6)+AH$2,6,30)&gt;$D$1,"",
IF(AND($H23&lt;&gt;"",$H23&lt;DATE(YEAR($E23)-(MONTH($E23)&lt;=6)+AH$2,7,1)),"",
IF(AND(SUM($N23:AH23)&lt;$I23,$H23&lt;&gt;"",$H23&lt;=DATE(YEAR($E23)+(MONTH($E23)&gt;6)+AH$2,6,30),$H23&gt;=DATE(YEAR($E23)-(MONTH($E23)&lt;=6)+AH$2,7,1)),$I23/($J23*365)*(DATE(YEAR($H23),MONTH($H23),DAY($H23))-DATE(YEAR($H23)-(MONTH($H23)&lt;=6),7,1)),
IF(AND(SUM($N23:AH23)&lt;$I23,AI$2&lt;=$J23),$I23/($J23*365)*MROUND((EDATE($E23,12*AI$2))-(EDATE($E23,12*AH$2)),5),
IF(AND(SUM($N23:AH23)&lt;$I23,AI$2&gt;$J23),$I23-SUM($N23:AH23),"")))))),
IF($E23&gt;$D$1,"",
IF(DATE(YEAR($E23)+(MONTH($E23)&gt;6)+AH$2,6,30)&gt;$D$1,"",
IF(AND($H23&lt;&gt;"",$H23&lt;DATE(YEAR($E23)-(MONTH($E23)&lt;=6)+AH$2,7,1)),"",
IF(AND(SUM($N23:AH23)&lt;$I23,$H23&lt;&gt;"",$H23&lt;=DATE(YEAR($E23)+(MONTH($E23)&gt;6)+AH$2,6,30),$H23&gt;=DATE(YEAR($E23)-(MONTH($E23)&lt;=6)+AH$2,7,1)),$K23*($I23-SUM($N23:AH23))*((DATE(YEAR($H23),MONTH($H23),DAY($H23))-DATE(YEAR($H23)-(MONTH($H23)&lt;=6),7,1))/365),
IF(AI$2&lt;=$J23,$K23*($I23-SUM($N23:AH23))*MROUND((EDATE($E23,12*AI$2))-(EDATE($E23,12*AH$2)),5)/365,""))))))</f>
        <v/>
      </c>
      <c r="AJ23" s="249" t="str">
        <f xml:space="preserve">
IF($M23="SL",
IF($E23&gt;$D$1,"",
IF(DATE(YEAR($E23)+(MONTH($E23)&gt;6)+AI$2,6,30)&gt;$D$1,"",
IF(AND($H23&lt;&gt;"",$H23&lt;DATE(YEAR($E23)-(MONTH($E23)&lt;=6)+AI$2,7,1)),"",
IF(AND(SUM($N23:AI23)&lt;$I23,$H23&lt;&gt;"",$H23&lt;=DATE(YEAR($E23)+(MONTH($E23)&gt;6)+AI$2,6,30),$H23&gt;=DATE(YEAR($E23)-(MONTH($E23)&lt;=6)+AI$2,7,1)),$I23/($J23*365)*(DATE(YEAR($H23),MONTH($H23),DAY($H23))-DATE(YEAR($H23)-(MONTH($H23)&lt;=6),7,1)),
IF(AND(SUM($N23:AI23)&lt;$I23,AJ$2&lt;=$J23),$I23/($J23*365)*MROUND((EDATE($E23,12*AJ$2))-(EDATE($E23,12*AI$2)),5),
IF(AND(SUM($N23:AI23)&lt;$I23,AJ$2&gt;$J23),$I23-SUM($N23:AI23),"")))))),
IF($E23&gt;$D$1,"",
IF(DATE(YEAR($E23)+(MONTH($E23)&gt;6)+AI$2,6,30)&gt;$D$1,"",
IF(AND($H23&lt;&gt;"",$H23&lt;DATE(YEAR($E23)-(MONTH($E23)&lt;=6)+AI$2,7,1)),"",
IF(AND(SUM($N23:AI23)&lt;$I23,$H23&lt;&gt;"",$H23&lt;=DATE(YEAR($E23)+(MONTH($E23)&gt;6)+AI$2,6,30),$H23&gt;=DATE(YEAR($E23)-(MONTH($E23)&lt;=6)+AI$2,7,1)),$K23*($I23-SUM($N23:AI23))*((DATE(YEAR($H23),MONTH($H23),DAY($H23))-DATE(YEAR($H23)-(MONTH($H23)&lt;=6),7,1))/365),
IF(AJ$2&lt;=$J23,$K23*($I23-SUM($N23:AI23))*MROUND((EDATE($E23,12*AJ$2))-(EDATE($E23,12*AI$2)),5)/365,""))))))</f>
        <v/>
      </c>
      <c r="AK23" s="249" t="str">
        <f xml:space="preserve">
IF($M23="SL",
IF($E23&gt;$D$1,"",
IF(DATE(YEAR($E23)+(MONTH($E23)&gt;6)+AJ$2,6,30)&gt;$D$1,"",
IF(AND($H23&lt;&gt;"",$H23&lt;DATE(YEAR($E23)-(MONTH($E23)&lt;=6)+AJ$2,7,1)),"",
IF(AND(SUM($N23:AJ23)&lt;$I23,$H23&lt;&gt;"",$H23&lt;=DATE(YEAR($E23)+(MONTH($E23)&gt;6)+AJ$2,6,30),$H23&gt;=DATE(YEAR($E23)-(MONTH($E23)&lt;=6)+AJ$2,7,1)),$I23/($J23*365)*(DATE(YEAR($H23),MONTH($H23),DAY($H23))-DATE(YEAR($H23)-(MONTH($H23)&lt;=6),7,1)),
IF(AND(SUM($N23:AJ23)&lt;$I23,AK$2&lt;=$J23),$I23/($J23*365)*MROUND((EDATE($E23,12*AK$2))-(EDATE($E23,12*AJ$2)),5),
IF(AND(SUM($N23:AJ23)&lt;$I23,AK$2&gt;$J23),$I23-SUM($N23:AJ23),"")))))),
IF($E23&gt;$D$1,"",
IF(DATE(YEAR($E23)+(MONTH($E23)&gt;6)+AJ$2,6,30)&gt;$D$1,"",
IF(AND($H23&lt;&gt;"",$H23&lt;DATE(YEAR($E23)-(MONTH($E23)&lt;=6)+AJ$2,7,1)),"",
IF(AND(SUM($N23:AJ23)&lt;$I23,$H23&lt;&gt;"",$H23&lt;=DATE(YEAR($E23)+(MONTH($E23)&gt;6)+AJ$2,6,30),$H23&gt;=DATE(YEAR($E23)-(MONTH($E23)&lt;=6)+AJ$2,7,1)),$K23*($I23-SUM($N23:AJ23))*((DATE(YEAR($H23),MONTH($H23),DAY($H23))-DATE(YEAR($H23)-(MONTH($H23)&lt;=6),7,1))/365),
IF(AK$2&lt;=$J23,$K23*($I23-SUM($N23:AJ23))*MROUND((EDATE($E23,12*AK$2))-(EDATE($E23,12*AJ$2)),5)/365,""))))))</f>
        <v/>
      </c>
      <c r="AL23" s="249" t="str">
        <f xml:space="preserve">
IF($M23="SL",
IF($E23&gt;$D$1,"",
IF(DATE(YEAR($E23)+(MONTH($E23)&gt;6)+AK$2,6,30)&gt;$D$1,"",
IF(AND($H23&lt;&gt;"",$H23&lt;DATE(YEAR($E23)-(MONTH($E23)&lt;=6)+AK$2,7,1)),"",
IF(AND(SUM($N23:AK23)&lt;$I23,$H23&lt;&gt;"",$H23&lt;=DATE(YEAR($E23)+(MONTH($E23)&gt;6)+AK$2,6,30),$H23&gt;=DATE(YEAR($E23)-(MONTH($E23)&lt;=6)+AK$2,7,1)),$I23/($J23*365)*(DATE(YEAR($H23),MONTH($H23),DAY($H23))-DATE(YEAR($H23)-(MONTH($H23)&lt;=6),7,1)),
IF(AND(SUM($N23:AK23)&lt;$I23,AL$2&lt;=$J23),$I23/($J23*365)*MROUND((EDATE($E23,12*AL$2))-(EDATE($E23,12*AK$2)),5),
IF(AND(SUM($N23:AK23)&lt;$I23,AL$2&gt;$J23),$I23-SUM($N23:AK23),"")))))),
IF($E23&gt;$D$1,"",
IF(DATE(YEAR($E23)+(MONTH($E23)&gt;6)+AK$2,6,30)&gt;$D$1,"",
IF(AND($H23&lt;&gt;"",$H23&lt;DATE(YEAR($E23)-(MONTH($E23)&lt;=6)+AK$2,7,1)),"",
IF(AND(SUM($N23:AK23)&lt;$I23,$H23&lt;&gt;"",$H23&lt;=DATE(YEAR($E23)+(MONTH($E23)&gt;6)+AK$2,6,30),$H23&gt;=DATE(YEAR($E23)-(MONTH($E23)&lt;=6)+AK$2,7,1)),$K23*($I23-SUM($N23:AK23))*((DATE(YEAR($H23),MONTH($H23),DAY($H23))-DATE(YEAR($H23)-(MONTH($H23)&lt;=6),7,1))/365),
IF(AL$2&lt;=$J23,$K23*($I23-SUM($N23:AK23))*MROUND((EDATE($E23,12*AL$2))-(EDATE($E23,12*AK$2)),5)/365,""))))))</f>
        <v/>
      </c>
      <c r="AM23" s="249" t="str">
        <f xml:space="preserve">
IF($M23="SL",
IF($E23&gt;$D$1,"",
IF(DATE(YEAR($E23)+(MONTH($E23)&gt;6)+AL$2,6,30)&gt;$D$1,"",
IF(AND($H23&lt;&gt;"",$H23&lt;DATE(YEAR($E23)-(MONTH($E23)&lt;=6)+AL$2,7,1)),"",
IF(AND(SUM($N23:AL23)&lt;$I23,$H23&lt;&gt;"",$H23&lt;=DATE(YEAR($E23)+(MONTH($E23)&gt;6)+AL$2,6,30),$H23&gt;=DATE(YEAR($E23)-(MONTH($E23)&lt;=6)+AL$2,7,1)),$I23/($J23*365)*(DATE(YEAR($H23),MONTH($H23),DAY($H23))-DATE(YEAR($H23)-(MONTH($H23)&lt;=6),7,1)),
IF(AND(SUM($N23:AL23)&lt;$I23,AM$2&lt;=$J23),$I23/($J23*365)*MROUND((EDATE($E23,12*AM$2))-(EDATE($E23,12*AL$2)),5),
IF(AND(SUM($N23:AL23)&lt;$I23,AM$2&gt;$J23),$I23-SUM($N23:AL23),"")))))),
IF($E23&gt;$D$1,"",
IF(DATE(YEAR($E23)+(MONTH($E23)&gt;6)+AL$2,6,30)&gt;$D$1,"",
IF(AND($H23&lt;&gt;"",$H23&lt;DATE(YEAR($E23)-(MONTH($E23)&lt;=6)+AL$2,7,1)),"",
IF(AND(SUM($N23:AL23)&lt;$I23,$H23&lt;&gt;"",$H23&lt;=DATE(YEAR($E23)+(MONTH($E23)&gt;6)+AL$2,6,30),$H23&gt;=DATE(YEAR($E23)-(MONTH($E23)&lt;=6)+AL$2,7,1)),$K23*($I23-SUM($N23:AL23))*((DATE(YEAR($H23),MONTH($H23),DAY($H23))-DATE(YEAR($H23)-(MONTH($H23)&lt;=6),7,1))/365),
IF(AM$2&lt;=$J23,$K23*($I23-SUM($N23:AL23))*MROUND((EDATE($E23,12*AM$2))-(EDATE($E23,12*AL$2)),5)/365,""))))))</f>
        <v/>
      </c>
      <c r="AN23" s="249" t="str">
        <f xml:space="preserve">
IF($M23="SL",
IF($E23&gt;$D$1,"",
IF(DATE(YEAR($E23)+(MONTH($E23)&gt;6)+AM$2,6,30)&gt;$D$1,"",
IF(AND($H23&lt;&gt;"",$H23&lt;DATE(YEAR($E23)-(MONTH($E23)&lt;=6)+AM$2,7,1)),"",
IF(AND(SUM($N23:AM23)&lt;$I23,$H23&lt;&gt;"",$H23&lt;=DATE(YEAR($E23)+(MONTH($E23)&gt;6)+AM$2,6,30),$H23&gt;=DATE(YEAR($E23)-(MONTH($E23)&lt;=6)+AM$2,7,1)),$I23/($J23*365)*(DATE(YEAR($H23),MONTH($H23),DAY($H23))-DATE(YEAR($H23)-(MONTH($H23)&lt;=6),7,1)),
IF(AND(SUM($N23:AM23)&lt;$I23,AN$2&lt;=$J23),$I23/($J23*365)*MROUND((EDATE($E23,12*AN$2))-(EDATE($E23,12*AM$2)),5),
IF(AND(SUM($N23:AM23)&lt;$I23,AN$2&gt;$J23),$I23-SUM($N23:AM23),"")))))),
IF($E23&gt;$D$1,"",
IF(DATE(YEAR($E23)+(MONTH($E23)&gt;6)+AM$2,6,30)&gt;$D$1,"",
IF(AND($H23&lt;&gt;"",$H23&lt;DATE(YEAR($E23)-(MONTH($E23)&lt;=6)+AM$2,7,1)),"",
IF(AND(SUM($N23:AM23)&lt;$I23,$H23&lt;&gt;"",$H23&lt;=DATE(YEAR($E23)+(MONTH($E23)&gt;6)+AM$2,6,30),$H23&gt;=DATE(YEAR($E23)-(MONTH($E23)&lt;=6)+AM$2,7,1)),$K23*($I23-SUM($N23:AM23))*((DATE(YEAR($H23),MONTH($H23),DAY($H23))-DATE(YEAR($H23)-(MONTH($H23)&lt;=6),7,1))/365),
IF(AN$2&lt;=$J23,$K23*($I23-SUM($N23:AM23))*MROUND((EDATE($E23,12*AN$2))-(EDATE($E23,12*AM$2)),5)/365,""))))))</f>
        <v/>
      </c>
      <c r="AO23" s="249" t="str">
        <f xml:space="preserve">
IF($M23="SL",
IF($E23&gt;$D$1,"",
IF(DATE(YEAR($E23)+(MONTH($E23)&gt;6)+AN$2,6,30)&gt;$D$1,"",
IF(AND($H23&lt;&gt;"",$H23&lt;DATE(YEAR($E23)-(MONTH($E23)&lt;=6)+AN$2,7,1)),"",
IF(AND(SUM($N23:AN23)&lt;$I23,$H23&lt;&gt;"",$H23&lt;=DATE(YEAR($E23)+(MONTH($E23)&gt;6)+AN$2,6,30),$H23&gt;=DATE(YEAR($E23)-(MONTH($E23)&lt;=6)+AN$2,7,1)),$I23/($J23*365)*(DATE(YEAR($H23),MONTH($H23),DAY($H23))-DATE(YEAR($H23)-(MONTH($H23)&lt;=6),7,1)),
IF(AND(SUM($N23:AN23)&lt;$I23,AO$2&lt;=$J23),$I23/($J23*365)*MROUND((EDATE($E23,12*AO$2))-(EDATE($E23,12*AN$2)),5),
IF(AND(SUM($N23:AN23)&lt;$I23,AO$2&gt;$J23),$I23-SUM($N23:AN23),"")))))),
IF($E23&gt;$D$1,"",
IF(DATE(YEAR($E23)+(MONTH($E23)&gt;6)+AN$2,6,30)&gt;$D$1,"",
IF(AND($H23&lt;&gt;"",$H23&lt;DATE(YEAR($E23)-(MONTH($E23)&lt;=6)+AN$2,7,1)),"",
IF(AND(SUM($N23:AN23)&lt;$I23,$H23&lt;&gt;"",$H23&lt;=DATE(YEAR($E23)+(MONTH($E23)&gt;6)+AN$2,6,30),$H23&gt;=DATE(YEAR($E23)-(MONTH($E23)&lt;=6)+AN$2,7,1)),$K23*($I23-SUM($N23:AN23))*((DATE(YEAR($H23),MONTH($H23),DAY($H23))-DATE(YEAR($H23)-(MONTH($H23)&lt;=6),7,1))/365),
IF(AO$2&lt;=$J23,$K23*($I23-SUM($N23:AN23))*MROUND((EDATE($E23,12*AO$2))-(EDATE($E23,12*AN$2)),5)/365,""))))))</f>
        <v/>
      </c>
      <c r="AP23" s="249" t="str">
        <f xml:space="preserve">
IF($M23="SL",
IF($E23&gt;$D$1,"",
IF(DATE(YEAR($E23)+(MONTH($E23)&gt;6)+AO$2,6,30)&gt;$D$1,"",
IF(AND($H23&lt;&gt;"",$H23&lt;DATE(YEAR($E23)-(MONTH($E23)&lt;=6)+AO$2,7,1)),"",
IF(AND(SUM($N23:AO23)&lt;$I23,$H23&lt;&gt;"",$H23&lt;=DATE(YEAR($E23)+(MONTH($E23)&gt;6)+AO$2,6,30),$H23&gt;=DATE(YEAR($E23)-(MONTH($E23)&lt;=6)+AO$2,7,1)),$I23/($J23*365)*(DATE(YEAR($H23),MONTH($H23),DAY($H23))-DATE(YEAR($H23)-(MONTH($H23)&lt;=6),7,1)),
IF(AND(SUM($N23:AO23)&lt;$I23,AP$2&lt;=$J23),$I23/($J23*365)*MROUND((EDATE($E23,12*AP$2))-(EDATE($E23,12*AO$2)),5),
IF(AND(SUM($N23:AO23)&lt;$I23,AP$2&gt;$J23),$I23-SUM($N23:AO23),"")))))),
IF($E23&gt;$D$1,"",
IF(DATE(YEAR($E23)+(MONTH($E23)&gt;6)+AO$2,6,30)&gt;$D$1,"",
IF(AND($H23&lt;&gt;"",$H23&lt;DATE(YEAR($E23)-(MONTH($E23)&lt;=6)+AO$2,7,1)),"",
IF(AND(SUM($N23:AO23)&lt;$I23,$H23&lt;&gt;"",$H23&lt;=DATE(YEAR($E23)+(MONTH($E23)&gt;6)+AO$2,6,30),$H23&gt;=DATE(YEAR($E23)-(MONTH($E23)&lt;=6)+AO$2,7,1)),$K23*($I23-SUM($N23:AO23))*((DATE(YEAR($H23),MONTH($H23),DAY($H23))-DATE(YEAR($H23)-(MONTH($H23)&lt;=6),7,1))/365),
IF(AP$2&lt;=$J23,$K23*($I23-SUM($N23:AO23))*MROUND((EDATE($E23,12*AP$2))-(EDATE($E23,12*AO$2)),5)/365,""))))))</f>
        <v/>
      </c>
      <c r="AQ23" s="249" t="str">
        <f xml:space="preserve">
IF($M23="SL",
IF($E23&gt;$D$1,"",
IF(DATE(YEAR($E23)+(MONTH($E23)&gt;6)+AP$2,6,30)&gt;$D$1,"",
IF(AND($H23&lt;&gt;"",$H23&lt;DATE(YEAR($E23)-(MONTH($E23)&lt;=6)+AP$2,7,1)),"",
IF(AND(SUM($N23:AP23)&lt;$I23,$H23&lt;&gt;"",$H23&lt;=DATE(YEAR($E23)+(MONTH($E23)&gt;6)+AP$2,6,30),$H23&gt;=DATE(YEAR($E23)-(MONTH($E23)&lt;=6)+AP$2,7,1)),$I23/($J23*365)*(DATE(YEAR($H23),MONTH($H23),DAY($H23))-DATE(YEAR($H23)-(MONTH($H23)&lt;=6),7,1)),
IF(AND(SUM($N23:AP23)&lt;$I23,AQ$2&lt;=$J23),$I23/($J23*365)*MROUND((EDATE($E23,12*AQ$2))-(EDATE($E23,12*AP$2)),5),
IF(AND(SUM($N23:AP23)&lt;$I23,AQ$2&gt;$J23),$I23-SUM($N23:AP23),"")))))),
IF($E23&gt;$D$1,"",
IF(DATE(YEAR($E23)+(MONTH($E23)&gt;6)+AP$2,6,30)&gt;$D$1,"",
IF(AND($H23&lt;&gt;"",$H23&lt;DATE(YEAR($E23)-(MONTH($E23)&lt;=6)+AP$2,7,1)),"",
IF(AND(SUM($N23:AP23)&lt;$I23,$H23&lt;&gt;"",$H23&lt;=DATE(YEAR($E23)+(MONTH($E23)&gt;6)+AP$2,6,30),$H23&gt;=DATE(YEAR($E23)-(MONTH($E23)&lt;=6)+AP$2,7,1)),$K23*($I23-SUM($N23:AP23))*((DATE(YEAR($H23),MONTH($H23),DAY($H23))-DATE(YEAR($H23)-(MONTH($H23)&lt;=6),7,1))/365),
IF(AQ$2&lt;=$J23,$K23*($I23-SUM($N23:AP23))*MROUND((EDATE($E23,12*AQ$2))-(EDATE($E23,12*AP$2)),5)/365,""))))))</f>
        <v/>
      </c>
      <c r="AR23" s="250">
        <f t="shared" si="6"/>
        <v>0</v>
      </c>
      <c r="AS23" s="250">
        <f t="shared" si="7"/>
        <v>0</v>
      </c>
      <c r="AU23" s="250">
        <f t="shared" si="8"/>
        <v>0</v>
      </c>
      <c r="AV23" s="250">
        <f t="shared" si="9"/>
        <v>0</v>
      </c>
      <c r="AW23" s="243"/>
      <c r="AX23" s="243"/>
      <c r="AY23" s="290"/>
    </row>
    <row r="24" spans="2:51" x14ac:dyDescent="0.35">
      <c r="B24" s="244" t="str">
        <f t="shared" si="12"/>
        <v/>
      </c>
      <c r="C24" s="244"/>
      <c r="D24" s="244"/>
      <c r="E24" s="407"/>
      <c r="F24" s="246" t="str">
        <f t="shared" si="3"/>
        <v/>
      </c>
      <c r="G24" s="246" t="str">
        <f t="shared" si="13"/>
        <v/>
      </c>
      <c r="H24" s="408"/>
      <c r="I24" s="250"/>
      <c r="J24" s="244"/>
      <c r="K24" s="247" t="str">
        <f t="shared" si="14"/>
        <v/>
      </c>
      <c r="L24" s="297"/>
      <c r="M24" s="409" t="str">
        <f>IFERROR(VLOOKUP($L24,'Ref tables'!$I$3:$J$4,2,0),"")</f>
        <v/>
      </c>
      <c r="N24" s="249" t="str">
        <f t="shared" si="16"/>
        <v/>
      </c>
      <c r="O24" s="249" t="str">
        <f xml:space="preserve">
IF($M24="SL",
IF($E24&gt;$D$1,"",
IF(DATE(YEAR($E24)+(MONTH($E24)&gt;6)+N$2,6,30)&gt;$D$1,"",
IF(AND($H24&lt;&gt;"",$H24&lt;DATE(YEAR($E24)-(MONTH($E24)&lt;=6)+N$2,7,1)),"",
IF(AND(SUM($N24:N24)&lt;$I24,$H24&lt;&gt;"",$H24&lt;=DATE(YEAR($E24)+(MONTH($E24)&gt;6)+N$2,6,30),$H24&gt;=DATE(YEAR($E24)-(MONTH($E24)&lt;=6)+N$2,7,1)),$I24/($J24*365)*(DATE(YEAR($H24),MONTH($H24),DAY($H24))-DATE(YEAR($H24)-(MONTH($H24)&lt;=6),7,1)),
IF(AND(SUM($N24:N24)&lt;$I24,O$2&lt;=$J24),$I24/($J24*365)*MROUND((EDATE($E24,12*O$2))-(EDATE($E24,12*N$2)),5),
IF(AND(SUM($N24:N24)&lt;$I24,O$2&gt;$J24),$I24-SUM($N24:N24),"")))))),
IF($E24&gt;$D$1,"",
IF(DATE(YEAR($E24)+(MONTH($E24)&gt;6)+N$2,6,30)&gt;$D$1,"",
IF(AND($H24&lt;&gt;"",$H24&lt;DATE(YEAR($E24)-(MONTH($E24)&lt;=6)+N$2,7,1)),"",
IF(AND(SUM($N24:N24)&lt;$I24,$H24&lt;&gt;"",$H24&lt;=DATE(YEAR($E24)+(MONTH($E24)&gt;6)+N$2,6,30),$H24&gt;=DATE(YEAR($E24)-(MONTH($E24)&lt;=6)+N$2,7,1)),$K24*($I24-SUM($N24:N24))*((DATE(YEAR($H24),MONTH($H24),DAY($H24))-DATE(YEAR($H24)-(MONTH($H24)&lt;=6),7,1))/365),
IF(O$2&lt;=$J24,$K24*($I24-SUM($N24:N24))*MROUND((EDATE($E24,12*O$2))-(EDATE($E24,12*N$2)),5)/365,""))))))</f>
        <v/>
      </c>
      <c r="P24" s="249" t="str">
        <f xml:space="preserve">
IF($M24="SL",
IF($E24&gt;$D$1,"",
IF(DATE(YEAR($E24)+(MONTH($E24)&gt;6)+O$2,6,30)&gt;$D$1,"",
IF(AND($H24&lt;&gt;"",$H24&lt;DATE(YEAR($E24)-(MONTH($E24)&lt;=6)+O$2,7,1)),"",
IF(AND(SUM($N24:O24)&lt;$I24,$H24&lt;&gt;"",$H24&lt;=DATE(YEAR($E24)+(MONTH($E24)&gt;6)+O$2,6,30),$H24&gt;=DATE(YEAR($E24)-(MONTH($E24)&lt;=6)+O$2,7,1)),$I24/($J24*365)*(DATE(YEAR($H24),MONTH($H24),DAY($H24))-DATE(YEAR($H24)-(MONTH($H24)&lt;=6),7,1)),
IF(AND(SUM($N24:O24)&lt;$I24,P$2&lt;=$J24),$I24/($J24*365)*MROUND((EDATE($E24,12*P$2))-(EDATE($E24,12*O$2)),5),
IF(AND(SUM($N24:O24)&lt;$I24,P$2&gt;$J24),$I24-SUM($N24:O24),"")))))),
IF($E24&gt;$D$1,"",
IF(DATE(YEAR($E24)+(MONTH($E24)&gt;6)+O$2,6,30)&gt;$D$1,"",
IF(AND($H24&lt;&gt;"",$H24&lt;DATE(YEAR($E24)-(MONTH($E24)&lt;=6)+O$2,7,1)),"",
IF(AND(SUM($N24:O24)&lt;$I24,$H24&lt;&gt;"",$H24&lt;=DATE(YEAR($E24)+(MONTH($E24)&gt;6)+O$2,6,30),$H24&gt;=DATE(YEAR($E24)-(MONTH($E24)&lt;=6)+O$2,7,1)),$K24*($I24-SUM($N24:O24))*((DATE(YEAR($H24),MONTH($H24),DAY($H24))-DATE(YEAR($H24)-(MONTH($H24)&lt;=6),7,1))/365),
IF(P$2&lt;=$J24,$K24*($I24-SUM($N24:O24))*MROUND((EDATE($E24,12*P$2))-(EDATE($E24,12*O$2)),5)/365,""))))))</f>
        <v/>
      </c>
      <c r="Q24" s="249" t="str">
        <f xml:space="preserve">
IF($M24="SL",
IF($E24&gt;$D$1,"",
IF(DATE(YEAR($E24)+(MONTH($E24)&gt;6)+P$2,6,30)&gt;$D$1,"",
IF(AND($H24&lt;&gt;"",$H24&lt;DATE(YEAR($E24)-(MONTH($E24)&lt;=6)+P$2,7,1)),"",
IF(AND(SUM($N24:P24)&lt;$I24,$H24&lt;&gt;"",$H24&lt;=DATE(YEAR($E24)+(MONTH($E24)&gt;6)+P$2,6,30),$H24&gt;=DATE(YEAR($E24)-(MONTH($E24)&lt;=6)+P$2,7,1)),$I24/($J24*365)*(DATE(YEAR($H24),MONTH($H24),DAY($H24))-DATE(YEAR($H24)-(MONTH($H24)&lt;=6),7,1)),
IF(AND(SUM($N24:P24)&lt;$I24,Q$2&lt;=$J24),$I24/($J24*365)*MROUND((EDATE($E24,12*Q$2))-(EDATE($E24,12*P$2)),5),
IF(AND(SUM($N24:P24)&lt;$I24,Q$2&gt;$J24),$I24-SUM($N24:P24),"")))))),
IF($E24&gt;$D$1,"",
IF(DATE(YEAR($E24)+(MONTH($E24)&gt;6)+P$2,6,30)&gt;$D$1,"",
IF(AND($H24&lt;&gt;"",$H24&lt;DATE(YEAR($E24)-(MONTH($E24)&lt;=6)+P$2,7,1)),"",
IF(AND(SUM($N24:P24)&lt;$I24,$H24&lt;&gt;"",$H24&lt;=DATE(YEAR($E24)+(MONTH($E24)&gt;6)+P$2,6,30),$H24&gt;=DATE(YEAR($E24)-(MONTH($E24)&lt;=6)+P$2,7,1)),$K24*($I24-SUM($N24:P24))*((DATE(YEAR($H24),MONTH($H24),DAY($H24))-DATE(YEAR($H24)-(MONTH($H24)&lt;=6),7,1))/365),
IF(Q$2&lt;=$J24,$K24*($I24-SUM($N24:P24))*MROUND((EDATE($E24,12*Q$2))-(EDATE($E24,12*P$2)),5)/365,""))))))</f>
        <v/>
      </c>
      <c r="R24" s="249" t="str">
        <f xml:space="preserve">
IF($M24="SL",
IF($E24&gt;$D$1,"",
IF(DATE(YEAR($E24)+(MONTH($E24)&gt;6)+Q$2,6,30)&gt;$D$1,"",
IF(AND($H24&lt;&gt;"",$H24&lt;DATE(YEAR($E24)-(MONTH($E24)&lt;=6)+Q$2,7,1)),"",
IF(AND(SUM($N24:Q24)&lt;$I24,$H24&lt;&gt;"",$H24&lt;=DATE(YEAR($E24)+(MONTH($E24)&gt;6)+Q$2,6,30),$H24&gt;=DATE(YEAR($E24)-(MONTH($E24)&lt;=6)+Q$2,7,1)),$I24/($J24*365)*(DATE(YEAR($H24),MONTH($H24),DAY($H24))-DATE(YEAR($H24)-(MONTH($H24)&lt;=6),7,1)),
IF(AND(SUM($N24:Q24)&lt;$I24,R$2&lt;=$J24),$I24/($J24*365)*MROUND((EDATE($E24,12*R$2))-(EDATE($E24,12*Q$2)),5),
IF(AND(SUM($N24:Q24)&lt;$I24,R$2&gt;$J24),$I24-SUM($N24:Q24),"")))))),
IF($E24&gt;$D$1,"",
IF(DATE(YEAR($E24)+(MONTH($E24)&gt;6)+Q$2,6,30)&gt;$D$1,"",
IF(AND($H24&lt;&gt;"",$H24&lt;DATE(YEAR($E24)-(MONTH($E24)&lt;=6)+Q$2,7,1)),"",
IF(AND(SUM($N24:Q24)&lt;$I24,$H24&lt;&gt;"",$H24&lt;=DATE(YEAR($E24)+(MONTH($E24)&gt;6)+Q$2,6,30),$H24&gt;=DATE(YEAR($E24)-(MONTH($E24)&lt;=6)+Q$2,7,1)),$K24*($I24-SUM($N24:Q24))*((DATE(YEAR($H24),MONTH($H24),DAY($H24))-DATE(YEAR($H24)-(MONTH($H24)&lt;=6),7,1))/365),
IF(R$2&lt;=$J24,$K24*($I24-SUM($N24:Q24))*MROUND((EDATE($E24,12*R$2))-(EDATE($E24,12*Q$2)),5)/365,""))))))</f>
        <v/>
      </c>
      <c r="S24" s="249" t="str">
        <f xml:space="preserve">
IF($M24="SL",
IF($E24&gt;$D$1,"",
IF(DATE(YEAR($E24)+(MONTH($E24)&gt;6)+R$2,6,30)&gt;$D$1,"",
IF(AND($H24&lt;&gt;"",$H24&lt;DATE(YEAR($E24)-(MONTH($E24)&lt;=6)+R$2,7,1)),"",
IF(AND(SUM($N24:R24)&lt;$I24,$H24&lt;&gt;"",$H24&lt;=DATE(YEAR($E24)+(MONTH($E24)&gt;6)+R$2,6,30),$H24&gt;=DATE(YEAR($E24)-(MONTH($E24)&lt;=6)+R$2,7,1)),$I24/($J24*365)*(DATE(YEAR($H24),MONTH($H24),DAY($H24))-DATE(YEAR($H24)-(MONTH($H24)&lt;=6),7,1)),
IF(AND(SUM($N24:R24)&lt;$I24,S$2&lt;=$J24),$I24/($J24*365)*MROUND((EDATE($E24,12*S$2))-(EDATE($E24,12*R$2)),5),
IF(AND(SUM($N24:R24)&lt;$I24,S$2&gt;$J24),$I24-SUM($N24:R24),"")))))),
IF($E24&gt;$D$1,"",
IF(DATE(YEAR($E24)+(MONTH($E24)&gt;6)+R$2,6,30)&gt;$D$1,"",
IF(AND($H24&lt;&gt;"",$H24&lt;DATE(YEAR($E24)-(MONTH($E24)&lt;=6)+R$2,7,1)),"",
IF(AND(SUM($N24:R24)&lt;$I24,$H24&lt;&gt;"",$H24&lt;=DATE(YEAR($E24)+(MONTH($E24)&gt;6)+R$2,6,30),$H24&gt;=DATE(YEAR($E24)-(MONTH($E24)&lt;=6)+R$2,7,1)),$K24*($I24-SUM($N24:R24))*((DATE(YEAR($H24),MONTH($H24),DAY($H24))-DATE(YEAR($H24)-(MONTH($H24)&lt;=6),7,1))/365),
IF(S$2&lt;=$J24,$K24*($I24-SUM($N24:R24))*MROUND((EDATE($E24,12*S$2))-(EDATE($E24,12*R$2)),5)/365,""))))))</f>
        <v/>
      </c>
      <c r="T24" s="249" t="str">
        <f xml:space="preserve">
IF($M24="SL",
IF($E24&gt;$D$1,"",
IF(DATE(YEAR($E24)+(MONTH($E24)&gt;6)+S$2,6,30)&gt;$D$1,"",
IF(AND($H24&lt;&gt;"",$H24&lt;DATE(YEAR($E24)-(MONTH($E24)&lt;=6)+S$2,7,1)),"",
IF(AND(SUM($N24:S24)&lt;$I24,$H24&lt;&gt;"",$H24&lt;=DATE(YEAR($E24)+(MONTH($E24)&gt;6)+S$2,6,30),$H24&gt;=DATE(YEAR($E24)-(MONTH($E24)&lt;=6)+S$2,7,1)),$I24/($J24*365)*(DATE(YEAR($H24),MONTH($H24),DAY($H24))-DATE(YEAR($H24)-(MONTH($H24)&lt;=6),7,1)),
IF(AND(SUM($N24:S24)&lt;$I24,T$2&lt;=$J24),$I24/($J24*365)*MROUND((EDATE($E24,12*T$2))-(EDATE($E24,12*S$2)),5),
IF(AND(SUM($N24:S24)&lt;$I24,T$2&gt;$J24),$I24-SUM($N24:S24),"")))))),
IF($E24&gt;$D$1,"",
IF(DATE(YEAR($E24)+(MONTH($E24)&gt;6)+S$2,6,30)&gt;$D$1,"",
IF(AND($H24&lt;&gt;"",$H24&lt;DATE(YEAR($E24)-(MONTH($E24)&lt;=6)+S$2,7,1)),"",
IF(AND(SUM($N24:S24)&lt;$I24,$H24&lt;&gt;"",$H24&lt;=DATE(YEAR($E24)+(MONTH($E24)&gt;6)+S$2,6,30),$H24&gt;=DATE(YEAR($E24)-(MONTH($E24)&lt;=6)+S$2,7,1)),$K24*($I24-SUM($N24:S24))*((DATE(YEAR($H24),MONTH($H24),DAY($H24))-DATE(YEAR($H24)-(MONTH($H24)&lt;=6),7,1))/365),
IF(T$2&lt;=$J24,$K24*($I24-SUM($N24:S24))*MROUND((EDATE($E24,12*T$2))-(EDATE($E24,12*S$2)),5)/365,""))))))</f>
        <v/>
      </c>
      <c r="U24" s="249" t="str">
        <f xml:space="preserve">
IF($M24="SL",
IF($E24&gt;$D$1,"",
IF(DATE(YEAR($E24)+(MONTH($E24)&gt;6)+T$2,6,30)&gt;$D$1,"",
IF(AND($H24&lt;&gt;"",$H24&lt;DATE(YEAR($E24)-(MONTH($E24)&lt;=6)+T$2,7,1)),"",
IF(AND(SUM($N24:T24)&lt;$I24,$H24&lt;&gt;"",$H24&lt;=DATE(YEAR($E24)+(MONTH($E24)&gt;6)+T$2,6,30),$H24&gt;=DATE(YEAR($E24)-(MONTH($E24)&lt;=6)+T$2,7,1)),$I24/($J24*365)*(DATE(YEAR($H24),MONTH($H24),DAY($H24))-DATE(YEAR($H24)-(MONTH($H24)&lt;=6),7,1)),
IF(AND(SUM($N24:T24)&lt;$I24,U$2&lt;=$J24),$I24/($J24*365)*MROUND((EDATE($E24,12*U$2))-(EDATE($E24,12*T$2)),5),
IF(AND(SUM($N24:T24)&lt;$I24,U$2&gt;$J24),$I24-SUM($N24:T24),"")))))),
IF($E24&gt;$D$1,"",
IF(DATE(YEAR($E24)+(MONTH($E24)&gt;6)+T$2,6,30)&gt;$D$1,"",
IF(AND($H24&lt;&gt;"",$H24&lt;DATE(YEAR($E24)-(MONTH($E24)&lt;=6)+T$2,7,1)),"",
IF(AND(SUM($N24:T24)&lt;$I24,$H24&lt;&gt;"",$H24&lt;=DATE(YEAR($E24)+(MONTH($E24)&gt;6)+T$2,6,30),$H24&gt;=DATE(YEAR($E24)-(MONTH($E24)&lt;=6)+T$2,7,1)),$K24*($I24-SUM($N24:T24))*((DATE(YEAR($H24),MONTH($H24),DAY($H24))-DATE(YEAR($H24)-(MONTH($H24)&lt;=6),7,1))/365),
IF(U$2&lt;=$J24,$K24*($I24-SUM($N24:T24))*MROUND((EDATE($E24,12*U$2))-(EDATE($E24,12*T$2)),5)/365,""))))))</f>
        <v/>
      </c>
      <c r="V24" s="249" t="str">
        <f xml:space="preserve">
IF($M24="SL",
IF($E24&gt;$D$1,"",
IF(DATE(YEAR($E24)+(MONTH($E24)&gt;6)+U$2,6,30)&gt;$D$1,"",
IF(AND($H24&lt;&gt;"",$H24&lt;DATE(YEAR($E24)-(MONTH($E24)&lt;=6)+U$2,7,1)),"",
IF(AND(SUM($N24:U24)&lt;$I24,$H24&lt;&gt;"",$H24&lt;=DATE(YEAR($E24)+(MONTH($E24)&gt;6)+U$2,6,30),$H24&gt;=DATE(YEAR($E24)-(MONTH($E24)&lt;=6)+U$2,7,1)),$I24/($J24*365)*(DATE(YEAR($H24),MONTH($H24),DAY($H24))-DATE(YEAR($H24)-(MONTH($H24)&lt;=6),7,1)),
IF(AND(SUM($N24:U24)&lt;$I24,V$2&lt;=$J24),$I24/($J24*365)*MROUND((EDATE($E24,12*V$2))-(EDATE($E24,12*U$2)),5),
IF(AND(SUM($N24:U24)&lt;$I24,V$2&gt;$J24),$I24-SUM($N24:U24),"")))))),
IF($E24&gt;$D$1,"",
IF(DATE(YEAR($E24)+(MONTH($E24)&gt;6)+U$2,6,30)&gt;$D$1,"",
IF(AND($H24&lt;&gt;"",$H24&lt;DATE(YEAR($E24)-(MONTH($E24)&lt;=6)+U$2,7,1)),"",
IF(AND(SUM($N24:U24)&lt;$I24,$H24&lt;&gt;"",$H24&lt;=DATE(YEAR($E24)+(MONTH($E24)&gt;6)+U$2,6,30),$H24&gt;=DATE(YEAR($E24)-(MONTH($E24)&lt;=6)+U$2,7,1)),$K24*($I24-SUM($N24:U24))*((DATE(YEAR($H24),MONTH($H24),DAY($H24))-DATE(YEAR($H24)-(MONTH($H24)&lt;=6),7,1))/365),
IF(V$2&lt;=$J24,$K24*($I24-SUM($N24:U24))*MROUND((EDATE($E24,12*V$2))-(EDATE($E24,12*U$2)),5)/365,""))))))</f>
        <v/>
      </c>
      <c r="W24" s="249" t="str">
        <f xml:space="preserve">
IF($M24="SL",
IF($E24&gt;$D$1,"",
IF(DATE(YEAR($E24)+(MONTH($E24)&gt;6)+V$2,6,30)&gt;$D$1,"",
IF(AND($H24&lt;&gt;"",$H24&lt;DATE(YEAR($E24)-(MONTH($E24)&lt;=6)+V$2,7,1)),"",
IF(AND(SUM($N24:V24)&lt;$I24,$H24&lt;&gt;"",$H24&lt;=DATE(YEAR($E24)+(MONTH($E24)&gt;6)+V$2,6,30),$H24&gt;=DATE(YEAR($E24)-(MONTH($E24)&lt;=6)+V$2,7,1)),$I24/($J24*365)*(DATE(YEAR($H24),MONTH($H24),DAY($H24))-DATE(YEAR($H24)-(MONTH($H24)&lt;=6),7,1)),
IF(AND(SUM($N24:V24)&lt;$I24,W$2&lt;=$J24),$I24/($J24*365)*MROUND((EDATE($E24,12*W$2))-(EDATE($E24,12*V$2)),5),
IF(AND(SUM($N24:V24)&lt;$I24,W$2&gt;$J24),$I24-SUM($N24:V24),"")))))),
IF($E24&gt;$D$1,"",
IF(DATE(YEAR($E24)+(MONTH($E24)&gt;6)+V$2,6,30)&gt;$D$1,"",
IF(AND($H24&lt;&gt;"",$H24&lt;DATE(YEAR($E24)-(MONTH($E24)&lt;=6)+V$2,7,1)),"",
IF(AND(SUM($N24:V24)&lt;$I24,$H24&lt;&gt;"",$H24&lt;=DATE(YEAR($E24)+(MONTH($E24)&gt;6)+V$2,6,30),$H24&gt;=DATE(YEAR($E24)-(MONTH($E24)&lt;=6)+V$2,7,1)),$K24*($I24-SUM($N24:V24))*((DATE(YEAR($H24),MONTH($H24),DAY($H24))-DATE(YEAR($H24)-(MONTH($H24)&lt;=6),7,1))/365),
IF(W$2&lt;=$J24,$K24*($I24-SUM($N24:V24))*MROUND((EDATE($E24,12*W$2))-(EDATE($E24,12*V$2)),5)/365,""))))))</f>
        <v/>
      </c>
      <c r="X24" s="249" t="str">
        <f xml:space="preserve">
IF($M24="SL",
IF($E24&gt;$D$1,"",
IF(DATE(YEAR($E24)+(MONTH($E24)&gt;6)+W$2,6,30)&gt;$D$1,"",
IF(AND($H24&lt;&gt;"",$H24&lt;DATE(YEAR($E24)-(MONTH($E24)&lt;=6)+W$2,7,1)),"",
IF(AND(SUM($N24:W24)&lt;$I24,$H24&lt;&gt;"",$H24&lt;=DATE(YEAR($E24)+(MONTH($E24)&gt;6)+W$2,6,30),$H24&gt;=DATE(YEAR($E24)-(MONTH($E24)&lt;=6)+W$2,7,1)),$I24/($J24*365)*(DATE(YEAR($H24),MONTH($H24),DAY($H24))-DATE(YEAR($H24)-(MONTH($H24)&lt;=6),7,1)),
IF(AND(SUM($N24:W24)&lt;$I24,X$2&lt;=$J24),$I24/($J24*365)*MROUND((EDATE($E24,12*X$2))-(EDATE($E24,12*W$2)),5),
IF(AND(SUM($N24:W24)&lt;$I24,X$2&gt;$J24),$I24-SUM($N24:W24),"")))))),
IF($E24&gt;$D$1,"",
IF(DATE(YEAR($E24)+(MONTH($E24)&gt;6)+W$2,6,30)&gt;$D$1,"",
IF(AND($H24&lt;&gt;"",$H24&lt;DATE(YEAR($E24)-(MONTH($E24)&lt;=6)+W$2,7,1)),"",
IF(AND(SUM($N24:W24)&lt;$I24,$H24&lt;&gt;"",$H24&lt;=DATE(YEAR($E24)+(MONTH($E24)&gt;6)+W$2,6,30),$H24&gt;=DATE(YEAR($E24)-(MONTH($E24)&lt;=6)+W$2,7,1)),$K24*($I24-SUM($N24:W24))*((DATE(YEAR($H24),MONTH($H24),DAY($H24))-DATE(YEAR($H24)-(MONTH($H24)&lt;=6),7,1))/365),
IF(X$2&lt;=$J24,$K24*($I24-SUM($N24:W24))*MROUND((EDATE($E24,12*X$2))-(EDATE($E24,12*W$2)),5)/365,""))))))</f>
        <v/>
      </c>
      <c r="Y24" s="249" t="str">
        <f xml:space="preserve">
IF($M24="SL",
IF($E24&gt;$D$1,"",
IF(DATE(YEAR($E24)+(MONTH($E24)&gt;6)+X$2,6,30)&gt;$D$1,"",
IF(AND($H24&lt;&gt;"",$H24&lt;DATE(YEAR($E24)-(MONTH($E24)&lt;=6)+X$2,7,1)),"",
IF(AND(SUM($N24:X24)&lt;$I24,$H24&lt;&gt;"",$H24&lt;=DATE(YEAR($E24)+(MONTH($E24)&gt;6)+X$2,6,30),$H24&gt;=DATE(YEAR($E24)-(MONTH($E24)&lt;=6)+X$2,7,1)),$I24/($J24*365)*(DATE(YEAR($H24),MONTH($H24),DAY($H24))-DATE(YEAR($H24)-(MONTH($H24)&lt;=6),7,1)),
IF(AND(SUM($N24:X24)&lt;$I24,Y$2&lt;=$J24),$I24/($J24*365)*MROUND((EDATE($E24,12*Y$2))-(EDATE($E24,12*X$2)),5),
IF(AND(SUM($N24:X24)&lt;$I24,Y$2&gt;$J24),$I24-SUM($N24:X24),"")))))),
IF($E24&gt;$D$1,"",
IF(DATE(YEAR($E24)+(MONTH($E24)&gt;6)+X$2,6,30)&gt;$D$1,"",
IF(AND($H24&lt;&gt;"",$H24&lt;DATE(YEAR($E24)-(MONTH($E24)&lt;=6)+X$2,7,1)),"",
IF(AND(SUM($N24:X24)&lt;$I24,$H24&lt;&gt;"",$H24&lt;=DATE(YEAR($E24)+(MONTH($E24)&gt;6)+X$2,6,30),$H24&gt;=DATE(YEAR($E24)-(MONTH($E24)&lt;=6)+X$2,7,1)),$K24*($I24-SUM($N24:X24))*((DATE(YEAR($H24),MONTH($H24),DAY($H24))-DATE(YEAR($H24)-(MONTH($H24)&lt;=6),7,1))/365),
IF(Y$2&lt;=$J24,$K24*($I24-SUM($N24:X24))*MROUND((EDATE($E24,12*Y$2))-(EDATE($E24,12*X$2)),5)/365,""))))))</f>
        <v/>
      </c>
      <c r="Z24" s="249" t="str">
        <f xml:space="preserve">
IF($M24="SL",
IF($E24&gt;$D$1,"",
IF(DATE(YEAR($E24)+(MONTH($E24)&gt;6)+Y$2,6,30)&gt;$D$1,"",
IF(AND($H24&lt;&gt;"",$H24&lt;DATE(YEAR($E24)-(MONTH($E24)&lt;=6)+Y$2,7,1)),"",
IF(AND(SUM($N24:Y24)&lt;$I24,$H24&lt;&gt;"",$H24&lt;=DATE(YEAR($E24)+(MONTH($E24)&gt;6)+Y$2,6,30),$H24&gt;=DATE(YEAR($E24)-(MONTH($E24)&lt;=6)+Y$2,7,1)),$I24/($J24*365)*(DATE(YEAR($H24),MONTH($H24),DAY($H24))-DATE(YEAR($H24)-(MONTH($H24)&lt;=6),7,1)),
IF(AND(SUM($N24:Y24)&lt;$I24,Z$2&lt;=$J24),$I24/($J24*365)*MROUND((EDATE($E24,12*Z$2))-(EDATE($E24,12*Y$2)),5),
IF(AND(SUM($N24:Y24)&lt;$I24,Z$2&gt;$J24),$I24-SUM($N24:Y24),"")))))),
IF($E24&gt;$D$1,"",
IF(DATE(YEAR($E24)+(MONTH($E24)&gt;6)+Y$2,6,30)&gt;$D$1,"",
IF(AND($H24&lt;&gt;"",$H24&lt;DATE(YEAR($E24)-(MONTH($E24)&lt;=6)+Y$2,7,1)),"",
IF(AND(SUM($N24:Y24)&lt;$I24,$H24&lt;&gt;"",$H24&lt;=DATE(YEAR($E24)+(MONTH($E24)&gt;6)+Y$2,6,30),$H24&gt;=DATE(YEAR($E24)-(MONTH($E24)&lt;=6)+Y$2,7,1)),$K24*($I24-SUM($N24:Y24))*((DATE(YEAR($H24),MONTH($H24),DAY($H24))-DATE(YEAR($H24)-(MONTH($H24)&lt;=6),7,1))/365),
IF(Z$2&lt;=$J24,$K24*($I24-SUM($N24:Y24))*MROUND((EDATE($E24,12*Z$2))-(EDATE($E24,12*Y$2)),5)/365,""))))))</f>
        <v/>
      </c>
      <c r="AA24" s="249" t="str">
        <f xml:space="preserve">
IF($M24="SL",
IF($E24&gt;$D$1,"",
IF(DATE(YEAR($E24)+(MONTH($E24)&gt;6)+Z$2,6,30)&gt;$D$1,"",
IF(AND($H24&lt;&gt;"",$H24&lt;DATE(YEAR($E24)-(MONTH($E24)&lt;=6)+Z$2,7,1)),"",
IF(AND(SUM($N24:Z24)&lt;$I24,$H24&lt;&gt;"",$H24&lt;=DATE(YEAR($E24)+(MONTH($E24)&gt;6)+Z$2,6,30),$H24&gt;=DATE(YEAR($E24)-(MONTH($E24)&lt;=6)+Z$2,7,1)),$I24/($J24*365)*(DATE(YEAR($H24),MONTH($H24),DAY($H24))-DATE(YEAR($H24)-(MONTH($H24)&lt;=6),7,1)),
IF(AND(SUM($N24:Z24)&lt;$I24,AA$2&lt;=$J24),$I24/($J24*365)*MROUND((EDATE($E24,12*AA$2))-(EDATE($E24,12*Z$2)),5),
IF(AND(SUM($N24:Z24)&lt;$I24,AA$2&gt;$J24),$I24-SUM($N24:Z24),"")))))),
IF($E24&gt;$D$1,"",
IF(DATE(YEAR($E24)+(MONTH($E24)&gt;6)+Z$2,6,30)&gt;$D$1,"",
IF(AND($H24&lt;&gt;"",$H24&lt;DATE(YEAR($E24)-(MONTH($E24)&lt;=6)+Z$2,7,1)),"",
IF(AND(SUM($N24:Z24)&lt;$I24,$H24&lt;&gt;"",$H24&lt;=DATE(YEAR($E24)+(MONTH($E24)&gt;6)+Z$2,6,30),$H24&gt;=DATE(YEAR($E24)-(MONTH($E24)&lt;=6)+Z$2,7,1)),$K24*($I24-SUM($N24:Z24))*((DATE(YEAR($H24),MONTH($H24),DAY($H24))-DATE(YEAR($H24)-(MONTH($H24)&lt;=6),7,1))/365),
IF(AA$2&lt;=$J24,$K24*($I24-SUM($N24:Z24))*MROUND((EDATE($E24,12*AA$2))-(EDATE($E24,12*Z$2)),5)/365,""))))))</f>
        <v/>
      </c>
      <c r="AB24" s="249" t="str">
        <f xml:space="preserve">
IF($M24="SL",
IF($E24&gt;$D$1,"",
IF(DATE(YEAR($E24)+(MONTH($E24)&gt;6)+AA$2,6,30)&gt;$D$1,"",
IF(AND($H24&lt;&gt;"",$H24&lt;DATE(YEAR($E24)-(MONTH($E24)&lt;=6)+AA$2,7,1)),"",
IF(AND(SUM($N24:AA24)&lt;$I24,$H24&lt;&gt;"",$H24&lt;=DATE(YEAR($E24)+(MONTH($E24)&gt;6)+AA$2,6,30),$H24&gt;=DATE(YEAR($E24)-(MONTH($E24)&lt;=6)+AA$2,7,1)),$I24/($J24*365)*(DATE(YEAR($H24),MONTH($H24),DAY($H24))-DATE(YEAR($H24)-(MONTH($H24)&lt;=6),7,1)),
IF(AND(SUM($N24:AA24)&lt;$I24,AB$2&lt;=$J24),$I24/($J24*365)*MROUND((EDATE($E24,12*AB$2))-(EDATE($E24,12*AA$2)),5),
IF(AND(SUM($N24:AA24)&lt;$I24,AB$2&gt;$J24),$I24-SUM($N24:AA24),"")))))),
IF($E24&gt;$D$1,"",
IF(DATE(YEAR($E24)+(MONTH($E24)&gt;6)+AA$2,6,30)&gt;$D$1,"",
IF(AND($H24&lt;&gt;"",$H24&lt;DATE(YEAR($E24)-(MONTH($E24)&lt;=6)+AA$2,7,1)),"",
IF(AND(SUM($N24:AA24)&lt;$I24,$H24&lt;&gt;"",$H24&lt;=DATE(YEAR($E24)+(MONTH($E24)&gt;6)+AA$2,6,30),$H24&gt;=DATE(YEAR($E24)-(MONTH($E24)&lt;=6)+AA$2,7,1)),$K24*($I24-SUM($N24:AA24))*((DATE(YEAR($H24),MONTH($H24),DAY($H24))-DATE(YEAR($H24)-(MONTH($H24)&lt;=6),7,1))/365),
IF(AB$2&lt;=$J24,$K24*($I24-SUM($N24:AA24))*MROUND((EDATE($E24,12*AB$2))-(EDATE($E24,12*AA$2)),5)/365,""))))))</f>
        <v/>
      </c>
      <c r="AC24" s="249" t="str">
        <f xml:space="preserve">
IF($M24="SL",
IF($E24&gt;$D$1,"",
IF(DATE(YEAR($E24)+(MONTH($E24)&gt;6)+AB$2,6,30)&gt;$D$1,"",
IF(AND($H24&lt;&gt;"",$H24&lt;DATE(YEAR($E24)-(MONTH($E24)&lt;=6)+AB$2,7,1)),"",
IF(AND(SUM($N24:AB24)&lt;$I24,$H24&lt;&gt;"",$H24&lt;=DATE(YEAR($E24)+(MONTH($E24)&gt;6)+AB$2,6,30),$H24&gt;=DATE(YEAR($E24)-(MONTH($E24)&lt;=6)+AB$2,7,1)),$I24/($J24*365)*(DATE(YEAR($H24),MONTH($H24),DAY($H24))-DATE(YEAR($H24)-(MONTH($H24)&lt;=6),7,1)),
IF(AND(SUM($N24:AB24)&lt;$I24,AC$2&lt;=$J24),$I24/($J24*365)*MROUND((EDATE($E24,12*AC$2))-(EDATE($E24,12*AB$2)),5),
IF(AND(SUM($N24:AB24)&lt;$I24,AC$2&gt;$J24),$I24-SUM($N24:AB24),"")))))),
IF($E24&gt;$D$1,"",
IF(DATE(YEAR($E24)+(MONTH($E24)&gt;6)+AB$2,6,30)&gt;$D$1,"",
IF(AND($H24&lt;&gt;"",$H24&lt;DATE(YEAR($E24)-(MONTH($E24)&lt;=6)+AB$2,7,1)),"",
IF(AND(SUM($N24:AB24)&lt;$I24,$H24&lt;&gt;"",$H24&lt;=DATE(YEAR($E24)+(MONTH($E24)&gt;6)+AB$2,6,30),$H24&gt;=DATE(YEAR($E24)-(MONTH($E24)&lt;=6)+AB$2,7,1)),$K24*($I24-SUM($N24:AB24))*((DATE(YEAR($H24),MONTH($H24),DAY($H24))-DATE(YEAR($H24)-(MONTH($H24)&lt;=6),7,1))/365),
IF(AC$2&lt;=$J24,$K24*($I24-SUM($N24:AB24))*MROUND((EDATE($E24,12*AC$2))-(EDATE($E24,12*AB$2)),5)/365,""))))))</f>
        <v/>
      </c>
      <c r="AD24" s="249" t="str">
        <f xml:space="preserve">
IF($M24="SL",
IF($E24&gt;$D$1,"",
IF(DATE(YEAR($E24)+(MONTH($E24)&gt;6)+AC$2,6,30)&gt;$D$1,"",
IF(AND($H24&lt;&gt;"",$H24&lt;DATE(YEAR($E24)-(MONTH($E24)&lt;=6)+AC$2,7,1)),"",
IF(AND(SUM($N24:AC24)&lt;$I24,$H24&lt;&gt;"",$H24&lt;=DATE(YEAR($E24)+(MONTH($E24)&gt;6)+AC$2,6,30),$H24&gt;=DATE(YEAR($E24)-(MONTH($E24)&lt;=6)+AC$2,7,1)),$I24/($J24*365)*(DATE(YEAR($H24),MONTH($H24),DAY($H24))-DATE(YEAR($H24)-(MONTH($H24)&lt;=6),7,1)),
IF(AND(SUM($N24:AC24)&lt;$I24,AD$2&lt;=$J24),$I24/($J24*365)*MROUND((EDATE($E24,12*AD$2))-(EDATE($E24,12*AC$2)),5),
IF(AND(SUM($N24:AC24)&lt;$I24,AD$2&gt;$J24),$I24-SUM($N24:AC24),"")))))),
IF($E24&gt;$D$1,"",
IF(DATE(YEAR($E24)+(MONTH($E24)&gt;6)+AC$2,6,30)&gt;$D$1,"",
IF(AND($H24&lt;&gt;"",$H24&lt;DATE(YEAR($E24)-(MONTH($E24)&lt;=6)+AC$2,7,1)),"",
IF(AND(SUM($N24:AC24)&lt;$I24,$H24&lt;&gt;"",$H24&lt;=DATE(YEAR($E24)+(MONTH($E24)&gt;6)+AC$2,6,30),$H24&gt;=DATE(YEAR($E24)-(MONTH($E24)&lt;=6)+AC$2,7,1)),$K24*($I24-SUM($N24:AC24))*((DATE(YEAR($H24),MONTH($H24),DAY($H24))-DATE(YEAR($H24)-(MONTH($H24)&lt;=6),7,1))/365),
IF(AD$2&lt;=$J24,$K24*($I24-SUM($N24:AC24))*MROUND((EDATE($E24,12*AD$2))-(EDATE($E24,12*AC$2)),5)/365,""))))))</f>
        <v/>
      </c>
      <c r="AE24" s="249" t="str">
        <f xml:space="preserve">
IF($M24="SL",
IF($E24&gt;$D$1,"",
IF(DATE(YEAR($E24)+(MONTH($E24)&gt;6)+AD$2,6,30)&gt;$D$1,"",
IF(AND($H24&lt;&gt;"",$H24&lt;DATE(YEAR($E24)-(MONTH($E24)&lt;=6)+AD$2,7,1)),"",
IF(AND(SUM($N24:AD24)&lt;$I24,$H24&lt;&gt;"",$H24&lt;=DATE(YEAR($E24)+(MONTH($E24)&gt;6)+AD$2,6,30),$H24&gt;=DATE(YEAR($E24)-(MONTH($E24)&lt;=6)+AD$2,7,1)),$I24/($J24*365)*(DATE(YEAR($H24),MONTH($H24),DAY($H24))-DATE(YEAR($H24)-(MONTH($H24)&lt;=6),7,1)),
IF(AND(SUM($N24:AD24)&lt;$I24,AE$2&lt;=$J24),$I24/($J24*365)*MROUND((EDATE($E24,12*AE$2))-(EDATE($E24,12*AD$2)),5),
IF(AND(SUM($N24:AD24)&lt;$I24,AE$2&gt;$J24),$I24-SUM($N24:AD24),"")))))),
IF($E24&gt;$D$1,"",
IF(DATE(YEAR($E24)+(MONTH($E24)&gt;6)+AD$2,6,30)&gt;$D$1,"",
IF(AND($H24&lt;&gt;"",$H24&lt;DATE(YEAR($E24)-(MONTH($E24)&lt;=6)+AD$2,7,1)),"",
IF(AND(SUM($N24:AD24)&lt;$I24,$H24&lt;&gt;"",$H24&lt;=DATE(YEAR($E24)+(MONTH($E24)&gt;6)+AD$2,6,30),$H24&gt;=DATE(YEAR($E24)-(MONTH($E24)&lt;=6)+AD$2,7,1)),$K24*($I24-SUM($N24:AD24))*((DATE(YEAR($H24),MONTH($H24),DAY($H24))-DATE(YEAR($H24)-(MONTH($H24)&lt;=6),7,1))/365),
IF(AE$2&lt;=$J24,$K24*($I24-SUM($N24:AD24))*MROUND((EDATE($E24,12*AE$2))-(EDATE($E24,12*AD$2)),5)/365,""))))))</f>
        <v/>
      </c>
      <c r="AF24" s="249" t="str">
        <f xml:space="preserve">
IF($M24="SL",
IF($E24&gt;$D$1,"",
IF(DATE(YEAR($E24)+(MONTH($E24)&gt;6)+AE$2,6,30)&gt;$D$1,"",
IF(AND($H24&lt;&gt;"",$H24&lt;DATE(YEAR($E24)-(MONTH($E24)&lt;=6)+AE$2,7,1)),"",
IF(AND(SUM($N24:AE24)&lt;$I24,$H24&lt;&gt;"",$H24&lt;=DATE(YEAR($E24)+(MONTH($E24)&gt;6)+AE$2,6,30),$H24&gt;=DATE(YEAR($E24)-(MONTH($E24)&lt;=6)+AE$2,7,1)),$I24/($J24*365)*(DATE(YEAR($H24),MONTH($H24),DAY($H24))-DATE(YEAR($H24)-(MONTH($H24)&lt;=6),7,1)),
IF(AND(SUM($N24:AE24)&lt;$I24,AF$2&lt;=$J24),$I24/($J24*365)*MROUND((EDATE($E24,12*AF$2))-(EDATE($E24,12*AE$2)),5),
IF(AND(SUM($N24:AE24)&lt;$I24,AF$2&gt;$J24),$I24-SUM($N24:AE24),"")))))),
IF($E24&gt;$D$1,"",
IF(DATE(YEAR($E24)+(MONTH($E24)&gt;6)+AE$2,6,30)&gt;$D$1,"",
IF(AND($H24&lt;&gt;"",$H24&lt;DATE(YEAR($E24)-(MONTH($E24)&lt;=6)+AE$2,7,1)),"",
IF(AND(SUM($N24:AE24)&lt;$I24,$H24&lt;&gt;"",$H24&lt;=DATE(YEAR($E24)+(MONTH($E24)&gt;6)+AE$2,6,30),$H24&gt;=DATE(YEAR($E24)-(MONTH($E24)&lt;=6)+AE$2,7,1)),$K24*($I24-SUM($N24:AE24))*((DATE(YEAR($H24),MONTH($H24),DAY($H24))-DATE(YEAR($H24)-(MONTH($H24)&lt;=6),7,1))/365),
IF(AF$2&lt;=$J24,$K24*($I24-SUM($N24:AE24))*MROUND((EDATE($E24,12*AF$2))-(EDATE($E24,12*AE$2)),5)/365,""))))))</f>
        <v/>
      </c>
      <c r="AG24" s="249" t="str">
        <f xml:space="preserve">
IF($M24="SL",
IF($E24&gt;$D$1,"",
IF(DATE(YEAR($E24)+(MONTH($E24)&gt;6)+AF$2,6,30)&gt;$D$1,"",
IF(AND($H24&lt;&gt;"",$H24&lt;DATE(YEAR($E24)-(MONTH($E24)&lt;=6)+AF$2,7,1)),"",
IF(AND(SUM($N24:AF24)&lt;$I24,$H24&lt;&gt;"",$H24&lt;=DATE(YEAR($E24)+(MONTH($E24)&gt;6)+AF$2,6,30),$H24&gt;=DATE(YEAR($E24)-(MONTH($E24)&lt;=6)+AF$2,7,1)),$I24/($J24*365)*(DATE(YEAR($H24),MONTH($H24),DAY($H24))-DATE(YEAR($H24)-(MONTH($H24)&lt;=6),7,1)),
IF(AND(SUM($N24:AF24)&lt;$I24,AG$2&lt;=$J24),$I24/($J24*365)*MROUND((EDATE($E24,12*AG$2))-(EDATE($E24,12*AF$2)),5),
IF(AND(SUM($N24:AF24)&lt;$I24,AG$2&gt;$J24),$I24-SUM($N24:AF24),"")))))),
IF($E24&gt;$D$1,"",
IF(DATE(YEAR($E24)+(MONTH($E24)&gt;6)+AF$2,6,30)&gt;$D$1,"",
IF(AND($H24&lt;&gt;"",$H24&lt;DATE(YEAR($E24)-(MONTH($E24)&lt;=6)+AF$2,7,1)),"",
IF(AND(SUM($N24:AF24)&lt;$I24,$H24&lt;&gt;"",$H24&lt;=DATE(YEAR($E24)+(MONTH($E24)&gt;6)+AF$2,6,30),$H24&gt;=DATE(YEAR($E24)-(MONTH($E24)&lt;=6)+AF$2,7,1)),$K24*($I24-SUM($N24:AF24))*((DATE(YEAR($H24),MONTH($H24),DAY($H24))-DATE(YEAR($H24)-(MONTH($H24)&lt;=6),7,1))/365),
IF(AG$2&lt;=$J24,$K24*($I24-SUM($N24:AF24))*MROUND((EDATE($E24,12*AG$2))-(EDATE($E24,12*AF$2)),5)/365,""))))))</f>
        <v/>
      </c>
      <c r="AH24" s="249" t="str">
        <f xml:space="preserve">
IF($M24="SL",
IF($E24&gt;$D$1,"",
IF(DATE(YEAR($E24)+(MONTH($E24)&gt;6)+AG$2,6,30)&gt;$D$1,"",
IF(AND($H24&lt;&gt;"",$H24&lt;DATE(YEAR($E24)-(MONTH($E24)&lt;=6)+AG$2,7,1)),"",
IF(AND(SUM($N24:AG24)&lt;$I24,$H24&lt;&gt;"",$H24&lt;=DATE(YEAR($E24)+(MONTH($E24)&gt;6)+AG$2,6,30),$H24&gt;=DATE(YEAR($E24)-(MONTH($E24)&lt;=6)+AG$2,7,1)),$I24/($J24*365)*(DATE(YEAR($H24),MONTH($H24),DAY($H24))-DATE(YEAR($H24)-(MONTH($H24)&lt;=6),7,1)),
IF(AND(SUM($N24:AG24)&lt;$I24,AH$2&lt;=$J24),$I24/($J24*365)*MROUND((EDATE($E24,12*AH$2))-(EDATE($E24,12*AG$2)),5),
IF(AND(SUM($N24:AG24)&lt;$I24,AH$2&gt;$J24),$I24-SUM($N24:AG24),"")))))),
IF($E24&gt;$D$1,"",
IF(DATE(YEAR($E24)+(MONTH($E24)&gt;6)+AG$2,6,30)&gt;$D$1,"",
IF(AND($H24&lt;&gt;"",$H24&lt;DATE(YEAR($E24)-(MONTH($E24)&lt;=6)+AG$2,7,1)),"",
IF(AND(SUM($N24:AG24)&lt;$I24,$H24&lt;&gt;"",$H24&lt;=DATE(YEAR($E24)+(MONTH($E24)&gt;6)+AG$2,6,30),$H24&gt;=DATE(YEAR($E24)-(MONTH($E24)&lt;=6)+AG$2,7,1)),$K24*($I24-SUM($N24:AG24))*((DATE(YEAR($H24),MONTH($H24),DAY($H24))-DATE(YEAR($H24)-(MONTH($H24)&lt;=6),7,1))/365),
IF(AH$2&lt;=$J24,$K24*($I24-SUM($N24:AG24))*MROUND((EDATE($E24,12*AH$2))-(EDATE($E24,12*AG$2)),5)/365,""))))))</f>
        <v/>
      </c>
      <c r="AI24" s="249" t="str">
        <f xml:space="preserve">
IF($M24="SL",
IF($E24&gt;$D$1,"",
IF(DATE(YEAR($E24)+(MONTH($E24)&gt;6)+AH$2,6,30)&gt;$D$1,"",
IF(AND($H24&lt;&gt;"",$H24&lt;DATE(YEAR($E24)-(MONTH($E24)&lt;=6)+AH$2,7,1)),"",
IF(AND(SUM($N24:AH24)&lt;$I24,$H24&lt;&gt;"",$H24&lt;=DATE(YEAR($E24)+(MONTH($E24)&gt;6)+AH$2,6,30),$H24&gt;=DATE(YEAR($E24)-(MONTH($E24)&lt;=6)+AH$2,7,1)),$I24/($J24*365)*(DATE(YEAR($H24),MONTH($H24),DAY($H24))-DATE(YEAR($H24)-(MONTH($H24)&lt;=6),7,1)),
IF(AND(SUM($N24:AH24)&lt;$I24,AI$2&lt;=$J24),$I24/($J24*365)*MROUND((EDATE($E24,12*AI$2))-(EDATE($E24,12*AH$2)),5),
IF(AND(SUM($N24:AH24)&lt;$I24,AI$2&gt;$J24),$I24-SUM($N24:AH24),"")))))),
IF($E24&gt;$D$1,"",
IF(DATE(YEAR($E24)+(MONTH($E24)&gt;6)+AH$2,6,30)&gt;$D$1,"",
IF(AND($H24&lt;&gt;"",$H24&lt;DATE(YEAR($E24)-(MONTH($E24)&lt;=6)+AH$2,7,1)),"",
IF(AND(SUM($N24:AH24)&lt;$I24,$H24&lt;&gt;"",$H24&lt;=DATE(YEAR($E24)+(MONTH($E24)&gt;6)+AH$2,6,30),$H24&gt;=DATE(YEAR($E24)-(MONTH($E24)&lt;=6)+AH$2,7,1)),$K24*($I24-SUM($N24:AH24))*((DATE(YEAR($H24),MONTH($H24),DAY($H24))-DATE(YEAR($H24)-(MONTH($H24)&lt;=6),7,1))/365),
IF(AI$2&lt;=$J24,$K24*($I24-SUM($N24:AH24))*MROUND((EDATE($E24,12*AI$2))-(EDATE($E24,12*AH$2)),5)/365,""))))))</f>
        <v/>
      </c>
      <c r="AJ24" s="249" t="str">
        <f xml:space="preserve">
IF($M24="SL",
IF($E24&gt;$D$1,"",
IF(DATE(YEAR($E24)+(MONTH($E24)&gt;6)+AI$2,6,30)&gt;$D$1,"",
IF(AND($H24&lt;&gt;"",$H24&lt;DATE(YEAR($E24)-(MONTH($E24)&lt;=6)+AI$2,7,1)),"",
IF(AND(SUM($N24:AI24)&lt;$I24,$H24&lt;&gt;"",$H24&lt;=DATE(YEAR($E24)+(MONTH($E24)&gt;6)+AI$2,6,30),$H24&gt;=DATE(YEAR($E24)-(MONTH($E24)&lt;=6)+AI$2,7,1)),$I24/($J24*365)*(DATE(YEAR($H24),MONTH($H24),DAY($H24))-DATE(YEAR($H24)-(MONTH($H24)&lt;=6),7,1)),
IF(AND(SUM($N24:AI24)&lt;$I24,AJ$2&lt;=$J24),$I24/($J24*365)*MROUND((EDATE($E24,12*AJ$2))-(EDATE($E24,12*AI$2)),5),
IF(AND(SUM($N24:AI24)&lt;$I24,AJ$2&gt;$J24),$I24-SUM($N24:AI24),"")))))),
IF($E24&gt;$D$1,"",
IF(DATE(YEAR($E24)+(MONTH($E24)&gt;6)+AI$2,6,30)&gt;$D$1,"",
IF(AND($H24&lt;&gt;"",$H24&lt;DATE(YEAR($E24)-(MONTH($E24)&lt;=6)+AI$2,7,1)),"",
IF(AND(SUM($N24:AI24)&lt;$I24,$H24&lt;&gt;"",$H24&lt;=DATE(YEAR($E24)+(MONTH($E24)&gt;6)+AI$2,6,30),$H24&gt;=DATE(YEAR($E24)-(MONTH($E24)&lt;=6)+AI$2,7,1)),$K24*($I24-SUM($N24:AI24))*((DATE(YEAR($H24),MONTH($H24),DAY($H24))-DATE(YEAR($H24)-(MONTH($H24)&lt;=6),7,1))/365),
IF(AJ$2&lt;=$J24,$K24*($I24-SUM($N24:AI24))*MROUND((EDATE($E24,12*AJ$2))-(EDATE($E24,12*AI$2)),5)/365,""))))))</f>
        <v/>
      </c>
      <c r="AK24" s="249" t="str">
        <f xml:space="preserve">
IF($M24="SL",
IF($E24&gt;$D$1,"",
IF(DATE(YEAR($E24)+(MONTH($E24)&gt;6)+AJ$2,6,30)&gt;$D$1,"",
IF(AND($H24&lt;&gt;"",$H24&lt;DATE(YEAR($E24)-(MONTH($E24)&lt;=6)+AJ$2,7,1)),"",
IF(AND(SUM($N24:AJ24)&lt;$I24,$H24&lt;&gt;"",$H24&lt;=DATE(YEAR($E24)+(MONTH($E24)&gt;6)+AJ$2,6,30),$H24&gt;=DATE(YEAR($E24)-(MONTH($E24)&lt;=6)+AJ$2,7,1)),$I24/($J24*365)*(DATE(YEAR($H24),MONTH($H24),DAY($H24))-DATE(YEAR($H24)-(MONTH($H24)&lt;=6),7,1)),
IF(AND(SUM($N24:AJ24)&lt;$I24,AK$2&lt;=$J24),$I24/($J24*365)*MROUND((EDATE($E24,12*AK$2))-(EDATE($E24,12*AJ$2)),5),
IF(AND(SUM($N24:AJ24)&lt;$I24,AK$2&gt;$J24),$I24-SUM($N24:AJ24),"")))))),
IF($E24&gt;$D$1,"",
IF(DATE(YEAR($E24)+(MONTH($E24)&gt;6)+AJ$2,6,30)&gt;$D$1,"",
IF(AND($H24&lt;&gt;"",$H24&lt;DATE(YEAR($E24)-(MONTH($E24)&lt;=6)+AJ$2,7,1)),"",
IF(AND(SUM($N24:AJ24)&lt;$I24,$H24&lt;&gt;"",$H24&lt;=DATE(YEAR($E24)+(MONTH($E24)&gt;6)+AJ$2,6,30),$H24&gt;=DATE(YEAR($E24)-(MONTH($E24)&lt;=6)+AJ$2,7,1)),$K24*($I24-SUM($N24:AJ24))*((DATE(YEAR($H24),MONTH($H24),DAY($H24))-DATE(YEAR($H24)-(MONTH($H24)&lt;=6),7,1))/365),
IF(AK$2&lt;=$J24,$K24*($I24-SUM($N24:AJ24))*MROUND((EDATE($E24,12*AK$2))-(EDATE($E24,12*AJ$2)),5)/365,""))))))</f>
        <v/>
      </c>
      <c r="AL24" s="249" t="str">
        <f xml:space="preserve">
IF($M24="SL",
IF($E24&gt;$D$1,"",
IF(DATE(YEAR($E24)+(MONTH($E24)&gt;6)+AK$2,6,30)&gt;$D$1,"",
IF(AND($H24&lt;&gt;"",$H24&lt;DATE(YEAR($E24)-(MONTH($E24)&lt;=6)+AK$2,7,1)),"",
IF(AND(SUM($N24:AK24)&lt;$I24,$H24&lt;&gt;"",$H24&lt;=DATE(YEAR($E24)+(MONTH($E24)&gt;6)+AK$2,6,30),$H24&gt;=DATE(YEAR($E24)-(MONTH($E24)&lt;=6)+AK$2,7,1)),$I24/($J24*365)*(DATE(YEAR($H24),MONTH($H24),DAY($H24))-DATE(YEAR($H24)-(MONTH($H24)&lt;=6),7,1)),
IF(AND(SUM($N24:AK24)&lt;$I24,AL$2&lt;=$J24),$I24/($J24*365)*MROUND((EDATE($E24,12*AL$2))-(EDATE($E24,12*AK$2)),5),
IF(AND(SUM($N24:AK24)&lt;$I24,AL$2&gt;$J24),$I24-SUM($N24:AK24),"")))))),
IF($E24&gt;$D$1,"",
IF(DATE(YEAR($E24)+(MONTH($E24)&gt;6)+AK$2,6,30)&gt;$D$1,"",
IF(AND($H24&lt;&gt;"",$H24&lt;DATE(YEAR($E24)-(MONTH($E24)&lt;=6)+AK$2,7,1)),"",
IF(AND(SUM($N24:AK24)&lt;$I24,$H24&lt;&gt;"",$H24&lt;=DATE(YEAR($E24)+(MONTH($E24)&gt;6)+AK$2,6,30),$H24&gt;=DATE(YEAR($E24)-(MONTH($E24)&lt;=6)+AK$2,7,1)),$K24*($I24-SUM($N24:AK24))*((DATE(YEAR($H24),MONTH($H24),DAY($H24))-DATE(YEAR($H24)-(MONTH($H24)&lt;=6),7,1))/365),
IF(AL$2&lt;=$J24,$K24*($I24-SUM($N24:AK24))*MROUND((EDATE($E24,12*AL$2))-(EDATE($E24,12*AK$2)),5)/365,""))))))</f>
        <v/>
      </c>
      <c r="AM24" s="249" t="str">
        <f xml:space="preserve">
IF($M24="SL",
IF($E24&gt;$D$1,"",
IF(DATE(YEAR($E24)+(MONTH($E24)&gt;6)+AL$2,6,30)&gt;$D$1,"",
IF(AND($H24&lt;&gt;"",$H24&lt;DATE(YEAR($E24)-(MONTH($E24)&lt;=6)+AL$2,7,1)),"",
IF(AND(SUM($N24:AL24)&lt;$I24,$H24&lt;&gt;"",$H24&lt;=DATE(YEAR($E24)+(MONTH($E24)&gt;6)+AL$2,6,30),$H24&gt;=DATE(YEAR($E24)-(MONTH($E24)&lt;=6)+AL$2,7,1)),$I24/($J24*365)*(DATE(YEAR($H24),MONTH($H24),DAY($H24))-DATE(YEAR($H24)-(MONTH($H24)&lt;=6),7,1)),
IF(AND(SUM($N24:AL24)&lt;$I24,AM$2&lt;=$J24),$I24/($J24*365)*MROUND((EDATE($E24,12*AM$2))-(EDATE($E24,12*AL$2)),5),
IF(AND(SUM($N24:AL24)&lt;$I24,AM$2&gt;$J24),$I24-SUM($N24:AL24),"")))))),
IF($E24&gt;$D$1,"",
IF(DATE(YEAR($E24)+(MONTH($E24)&gt;6)+AL$2,6,30)&gt;$D$1,"",
IF(AND($H24&lt;&gt;"",$H24&lt;DATE(YEAR($E24)-(MONTH($E24)&lt;=6)+AL$2,7,1)),"",
IF(AND(SUM($N24:AL24)&lt;$I24,$H24&lt;&gt;"",$H24&lt;=DATE(YEAR($E24)+(MONTH($E24)&gt;6)+AL$2,6,30),$H24&gt;=DATE(YEAR($E24)-(MONTH($E24)&lt;=6)+AL$2,7,1)),$K24*($I24-SUM($N24:AL24))*((DATE(YEAR($H24),MONTH($H24),DAY($H24))-DATE(YEAR($H24)-(MONTH($H24)&lt;=6),7,1))/365),
IF(AM$2&lt;=$J24,$K24*($I24-SUM($N24:AL24))*MROUND((EDATE($E24,12*AM$2))-(EDATE($E24,12*AL$2)),5)/365,""))))))</f>
        <v/>
      </c>
      <c r="AN24" s="249" t="str">
        <f xml:space="preserve">
IF($M24="SL",
IF($E24&gt;$D$1,"",
IF(DATE(YEAR($E24)+(MONTH($E24)&gt;6)+AM$2,6,30)&gt;$D$1,"",
IF(AND($H24&lt;&gt;"",$H24&lt;DATE(YEAR($E24)-(MONTH($E24)&lt;=6)+AM$2,7,1)),"",
IF(AND(SUM($N24:AM24)&lt;$I24,$H24&lt;&gt;"",$H24&lt;=DATE(YEAR($E24)+(MONTH($E24)&gt;6)+AM$2,6,30),$H24&gt;=DATE(YEAR($E24)-(MONTH($E24)&lt;=6)+AM$2,7,1)),$I24/($J24*365)*(DATE(YEAR($H24),MONTH($H24),DAY($H24))-DATE(YEAR($H24)-(MONTH($H24)&lt;=6),7,1)),
IF(AND(SUM($N24:AM24)&lt;$I24,AN$2&lt;=$J24),$I24/($J24*365)*MROUND((EDATE($E24,12*AN$2))-(EDATE($E24,12*AM$2)),5),
IF(AND(SUM($N24:AM24)&lt;$I24,AN$2&gt;$J24),$I24-SUM($N24:AM24),"")))))),
IF($E24&gt;$D$1,"",
IF(DATE(YEAR($E24)+(MONTH($E24)&gt;6)+AM$2,6,30)&gt;$D$1,"",
IF(AND($H24&lt;&gt;"",$H24&lt;DATE(YEAR($E24)-(MONTH($E24)&lt;=6)+AM$2,7,1)),"",
IF(AND(SUM($N24:AM24)&lt;$I24,$H24&lt;&gt;"",$H24&lt;=DATE(YEAR($E24)+(MONTH($E24)&gt;6)+AM$2,6,30),$H24&gt;=DATE(YEAR($E24)-(MONTH($E24)&lt;=6)+AM$2,7,1)),$K24*($I24-SUM($N24:AM24))*((DATE(YEAR($H24),MONTH($H24),DAY($H24))-DATE(YEAR($H24)-(MONTH($H24)&lt;=6),7,1))/365),
IF(AN$2&lt;=$J24,$K24*($I24-SUM($N24:AM24))*MROUND((EDATE($E24,12*AN$2))-(EDATE($E24,12*AM$2)),5)/365,""))))))</f>
        <v/>
      </c>
      <c r="AO24" s="249" t="str">
        <f xml:space="preserve">
IF($M24="SL",
IF($E24&gt;$D$1,"",
IF(DATE(YEAR($E24)+(MONTH($E24)&gt;6)+AN$2,6,30)&gt;$D$1,"",
IF(AND($H24&lt;&gt;"",$H24&lt;DATE(YEAR($E24)-(MONTH($E24)&lt;=6)+AN$2,7,1)),"",
IF(AND(SUM($N24:AN24)&lt;$I24,$H24&lt;&gt;"",$H24&lt;=DATE(YEAR($E24)+(MONTH($E24)&gt;6)+AN$2,6,30),$H24&gt;=DATE(YEAR($E24)-(MONTH($E24)&lt;=6)+AN$2,7,1)),$I24/($J24*365)*(DATE(YEAR($H24),MONTH($H24),DAY($H24))-DATE(YEAR($H24)-(MONTH($H24)&lt;=6),7,1)),
IF(AND(SUM($N24:AN24)&lt;$I24,AO$2&lt;=$J24),$I24/($J24*365)*MROUND((EDATE($E24,12*AO$2))-(EDATE($E24,12*AN$2)),5),
IF(AND(SUM($N24:AN24)&lt;$I24,AO$2&gt;$J24),$I24-SUM($N24:AN24),"")))))),
IF($E24&gt;$D$1,"",
IF(DATE(YEAR($E24)+(MONTH($E24)&gt;6)+AN$2,6,30)&gt;$D$1,"",
IF(AND($H24&lt;&gt;"",$H24&lt;DATE(YEAR($E24)-(MONTH($E24)&lt;=6)+AN$2,7,1)),"",
IF(AND(SUM($N24:AN24)&lt;$I24,$H24&lt;&gt;"",$H24&lt;=DATE(YEAR($E24)+(MONTH($E24)&gt;6)+AN$2,6,30),$H24&gt;=DATE(YEAR($E24)-(MONTH($E24)&lt;=6)+AN$2,7,1)),$K24*($I24-SUM($N24:AN24))*((DATE(YEAR($H24),MONTH($H24),DAY($H24))-DATE(YEAR($H24)-(MONTH($H24)&lt;=6),7,1))/365),
IF(AO$2&lt;=$J24,$K24*($I24-SUM($N24:AN24))*MROUND((EDATE($E24,12*AO$2))-(EDATE($E24,12*AN$2)),5)/365,""))))))</f>
        <v/>
      </c>
      <c r="AP24" s="249" t="str">
        <f xml:space="preserve">
IF($M24="SL",
IF($E24&gt;$D$1,"",
IF(DATE(YEAR($E24)+(MONTH($E24)&gt;6)+AO$2,6,30)&gt;$D$1,"",
IF(AND($H24&lt;&gt;"",$H24&lt;DATE(YEAR($E24)-(MONTH($E24)&lt;=6)+AO$2,7,1)),"",
IF(AND(SUM($N24:AO24)&lt;$I24,$H24&lt;&gt;"",$H24&lt;=DATE(YEAR($E24)+(MONTH($E24)&gt;6)+AO$2,6,30),$H24&gt;=DATE(YEAR($E24)-(MONTH($E24)&lt;=6)+AO$2,7,1)),$I24/($J24*365)*(DATE(YEAR($H24),MONTH($H24),DAY($H24))-DATE(YEAR($H24)-(MONTH($H24)&lt;=6),7,1)),
IF(AND(SUM($N24:AO24)&lt;$I24,AP$2&lt;=$J24),$I24/($J24*365)*MROUND((EDATE($E24,12*AP$2))-(EDATE($E24,12*AO$2)),5),
IF(AND(SUM($N24:AO24)&lt;$I24,AP$2&gt;$J24),$I24-SUM($N24:AO24),"")))))),
IF($E24&gt;$D$1,"",
IF(DATE(YEAR($E24)+(MONTH($E24)&gt;6)+AO$2,6,30)&gt;$D$1,"",
IF(AND($H24&lt;&gt;"",$H24&lt;DATE(YEAR($E24)-(MONTH($E24)&lt;=6)+AO$2,7,1)),"",
IF(AND(SUM($N24:AO24)&lt;$I24,$H24&lt;&gt;"",$H24&lt;=DATE(YEAR($E24)+(MONTH($E24)&gt;6)+AO$2,6,30),$H24&gt;=DATE(YEAR($E24)-(MONTH($E24)&lt;=6)+AO$2,7,1)),$K24*($I24-SUM($N24:AO24))*((DATE(YEAR($H24),MONTH($H24),DAY($H24))-DATE(YEAR($H24)-(MONTH($H24)&lt;=6),7,1))/365),
IF(AP$2&lt;=$J24,$K24*($I24-SUM($N24:AO24))*MROUND((EDATE($E24,12*AP$2))-(EDATE($E24,12*AO$2)),5)/365,""))))))</f>
        <v/>
      </c>
      <c r="AQ24" s="249" t="str">
        <f xml:space="preserve">
IF($M24="SL",
IF($E24&gt;$D$1,"",
IF(DATE(YEAR($E24)+(MONTH($E24)&gt;6)+AP$2,6,30)&gt;$D$1,"",
IF(AND($H24&lt;&gt;"",$H24&lt;DATE(YEAR($E24)-(MONTH($E24)&lt;=6)+AP$2,7,1)),"",
IF(AND(SUM($N24:AP24)&lt;$I24,$H24&lt;&gt;"",$H24&lt;=DATE(YEAR($E24)+(MONTH($E24)&gt;6)+AP$2,6,30),$H24&gt;=DATE(YEAR($E24)-(MONTH($E24)&lt;=6)+AP$2,7,1)),$I24/($J24*365)*(DATE(YEAR($H24),MONTH($H24),DAY($H24))-DATE(YEAR($H24)-(MONTH($H24)&lt;=6),7,1)),
IF(AND(SUM($N24:AP24)&lt;$I24,AQ$2&lt;=$J24),$I24/($J24*365)*MROUND((EDATE($E24,12*AQ$2))-(EDATE($E24,12*AP$2)),5),
IF(AND(SUM($N24:AP24)&lt;$I24,AQ$2&gt;$J24),$I24-SUM($N24:AP24),"")))))),
IF($E24&gt;$D$1,"",
IF(DATE(YEAR($E24)+(MONTH($E24)&gt;6)+AP$2,6,30)&gt;$D$1,"",
IF(AND($H24&lt;&gt;"",$H24&lt;DATE(YEAR($E24)-(MONTH($E24)&lt;=6)+AP$2,7,1)),"",
IF(AND(SUM($N24:AP24)&lt;$I24,$H24&lt;&gt;"",$H24&lt;=DATE(YEAR($E24)+(MONTH($E24)&gt;6)+AP$2,6,30),$H24&gt;=DATE(YEAR($E24)-(MONTH($E24)&lt;=6)+AP$2,7,1)),$K24*($I24-SUM($N24:AP24))*((DATE(YEAR($H24),MONTH($H24),DAY($H24))-DATE(YEAR($H24)-(MONTH($H24)&lt;=6),7,1))/365),
IF(AQ$2&lt;=$J24,$K24*($I24-SUM($N24:AP24))*MROUND((EDATE($E24,12*AQ$2))-(EDATE($E24,12*AP$2)),5)/365,""))))))</f>
        <v/>
      </c>
      <c r="AR24" s="250">
        <f t="shared" si="6"/>
        <v>0</v>
      </c>
      <c r="AS24" s="250">
        <f t="shared" si="7"/>
        <v>0</v>
      </c>
      <c r="AU24" s="250">
        <f t="shared" si="8"/>
        <v>0</v>
      </c>
      <c r="AV24" s="250">
        <f t="shared" si="9"/>
        <v>0</v>
      </c>
      <c r="AW24" s="243"/>
      <c r="AX24" s="243"/>
      <c r="AY24" s="290"/>
    </row>
    <row r="25" spans="2:51" x14ac:dyDescent="0.35">
      <c r="B25" s="244" t="str">
        <f t="shared" si="12"/>
        <v/>
      </c>
      <c r="C25" s="244"/>
      <c r="D25" s="244"/>
      <c r="E25" s="407"/>
      <c r="F25" s="246" t="str">
        <f t="shared" si="3"/>
        <v/>
      </c>
      <c r="G25" s="246" t="str">
        <f t="shared" si="13"/>
        <v/>
      </c>
      <c r="H25" s="408"/>
      <c r="I25" s="250"/>
      <c r="J25" s="244"/>
      <c r="K25" s="247" t="str">
        <f t="shared" si="14"/>
        <v/>
      </c>
      <c r="L25" s="297"/>
      <c r="M25" s="409" t="str">
        <f>IFERROR(VLOOKUP($L25,'Ref tables'!$I$3:$J$4,2,0),"")</f>
        <v/>
      </c>
      <c r="N25" s="249" t="str">
        <f t="shared" si="15"/>
        <v/>
      </c>
      <c r="O25" s="249" t="str">
        <f xml:space="preserve">
IF($M25="SL",
IF($E25&gt;$D$1,"",
IF(DATE(YEAR($E25)+(MONTH($E25)&gt;6)+N$2,6,30)&gt;$D$1,"",
IF(AND($H25&lt;&gt;"",$H25&lt;DATE(YEAR($E25)-(MONTH($E25)&lt;=6)+N$2,7,1)),"",
IF(AND(SUM($N25:N25)&lt;$I25,$H25&lt;&gt;"",$H25&lt;=DATE(YEAR($E25)+(MONTH($E25)&gt;6)+N$2,6,30),$H25&gt;=DATE(YEAR($E25)-(MONTH($E25)&lt;=6)+N$2,7,1)),$I25/($J25*365)*(DATE(YEAR($H25),MONTH($H25),DAY($H25))-DATE(YEAR($H25)-(MONTH($H25)&lt;=6),7,1)),
IF(AND(SUM($N25:N25)&lt;$I25,O$2&lt;=$J25),$I25/($J25*365)*MROUND((EDATE($E25,12*O$2))-(EDATE($E25,12*N$2)),5),
IF(AND(SUM($N25:N25)&lt;$I25,O$2&gt;$J25),$I25-SUM($N25:N25),"")))))),
IF($E25&gt;$D$1,"",
IF(DATE(YEAR($E25)+(MONTH($E25)&gt;6)+N$2,6,30)&gt;$D$1,"",
IF(AND($H25&lt;&gt;"",$H25&lt;DATE(YEAR($E25)-(MONTH($E25)&lt;=6)+N$2,7,1)),"",
IF(AND(SUM($N25:N25)&lt;$I25,$H25&lt;&gt;"",$H25&lt;=DATE(YEAR($E25)+(MONTH($E25)&gt;6)+N$2,6,30),$H25&gt;=DATE(YEAR($E25)-(MONTH($E25)&lt;=6)+N$2,7,1)),$K25*($I25-SUM($N25:N25))*((DATE(YEAR($H25),MONTH($H25),DAY($H25))-DATE(YEAR($H25)-(MONTH($H25)&lt;=6),7,1))/365),
IF(O$2&lt;=$J25,$K25*($I25-SUM($N25:N25))*MROUND((EDATE($E25,12*O$2))-(EDATE($E25,12*N$2)),5)/365,""))))))</f>
        <v/>
      </c>
      <c r="P25" s="249" t="str">
        <f xml:space="preserve">
IF($M25="SL",
IF($E25&gt;$D$1,"",
IF(DATE(YEAR($E25)+(MONTH($E25)&gt;6)+O$2,6,30)&gt;$D$1,"",
IF(AND($H25&lt;&gt;"",$H25&lt;DATE(YEAR($E25)-(MONTH($E25)&lt;=6)+O$2,7,1)),"",
IF(AND(SUM($N25:O25)&lt;$I25,$H25&lt;&gt;"",$H25&lt;=DATE(YEAR($E25)+(MONTH($E25)&gt;6)+O$2,6,30),$H25&gt;=DATE(YEAR($E25)-(MONTH($E25)&lt;=6)+O$2,7,1)),$I25/($J25*365)*(DATE(YEAR($H25),MONTH($H25),DAY($H25))-DATE(YEAR($H25)-(MONTH($H25)&lt;=6),7,1)),
IF(AND(SUM($N25:O25)&lt;$I25,P$2&lt;=$J25),$I25/($J25*365)*MROUND((EDATE($E25,12*P$2))-(EDATE($E25,12*O$2)),5),
IF(AND(SUM($N25:O25)&lt;$I25,P$2&gt;$J25),$I25-SUM($N25:O25),"")))))),
IF($E25&gt;$D$1,"",
IF(DATE(YEAR($E25)+(MONTH($E25)&gt;6)+O$2,6,30)&gt;$D$1,"",
IF(AND($H25&lt;&gt;"",$H25&lt;DATE(YEAR($E25)-(MONTH($E25)&lt;=6)+O$2,7,1)),"",
IF(AND(SUM($N25:O25)&lt;$I25,$H25&lt;&gt;"",$H25&lt;=DATE(YEAR($E25)+(MONTH($E25)&gt;6)+O$2,6,30),$H25&gt;=DATE(YEAR($E25)-(MONTH($E25)&lt;=6)+O$2,7,1)),$K25*($I25-SUM($N25:O25))*((DATE(YEAR($H25),MONTH($H25),DAY($H25))-DATE(YEAR($H25)-(MONTH($H25)&lt;=6),7,1))/365),
IF(P$2&lt;=$J25,$K25*($I25-SUM($N25:O25))*MROUND((EDATE($E25,12*P$2))-(EDATE($E25,12*O$2)),5)/365,""))))))</f>
        <v/>
      </c>
      <c r="Q25" s="249" t="str">
        <f xml:space="preserve">
IF($M25="SL",
IF($E25&gt;$D$1,"",
IF(DATE(YEAR($E25)+(MONTH($E25)&gt;6)+P$2,6,30)&gt;$D$1,"",
IF(AND($H25&lt;&gt;"",$H25&lt;DATE(YEAR($E25)-(MONTH($E25)&lt;=6)+P$2,7,1)),"",
IF(AND(SUM($N25:P25)&lt;$I25,$H25&lt;&gt;"",$H25&lt;=DATE(YEAR($E25)+(MONTH($E25)&gt;6)+P$2,6,30),$H25&gt;=DATE(YEAR($E25)-(MONTH($E25)&lt;=6)+P$2,7,1)),$I25/($J25*365)*(DATE(YEAR($H25),MONTH($H25),DAY($H25))-DATE(YEAR($H25)-(MONTH($H25)&lt;=6),7,1)),
IF(AND(SUM($N25:P25)&lt;$I25,Q$2&lt;=$J25),$I25/($J25*365)*MROUND((EDATE($E25,12*Q$2))-(EDATE($E25,12*P$2)),5),
IF(AND(SUM($N25:P25)&lt;$I25,Q$2&gt;$J25),$I25-SUM($N25:P25),"")))))),
IF($E25&gt;$D$1,"",
IF(DATE(YEAR($E25)+(MONTH($E25)&gt;6)+P$2,6,30)&gt;$D$1,"",
IF(AND($H25&lt;&gt;"",$H25&lt;DATE(YEAR($E25)-(MONTH($E25)&lt;=6)+P$2,7,1)),"",
IF(AND(SUM($N25:P25)&lt;$I25,$H25&lt;&gt;"",$H25&lt;=DATE(YEAR($E25)+(MONTH($E25)&gt;6)+P$2,6,30),$H25&gt;=DATE(YEAR($E25)-(MONTH($E25)&lt;=6)+P$2,7,1)),$K25*($I25-SUM($N25:P25))*((DATE(YEAR($H25),MONTH($H25),DAY($H25))-DATE(YEAR($H25)-(MONTH($H25)&lt;=6),7,1))/365),
IF(Q$2&lt;=$J25,$K25*($I25-SUM($N25:P25))*MROUND((EDATE($E25,12*Q$2))-(EDATE($E25,12*P$2)),5)/365,""))))))</f>
        <v/>
      </c>
      <c r="R25" s="249" t="str">
        <f xml:space="preserve">
IF($M25="SL",
IF($E25&gt;$D$1,"",
IF(DATE(YEAR($E25)+(MONTH($E25)&gt;6)+Q$2,6,30)&gt;$D$1,"",
IF(AND($H25&lt;&gt;"",$H25&lt;DATE(YEAR($E25)-(MONTH($E25)&lt;=6)+Q$2,7,1)),"",
IF(AND(SUM($N25:Q25)&lt;$I25,$H25&lt;&gt;"",$H25&lt;=DATE(YEAR($E25)+(MONTH($E25)&gt;6)+Q$2,6,30),$H25&gt;=DATE(YEAR($E25)-(MONTH($E25)&lt;=6)+Q$2,7,1)),$I25/($J25*365)*(DATE(YEAR($H25),MONTH($H25),DAY($H25))-DATE(YEAR($H25)-(MONTH($H25)&lt;=6),7,1)),
IF(AND(SUM($N25:Q25)&lt;$I25,R$2&lt;=$J25),$I25/($J25*365)*MROUND((EDATE($E25,12*R$2))-(EDATE($E25,12*Q$2)),5),
IF(AND(SUM($N25:Q25)&lt;$I25,R$2&gt;$J25),$I25-SUM($N25:Q25),"")))))),
IF($E25&gt;$D$1,"",
IF(DATE(YEAR($E25)+(MONTH($E25)&gt;6)+Q$2,6,30)&gt;$D$1,"",
IF(AND($H25&lt;&gt;"",$H25&lt;DATE(YEAR($E25)-(MONTH($E25)&lt;=6)+Q$2,7,1)),"",
IF(AND(SUM($N25:Q25)&lt;$I25,$H25&lt;&gt;"",$H25&lt;=DATE(YEAR($E25)+(MONTH($E25)&gt;6)+Q$2,6,30),$H25&gt;=DATE(YEAR($E25)-(MONTH($E25)&lt;=6)+Q$2,7,1)),$K25*($I25-SUM($N25:Q25))*((DATE(YEAR($H25),MONTH($H25),DAY($H25))-DATE(YEAR($H25)-(MONTH($H25)&lt;=6),7,1))/365),
IF(R$2&lt;=$J25,$K25*($I25-SUM($N25:Q25))*MROUND((EDATE($E25,12*R$2))-(EDATE($E25,12*Q$2)),5)/365,""))))))</f>
        <v/>
      </c>
      <c r="S25" s="249" t="str">
        <f xml:space="preserve">
IF($M25="SL",
IF($E25&gt;$D$1,"",
IF(DATE(YEAR($E25)+(MONTH($E25)&gt;6)+R$2,6,30)&gt;$D$1,"",
IF(AND($H25&lt;&gt;"",$H25&lt;DATE(YEAR($E25)-(MONTH($E25)&lt;=6)+R$2,7,1)),"",
IF(AND(SUM($N25:R25)&lt;$I25,$H25&lt;&gt;"",$H25&lt;=DATE(YEAR($E25)+(MONTH($E25)&gt;6)+R$2,6,30),$H25&gt;=DATE(YEAR($E25)-(MONTH($E25)&lt;=6)+R$2,7,1)),$I25/($J25*365)*(DATE(YEAR($H25),MONTH($H25),DAY($H25))-DATE(YEAR($H25)-(MONTH($H25)&lt;=6),7,1)),
IF(AND(SUM($N25:R25)&lt;$I25,S$2&lt;=$J25),$I25/($J25*365)*MROUND((EDATE($E25,12*S$2))-(EDATE($E25,12*R$2)),5),
IF(AND(SUM($N25:R25)&lt;$I25,S$2&gt;$J25),$I25-SUM($N25:R25),"")))))),
IF($E25&gt;$D$1,"",
IF(DATE(YEAR($E25)+(MONTH($E25)&gt;6)+R$2,6,30)&gt;$D$1,"",
IF(AND($H25&lt;&gt;"",$H25&lt;DATE(YEAR($E25)-(MONTH($E25)&lt;=6)+R$2,7,1)),"",
IF(AND(SUM($N25:R25)&lt;$I25,$H25&lt;&gt;"",$H25&lt;=DATE(YEAR($E25)+(MONTH($E25)&gt;6)+R$2,6,30),$H25&gt;=DATE(YEAR($E25)-(MONTH($E25)&lt;=6)+R$2,7,1)),$K25*($I25-SUM($N25:R25))*((DATE(YEAR($H25),MONTH($H25),DAY($H25))-DATE(YEAR($H25)-(MONTH($H25)&lt;=6),7,1))/365),
IF(S$2&lt;=$J25,$K25*($I25-SUM($N25:R25))*MROUND((EDATE($E25,12*S$2))-(EDATE($E25,12*R$2)),5)/365,""))))))</f>
        <v/>
      </c>
      <c r="T25" s="249" t="str">
        <f xml:space="preserve">
IF($M25="SL",
IF($E25&gt;$D$1,"",
IF(DATE(YEAR($E25)+(MONTH($E25)&gt;6)+S$2,6,30)&gt;$D$1,"",
IF(AND($H25&lt;&gt;"",$H25&lt;DATE(YEAR($E25)-(MONTH($E25)&lt;=6)+S$2,7,1)),"",
IF(AND(SUM($N25:S25)&lt;$I25,$H25&lt;&gt;"",$H25&lt;=DATE(YEAR($E25)+(MONTH($E25)&gt;6)+S$2,6,30),$H25&gt;=DATE(YEAR($E25)-(MONTH($E25)&lt;=6)+S$2,7,1)),$I25/($J25*365)*(DATE(YEAR($H25),MONTH($H25),DAY($H25))-DATE(YEAR($H25)-(MONTH($H25)&lt;=6),7,1)),
IF(AND(SUM($N25:S25)&lt;$I25,T$2&lt;=$J25),$I25/($J25*365)*MROUND((EDATE($E25,12*T$2))-(EDATE($E25,12*S$2)),5),
IF(AND(SUM($N25:S25)&lt;$I25,T$2&gt;$J25),$I25-SUM($N25:S25),"")))))),
IF($E25&gt;$D$1,"",
IF(DATE(YEAR($E25)+(MONTH($E25)&gt;6)+S$2,6,30)&gt;$D$1,"",
IF(AND($H25&lt;&gt;"",$H25&lt;DATE(YEAR($E25)-(MONTH($E25)&lt;=6)+S$2,7,1)),"",
IF(AND(SUM($N25:S25)&lt;$I25,$H25&lt;&gt;"",$H25&lt;=DATE(YEAR($E25)+(MONTH($E25)&gt;6)+S$2,6,30),$H25&gt;=DATE(YEAR($E25)-(MONTH($E25)&lt;=6)+S$2,7,1)),$K25*($I25-SUM($N25:S25))*((DATE(YEAR($H25),MONTH($H25),DAY($H25))-DATE(YEAR($H25)-(MONTH($H25)&lt;=6),7,1))/365),
IF(T$2&lt;=$J25,$K25*($I25-SUM($N25:S25))*MROUND((EDATE($E25,12*T$2))-(EDATE($E25,12*S$2)),5)/365,""))))))</f>
        <v/>
      </c>
      <c r="U25" s="249" t="str">
        <f xml:space="preserve">
IF($M25="SL",
IF($E25&gt;$D$1,"",
IF(DATE(YEAR($E25)+(MONTH($E25)&gt;6)+T$2,6,30)&gt;$D$1,"",
IF(AND($H25&lt;&gt;"",$H25&lt;DATE(YEAR($E25)-(MONTH($E25)&lt;=6)+T$2,7,1)),"",
IF(AND(SUM($N25:T25)&lt;$I25,$H25&lt;&gt;"",$H25&lt;=DATE(YEAR($E25)+(MONTH($E25)&gt;6)+T$2,6,30),$H25&gt;=DATE(YEAR($E25)-(MONTH($E25)&lt;=6)+T$2,7,1)),$I25/($J25*365)*(DATE(YEAR($H25),MONTH($H25),DAY($H25))-DATE(YEAR($H25)-(MONTH($H25)&lt;=6),7,1)),
IF(AND(SUM($N25:T25)&lt;$I25,U$2&lt;=$J25),$I25/($J25*365)*MROUND((EDATE($E25,12*U$2))-(EDATE($E25,12*T$2)),5),
IF(AND(SUM($N25:T25)&lt;$I25,U$2&gt;$J25),$I25-SUM($N25:T25),"")))))),
IF($E25&gt;$D$1,"",
IF(DATE(YEAR($E25)+(MONTH($E25)&gt;6)+T$2,6,30)&gt;$D$1,"",
IF(AND($H25&lt;&gt;"",$H25&lt;DATE(YEAR($E25)-(MONTH($E25)&lt;=6)+T$2,7,1)),"",
IF(AND(SUM($N25:T25)&lt;$I25,$H25&lt;&gt;"",$H25&lt;=DATE(YEAR($E25)+(MONTH($E25)&gt;6)+T$2,6,30),$H25&gt;=DATE(YEAR($E25)-(MONTH($E25)&lt;=6)+T$2,7,1)),$K25*($I25-SUM($N25:T25))*((DATE(YEAR($H25),MONTH($H25),DAY($H25))-DATE(YEAR($H25)-(MONTH($H25)&lt;=6),7,1))/365),
IF(U$2&lt;=$J25,$K25*($I25-SUM($N25:T25))*MROUND((EDATE($E25,12*U$2))-(EDATE($E25,12*T$2)),5)/365,""))))))</f>
        <v/>
      </c>
      <c r="V25" s="249" t="str">
        <f xml:space="preserve">
IF($M25="SL",
IF($E25&gt;$D$1,"",
IF(DATE(YEAR($E25)+(MONTH($E25)&gt;6)+U$2,6,30)&gt;$D$1,"",
IF(AND($H25&lt;&gt;"",$H25&lt;DATE(YEAR($E25)-(MONTH($E25)&lt;=6)+U$2,7,1)),"",
IF(AND(SUM($N25:U25)&lt;$I25,$H25&lt;&gt;"",$H25&lt;=DATE(YEAR($E25)+(MONTH($E25)&gt;6)+U$2,6,30),$H25&gt;=DATE(YEAR($E25)-(MONTH($E25)&lt;=6)+U$2,7,1)),$I25/($J25*365)*(DATE(YEAR($H25),MONTH($H25),DAY($H25))-DATE(YEAR($H25)-(MONTH($H25)&lt;=6),7,1)),
IF(AND(SUM($N25:U25)&lt;$I25,V$2&lt;=$J25),$I25/($J25*365)*MROUND((EDATE($E25,12*V$2))-(EDATE($E25,12*U$2)),5),
IF(AND(SUM($N25:U25)&lt;$I25,V$2&gt;$J25),$I25-SUM($N25:U25),"")))))),
IF($E25&gt;$D$1,"",
IF(DATE(YEAR($E25)+(MONTH($E25)&gt;6)+U$2,6,30)&gt;$D$1,"",
IF(AND($H25&lt;&gt;"",$H25&lt;DATE(YEAR($E25)-(MONTH($E25)&lt;=6)+U$2,7,1)),"",
IF(AND(SUM($N25:U25)&lt;$I25,$H25&lt;&gt;"",$H25&lt;=DATE(YEAR($E25)+(MONTH($E25)&gt;6)+U$2,6,30),$H25&gt;=DATE(YEAR($E25)-(MONTH($E25)&lt;=6)+U$2,7,1)),$K25*($I25-SUM($N25:U25))*((DATE(YEAR($H25),MONTH($H25),DAY($H25))-DATE(YEAR($H25)-(MONTH($H25)&lt;=6),7,1))/365),
IF(V$2&lt;=$J25,$K25*($I25-SUM($N25:U25))*MROUND((EDATE($E25,12*V$2))-(EDATE($E25,12*U$2)),5)/365,""))))))</f>
        <v/>
      </c>
      <c r="W25" s="249" t="str">
        <f xml:space="preserve">
IF($M25="SL",
IF($E25&gt;$D$1,"",
IF(DATE(YEAR($E25)+(MONTH($E25)&gt;6)+V$2,6,30)&gt;$D$1,"",
IF(AND($H25&lt;&gt;"",$H25&lt;DATE(YEAR($E25)-(MONTH($E25)&lt;=6)+V$2,7,1)),"",
IF(AND(SUM($N25:V25)&lt;$I25,$H25&lt;&gt;"",$H25&lt;=DATE(YEAR($E25)+(MONTH($E25)&gt;6)+V$2,6,30),$H25&gt;=DATE(YEAR($E25)-(MONTH($E25)&lt;=6)+V$2,7,1)),$I25/($J25*365)*(DATE(YEAR($H25),MONTH($H25),DAY($H25))-DATE(YEAR($H25)-(MONTH($H25)&lt;=6),7,1)),
IF(AND(SUM($N25:V25)&lt;$I25,W$2&lt;=$J25),$I25/($J25*365)*MROUND((EDATE($E25,12*W$2))-(EDATE($E25,12*V$2)),5),
IF(AND(SUM($N25:V25)&lt;$I25,W$2&gt;$J25),$I25-SUM($N25:V25),"")))))),
IF($E25&gt;$D$1,"",
IF(DATE(YEAR($E25)+(MONTH($E25)&gt;6)+V$2,6,30)&gt;$D$1,"",
IF(AND($H25&lt;&gt;"",$H25&lt;DATE(YEAR($E25)-(MONTH($E25)&lt;=6)+V$2,7,1)),"",
IF(AND(SUM($N25:V25)&lt;$I25,$H25&lt;&gt;"",$H25&lt;=DATE(YEAR($E25)+(MONTH($E25)&gt;6)+V$2,6,30),$H25&gt;=DATE(YEAR($E25)-(MONTH($E25)&lt;=6)+V$2,7,1)),$K25*($I25-SUM($N25:V25))*((DATE(YEAR($H25),MONTH($H25),DAY($H25))-DATE(YEAR($H25)-(MONTH($H25)&lt;=6),7,1))/365),
IF(W$2&lt;=$J25,$K25*($I25-SUM($N25:V25))*MROUND((EDATE($E25,12*W$2))-(EDATE($E25,12*V$2)),5)/365,""))))))</f>
        <v/>
      </c>
      <c r="X25" s="249" t="str">
        <f xml:space="preserve">
IF($M25="SL",
IF($E25&gt;$D$1,"",
IF(DATE(YEAR($E25)+(MONTH($E25)&gt;6)+W$2,6,30)&gt;$D$1,"",
IF(AND($H25&lt;&gt;"",$H25&lt;DATE(YEAR($E25)-(MONTH($E25)&lt;=6)+W$2,7,1)),"",
IF(AND(SUM($N25:W25)&lt;$I25,$H25&lt;&gt;"",$H25&lt;=DATE(YEAR($E25)+(MONTH($E25)&gt;6)+W$2,6,30),$H25&gt;=DATE(YEAR($E25)-(MONTH($E25)&lt;=6)+W$2,7,1)),$I25/($J25*365)*(DATE(YEAR($H25),MONTH($H25),DAY($H25))-DATE(YEAR($H25)-(MONTH($H25)&lt;=6),7,1)),
IF(AND(SUM($N25:W25)&lt;$I25,X$2&lt;=$J25),$I25/($J25*365)*MROUND((EDATE($E25,12*X$2))-(EDATE($E25,12*W$2)),5),
IF(AND(SUM($N25:W25)&lt;$I25,X$2&gt;$J25),$I25-SUM($N25:W25),"")))))),
IF($E25&gt;$D$1,"",
IF(DATE(YEAR($E25)+(MONTH($E25)&gt;6)+W$2,6,30)&gt;$D$1,"",
IF(AND($H25&lt;&gt;"",$H25&lt;DATE(YEAR($E25)-(MONTH($E25)&lt;=6)+W$2,7,1)),"",
IF(AND(SUM($N25:W25)&lt;$I25,$H25&lt;&gt;"",$H25&lt;=DATE(YEAR($E25)+(MONTH($E25)&gt;6)+W$2,6,30),$H25&gt;=DATE(YEAR($E25)-(MONTH($E25)&lt;=6)+W$2,7,1)),$K25*($I25-SUM($N25:W25))*((DATE(YEAR($H25),MONTH($H25),DAY($H25))-DATE(YEAR($H25)-(MONTH($H25)&lt;=6),7,1))/365),
IF(X$2&lt;=$J25,$K25*($I25-SUM($N25:W25))*MROUND((EDATE($E25,12*X$2))-(EDATE($E25,12*W$2)),5)/365,""))))))</f>
        <v/>
      </c>
      <c r="Y25" s="249" t="str">
        <f xml:space="preserve">
IF($M25="SL",
IF($E25&gt;$D$1,"",
IF(DATE(YEAR($E25)+(MONTH($E25)&gt;6)+X$2,6,30)&gt;$D$1,"",
IF(AND($H25&lt;&gt;"",$H25&lt;DATE(YEAR($E25)-(MONTH($E25)&lt;=6)+X$2,7,1)),"",
IF(AND(SUM($N25:X25)&lt;$I25,$H25&lt;&gt;"",$H25&lt;=DATE(YEAR($E25)+(MONTH($E25)&gt;6)+X$2,6,30),$H25&gt;=DATE(YEAR($E25)-(MONTH($E25)&lt;=6)+X$2,7,1)),$I25/($J25*365)*(DATE(YEAR($H25),MONTH($H25),DAY($H25))-DATE(YEAR($H25)-(MONTH($H25)&lt;=6),7,1)),
IF(AND(SUM($N25:X25)&lt;$I25,Y$2&lt;=$J25),$I25/($J25*365)*MROUND((EDATE($E25,12*Y$2))-(EDATE($E25,12*X$2)),5),
IF(AND(SUM($N25:X25)&lt;$I25,Y$2&gt;$J25),$I25-SUM($N25:X25),"")))))),
IF($E25&gt;$D$1,"",
IF(DATE(YEAR($E25)+(MONTH($E25)&gt;6)+X$2,6,30)&gt;$D$1,"",
IF(AND($H25&lt;&gt;"",$H25&lt;DATE(YEAR($E25)-(MONTH($E25)&lt;=6)+X$2,7,1)),"",
IF(AND(SUM($N25:X25)&lt;$I25,$H25&lt;&gt;"",$H25&lt;=DATE(YEAR($E25)+(MONTH($E25)&gt;6)+X$2,6,30),$H25&gt;=DATE(YEAR($E25)-(MONTH($E25)&lt;=6)+X$2,7,1)),$K25*($I25-SUM($N25:X25))*((DATE(YEAR($H25),MONTH($H25),DAY($H25))-DATE(YEAR($H25)-(MONTH($H25)&lt;=6),7,1))/365),
IF(Y$2&lt;=$J25,$K25*($I25-SUM($N25:X25))*MROUND((EDATE($E25,12*Y$2))-(EDATE($E25,12*X$2)),5)/365,""))))))</f>
        <v/>
      </c>
      <c r="Z25" s="249" t="str">
        <f xml:space="preserve">
IF($M25="SL",
IF($E25&gt;$D$1,"",
IF(DATE(YEAR($E25)+(MONTH($E25)&gt;6)+Y$2,6,30)&gt;$D$1,"",
IF(AND($H25&lt;&gt;"",$H25&lt;DATE(YEAR($E25)-(MONTH($E25)&lt;=6)+Y$2,7,1)),"",
IF(AND(SUM($N25:Y25)&lt;$I25,$H25&lt;&gt;"",$H25&lt;=DATE(YEAR($E25)+(MONTH($E25)&gt;6)+Y$2,6,30),$H25&gt;=DATE(YEAR($E25)-(MONTH($E25)&lt;=6)+Y$2,7,1)),$I25/($J25*365)*(DATE(YEAR($H25),MONTH($H25),DAY($H25))-DATE(YEAR($H25)-(MONTH($H25)&lt;=6),7,1)),
IF(AND(SUM($N25:Y25)&lt;$I25,Z$2&lt;=$J25),$I25/($J25*365)*MROUND((EDATE($E25,12*Z$2))-(EDATE($E25,12*Y$2)),5),
IF(AND(SUM($N25:Y25)&lt;$I25,Z$2&gt;$J25),$I25-SUM($N25:Y25),"")))))),
IF($E25&gt;$D$1,"",
IF(DATE(YEAR($E25)+(MONTH($E25)&gt;6)+Y$2,6,30)&gt;$D$1,"",
IF(AND($H25&lt;&gt;"",$H25&lt;DATE(YEAR($E25)-(MONTH($E25)&lt;=6)+Y$2,7,1)),"",
IF(AND(SUM($N25:Y25)&lt;$I25,$H25&lt;&gt;"",$H25&lt;=DATE(YEAR($E25)+(MONTH($E25)&gt;6)+Y$2,6,30),$H25&gt;=DATE(YEAR($E25)-(MONTH($E25)&lt;=6)+Y$2,7,1)),$K25*($I25-SUM($N25:Y25))*((DATE(YEAR($H25),MONTH($H25),DAY($H25))-DATE(YEAR($H25)-(MONTH($H25)&lt;=6),7,1))/365),
IF(Z$2&lt;=$J25,$K25*($I25-SUM($N25:Y25))*MROUND((EDATE($E25,12*Z$2))-(EDATE($E25,12*Y$2)),5)/365,""))))))</f>
        <v/>
      </c>
      <c r="AA25" s="249" t="str">
        <f xml:space="preserve">
IF($M25="SL",
IF($E25&gt;$D$1,"",
IF(DATE(YEAR($E25)+(MONTH($E25)&gt;6)+Z$2,6,30)&gt;$D$1,"",
IF(AND($H25&lt;&gt;"",$H25&lt;DATE(YEAR($E25)-(MONTH($E25)&lt;=6)+Z$2,7,1)),"",
IF(AND(SUM($N25:Z25)&lt;$I25,$H25&lt;&gt;"",$H25&lt;=DATE(YEAR($E25)+(MONTH($E25)&gt;6)+Z$2,6,30),$H25&gt;=DATE(YEAR($E25)-(MONTH($E25)&lt;=6)+Z$2,7,1)),$I25/($J25*365)*(DATE(YEAR($H25),MONTH($H25),DAY($H25))-DATE(YEAR($H25)-(MONTH($H25)&lt;=6),7,1)),
IF(AND(SUM($N25:Z25)&lt;$I25,AA$2&lt;=$J25),$I25/($J25*365)*MROUND((EDATE($E25,12*AA$2))-(EDATE($E25,12*Z$2)),5),
IF(AND(SUM($N25:Z25)&lt;$I25,AA$2&gt;$J25),$I25-SUM($N25:Z25),"")))))),
IF($E25&gt;$D$1,"",
IF(DATE(YEAR($E25)+(MONTH($E25)&gt;6)+Z$2,6,30)&gt;$D$1,"",
IF(AND($H25&lt;&gt;"",$H25&lt;DATE(YEAR($E25)-(MONTH($E25)&lt;=6)+Z$2,7,1)),"",
IF(AND(SUM($N25:Z25)&lt;$I25,$H25&lt;&gt;"",$H25&lt;=DATE(YEAR($E25)+(MONTH($E25)&gt;6)+Z$2,6,30),$H25&gt;=DATE(YEAR($E25)-(MONTH($E25)&lt;=6)+Z$2,7,1)),$K25*($I25-SUM($N25:Z25))*((DATE(YEAR($H25),MONTH($H25),DAY($H25))-DATE(YEAR($H25)-(MONTH($H25)&lt;=6),7,1))/365),
IF(AA$2&lt;=$J25,$K25*($I25-SUM($N25:Z25))*MROUND((EDATE($E25,12*AA$2))-(EDATE($E25,12*Z$2)),5)/365,""))))))</f>
        <v/>
      </c>
      <c r="AB25" s="249" t="str">
        <f xml:space="preserve">
IF($M25="SL",
IF($E25&gt;$D$1,"",
IF(DATE(YEAR($E25)+(MONTH($E25)&gt;6)+AA$2,6,30)&gt;$D$1,"",
IF(AND($H25&lt;&gt;"",$H25&lt;DATE(YEAR($E25)-(MONTH($E25)&lt;=6)+AA$2,7,1)),"",
IF(AND(SUM($N25:AA25)&lt;$I25,$H25&lt;&gt;"",$H25&lt;=DATE(YEAR($E25)+(MONTH($E25)&gt;6)+AA$2,6,30),$H25&gt;=DATE(YEAR($E25)-(MONTH($E25)&lt;=6)+AA$2,7,1)),$I25/($J25*365)*(DATE(YEAR($H25),MONTH($H25),DAY($H25))-DATE(YEAR($H25)-(MONTH($H25)&lt;=6),7,1)),
IF(AND(SUM($N25:AA25)&lt;$I25,AB$2&lt;=$J25),$I25/($J25*365)*MROUND((EDATE($E25,12*AB$2))-(EDATE($E25,12*AA$2)),5),
IF(AND(SUM($N25:AA25)&lt;$I25,AB$2&gt;$J25),$I25-SUM($N25:AA25),"")))))),
IF($E25&gt;$D$1,"",
IF(DATE(YEAR($E25)+(MONTH($E25)&gt;6)+AA$2,6,30)&gt;$D$1,"",
IF(AND($H25&lt;&gt;"",$H25&lt;DATE(YEAR($E25)-(MONTH($E25)&lt;=6)+AA$2,7,1)),"",
IF(AND(SUM($N25:AA25)&lt;$I25,$H25&lt;&gt;"",$H25&lt;=DATE(YEAR($E25)+(MONTH($E25)&gt;6)+AA$2,6,30),$H25&gt;=DATE(YEAR($E25)-(MONTH($E25)&lt;=6)+AA$2,7,1)),$K25*($I25-SUM($N25:AA25))*((DATE(YEAR($H25),MONTH($H25),DAY($H25))-DATE(YEAR($H25)-(MONTH($H25)&lt;=6),7,1))/365),
IF(AB$2&lt;=$J25,$K25*($I25-SUM($N25:AA25))*MROUND((EDATE($E25,12*AB$2))-(EDATE($E25,12*AA$2)),5)/365,""))))))</f>
        <v/>
      </c>
      <c r="AC25" s="249" t="str">
        <f xml:space="preserve">
IF($M25="SL",
IF($E25&gt;$D$1,"",
IF(DATE(YEAR($E25)+(MONTH($E25)&gt;6)+AB$2,6,30)&gt;$D$1,"",
IF(AND($H25&lt;&gt;"",$H25&lt;DATE(YEAR($E25)-(MONTH($E25)&lt;=6)+AB$2,7,1)),"",
IF(AND(SUM($N25:AB25)&lt;$I25,$H25&lt;&gt;"",$H25&lt;=DATE(YEAR($E25)+(MONTH($E25)&gt;6)+AB$2,6,30),$H25&gt;=DATE(YEAR($E25)-(MONTH($E25)&lt;=6)+AB$2,7,1)),$I25/($J25*365)*(DATE(YEAR($H25),MONTH($H25),DAY($H25))-DATE(YEAR($H25)-(MONTH($H25)&lt;=6),7,1)),
IF(AND(SUM($N25:AB25)&lt;$I25,AC$2&lt;=$J25),$I25/($J25*365)*MROUND((EDATE($E25,12*AC$2))-(EDATE($E25,12*AB$2)),5),
IF(AND(SUM($N25:AB25)&lt;$I25,AC$2&gt;$J25),$I25-SUM($N25:AB25),"")))))),
IF($E25&gt;$D$1,"",
IF(DATE(YEAR($E25)+(MONTH($E25)&gt;6)+AB$2,6,30)&gt;$D$1,"",
IF(AND($H25&lt;&gt;"",$H25&lt;DATE(YEAR($E25)-(MONTH($E25)&lt;=6)+AB$2,7,1)),"",
IF(AND(SUM($N25:AB25)&lt;$I25,$H25&lt;&gt;"",$H25&lt;=DATE(YEAR($E25)+(MONTH($E25)&gt;6)+AB$2,6,30),$H25&gt;=DATE(YEAR($E25)-(MONTH($E25)&lt;=6)+AB$2,7,1)),$K25*($I25-SUM($N25:AB25))*((DATE(YEAR($H25),MONTH($H25),DAY($H25))-DATE(YEAR($H25)-(MONTH($H25)&lt;=6),7,1))/365),
IF(AC$2&lt;=$J25,$K25*($I25-SUM($N25:AB25))*MROUND((EDATE($E25,12*AC$2))-(EDATE($E25,12*AB$2)),5)/365,""))))))</f>
        <v/>
      </c>
      <c r="AD25" s="249" t="str">
        <f xml:space="preserve">
IF($M25="SL",
IF($E25&gt;$D$1,"",
IF(DATE(YEAR($E25)+(MONTH($E25)&gt;6)+AC$2,6,30)&gt;$D$1,"",
IF(AND($H25&lt;&gt;"",$H25&lt;DATE(YEAR($E25)-(MONTH($E25)&lt;=6)+AC$2,7,1)),"",
IF(AND(SUM($N25:AC25)&lt;$I25,$H25&lt;&gt;"",$H25&lt;=DATE(YEAR($E25)+(MONTH($E25)&gt;6)+AC$2,6,30),$H25&gt;=DATE(YEAR($E25)-(MONTH($E25)&lt;=6)+AC$2,7,1)),$I25/($J25*365)*(DATE(YEAR($H25),MONTH($H25),DAY($H25))-DATE(YEAR($H25)-(MONTH($H25)&lt;=6),7,1)),
IF(AND(SUM($N25:AC25)&lt;$I25,AD$2&lt;=$J25),$I25/($J25*365)*MROUND((EDATE($E25,12*AD$2))-(EDATE($E25,12*AC$2)),5),
IF(AND(SUM($N25:AC25)&lt;$I25,AD$2&gt;$J25),$I25-SUM($N25:AC25),"")))))),
IF($E25&gt;$D$1,"",
IF(DATE(YEAR($E25)+(MONTH($E25)&gt;6)+AC$2,6,30)&gt;$D$1,"",
IF(AND($H25&lt;&gt;"",$H25&lt;DATE(YEAR($E25)-(MONTH($E25)&lt;=6)+AC$2,7,1)),"",
IF(AND(SUM($N25:AC25)&lt;$I25,$H25&lt;&gt;"",$H25&lt;=DATE(YEAR($E25)+(MONTH($E25)&gt;6)+AC$2,6,30),$H25&gt;=DATE(YEAR($E25)-(MONTH($E25)&lt;=6)+AC$2,7,1)),$K25*($I25-SUM($N25:AC25))*((DATE(YEAR($H25),MONTH($H25),DAY($H25))-DATE(YEAR($H25)-(MONTH($H25)&lt;=6),7,1))/365),
IF(AD$2&lt;=$J25,$K25*($I25-SUM($N25:AC25))*MROUND((EDATE($E25,12*AD$2))-(EDATE($E25,12*AC$2)),5)/365,""))))))</f>
        <v/>
      </c>
      <c r="AE25" s="249" t="str">
        <f xml:space="preserve">
IF($M25="SL",
IF($E25&gt;$D$1,"",
IF(DATE(YEAR($E25)+(MONTH($E25)&gt;6)+AD$2,6,30)&gt;$D$1,"",
IF(AND($H25&lt;&gt;"",$H25&lt;DATE(YEAR($E25)-(MONTH($E25)&lt;=6)+AD$2,7,1)),"",
IF(AND(SUM($N25:AD25)&lt;$I25,$H25&lt;&gt;"",$H25&lt;=DATE(YEAR($E25)+(MONTH($E25)&gt;6)+AD$2,6,30),$H25&gt;=DATE(YEAR($E25)-(MONTH($E25)&lt;=6)+AD$2,7,1)),$I25/($J25*365)*(DATE(YEAR($H25),MONTH($H25),DAY($H25))-DATE(YEAR($H25)-(MONTH($H25)&lt;=6),7,1)),
IF(AND(SUM($N25:AD25)&lt;$I25,AE$2&lt;=$J25),$I25/($J25*365)*MROUND((EDATE($E25,12*AE$2))-(EDATE($E25,12*AD$2)),5),
IF(AND(SUM($N25:AD25)&lt;$I25,AE$2&gt;$J25),$I25-SUM($N25:AD25),"")))))),
IF($E25&gt;$D$1,"",
IF(DATE(YEAR($E25)+(MONTH($E25)&gt;6)+AD$2,6,30)&gt;$D$1,"",
IF(AND($H25&lt;&gt;"",$H25&lt;DATE(YEAR($E25)-(MONTH($E25)&lt;=6)+AD$2,7,1)),"",
IF(AND(SUM($N25:AD25)&lt;$I25,$H25&lt;&gt;"",$H25&lt;=DATE(YEAR($E25)+(MONTH($E25)&gt;6)+AD$2,6,30),$H25&gt;=DATE(YEAR($E25)-(MONTH($E25)&lt;=6)+AD$2,7,1)),$K25*($I25-SUM($N25:AD25))*((DATE(YEAR($H25),MONTH($H25),DAY($H25))-DATE(YEAR($H25)-(MONTH($H25)&lt;=6),7,1))/365),
IF(AE$2&lt;=$J25,$K25*($I25-SUM($N25:AD25))*MROUND((EDATE($E25,12*AE$2))-(EDATE($E25,12*AD$2)),5)/365,""))))))</f>
        <v/>
      </c>
      <c r="AF25" s="249" t="str">
        <f xml:space="preserve">
IF($M25="SL",
IF($E25&gt;$D$1,"",
IF(DATE(YEAR($E25)+(MONTH($E25)&gt;6)+AE$2,6,30)&gt;$D$1,"",
IF(AND($H25&lt;&gt;"",$H25&lt;DATE(YEAR($E25)-(MONTH($E25)&lt;=6)+AE$2,7,1)),"",
IF(AND(SUM($N25:AE25)&lt;$I25,$H25&lt;&gt;"",$H25&lt;=DATE(YEAR($E25)+(MONTH($E25)&gt;6)+AE$2,6,30),$H25&gt;=DATE(YEAR($E25)-(MONTH($E25)&lt;=6)+AE$2,7,1)),$I25/($J25*365)*(DATE(YEAR($H25),MONTH($H25),DAY($H25))-DATE(YEAR($H25)-(MONTH($H25)&lt;=6),7,1)),
IF(AND(SUM($N25:AE25)&lt;$I25,AF$2&lt;=$J25),$I25/($J25*365)*MROUND((EDATE($E25,12*AF$2))-(EDATE($E25,12*AE$2)),5),
IF(AND(SUM($N25:AE25)&lt;$I25,AF$2&gt;$J25),$I25-SUM($N25:AE25),"")))))),
IF($E25&gt;$D$1,"",
IF(DATE(YEAR($E25)+(MONTH($E25)&gt;6)+AE$2,6,30)&gt;$D$1,"",
IF(AND($H25&lt;&gt;"",$H25&lt;DATE(YEAR($E25)-(MONTH($E25)&lt;=6)+AE$2,7,1)),"",
IF(AND(SUM($N25:AE25)&lt;$I25,$H25&lt;&gt;"",$H25&lt;=DATE(YEAR($E25)+(MONTH($E25)&gt;6)+AE$2,6,30),$H25&gt;=DATE(YEAR($E25)-(MONTH($E25)&lt;=6)+AE$2,7,1)),$K25*($I25-SUM($N25:AE25))*((DATE(YEAR($H25),MONTH($H25),DAY($H25))-DATE(YEAR($H25)-(MONTH($H25)&lt;=6),7,1))/365),
IF(AF$2&lt;=$J25,$K25*($I25-SUM($N25:AE25))*MROUND((EDATE($E25,12*AF$2))-(EDATE($E25,12*AE$2)),5)/365,""))))))</f>
        <v/>
      </c>
      <c r="AG25" s="249" t="str">
        <f xml:space="preserve">
IF($M25="SL",
IF($E25&gt;$D$1,"",
IF(DATE(YEAR($E25)+(MONTH($E25)&gt;6)+AF$2,6,30)&gt;$D$1,"",
IF(AND($H25&lt;&gt;"",$H25&lt;DATE(YEAR($E25)-(MONTH($E25)&lt;=6)+AF$2,7,1)),"",
IF(AND(SUM($N25:AF25)&lt;$I25,$H25&lt;&gt;"",$H25&lt;=DATE(YEAR($E25)+(MONTH($E25)&gt;6)+AF$2,6,30),$H25&gt;=DATE(YEAR($E25)-(MONTH($E25)&lt;=6)+AF$2,7,1)),$I25/($J25*365)*(DATE(YEAR($H25),MONTH($H25),DAY($H25))-DATE(YEAR($H25)-(MONTH($H25)&lt;=6),7,1)),
IF(AND(SUM($N25:AF25)&lt;$I25,AG$2&lt;=$J25),$I25/($J25*365)*MROUND((EDATE($E25,12*AG$2))-(EDATE($E25,12*AF$2)),5),
IF(AND(SUM($N25:AF25)&lt;$I25,AG$2&gt;$J25),$I25-SUM($N25:AF25),"")))))),
IF($E25&gt;$D$1,"",
IF(DATE(YEAR($E25)+(MONTH($E25)&gt;6)+AF$2,6,30)&gt;$D$1,"",
IF(AND($H25&lt;&gt;"",$H25&lt;DATE(YEAR($E25)-(MONTH($E25)&lt;=6)+AF$2,7,1)),"",
IF(AND(SUM($N25:AF25)&lt;$I25,$H25&lt;&gt;"",$H25&lt;=DATE(YEAR($E25)+(MONTH($E25)&gt;6)+AF$2,6,30),$H25&gt;=DATE(YEAR($E25)-(MONTH($E25)&lt;=6)+AF$2,7,1)),$K25*($I25-SUM($N25:AF25))*((DATE(YEAR($H25),MONTH($H25),DAY($H25))-DATE(YEAR($H25)-(MONTH($H25)&lt;=6),7,1))/365),
IF(AG$2&lt;=$J25,$K25*($I25-SUM($N25:AF25))*MROUND((EDATE($E25,12*AG$2))-(EDATE($E25,12*AF$2)),5)/365,""))))))</f>
        <v/>
      </c>
      <c r="AH25" s="249" t="str">
        <f xml:space="preserve">
IF($M25="SL",
IF($E25&gt;$D$1,"",
IF(DATE(YEAR($E25)+(MONTH($E25)&gt;6)+AG$2,6,30)&gt;$D$1,"",
IF(AND($H25&lt;&gt;"",$H25&lt;DATE(YEAR($E25)-(MONTH($E25)&lt;=6)+AG$2,7,1)),"",
IF(AND(SUM($N25:AG25)&lt;$I25,$H25&lt;&gt;"",$H25&lt;=DATE(YEAR($E25)+(MONTH($E25)&gt;6)+AG$2,6,30),$H25&gt;=DATE(YEAR($E25)-(MONTH($E25)&lt;=6)+AG$2,7,1)),$I25/($J25*365)*(DATE(YEAR($H25),MONTH($H25),DAY($H25))-DATE(YEAR($H25)-(MONTH($H25)&lt;=6),7,1)),
IF(AND(SUM($N25:AG25)&lt;$I25,AH$2&lt;=$J25),$I25/($J25*365)*MROUND((EDATE($E25,12*AH$2))-(EDATE($E25,12*AG$2)),5),
IF(AND(SUM($N25:AG25)&lt;$I25,AH$2&gt;$J25),$I25-SUM($N25:AG25),"")))))),
IF($E25&gt;$D$1,"",
IF(DATE(YEAR($E25)+(MONTH($E25)&gt;6)+AG$2,6,30)&gt;$D$1,"",
IF(AND($H25&lt;&gt;"",$H25&lt;DATE(YEAR($E25)-(MONTH($E25)&lt;=6)+AG$2,7,1)),"",
IF(AND(SUM($N25:AG25)&lt;$I25,$H25&lt;&gt;"",$H25&lt;=DATE(YEAR($E25)+(MONTH($E25)&gt;6)+AG$2,6,30),$H25&gt;=DATE(YEAR($E25)-(MONTH($E25)&lt;=6)+AG$2,7,1)),$K25*($I25-SUM($N25:AG25))*((DATE(YEAR($H25),MONTH($H25),DAY($H25))-DATE(YEAR($H25)-(MONTH($H25)&lt;=6),7,1))/365),
IF(AH$2&lt;=$J25,$K25*($I25-SUM($N25:AG25))*MROUND((EDATE($E25,12*AH$2))-(EDATE($E25,12*AG$2)),5)/365,""))))))</f>
        <v/>
      </c>
      <c r="AI25" s="249" t="str">
        <f xml:space="preserve">
IF($M25="SL",
IF($E25&gt;$D$1,"",
IF(DATE(YEAR($E25)+(MONTH($E25)&gt;6)+AH$2,6,30)&gt;$D$1,"",
IF(AND($H25&lt;&gt;"",$H25&lt;DATE(YEAR($E25)-(MONTH($E25)&lt;=6)+AH$2,7,1)),"",
IF(AND(SUM($N25:AH25)&lt;$I25,$H25&lt;&gt;"",$H25&lt;=DATE(YEAR($E25)+(MONTH($E25)&gt;6)+AH$2,6,30),$H25&gt;=DATE(YEAR($E25)-(MONTH($E25)&lt;=6)+AH$2,7,1)),$I25/($J25*365)*(DATE(YEAR($H25),MONTH($H25),DAY($H25))-DATE(YEAR($H25)-(MONTH($H25)&lt;=6),7,1)),
IF(AND(SUM($N25:AH25)&lt;$I25,AI$2&lt;=$J25),$I25/($J25*365)*MROUND((EDATE($E25,12*AI$2))-(EDATE($E25,12*AH$2)),5),
IF(AND(SUM($N25:AH25)&lt;$I25,AI$2&gt;$J25),$I25-SUM($N25:AH25),"")))))),
IF($E25&gt;$D$1,"",
IF(DATE(YEAR($E25)+(MONTH($E25)&gt;6)+AH$2,6,30)&gt;$D$1,"",
IF(AND($H25&lt;&gt;"",$H25&lt;DATE(YEAR($E25)-(MONTH($E25)&lt;=6)+AH$2,7,1)),"",
IF(AND(SUM($N25:AH25)&lt;$I25,$H25&lt;&gt;"",$H25&lt;=DATE(YEAR($E25)+(MONTH($E25)&gt;6)+AH$2,6,30),$H25&gt;=DATE(YEAR($E25)-(MONTH($E25)&lt;=6)+AH$2,7,1)),$K25*($I25-SUM($N25:AH25))*((DATE(YEAR($H25),MONTH($H25),DAY($H25))-DATE(YEAR($H25)-(MONTH($H25)&lt;=6),7,1))/365),
IF(AI$2&lt;=$J25,$K25*($I25-SUM($N25:AH25))*MROUND((EDATE($E25,12*AI$2))-(EDATE($E25,12*AH$2)),5)/365,""))))))</f>
        <v/>
      </c>
      <c r="AJ25" s="249" t="str">
        <f xml:space="preserve">
IF($M25="SL",
IF($E25&gt;$D$1,"",
IF(DATE(YEAR($E25)+(MONTH($E25)&gt;6)+AI$2,6,30)&gt;$D$1,"",
IF(AND($H25&lt;&gt;"",$H25&lt;DATE(YEAR($E25)-(MONTH($E25)&lt;=6)+AI$2,7,1)),"",
IF(AND(SUM($N25:AI25)&lt;$I25,$H25&lt;&gt;"",$H25&lt;=DATE(YEAR($E25)+(MONTH($E25)&gt;6)+AI$2,6,30),$H25&gt;=DATE(YEAR($E25)-(MONTH($E25)&lt;=6)+AI$2,7,1)),$I25/($J25*365)*(DATE(YEAR($H25),MONTH($H25),DAY($H25))-DATE(YEAR($H25)-(MONTH($H25)&lt;=6),7,1)),
IF(AND(SUM($N25:AI25)&lt;$I25,AJ$2&lt;=$J25),$I25/($J25*365)*MROUND((EDATE($E25,12*AJ$2))-(EDATE($E25,12*AI$2)),5),
IF(AND(SUM($N25:AI25)&lt;$I25,AJ$2&gt;$J25),$I25-SUM($N25:AI25),"")))))),
IF($E25&gt;$D$1,"",
IF(DATE(YEAR($E25)+(MONTH($E25)&gt;6)+AI$2,6,30)&gt;$D$1,"",
IF(AND($H25&lt;&gt;"",$H25&lt;DATE(YEAR($E25)-(MONTH($E25)&lt;=6)+AI$2,7,1)),"",
IF(AND(SUM($N25:AI25)&lt;$I25,$H25&lt;&gt;"",$H25&lt;=DATE(YEAR($E25)+(MONTH($E25)&gt;6)+AI$2,6,30),$H25&gt;=DATE(YEAR($E25)-(MONTH($E25)&lt;=6)+AI$2,7,1)),$K25*($I25-SUM($N25:AI25))*((DATE(YEAR($H25),MONTH($H25),DAY($H25))-DATE(YEAR($H25)-(MONTH($H25)&lt;=6),7,1))/365),
IF(AJ$2&lt;=$J25,$K25*($I25-SUM($N25:AI25))*MROUND((EDATE($E25,12*AJ$2))-(EDATE($E25,12*AI$2)),5)/365,""))))))</f>
        <v/>
      </c>
      <c r="AK25" s="249" t="str">
        <f xml:space="preserve">
IF($M25="SL",
IF($E25&gt;$D$1,"",
IF(DATE(YEAR($E25)+(MONTH($E25)&gt;6)+AJ$2,6,30)&gt;$D$1,"",
IF(AND($H25&lt;&gt;"",$H25&lt;DATE(YEAR($E25)-(MONTH($E25)&lt;=6)+AJ$2,7,1)),"",
IF(AND(SUM($N25:AJ25)&lt;$I25,$H25&lt;&gt;"",$H25&lt;=DATE(YEAR($E25)+(MONTH($E25)&gt;6)+AJ$2,6,30),$H25&gt;=DATE(YEAR($E25)-(MONTH($E25)&lt;=6)+AJ$2,7,1)),$I25/($J25*365)*(DATE(YEAR($H25),MONTH($H25),DAY($H25))-DATE(YEAR($H25)-(MONTH($H25)&lt;=6),7,1)),
IF(AND(SUM($N25:AJ25)&lt;$I25,AK$2&lt;=$J25),$I25/($J25*365)*MROUND((EDATE($E25,12*AK$2))-(EDATE($E25,12*AJ$2)),5),
IF(AND(SUM($N25:AJ25)&lt;$I25,AK$2&gt;$J25),$I25-SUM($N25:AJ25),"")))))),
IF($E25&gt;$D$1,"",
IF(DATE(YEAR($E25)+(MONTH($E25)&gt;6)+AJ$2,6,30)&gt;$D$1,"",
IF(AND($H25&lt;&gt;"",$H25&lt;DATE(YEAR($E25)-(MONTH($E25)&lt;=6)+AJ$2,7,1)),"",
IF(AND(SUM($N25:AJ25)&lt;$I25,$H25&lt;&gt;"",$H25&lt;=DATE(YEAR($E25)+(MONTH($E25)&gt;6)+AJ$2,6,30),$H25&gt;=DATE(YEAR($E25)-(MONTH($E25)&lt;=6)+AJ$2,7,1)),$K25*($I25-SUM($N25:AJ25))*((DATE(YEAR($H25),MONTH($H25),DAY($H25))-DATE(YEAR($H25)-(MONTH($H25)&lt;=6),7,1))/365),
IF(AK$2&lt;=$J25,$K25*($I25-SUM($N25:AJ25))*MROUND((EDATE($E25,12*AK$2))-(EDATE($E25,12*AJ$2)),5)/365,""))))))</f>
        <v/>
      </c>
      <c r="AL25" s="249" t="str">
        <f xml:space="preserve">
IF($M25="SL",
IF($E25&gt;$D$1,"",
IF(DATE(YEAR($E25)+(MONTH($E25)&gt;6)+AK$2,6,30)&gt;$D$1,"",
IF(AND($H25&lt;&gt;"",$H25&lt;DATE(YEAR($E25)-(MONTH($E25)&lt;=6)+AK$2,7,1)),"",
IF(AND(SUM($N25:AK25)&lt;$I25,$H25&lt;&gt;"",$H25&lt;=DATE(YEAR($E25)+(MONTH($E25)&gt;6)+AK$2,6,30),$H25&gt;=DATE(YEAR($E25)-(MONTH($E25)&lt;=6)+AK$2,7,1)),$I25/($J25*365)*(DATE(YEAR($H25),MONTH($H25),DAY($H25))-DATE(YEAR($H25)-(MONTH($H25)&lt;=6),7,1)),
IF(AND(SUM($N25:AK25)&lt;$I25,AL$2&lt;=$J25),$I25/($J25*365)*MROUND((EDATE($E25,12*AL$2))-(EDATE($E25,12*AK$2)),5),
IF(AND(SUM($N25:AK25)&lt;$I25,AL$2&gt;$J25),$I25-SUM($N25:AK25),"")))))),
IF($E25&gt;$D$1,"",
IF(DATE(YEAR($E25)+(MONTH($E25)&gt;6)+AK$2,6,30)&gt;$D$1,"",
IF(AND($H25&lt;&gt;"",$H25&lt;DATE(YEAR($E25)-(MONTH($E25)&lt;=6)+AK$2,7,1)),"",
IF(AND(SUM($N25:AK25)&lt;$I25,$H25&lt;&gt;"",$H25&lt;=DATE(YEAR($E25)+(MONTH($E25)&gt;6)+AK$2,6,30),$H25&gt;=DATE(YEAR($E25)-(MONTH($E25)&lt;=6)+AK$2,7,1)),$K25*($I25-SUM($N25:AK25))*((DATE(YEAR($H25),MONTH($H25),DAY($H25))-DATE(YEAR($H25)-(MONTH($H25)&lt;=6),7,1))/365),
IF(AL$2&lt;=$J25,$K25*($I25-SUM($N25:AK25))*MROUND((EDATE($E25,12*AL$2))-(EDATE($E25,12*AK$2)),5)/365,""))))))</f>
        <v/>
      </c>
      <c r="AM25" s="249" t="str">
        <f xml:space="preserve">
IF($M25="SL",
IF($E25&gt;$D$1,"",
IF(DATE(YEAR($E25)+(MONTH($E25)&gt;6)+AL$2,6,30)&gt;$D$1,"",
IF(AND($H25&lt;&gt;"",$H25&lt;DATE(YEAR($E25)-(MONTH($E25)&lt;=6)+AL$2,7,1)),"",
IF(AND(SUM($N25:AL25)&lt;$I25,$H25&lt;&gt;"",$H25&lt;=DATE(YEAR($E25)+(MONTH($E25)&gt;6)+AL$2,6,30),$H25&gt;=DATE(YEAR($E25)-(MONTH($E25)&lt;=6)+AL$2,7,1)),$I25/($J25*365)*(DATE(YEAR($H25),MONTH($H25),DAY($H25))-DATE(YEAR($H25)-(MONTH($H25)&lt;=6),7,1)),
IF(AND(SUM($N25:AL25)&lt;$I25,AM$2&lt;=$J25),$I25/($J25*365)*MROUND((EDATE($E25,12*AM$2))-(EDATE($E25,12*AL$2)),5),
IF(AND(SUM($N25:AL25)&lt;$I25,AM$2&gt;$J25),$I25-SUM($N25:AL25),"")))))),
IF($E25&gt;$D$1,"",
IF(DATE(YEAR($E25)+(MONTH($E25)&gt;6)+AL$2,6,30)&gt;$D$1,"",
IF(AND($H25&lt;&gt;"",$H25&lt;DATE(YEAR($E25)-(MONTH($E25)&lt;=6)+AL$2,7,1)),"",
IF(AND(SUM($N25:AL25)&lt;$I25,$H25&lt;&gt;"",$H25&lt;=DATE(YEAR($E25)+(MONTH($E25)&gt;6)+AL$2,6,30),$H25&gt;=DATE(YEAR($E25)-(MONTH($E25)&lt;=6)+AL$2,7,1)),$K25*($I25-SUM($N25:AL25))*((DATE(YEAR($H25),MONTH($H25),DAY($H25))-DATE(YEAR($H25)-(MONTH($H25)&lt;=6),7,1))/365),
IF(AM$2&lt;=$J25,$K25*($I25-SUM($N25:AL25))*MROUND((EDATE($E25,12*AM$2))-(EDATE($E25,12*AL$2)),5)/365,""))))))</f>
        <v/>
      </c>
      <c r="AN25" s="249" t="str">
        <f xml:space="preserve">
IF($M25="SL",
IF($E25&gt;$D$1,"",
IF(DATE(YEAR($E25)+(MONTH($E25)&gt;6)+AM$2,6,30)&gt;$D$1,"",
IF(AND($H25&lt;&gt;"",$H25&lt;DATE(YEAR($E25)-(MONTH($E25)&lt;=6)+AM$2,7,1)),"",
IF(AND(SUM($N25:AM25)&lt;$I25,$H25&lt;&gt;"",$H25&lt;=DATE(YEAR($E25)+(MONTH($E25)&gt;6)+AM$2,6,30),$H25&gt;=DATE(YEAR($E25)-(MONTH($E25)&lt;=6)+AM$2,7,1)),$I25/($J25*365)*(DATE(YEAR($H25),MONTH($H25),DAY($H25))-DATE(YEAR($H25)-(MONTH($H25)&lt;=6),7,1)),
IF(AND(SUM($N25:AM25)&lt;$I25,AN$2&lt;=$J25),$I25/($J25*365)*MROUND((EDATE($E25,12*AN$2))-(EDATE($E25,12*AM$2)),5),
IF(AND(SUM($N25:AM25)&lt;$I25,AN$2&gt;$J25),$I25-SUM($N25:AM25),"")))))),
IF($E25&gt;$D$1,"",
IF(DATE(YEAR($E25)+(MONTH($E25)&gt;6)+AM$2,6,30)&gt;$D$1,"",
IF(AND($H25&lt;&gt;"",$H25&lt;DATE(YEAR($E25)-(MONTH($E25)&lt;=6)+AM$2,7,1)),"",
IF(AND(SUM($N25:AM25)&lt;$I25,$H25&lt;&gt;"",$H25&lt;=DATE(YEAR($E25)+(MONTH($E25)&gt;6)+AM$2,6,30),$H25&gt;=DATE(YEAR($E25)-(MONTH($E25)&lt;=6)+AM$2,7,1)),$K25*($I25-SUM($N25:AM25))*((DATE(YEAR($H25),MONTH($H25),DAY($H25))-DATE(YEAR($H25)-(MONTH($H25)&lt;=6),7,1))/365),
IF(AN$2&lt;=$J25,$K25*($I25-SUM($N25:AM25))*MROUND((EDATE($E25,12*AN$2))-(EDATE($E25,12*AM$2)),5)/365,""))))))</f>
        <v/>
      </c>
      <c r="AO25" s="249" t="str">
        <f xml:space="preserve">
IF($M25="SL",
IF($E25&gt;$D$1,"",
IF(DATE(YEAR($E25)+(MONTH($E25)&gt;6)+AN$2,6,30)&gt;$D$1,"",
IF(AND($H25&lt;&gt;"",$H25&lt;DATE(YEAR($E25)-(MONTH($E25)&lt;=6)+AN$2,7,1)),"",
IF(AND(SUM($N25:AN25)&lt;$I25,$H25&lt;&gt;"",$H25&lt;=DATE(YEAR($E25)+(MONTH($E25)&gt;6)+AN$2,6,30),$H25&gt;=DATE(YEAR($E25)-(MONTH($E25)&lt;=6)+AN$2,7,1)),$I25/($J25*365)*(DATE(YEAR($H25),MONTH($H25),DAY($H25))-DATE(YEAR($H25)-(MONTH($H25)&lt;=6),7,1)),
IF(AND(SUM($N25:AN25)&lt;$I25,AO$2&lt;=$J25),$I25/($J25*365)*MROUND((EDATE($E25,12*AO$2))-(EDATE($E25,12*AN$2)),5),
IF(AND(SUM($N25:AN25)&lt;$I25,AO$2&gt;$J25),$I25-SUM($N25:AN25),"")))))),
IF($E25&gt;$D$1,"",
IF(DATE(YEAR($E25)+(MONTH($E25)&gt;6)+AN$2,6,30)&gt;$D$1,"",
IF(AND($H25&lt;&gt;"",$H25&lt;DATE(YEAR($E25)-(MONTH($E25)&lt;=6)+AN$2,7,1)),"",
IF(AND(SUM($N25:AN25)&lt;$I25,$H25&lt;&gt;"",$H25&lt;=DATE(YEAR($E25)+(MONTH($E25)&gt;6)+AN$2,6,30),$H25&gt;=DATE(YEAR($E25)-(MONTH($E25)&lt;=6)+AN$2,7,1)),$K25*($I25-SUM($N25:AN25))*((DATE(YEAR($H25),MONTH($H25),DAY($H25))-DATE(YEAR($H25)-(MONTH($H25)&lt;=6),7,1))/365),
IF(AO$2&lt;=$J25,$K25*($I25-SUM($N25:AN25))*MROUND((EDATE($E25,12*AO$2))-(EDATE($E25,12*AN$2)),5)/365,""))))))</f>
        <v/>
      </c>
      <c r="AP25" s="249" t="str">
        <f xml:space="preserve">
IF($M25="SL",
IF($E25&gt;$D$1,"",
IF(DATE(YEAR($E25)+(MONTH($E25)&gt;6)+AO$2,6,30)&gt;$D$1,"",
IF(AND($H25&lt;&gt;"",$H25&lt;DATE(YEAR($E25)-(MONTH($E25)&lt;=6)+AO$2,7,1)),"",
IF(AND(SUM($N25:AO25)&lt;$I25,$H25&lt;&gt;"",$H25&lt;=DATE(YEAR($E25)+(MONTH($E25)&gt;6)+AO$2,6,30),$H25&gt;=DATE(YEAR($E25)-(MONTH($E25)&lt;=6)+AO$2,7,1)),$I25/($J25*365)*(DATE(YEAR($H25),MONTH($H25),DAY($H25))-DATE(YEAR($H25)-(MONTH($H25)&lt;=6),7,1)),
IF(AND(SUM($N25:AO25)&lt;$I25,AP$2&lt;=$J25),$I25/($J25*365)*MROUND((EDATE($E25,12*AP$2))-(EDATE($E25,12*AO$2)),5),
IF(AND(SUM($N25:AO25)&lt;$I25,AP$2&gt;$J25),$I25-SUM($N25:AO25),"")))))),
IF($E25&gt;$D$1,"",
IF(DATE(YEAR($E25)+(MONTH($E25)&gt;6)+AO$2,6,30)&gt;$D$1,"",
IF(AND($H25&lt;&gt;"",$H25&lt;DATE(YEAR($E25)-(MONTH($E25)&lt;=6)+AO$2,7,1)),"",
IF(AND(SUM($N25:AO25)&lt;$I25,$H25&lt;&gt;"",$H25&lt;=DATE(YEAR($E25)+(MONTH($E25)&gt;6)+AO$2,6,30),$H25&gt;=DATE(YEAR($E25)-(MONTH($E25)&lt;=6)+AO$2,7,1)),$K25*($I25-SUM($N25:AO25))*((DATE(YEAR($H25),MONTH($H25),DAY($H25))-DATE(YEAR($H25)-(MONTH($H25)&lt;=6),7,1))/365),
IF(AP$2&lt;=$J25,$K25*($I25-SUM($N25:AO25))*MROUND((EDATE($E25,12*AP$2))-(EDATE($E25,12*AO$2)),5)/365,""))))))</f>
        <v/>
      </c>
      <c r="AQ25" s="249" t="str">
        <f xml:space="preserve">
IF($M25="SL",
IF($E25&gt;$D$1,"",
IF(DATE(YEAR($E25)+(MONTH($E25)&gt;6)+AP$2,6,30)&gt;$D$1,"",
IF(AND($H25&lt;&gt;"",$H25&lt;DATE(YEAR($E25)-(MONTH($E25)&lt;=6)+AP$2,7,1)),"",
IF(AND(SUM($N25:AP25)&lt;$I25,$H25&lt;&gt;"",$H25&lt;=DATE(YEAR($E25)+(MONTH($E25)&gt;6)+AP$2,6,30),$H25&gt;=DATE(YEAR($E25)-(MONTH($E25)&lt;=6)+AP$2,7,1)),$I25/($J25*365)*(DATE(YEAR($H25),MONTH($H25),DAY($H25))-DATE(YEAR($H25)-(MONTH($H25)&lt;=6),7,1)),
IF(AND(SUM($N25:AP25)&lt;$I25,AQ$2&lt;=$J25),$I25/($J25*365)*MROUND((EDATE($E25,12*AQ$2))-(EDATE($E25,12*AP$2)),5),
IF(AND(SUM($N25:AP25)&lt;$I25,AQ$2&gt;$J25),$I25-SUM($N25:AP25),"")))))),
IF($E25&gt;$D$1,"",
IF(DATE(YEAR($E25)+(MONTH($E25)&gt;6)+AP$2,6,30)&gt;$D$1,"",
IF(AND($H25&lt;&gt;"",$H25&lt;DATE(YEAR($E25)-(MONTH($E25)&lt;=6)+AP$2,7,1)),"",
IF(AND(SUM($N25:AP25)&lt;$I25,$H25&lt;&gt;"",$H25&lt;=DATE(YEAR($E25)+(MONTH($E25)&gt;6)+AP$2,6,30),$H25&gt;=DATE(YEAR($E25)-(MONTH($E25)&lt;=6)+AP$2,7,1)),$K25*($I25-SUM($N25:AP25))*((DATE(YEAR($H25),MONTH($H25),DAY($H25))-DATE(YEAR($H25)-(MONTH($H25)&lt;=6),7,1))/365),
IF(AQ$2&lt;=$J25,$K25*($I25-SUM($N25:AP25))*MROUND((EDATE($E25,12*AQ$2))-(EDATE($E25,12*AP$2)),5)/365,""))))))</f>
        <v/>
      </c>
      <c r="AR25" s="250">
        <f t="shared" si="6"/>
        <v>0</v>
      </c>
      <c r="AS25" s="250">
        <f t="shared" si="7"/>
        <v>0</v>
      </c>
      <c r="AU25" s="250">
        <f t="shared" si="8"/>
        <v>0</v>
      </c>
      <c r="AV25" s="250">
        <f t="shared" si="9"/>
        <v>0</v>
      </c>
      <c r="AW25" s="243" t="str">
        <f t="shared" si="10"/>
        <v/>
      </c>
      <c r="AX25" s="243" t="str">
        <f t="shared" si="11"/>
        <v/>
      </c>
      <c r="AY25" s="290" t="str">
        <f t="shared" si="1"/>
        <v/>
      </c>
    </row>
    <row r="26" spans="2:51" x14ac:dyDescent="0.35">
      <c r="B26" s="244" t="str">
        <f t="shared" si="12"/>
        <v/>
      </c>
      <c r="C26" s="244"/>
      <c r="D26" s="244"/>
      <c r="E26" s="407"/>
      <c r="F26" s="246" t="str">
        <f t="shared" si="3"/>
        <v/>
      </c>
      <c r="G26" s="246" t="str">
        <f t="shared" si="13"/>
        <v/>
      </c>
      <c r="H26" s="408"/>
      <c r="I26" s="250"/>
      <c r="J26" s="244"/>
      <c r="K26" s="247" t="str">
        <f t="shared" si="14"/>
        <v/>
      </c>
      <c r="L26" s="297"/>
      <c r="M26" s="409" t="str">
        <f>IFERROR(VLOOKUP($L26,'Ref tables'!$I$3:$J$4,2,0),"")</f>
        <v/>
      </c>
      <c r="N26" s="249" t="str">
        <f t="shared" si="15"/>
        <v/>
      </c>
      <c r="O26" s="249" t="str">
        <f xml:space="preserve">
IF($M26="SL",
IF($E26&gt;$D$1,"",
IF(DATE(YEAR($E26)+(MONTH($E26)&gt;6)+N$2,6,30)&gt;$D$1,"",
IF(AND($H26&lt;&gt;"",$H26&lt;DATE(YEAR($E26)-(MONTH($E26)&lt;=6)+N$2,7,1)),"",
IF(AND(SUM($N26:N26)&lt;$I26,$H26&lt;&gt;"",$H26&lt;=DATE(YEAR($E26)+(MONTH($E26)&gt;6)+N$2,6,30),$H26&gt;=DATE(YEAR($E26)-(MONTH($E26)&lt;=6)+N$2,7,1)),$I26/($J26*365)*(DATE(YEAR($H26),MONTH($H26),DAY($H26))-DATE(YEAR($H26)-(MONTH($H26)&lt;=6),7,1)),
IF(AND(SUM($N26:N26)&lt;$I26,O$2&lt;=$J26),$I26/($J26*365)*MROUND((EDATE($E26,12*O$2))-(EDATE($E26,12*N$2)),5),
IF(AND(SUM($N26:N26)&lt;$I26,O$2&gt;$J26),$I26-SUM($N26:N26),"")))))),
IF($E26&gt;$D$1,"",
IF(DATE(YEAR($E26)+(MONTH($E26)&gt;6)+N$2,6,30)&gt;$D$1,"",
IF(AND($H26&lt;&gt;"",$H26&lt;DATE(YEAR($E26)-(MONTH($E26)&lt;=6)+N$2,7,1)),"",
IF(AND(SUM($N26:N26)&lt;$I26,$H26&lt;&gt;"",$H26&lt;=DATE(YEAR($E26)+(MONTH($E26)&gt;6)+N$2,6,30),$H26&gt;=DATE(YEAR($E26)-(MONTH($E26)&lt;=6)+N$2,7,1)),$K26*($I26-SUM($N26:N26))*((DATE(YEAR($H26),MONTH($H26),DAY($H26))-DATE(YEAR($H26)-(MONTH($H26)&lt;=6),7,1))/365),
IF(O$2&lt;=$J26,$K26*($I26-SUM($N26:N26))*MROUND((EDATE($E26,12*O$2))-(EDATE($E26,12*N$2)),5)/365,""))))))</f>
        <v/>
      </c>
      <c r="P26" s="249" t="str">
        <f xml:space="preserve">
IF($M26="SL",
IF($E26&gt;$D$1,"",
IF(DATE(YEAR($E26)+(MONTH($E26)&gt;6)+O$2,6,30)&gt;$D$1,"",
IF(AND($H26&lt;&gt;"",$H26&lt;DATE(YEAR($E26)-(MONTH($E26)&lt;=6)+O$2,7,1)),"",
IF(AND(SUM($N26:O26)&lt;$I26,$H26&lt;&gt;"",$H26&lt;=DATE(YEAR($E26)+(MONTH($E26)&gt;6)+O$2,6,30),$H26&gt;=DATE(YEAR($E26)-(MONTH($E26)&lt;=6)+O$2,7,1)),$I26/($J26*365)*(DATE(YEAR($H26),MONTH($H26),DAY($H26))-DATE(YEAR($H26)-(MONTH($H26)&lt;=6),7,1)),
IF(AND(SUM($N26:O26)&lt;$I26,P$2&lt;=$J26),$I26/($J26*365)*MROUND((EDATE($E26,12*P$2))-(EDATE($E26,12*O$2)),5),
IF(AND(SUM($N26:O26)&lt;$I26,P$2&gt;$J26),$I26-SUM($N26:O26),"")))))),
IF($E26&gt;$D$1,"",
IF(DATE(YEAR($E26)+(MONTH($E26)&gt;6)+O$2,6,30)&gt;$D$1,"",
IF(AND($H26&lt;&gt;"",$H26&lt;DATE(YEAR($E26)-(MONTH($E26)&lt;=6)+O$2,7,1)),"",
IF(AND(SUM($N26:O26)&lt;$I26,$H26&lt;&gt;"",$H26&lt;=DATE(YEAR($E26)+(MONTH($E26)&gt;6)+O$2,6,30),$H26&gt;=DATE(YEAR($E26)-(MONTH($E26)&lt;=6)+O$2,7,1)),$K26*($I26-SUM($N26:O26))*((DATE(YEAR($H26),MONTH($H26),DAY($H26))-DATE(YEAR($H26)-(MONTH($H26)&lt;=6),7,1))/365),
IF(P$2&lt;=$J26,$K26*($I26-SUM($N26:O26))*MROUND((EDATE($E26,12*P$2))-(EDATE($E26,12*O$2)),5)/365,""))))))</f>
        <v/>
      </c>
      <c r="Q26" s="249" t="str">
        <f xml:space="preserve">
IF($M26="SL",
IF($E26&gt;$D$1,"",
IF(DATE(YEAR($E26)+(MONTH($E26)&gt;6)+P$2,6,30)&gt;$D$1,"",
IF(AND($H26&lt;&gt;"",$H26&lt;DATE(YEAR($E26)-(MONTH($E26)&lt;=6)+P$2,7,1)),"",
IF(AND(SUM($N26:P26)&lt;$I26,$H26&lt;&gt;"",$H26&lt;=DATE(YEAR($E26)+(MONTH($E26)&gt;6)+P$2,6,30),$H26&gt;=DATE(YEAR($E26)-(MONTH($E26)&lt;=6)+P$2,7,1)),$I26/($J26*365)*(DATE(YEAR($H26),MONTH($H26),DAY($H26))-DATE(YEAR($H26)-(MONTH($H26)&lt;=6),7,1)),
IF(AND(SUM($N26:P26)&lt;$I26,Q$2&lt;=$J26),$I26/($J26*365)*MROUND((EDATE($E26,12*Q$2))-(EDATE($E26,12*P$2)),5),
IF(AND(SUM($N26:P26)&lt;$I26,Q$2&gt;$J26),$I26-SUM($N26:P26),"")))))),
IF($E26&gt;$D$1,"",
IF(DATE(YEAR($E26)+(MONTH($E26)&gt;6)+P$2,6,30)&gt;$D$1,"",
IF(AND($H26&lt;&gt;"",$H26&lt;DATE(YEAR($E26)-(MONTH($E26)&lt;=6)+P$2,7,1)),"",
IF(AND(SUM($N26:P26)&lt;$I26,$H26&lt;&gt;"",$H26&lt;=DATE(YEAR($E26)+(MONTH($E26)&gt;6)+P$2,6,30),$H26&gt;=DATE(YEAR($E26)-(MONTH($E26)&lt;=6)+P$2,7,1)),$K26*($I26-SUM($N26:P26))*((DATE(YEAR($H26),MONTH($H26),DAY($H26))-DATE(YEAR($H26)-(MONTH($H26)&lt;=6),7,1))/365),
IF(Q$2&lt;=$J26,$K26*($I26-SUM($N26:P26))*MROUND((EDATE($E26,12*Q$2))-(EDATE($E26,12*P$2)),5)/365,""))))))</f>
        <v/>
      </c>
      <c r="R26" s="249" t="str">
        <f xml:space="preserve">
IF($M26="SL",
IF($E26&gt;$D$1,"",
IF(DATE(YEAR($E26)+(MONTH($E26)&gt;6)+Q$2,6,30)&gt;$D$1,"",
IF(AND($H26&lt;&gt;"",$H26&lt;DATE(YEAR($E26)-(MONTH($E26)&lt;=6)+Q$2,7,1)),"",
IF(AND(SUM($N26:Q26)&lt;$I26,$H26&lt;&gt;"",$H26&lt;=DATE(YEAR($E26)+(MONTH($E26)&gt;6)+Q$2,6,30),$H26&gt;=DATE(YEAR($E26)-(MONTH($E26)&lt;=6)+Q$2,7,1)),$I26/($J26*365)*(DATE(YEAR($H26),MONTH($H26),DAY($H26))-DATE(YEAR($H26)-(MONTH($H26)&lt;=6),7,1)),
IF(AND(SUM($N26:Q26)&lt;$I26,R$2&lt;=$J26),$I26/($J26*365)*MROUND((EDATE($E26,12*R$2))-(EDATE($E26,12*Q$2)),5),
IF(AND(SUM($N26:Q26)&lt;$I26,R$2&gt;$J26),$I26-SUM($N26:Q26),"")))))),
IF($E26&gt;$D$1,"",
IF(DATE(YEAR($E26)+(MONTH($E26)&gt;6)+Q$2,6,30)&gt;$D$1,"",
IF(AND($H26&lt;&gt;"",$H26&lt;DATE(YEAR($E26)-(MONTH($E26)&lt;=6)+Q$2,7,1)),"",
IF(AND(SUM($N26:Q26)&lt;$I26,$H26&lt;&gt;"",$H26&lt;=DATE(YEAR($E26)+(MONTH($E26)&gt;6)+Q$2,6,30),$H26&gt;=DATE(YEAR($E26)-(MONTH($E26)&lt;=6)+Q$2,7,1)),$K26*($I26-SUM($N26:Q26))*((DATE(YEAR($H26),MONTH($H26),DAY($H26))-DATE(YEAR($H26)-(MONTH($H26)&lt;=6),7,1))/365),
IF(R$2&lt;=$J26,$K26*($I26-SUM($N26:Q26))*MROUND((EDATE($E26,12*R$2))-(EDATE($E26,12*Q$2)),5)/365,""))))))</f>
        <v/>
      </c>
      <c r="S26" s="249" t="str">
        <f xml:space="preserve">
IF($M26="SL",
IF($E26&gt;$D$1,"",
IF(DATE(YEAR($E26)+(MONTH($E26)&gt;6)+R$2,6,30)&gt;$D$1,"",
IF(AND($H26&lt;&gt;"",$H26&lt;DATE(YEAR($E26)-(MONTH($E26)&lt;=6)+R$2,7,1)),"",
IF(AND(SUM($N26:R26)&lt;$I26,$H26&lt;&gt;"",$H26&lt;=DATE(YEAR($E26)+(MONTH($E26)&gt;6)+R$2,6,30),$H26&gt;=DATE(YEAR($E26)-(MONTH($E26)&lt;=6)+R$2,7,1)),$I26/($J26*365)*(DATE(YEAR($H26),MONTH($H26),DAY($H26))-DATE(YEAR($H26)-(MONTH($H26)&lt;=6),7,1)),
IF(AND(SUM($N26:R26)&lt;$I26,S$2&lt;=$J26),$I26/($J26*365)*MROUND((EDATE($E26,12*S$2))-(EDATE($E26,12*R$2)),5),
IF(AND(SUM($N26:R26)&lt;$I26,S$2&gt;$J26),$I26-SUM($N26:R26),"")))))),
IF($E26&gt;$D$1,"",
IF(DATE(YEAR($E26)+(MONTH($E26)&gt;6)+R$2,6,30)&gt;$D$1,"",
IF(AND($H26&lt;&gt;"",$H26&lt;DATE(YEAR($E26)-(MONTH($E26)&lt;=6)+R$2,7,1)),"",
IF(AND(SUM($N26:R26)&lt;$I26,$H26&lt;&gt;"",$H26&lt;=DATE(YEAR($E26)+(MONTH($E26)&gt;6)+R$2,6,30),$H26&gt;=DATE(YEAR($E26)-(MONTH($E26)&lt;=6)+R$2,7,1)),$K26*($I26-SUM($N26:R26))*((DATE(YEAR($H26),MONTH($H26),DAY($H26))-DATE(YEAR($H26)-(MONTH($H26)&lt;=6),7,1))/365),
IF(S$2&lt;=$J26,$K26*($I26-SUM($N26:R26))*MROUND((EDATE($E26,12*S$2))-(EDATE($E26,12*R$2)),5)/365,""))))))</f>
        <v/>
      </c>
      <c r="T26" s="249" t="str">
        <f xml:space="preserve">
IF($M26="SL",
IF($E26&gt;$D$1,"",
IF(DATE(YEAR($E26)+(MONTH($E26)&gt;6)+S$2,6,30)&gt;$D$1,"",
IF(AND($H26&lt;&gt;"",$H26&lt;DATE(YEAR($E26)-(MONTH($E26)&lt;=6)+S$2,7,1)),"",
IF(AND(SUM($N26:S26)&lt;$I26,$H26&lt;&gt;"",$H26&lt;=DATE(YEAR($E26)+(MONTH($E26)&gt;6)+S$2,6,30),$H26&gt;=DATE(YEAR($E26)-(MONTH($E26)&lt;=6)+S$2,7,1)),$I26/($J26*365)*(DATE(YEAR($H26),MONTH($H26),DAY($H26))-DATE(YEAR($H26)-(MONTH($H26)&lt;=6),7,1)),
IF(AND(SUM($N26:S26)&lt;$I26,T$2&lt;=$J26),$I26/($J26*365)*MROUND((EDATE($E26,12*T$2))-(EDATE($E26,12*S$2)),5),
IF(AND(SUM($N26:S26)&lt;$I26,T$2&gt;$J26),$I26-SUM($N26:S26),"")))))),
IF($E26&gt;$D$1,"",
IF(DATE(YEAR($E26)+(MONTH($E26)&gt;6)+S$2,6,30)&gt;$D$1,"",
IF(AND($H26&lt;&gt;"",$H26&lt;DATE(YEAR($E26)-(MONTH($E26)&lt;=6)+S$2,7,1)),"",
IF(AND(SUM($N26:S26)&lt;$I26,$H26&lt;&gt;"",$H26&lt;=DATE(YEAR($E26)+(MONTH($E26)&gt;6)+S$2,6,30),$H26&gt;=DATE(YEAR($E26)-(MONTH($E26)&lt;=6)+S$2,7,1)),$K26*($I26-SUM($N26:S26))*((DATE(YEAR($H26),MONTH($H26),DAY($H26))-DATE(YEAR($H26)-(MONTH($H26)&lt;=6),7,1))/365),
IF(T$2&lt;=$J26,$K26*($I26-SUM($N26:S26))*MROUND((EDATE($E26,12*T$2))-(EDATE($E26,12*S$2)),5)/365,""))))))</f>
        <v/>
      </c>
      <c r="U26" s="249" t="str">
        <f xml:space="preserve">
IF($M26="SL",
IF($E26&gt;$D$1,"",
IF(DATE(YEAR($E26)+(MONTH($E26)&gt;6)+T$2,6,30)&gt;$D$1,"",
IF(AND($H26&lt;&gt;"",$H26&lt;DATE(YEAR($E26)-(MONTH($E26)&lt;=6)+T$2,7,1)),"",
IF(AND(SUM($N26:T26)&lt;$I26,$H26&lt;&gt;"",$H26&lt;=DATE(YEAR($E26)+(MONTH($E26)&gt;6)+T$2,6,30),$H26&gt;=DATE(YEAR($E26)-(MONTH($E26)&lt;=6)+T$2,7,1)),$I26/($J26*365)*(DATE(YEAR($H26),MONTH($H26),DAY($H26))-DATE(YEAR($H26)-(MONTH($H26)&lt;=6),7,1)),
IF(AND(SUM($N26:T26)&lt;$I26,U$2&lt;=$J26),$I26/($J26*365)*MROUND((EDATE($E26,12*U$2))-(EDATE($E26,12*T$2)),5),
IF(AND(SUM($N26:T26)&lt;$I26,U$2&gt;$J26),$I26-SUM($N26:T26),"")))))),
IF($E26&gt;$D$1,"",
IF(DATE(YEAR($E26)+(MONTH($E26)&gt;6)+T$2,6,30)&gt;$D$1,"",
IF(AND($H26&lt;&gt;"",$H26&lt;DATE(YEAR($E26)-(MONTH($E26)&lt;=6)+T$2,7,1)),"",
IF(AND(SUM($N26:T26)&lt;$I26,$H26&lt;&gt;"",$H26&lt;=DATE(YEAR($E26)+(MONTH($E26)&gt;6)+T$2,6,30),$H26&gt;=DATE(YEAR($E26)-(MONTH($E26)&lt;=6)+T$2,7,1)),$K26*($I26-SUM($N26:T26))*((DATE(YEAR($H26),MONTH($H26),DAY($H26))-DATE(YEAR($H26)-(MONTH($H26)&lt;=6),7,1))/365),
IF(U$2&lt;=$J26,$K26*($I26-SUM($N26:T26))*MROUND((EDATE($E26,12*U$2))-(EDATE($E26,12*T$2)),5)/365,""))))))</f>
        <v/>
      </c>
      <c r="V26" s="249" t="str">
        <f xml:space="preserve">
IF($M26="SL",
IF($E26&gt;$D$1,"",
IF(DATE(YEAR($E26)+(MONTH($E26)&gt;6)+U$2,6,30)&gt;$D$1,"",
IF(AND($H26&lt;&gt;"",$H26&lt;DATE(YEAR($E26)-(MONTH($E26)&lt;=6)+U$2,7,1)),"",
IF(AND(SUM($N26:U26)&lt;$I26,$H26&lt;&gt;"",$H26&lt;=DATE(YEAR($E26)+(MONTH($E26)&gt;6)+U$2,6,30),$H26&gt;=DATE(YEAR($E26)-(MONTH($E26)&lt;=6)+U$2,7,1)),$I26/($J26*365)*(DATE(YEAR($H26),MONTH($H26),DAY($H26))-DATE(YEAR($H26)-(MONTH($H26)&lt;=6),7,1)),
IF(AND(SUM($N26:U26)&lt;$I26,V$2&lt;=$J26),$I26/($J26*365)*MROUND((EDATE($E26,12*V$2))-(EDATE($E26,12*U$2)),5),
IF(AND(SUM($N26:U26)&lt;$I26,V$2&gt;$J26),$I26-SUM($N26:U26),"")))))),
IF($E26&gt;$D$1,"",
IF(DATE(YEAR($E26)+(MONTH($E26)&gt;6)+U$2,6,30)&gt;$D$1,"",
IF(AND($H26&lt;&gt;"",$H26&lt;DATE(YEAR($E26)-(MONTH($E26)&lt;=6)+U$2,7,1)),"",
IF(AND(SUM($N26:U26)&lt;$I26,$H26&lt;&gt;"",$H26&lt;=DATE(YEAR($E26)+(MONTH($E26)&gt;6)+U$2,6,30),$H26&gt;=DATE(YEAR($E26)-(MONTH($E26)&lt;=6)+U$2,7,1)),$K26*($I26-SUM($N26:U26))*((DATE(YEAR($H26),MONTH($H26),DAY($H26))-DATE(YEAR($H26)-(MONTH($H26)&lt;=6),7,1))/365),
IF(V$2&lt;=$J26,$K26*($I26-SUM($N26:U26))*MROUND((EDATE($E26,12*V$2))-(EDATE($E26,12*U$2)),5)/365,""))))))</f>
        <v/>
      </c>
      <c r="W26" s="249" t="str">
        <f xml:space="preserve">
IF($M26="SL",
IF($E26&gt;$D$1,"",
IF(DATE(YEAR($E26)+(MONTH($E26)&gt;6)+V$2,6,30)&gt;$D$1,"",
IF(AND($H26&lt;&gt;"",$H26&lt;DATE(YEAR($E26)-(MONTH($E26)&lt;=6)+V$2,7,1)),"",
IF(AND(SUM($N26:V26)&lt;$I26,$H26&lt;&gt;"",$H26&lt;=DATE(YEAR($E26)+(MONTH($E26)&gt;6)+V$2,6,30),$H26&gt;=DATE(YEAR($E26)-(MONTH($E26)&lt;=6)+V$2,7,1)),$I26/($J26*365)*(DATE(YEAR($H26),MONTH($H26),DAY($H26))-DATE(YEAR($H26)-(MONTH($H26)&lt;=6),7,1)),
IF(AND(SUM($N26:V26)&lt;$I26,W$2&lt;=$J26),$I26/($J26*365)*MROUND((EDATE($E26,12*W$2))-(EDATE($E26,12*V$2)),5),
IF(AND(SUM($N26:V26)&lt;$I26,W$2&gt;$J26),$I26-SUM($N26:V26),"")))))),
IF($E26&gt;$D$1,"",
IF(DATE(YEAR($E26)+(MONTH($E26)&gt;6)+V$2,6,30)&gt;$D$1,"",
IF(AND($H26&lt;&gt;"",$H26&lt;DATE(YEAR($E26)-(MONTH($E26)&lt;=6)+V$2,7,1)),"",
IF(AND(SUM($N26:V26)&lt;$I26,$H26&lt;&gt;"",$H26&lt;=DATE(YEAR($E26)+(MONTH($E26)&gt;6)+V$2,6,30),$H26&gt;=DATE(YEAR($E26)-(MONTH($E26)&lt;=6)+V$2,7,1)),$K26*($I26-SUM($N26:V26))*((DATE(YEAR($H26),MONTH($H26),DAY($H26))-DATE(YEAR($H26)-(MONTH($H26)&lt;=6),7,1))/365),
IF(W$2&lt;=$J26,$K26*($I26-SUM($N26:V26))*MROUND((EDATE($E26,12*W$2))-(EDATE($E26,12*V$2)),5)/365,""))))))</f>
        <v/>
      </c>
      <c r="X26" s="249" t="str">
        <f xml:space="preserve">
IF($M26="SL",
IF($E26&gt;$D$1,"",
IF(DATE(YEAR($E26)+(MONTH($E26)&gt;6)+W$2,6,30)&gt;$D$1,"",
IF(AND($H26&lt;&gt;"",$H26&lt;DATE(YEAR($E26)-(MONTH($E26)&lt;=6)+W$2,7,1)),"",
IF(AND(SUM($N26:W26)&lt;$I26,$H26&lt;&gt;"",$H26&lt;=DATE(YEAR($E26)+(MONTH($E26)&gt;6)+W$2,6,30),$H26&gt;=DATE(YEAR($E26)-(MONTH($E26)&lt;=6)+W$2,7,1)),$I26/($J26*365)*(DATE(YEAR($H26),MONTH($H26),DAY($H26))-DATE(YEAR($H26)-(MONTH($H26)&lt;=6),7,1)),
IF(AND(SUM($N26:W26)&lt;$I26,X$2&lt;=$J26),$I26/($J26*365)*MROUND((EDATE($E26,12*X$2))-(EDATE($E26,12*W$2)),5),
IF(AND(SUM($N26:W26)&lt;$I26,X$2&gt;$J26),$I26-SUM($N26:W26),"")))))),
IF($E26&gt;$D$1,"",
IF(DATE(YEAR($E26)+(MONTH($E26)&gt;6)+W$2,6,30)&gt;$D$1,"",
IF(AND($H26&lt;&gt;"",$H26&lt;DATE(YEAR($E26)-(MONTH($E26)&lt;=6)+W$2,7,1)),"",
IF(AND(SUM($N26:W26)&lt;$I26,$H26&lt;&gt;"",$H26&lt;=DATE(YEAR($E26)+(MONTH($E26)&gt;6)+W$2,6,30),$H26&gt;=DATE(YEAR($E26)-(MONTH($E26)&lt;=6)+W$2,7,1)),$K26*($I26-SUM($N26:W26))*((DATE(YEAR($H26),MONTH($H26),DAY($H26))-DATE(YEAR($H26)-(MONTH($H26)&lt;=6),7,1))/365),
IF(X$2&lt;=$J26,$K26*($I26-SUM($N26:W26))*MROUND((EDATE($E26,12*X$2))-(EDATE($E26,12*W$2)),5)/365,""))))))</f>
        <v/>
      </c>
      <c r="Y26" s="249" t="str">
        <f xml:space="preserve">
IF($M26="SL",
IF($E26&gt;$D$1,"",
IF(DATE(YEAR($E26)+(MONTH($E26)&gt;6)+X$2,6,30)&gt;$D$1,"",
IF(AND($H26&lt;&gt;"",$H26&lt;DATE(YEAR($E26)-(MONTH($E26)&lt;=6)+X$2,7,1)),"",
IF(AND(SUM($N26:X26)&lt;$I26,$H26&lt;&gt;"",$H26&lt;=DATE(YEAR($E26)+(MONTH($E26)&gt;6)+X$2,6,30),$H26&gt;=DATE(YEAR($E26)-(MONTH($E26)&lt;=6)+X$2,7,1)),$I26/($J26*365)*(DATE(YEAR($H26),MONTH($H26),DAY($H26))-DATE(YEAR($H26)-(MONTH($H26)&lt;=6),7,1)),
IF(AND(SUM($N26:X26)&lt;$I26,Y$2&lt;=$J26),$I26/($J26*365)*MROUND((EDATE($E26,12*Y$2))-(EDATE($E26,12*X$2)),5),
IF(AND(SUM($N26:X26)&lt;$I26,Y$2&gt;$J26),$I26-SUM($N26:X26),"")))))),
IF($E26&gt;$D$1,"",
IF(DATE(YEAR($E26)+(MONTH($E26)&gt;6)+X$2,6,30)&gt;$D$1,"",
IF(AND($H26&lt;&gt;"",$H26&lt;DATE(YEAR($E26)-(MONTH($E26)&lt;=6)+X$2,7,1)),"",
IF(AND(SUM($N26:X26)&lt;$I26,$H26&lt;&gt;"",$H26&lt;=DATE(YEAR($E26)+(MONTH($E26)&gt;6)+X$2,6,30),$H26&gt;=DATE(YEAR($E26)-(MONTH($E26)&lt;=6)+X$2,7,1)),$K26*($I26-SUM($N26:X26))*((DATE(YEAR($H26),MONTH($H26),DAY($H26))-DATE(YEAR($H26)-(MONTH($H26)&lt;=6),7,1))/365),
IF(Y$2&lt;=$J26,$K26*($I26-SUM($N26:X26))*MROUND((EDATE($E26,12*Y$2))-(EDATE($E26,12*X$2)),5)/365,""))))))</f>
        <v/>
      </c>
      <c r="Z26" s="249" t="str">
        <f xml:space="preserve">
IF($M26="SL",
IF($E26&gt;$D$1,"",
IF(DATE(YEAR($E26)+(MONTH($E26)&gt;6)+Y$2,6,30)&gt;$D$1,"",
IF(AND($H26&lt;&gt;"",$H26&lt;DATE(YEAR($E26)-(MONTH($E26)&lt;=6)+Y$2,7,1)),"",
IF(AND(SUM($N26:Y26)&lt;$I26,$H26&lt;&gt;"",$H26&lt;=DATE(YEAR($E26)+(MONTH($E26)&gt;6)+Y$2,6,30),$H26&gt;=DATE(YEAR($E26)-(MONTH($E26)&lt;=6)+Y$2,7,1)),$I26/($J26*365)*(DATE(YEAR($H26),MONTH($H26),DAY($H26))-DATE(YEAR($H26)-(MONTH($H26)&lt;=6),7,1)),
IF(AND(SUM($N26:Y26)&lt;$I26,Z$2&lt;=$J26),$I26/($J26*365)*MROUND((EDATE($E26,12*Z$2))-(EDATE($E26,12*Y$2)),5),
IF(AND(SUM($N26:Y26)&lt;$I26,Z$2&gt;$J26),$I26-SUM($N26:Y26),"")))))),
IF($E26&gt;$D$1,"",
IF(DATE(YEAR($E26)+(MONTH($E26)&gt;6)+Y$2,6,30)&gt;$D$1,"",
IF(AND($H26&lt;&gt;"",$H26&lt;DATE(YEAR($E26)-(MONTH($E26)&lt;=6)+Y$2,7,1)),"",
IF(AND(SUM($N26:Y26)&lt;$I26,$H26&lt;&gt;"",$H26&lt;=DATE(YEAR($E26)+(MONTH($E26)&gt;6)+Y$2,6,30),$H26&gt;=DATE(YEAR($E26)-(MONTH($E26)&lt;=6)+Y$2,7,1)),$K26*($I26-SUM($N26:Y26))*((DATE(YEAR($H26),MONTH($H26),DAY($H26))-DATE(YEAR($H26)-(MONTH($H26)&lt;=6),7,1))/365),
IF(Z$2&lt;=$J26,$K26*($I26-SUM($N26:Y26))*MROUND((EDATE($E26,12*Z$2))-(EDATE($E26,12*Y$2)),5)/365,""))))))</f>
        <v/>
      </c>
      <c r="AA26" s="249" t="str">
        <f xml:space="preserve">
IF($M26="SL",
IF($E26&gt;$D$1,"",
IF(DATE(YEAR($E26)+(MONTH($E26)&gt;6)+Z$2,6,30)&gt;$D$1,"",
IF(AND($H26&lt;&gt;"",$H26&lt;DATE(YEAR($E26)-(MONTH($E26)&lt;=6)+Z$2,7,1)),"",
IF(AND(SUM($N26:Z26)&lt;$I26,$H26&lt;&gt;"",$H26&lt;=DATE(YEAR($E26)+(MONTH($E26)&gt;6)+Z$2,6,30),$H26&gt;=DATE(YEAR($E26)-(MONTH($E26)&lt;=6)+Z$2,7,1)),$I26/($J26*365)*(DATE(YEAR($H26),MONTH($H26),DAY($H26))-DATE(YEAR($H26)-(MONTH($H26)&lt;=6),7,1)),
IF(AND(SUM($N26:Z26)&lt;$I26,AA$2&lt;=$J26),$I26/($J26*365)*MROUND((EDATE($E26,12*AA$2))-(EDATE($E26,12*Z$2)),5),
IF(AND(SUM($N26:Z26)&lt;$I26,AA$2&gt;$J26),$I26-SUM($N26:Z26),"")))))),
IF($E26&gt;$D$1,"",
IF(DATE(YEAR($E26)+(MONTH($E26)&gt;6)+Z$2,6,30)&gt;$D$1,"",
IF(AND($H26&lt;&gt;"",$H26&lt;DATE(YEAR($E26)-(MONTH($E26)&lt;=6)+Z$2,7,1)),"",
IF(AND(SUM($N26:Z26)&lt;$I26,$H26&lt;&gt;"",$H26&lt;=DATE(YEAR($E26)+(MONTH($E26)&gt;6)+Z$2,6,30),$H26&gt;=DATE(YEAR($E26)-(MONTH($E26)&lt;=6)+Z$2,7,1)),$K26*($I26-SUM($N26:Z26))*((DATE(YEAR($H26),MONTH($H26),DAY($H26))-DATE(YEAR($H26)-(MONTH($H26)&lt;=6),7,1))/365),
IF(AA$2&lt;=$J26,$K26*($I26-SUM($N26:Z26))*MROUND((EDATE($E26,12*AA$2))-(EDATE($E26,12*Z$2)),5)/365,""))))))</f>
        <v/>
      </c>
      <c r="AB26" s="249" t="str">
        <f xml:space="preserve">
IF($M26="SL",
IF($E26&gt;$D$1,"",
IF(DATE(YEAR($E26)+(MONTH($E26)&gt;6)+AA$2,6,30)&gt;$D$1,"",
IF(AND($H26&lt;&gt;"",$H26&lt;DATE(YEAR($E26)-(MONTH($E26)&lt;=6)+AA$2,7,1)),"",
IF(AND(SUM($N26:AA26)&lt;$I26,$H26&lt;&gt;"",$H26&lt;=DATE(YEAR($E26)+(MONTH($E26)&gt;6)+AA$2,6,30),$H26&gt;=DATE(YEAR($E26)-(MONTH($E26)&lt;=6)+AA$2,7,1)),$I26/($J26*365)*(DATE(YEAR($H26),MONTH($H26),DAY($H26))-DATE(YEAR($H26)-(MONTH($H26)&lt;=6),7,1)),
IF(AND(SUM($N26:AA26)&lt;$I26,AB$2&lt;=$J26),$I26/($J26*365)*MROUND((EDATE($E26,12*AB$2))-(EDATE($E26,12*AA$2)),5),
IF(AND(SUM($N26:AA26)&lt;$I26,AB$2&gt;$J26),$I26-SUM($N26:AA26),"")))))),
IF($E26&gt;$D$1,"",
IF(DATE(YEAR($E26)+(MONTH($E26)&gt;6)+AA$2,6,30)&gt;$D$1,"",
IF(AND($H26&lt;&gt;"",$H26&lt;DATE(YEAR($E26)-(MONTH($E26)&lt;=6)+AA$2,7,1)),"",
IF(AND(SUM($N26:AA26)&lt;$I26,$H26&lt;&gt;"",$H26&lt;=DATE(YEAR($E26)+(MONTH($E26)&gt;6)+AA$2,6,30),$H26&gt;=DATE(YEAR($E26)-(MONTH($E26)&lt;=6)+AA$2,7,1)),$K26*($I26-SUM($N26:AA26))*((DATE(YEAR($H26),MONTH($H26),DAY($H26))-DATE(YEAR($H26)-(MONTH($H26)&lt;=6),7,1))/365),
IF(AB$2&lt;=$J26,$K26*($I26-SUM($N26:AA26))*MROUND((EDATE($E26,12*AB$2))-(EDATE($E26,12*AA$2)),5)/365,""))))))</f>
        <v/>
      </c>
      <c r="AC26" s="249" t="str">
        <f xml:space="preserve">
IF($M26="SL",
IF($E26&gt;$D$1,"",
IF(DATE(YEAR($E26)+(MONTH($E26)&gt;6)+AB$2,6,30)&gt;$D$1,"",
IF(AND($H26&lt;&gt;"",$H26&lt;DATE(YEAR($E26)-(MONTH($E26)&lt;=6)+AB$2,7,1)),"",
IF(AND(SUM($N26:AB26)&lt;$I26,$H26&lt;&gt;"",$H26&lt;=DATE(YEAR($E26)+(MONTH($E26)&gt;6)+AB$2,6,30),$H26&gt;=DATE(YEAR($E26)-(MONTH($E26)&lt;=6)+AB$2,7,1)),$I26/($J26*365)*(DATE(YEAR($H26),MONTH($H26),DAY($H26))-DATE(YEAR($H26)-(MONTH($H26)&lt;=6),7,1)),
IF(AND(SUM($N26:AB26)&lt;$I26,AC$2&lt;=$J26),$I26/($J26*365)*MROUND((EDATE($E26,12*AC$2))-(EDATE($E26,12*AB$2)),5),
IF(AND(SUM($N26:AB26)&lt;$I26,AC$2&gt;$J26),$I26-SUM($N26:AB26),"")))))),
IF($E26&gt;$D$1,"",
IF(DATE(YEAR($E26)+(MONTH($E26)&gt;6)+AB$2,6,30)&gt;$D$1,"",
IF(AND($H26&lt;&gt;"",$H26&lt;DATE(YEAR($E26)-(MONTH($E26)&lt;=6)+AB$2,7,1)),"",
IF(AND(SUM($N26:AB26)&lt;$I26,$H26&lt;&gt;"",$H26&lt;=DATE(YEAR($E26)+(MONTH($E26)&gt;6)+AB$2,6,30),$H26&gt;=DATE(YEAR($E26)-(MONTH($E26)&lt;=6)+AB$2,7,1)),$K26*($I26-SUM($N26:AB26))*((DATE(YEAR($H26),MONTH($H26),DAY($H26))-DATE(YEAR($H26)-(MONTH($H26)&lt;=6),7,1))/365),
IF(AC$2&lt;=$J26,$K26*($I26-SUM($N26:AB26))*MROUND((EDATE($E26,12*AC$2))-(EDATE($E26,12*AB$2)),5)/365,""))))))</f>
        <v/>
      </c>
      <c r="AD26" s="249" t="str">
        <f xml:space="preserve">
IF($M26="SL",
IF($E26&gt;$D$1,"",
IF(DATE(YEAR($E26)+(MONTH($E26)&gt;6)+AC$2,6,30)&gt;$D$1,"",
IF(AND($H26&lt;&gt;"",$H26&lt;DATE(YEAR($E26)-(MONTH($E26)&lt;=6)+AC$2,7,1)),"",
IF(AND(SUM($N26:AC26)&lt;$I26,$H26&lt;&gt;"",$H26&lt;=DATE(YEAR($E26)+(MONTH($E26)&gt;6)+AC$2,6,30),$H26&gt;=DATE(YEAR($E26)-(MONTH($E26)&lt;=6)+AC$2,7,1)),$I26/($J26*365)*(DATE(YEAR($H26),MONTH($H26),DAY($H26))-DATE(YEAR($H26)-(MONTH($H26)&lt;=6),7,1)),
IF(AND(SUM($N26:AC26)&lt;$I26,AD$2&lt;=$J26),$I26/($J26*365)*MROUND((EDATE($E26,12*AD$2))-(EDATE($E26,12*AC$2)),5),
IF(AND(SUM($N26:AC26)&lt;$I26,AD$2&gt;$J26),$I26-SUM($N26:AC26),"")))))),
IF($E26&gt;$D$1,"",
IF(DATE(YEAR($E26)+(MONTH($E26)&gt;6)+AC$2,6,30)&gt;$D$1,"",
IF(AND($H26&lt;&gt;"",$H26&lt;DATE(YEAR($E26)-(MONTH($E26)&lt;=6)+AC$2,7,1)),"",
IF(AND(SUM($N26:AC26)&lt;$I26,$H26&lt;&gt;"",$H26&lt;=DATE(YEAR($E26)+(MONTH($E26)&gt;6)+AC$2,6,30),$H26&gt;=DATE(YEAR($E26)-(MONTH($E26)&lt;=6)+AC$2,7,1)),$K26*($I26-SUM($N26:AC26))*((DATE(YEAR($H26),MONTH($H26),DAY($H26))-DATE(YEAR($H26)-(MONTH($H26)&lt;=6),7,1))/365),
IF(AD$2&lt;=$J26,$K26*($I26-SUM($N26:AC26))*MROUND((EDATE($E26,12*AD$2))-(EDATE($E26,12*AC$2)),5)/365,""))))))</f>
        <v/>
      </c>
      <c r="AE26" s="249" t="str">
        <f xml:space="preserve">
IF($M26="SL",
IF($E26&gt;$D$1,"",
IF(DATE(YEAR($E26)+(MONTH($E26)&gt;6)+AD$2,6,30)&gt;$D$1,"",
IF(AND($H26&lt;&gt;"",$H26&lt;DATE(YEAR($E26)-(MONTH($E26)&lt;=6)+AD$2,7,1)),"",
IF(AND(SUM($N26:AD26)&lt;$I26,$H26&lt;&gt;"",$H26&lt;=DATE(YEAR($E26)+(MONTH($E26)&gt;6)+AD$2,6,30),$H26&gt;=DATE(YEAR($E26)-(MONTH($E26)&lt;=6)+AD$2,7,1)),$I26/($J26*365)*(DATE(YEAR($H26),MONTH($H26),DAY($H26))-DATE(YEAR($H26)-(MONTH($H26)&lt;=6),7,1)),
IF(AND(SUM($N26:AD26)&lt;$I26,AE$2&lt;=$J26),$I26/($J26*365)*MROUND((EDATE($E26,12*AE$2))-(EDATE($E26,12*AD$2)),5),
IF(AND(SUM($N26:AD26)&lt;$I26,AE$2&gt;$J26),$I26-SUM($N26:AD26),"")))))),
IF($E26&gt;$D$1,"",
IF(DATE(YEAR($E26)+(MONTH($E26)&gt;6)+AD$2,6,30)&gt;$D$1,"",
IF(AND($H26&lt;&gt;"",$H26&lt;DATE(YEAR($E26)-(MONTH($E26)&lt;=6)+AD$2,7,1)),"",
IF(AND(SUM($N26:AD26)&lt;$I26,$H26&lt;&gt;"",$H26&lt;=DATE(YEAR($E26)+(MONTH($E26)&gt;6)+AD$2,6,30),$H26&gt;=DATE(YEAR($E26)-(MONTH($E26)&lt;=6)+AD$2,7,1)),$K26*($I26-SUM($N26:AD26))*((DATE(YEAR($H26),MONTH($H26),DAY($H26))-DATE(YEAR($H26)-(MONTH($H26)&lt;=6),7,1))/365),
IF(AE$2&lt;=$J26,$K26*($I26-SUM($N26:AD26))*MROUND((EDATE($E26,12*AE$2))-(EDATE($E26,12*AD$2)),5)/365,""))))))</f>
        <v/>
      </c>
      <c r="AF26" s="249" t="str">
        <f xml:space="preserve">
IF($M26="SL",
IF($E26&gt;$D$1,"",
IF(DATE(YEAR($E26)+(MONTH($E26)&gt;6)+AE$2,6,30)&gt;$D$1,"",
IF(AND($H26&lt;&gt;"",$H26&lt;DATE(YEAR($E26)-(MONTH($E26)&lt;=6)+AE$2,7,1)),"",
IF(AND(SUM($N26:AE26)&lt;$I26,$H26&lt;&gt;"",$H26&lt;=DATE(YEAR($E26)+(MONTH($E26)&gt;6)+AE$2,6,30),$H26&gt;=DATE(YEAR($E26)-(MONTH($E26)&lt;=6)+AE$2,7,1)),$I26/($J26*365)*(DATE(YEAR($H26),MONTH($H26),DAY($H26))-DATE(YEAR($H26)-(MONTH($H26)&lt;=6),7,1)),
IF(AND(SUM($N26:AE26)&lt;$I26,AF$2&lt;=$J26),$I26/($J26*365)*MROUND((EDATE($E26,12*AF$2))-(EDATE($E26,12*AE$2)),5),
IF(AND(SUM($N26:AE26)&lt;$I26,AF$2&gt;$J26),$I26-SUM($N26:AE26),"")))))),
IF($E26&gt;$D$1,"",
IF(DATE(YEAR($E26)+(MONTH($E26)&gt;6)+AE$2,6,30)&gt;$D$1,"",
IF(AND($H26&lt;&gt;"",$H26&lt;DATE(YEAR($E26)-(MONTH($E26)&lt;=6)+AE$2,7,1)),"",
IF(AND(SUM($N26:AE26)&lt;$I26,$H26&lt;&gt;"",$H26&lt;=DATE(YEAR($E26)+(MONTH($E26)&gt;6)+AE$2,6,30),$H26&gt;=DATE(YEAR($E26)-(MONTH($E26)&lt;=6)+AE$2,7,1)),$K26*($I26-SUM($N26:AE26))*((DATE(YEAR($H26),MONTH($H26),DAY($H26))-DATE(YEAR($H26)-(MONTH($H26)&lt;=6),7,1))/365),
IF(AF$2&lt;=$J26,$K26*($I26-SUM($N26:AE26))*MROUND((EDATE($E26,12*AF$2))-(EDATE($E26,12*AE$2)),5)/365,""))))))</f>
        <v/>
      </c>
      <c r="AG26" s="249" t="str">
        <f xml:space="preserve">
IF($M26="SL",
IF($E26&gt;$D$1,"",
IF(DATE(YEAR($E26)+(MONTH($E26)&gt;6)+AF$2,6,30)&gt;$D$1,"",
IF(AND($H26&lt;&gt;"",$H26&lt;DATE(YEAR($E26)-(MONTH($E26)&lt;=6)+AF$2,7,1)),"",
IF(AND(SUM($N26:AF26)&lt;$I26,$H26&lt;&gt;"",$H26&lt;=DATE(YEAR($E26)+(MONTH($E26)&gt;6)+AF$2,6,30),$H26&gt;=DATE(YEAR($E26)-(MONTH($E26)&lt;=6)+AF$2,7,1)),$I26/($J26*365)*(DATE(YEAR($H26),MONTH($H26),DAY($H26))-DATE(YEAR($H26)-(MONTH($H26)&lt;=6),7,1)),
IF(AND(SUM($N26:AF26)&lt;$I26,AG$2&lt;=$J26),$I26/($J26*365)*MROUND((EDATE($E26,12*AG$2))-(EDATE($E26,12*AF$2)),5),
IF(AND(SUM($N26:AF26)&lt;$I26,AG$2&gt;$J26),$I26-SUM($N26:AF26),"")))))),
IF($E26&gt;$D$1,"",
IF(DATE(YEAR($E26)+(MONTH($E26)&gt;6)+AF$2,6,30)&gt;$D$1,"",
IF(AND($H26&lt;&gt;"",$H26&lt;DATE(YEAR($E26)-(MONTH($E26)&lt;=6)+AF$2,7,1)),"",
IF(AND(SUM($N26:AF26)&lt;$I26,$H26&lt;&gt;"",$H26&lt;=DATE(YEAR($E26)+(MONTH($E26)&gt;6)+AF$2,6,30),$H26&gt;=DATE(YEAR($E26)-(MONTH($E26)&lt;=6)+AF$2,7,1)),$K26*($I26-SUM($N26:AF26))*((DATE(YEAR($H26),MONTH($H26),DAY($H26))-DATE(YEAR($H26)-(MONTH($H26)&lt;=6),7,1))/365),
IF(AG$2&lt;=$J26,$K26*($I26-SUM($N26:AF26))*MROUND((EDATE($E26,12*AG$2))-(EDATE($E26,12*AF$2)),5)/365,""))))))</f>
        <v/>
      </c>
      <c r="AH26" s="249" t="str">
        <f xml:space="preserve">
IF($M26="SL",
IF($E26&gt;$D$1,"",
IF(DATE(YEAR($E26)+(MONTH($E26)&gt;6)+AG$2,6,30)&gt;$D$1,"",
IF(AND($H26&lt;&gt;"",$H26&lt;DATE(YEAR($E26)-(MONTH($E26)&lt;=6)+AG$2,7,1)),"",
IF(AND(SUM($N26:AG26)&lt;$I26,$H26&lt;&gt;"",$H26&lt;=DATE(YEAR($E26)+(MONTH($E26)&gt;6)+AG$2,6,30),$H26&gt;=DATE(YEAR($E26)-(MONTH($E26)&lt;=6)+AG$2,7,1)),$I26/($J26*365)*(DATE(YEAR($H26),MONTH($H26),DAY($H26))-DATE(YEAR($H26)-(MONTH($H26)&lt;=6),7,1)),
IF(AND(SUM($N26:AG26)&lt;$I26,AH$2&lt;=$J26),$I26/($J26*365)*MROUND((EDATE($E26,12*AH$2))-(EDATE($E26,12*AG$2)),5),
IF(AND(SUM($N26:AG26)&lt;$I26,AH$2&gt;$J26),$I26-SUM($N26:AG26),"")))))),
IF($E26&gt;$D$1,"",
IF(DATE(YEAR($E26)+(MONTH($E26)&gt;6)+AG$2,6,30)&gt;$D$1,"",
IF(AND($H26&lt;&gt;"",$H26&lt;DATE(YEAR($E26)-(MONTH($E26)&lt;=6)+AG$2,7,1)),"",
IF(AND(SUM($N26:AG26)&lt;$I26,$H26&lt;&gt;"",$H26&lt;=DATE(YEAR($E26)+(MONTH($E26)&gt;6)+AG$2,6,30),$H26&gt;=DATE(YEAR($E26)-(MONTH($E26)&lt;=6)+AG$2,7,1)),$K26*($I26-SUM($N26:AG26))*((DATE(YEAR($H26),MONTH($H26),DAY($H26))-DATE(YEAR($H26)-(MONTH($H26)&lt;=6),7,1))/365),
IF(AH$2&lt;=$J26,$K26*($I26-SUM($N26:AG26))*MROUND((EDATE($E26,12*AH$2))-(EDATE($E26,12*AG$2)),5)/365,""))))))</f>
        <v/>
      </c>
      <c r="AI26" s="249" t="str">
        <f xml:space="preserve">
IF($M26="SL",
IF($E26&gt;$D$1,"",
IF(DATE(YEAR($E26)+(MONTH($E26)&gt;6)+AH$2,6,30)&gt;$D$1,"",
IF(AND($H26&lt;&gt;"",$H26&lt;DATE(YEAR($E26)-(MONTH($E26)&lt;=6)+AH$2,7,1)),"",
IF(AND(SUM($N26:AH26)&lt;$I26,$H26&lt;&gt;"",$H26&lt;=DATE(YEAR($E26)+(MONTH($E26)&gt;6)+AH$2,6,30),$H26&gt;=DATE(YEAR($E26)-(MONTH($E26)&lt;=6)+AH$2,7,1)),$I26/($J26*365)*(DATE(YEAR($H26),MONTH($H26),DAY($H26))-DATE(YEAR($H26)-(MONTH($H26)&lt;=6),7,1)),
IF(AND(SUM($N26:AH26)&lt;$I26,AI$2&lt;=$J26),$I26/($J26*365)*MROUND((EDATE($E26,12*AI$2))-(EDATE($E26,12*AH$2)),5),
IF(AND(SUM($N26:AH26)&lt;$I26,AI$2&gt;$J26),$I26-SUM($N26:AH26),"")))))),
IF($E26&gt;$D$1,"",
IF(DATE(YEAR($E26)+(MONTH($E26)&gt;6)+AH$2,6,30)&gt;$D$1,"",
IF(AND($H26&lt;&gt;"",$H26&lt;DATE(YEAR($E26)-(MONTH($E26)&lt;=6)+AH$2,7,1)),"",
IF(AND(SUM($N26:AH26)&lt;$I26,$H26&lt;&gt;"",$H26&lt;=DATE(YEAR($E26)+(MONTH($E26)&gt;6)+AH$2,6,30),$H26&gt;=DATE(YEAR($E26)-(MONTH($E26)&lt;=6)+AH$2,7,1)),$K26*($I26-SUM($N26:AH26))*((DATE(YEAR($H26),MONTH($H26),DAY($H26))-DATE(YEAR($H26)-(MONTH($H26)&lt;=6),7,1))/365),
IF(AI$2&lt;=$J26,$K26*($I26-SUM($N26:AH26))*MROUND((EDATE($E26,12*AI$2))-(EDATE($E26,12*AH$2)),5)/365,""))))))</f>
        <v/>
      </c>
      <c r="AJ26" s="249" t="str">
        <f xml:space="preserve">
IF($M26="SL",
IF($E26&gt;$D$1,"",
IF(DATE(YEAR($E26)+(MONTH($E26)&gt;6)+AI$2,6,30)&gt;$D$1,"",
IF(AND($H26&lt;&gt;"",$H26&lt;DATE(YEAR($E26)-(MONTH($E26)&lt;=6)+AI$2,7,1)),"",
IF(AND(SUM($N26:AI26)&lt;$I26,$H26&lt;&gt;"",$H26&lt;=DATE(YEAR($E26)+(MONTH($E26)&gt;6)+AI$2,6,30),$H26&gt;=DATE(YEAR($E26)-(MONTH($E26)&lt;=6)+AI$2,7,1)),$I26/($J26*365)*(DATE(YEAR($H26),MONTH($H26),DAY($H26))-DATE(YEAR($H26)-(MONTH($H26)&lt;=6),7,1)),
IF(AND(SUM($N26:AI26)&lt;$I26,AJ$2&lt;=$J26),$I26/($J26*365)*MROUND((EDATE($E26,12*AJ$2))-(EDATE($E26,12*AI$2)),5),
IF(AND(SUM($N26:AI26)&lt;$I26,AJ$2&gt;$J26),$I26-SUM($N26:AI26),"")))))),
IF($E26&gt;$D$1,"",
IF(DATE(YEAR($E26)+(MONTH($E26)&gt;6)+AI$2,6,30)&gt;$D$1,"",
IF(AND($H26&lt;&gt;"",$H26&lt;DATE(YEAR($E26)-(MONTH($E26)&lt;=6)+AI$2,7,1)),"",
IF(AND(SUM($N26:AI26)&lt;$I26,$H26&lt;&gt;"",$H26&lt;=DATE(YEAR($E26)+(MONTH($E26)&gt;6)+AI$2,6,30),$H26&gt;=DATE(YEAR($E26)-(MONTH($E26)&lt;=6)+AI$2,7,1)),$K26*($I26-SUM($N26:AI26))*((DATE(YEAR($H26),MONTH($H26),DAY($H26))-DATE(YEAR($H26)-(MONTH($H26)&lt;=6),7,1))/365),
IF(AJ$2&lt;=$J26,$K26*($I26-SUM($N26:AI26))*MROUND((EDATE($E26,12*AJ$2))-(EDATE($E26,12*AI$2)),5)/365,""))))))</f>
        <v/>
      </c>
      <c r="AK26" s="249" t="str">
        <f xml:space="preserve">
IF($M26="SL",
IF($E26&gt;$D$1,"",
IF(DATE(YEAR($E26)+(MONTH($E26)&gt;6)+AJ$2,6,30)&gt;$D$1,"",
IF(AND($H26&lt;&gt;"",$H26&lt;DATE(YEAR($E26)-(MONTH($E26)&lt;=6)+AJ$2,7,1)),"",
IF(AND(SUM($N26:AJ26)&lt;$I26,$H26&lt;&gt;"",$H26&lt;=DATE(YEAR($E26)+(MONTH($E26)&gt;6)+AJ$2,6,30),$H26&gt;=DATE(YEAR($E26)-(MONTH($E26)&lt;=6)+AJ$2,7,1)),$I26/($J26*365)*(DATE(YEAR($H26),MONTH($H26),DAY($H26))-DATE(YEAR($H26)-(MONTH($H26)&lt;=6),7,1)),
IF(AND(SUM($N26:AJ26)&lt;$I26,AK$2&lt;=$J26),$I26/($J26*365)*MROUND((EDATE($E26,12*AK$2))-(EDATE($E26,12*AJ$2)),5),
IF(AND(SUM($N26:AJ26)&lt;$I26,AK$2&gt;$J26),$I26-SUM($N26:AJ26),"")))))),
IF($E26&gt;$D$1,"",
IF(DATE(YEAR($E26)+(MONTH($E26)&gt;6)+AJ$2,6,30)&gt;$D$1,"",
IF(AND($H26&lt;&gt;"",$H26&lt;DATE(YEAR($E26)-(MONTH($E26)&lt;=6)+AJ$2,7,1)),"",
IF(AND(SUM($N26:AJ26)&lt;$I26,$H26&lt;&gt;"",$H26&lt;=DATE(YEAR($E26)+(MONTH($E26)&gt;6)+AJ$2,6,30),$H26&gt;=DATE(YEAR($E26)-(MONTH($E26)&lt;=6)+AJ$2,7,1)),$K26*($I26-SUM($N26:AJ26))*((DATE(YEAR($H26),MONTH($H26),DAY($H26))-DATE(YEAR($H26)-(MONTH($H26)&lt;=6),7,1))/365),
IF(AK$2&lt;=$J26,$K26*($I26-SUM($N26:AJ26))*MROUND((EDATE($E26,12*AK$2))-(EDATE($E26,12*AJ$2)),5)/365,""))))))</f>
        <v/>
      </c>
      <c r="AL26" s="249" t="str">
        <f xml:space="preserve">
IF($M26="SL",
IF($E26&gt;$D$1,"",
IF(DATE(YEAR($E26)+(MONTH($E26)&gt;6)+AK$2,6,30)&gt;$D$1,"",
IF(AND($H26&lt;&gt;"",$H26&lt;DATE(YEAR($E26)-(MONTH($E26)&lt;=6)+AK$2,7,1)),"",
IF(AND(SUM($N26:AK26)&lt;$I26,$H26&lt;&gt;"",$H26&lt;=DATE(YEAR($E26)+(MONTH($E26)&gt;6)+AK$2,6,30),$H26&gt;=DATE(YEAR($E26)-(MONTH($E26)&lt;=6)+AK$2,7,1)),$I26/($J26*365)*(DATE(YEAR($H26),MONTH($H26),DAY($H26))-DATE(YEAR($H26)-(MONTH($H26)&lt;=6),7,1)),
IF(AND(SUM($N26:AK26)&lt;$I26,AL$2&lt;=$J26),$I26/($J26*365)*MROUND((EDATE($E26,12*AL$2))-(EDATE($E26,12*AK$2)),5),
IF(AND(SUM($N26:AK26)&lt;$I26,AL$2&gt;$J26),$I26-SUM($N26:AK26),"")))))),
IF($E26&gt;$D$1,"",
IF(DATE(YEAR($E26)+(MONTH($E26)&gt;6)+AK$2,6,30)&gt;$D$1,"",
IF(AND($H26&lt;&gt;"",$H26&lt;DATE(YEAR($E26)-(MONTH($E26)&lt;=6)+AK$2,7,1)),"",
IF(AND(SUM($N26:AK26)&lt;$I26,$H26&lt;&gt;"",$H26&lt;=DATE(YEAR($E26)+(MONTH($E26)&gt;6)+AK$2,6,30),$H26&gt;=DATE(YEAR($E26)-(MONTH($E26)&lt;=6)+AK$2,7,1)),$K26*($I26-SUM($N26:AK26))*((DATE(YEAR($H26),MONTH($H26),DAY($H26))-DATE(YEAR($H26)-(MONTH($H26)&lt;=6),7,1))/365),
IF(AL$2&lt;=$J26,$K26*($I26-SUM($N26:AK26))*MROUND((EDATE($E26,12*AL$2))-(EDATE($E26,12*AK$2)),5)/365,""))))))</f>
        <v/>
      </c>
      <c r="AM26" s="249" t="str">
        <f xml:space="preserve">
IF($M26="SL",
IF($E26&gt;$D$1,"",
IF(DATE(YEAR($E26)+(MONTH($E26)&gt;6)+AL$2,6,30)&gt;$D$1,"",
IF(AND($H26&lt;&gt;"",$H26&lt;DATE(YEAR($E26)-(MONTH($E26)&lt;=6)+AL$2,7,1)),"",
IF(AND(SUM($N26:AL26)&lt;$I26,$H26&lt;&gt;"",$H26&lt;=DATE(YEAR($E26)+(MONTH($E26)&gt;6)+AL$2,6,30),$H26&gt;=DATE(YEAR($E26)-(MONTH($E26)&lt;=6)+AL$2,7,1)),$I26/($J26*365)*(DATE(YEAR($H26),MONTH($H26),DAY($H26))-DATE(YEAR($H26)-(MONTH($H26)&lt;=6),7,1)),
IF(AND(SUM($N26:AL26)&lt;$I26,AM$2&lt;=$J26),$I26/($J26*365)*MROUND((EDATE($E26,12*AM$2))-(EDATE($E26,12*AL$2)),5),
IF(AND(SUM($N26:AL26)&lt;$I26,AM$2&gt;$J26),$I26-SUM($N26:AL26),"")))))),
IF($E26&gt;$D$1,"",
IF(DATE(YEAR($E26)+(MONTH($E26)&gt;6)+AL$2,6,30)&gt;$D$1,"",
IF(AND($H26&lt;&gt;"",$H26&lt;DATE(YEAR($E26)-(MONTH($E26)&lt;=6)+AL$2,7,1)),"",
IF(AND(SUM($N26:AL26)&lt;$I26,$H26&lt;&gt;"",$H26&lt;=DATE(YEAR($E26)+(MONTH($E26)&gt;6)+AL$2,6,30),$H26&gt;=DATE(YEAR($E26)-(MONTH($E26)&lt;=6)+AL$2,7,1)),$K26*($I26-SUM($N26:AL26))*((DATE(YEAR($H26),MONTH($H26),DAY($H26))-DATE(YEAR($H26)-(MONTH($H26)&lt;=6),7,1))/365),
IF(AM$2&lt;=$J26,$K26*($I26-SUM($N26:AL26))*MROUND((EDATE($E26,12*AM$2))-(EDATE($E26,12*AL$2)),5)/365,""))))))</f>
        <v/>
      </c>
      <c r="AN26" s="249" t="str">
        <f xml:space="preserve">
IF($M26="SL",
IF($E26&gt;$D$1,"",
IF(DATE(YEAR($E26)+(MONTH($E26)&gt;6)+AM$2,6,30)&gt;$D$1,"",
IF(AND($H26&lt;&gt;"",$H26&lt;DATE(YEAR($E26)-(MONTH($E26)&lt;=6)+AM$2,7,1)),"",
IF(AND(SUM($N26:AM26)&lt;$I26,$H26&lt;&gt;"",$H26&lt;=DATE(YEAR($E26)+(MONTH($E26)&gt;6)+AM$2,6,30),$H26&gt;=DATE(YEAR($E26)-(MONTH($E26)&lt;=6)+AM$2,7,1)),$I26/($J26*365)*(DATE(YEAR($H26),MONTH($H26),DAY($H26))-DATE(YEAR($H26)-(MONTH($H26)&lt;=6),7,1)),
IF(AND(SUM($N26:AM26)&lt;$I26,AN$2&lt;=$J26),$I26/($J26*365)*MROUND((EDATE($E26,12*AN$2))-(EDATE($E26,12*AM$2)),5),
IF(AND(SUM($N26:AM26)&lt;$I26,AN$2&gt;$J26),$I26-SUM($N26:AM26),"")))))),
IF($E26&gt;$D$1,"",
IF(DATE(YEAR($E26)+(MONTH($E26)&gt;6)+AM$2,6,30)&gt;$D$1,"",
IF(AND($H26&lt;&gt;"",$H26&lt;DATE(YEAR($E26)-(MONTH($E26)&lt;=6)+AM$2,7,1)),"",
IF(AND(SUM($N26:AM26)&lt;$I26,$H26&lt;&gt;"",$H26&lt;=DATE(YEAR($E26)+(MONTH($E26)&gt;6)+AM$2,6,30),$H26&gt;=DATE(YEAR($E26)-(MONTH($E26)&lt;=6)+AM$2,7,1)),$K26*($I26-SUM($N26:AM26))*((DATE(YEAR($H26),MONTH($H26),DAY($H26))-DATE(YEAR($H26)-(MONTH($H26)&lt;=6),7,1))/365),
IF(AN$2&lt;=$J26,$K26*($I26-SUM($N26:AM26))*MROUND((EDATE($E26,12*AN$2))-(EDATE($E26,12*AM$2)),5)/365,""))))))</f>
        <v/>
      </c>
      <c r="AO26" s="249" t="str">
        <f xml:space="preserve">
IF($M26="SL",
IF($E26&gt;$D$1,"",
IF(DATE(YEAR($E26)+(MONTH($E26)&gt;6)+AN$2,6,30)&gt;$D$1,"",
IF(AND($H26&lt;&gt;"",$H26&lt;DATE(YEAR($E26)-(MONTH($E26)&lt;=6)+AN$2,7,1)),"",
IF(AND(SUM($N26:AN26)&lt;$I26,$H26&lt;&gt;"",$H26&lt;=DATE(YEAR($E26)+(MONTH($E26)&gt;6)+AN$2,6,30),$H26&gt;=DATE(YEAR($E26)-(MONTH($E26)&lt;=6)+AN$2,7,1)),$I26/($J26*365)*(DATE(YEAR($H26),MONTH($H26),DAY($H26))-DATE(YEAR($H26)-(MONTH($H26)&lt;=6),7,1)),
IF(AND(SUM($N26:AN26)&lt;$I26,AO$2&lt;=$J26),$I26/($J26*365)*MROUND((EDATE($E26,12*AO$2))-(EDATE($E26,12*AN$2)),5),
IF(AND(SUM($N26:AN26)&lt;$I26,AO$2&gt;$J26),$I26-SUM($N26:AN26),"")))))),
IF($E26&gt;$D$1,"",
IF(DATE(YEAR($E26)+(MONTH($E26)&gt;6)+AN$2,6,30)&gt;$D$1,"",
IF(AND($H26&lt;&gt;"",$H26&lt;DATE(YEAR($E26)-(MONTH($E26)&lt;=6)+AN$2,7,1)),"",
IF(AND(SUM($N26:AN26)&lt;$I26,$H26&lt;&gt;"",$H26&lt;=DATE(YEAR($E26)+(MONTH($E26)&gt;6)+AN$2,6,30),$H26&gt;=DATE(YEAR($E26)-(MONTH($E26)&lt;=6)+AN$2,7,1)),$K26*($I26-SUM($N26:AN26))*((DATE(YEAR($H26),MONTH($H26),DAY($H26))-DATE(YEAR($H26)-(MONTH($H26)&lt;=6),7,1))/365),
IF(AO$2&lt;=$J26,$K26*($I26-SUM($N26:AN26))*MROUND((EDATE($E26,12*AO$2))-(EDATE($E26,12*AN$2)),5)/365,""))))))</f>
        <v/>
      </c>
      <c r="AP26" s="249" t="str">
        <f xml:space="preserve">
IF($M26="SL",
IF($E26&gt;$D$1,"",
IF(DATE(YEAR($E26)+(MONTH($E26)&gt;6)+AO$2,6,30)&gt;$D$1,"",
IF(AND($H26&lt;&gt;"",$H26&lt;DATE(YEAR($E26)-(MONTH($E26)&lt;=6)+AO$2,7,1)),"",
IF(AND(SUM($N26:AO26)&lt;$I26,$H26&lt;&gt;"",$H26&lt;=DATE(YEAR($E26)+(MONTH($E26)&gt;6)+AO$2,6,30),$H26&gt;=DATE(YEAR($E26)-(MONTH($E26)&lt;=6)+AO$2,7,1)),$I26/($J26*365)*(DATE(YEAR($H26),MONTH($H26),DAY($H26))-DATE(YEAR($H26)-(MONTH($H26)&lt;=6),7,1)),
IF(AND(SUM($N26:AO26)&lt;$I26,AP$2&lt;=$J26),$I26/($J26*365)*MROUND((EDATE($E26,12*AP$2))-(EDATE($E26,12*AO$2)),5),
IF(AND(SUM($N26:AO26)&lt;$I26,AP$2&gt;$J26),$I26-SUM($N26:AO26),"")))))),
IF($E26&gt;$D$1,"",
IF(DATE(YEAR($E26)+(MONTH($E26)&gt;6)+AO$2,6,30)&gt;$D$1,"",
IF(AND($H26&lt;&gt;"",$H26&lt;DATE(YEAR($E26)-(MONTH($E26)&lt;=6)+AO$2,7,1)),"",
IF(AND(SUM($N26:AO26)&lt;$I26,$H26&lt;&gt;"",$H26&lt;=DATE(YEAR($E26)+(MONTH($E26)&gt;6)+AO$2,6,30),$H26&gt;=DATE(YEAR($E26)-(MONTH($E26)&lt;=6)+AO$2,7,1)),$K26*($I26-SUM($N26:AO26))*((DATE(YEAR($H26),MONTH($H26),DAY($H26))-DATE(YEAR($H26)-(MONTH($H26)&lt;=6),7,1))/365),
IF(AP$2&lt;=$J26,$K26*($I26-SUM($N26:AO26))*MROUND((EDATE($E26,12*AP$2))-(EDATE($E26,12*AO$2)),5)/365,""))))))</f>
        <v/>
      </c>
      <c r="AQ26" s="249" t="str">
        <f xml:space="preserve">
IF($M26="SL",
IF($E26&gt;$D$1,"",
IF(DATE(YEAR($E26)+(MONTH($E26)&gt;6)+AP$2,6,30)&gt;$D$1,"",
IF(AND($H26&lt;&gt;"",$H26&lt;DATE(YEAR($E26)-(MONTH($E26)&lt;=6)+AP$2,7,1)),"",
IF(AND(SUM($N26:AP26)&lt;$I26,$H26&lt;&gt;"",$H26&lt;=DATE(YEAR($E26)+(MONTH($E26)&gt;6)+AP$2,6,30),$H26&gt;=DATE(YEAR($E26)-(MONTH($E26)&lt;=6)+AP$2,7,1)),$I26/($J26*365)*(DATE(YEAR($H26),MONTH($H26),DAY($H26))-DATE(YEAR($H26)-(MONTH($H26)&lt;=6),7,1)),
IF(AND(SUM($N26:AP26)&lt;$I26,AQ$2&lt;=$J26),$I26/($J26*365)*MROUND((EDATE($E26,12*AQ$2))-(EDATE($E26,12*AP$2)),5),
IF(AND(SUM($N26:AP26)&lt;$I26,AQ$2&gt;$J26),$I26-SUM($N26:AP26),"")))))),
IF($E26&gt;$D$1,"",
IF(DATE(YEAR($E26)+(MONTH($E26)&gt;6)+AP$2,6,30)&gt;$D$1,"",
IF(AND($H26&lt;&gt;"",$H26&lt;DATE(YEAR($E26)-(MONTH($E26)&lt;=6)+AP$2,7,1)),"",
IF(AND(SUM($N26:AP26)&lt;$I26,$H26&lt;&gt;"",$H26&lt;=DATE(YEAR($E26)+(MONTH($E26)&gt;6)+AP$2,6,30),$H26&gt;=DATE(YEAR($E26)-(MONTH($E26)&lt;=6)+AP$2,7,1)),$K26*($I26-SUM($N26:AP26))*((DATE(YEAR($H26),MONTH($H26),DAY($H26))-DATE(YEAR($H26)-(MONTH($H26)&lt;=6),7,1))/365),
IF(AQ$2&lt;=$J26,$K26*($I26-SUM($N26:AP26))*MROUND((EDATE($E26,12*AQ$2))-(EDATE($E26,12*AP$2)),5)/365,""))))))</f>
        <v/>
      </c>
      <c r="AR26" s="250">
        <f t="shared" si="6"/>
        <v>0</v>
      </c>
      <c r="AS26" s="250">
        <f t="shared" si="7"/>
        <v>0</v>
      </c>
      <c r="AU26" s="250">
        <f t="shared" si="8"/>
        <v>0</v>
      </c>
      <c r="AV26" s="250">
        <f t="shared" si="9"/>
        <v>0</v>
      </c>
      <c r="AW26" s="243" t="str">
        <f t="shared" si="10"/>
        <v/>
      </c>
      <c r="AX26" s="243" t="str">
        <f t="shared" si="11"/>
        <v/>
      </c>
      <c r="AY26" s="290" t="str">
        <f t="shared" si="1"/>
        <v/>
      </c>
    </row>
    <row r="27" spans="2:51" x14ac:dyDescent="0.35">
      <c r="B27" s="244" t="str">
        <f t="shared" si="12"/>
        <v/>
      </c>
      <c r="C27" s="244"/>
      <c r="D27" s="244"/>
      <c r="E27" s="407"/>
      <c r="F27" s="246" t="str">
        <f t="shared" si="3"/>
        <v/>
      </c>
      <c r="G27" s="246" t="str">
        <f t="shared" si="13"/>
        <v/>
      </c>
      <c r="H27" s="408"/>
      <c r="I27" s="250"/>
      <c r="J27" s="244"/>
      <c r="K27" s="247" t="str">
        <f t="shared" si="14"/>
        <v/>
      </c>
      <c r="L27" s="297"/>
      <c r="M27" s="409" t="str">
        <f>IFERROR(VLOOKUP($L27,'Ref tables'!$I$3:$J$4,2,0),"")</f>
        <v/>
      </c>
      <c r="N27" s="249" t="str">
        <f t="shared" si="15"/>
        <v/>
      </c>
      <c r="O27" s="249" t="str">
        <f xml:space="preserve">
IF($M27="SL",
IF($E27&gt;$D$1,"",
IF(DATE(YEAR($E27)+(MONTH($E27)&gt;6)+N$2,6,30)&gt;$D$1,"",
IF(AND($H27&lt;&gt;"",$H27&lt;DATE(YEAR($E27)-(MONTH($E27)&lt;=6)+N$2,7,1)),"",
IF(AND(SUM($N27:N27)&lt;$I27,$H27&lt;&gt;"",$H27&lt;=DATE(YEAR($E27)+(MONTH($E27)&gt;6)+N$2,6,30),$H27&gt;=DATE(YEAR($E27)-(MONTH($E27)&lt;=6)+N$2,7,1)),$I27/($J27*365)*(DATE(YEAR($H27),MONTH($H27),DAY($H27))-DATE(YEAR($H27)-(MONTH($H27)&lt;=6),7,1)),
IF(AND(SUM($N27:N27)&lt;$I27,O$2&lt;=$J27),$I27/($J27*365)*MROUND((EDATE($E27,12*O$2))-(EDATE($E27,12*N$2)),5),
IF(AND(SUM($N27:N27)&lt;$I27,O$2&gt;$J27),$I27-SUM($N27:N27),"")))))),
IF($E27&gt;$D$1,"",
IF(DATE(YEAR($E27)+(MONTH($E27)&gt;6)+N$2,6,30)&gt;$D$1,"",
IF(AND($H27&lt;&gt;"",$H27&lt;DATE(YEAR($E27)-(MONTH($E27)&lt;=6)+N$2,7,1)),"",
IF(AND(SUM($N27:N27)&lt;$I27,$H27&lt;&gt;"",$H27&lt;=DATE(YEAR($E27)+(MONTH($E27)&gt;6)+N$2,6,30),$H27&gt;=DATE(YEAR($E27)-(MONTH($E27)&lt;=6)+N$2,7,1)),$K27*($I27-SUM($N27:N27))*((DATE(YEAR($H27),MONTH($H27),DAY($H27))-DATE(YEAR($H27)-(MONTH($H27)&lt;=6),7,1))/365),
IF(O$2&lt;=$J27,$K27*($I27-SUM($N27:N27))*MROUND((EDATE($E27,12*O$2))-(EDATE($E27,12*N$2)),5)/365,""))))))</f>
        <v/>
      </c>
      <c r="P27" s="249" t="str">
        <f xml:space="preserve">
IF($M27="SL",
IF($E27&gt;$D$1,"",
IF(DATE(YEAR($E27)+(MONTH($E27)&gt;6)+O$2,6,30)&gt;$D$1,"",
IF(AND($H27&lt;&gt;"",$H27&lt;DATE(YEAR($E27)-(MONTH($E27)&lt;=6)+O$2,7,1)),"",
IF(AND(SUM($N27:O27)&lt;$I27,$H27&lt;&gt;"",$H27&lt;=DATE(YEAR($E27)+(MONTH($E27)&gt;6)+O$2,6,30),$H27&gt;=DATE(YEAR($E27)-(MONTH($E27)&lt;=6)+O$2,7,1)),$I27/($J27*365)*(DATE(YEAR($H27),MONTH($H27),DAY($H27))-DATE(YEAR($H27)-(MONTH($H27)&lt;=6),7,1)),
IF(AND(SUM($N27:O27)&lt;$I27,P$2&lt;=$J27),$I27/($J27*365)*MROUND((EDATE($E27,12*P$2))-(EDATE($E27,12*O$2)),5),
IF(AND(SUM($N27:O27)&lt;$I27,P$2&gt;$J27),$I27-SUM($N27:O27),"")))))),
IF($E27&gt;$D$1,"",
IF(DATE(YEAR($E27)+(MONTH($E27)&gt;6)+O$2,6,30)&gt;$D$1,"",
IF(AND($H27&lt;&gt;"",$H27&lt;DATE(YEAR($E27)-(MONTH($E27)&lt;=6)+O$2,7,1)),"",
IF(AND(SUM($N27:O27)&lt;$I27,$H27&lt;&gt;"",$H27&lt;=DATE(YEAR($E27)+(MONTH($E27)&gt;6)+O$2,6,30),$H27&gt;=DATE(YEAR($E27)-(MONTH($E27)&lt;=6)+O$2,7,1)),$K27*($I27-SUM($N27:O27))*((DATE(YEAR($H27),MONTH($H27),DAY($H27))-DATE(YEAR($H27)-(MONTH($H27)&lt;=6),7,1))/365),
IF(P$2&lt;=$J27,$K27*($I27-SUM($N27:O27))*MROUND((EDATE($E27,12*P$2))-(EDATE($E27,12*O$2)),5)/365,""))))))</f>
        <v/>
      </c>
      <c r="Q27" s="249" t="str">
        <f xml:space="preserve">
IF($M27="SL",
IF($E27&gt;$D$1,"",
IF(DATE(YEAR($E27)+(MONTH($E27)&gt;6)+P$2,6,30)&gt;$D$1,"",
IF(AND($H27&lt;&gt;"",$H27&lt;DATE(YEAR($E27)-(MONTH($E27)&lt;=6)+P$2,7,1)),"",
IF(AND(SUM($N27:P27)&lt;$I27,$H27&lt;&gt;"",$H27&lt;=DATE(YEAR($E27)+(MONTH($E27)&gt;6)+P$2,6,30),$H27&gt;=DATE(YEAR($E27)-(MONTH($E27)&lt;=6)+P$2,7,1)),$I27/($J27*365)*(DATE(YEAR($H27),MONTH($H27),DAY($H27))-DATE(YEAR($H27)-(MONTH($H27)&lt;=6),7,1)),
IF(AND(SUM($N27:P27)&lt;$I27,Q$2&lt;=$J27),$I27/($J27*365)*MROUND((EDATE($E27,12*Q$2))-(EDATE($E27,12*P$2)),5),
IF(AND(SUM($N27:P27)&lt;$I27,Q$2&gt;$J27),$I27-SUM($N27:P27),"")))))),
IF($E27&gt;$D$1,"",
IF(DATE(YEAR($E27)+(MONTH($E27)&gt;6)+P$2,6,30)&gt;$D$1,"",
IF(AND($H27&lt;&gt;"",$H27&lt;DATE(YEAR($E27)-(MONTH($E27)&lt;=6)+P$2,7,1)),"",
IF(AND(SUM($N27:P27)&lt;$I27,$H27&lt;&gt;"",$H27&lt;=DATE(YEAR($E27)+(MONTH($E27)&gt;6)+P$2,6,30),$H27&gt;=DATE(YEAR($E27)-(MONTH($E27)&lt;=6)+P$2,7,1)),$K27*($I27-SUM($N27:P27))*((DATE(YEAR($H27),MONTH($H27),DAY($H27))-DATE(YEAR($H27)-(MONTH($H27)&lt;=6),7,1))/365),
IF(Q$2&lt;=$J27,$K27*($I27-SUM($N27:P27))*MROUND((EDATE($E27,12*Q$2))-(EDATE($E27,12*P$2)),5)/365,""))))))</f>
        <v/>
      </c>
      <c r="R27" s="249" t="str">
        <f xml:space="preserve">
IF($M27="SL",
IF($E27&gt;$D$1,"",
IF(DATE(YEAR($E27)+(MONTH($E27)&gt;6)+Q$2,6,30)&gt;$D$1,"",
IF(AND($H27&lt;&gt;"",$H27&lt;DATE(YEAR($E27)-(MONTH($E27)&lt;=6)+Q$2,7,1)),"",
IF(AND(SUM($N27:Q27)&lt;$I27,$H27&lt;&gt;"",$H27&lt;=DATE(YEAR($E27)+(MONTH($E27)&gt;6)+Q$2,6,30),$H27&gt;=DATE(YEAR($E27)-(MONTH($E27)&lt;=6)+Q$2,7,1)),$I27/($J27*365)*(DATE(YEAR($H27),MONTH($H27),DAY($H27))-DATE(YEAR($H27)-(MONTH($H27)&lt;=6),7,1)),
IF(AND(SUM($N27:Q27)&lt;$I27,R$2&lt;=$J27),$I27/($J27*365)*MROUND((EDATE($E27,12*R$2))-(EDATE($E27,12*Q$2)),5),
IF(AND(SUM($N27:Q27)&lt;$I27,R$2&gt;$J27),$I27-SUM($N27:Q27),"")))))),
IF($E27&gt;$D$1,"",
IF(DATE(YEAR($E27)+(MONTH($E27)&gt;6)+Q$2,6,30)&gt;$D$1,"",
IF(AND($H27&lt;&gt;"",$H27&lt;DATE(YEAR($E27)-(MONTH($E27)&lt;=6)+Q$2,7,1)),"",
IF(AND(SUM($N27:Q27)&lt;$I27,$H27&lt;&gt;"",$H27&lt;=DATE(YEAR($E27)+(MONTH($E27)&gt;6)+Q$2,6,30),$H27&gt;=DATE(YEAR($E27)-(MONTH($E27)&lt;=6)+Q$2,7,1)),$K27*($I27-SUM($N27:Q27))*((DATE(YEAR($H27),MONTH($H27),DAY($H27))-DATE(YEAR($H27)-(MONTH($H27)&lt;=6),7,1))/365),
IF(R$2&lt;=$J27,$K27*($I27-SUM($N27:Q27))*MROUND((EDATE($E27,12*R$2))-(EDATE($E27,12*Q$2)),5)/365,""))))))</f>
        <v/>
      </c>
      <c r="S27" s="249" t="str">
        <f xml:space="preserve">
IF($M27="SL",
IF($E27&gt;$D$1,"",
IF(DATE(YEAR($E27)+(MONTH($E27)&gt;6)+R$2,6,30)&gt;$D$1,"",
IF(AND($H27&lt;&gt;"",$H27&lt;DATE(YEAR($E27)-(MONTH($E27)&lt;=6)+R$2,7,1)),"",
IF(AND(SUM($N27:R27)&lt;$I27,$H27&lt;&gt;"",$H27&lt;=DATE(YEAR($E27)+(MONTH($E27)&gt;6)+R$2,6,30),$H27&gt;=DATE(YEAR($E27)-(MONTH($E27)&lt;=6)+R$2,7,1)),$I27/($J27*365)*(DATE(YEAR($H27),MONTH($H27),DAY($H27))-DATE(YEAR($H27)-(MONTH($H27)&lt;=6),7,1)),
IF(AND(SUM($N27:R27)&lt;$I27,S$2&lt;=$J27),$I27/($J27*365)*MROUND((EDATE($E27,12*S$2))-(EDATE($E27,12*R$2)),5),
IF(AND(SUM($N27:R27)&lt;$I27,S$2&gt;$J27),$I27-SUM($N27:R27),"")))))),
IF($E27&gt;$D$1,"",
IF(DATE(YEAR($E27)+(MONTH($E27)&gt;6)+R$2,6,30)&gt;$D$1,"",
IF(AND($H27&lt;&gt;"",$H27&lt;DATE(YEAR($E27)-(MONTH($E27)&lt;=6)+R$2,7,1)),"",
IF(AND(SUM($N27:R27)&lt;$I27,$H27&lt;&gt;"",$H27&lt;=DATE(YEAR($E27)+(MONTH($E27)&gt;6)+R$2,6,30),$H27&gt;=DATE(YEAR($E27)-(MONTH($E27)&lt;=6)+R$2,7,1)),$K27*($I27-SUM($N27:R27))*((DATE(YEAR($H27),MONTH($H27),DAY($H27))-DATE(YEAR($H27)-(MONTH($H27)&lt;=6),7,1))/365),
IF(S$2&lt;=$J27,$K27*($I27-SUM($N27:R27))*MROUND((EDATE($E27,12*S$2))-(EDATE($E27,12*R$2)),5)/365,""))))))</f>
        <v/>
      </c>
      <c r="T27" s="249" t="str">
        <f xml:space="preserve">
IF($M27="SL",
IF($E27&gt;$D$1,"",
IF(DATE(YEAR($E27)+(MONTH($E27)&gt;6)+S$2,6,30)&gt;$D$1,"",
IF(AND($H27&lt;&gt;"",$H27&lt;DATE(YEAR($E27)-(MONTH($E27)&lt;=6)+S$2,7,1)),"",
IF(AND(SUM($N27:S27)&lt;$I27,$H27&lt;&gt;"",$H27&lt;=DATE(YEAR($E27)+(MONTH($E27)&gt;6)+S$2,6,30),$H27&gt;=DATE(YEAR($E27)-(MONTH($E27)&lt;=6)+S$2,7,1)),$I27/($J27*365)*(DATE(YEAR($H27),MONTH($H27),DAY($H27))-DATE(YEAR($H27)-(MONTH($H27)&lt;=6),7,1)),
IF(AND(SUM($N27:S27)&lt;$I27,T$2&lt;=$J27),$I27/($J27*365)*MROUND((EDATE($E27,12*T$2))-(EDATE($E27,12*S$2)),5),
IF(AND(SUM($N27:S27)&lt;$I27,T$2&gt;$J27),$I27-SUM($N27:S27),"")))))),
IF($E27&gt;$D$1,"",
IF(DATE(YEAR($E27)+(MONTH($E27)&gt;6)+S$2,6,30)&gt;$D$1,"",
IF(AND($H27&lt;&gt;"",$H27&lt;DATE(YEAR($E27)-(MONTH($E27)&lt;=6)+S$2,7,1)),"",
IF(AND(SUM($N27:S27)&lt;$I27,$H27&lt;&gt;"",$H27&lt;=DATE(YEAR($E27)+(MONTH($E27)&gt;6)+S$2,6,30),$H27&gt;=DATE(YEAR($E27)-(MONTH($E27)&lt;=6)+S$2,7,1)),$K27*($I27-SUM($N27:S27))*((DATE(YEAR($H27),MONTH($H27),DAY($H27))-DATE(YEAR($H27)-(MONTH($H27)&lt;=6),7,1))/365),
IF(T$2&lt;=$J27,$K27*($I27-SUM($N27:S27))*MROUND((EDATE($E27,12*T$2))-(EDATE($E27,12*S$2)),5)/365,""))))))</f>
        <v/>
      </c>
      <c r="U27" s="249" t="str">
        <f xml:space="preserve">
IF($M27="SL",
IF($E27&gt;$D$1,"",
IF(DATE(YEAR($E27)+(MONTH($E27)&gt;6)+T$2,6,30)&gt;$D$1,"",
IF(AND($H27&lt;&gt;"",$H27&lt;DATE(YEAR($E27)-(MONTH($E27)&lt;=6)+T$2,7,1)),"",
IF(AND(SUM($N27:T27)&lt;$I27,$H27&lt;&gt;"",$H27&lt;=DATE(YEAR($E27)+(MONTH($E27)&gt;6)+T$2,6,30),$H27&gt;=DATE(YEAR($E27)-(MONTH($E27)&lt;=6)+T$2,7,1)),$I27/($J27*365)*(DATE(YEAR($H27),MONTH($H27),DAY($H27))-DATE(YEAR($H27)-(MONTH($H27)&lt;=6),7,1)),
IF(AND(SUM($N27:T27)&lt;$I27,U$2&lt;=$J27),$I27/($J27*365)*MROUND((EDATE($E27,12*U$2))-(EDATE($E27,12*T$2)),5),
IF(AND(SUM($N27:T27)&lt;$I27,U$2&gt;$J27),$I27-SUM($N27:T27),"")))))),
IF($E27&gt;$D$1,"",
IF(DATE(YEAR($E27)+(MONTH($E27)&gt;6)+T$2,6,30)&gt;$D$1,"",
IF(AND($H27&lt;&gt;"",$H27&lt;DATE(YEAR($E27)-(MONTH($E27)&lt;=6)+T$2,7,1)),"",
IF(AND(SUM($N27:T27)&lt;$I27,$H27&lt;&gt;"",$H27&lt;=DATE(YEAR($E27)+(MONTH($E27)&gt;6)+T$2,6,30),$H27&gt;=DATE(YEAR($E27)-(MONTH($E27)&lt;=6)+T$2,7,1)),$K27*($I27-SUM($N27:T27))*((DATE(YEAR($H27),MONTH($H27),DAY($H27))-DATE(YEAR($H27)-(MONTH($H27)&lt;=6),7,1))/365),
IF(U$2&lt;=$J27,$K27*($I27-SUM($N27:T27))*MROUND((EDATE($E27,12*U$2))-(EDATE($E27,12*T$2)),5)/365,""))))))</f>
        <v/>
      </c>
      <c r="V27" s="249" t="str">
        <f xml:space="preserve">
IF($M27="SL",
IF($E27&gt;$D$1,"",
IF(DATE(YEAR($E27)+(MONTH($E27)&gt;6)+U$2,6,30)&gt;$D$1,"",
IF(AND($H27&lt;&gt;"",$H27&lt;DATE(YEAR($E27)-(MONTH($E27)&lt;=6)+U$2,7,1)),"",
IF(AND(SUM($N27:U27)&lt;$I27,$H27&lt;&gt;"",$H27&lt;=DATE(YEAR($E27)+(MONTH($E27)&gt;6)+U$2,6,30),$H27&gt;=DATE(YEAR($E27)-(MONTH($E27)&lt;=6)+U$2,7,1)),$I27/($J27*365)*(DATE(YEAR($H27),MONTH($H27),DAY($H27))-DATE(YEAR($H27)-(MONTH($H27)&lt;=6),7,1)),
IF(AND(SUM($N27:U27)&lt;$I27,V$2&lt;=$J27),$I27/($J27*365)*MROUND((EDATE($E27,12*V$2))-(EDATE($E27,12*U$2)),5),
IF(AND(SUM($N27:U27)&lt;$I27,V$2&gt;$J27),$I27-SUM($N27:U27),"")))))),
IF($E27&gt;$D$1,"",
IF(DATE(YEAR($E27)+(MONTH($E27)&gt;6)+U$2,6,30)&gt;$D$1,"",
IF(AND($H27&lt;&gt;"",$H27&lt;DATE(YEAR($E27)-(MONTH($E27)&lt;=6)+U$2,7,1)),"",
IF(AND(SUM($N27:U27)&lt;$I27,$H27&lt;&gt;"",$H27&lt;=DATE(YEAR($E27)+(MONTH($E27)&gt;6)+U$2,6,30),$H27&gt;=DATE(YEAR($E27)-(MONTH($E27)&lt;=6)+U$2,7,1)),$K27*($I27-SUM($N27:U27))*((DATE(YEAR($H27),MONTH($H27),DAY($H27))-DATE(YEAR($H27)-(MONTH($H27)&lt;=6),7,1))/365),
IF(V$2&lt;=$J27,$K27*($I27-SUM($N27:U27))*MROUND((EDATE($E27,12*V$2))-(EDATE($E27,12*U$2)),5)/365,""))))))</f>
        <v/>
      </c>
      <c r="W27" s="249" t="str">
        <f xml:space="preserve">
IF($M27="SL",
IF($E27&gt;$D$1,"",
IF(DATE(YEAR($E27)+(MONTH($E27)&gt;6)+V$2,6,30)&gt;$D$1,"",
IF(AND($H27&lt;&gt;"",$H27&lt;DATE(YEAR($E27)-(MONTH($E27)&lt;=6)+V$2,7,1)),"",
IF(AND(SUM($N27:V27)&lt;$I27,$H27&lt;&gt;"",$H27&lt;=DATE(YEAR($E27)+(MONTH($E27)&gt;6)+V$2,6,30),$H27&gt;=DATE(YEAR($E27)-(MONTH($E27)&lt;=6)+V$2,7,1)),$I27/($J27*365)*(DATE(YEAR($H27),MONTH($H27),DAY($H27))-DATE(YEAR($H27)-(MONTH($H27)&lt;=6),7,1)),
IF(AND(SUM($N27:V27)&lt;$I27,W$2&lt;=$J27),$I27/($J27*365)*MROUND((EDATE($E27,12*W$2))-(EDATE($E27,12*V$2)),5),
IF(AND(SUM($N27:V27)&lt;$I27,W$2&gt;$J27),$I27-SUM($N27:V27),"")))))),
IF($E27&gt;$D$1,"",
IF(DATE(YEAR($E27)+(MONTH($E27)&gt;6)+V$2,6,30)&gt;$D$1,"",
IF(AND($H27&lt;&gt;"",$H27&lt;DATE(YEAR($E27)-(MONTH($E27)&lt;=6)+V$2,7,1)),"",
IF(AND(SUM($N27:V27)&lt;$I27,$H27&lt;&gt;"",$H27&lt;=DATE(YEAR($E27)+(MONTH($E27)&gt;6)+V$2,6,30),$H27&gt;=DATE(YEAR($E27)-(MONTH($E27)&lt;=6)+V$2,7,1)),$K27*($I27-SUM($N27:V27))*((DATE(YEAR($H27),MONTH($H27),DAY($H27))-DATE(YEAR($H27)-(MONTH($H27)&lt;=6),7,1))/365),
IF(W$2&lt;=$J27,$K27*($I27-SUM($N27:V27))*MROUND((EDATE($E27,12*W$2))-(EDATE($E27,12*V$2)),5)/365,""))))))</f>
        <v/>
      </c>
      <c r="X27" s="249" t="str">
        <f xml:space="preserve">
IF($M27="SL",
IF($E27&gt;$D$1,"",
IF(DATE(YEAR($E27)+(MONTH($E27)&gt;6)+W$2,6,30)&gt;$D$1,"",
IF(AND($H27&lt;&gt;"",$H27&lt;DATE(YEAR($E27)-(MONTH($E27)&lt;=6)+W$2,7,1)),"",
IF(AND(SUM($N27:W27)&lt;$I27,$H27&lt;&gt;"",$H27&lt;=DATE(YEAR($E27)+(MONTH($E27)&gt;6)+W$2,6,30),$H27&gt;=DATE(YEAR($E27)-(MONTH($E27)&lt;=6)+W$2,7,1)),$I27/($J27*365)*(DATE(YEAR($H27),MONTH($H27),DAY($H27))-DATE(YEAR($H27)-(MONTH($H27)&lt;=6),7,1)),
IF(AND(SUM($N27:W27)&lt;$I27,X$2&lt;=$J27),$I27/($J27*365)*MROUND((EDATE($E27,12*X$2))-(EDATE($E27,12*W$2)),5),
IF(AND(SUM($N27:W27)&lt;$I27,X$2&gt;$J27),$I27-SUM($N27:W27),"")))))),
IF($E27&gt;$D$1,"",
IF(DATE(YEAR($E27)+(MONTH($E27)&gt;6)+W$2,6,30)&gt;$D$1,"",
IF(AND($H27&lt;&gt;"",$H27&lt;DATE(YEAR($E27)-(MONTH($E27)&lt;=6)+W$2,7,1)),"",
IF(AND(SUM($N27:W27)&lt;$I27,$H27&lt;&gt;"",$H27&lt;=DATE(YEAR($E27)+(MONTH($E27)&gt;6)+W$2,6,30),$H27&gt;=DATE(YEAR($E27)-(MONTH($E27)&lt;=6)+W$2,7,1)),$K27*($I27-SUM($N27:W27))*((DATE(YEAR($H27),MONTH($H27),DAY($H27))-DATE(YEAR($H27)-(MONTH($H27)&lt;=6),7,1))/365),
IF(X$2&lt;=$J27,$K27*($I27-SUM($N27:W27))*MROUND((EDATE($E27,12*X$2))-(EDATE($E27,12*W$2)),5)/365,""))))))</f>
        <v/>
      </c>
      <c r="Y27" s="249" t="str">
        <f xml:space="preserve">
IF($M27="SL",
IF($E27&gt;$D$1,"",
IF(DATE(YEAR($E27)+(MONTH($E27)&gt;6)+X$2,6,30)&gt;$D$1,"",
IF(AND($H27&lt;&gt;"",$H27&lt;DATE(YEAR($E27)-(MONTH($E27)&lt;=6)+X$2,7,1)),"",
IF(AND(SUM($N27:X27)&lt;$I27,$H27&lt;&gt;"",$H27&lt;=DATE(YEAR($E27)+(MONTH($E27)&gt;6)+X$2,6,30),$H27&gt;=DATE(YEAR($E27)-(MONTH($E27)&lt;=6)+X$2,7,1)),$I27/($J27*365)*(DATE(YEAR($H27),MONTH($H27),DAY($H27))-DATE(YEAR($H27)-(MONTH($H27)&lt;=6),7,1)),
IF(AND(SUM($N27:X27)&lt;$I27,Y$2&lt;=$J27),$I27/($J27*365)*MROUND((EDATE($E27,12*Y$2))-(EDATE($E27,12*X$2)),5),
IF(AND(SUM($N27:X27)&lt;$I27,Y$2&gt;$J27),$I27-SUM($N27:X27),"")))))),
IF($E27&gt;$D$1,"",
IF(DATE(YEAR($E27)+(MONTH($E27)&gt;6)+X$2,6,30)&gt;$D$1,"",
IF(AND($H27&lt;&gt;"",$H27&lt;DATE(YEAR($E27)-(MONTH($E27)&lt;=6)+X$2,7,1)),"",
IF(AND(SUM($N27:X27)&lt;$I27,$H27&lt;&gt;"",$H27&lt;=DATE(YEAR($E27)+(MONTH($E27)&gt;6)+X$2,6,30),$H27&gt;=DATE(YEAR($E27)-(MONTH($E27)&lt;=6)+X$2,7,1)),$K27*($I27-SUM($N27:X27))*((DATE(YEAR($H27),MONTH($H27),DAY($H27))-DATE(YEAR($H27)-(MONTH($H27)&lt;=6),7,1))/365),
IF(Y$2&lt;=$J27,$K27*($I27-SUM($N27:X27))*MROUND((EDATE($E27,12*Y$2))-(EDATE($E27,12*X$2)),5)/365,""))))))</f>
        <v/>
      </c>
      <c r="Z27" s="249" t="str">
        <f xml:space="preserve">
IF($M27="SL",
IF($E27&gt;$D$1,"",
IF(DATE(YEAR($E27)+(MONTH($E27)&gt;6)+Y$2,6,30)&gt;$D$1,"",
IF(AND($H27&lt;&gt;"",$H27&lt;DATE(YEAR($E27)-(MONTH($E27)&lt;=6)+Y$2,7,1)),"",
IF(AND(SUM($N27:Y27)&lt;$I27,$H27&lt;&gt;"",$H27&lt;=DATE(YEAR($E27)+(MONTH($E27)&gt;6)+Y$2,6,30),$H27&gt;=DATE(YEAR($E27)-(MONTH($E27)&lt;=6)+Y$2,7,1)),$I27/($J27*365)*(DATE(YEAR($H27),MONTH($H27),DAY($H27))-DATE(YEAR($H27)-(MONTH($H27)&lt;=6),7,1)),
IF(AND(SUM($N27:Y27)&lt;$I27,Z$2&lt;=$J27),$I27/($J27*365)*MROUND((EDATE($E27,12*Z$2))-(EDATE($E27,12*Y$2)),5),
IF(AND(SUM($N27:Y27)&lt;$I27,Z$2&gt;$J27),$I27-SUM($N27:Y27),"")))))),
IF($E27&gt;$D$1,"",
IF(DATE(YEAR($E27)+(MONTH($E27)&gt;6)+Y$2,6,30)&gt;$D$1,"",
IF(AND($H27&lt;&gt;"",$H27&lt;DATE(YEAR($E27)-(MONTH($E27)&lt;=6)+Y$2,7,1)),"",
IF(AND(SUM($N27:Y27)&lt;$I27,$H27&lt;&gt;"",$H27&lt;=DATE(YEAR($E27)+(MONTH($E27)&gt;6)+Y$2,6,30),$H27&gt;=DATE(YEAR($E27)-(MONTH($E27)&lt;=6)+Y$2,7,1)),$K27*($I27-SUM($N27:Y27))*((DATE(YEAR($H27),MONTH($H27),DAY($H27))-DATE(YEAR($H27)-(MONTH($H27)&lt;=6),7,1))/365),
IF(Z$2&lt;=$J27,$K27*($I27-SUM($N27:Y27))*MROUND((EDATE($E27,12*Z$2))-(EDATE($E27,12*Y$2)),5)/365,""))))))</f>
        <v/>
      </c>
      <c r="AA27" s="249" t="str">
        <f xml:space="preserve">
IF($M27="SL",
IF($E27&gt;$D$1,"",
IF(DATE(YEAR($E27)+(MONTH($E27)&gt;6)+Z$2,6,30)&gt;$D$1,"",
IF(AND($H27&lt;&gt;"",$H27&lt;DATE(YEAR($E27)-(MONTH($E27)&lt;=6)+Z$2,7,1)),"",
IF(AND(SUM($N27:Z27)&lt;$I27,$H27&lt;&gt;"",$H27&lt;=DATE(YEAR($E27)+(MONTH($E27)&gt;6)+Z$2,6,30),$H27&gt;=DATE(YEAR($E27)-(MONTH($E27)&lt;=6)+Z$2,7,1)),$I27/($J27*365)*(DATE(YEAR($H27),MONTH($H27),DAY($H27))-DATE(YEAR($H27)-(MONTH($H27)&lt;=6),7,1)),
IF(AND(SUM($N27:Z27)&lt;$I27,AA$2&lt;=$J27),$I27/($J27*365)*MROUND((EDATE($E27,12*AA$2))-(EDATE($E27,12*Z$2)),5),
IF(AND(SUM($N27:Z27)&lt;$I27,AA$2&gt;$J27),$I27-SUM($N27:Z27),"")))))),
IF($E27&gt;$D$1,"",
IF(DATE(YEAR($E27)+(MONTH($E27)&gt;6)+Z$2,6,30)&gt;$D$1,"",
IF(AND($H27&lt;&gt;"",$H27&lt;DATE(YEAR($E27)-(MONTH($E27)&lt;=6)+Z$2,7,1)),"",
IF(AND(SUM($N27:Z27)&lt;$I27,$H27&lt;&gt;"",$H27&lt;=DATE(YEAR($E27)+(MONTH($E27)&gt;6)+Z$2,6,30),$H27&gt;=DATE(YEAR($E27)-(MONTH($E27)&lt;=6)+Z$2,7,1)),$K27*($I27-SUM($N27:Z27))*((DATE(YEAR($H27),MONTH($H27),DAY($H27))-DATE(YEAR($H27)-(MONTH($H27)&lt;=6),7,1))/365),
IF(AA$2&lt;=$J27,$K27*($I27-SUM($N27:Z27))*MROUND((EDATE($E27,12*AA$2))-(EDATE($E27,12*Z$2)),5)/365,""))))))</f>
        <v/>
      </c>
      <c r="AB27" s="249" t="str">
        <f xml:space="preserve">
IF($M27="SL",
IF($E27&gt;$D$1,"",
IF(DATE(YEAR($E27)+(MONTH($E27)&gt;6)+AA$2,6,30)&gt;$D$1,"",
IF(AND($H27&lt;&gt;"",$H27&lt;DATE(YEAR($E27)-(MONTH($E27)&lt;=6)+AA$2,7,1)),"",
IF(AND(SUM($N27:AA27)&lt;$I27,$H27&lt;&gt;"",$H27&lt;=DATE(YEAR($E27)+(MONTH($E27)&gt;6)+AA$2,6,30),$H27&gt;=DATE(YEAR($E27)-(MONTH($E27)&lt;=6)+AA$2,7,1)),$I27/($J27*365)*(DATE(YEAR($H27),MONTH($H27),DAY($H27))-DATE(YEAR($H27)-(MONTH($H27)&lt;=6),7,1)),
IF(AND(SUM($N27:AA27)&lt;$I27,AB$2&lt;=$J27),$I27/($J27*365)*MROUND((EDATE($E27,12*AB$2))-(EDATE($E27,12*AA$2)),5),
IF(AND(SUM($N27:AA27)&lt;$I27,AB$2&gt;$J27),$I27-SUM($N27:AA27),"")))))),
IF($E27&gt;$D$1,"",
IF(DATE(YEAR($E27)+(MONTH($E27)&gt;6)+AA$2,6,30)&gt;$D$1,"",
IF(AND($H27&lt;&gt;"",$H27&lt;DATE(YEAR($E27)-(MONTH($E27)&lt;=6)+AA$2,7,1)),"",
IF(AND(SUM($N27:AA27)&lt;$I27,$H27&lt;&gt;"",$H27&lt;=DATE(YEAR($E27)+(MONTH($E27)&gt;6)+AA$2,6,30),$H27&gt;=DATE(YEAR($E27)-(MONTH($E27)&lt;=6)+AA$2,7,1)),$K27*($I27-SUM($N27:AA27))*((DATE(YEAR($H27),MONTH($H27),DAY($H27))-DATE(YEAR($H27)-(MONTH($H27)&lt;=6),7,1))/365),
IF(AB$2&lt;=$J27,$K27*($I27-SUM($N27:AA27))*MROUND((EDATE($E27,12*AB$2))-(EDATE($E27,12*AA$2)),5)/365,""))))))</f>
        <v/>
      </c>
      <c r="AC27" s="249" t="str">
        <f xml:space="preserve">
IF($M27="SL",
IF($E27&gt;$D$1,"",
IF(DATE(YEAR($E27)+(MONTH($E27)&gt;6)+AB$2,6,30)&gt;$D$1,"",
IF(AND($H27&lt;&gt;"",$H27&lt;DATE(YEAR($E27)-(MONTH($E27)&lt;=6)+AB$2,7,1)),"",
IF(AND(SUM($N27:AB27)&lt;$I27,$H27&lt;&gt;"",$H27&lt;=DATE(YEAR($E27)+(MONTH($E27)&gt;6)+AB$2,6,30),$H27&gt;=DATE(YEAR($E27)-(MONTH($E27)&lt;=6)+AB$2,7,1)),$I27/($J27*365)*(DATE(YEAR($H27),MONTH($H27),DAY($H27))-DATE(YEAR($H27)-(MONTH($H27)&lt;=6),7,1)),
IF(AND(SUM($N27:AB27)&lt;$I27,AC$2&lt;=$J27),$I27/($J27*365)*MROUND((EDATE($E27,12*AC$2))-(EDATE($E27,12*AB$2)),5),
IF(AND(SUM($N27:AB27)&lt;$I27,AC$2&gt;$J27),$I27-SUM($N27:AB27),"")))))),
IF($E27&gt;$D$1,"",
IF(DATE(YEAR($E27)+(MONTH($E27)&gt;6)+AB$2,6,30)&gt;$D$1,"",
IF(AND($H27&lt;&gt;"",$H27&lt;DATE(YEAR($E27)-(MONTH($E27)&lt;=6)+AB$2,7,1)),"",
IF(AND(SUM($N27:AB27)&lt;$I27,$H27&lt;&gt;"",$H27&lt;=DATE(YEAR($E27)+(MONTH($E27)&gt;6)+AB$2,6,30),$H27&gt;=DATE(YEAR($E27)-(MONTH($E27)&lt;=6)+AB$2,7,1)),$K27*($I27-SUM($N27:AB27))*((DATE(YEAR($H27),MONTH($H27),DAY($H27))-DATE(YEAR($H27)-(MONTH($H27)&lt;=6),7,1))/365),
IF(AC$2&lt;=$J27,$K27*($I27-SUM($N27:AB27))*MROUND((EDATE($E27,12*AC$2))-(EDATE($E27,12*AB$2)),5)/365,""))))))</f>
        <v/>
      </c>
      <c r="AD27" s="249" t="str">
        <f xml:space="preserve">
IF($M27="SL",
IF($E27&gt;$D$1,"",
IF(DATE(YEAR($E27)+(MONTH($E27)&gt;6)+AC$2,6,30)&gt;$D$1,"",
IF(AND($H27&lt;&gt;"",$H27&lt;DATE(YEAR($E27)-(MONTH($E27)&lt;=6)+AC$2,7,1)),"",
IF(AND(SUM($N27:AC27)&lt;$I27,$H27&lt;&gt;"",$H27&lt;=DATE(YEAR($E27)+(MONTH($E27)&gt;6)+AC$2,6,30),$H27&gt;=DATE(YEAR($E27)-(MONTH($E27)&lt;=6)+AC$2,7,1)),$I27/($J27*365)*(DATE(YEAR($H27),MONTH($H27),DAY($H27))-DATE(YEAR($H27)-(MONTH($H27)&lt;=6),7,1)),
IF(AND(SUM($N27:AC27)&lt;$I27,AD$2&lt;=$J27),$I27/($J27*365)*MROUND((EDATE($E27,12*AD$2))-(EDATE($E27,12*AC$2)),5),
IF(AND(SUM($N27:AC27)&lt;$I27,AD$2&gt;$J27),$I27-SUM($N27:AC27),"")))))),
IF($E27&gt;$D$1,"",
IF(DATE(YEAR($E27)+(MONTH($E27)&gt;6)+AC$2,6,30)&gt;$D$1,"",
IF(AND($H27&lt;&gt;"",$H27&lt;DATE(YEAR($E27)-(MONTH($E27)&lt;=6)+AC$2,7,1)),"",
IF(AND(SUM($N27:AC27)&lt;$I27,$H27&lt;&gt;"",$H27&lt;=DATE(YEAR($E27)+(MONTH($E27)&gt;6)+AC$2,6,30),$H27&gt;=DATE(YEAR($E27)-(MONTH($E27)&lt;=6)+AC$2,7,1)),$K27*($I27-SUM($N27:AC27))*((DATE(YEAR($H27),MONTH($H27),DAY($H27))-DATE(YEAR($H27)-(MONTH($H27)&lt;=6),7,1))/365),
IF(AD$2&lt;=$J27,$K27*($I27-SUM($N27:AC27))*MROUND((EDATE($E27,12*AD$2))-(EDATE($E27,12*AC$2)),5)/365,""))))))</f>
        <v/>
      </c>
      <c r="AE27" s="249" t="str">
        <f xml:space="preserve">
IF($M27="SL",
IF($E27&gt;$D$1,"",
IF(DATE(YEAR($E27)+(MONTH($E27)&gt;6)+AD$2,6,30)&gt;$D$1,"",
IF(AND($H27&lt;&gt;"",$H27&lt;DATE(YEAR($E27)-(MONTH($E27)&lt;=6)+AD$2,7,1)),"",
IF(AND(SUM($N27:AD27)&lt;$I27,$H27&lt;&gt;"",$H27&lt;=DATE(YEAR($E27)+(MONTH($E27)&gt;6)+AD$2,6,30),$H27&gt;=DATE(YEAR($E27)-(MONTH($E27)&lt;=6)+AD$2,7,1)),$I27/($J27*365)*(DATE(YEAR($H27),MONTH($H27),DAY($H27))-DATE(YEAR($H27)-(MONTH($H27)&lt;=6),7,1)),
IF(AND(SUM($N27:AD27)&lt;$I27,AE$2&lt;=$J27),$I27/($J27*365)*MROUND((EDATE($E27,12*AE$2))-(EDATE($E27,12*AD$2)),5),
IF(AND(SUM($N27:AD27)&lt;$I27,AE$2&gt;$J27),$I27-SUM($N27:AD27),"")))))),
IF($E27&gt;$D$1,"",
IF(DATE(YEAR($E27)+(MONTH($E27)&gt;6)+AD$2,6,30)&gt;$D$1,"",
IF(AND($H27&lt;&gt;"",$H27&lt;DATE(YEAR($E27)-(MONTH($E27)&lt;=6)+AD$2,7,1)),"",
IF(AND(SUM($N27:AD27)&lt;$I27,$H27&lt;&gt;"",$H27&lt;=DATE(YEAR($E27)+(MONTH($E27)&gt;6)+AD$2,6,30),$H27&gt;=DATE(YEAR($E27)-(MONTH($E27)&lt;=6)+AD$2,7,1)),$K27*($I27-SUM($N27:AD27))*((DATE(YEAR($H27),MONTH($H27),DAY($H27))-DATE(YEAR($H27)-(MONTH($H27)&lt;=6),7,1))/365),
IF(AE$2&lt;=$J27,$K27*($I27-SUM($N27:AD27))*MROUND((EDATE($E27,12*AE$2))-(EDATE($E27,12*AD$2)),5)/365,""))))))</f>
        <v/>
      </c>
      <c r="AF27" s="249" t="str">
        <f xml:space="preserve">
IF($M27="SL",
IF($E27&gt;$D$1,"",
IF(DATE(YEAR($E27)+(MONTH($E27)&gt;6)+AE$2,6,30)&gt;$D$1,"",
IF(AND($H27&lt;&gt;"",$H27&lt;DATE(YEAR($E27)-(MONTH($E27)&lt;=6)+AE$2,7,1)),"",
IF(AND(SUM($N27:AE27)&lt;$I27,$H27&lt;&gt;"",$H27&lt;=DATE(YEAR($E27)+(MONTH($E27)&gt;6)+AE$2,6,30),$H27&gt;=DATE(YEAR($E27)-(MONTH($E27)&lt;=6)+AE$2,7,1)),$I27/($J27*365)*(DATE(YEAR($H27),MONTH($H27),DAY($H27))-DATE(YEAR($H27)-(MONTH($H27)&lt;=6),7,1)),
IF(AND(SUM($N27:AE27)&lt;$I27,AF$2&lt;=$J27),$I27/($J27*365)*MROUND((EDATE($E27,12*AF$2))-(EDATE($E27,12*AE$2)),5),
IF(AND(SUM($N27:AE27)&lt;$I27,AF$2&gt;$J27),$I27-SUM($N27:AE27),"")))))),
IF($E27&gt;$D$1,"",
IF(DATE(YEAR($E27)+(MONTH($E27)&gt;6)+AE$2,6,30)&gt;$D$1,"",
IF(AND($H27&lt;&gt;"",$H27&lt;DATE(YEAR($E27)-(MONTH($E27)&lt;=6)+AE$2,7,1)),"",
IF(AND(SUM($N27:AE27)&lt;$I27,$H27&lt;&gt;"",$H27&lt;=DATE(YEAR($E27)+(MONTH($E27)&gt;6)+AE$2,6,30),$H27&gt;=DATE(YEAR($E27)-(MONTH($E27)&lt;=6)+AE$2,7,1)),$K27*($I27-SUM($N27:AE27))*((DATE(YEAR($H27),MONTH($H27),DAY($H27))-DATE(YEAR($H27)-(MONTH($H27)&lt;=6),7,1))/365),
IF(AF$2&lt;=$J27,$K27*($I27-SUM($N27:AE27))*MROUND((EDATE($E27,12*AF$2))-(EDATE($E27,12*AE$2)),5)/365,""))))))</f>
        <v/>
      </c>
      <c r="AG27" s="249" t="str">
        <f xml:space="preserve">
IF($M27="SL",
IF($E27&gt;$D$1,"",
IF(DATE(YEAR($E27)+(MONTH($E27)&gt;6)+AF$2,6,30)&gt;$D$1,"",
IF(AND($H27&lt;&gt;"",$H27&lt;DATE(YEAR($E27)-(MONTH($E27)&lt;=6)+AF$2,7,1)),"",
IF(AND(SUM($N27:AF27)&lt;$I27,$H27&lt;&gt;"",$H27&lt;=DATE(YEAR($E27)+(MONTH($E27)&gt;6)+AF$2,6,30),$H27&gt;=DATE(YEAR($E27)-(MONTH($E27)&lt;=6)+AF$2,7,1)),$I27/($J27*365)*(DATE(YEAR($H27),MONTH($H27),DAY($H27))-DATE(YEAR($H27)-(MONTH($H27)&lt;=6),7,1)),
IF(AND(SUM($N27:AF27)&lt;$I27,AG$2&lt;=$J27),$I27/($J27*365)*MROUND((EDATE($E27,12*AG$2))-(EDATE($E27,12*AF$2)),5),
IF(AND(SUM($N27:AF27)&lt;$I27,AG$2&gt;$J27),$I27-SUM($N27:AF27),"")))))),
IF($E27&gt;$D$1,"",
IF(DATE(YEAR($E27)+(MONTH($E27)&gt;6)+AF$2,6,30)&gt;$D$1,"",
IF(AND($H27&lt;&gt;"",$H27&lt;DATE(YEAR($E27)-(MONTH($E27)&lt;=6)+AF$2,7,1)),"",
IF(AND(SUM($N27:AF27)&lt;$I27,$H27&lt;&gt;"",$H27&lt;=DATE(YEAR($E27)+(MONTH($E27)&gt;6)+AF$2,6,30),$H27&gt;=DATE(YEAR($E27)-(MONTH($E27)&lt;=6)+AF$2,7,1)),$K27*($I27-SUM($N27:AF27))*((DATE(YEAR($H27),MONTH($H27),DAY($H27))-DATE(YEAR($H27)-(MONTH($H27)&lt;=6),7,1))/365),
IF(AG$2&lt;=$J27,$K27*($I27-SUM($N27:AF27))*MROUND((EDATE($E27,12*AG$2))-(EDATE($E27,12*AF$2)),5)/365,""))))))</f>
        <v/>
      </c>
      <c r="AH27" s="249" t="str">
        <f xml:space="preserve">
IF($M27="SL",
IF($E27&gt;$D$1,"",
IF(DATE(YEAR($E27)+(MONTH($E27)&gt;6)+AG$2,6,30)&gt;$D$1,"",
IF(AND($H27&lt;&gt;"",$H27&lt;DATE(YEAR($E27)-(MONTH($E27)&lt;=6)+AG$2,7,1)),"",
IF(AND(SUM($N27:AG27)&lt;$I27,$H27&lt;&gt;"",$H27&lt;=DATE(YEAR($E27)+(MONTH($E27)&gt;6)+AG$2,6,30),$H27&gt;=DATE(YEAR($E27)-(MONTH($E27)&lt;=6)+AG$2,7,1)),$I27/($J27*365)*(DATE(YEAR($H27),MONTH($H27),DAY($H27))-DATE(YEAR($H27)-(MONTH($H27)&lt;=6),7,1)),
IF(AND(SUM($N27:AG27)&lt;$I27,AH$2&lt;=$J27),$I27/($J27*365)*MROUND((EDATE($E27,12*AH$2))-(EDATE($E27,12*AG$2)),5),
IF(AND(SUM($N27:AG27)&lt;$I27,AH$2&gt;$J27),$I27-SUM($N27:AG27),"")))))),
IF($E27&gt;$D$1,"",
IF(DATE(YEAR($E27)+(MONTH($E27)&gt;6)+AG$2,6,30)&gt;$D$1,"",
IF(AND($H27&lt;&gt;"",$H27&lt;DATE(YEAR($E27)-(MONTH($E27)&lt;=6)+AG$2,7,1)),"",
IF(AND(SUM($N27:AG27)&lt;$I27,$H27&lt;&gt;"",$H27&lt;=DATE(YEAR($E27)+(MONTH($E27)&gt;6)+AG$2,6,30),$H27&gt;=DATE(YEAR($E27)-(MONTH($E27)&lt;=6)+AG$2,7,1)),$K27*($I27-SUM($N27:AG27))*((DATE(YEAR($H27),MONTH($H27),DAY($H27))-DATE(YEAR($H27)-(MONTH($H27)&lt;=6),7,1))/365),
IF(AH$2&lt;=$J27,$K27*($I27-SUM($N27:AG27))*MROUND((EDATE($E27,12*AH$2))-(EDATE($E27,12*AG$2)),5)/365,""))))))</f>
        <v/>
      </c>
      <c r="AI27" s="249" t="str">
        <f xml:space="preserve">
IF($M27="SL",
IF($E27&gt;$D$1,"",
IF(DATE(YEAR($E27)+(MONTH($E27)&gt;6)+AH$2,6,30)&gt;$D$1,"",
IF(AND($H27&lt;&gt;"",$H27&lt;DATE(YEAR($E27)-(MONTH($E27)&lt;=6)+AH$2,7,1)),"",
IF(AND(SUM($N27:AH27)&lt;$I27,$H27&lt;&gt;"",$H27&lt;=DATE(YEAR($E27)+(MONTH($E27)&gt;6)+AH$2,6,30),$H27&gt;=DATE(YEAR($E27)-(MONTH($E27)&lt;=6)+AH$2,7,1)),$I27/($J27*365)*(DATE(YEAR($H27),MONTH($H27),DAY($H27))-DATE(YEAR($H27)-(MONTH($H27)&lt;=6),7,1)),
IF(AND(SUM($N27:AH27)&lt;$I27,AI$2&lt;=$J27),$I27/($J27*365)*MROUND((EDATE($E27,12*AI$2))-(EDATE($E27,12*AH$2)),5),
IF(AND(SUM($N27:AH27)&lt;$I27,AI$2&gt;$J27),$I27-SUM($N27:AH27),"")))))),
IF($E27&gt;$D$1,"",
IF(DATE(YEAR($E27)+(MONTH($E27)&gt;6)+AH$2,6,30)&gt;$D$1,"",
IF(AND($H27&lt;&gt;"",$H27&lt;DATE(YEAR($E27)-(MONTH($E27)&lt;=6)+AH$2,7,1)),"",
IF(AND(SUM($N27:AH27)&lt;$I27,$H27&lt;&gt;"",$H27&lt;=DATE(YEAR($E27)+(MONTH($E27)&gt;6)+AH$2,6,30),$H27&gt;=DATE(YEAR($E27)-(MONTH($E27)&lt;=6)+AH$2,7,1)),$K27*($I27-SUM($N27:AH27))*((DATE(YEAR($H27),MONTH($H27),DAY($H27))-DATE(YEAR($H27)-(MONTH($H27)&lt;=6),7,1))/365),
IF(AI$2&lt;=$J27,$K27*($I27-SUM($N27:AH27))*MROUND((EDATE($E27,12*AI$2))-(EDATE($E27,12*AH$2)),5)/365,""))))))</f>
        <v/>
      </c>
      <c r="AJ27" s="249" t="str">
        <f xml:space="preserve">
IF($M27="SL",
IF($E27&gt;$D$1,"",
IF(DATE(YEAR($E27)+(MONTH($E27)&gt;6)+AI$2,6,30)&gt;$D$1,"",
IF(AND($H27&lt;&gt;"",$H27&lt;DATE(YEAR($E27)-(MONTH($E27)&lt;=6)+AI$2,7,1)),"",
IF(AND(SUM($N27:AI27)&lt;$I27,$H27&lt;&gt;"",$H27&lt;=DATE(YEAR($E27)+(MONTH($E27)&gt;6)+AI$2,6,30),$H27&gt;=DATE(YEAR($E27)-(MONTH($E27)&lt;=6)+AI$2,7,1)),$I27/($J27*365)*(DATE(YEAR($H27),MONTH($H27),DAY($H27))-DATE(YEAR($H27)-(MONTH($H27)&lt;=6),7,1)),
IF(AND(SUM($N27:AI27)&lt;$I27,AJ$2&lt;=$J27),$I27/($J27*365)*MROUND((EDATE($E27,12*AJ$2))-(EDATE($E27,12*AI$2)),5),
IF(AND(SUM($N27:AI27)&lt;$I27,AJ$2&gt;$J27),$I27-SUM($N27:AI27),"")))))),
IF($E27&gt;$D$1,"",
IF(DATE(YEAR($E27)+(MONTH($E27)&gt;6)+AI$2,6,30)&gt;$D$1,"",
IF(AND($H27&lt;&gt;"",$H27&lt;DATE(YEAR($E27)-(MONTH($E27)&lt;=6)+AI$2,7,1)),"",
IF(AND(SUM($N27:AI27)&lt;$I27,$H27&lt;&gt;"",$H27&lt;=DATE(YEAR($E27)+(MONTH($E27)&gt;6)+AI$2,6,30),$H27&gt;=DATE(YEAR($E27)-(MONTH($E27)&lt;=6)+AI$2,7,1)),$K27*($I27-SUM($N27:AI27))*((DATE(YEAR($H27),MONTH($H27),DAY($H27))-DATE(YEAR($H27)-(MONTH($H27)&lt;=6),7,1))/365),
IF(AJ$2&lt;=$J27,$K27*($I27-SUM($N27:AI27))*MROUND((EDATE($E27,12*AJ$2))-(EDATE($E27,12*AI$2)),5)/365,""))))))</f>
        <v/>
      </c>
      <c r="AK27" s="249" t="str">
        <f xml:space="preserve">
IF($M27="SL",
IF($E27&gt;$D$1,"",
IF(DATE(YEAR($E27)+(MONTH($E27)&gt;6)+AJ$2,6,30)&gt;$D$1,"",
IF(AND($H27&lt;&gt;"",$H27&lt;DATE(YEAR($E27)-(MONTH($E27)&lt;=6)+AJ$2,7,1)),"",
IF(AND(SUM($N27:AJ27)&lt;$I27,$H27&lt;&gt;"",$H27&lt;=DATE(YEAR($E27)+(MONTH($E27)&gt;6)+AJ$2,6,30),$H27&gt;=DATE(YEAR($E27)-(MONTH($E27)&lt;=6)+AJ$2,7,1)),$I27/($J27*365)*(DATE(YEAR($H27),MONTH($H27),DAY($H27))-DATE(YEAR($H27)-(MONTH($H27)&lt;=6),7,1)),
IF(AND(SUM($N27:AJ27)&lt;$I27,AK$2&lt;=$J27),$I27/($J27*365)*MROUND((EDATE($E27,12*AK$2))-(EDATE($E27,12*AJ$2)),5),
IF(AND(SUM($N27:AJ27)&lt;$I27,AK$2&gt;$J27),$I27-SUM($N27:AJ27),"")))))),
IF($E27&gt;$D$1,"",
IF(DATE(YEAR($E27)+(MONTH($E27)&gt;6)+AJ$2,6,30)&gt;$D$1,"",
IF(AND($H27&lt;&gt;"",$H27&lt;DATE(YEAR($E27)-(MONTH($E27)&lt;=6)+AJ$2,7,1)),"",
IF(AND(SUM($N27:AJ27)&lt;$I27,$H27&lt;&gt;"",$H27&lt;=DATE(YEAR($E27)+(MONTH($E27)&gt;6)+AJ$2,6,30),$H27&gt;=DATE(YEAR($E27)-(MONTH($E27)&lt;=6)+AJ$2,7,1)),$K27*($I27-SUM($N27:AJ27))*((DATE(YEAR($H27),MONTH($H27),DAY($H27))-DATE(YEAR($H27)-(MONTH($H27)&lt;=6),7,1))/365),
IF(AK$2&lt;=$J27,$K27*($I27-SUM($N27:AJ27))*MROUND((EDATE($E27,12*AK$2))-(EDATE($E27,12*AJ$2)),5)/365,""))))))</f>
        <v/>
      </c>
      <c r="AL27" s="249" t="str">
        <f xml:space="preserve">
IF($M27="SL",
IF($E27&gt;$D$1,"",
IF(DATE(YEAR($E27)+(MONTH($E27)&gt;6)+AK$2,6,30)&gt;$D$1,"",
IF(AND($H27&lt;&gt;"",$H27&lt;DATE(YEAR($E27)-(MONTH($E27)&lt;=6)+AK$2,7,1)),"",
IF(AND(SUM($N27:AK27)&lt;$I27,$H27&lt;&gt;"",$H27&lt;=DATE(YEAR($E27)+(MONTH($E27)&gt;6)+AK$2,6,30),$H27&gt;=DATE(YEAR($E27)-(MONTH($E27)&lt;=6)+AK$2,7,1)),$I27/($J27*365)*(DATE(YEAR($H27),MONTH($H27),DAY($H27))-DATE(YEAR($H27)-(MONTH($H27)&lt;=6),7,1)),
IF(AND(SUM($N27:AK27)&lt;$I27,AL$2&lt;=$J27),$I27/($J27*365)*MROUND((EDATE($E27,12*AL$2))-(EDATE($E27,12*AK$2)),5),
IF(AND(SUM($N27:AK27)&lt;$I27,AL$2&gt;$J27),$I27-SUM($N27:AK27),"")))))),
IF($E27&gt;$D$1,"",
IF(DATE(YEAR($E27)+(MONTH($E27)&gt;6)+AK$2,6,30)&gt;$D$1,"",
IF(AND($H27&lt;&gt;"",$H27&lt;DATE(YEAR($E27)-(MONTH($E27)&lt;=6)+AK$2,7,1)),"",
IF(AND(SUM($N27:AK27)&lt;$I27,$H27&lt;&gt;"",$H27&lt;=DATE(YEAR($E27)+(MONTH($E27)&gt;6)+AK$2,6,30),$H27&gt;=DATE(YEAR($E27)-(MONTH($E27)&lt;=6)+AK$2,7,1)),$K27*($I27-SUM($N27:AK27))*((DATE(YEAR($H27),MONTH($H27),DAY($H27))-DATE(YEAR($H27)-(MONTH($H27)&lt;=6),7,1))/365),
IF(AL$2&lt;=$J27,$K27*($I27-SUM($N27:AK27))*MROUND((EDATE($E27,12*AL$2))-(EDATE($E27,12*AK$2)),5)/365,""))))))</f>
        <v/>
      </c>
      <c r="AM27" s="249" t="str">
        <f xml:space="preserve">
IF($M27="SL",
IF($E27&gt;$D$1,"",
IF(DATE(YEAR($E27)+(MONTH($E27)&gt;6)+AL$2,6,30)&gt;$D$1,"",
IF(AND($H27&lt;&gt;"",$H27&lt;DATE(YEAR($E27)-(MONTH($E27)&lt;=6)+AL$2,7,1)),"",
IF(AND(SUM($N27:AL27)&lt;$I27,$H27&lt;&gt;"",$H27&lt;=DATE(YEAR($E27)+(MONTH($E27)&gt;6)+AL$2,6,30),$H27&gt;=DATE(YEAR($E27)-(MONTH($E27)&lt;=6)+AL$2,7,1)),$I27/($J27*365)*(DATE(YEAR($H27),MONTH($H27),DAY($H27))-DATE(YEAR($H27)-(MONTH($H27)&lt;=6),7,1)),
IF(AND(SUM($N27:AL27)&lt;$I27,AM$2&lt;=$J27),$I27/($J27*365)*MROUND((EDATE($E27,12*AM$2))-(EDATE($E27,12*AL$2)),5),
IF(AND(SUM($N27:AL27)&lt;$I27,AM$2&gt;$J27),$I27-SUM($N27:AL27),"")))))),
IF($E27&gt;$D$1,"",
IF(DATE(YEAR($E27)+(MONTH($E27)&gt;6)+AL$2,6,30)&gt;$D$1,"",
IF(AND($H27&lt;&gt;"",$H27&lt;DATE(YEAR($E27)-(MONTH($E27)&lt;=6)+AL$2,7,1)),"",
IF(AND(SUM($N27:AL27)&lt;$I27,$H27&lt;&gt;"",$H27&lt;=DATE(YEAR($E27)+(MONTH($E27)&gt;6)+AL$2,6,30),$H27&gt;=DATE(YEAR($E27)-(MONTH($E27)&lt;=6)+AL$2,7,1)),$K27*($I27-SUM($N27:AL27))*((DATE(YEAR($H27),MONTH($H27),DAY($H27))-DATE(YEAR($H27)-(MONTH($H27)&lt;=6),7,1))/365),
IF(AM$2&lt;=$J27,$K27*($I27-SUM($N27:AL27))*MROUND((EDATE($E27,12*AM$2))-(EDATE($E27,12*AL$2)),5)/365,""))))))</f>
        <v/>
      </c>
      <c r="AN27" s="249" t="str">
        <f xml:space="preserve">
IF($M27="SL",
IF($E27&gt;$D$1,"",
IF(DATE(YEAR($E27)+(MONTH($E27)&gt;6)+AM$2,6,30)&gt;$D$1,"",
IF(AND($H27&lt;&gt;"",$H27&lt;DATE(YEAR($E27)-(MONTH($E27)&lt;=6)+AM$2,7,1)),"",
IF(AND(SUM($N27:AM27)&lt;$I27,$H27&lt;&gt;"",$H27&lt;=DATE(YEAR($E27)+(MONTH($E27)&gt;6)+AM$2,6,30),$H27&gt;=DATE(YEAR($E27)-(MONTH($E27)&lt;=6)+AM$2,7,1)),$I27/($J27*365)*(DATE(YEAR($H27),MONTH($H27),DAY($H27))-DATE(YEAR($H27)-(MONTH($H27)&lt;=6),7,1)),
IF(AND(SUM($N27:AM27)&lt;$I27,AN$2&lt;=$J27),$I27/($J27*365)*MROUND((EDATE($E27,12*AN$2))-(EDATE($E27,12*AM$2)),5),
IF(AND(SUM($N27:AM27)&lt;$I27,AN$2&gt;$J27),$I27-SUM($N27:AM27),"")))))),
IF($E27&gt;$D$1,"",
IF(DATE(YEAR($E27)+(MONTH($E27)&gt;6)+AM$2,6,30)&gt;$D$1,"",
IF(AND($H27&lt;&gt;"",$H27&lt;DATE(YEAR($E27)-(MONTH($E27)&lt;=6)+AM$2,7,1)),"",
IF(AND(SUM($N27:AM27)&lt;$I27,$H27&lt;&gt;"",$H27&lt;=DATE(YEAR($E27)+(MONTH($E27)&gt;6)+AM$2,6,30),$H27&gt;=DATE(YEAR($E27)-(MONTH($E27)&lt;=6)+AM$2,7,1)),$K27*($I27-SUM($N27:AM27))*((DATE(YEAR($H27),MONTH($H27),DAY($H27))-DATE(YEAR($H27)-(MONTH($H27)&lt;=6),7,1))/365),
IF(AN$2&lt;=$J27,$K27*($I27-SUM($N27:AM27))*MROUND((EDATE($E27,12*AN$2))-(EDATE($E27,12*AM$2)),5)/365,""))))))</f>
        <v/>
      </c>
      <c r="AO27" s="249" t="str">
        <f xml:space="preserve">
IF($M27="SL",
IF($E27&gt;$D$1,"",
IF(DATE(YEAR($E27)+(MONTH($E27)&gt;6)+AN$2,6,30)&gt;$D$1,"",
IF(AND($H27&lt;&gt;"",$H27&lt;DATE(YEAR($E27)-(MONTH($E27)&lt;=6)+AN$2,7,1)),"",
IF(AND(SUM($N27:AN27)&lt;$I27,$H27&lt;&gt;"",$H27&lt;=DATE(YEAR($E27)+(MONTH($E27)&gt;6)+AN$2,6,30),$H27&gt;=DATE(YEAR($E27)-(MONTH($E27)&lt;=6)+AN$2,7,1)),$I27/($J27*365)*(DATE(YEAR($H27),MONTH($H27),DAY($H27))-DATE(YEAR($H27)-(MONTH($H27)&lt;=6),7,1)),
IF(AND(SUM($N27:AN27)&lt;$I27,AO$2&lt;=$J27),$I27/($J27*365)*MROUND((EDATE($E27,12*AO$2))-(EDATE($E27,12*AN$2)),5),
IF(AND(SUM($N27:AN27)&lt;$I27,AO$2&gt;$J27),$I27-SUM($N27:AN27),"")))))),
IF($E27&gt;$D$1,"",
IF(DATE(YEAR($E27)+(MONTH($E27)&gt;6)+AN$2,6,30)&gt;$D$1,"",
IF(AND($H27&lt;&gt;"",$H27&lt;DATE(YEAR($E27)-(MONTH($E27)&lt;=6)+AN$2,7,1)),"",
IF(AND(SUM($N27:AN27)&lt;$I27,$H27&lt;&gt;"",$H27&lt;=DATE(YEAR($E27)+(MONTH($E27)&gt;6)+AN$2,6,30),$H27&gt;=DATE(YEAR($E27)-(MONTH($E27)&lt;=6)+AN$2,7,1)),$K27*($I27-SUM($N27:AN27))*((DATE(YEAR($H27),MONTH($H27),DAY($H27))-DATE(YEAR($H27)-(MONTH($H27)&lt;=6),7,1))/365),
IF(AO$2&lt;=$J27,$K27*($I27-SUM($N27:AN27))*MROUND((EDATE($E27,12*AO$2))-(EDATE($E27,12*AN$2)),5)/365,""))))))</f>
        <v/>
      </c>
      <c r="AP27" s="249" t="str">
        <f xml:space="preserve">
IF($M27="SL",
IF($E27&gt;$D$1,"",
IF(DATE(YEAR($E27)+(MONTH($E27)&gt;6)+AO$2,6,30)&gt;$D$1,"",
IF(AND($H27&lt;&gt;"",$H27&lt;DATE(YEAR($E27)-(MONTH($E27)&lt;=6)+AO$2,7,1)),"",
IF(AND(SUM($N27:AO27)&lt;$I27,$H27&lt;&gt;"",$H27&lt;=DATE(YEAR($E27)+(MONTH($E27)&gt;6)+AO$2,6,30),$H27&gt;=DATE(YEAR($E27)-(MONTH($E27)&lt;=6)+AO$2,7,1)),$I27/($J27*365)*(DATE(YEAR($H27),MONTH($H27),DAY($H27))-DATE(YEAR($H27)-(MONTH($H27)&lt;=6),7,1)),
IF(AND(SUM($N27:AO27)&lt;$I27,AP$2&lt;=$J27),$I27/($J27*365)*MROUND((EDATE($E27,12*AP$2))-(EDATE($E27,12*AO$2)),5),
IF(AND(SUM($N27:AO27)&lt;$I27,AP$2&gt;$J27),$I27-SUM($N27:AO27),"")))))),
IF($E27&gt;$D$1,"",
IF(DATE(YEAR($E27)+(MONTH($E27)&gt;6)+AO$2,6,30)&gt;$D$1,"",
IF(AND($H27&lt;&gt;"",$H27&lt;DATE(YEAR($E27)-(MONTH($E27)&lt;=6)+AO$2,7,1)),"",
IF(AND(SUM($N27:AO27)&lt;$I27,$H27&lt;&gt;"",$H27&lt;=DATE(YEAR($E27)+(MONTH($E27)&gt;6)+AO$2,6,30),$H27&gt;=DATE(YEAR($E27)-(MONTH($E27)&lt;=6)+AO$2,7,1)),$K27*($I27-SUM($N27:AO27))*((DATE(YEAR($H27),MONTH($H27),DAY($H27))-DATE(YEAR($H27)-(MONTH($H27)&lt;=6),7,1))/365),
IF(AP$2&lt;=$J27,$K27*($I27-SUM($N27:AO27))*MROUND((EDATE($E27,12*AP$2))-(EDATE($E27,12*AO$2)),5)/365,""))))))</f>
        <v/>
      </c>
      <c r="AQ27" s="249" t="str">
        <f xml:space="preserve">
IF($M27="SL",
IF($E27&gt;$D$1,"",
IF(DATE(YEAR($E27)+(MONTH($E27)&gt;6)+AP$2,6,30)&gt;$D$1,"",
IF(AND($H27&lt;&gt;"",$H27&lt;DATE(YEAR($E27)-(MONTH($E27)&lt;=6)+AP$2,7,1)),"",
IF(AND(SUM($N27:AP27)&lt;$I27,$H27&lt;&gt;"",$H27&lt;=DATE(YEAR($E27)+(MONTH($E27)&gt;6)+AP$2,6,30),$H27&gt;=DATE(YEAR($E27)-(MONTH($E27)&lt;=6)+AP$2,7,1)),$I27/($J27*365)*(DATE(YEAR($H27),MONTH($H27),DAY($H27))-DATE(YEAR($H27)-(MONTH($H27)&lt;=6),7,1)),
IF(AND(SUM($N27:AP27)&lt;$I27,AQ$2&lt;=$J27),$I27/($J27*365)*MROUND((EDATE($E27,12*AQ$2))-(EDATE($E27,12*AP$2)),5),
IF(AND(SUM($N27:AP27)&lt;$I27,AQ$2&gt;$J27),$I27-SUM($N27:AP27),"")))))),
IF($E27&gt;$D$1,"",
IF(DATE(YEAR($E27)+(MONTH($E27)&gt;6)+AP$2,6,30)&gt;$D$1,"",
IF(AND($H27&lt;&gt;"",$H27&lt;DATE(YEAR($E27)-(MONTH($E27)&lt;=6)+AP$2,7,1)),"",
IF(AND(SUM($N27:AP27)&lt;$I27,$H27&lt;&gt;"",$H27&lt;=DATE(YEAR($E27)+(MONTH($E27)&gt;6)+AP$2,6,30),$H27&gt;=DATE(YEAR($E27)-(MONTH($E27)&lt;=6)+AP$2,7,1)),$K27*($I27-SUM($N27:AP27))*((DATE(YEAR($H27),MONTH($H27),DAY($H27))-DATE(YEAR($H27)-(MONTH($H27)&lt;=6),7,1))/365),
IF(AQ$2&lt;=$J27,$K27*($I27-SUM($N27:AP27))*MROUND((EDATE($E27,12*AQ$2))-(EDATE($E27,12*AP$2)),5)/365,""))))))</f>
        <v/>
      </c>
      <c r="AR27" s="250">
        <f t="shared" si="6"/>
        <v>0</v>
      </c>
      <c r="AS27" s="250">
        <f t="shared" si="7"/>
        <v>0</v>
      </c>
      <c r="AU27" s="250">
        <f t="shared" si="8"/>
        <v>0</v>
      </c>
      <c r="AV27" s="250">
        <f t="shared" si="9"/>
        <v>0</v>
      </c>
      <c r="AW27" s="243" t="str">
        <f t="shared" si="10"/>
        <v/>
      </c>
      <c r="AX27" s="243" t="str">
        <f t="shared" si="11"/>
        <v/>
      </c>
      <c r="AY27" s="290" t="str">
        <f t="shared" si="1"/>
        <v/>
      </c>
    </row>
    <row r="28" spans="2:51" x14ac:dyDescent="0.35">
      <c r="B28" s="244" t="str">
        <f t="shared" si="12"/>
        <v/>
      </c>
      <c r="C28" s="244"/>
      <c r="D28" s="244"/>
      <c r="E28" s="407"/>
      <c r="F28" s="246" t="str">
        <f t="shared" si="3"/>
        <v/>
      </c>
      <c r="G28" s="246" t="str">
        <f t="shared" si="13"/>
        <v/>
      </c>
      <c r="H28" s="408"/>
      <c r="I28" s="250"/>
      <c r="J28" s="244"/>
      <c r="K28" s="247" t="str">
        <f t="shared" si="14"/>
        <v/>
      </c>
      <c r="L28" s="297"/>
      <c r="M28" s="409" t="str">
        <f>IFERROR(VLOOKUP($L28,'Ref tables'!$I$3:$J$4,2,0),"")</f>
        <v/>
      </c>
      <c r="N28" s="249" t="str">
        <f t="shared" si="15"/>
        <v/>
      </c>
      <c r="O28" s="249" t="str">
        <f xml:space="preserve">
IF($M28="SL",
IF($E28&gt;$D$1,"",
IF(DATE(YEAR($E28)+(MONTH($E28)&gt;6)+N$2,6,30)&gt;$D$1,"",
IF(AND($H28&lt;&gt;"",$H28&lt;DATE(YEAR($E28)-(MONTH($E28)&lt;=6)+N$2,7,1)),"",
IF(AND(SUM($N28:N28)&lt;$I28,$H28&lt;&gt;"",$H28&lt;=DATE(YEAR($E28)+(MONTH($E28)&gt;6)+N$2,6,30),$H28&gt;=DATE(YEAR($E28)-(MONTH($E28)&lt;=6)+N$2,7,1)),$I28/($J28*365)*(DATE(YEAR($H28),MONTH($H28),DAY($H28))-DATE(YEAR($H28)-(MONTH($H28)&lt;=6),7,1)),
IF(AND(SUM($N28:N28)&lt;$I28,O$2&lt;=$J28),$I28/($J28*365)*MROUND((EDATE($E28,12*O$2))-(EDATE($E28,12*N$2)),5),
IF(AND(SUM($N28:N28)&lt;$I28,O$2&gt;$J28),$I28-SUM($N28:N28),"")))))),
IF($E28&gt;$D$1,"",
IF(DATE(YEAR($E28)+(MONTH($E28)&gt;6)+N$2,6,30)&gt;$D$1,"",
IF(AND($H28&lt;&gt;"",$H28&lt;DATE(YEAR($E28)-(MONTH($E28)&lt;=6)+N$2,7,1)),"",
IF(AND(SUM($N28:N28)&lt;$I28,$H28&lt;&gt;"",$H28&lt;=DATE(YEAR($E28)+(MONTH($E28)&gt;6)+N$2,6,30),$H28&gt;=DATE(YEAR($E28)-(MONTH($E28)&lt;=6)+N$2,7,1)),$K28*($I28-SUM($N28:N28))*((DATE(YEAR($H28),MONTH($H28),DAY($H28))-DATE(YEAR($H28)-(MONTH($H28)&lt;=6),7,1))/365),
IF(O$2&lt;=$J28,$K28*($I28-SUM($N28:N28))*MROUND((EDATE($E28,12*O$2))-(EDATE($E28,12*N$2)),5)/365,""))))))</f>
        <v/>
      </c>
      <c r="P28" s="249" t="str">
        <f xml:space="preserve">
IF($M28="SL",
IF($E28&gt;$D$1,"",
IF(DATE(YEAR($E28)+(MONTH($E28)&gt;6)+O$2,6,30)&gt;$D$1,"",
IF(AND($H28&lt;&gt;"",$H28&lt;DATE(YEAR($E28)-(MONTH($E28)&lt;=6)+O$2,7,1)),"",
IF(AND(SUM($N28:O28)&lt;$I28,$H28&lt;&gt;"",$H28&lt;=DATE(YEAR($E28)+(MONTH($E28)&gt;6)+O$2,6,30),$H28&gt;=DATE(YEAR($E28)-(MONTH($E28)&lt;=6)+O$2,7,1)),$I28/($J28*365)*(DATE(YEAR($H28),MONTH($H28),DAY($H28))-DATE(YEAR($H28)-(MONTH($H28)&lt;=6),7,1)),
IF(AND(SUM($N28:O28)&lt;$I28,P$2&lt;=$J28),$I28/($J28*365)*MROUND((EDATE($E28,12*P$2))-(EDATE($E28,12*O$2)),5),
IF(AND(SUM($N28:O28)&lt;$I28,P$2&gt;$J28),$I28-SUM($N28:O28),"")))))),
IF($E28&gt;$D$1,"",
IF(DATE(YEAR($E28)+(MONTH($E28)&gt;6)+O$2,6,30)&gt;$D$1,"",
IF(AND($H28&lt;&gt;"",$H28&lt;DATE(YEAR($E28)-(MONTH($E28)&lt;=6)+O$2,7,1)),"",
IF(AND(SUM($N28:O28)&lt;$I28,$H28&lt;&gt;"",$H28&lt;=DATE(YEAR($E28)+(MONTH($E28)&gt;6)+O$2,6,30),$H28&gt;=DATE(YEAR($E28)-(MONTH($E28)&lt;=6)+O$2,7,1)),$K28*($I28-SUM($N28:O28))*((DATE(YEAR($H28),MONTH($H28),DAY($H28))-DATE(YEAR($H28)-(MONTH($H28)&lt;=6),7,1))/365),
IF(P$2&lt;=$J28,$K28*($I28-SUM($N28:O28))*MROUND((EDATE($E28,12*P$2))-(EDATE($E28,12*O$2)),5)/365,""))))))</f>
        <v/>
      </c>
      <c r="Q28" s="249" t="str">
        <f xml:space="preserve">
IF($M28="SL",
IF($E28&gt;$D$1,"",
IF(DATE(YEAR($E28)+(MONTH($E28)&gt;6)+P$2,6,30)&gt;$D$1,"",
IF(AND($H28&lt;&gt;"",$H28&lt;DATE(YEAR($E28)-(MONTH($E28)&lt;=6)+P$2,7,1)),"",
IF(AND(SUM($N28:P28)&lt;$I28,$H28&lt;&gt;"",$H28&lt;=DATE(YEAR($E28)+(MONTH($E28)&gt;6)+P$2,6,30),$H28&gt;=DATE(YEAR($E28)-(MONTH($E28)&lt;=6)+P$2,7,1)),$I28/($J28*365)*(DATE(YEAR($H28),MONTH($H28),DAY($H28))-DATE(YEAR($H28)-(MONTH($H28)&lt;=6),7,1)),
IF(AND(SUM($N28:P28)&lt;$I28,Q$2&lt;=$J28),$I28/($J28*365)*MROUND((EDATE($E28,12*Q$2))-(EDATE($E28,12*P$2)),5),
IF(AND(SUM($N28:P28)&lt;$I28,Q$2&gt;$J28),$I28-SUM($N28:P28),"")))))),
IF($E28&gt;$D$1,"",
IF(DATE(YEAR($E28)+(MONTH($E28)&gt;6)+P$2,6,30)&gt;$D$1,"",
IF(AND($H28&lt;&gt;"",$H28&lt;DATE(YEAR($E28)-(MONTH($E28)&lt;=6)+P$2,7,1)),"",
IF(AND(SUM($N28:P28)&lt;$I28,$H28&lt;&gt;"",$H28&lt;=DATE(YEAR($E28)+(MONTH($E28)&gt;6)+P$2,6,30),$H28&gt;=DATE(YEAR($E28)-(MONTH($E28)&lt;=6)+P$2,7,1)),$K28*($I28-SUM($N28:P28))*((DATE(YEAR($H28),MONTH($H28),DAY($H28))-DATE(YEAR($H28)-(MONTH($H28)&lt;=6),7,1))/365),
IF(Q$2&lt;=$J28,$K28*($I28-SUM($N28:P28))*MROUND((EDATE($E28,12*Q$2))-(EDATE($E28,12*P$2)),5)/365,""))))))</f>
        <v/>
      </c>
      <c r="R28" s="249" t="str">
        <f xml:space="preserve">
IF($M28="SL",
IF($E28&gt;$D$1,"",
IF(DATE(YEAR($E28)+(MONTH($E28)&gt;6)+Q$2,6,30)&gt;$D$1,"",
IF(AND($H28&lt;&gt;"",$H28&lt;DATE(YEAR($E28)-(MONTH($E28)&lt;=6)+Q$2,7,1)),"",
IF(AND(SUM($N28:Q28)&lt;$I28,$H28&lt;&gt;"",$H28&lt;=DATE(YEAR($E28)+(MONTH($E28)&gt;6)+Q$2,6,30),$H28&gt;=DATE(YEAR($E28)-(MONTH($E28)&lt;=6)+Q$2,7,1)),$I28/($J28*365)*(DATE(YEAR($H28),MONTH($H28),DAY($H28))-DATE(YEAR($H28)-(MONTH($H28)&lt;=6),7,1)),
IF(AND(SUM($N28:Q28)&lt;$I28,R$2&lt;=$J28),$I28/($J28*365)*MROUND((EDATE($E28,12*R$2))-(EDATE($E28,12*Q$2)),5),
IF(AND(SUM($N28:Q28)&lt;$I28,R$2&gt;$J28),$I28-SUM($N28:Q28),"")))))),
IF($E28&gt;$D$1,"",
IF(DATE(YEAR($E28)+(MONTH($E28)&gt;6)+Q$2,6,30)&gt;$D$1,"",
IF(AND($H28&lt;&gt;"",$H28&lt;DATE(YEAR($E28)-(MONTH($E28)&lt;=6)+Q$2,7,1)),"",
IF(AND(SUM($N28:Q28)&lt;$I28,$H28&lt;&gt;"",$H28&lt;=DATE(YEAR($E28)+(MONTH($E28)&gt;6)+Q$2,6,30),$H28&gt;=DATE(YEAR($E28)-(MONTH($E28)&lt;=6)+Q$2,7,1)),$K28*($I28-SUM($N28:Q28))*((DATE(YEAR($H28),MONTH($H28),DAY($H28))-DATE(YEAR($H28)-(MONTH($H28)&lt;=6),7,1))/365),
IF(R$2&lt;=$J28,$K28*($I28-SUM($N28:Q28))*MROUND((EDATE($E28,12*R$2))-(EDATE($E28,12*Q$2)),5)/365,""))))))</f>
        <v/>
      </c>
      <c r="S28" s="249" t="str">
        <f xml:space="preserve">
IF($M28="SL",
IF($E28&gt;$D$1,"",
IF(DATE(YEAR($E28)+(MONTH($E28)&gt;6)+R$2,6,30)&gt;$D$1,"",
IF(AND($H28&lt;&gt;"",$H28&lt;DATE(YEAR($E28)-(MONTH($E28)&lt;=6)+R$2,7,1)),"",
IF(AND(SUM($N28:R28)&lt;$I28,$H28&lt;&gt;"",$H28&lt;=DATE(YEAR($E28)+(MONTH($E28)&gt;6)+R$2,6,30),$H28&gt;=DATE(YEAR($E28)-(MONTH($E28)&lt;=6)+R$2,7,1)),$I28/($J28*365)*(DATE(YEAR($H28),MONTH($H28),DAY($H28))-DATE(YEAR($H28)-(MONTH($H28)&lt;=6),7,1)),
IF(AND(SUM($N28:R28)&lt;$I28,S$2&lt;=$J28),$I28/($J28*365)*MROUND((EDATE($E28,12*S$2))-(EDATE($E28,12*R$2)),5),
IF(AND(SUM($N28:R28)&lt;$I28,S$2&gt;$J28),$I28-SUM($N28:R28),"")))))),
IF($E28&gt;$D$1,"",
IF(DATE(YEAR($E28)+(MONTH($E28)&gt;6)+R$2,6,30)&gt;$D$1,"",
IF(AND($H28&lt;&gt;"",$H28&lt;DATE(YEAR($E28)-(MONTH($E28)&lt;=6)+R$2,7,1)),"",
IF(AND(SUM($N28:R28)&lt;$I28,$H28&lt;&gt;"",$H28&lt;=DATE(YEAR($E28)+(MONTH($E28)&gt;6)+R$2,6,30),$H28&gt;=DATE(YEAR($E28)-(MONTH($E28)&lt;=6)+R$2,7,1)),$K28*($I28-SUM($N28:R28))*((DATE(YEAR($H28),MONTH($H28),DAY($H28))-DATE(YEAR($H28)-(MONTH($H28)&lt;=6),7,1))/365),
IF(S$2&lt;=$J28,$K28*($I28-SUM($N28:R28))*MROUND((EDATE($E28,12*S$2))-(EDATE($E28,12*R$2)),5)/365,""))))))</f>
        <v/>
      </c>
      <c r="T28" s="249" t="str">
        <f xml:space="preserve">
IF($M28="SL",
IF($E28&gt;$D$1,"",
IF(DATE(YEAR($E28)+(MONTH($E28)&gt;6)+S$2,6,30)&gt;$D$1,"",
IF(AND($H28&lt;&gt;"",$H28&lt;DATE(YEAR($E28)-(MONTH($E28)&lt;=6)+S$2,7,1)),"",
IF(AND(SUM($N28:S28)&lt;$I28,$H28&lt;&gt;"",$H28&lt;=DATE(YEAR($E28)+(MONTH($E28)&gt;6)+S$2,6,30),$H28&gt;=DATE(YEAR($E28)-(MONTH($E28)&lt;=6)+S$2,7,1)),$I28/($J28*365)*(DATE(YEAR($H28),MONTH($H28),DAY($H28))-DATE(YEAR($H28)-(MONTH($H28)&lt;=6),7,1)),
IF(AND(SUM($N28:S28)&lt;$I28,T$2&lt;=$J28),$I28/($J28*365)*MROUND((EDATE($E28,12*T$2))-(EDATE($E28,12*S$2)),5),
IF(AND(SUM($N28:S28)&lt;$I28,T$2&gt;$J28),$I28-SUM($N28:S28),"")))))),
IF($E28&gt;$D$1,"",
IF(DATE(YEAR($E28)+(MONTH($E28)&gt;6)+S$2,6,30)&gt;$D$1,"",
IF(AND($H28&lt;&gt;"",$H28&lt;DATE(YEAR($E28)-(MONTH($E28)&lt;=6)+S$2,7,1)),"",
IF(AND(SUM($N28:S28)&lt;$I28,$H28&lt;&gt;"",$H28&lt;=DATE(YEAR($E28)+(MONTH($E28)&gt;6)+S$2,6,30),$H28&gt;=DATE(YEAR($E28)-(MONTH($E28)&lt;=6)+S$2,7,1)),$K28*($I28-SUM($N28:S28))*((DATE(YEAR($H28),MONTH($H28),DAY($H28))-DATE(YEAR($H28)-(MONTH($H28)&lt;=6),7,1))/365),
IF(T$2&lt;=$J28,$K28*($I28-SUM($N28:S28))*MROUND((EDATE($E28,12*T$2))-(EDATE($E28,12*S$2)),5)/365,""))))))</f>
        <v/>
      </c>
      <c r="U28" s="249" t="str">
        <f xml:space="preserve">
IF($M28="SL",
IF($E28&gt;$D$1,"",
IF(DATE(YEAR($E28)+(MONTH($E28)&gt;6)+T$2,6,30)&gt;$D$1,"",
IF(AND($H28&lt;&gt;"",$H28&lt;DATE(YEAR($E28)-(MONTH($E28)&lt;=6)+T$2,7,1)),"",
IF(AND(SUM($N28:T28)&lt;$I28,$H28&lt;&gt;"",$H28&lt;=DATE(YEAR($E28)+(MONTH($E28)&gt;6)+T$2,6,30),$H28&gt;=DATE(YEAR($E28)-(MONTH($E28)&lt;=6)+T$2,7,1)),$I28/($J28*365)*(DATE(YEAR($H28),MONTH($H28),DAY($H28))-DATE(YEAR($H28)-(MONTH($H28)&lt;=6),7,1)),
IF(AND(SUM($N28:T28)&lt;$I28,U$2&lt;=$J28),$I28/($J28*365)*MROUND((EDATE($E28,12*U$2))-(EDATE($E28,12*T$2)),5),
IF(AND(SUM($N28:T28)&lt;$I28,U$2&gt;$J28),$I28-SUM($N28:T28),"")))))),
IF($E28&gt;$D$1,"",
IF(DATE(YEAR($E28)+(MONTH($E28)&gt;6)+T$2,6,30)&gt;$D$1,"",
IF(AND($H28&lt;&gt;"",$H28&lt;DATE(YEAR($E28)-(MONTH($E28)&lt;=6)+T$2,7,1)),"",
IF(AND(SUM($N28:T28)&lt;$I28,$H28&lt;&gt;"",$H28&lt;=DATE(YEAR($E28)+(MONTH($E28)&gt;6)+T$2,6,30),$H28&gt;=DATE(YEAR($E28)-(MONTH($E28)&lt;=6)+T$2,7,1)),$K28*($I28-SUM($N28:T28))*((DATE(YEAR($H28),MONTH($H28),DAY($H28))-DATE(YEAR($H28)-(MONTH($H28)&lt;=6),7,1))/365),
IF(U$2&lt;=$J28,$K28*($I28-SUM($N28:T28))*MROUND((EDATE($E28,12*U$2))-(EDATE($E28,12*T$2)),5)/365,""))))))</f>
        <v/>
      </c>
      <c r="V28" s="249" t="str">
        <f xml:space="preserve">
IF($M28="SL",
IF($E28&gt;$D$1,"",
IF(DATE(YEAR($E28)+(MONTH($E28)&gt;6)+U$2,6,30)&gt;$D$1,"",
IF(AND($H28&lt;&gt;"",$H28&lt;DATE(YEAR($E28)-(MONTH($E28)&lt;=6)+U$2,7,1)),"",
IF(AND(SUM($N28:U28)&lt;$I28,$H28&lt;&gt;"",$H28&lt;=DATE(YEAR($E28)+(MONTH($E28)&gt;6)+U$2,6,30),$H28&gt;=DATE(YEAR($E28)-(MONTH($E28)&lt;=6)+U$2,7,1)),$I28/($J28*365)*(DATE(YEAR($H28),MONTH($H28),DAY($H28))-DATE(YEAR($H28)-(MONTH($H28)&lt;=6),7,1)),
IF(AND(SUM($N28:U28)&lt;$I28,V$2&lt;=$J28),$I28/($J28*365)*MROUND((EDATE($E28,12*V$2))-(EDATE($E28,12*U$2)),5),
IF(AND(SUM($N28:U28)&lt;$I28,V$2&gt;$J28),$I28-SUM($N28:U28),"")))))),
IF($E28&gt;$D$1,"",
IF(DATE(YEAR($E28)+(MONTH($E28)&gt;6)+U$2,6,30)&gt;$D$1,"",
IF(AND($H28&lt;&gt;"",$H28&lt;DATE(YEAR($E28)-(MONTH($E28)&lt;=6)+U$2,7,1)),"",
IF(AND(SUM($N28:U28)&lt;$I28,$H28&lt;&gt;"",$H28&lt;=DATE(YEAR($E28)+(MONTH($E28)&gt;6)+U$2,6,30),$H28&gt;=DATE(YEAR($E28)-(MONTH($E28)&lt;=6)+U$2,7,1)),$K28*($I28-SUM($N28:U28))*((DATE(YEAR($H28),MONTH($H28),DAY($H28))-DATE(YEAR($H28)-(MONTH($H28)&lt;=6),7,1))/365),
IF(V$2&lt;=$J28,$K28*($I28-SUM($N28:U28))*MROUND((EDATE($E28,12*V$2))-(EDATE($E28,12*U$2)),5)/365,""))))))</f>
        <v/>
      </c>
      <c r="W28" s="249" t="str">
        <f xml:space="preserve">
IF($M28="SL",
IF($E28&gt;$D$1,"",
IF(DATE(YEAR($E28)+(MONTH($E28)&gt;6)+V$2,6,30)&gt;$D$1,"",
IF(AND($H28&lt;&gt;"",$H28&lt;DATE(YEAR($E28)-(MONTH($E28)&lt;=6)+V$2,7,1)),"",
IF(AND(SUM($N28:V28)&lt;$I28,$H28&lt;&gt;"",$H28&lt;=DATE(YEAR($E28)+(MONTH($E28)&gt;6)+V$2,6,30),$H28&gt;=DATE(YEAR($E28)-(MONTH($E28)&lt;=6)+V$2,7,1)),$I28/($J28*365)*(DATE(YEAR($H28),MONTH($H28),DAY($H28))-DATE(YEAR($H28)-(MONTH($H28)&lt;=6),7,1)),
IF(AND(SUM($N28:V28)&lt;$I28,W$2&lt;=$J28),$I28/($J28*365)*MROUND((EDATE($E28,12*W$2))-(EDATE($E28,12*V$2)),5),
IF(AND(SUM($N28:V28)&lt;$I28,W$2&gt;$J28),$I28-SUM($N28:V28),"")))))),
IF($E28&gt;$D$1,"",
IF(DATE(YEAR($E28)+(MONTH($E28)&gt;6)+V$2,6,30)&gt;$D$1,"",
IF(AND($H28&lt;&gt;"",$H28&lt;DATE(YEAR($E28)-(MONTH($E28)&lt;=6)+V$2,7,1)),"",
IF(AND(SUM($N28:V28)&lt;$I28,$H28&lt;&gt;"",$H28&lt;=DATE(YEAR($E28)+(MONTH($E28)&gt;6)+V$2,6,30),$H28&gt;=DATE(YEAR($E28)-(MONTH($E28)&lt;=6)+V$2,7,1)),$K28*($I28-SUM($N28:V28))*((DATE(YEAR($H28),MONTH($H28),DAY($H28))-DATE(YEAR($H28)-(MONTH($H28)&lt;=6),7,1))/365),
IF(W$2&lt;=$J28,$K28*($I28-SUM($N28:V28))*MROUND((EDATE($E28,12*W$2))-(EDATE($E28,12*V$2)),5)/365,""))))))</f>
        <v/>
      </c>
      <c r="X28" s="249" t="str">
        <f xml:space="preserve">
IF($M28="SL",
IF($E28&gt;$D$1,"",
IF(DATE(YEAR($E28)+(MONTH($E28)&gt;6)+W$2,6,30)&gt;$D$1,"",
IF(AND($H28&lt;&gt;"",$H28&lt;DATE(YEAR($E28)-(MONTH($E28)&lt;=6)+W$2,7,1)),"",
IF(AND(SUM($N28:W28)&lt;$I28,$H28&lt;&gt;"",$H28&lt;=DATE(YEAR($E28)+(MONTH($E28)&gt;6)+W$2,6,30),$H28&gt;=DATE(YEAR($E28)-(MONTH($E28)&lt;=6)+W$2,7,1)),$I28/($J28*365)*(DATE(YEAR($H28),MONTH($H28),DAY($H28))-DATE(YEAR($H28)-(MONTH($H28)&lt;=6),7,1)),
IF(AND(SUM($N28:W28)&lt;$I28,X$2&lt;=$J28),$I28/($J28*365)*MROUND((EDATE($E28,12*X$2))-(EDATE($E28,12*W$2)),5),
IF(AND(SUM($N28:W28)&lt;$I28,X$2&gt;$J28),$I28-SUM($N28:W28),"")))))),
IF($E28&gt;$D$1,"",
IF(DATE(YEAR($E28)+(MONTH($E28)&gt;6)+W$2,6,30)&gt;$D$1,"",
IF(AND($H28&lt;&gt;"",$H28&lt;DATE(YEAR($E28)-(MONTH($E28)&lt;=6)+W$2,7,1)),"",
IF(AND(SUM($N28:W28)&lt;$I28,$H28&lt;&gt;"",$H28&lt;=DATE(YEAR($E28)+(MONTH($E28)&gt;6)+W$2,6,30),$H28&gt;=DATE(YEAR($E28)-(MONTH($E28)&lt;=6)+W$2,7,1)),$K28*($I28-SUM($N28:W28))*((DATE(YEAR($H28),MONTH($H28),DAY($H28))-DATE(YEAR($H28)-(MONTH($H28)&lt;=6),7,1))/365),
IF(X$2&lt;=$J28,$K28*($I28-SUM($N28:W28))*MROUND((EDATE($E28,12*X$2))-(EDATE($E28,12*W$2)),5)/365,""))))))</f>
        <v/>
      </c>
      <c r="Y28" s="249" t="str">
        <f xml:space="preserve">
IF($M28="SL",
IF($E28&gt;$D$1,"",
IF(DATE(YEAR($E28)+(MONTH($E28)&gt;6)+X$2,6,30)&gt;$D$1,"",
IF(AND($H28&lt;&gt;"",$H28&lt;DATE(YEAR($E28)-(MONTH($E28)&lt;=6)+X$2,7,1)),"",
IF(AND(SUM($N28:X28)&lt;$I28,$H28&lt;&gt;"",$H28&lt;=DATE(YEAR($E28)+(MONTH($E28)&gt;6)+X$2,6,30),$H28&gt;=DATE(YEAR($E28)-(MONTH($E28)&lt;=6)+X$2,7,1)),$I28/($J28*365)*(DATE(YEAR($H28),MONTH($H28),DAY($H28))-DATE(YEAR($H28)-(MONTH($H28)&lt;=6),7,1)),
IF(AND(SUM($N28:X28)&lt;$I28,Y$2&lt;=$J28),$I28/($J28*365)*MROUND((EDATE($E28,12*Y$2))-(EDATE($E28,12*X$2)),5),
IF(AND(SUM($N28:X28)&lt;$I28,Y$2&gt;$J28),$I28-SUM($N28:X28),"")))))),
IF($E28&gt;$D$1,"",
IF(DATE(YEAR($E28)+(MONTH($E28)&gt;6)+X$2,6,30)&gt;$D$1,"",
IF(AND($H28&lt;&gt;"",$H28&lt;DATE(YEAR($E28)-(MONTH($E28)&lt;=6)+X$2,7,1)),"",
IF(AND(SUM($N28:X28)&lt;$I28,$H28&lt;&gt;"",$H28&lt;=DATE(YEAR($E28)+(MONTH($E28)&gt;6)+X$2,6,30),$H28&gt;=DATE(YEAR($E28)-(MONTH($E28)&lt;=6)+X$2,7,1)),$K28*($I28-SUM($N28:X28))*((DATE(YEAR($H28),MONTH($H28),DAY($H28))-DATE(YEAR($H28)-(MONTH($H28)&lt;=6),7,1))/365),
IF(Y$2&lt;=$J28,$K28*($I28-SUM($N28:X28))*MROUND((EDATE($E28,12*Y$2))-(EDATE($E28,12*X$2)),5)/365,""))))))</f>
        <v/>
      </c>
      <c r="Z28" s="249" t="str">
        <f xml:space="preserve">
IF($M28="SL",
IF($E28&gt;$D$1,"",
IF(DATE(YEAR($E28)+(MONTH($E28)&gt;6)+Y$2,6,30)&gt;$D$1,"",
IF(AND($H28&lt;&gt;"",$H28&lt;DATE(YEAR($E28)-(MONTH($E28)&lt;=6)+Y$2,7,1)),"",
IF(AND(SUM($N28:Y28)&lt;$I28,$H28&lt;&gt;"",$H28&lt;=DATE(YEAR($E28)+(MONTH($E28)&gt;6)+Y$2,6,30),$H28&gt;=DATE(YEAR($E28)-(MONTH($E28)&lt;=6)+Y$2,7,1)),$I28/($J28*365)*(DATE(YEAR($H28),MONTH($H28),DAY($H28))-DATE(YEAR($H28)-(MONTH($H28)&lt;=6),7,1)),
IF(AND(SUM($N28:Y28)&lt;$I28,Z$2&lt;=$J28),$I28/($J28*365)*MROUND((EDATE($E28,12*Z$2))-(EDATE($E28,12*Y$2)),5),
IF(AND(SUM($N28:Y28)&lt;$I28,Z$2&gt;$J28),$I28-SUM($N28:Y28),"")))))),
IF($E28&gt;$D$1,"",
IF(DATE(YEAR($E28)+(MONTH($E28)&gt;6)+Y$2,6,30)&gt;$D$1,"",
IF(AND($H28&lt;&gt;"",$H28&lt;DATE(YEAR($E28)-(MONTH($E28)&lt;=6)+Y$2,7,1)),"",
IF(AND(SUM($N28:Y28)&lt;$I28,$H28&lt;&gt;"",$H28&lt;=DATE(YEAR($E28)+(MONTH($E28)&gt;6)+Y$2,6,30),$H28&gt;=DATE(YEAR($E28)-(MONTH($E28)&lt;=6)+Y$2,7,1)),$K28*($I28-SUM($N28:Y28))*((DATE(YEAR($H28),MONTH($H28),DAY($H28))-DATE(YEAR($H28)-(MONTH($H28)&lt;=6),7,1))/365),
IF(Z$2&lt;=$J28,$K28*($I28-SUM($N28:Y28))*MROUND((EDATE($E28,12*Z$2))-(EDATE($E28,12*Y$2)),5)/365,""))))))</f>
        <v/>
      </c>
      <c r="AA28" s="249" t="str">
        <f xml:space="preserve">
IF($M28="SL",
IF($E28&gt;$D$1,"",
IF(DATE(YEAR($E28)+(MONTH($E28)&gt;6)+Z$2,6,30)&gt;$D$1,"",
IF(AND($H28&lt;&gt;"",$H28&lt;DATE(YEAR($E28)-(MONTH($E28)&lt;=6)+Z$2,7,1)),"",
IF(AND(SUM($N28:Z28)&lt;$I28,$H28&lt;&gt;"",$H28&lt;=DATE(YEAR($E28)+(MONTH($E28)&gt;6)+Z$2,6,30),$H28&gt;=DATE(YEAR($E28)-(MONTH($E28)&lt;=6)+Z$2,7,1)),$I28/($J28*365)*(DATE(YEAR($H28),MONTH($H28),DAY($H28))-DATE(YEAR($H28)-(MONTH($H28)&lt;=6),7,1)),
IF(AND(SUM($N28:Z28)&lt;$I28,AA$2&lt;=$J28),$I28/($J28*365)*MROUND((EDATE($E28,12*AA$2))-(EDATE($E28,12*Z$2)),5),
IF(AND(SUM($N28:Z28)&lt;$I28,AA$2&gt;$J28),$I28-SUM($N28:Z28),"")))))),
IF($E28&gt;$D$1,"",
IF(DATE(YEAR($E28)+(MONTH($E28)&gt;6)+Z$2,6,30)&gt;$D$1,"",
IF(AND($H28&lt;&gt;"",$H28&lt;DATE(YEAR($E28)-(MONTH($E28)&lt;=6)+Z$2,7,1)),"",
IF(AND(SUM($N28:Z28)&lt;$I28,$H28&lt;&gt;"",$H28&lt;=DATE(YEAR($E28)+(MONTH($E28)&gt;6)+Z$2,6,30),$H28&gt;=DATE(YEAR($E28)-(MONTH($E28)&lt;=6)+Z$2,7,1)),$K28*($I28-SUM($N28:Z28))*((DATE(YEAR($H28),MONTH($H28),DAY($H28))-DATE(YEAR($H28)-(MONTH($H28)&lt;=6),7,1))/365),
IF(AA$2&lt;=$J28,$K28*($I28-SUM($N28:Z28))*MROUND((EDATE($E28,12*AA$2))-(EDATE($E28,12*Z$2)),5)/365,""))))))</f>
        <v/>
      </c>
      <c r="AB28" s="249" t="str">
        <f xml:space="preserve">
IF($M28="SL",
IF($E28&gt;$D$1,"",
IF(DATE(YEAR($E28)+(MONTH($E28)&gt;6)+AA$2,6,30)&gt;$D$1,"",
IF(AND($H28&lt;&gt;"",$H28&lt;DATE(YEAR($E28)-(MONTH($E28)&lt;=6)+AA$2,7,1)),"",
IF(AND(SUM($N28:AA28)&lt;$I28,$H28&lt;&gt;"",$H28&lt;=DATE(YEAR($E28)+(MONTH($E28)&gt;6)+AA$2,6,30),$H28&gt;=DATE(YEAR($E28)-(MONTH($E28)&lt;=6)+AA$2,7,1)),$I28/($J28*365)*(DATE(YEAR($H28),MONTH($H28),DAY($H28))-DATE(YEAR($H28)-(MONTH($H28)&lt;=6),7,1)),
IF(AND(SUM($N28:AA28)&lt;$I28,AB$2&lt;=$J28),$I28/($J28*365)*MROUND((EDATE($E28,12*AB$2))-(EDATE($E28,12*AA$2)),5),
IF(AND(SUM($N28:AA28)&lt;$I28,AB$2&gt;$J28),$I28-SUM($N28:AA28),"")))))),
IF($E28&gt;$D$1,"",
IF(DATE(YEAR($E28)+(MONTH($E28)&gt;6)+AA$2,6,30)&gt;$D$1,"",
IF(AND($H28&lt;&gt;"",$H28&lt;DATE(YEAR($E28)-(MONTH($E28)&lt;=6)+AA$2,7,1)),"",
IF(AND(SUM($N28:AA28)&lt;$I28,$H28&lt;&gt;"",$H28&lt;=DATE(YEAR($E28)+(MONTH($E28)&gt;6)+AA$2,6,30),$H28&gt;=DATE(YEAR($E28)-(MONTH($E28)&lt;=6)+AA$2,7,1)),$K28*($I28-SUM($N28:AA28))*((DATE(YEAR($H28),MONTH($H28),DAY($H28))-DATE(YEAR($H28)-(MONTH($H28)&lt;=6),7,1))/365),
IF(AB$2&lt;=$J28,$K28*($I28-SUM($N28:AA28))*MROUND((EDATE($E28,12*AB$2))-(EDATE($E28,12*AA$2)),5)/365,""))))))</f>
        <v/>
      </c>
      <c r="AC28" s="249" t="str">
        <f xml:space="preserve">
IF($M28="SL",
IF($E28&gt;$D$1,"",
IF(DATE(YEAR($E28)+(MONTH($E28)&gt;6)+AB$2,6,30)&gt;$D$1,"",
IF(AND($H28&lt;&gt;"",$H28&lt;DATE(YEAR($E28)-(MONTH($E28)&lt;=6)+AB$2,7,1)),"",
IF(AND(SUM($N28:AB28)&lt;$I28,$H28&lt;&gt;"",$H28&lt;=DATE(YEAR($E28)+(MONTH($E28)&gt;6)+AB$2,6,30),$H28&gt;=DATE(YEAR($E28)-(MONTH($E28)&lt;=6)+AB$2,7,1)),$I28/($J28*365)*(DATE(YEAR($H28),MONTH($H28),DAY($H28))-DATE(YEAR($H28)-(MONTH($H28)&lt;=6),7,1)),
IF(AND(SUM($N28:AB28)&lt;$I28,AC$2&lt;=$J28),$I28/($J28*365)*MROUND((EDATE($E28,12*AC$2))-(EDATE($E28,12*AB$2)),5),
IF(AND(SUM($N28:AB28)&lt;$I28,AC$2&gt;$J28),$I28-SUM($N28:AB28),"")))))),
IF($E28&gt;$D$1,"",
IF(DATE(YEAR($E28)+(MONTH($E28)&gt;6)+AB$2,6,30)&gt;$D$1,"",
IF(AND($H28&lt;&gt;"",$H28&lt;DATE(YEAR($E28)-(MONTH($E28)&lt;=6)+AB$2,7,1)),"",
IF(AND(SUM($N28:AB28)&lt;$I28,$H28&lt;&gt;"",$H28&lt;=DATE(YEAR($E28)+(MONTH($E28)&gt;6)+AB$2,6,30),$H28&gt;=DATE(YEAR($E28)-(MONTH($E28)&lt;=6)+AB$2,7,1)),$K28*($I28-SUM($N28:AB28))*((DATE(YEAR($H28),MONTH($H28),DAY($H28))-DATE(YEAR($H28)-(MONTH($H28)&lt;=6),7,1))/365),
IF(AC$2&lt;=$J28,$K28*($I28-SUM($N28:AB28))*MROUND((EDATE($E28,12*AC$2))-(EDATE($E28,12*AB$2)),5)/365,""))))))</f>
        <v/>
      </c>
      <c r="AD28" s="249" t="str">
        <f xml:space="preserve">
IF($M28="SL",
IF($E28&gt;$D$1,"",
IF(DATE(YEAR($E28)+(MONTH($E28)&gt;6)+AC$2,6,30)&gt;$D$1,"",
IF(AND($H28&lt;&gt;"",$H28&lt;DATE(YEAR($E28)-(MONTH($E28)&lt;=6)+AC$2,7,1)),"",
IF(AND(SUM($N28:AC28)&lt;$I28,$H28&lt;&gt;"",$H28&lt;=DATE(YEAR($E28)+(MONTH($E28)&gt;6)+AC$2,6,30),$H28&gt;=DATE(YEAR($E28)-(MONTH($E28)&lt;=6)+AC$2,7,1)),$I28/($J28*365)*(DATE(YEAR($H28),MONTH($H28),DAY($H28))-DATE(YEAR($H28)-(MONTH($H28)&lt;=6),7,1)),
IF(AND(SUM($N28:AC28)&lt;$I28,AD$2&lt;=$J28),$I28/($J28*365)*MROUND((EDATE($E28,12*AD$2))-(EDATE($E28,12*AC$2)),5),
IF(AND(SUM($N28:AC28)&lt;$I28,AD$2&gt;$J28),$I28-SUM($N28:AC28),"")))))),
IF($E28&gt;$D$1,"",
IF(DATE(YEAR($E28)+(MONTH($E28)&gt;6)+AC$2,6,30)&gt;$D$1,"",
IF(AND($H28&lt;&gt;"",$H28&lt;DATE(YEAR($E28)-(MONTH($E28)&lt;=6)+AC$2,7,1)),"",
IF(AND(SUM($N28:AC28)&lt;$I28,$H28&lt;&gt;"",$H28&lt;=DATE(YEAR($E28)+(MONTH($E28)&gt;6)+AC$2,6,30),$H28&gt;=DATE(YEAR($E28)-(MONTH($E28)&lt;=6)+AC$2,7,1)),$K28*($I28-SUM($N28:AC28))*((DATE(YEAR($H28),MONTH($H28),DAY($H28))-DATE(YEAR($H28)-(MONTH($H28)&lt;=6),7,1))/365),
IF(AD$2&lt;=$J28,$K28*($I28-SUM($N28:AC28))*MROUND((EDATE($E28,12*AD$2))-(EDATE($E28,12*AC$2)),5)/365,""))))))</f>
        <v/>
      </c>
      <c r="AE28" s="249" t="str">
        <f xml:space="preserve">
IF($M28="SL",
IF($E28&gt;$D$1,"",
IF(DATE(YEAR($E28)+(MONTH($E28)&gt;6)+AD$2,6,30)&gt;$D$1,"",
IF(AND($H28&lt;&gt;"",$H28&lt;DATE(YEAR($E28)-(MONTH($E28)&lt;=6)+AD$2,7,1)),"",
IF(AND(SUM($N28:AD28)&lt;$I28,$H28&lt;&gt;"",$H28&lt;=DATE(YEAR($E28)+(MONTH($E28)&gt;6)+AD$2,6,30),$H28&gt;=DATE(YEAR($E28)-(MONTH($E28)&lt;=6)+AD$2,7,1)),$I28/($J28*365)*(DATE(YEAR($H28),MONTH($H28),DAY($H28))-DATE(YEAR($H28)-(MONTH($H28)&lt;=6),7,1)),
IF(AND(SUM($N28:AD28)&lt;$I28,AE$2&lt;=$J28),$I28/($J28*365)*MROUND((EDATE($E28,12*AE$2))-(EDATE($E28,12*AD$2)),5),
IF(AND(SUM($N28:AD28)&lt;$I28,AE$2&gt;$J28),$I28-SUM($N28:AD28),"")))))),
IF($E28&gt;$D$1,"",
IF(DATE(YEAR($E28)+(MONTH($E28)&gt;6)+AD$2,6,30)&gt;$D$1,"",
IF(AND($H28&lt;&gt;"",$H28&lt;DATE(YEAR($E28)-(MONTH($E28)&lt;=6)+AD$2,7,1)),"",
IF(AND(SUM($N28:AD28)&lt;$I28,$H28&lt;&gt;"",$H28&lt;=DATE(YEAR($E28)+(MONTH($E28)&gt;6)+AD$2,6,30),$H28&gt;=DATE(YEAR($E28)-(MONTH($E28)&lt;=6)+AD$2,7,1)),$K28*($I28-SUM($N28:AD28))*((DATE(YEAR($H28),MONTH($H28),DAY($H28))-DATE(YEAR($H28)-(MONTH($H28)&lt;=6),7,1))/365),
IF(AE$2&lt;=$J28,$K28*($I28-SUM($N28:AD28))*MROUND((EDATE($E28,12*AE$2))-(EDATE($E28,12*AD$2)),5)/365,""))))))</f>
        <v/>
      </c>
      <c r="AF28" s="249" t="str">
        <f xml:space="preserve">
IF($M28="SL",
IF($E28&gt;$D$1,"",
IF(DATE(YEAR($E28)+(MONTH($E28)&gt;6)+AE$2,6,30)&gt;$D$1,"",
IF(AND($H28&lt;&gt;"",$H28&lt;DATE(YEAR($E28)-(MONTH($E28)&lt;=6)+AE$2,7,1)),"",
IF(AND(SUM($N28:AE28)&lt;$I28,$H28&lt;&gt;"",$H28&lt;=DATE(YEAR($E28)+(MONTH($E28)&gt;6)+AE$2,6,30),$H28&gt;=DATE(YEAR($E28)-(MONTH($E28)&lt;=6)+AE$2,7,1)),$I28/($J28*365)*(DATE(YEAR($H28),MONTH($H28),DAY($H28))-DATE(YEAR($H28)-(MONTH($H28)&lt;=6),7,1)),
IF(AND(SUM($N28:AE28)&lt;$I28,AF$2&lt;=$J28),$I28/($J28*365)*MROUND((EDATE($E28,12*AF$2))-(EDATE($E28,12*AE$2)),5),
IF(AND(SUM($N28:AE28)&lt;$I28,AF$2&gt;$J28),$I28-SUM($N28:AE28),"")))))),
IF($E28&gt;$D$1,"",
IF(DATE(YEAR($E28)+(MONTH($E28)&gt;6)+AE$2,6,30)&gt;$D$1,"",
IF(AND($H28&lt;&gt;"",$H28&lt;DATE(YEAR($E28)-(MONTH($E28)&lt;=6)+AE$2,7,1)),"",
IF(AND(SUM($N28:AE28)&lt;$I28,$H28&lt;&gt;"",$H28&lt;=DATE(YEAR($E28)+(MONTH($E28)&gt;6)+AE$2,6,30),$H28&gt;=DATE(YEAR($E28)-(MONTH($E28)&lt;=6)+AE$2,7,1)),$K28*($I28-SUM($N28:AE28))*((DATE(YEAR($H28),MONTH($H28),DAY($H28))-DATE(YEAR($H28)-(MONTH($H28)&lt;=6),7,1))/365),
IF(AF$2&lt;=$J28,$K28*($I28-SUM($N28:AE28))*MROUND((EDATE($E28,12*AF$2))-(EDATE($E28,12*AE$2)),5)/365,""))))))</f>
        <v/>
      </c>
      <c r="AG28" s="249" t="str">
        <f xml:space="preserve">
IF($M28="SL",
IF($E28&gt;$D$1,"",
IF(DATE(YEAR($E28)+(MONTH($E28)&gt;6)+AF$2,6,30)&gt;$D$1,"",
IF(AND($H28&lt;&gt;"",$H28&lt;DATE(YEAR($E28)-(MONTH($E28)&lt;=6)+AF$2,7,1)),"",
IF(AND(SUM($N28:AF28)&lt;$I28,$H28&lt;&gt;"",$H28&lt;=DATE(YEAR($E28)+(MONTH($E28)&gt;6)+AF$2,6,30),$H28&gt;=DATE(YEAR($E28)-(MONTH($E28)&lt;=6)+AF$2,7,1)),$I28/($J28*365)*(DATE(YEAR($H28),MONTH($H28),DAY($H28))-DATE(YEAR($H28)-(MONTH($H28)&lt;=6),7,1)),
IF(AND(SUM($N28:AF28)&lt;$I28,AG$2&lt;=$J28),$I28/($J28*365)*MROUND((EDATE($E28,12*AG$2))-(EDATE($E28,12*AF$2)),5),
IF(AND(SUM($N28:AF28)&lt;$I28,AG$2&gt;$J28),$I28-SUM($N28:AF28),"")))))),
IF($E28&gt;$D$1,"",
IF(DATE(YEAR($E28)+(MONTH($E28)&gt;6)+AF$2,6,30)&gt;$D$1,"",
IF(AND($H28&lt;&gt;"",$H28&lt;DATE(YEAR($E28)-(MONTH($E28)&lt;=6)+AF$2,7,1)),"",
IF(AND(SUM($N28:AF28)&lt;$I28,$H28&lt;&gt;"",$H28&lt;=DATE(YEAR($E28)+(MONTH($E28)&gt;6)+AF$2,6,30),$H28&gt;=DATE(YEAR($E28)-(MONTH($E28)&lt;=6)+AF$2,7,1)),$K28*($I28-SUM($N28:AF28))*((DATE(YEAR($H28),MONTH($H28),DAY($H28))-DATE(YEAR($H28)-(MONTH($H28)&lt;=6),7,1))/365),
IF(AG$2&lt;=$J28,$K28*($I28-SUM($N28:AF28))*MROUND((EDATE($E28,12*AG$2))-(EDATE($E28,12*AF$2)),5)/365,""))))))</f>
        <v/>
      </c>
      <c r="AH28" s="249" t="str">
        <f xml:space="preserve">
IF($M28="SL",
IF($E28&gt;$D$1,"",
IF(DATE(YEAR($E28)+(MONTH($E28)&gt;6)+AG$2,6,30)&gt;$D$1,"",
IF(AND($H28&lt;&gt;"",$H28&lt;DATE(YEAR($E28)-(MONTH($E28)&lt;=6)+AG$2,7,1)),"",
IF(AND(SUM($N28:AG28)&lt;$I28,$H28&lt;&gt;"",$H28&lt;=DATE(YEAR($E28)+(MONTH($E28)&gt;6)+AG$2,6,30),$H28&gt;=DATE(YEAR($E28)-(MONTH($E28)&lt;=6)+AG$2,7,1)),$I28/($J28*365)*(DATE(YEAR($H28),MONTH($H28),DAY($H28))-DATE(YEAR($H28)-(MONTH($H28)&lt;=6),7,1)),
IF(AND(SUM($N28:AG28)&lt;$I28,AH$2&lt;=$J28),$I28/($J28*365)*MROUND((EDATE($E28,12*AH$2))-(EDATE($E28,12*AG$2)),5),
IF(AND(SUM($N28:AG28)&lt;$I28,AH$2&gt;$J28),$I28-SUM($N28:AG28),"")))))),
IF($E28&gt;$D$1,"",
IF(DATE(YEAR($E28)+(MONTH($E28)&gt;6)+AG$2,6,30)&gt;$D$1,"",
IF(AND($H28&lt;&gt;"",$H28&lt;DATE(YEAR($E28)-(MONTH($E28)&lt;=6)+AG$2,7,1)),"",
IF(AND(SUM($N28:AG28)&lt;$I28,$H28&lt;&gt;"",$H28&lt;=DATE(YEAR($E28)+(MONTH($E28)&gt;6)+AG$2,6,30),$H28&gt;=DATE(YEAR($E28)-(MONTH($E28)&lt;=6)+AG$2,7,1)),$K28*($I28-SUM($N28:AG28))*((DATE(YEAR($H28),MONTH($H28),DAY($H28))-DATE(YEAR($H28)-(MONTH($H28)&lt;=6),7,1))/365),
IF(AH$2&lt;=$J28,$K28*($I28-SUM($N28:AG28))*MROUND((EDATE($E28,12*AH$2))-(EDATE($E28,12*AG$2)),5)/365,""))))))</f>
        <v/>
      </c>
      <c r="AI28" s="249" t="str">
        <f xml:space="preserve">
IF($M28="SL",
IF($E28&gt;$D$1,"",
IF(DATE(YEAR($E28)+(MONTH($E28)&gt;6)+AH$2,6,30)&gt;$D$1,"",
IF(AND($H28&lt;&gt;"",$H28&lt;DATE(YEAR($E28)-(MONTH($E28)&lt;=6)+AH$2,7,1)),"",
IF(AND(SUM($N28:AH28)&lt;$I28,$H28&lt;&gt;"",$H28&lt;=DATE(YEAR($E28)+(MONTH($E28)&gt;6)+AH$2,6,30),$H28&gt;=DATE(YEAR($E28)-(MONTH($E28)&lt;=6)+AH$2,7,1)),$I28/($J28*365)*(DATE(YEAR($H28),MONTH($H28),DAY($H28))-DATE(YEAR($H28)-(MONTH($H28)&lt;=6),7,1)),
IF(AND(SUM($N28:AH28)&lt;$I28,AI$2&lt;=$J28),$I28/($J28*365)*MROUND((EDATE($E28,12*AI$2))-(EDATE($E28,12*AH$2)),5),
IF(AND(SUM($N28:AH28)&lt;$I28,AI$2&gt;$J28),$I28-SUM($N28:AH28),"")))))),
IF($E28&gt;$D$1,"",
IF(DATE(YEAR($E28)+(MONTH($E28)&gt;6)+AH$2,6,30)&gt;$D$1,"",
IF(AND($H28&lt;&gt;"",$H28&lt;DATE(YEAR($E28)-(MONTH($E28)&lt;=6)+AH$2,7,1)),"",
IF(AND(SUM($N28:AH28)&lt;$I28,$H28&lt;&gt;"",$H28&lt;=DATE(YEAR($E28)+(MONTH($E28)&gt;6)+AH$2,6,30),$H28&gt;=DATE(YEAR($E28)-(MONTH($E28)&lt;=6)+AH$2,7,1)),$K28*($I28-SUM($N28:AH28))*((DATE(YEAR($H28),MONTH($H28),DAY($H28))-DATE(YEAR($H28)-(MONTH($H28)&lt;=6),7,1))/365),
IF(AI$2&lt;=$J28,$K28*($I28-SUM($N28:AH28))*MROUND((EDATE($E28,12*AI$2))-(EDATE($E28,12*AH$2)),5)/365,""))))))</f>
        <v/>
      </c>
      <c r="AJ28" s="249" t="str">
        <f xml:space="preserve">
IF($M28="SL",
IF($E28&gt;$D$1,"",
IF(DATE(YEAR($E28)+(MONTH($E28)&gt;6)+AI$2,6,30)&gt;$D$1,"",
IF(AND($H28&lt;&gt;"",$H28&lt;DATE(YEAR($E28)-(MONTH($E28)&lt;=6)+AI$2,7,1)),"",
IF(AND(SUM($N28:AI28)&lt;$I28,$H28&lt;&gt;"",$H28&lt;=DATE(YEAR($E28)+(MONTH($E28)&gt;6)+AI$2,6,30),$H28&gt;=DATE(YEAR($E28)-(MONTH($E28)&lt;=6)+AI$2,7,1)),$I28/($J28*365)*(DATE(YEAR($H28),MONTH($H28),DAY($H28))-DATE(YEAR($H28)-(MONTH($H28)&lt;=6),7,1)),
IF(AND(SUM($N28:AI28)&lt;$I28,AJ$2&lt;=$J28),$I28/($J28*365)*MROUND((EDATE($E28,12*AJ$2))-(EDATE($E28,12*AI$2)),5),
IF(AND(SUM($N28:AI28)&lt;$I28,AJ$2&gt;$J28),$I28-SUM($N28:AI28),"")))))),
IF($E28&gt;$D$1,"",
IF(DATE(YEAR($E28)+(MONTH($E28)&gt;6)+AI$2,6,30)&gt;$D$1,"",
IF(AND($H28&lt;&gt;"",$H28&lt;DATE(YEAR($E28)-(MONTH($E28)&lt;=6)+AI$2,7,1)),"",
IF(AND(SUM($N28:AI28)&lt;$I28,$H28&lt;&gt;"",$H28&lt;=DATE(YEAR($E28)+(MONTH($E28)&gt;6)+AI$2,6,30),$H28&gt;=DATE(YEAR($E28)-(MONTH($E28)&lt;=6)+AI$2,7,1)),$K28*($I28-SUM($N28:AI28))*((DATE(YEAR($H28),MONTH($H28),DAY($H28))-DATE(YEAR($H28)-(MONTH($H28)&lt;=6),7,1))/365),
IF(AJ$2&lt;=$J28,$K28*($I28-SUM($N28:AI28))*MROUND((EDATE($E28,12*AJ$2))-(EDATE($E28,12*AI$2)),5)/365,""))))))</f>
        <v/>
      </c>
      <c r="AK28" s="249" t="str">
        <f xml:space="preserve">
IF($M28="SL",
IF($E28&gt;$D$1,"",
IF(DATE(YEAR($E28)+(MONTH($E28)&gt;6)+AJ$2,6,30)&gt;$D$1,"",
IF(AND($H28&lt;&gt;"",$H28&lt;DATE(YEAR($E28)-(MONTH($E28)&lt;=6)+AJ$2,7,1)),"",
IF(AND(SUM($N28:AJ28)&lt;$I28,$H28&lt;&gt;"",$H28&lt;=DATE(YEAR($E28)+(MONTH($E28)&gt;6)+AJ$2,6,30),$H28&gt;=DATE(YEAR($E28)-(MONTH($E28)&lt;=6)+AJ$2,7,1)),$I28/($J28*365)*(DATE(YEAR($H28),MONTH($H28),DAY($H28))-DATE(YEAR($H28)-(MONTH($H28)&lt;=6),7,1)),
IF(AND(SUM($N28:AJ28)&lt;$I28,AK$2&lt;=$J28),$I28/($J28*365)*MROUND((EDATE($E28,12*AK$2))-(EDATE($E28,12*AJ$2)),5),
IF(AND(SUM($N28:AJ28)&lt;$I28,AK$2&gt;$J28),$I28-SUM($N28:AJ28),"")))))),
IF($E28&gt;$D$1,"",
IF(DATE(YEAR($E28)+(MONTH($E28)&gt;6)+AJ$2,6,30)&gt;$D$1,"",
IF(AND($H28&lt;&gt;"",$H28&lt;DATE(YEAR($E28)-(MONTH($E28)&lt;=6)+AJ$2,7,1)),"",
IF(AND(SUM($N28:AJ28)&lt;$I28,$H28&lt;&gt;"",$H28&lt;=DATE(YEAR($E28)+(MONTH($E28)&gt;6)+AJ$2,6,30),$H28&gt;=DATE(YEAR($E28)-(MONTH($E28)&lt;=6)+AJ$2,7,1)),$K28*($I28-SUM($N28:AJ28))*((DATE(YEAR($H28),MONTH($H28),DAY($H28))-DATE(YEAR($H28)-(MONTH($H28)&lt;=6),7,1))/365),
IF(AK$2&lt;=$J28,$K28*($I28-SUM($N28:AJ28))*MROUND((EDATE($E28,12*AK$2))-(EDATE($E28,12*AJ$2)),5)/365,""))))))</f>
        <v/>
      </c>
      <c r="AL28" s="249" t="str">
        <f xml:space="preserve">
IF($M28="SL",
IF($E28&gt;$D$1,"",
IF(DATE(YEAR($E28)+(MONTH($E28)&gt;6)+AK$2,6,30)&gt;$D$1,"",
IF(AND($H28&lt;&gt;"",$H28&lt;DATE(YEAR($E28)-(MONTH($E28)&lt;=6)+AK$2,7,1)),"",
IF(AND(SUM($N28:AK28)&lt;$I28,$H28&lt;&gt;"",$H28&lt;=DATE(YEAR($E28)+(MONTH($E28)&gt;6)+AK$2,6,30),$H28&gt;=DATE(YEAR($E28)-(MONTH($E28)&lt;=6)+AK$2,7,1)),$I28/($J28*365)*(DATE(YEAR($H28),MONTH($H28),DAY($H28))-DATE(YEAR($H28)-(MONTH($H28)&lt;=6),7,1)),
IF(AND(SUM($N28:AK28)&lt;$I28,AL$2&lt;=$J28),$I28/($J28*365)*MROUND((EDATE($E28,12*AL$2))-(EDATE($E28,12*AK$2)),5),
IF(AND(SUM($N28:AK28)&lt;$I28,AL$2&gt;$J28),$I28-SUM($N28:AK28),"")))))),
IF($E28&gt;$D$1,"",
IF(DATE(YEAR($E28)+(MONTH($E28)&gt;6)+AK$2,6,30)&gt;$D$1,"",
IF(AND($H28&lt;&gt;"",$H28&lt;DATE(YEAR($E28)-(MONTH($E28)&lt;=6)+AK$2,7,1)),"",
IF(AND(SUM($N28:AK28)&lt;$I28,$H28&lt;&gt;"",$H28&lt;=DATE(YEAR($E28)+(MONTH($E28)&gt;6)+AK$2,6,30),$H28&gt;=DATE(YEAR($E28)-(MONTH($E28)&lt;=6)+AK$2,7,1)),$K28*($I28-SUM($N28:AK28))*((DATE(YEAR($H28),MONTH($H28),DAY($H28))-DATE(YEAR($H28)-(MONTH($H28)&lt;=6),7,1))/365),
IF(AL$2&lt;=$J28,$K28*($I28-SUM($N28:AK28))*MROUND((EDATE($E28,12*AL$2))-(EDATE($E28,12*AK$2)),5)/365,""))))))</f>
        <v/>
      </c>
      <c r="AM28" s="249" t="str">
        <f xml:space="preserve">
IF($M28="SL",
IF($E28&gt;$D$1,"",
IF(DATE(YEAR($E28)+(MONTH($E28)&gt;6)+AL$2,6,30)&gt;$D$1,"",
IF(AND($H28&lt;&gt;"",$H28&lt;DATE(YEAR($E28)-(MONTH($E28)&lt;=6)+AL$2,7,1)),"",
IF(AND(SUM($N28:AL28)&lt;$I28,$H28&lt;&gt;"",$H28&lt;=DATE(YEAR($E28)+(MONTH($E28)&gt;6)+AL$2,6,30),$H28&gt;=DATE(YEAR($E28)-(MONTH($E28)&lt;=6)+AL$2,7,1)),$I28/($J28*365)*(DATE(YEAR($H28),MONTH($H28),DAY($H28))-DATE(YEAR($H28)-(MONTH($H28)&lt;=6),7,1)),
IF(AND(SUM($N28:AL28)&lt;$I28,AM$2&lt;=$J28),$I28/($J28*365)*MROUND((EDATE($E28,12*AM$2))-(EDATE($E28,12*AL$2)),5),
IF(AND(SUM($N28:AL28)&lt;$I28,AM$2&gt;$J28),$I28-SUM($N28:AL28),"")))))),
IF($E28&gt;$D$1,"",
IF(DATE(YEAR($E28)+(MONTH($E28)&gt;6)+AL$2,6,30)&gt;$D$1,"",
IF(AND($H28&lt;&gt;"",$H28&lt;DATE(YEAR($E28)-(MONTH($E28)&lt;=6)+AL$2,7,1)),"",
IF(AND(SUM($N28:AL28)&lt;$I28,$H28&lt;&gt;"",$H28&lt;=DATE(YEAR($E28)+(MONTH($E28)&gt;6)+AL$2,6,30),$H28&gt;=DATE(YEAR($E28)-(MONTH($E28)&lt;=6)+AL$2,7,1)),$K28*($I28-SUM($N28:AL28))*((DATE(YEAR($H28),MONTH($H28),DAY($H28))-DATE(YEAR($H28)-(MONTH($H28)&lt;=6),7,1))/365),
IF(AM$2&lt;=$J28,$K28*($I28-SUM($N28:AL28))*MROUND((EDATE($E28,12*AM$2))-(EDATE($E28,12*AL$2)),5)/365,""))))))</f>
        <v/>
      </c>
      <c r="AN28" s="249" t="str">
        <f xml:space="preserve">
IF($M28="SL",
IF($E28&gt;$D$1,"",
IF(DATE(YEAR($E28)+(MONTH($E28)&gt;6)+AM$2,6,30)&gt;$D$1,"",
IF(AND($H28&lt;&gt;"",$H28&lt;DATE(YEAR($E28)-(MONTH($E28)&lt;=6)+AM$2,7,1)),"",
IF(AND(SUM($N28:AM28)&lt;$I28,$H28&lt;&gt;"",$H28&lt;=DATE(YEAR($E28)+(MONTH($E28)&gt;6)+AM$2,6,30),$H28&gt;=DATE(YEAR($E28)-(MONTH($E28)&lt;=6)+AM$2,7,1)),$I28/($J28*365)*(DATE(YEAR($H28),MONTH($H28),DAY($H28))-DATE(YEAR($H28)-(MONTH($H28)&lt;=6),7,1)),
IF(AND(SUM($N28:AM28)&lt;$I28,AN$2&lt;=$J28),$I28/($J28*365)*MROUND((EDATE($E28,12*AN$2))-(EDATE($E28,12*AM$2)),5),
IF(AND(SUM($N28:AM28)&lt;$I28,AN$2&gt;$J28),$I28-SUM($N28:AM28),"")))))),
IF($E28&gt;$D$1,"",
IF(DATE(YEAR($E28)+(MONTH($E28)&gt;6)+AM$2,6,30)&gt;$D$1,"",
IF(AND($H28&lt;&gt;"",$H28&lt;DATE(YEAR($E28)-(MONTH($E28)&lt;=6)+AM$2,7,1)),"",
IF(AND(SUM($N28:AM28)&lt;$I28,$H28&lt;&gt;"",$H28&lt;=DATE(YEAR($E28)+(MONTH($E28)&gt;6)+AM$2,6,30),$H28&gt;=DATE(YEAR($E28)-(MONTH($E28)&lt;=6)+AM$2,7,1)),$K28*($I28-SUM($N28:AM28))*((DATE(YEAR($H28),MONTH($H28),DAY($H28))-DATE(YEAR($H28)-(MONTH($H28)&lt;=6),7,1))/365),
IF(AN$2&lt;=$J28,$K28*($I28-SUM($N28:AM28))*MROUND((EDATE($E28,12*AN$2))-(EDATE($E28,12*AM$2)),5)/365,""))))))</f>
        <v/>
      </c>
      <c r="AO28" s="249" t="str">
        <f xml:space="preserve">
IF($M28="SL",
IF($E28&gt;$D$1,"",
IF(DATE(YEAR($E28)+(MONTH($E28)&gt;6)+AN$2,6,30)&gt;$D$1,"",
IF(AND($H28&lt;&gt;"",$H28&lt;DATE(YEAR($E28)-(MONTH($E28)&lt;=6)+AN$2,7,1)),"",
IF(AND(SUM($N28:AN28)&lt;$I28,$H28&lt;&gt;"",$H28&lt;=DATE(YEAR($E28)+(MONTH($E28)&gt;6)+AN$2,6,30),$H28&gt;=DATE(YEAR($E28)-(MONTH($E28)&lt;=6)+AN$2,7,1)),$I28/($J28*365)*(DATE(YEAR($H28),MONTH($H28),DAY($H28))-DATE(YEAR($H28)-(MONTH($H28)&lt;=6),7,1)),
IF(AND(SUM($N28:AN28)&lt;$I28,AO$2&lt;=$J28),$I28/($J28*365)*MROUND((EDATE($E28,12*AO$2))-(EDATE($E28,12*AN$2)),5),
IF(AND(SUM($N28:AN28)&lt;$I28,AO$2&gt;$J28),$I28-SUM($N28:AN28),"")))))),
IF($E28&gt;$D$1,"",
IF(DATE(YEAR($E28)+(MONTH($E28)&gt;6)+AN$2,6,30)&gt;$D$1,"",
IF(AND($H28&lt;&gt;"",$H28&lt;DATE(YEAR($E28)-(MONTH($E28)&lt;=6)+AN$2,7,1)),"",
IF(AND(SUM($N28:AN28)&lt;$I28,$H28&lt;&gt;"",$H28&lt;=DATE(YEAR($E28)+(MONTH($E28)&gt;6)+AN$2,6,30),$H28&gt;=DATE(YEAR($E28)-(MONTH($E28)&lt;=6)+AN$2,7,1)),$K28*($I28-SUM($N28:AN28))*((DATE(YEAR($H28),MONTH($H28),DAY($H28))-DATE(YEAR($H28)-(MONTH($H28)&lt;=6),7,1))/365),
IF(AO$2&lt;=$J28,$K28*($I28-SUM($N28:AN28))*MROUND((EDATE($E28,12*AO$2))-(EDATE($E28,12*AN$2)),5)/365,""))))))</f>
        <v/>
      </c>
      <c r="AP28" s="249" t="str">
        <f xml:space="preserve">
IF($M28="SL",
IF($E28&gt;$D$1,"",
IF(DATE(YEAR($E28)+(MONTH($E28)&gt;6)+AO$2,6,30)&gt;$D$1,"",
IF(AND($H28&lt;&gt;"",$H28&lt;DATE(YEAR($E28)-(MONTH($E28)&lt;=6)+AO$2,7,1)),"",
IF(AND(SUM($N28:AO28)&lt;$I28,$H28&lt;&gt;"",$H28&lt;=DATE(YEAR($E28)+(MONTH($E28)&gt;6)+AO$2,6,30),$H28&gt;=DATE(YEAR($E28)-(MONTH($E28)&lt;=6)+AO$2,7,1)),$I28/($J28*365)*(DATE(YEAR($H28),MONTH($H28),DAY($H28))-DATE(YEAR($H28)-(MONTH($H28)&lt;=6),7,1)),
IF(AND(SUM($N28:AO28)&lt;$I28,AP$2&lt;=$J28),$I28/($J28*365)*MROUND((EDATE($E28,12*AP$2))-(EDATE($E28,12*AO$2)),5),
IF(AND(SUM($N28:AO28)&lt;$I28,AP$2&gt;$J28),$I28-SUM($N28:AO28),"")))))),
IF($E28&gt;$D$1,"",
IF(DATE(YEAR($E28)+(MONTH($E28)&gt;6)+AO$2,6,30)&gt;$D$1,"",
IF(AND($H28&lt;&gt;"",$H28&lt;DATE(YEAR($E28)-(MONTH($E28)&lt;=6)+AO$2,7,1)),"",
IF(AND(SUM($N28:AO28)&lt;$I28,$H28&lt;&gt;"",$H28&lt;=DATE(YEAR($E28)+(MONTH($E28)&gt;6)+AO$2,6,30),$H28&gt;=DATE(YEAR($E28)-(MONTH($E28)&lt;=6)+AO$2,7,1)),$K28*($I28-SUM($N28:AO28))*((DATE(YEAR($H28),MONTH($H28),DAY($H28))-DATE(YEAR($H28)-(MONTH($H28)&lt;=6),7,1))/365),
IF(AP$2&lt;=$J28,$K28*($I28-SUM($N28:AO28))*MROUND((EDATE($E28,12*AP$2))-(EDATE($E28,12*AO$2)),5)/365,""))))))</f>
        <v/>
      </c>
      <c r="AQ28" s="249" t="str">
        <f xml:space="preserve">
IF($M28="SL",
IF($E28&gt;$D$1,"",
IF(DATE(YEAR($E28)+(MONTH($E28)&gt;6)+AP$2,6,30)&gt;$D$1,"",
IF(AND($H28&lt;&gt;"",$H28&lt;DATE(YEAR($E28)-(MONTH($E28)&lt;=6)+AP$2,7,1)),"",
IF(AND(SUM($N28:AP28)&lt;$I28,$H28&lt;&gt;"",$H28&lt;=DATE(YEAR($E28)+(MONTH($E28)&gt;6)+AP$2,6,30),$H28&gt;=DATE(YEAR($E28)-(MONTH($E28)&lt;=6)+AP$2,7,1)),$I28/($J28*365)*(DATE(YEAR($H28),MONTH($H28),DAY($H28))-DATE(YEAR($H28)-(MONTH($H28)&lt;=6),7,1)),
IF(AND(SUM($N28:AP28)&lt;$I28,AQ$2&lt;=$J28),$I28/($J28*365)*MROUND((EDATE($E28,12*AQ$2))-(EDATE($E28,12*AP$2)),5),
IF(AND(SUM($N28:AP28)&lt;$I28,AQ$2&gt;$J28),$I28-SUM($N28:AP28),"")))))),
IF($E28&gt;$D$1,"",
IF(DATE(YEAR($E28)+(MONTH($E28)&gt;6)+AP$2,6,30)&gt;$D$1,"",
IF(AND($H28&lt;&gt;"",$H28&lt;DATE(YEAR($E28)-(MONTH($E28)&lt;=6)+AP$2,7,1)),"",
IF(AND(SUM($N28:AP28)&lt;$I28,$H28&lt;&gt;"",$H28&lt;=DATE(YEAR($E28)+(MONTH($E28)&gt;6)+AP$2,6,30),$H28&gt;=DATE(YEAR($E28)-(MONTH($E28)&lt;=6)+AP$2,7,1)),$K28*($I28-SUM($N28:AP28))*((DATE(YEAR($H28),MONTH($H28),DAY($H28))-DATE(YEAR($H28)-(MONTH($H28)&lt;=6),7,1))/365),
IF(AQ$2&lt;=$J28,$K28*($I28-SUM($N28:AP28))*MROUND((EDATE($E28,12*AQ$2))-(EDATE($E28,12*AP$2)),5)/365,""))))))</f>
        <v/>
      </c>
      <c r="AR28" s="250">
        <f t="shared" si="6"/>
        <v>0</v>
      </c>
      <c r="AS28" s="250">
        <f t="shared" si="7"/>
        <v>0</v>
      </c>
      <c r="AU28" s="250">
        <f t="shared" si="8"/>
        <v>0</v>
      </c>
      <c r="AV28" s="250">
        <f t="shared" si="9"/>
        <v>0</v>
      </c>
      <c r="AW28" s="243" t="str">
        <f t="shared" si="10"/>
        <v/>
      </c>
      <c r="AX28" s="243" t="str">
        <f t="shared" si="11"/>
        <v/>
      </c>
      <c r="AY28" s="290" t="str">
        <f t="shared" si="1"/>
        <v/>
      </c>
    </row>
    <row r="29" spans="2:51" x14ac:dyDescent="0.35">
      <c r="B29" s="244" t="str">
        <f t="shared" si="12"/>
        <v/>
      </c>
      <c r="C29" s="244"/>
      <c r="D29" s="244"/>
      <c r="E29" s="407"/>
      <c r="F29" s="246" t="str">
        <f t="shared" si="3"/>
        <v/>
      </c>
      <c r="G29" s="246" t="str">
        <f t="shared" ref="G29:G32" si="17">IF($F29=$D$1,"A",
IF(DATE(YEAR(H29)+(MONTH(H29)&gt;6),6,30)=$D$1,"D",
""))</f>
        <v/>
      </c>
      <c r="H29" s="408"/>
      <c r="I29" s="250"/>
      <c r="J29" s="244"/>
      <c r="K29" s="247" t="str">
        <f t="shared" si="14"/>
        <v/>
      </c>
      <c r="L29" s="297"/>
      <c r="M29" s="409" t="str">
        <f>IFERROR(VLOOKUP($L29,'Ref tables'!$I$3:$J$4,2,0),"")</f>
        <v/>
      </c>
      <c r="N29" s="249" t="str">
        <f t="shared" ref="N29:N32" si="18">IF($E29="","",
IF($M29="SL",
IF($E29&gt;$D$1,"",
IF(AND(ROUNDUP(YEARFRAC($E29,$H29,3),0)=N$2,N$2&lt;=$J29),$I29/($J29*365)*(DATE(YEAR($H29),MONTH($H29),DAY($H29))-DATE(YEAR(H29)-(MONTH(H29)&lt;=6),7,1)),
IF(AND(N$2&lt;=$J29,$F29-$E29=0),$I29/($J29*365)*($F29-$E29+1),
IF(AND(N$2&lt;=$J29,$F29-$E29=364),$I29/($J29*365)*($F29-$E29+1),
$I29/($J29*365)*($F29-$E29))))),
IF($E29&gt;$D$1,"",
IF(ROUNDUP(YEARFRAC($E29,$H29,3),0)=N$2,$K29*($I29*((DATE(YEAR($H29),MONTH($H29),DAY($H29))-DATE(YEAR($H29)-(MONTH($H29)&lt;=6),7,1))/365)),
IF(AND(N$2&lt;=$J29,$F29-$E29=0),$K29*$I29*($F29-$E29+1)/365,
IF(AND(N$2&lt;=$J29,$F29-$E29=364),$K29*$I29*($F29-$E29+1)/365,
$K29*$I29*($F29-$E29)/365))))))</f>
        <v/>
      </c>
      <c r="O29" s="249" t="str">
        <f xml:space="preserve">
IF($M29="SL",
IF($E29&gt;$D$1,"",
IF(DATE(YEAR($E29)+(MONTH($E29)&gt;6)+N$2,6,30)&gt;$D$1,"",
IF(AND($H29&lt;&gt;"",$H29&lt;DATE(YEAR($E29)-(MONTH($E29)&lt;=6)+N$2,7,1)),"",
IF(AND(SUM($N29:N29)&lt;$I29,$H29&lt;&gt;"",$H29&lt;=DATE(YEAR($E29)+(MONTH($E29)&gt;6)+N$2,6,30),$H29&gt;=DATE(YEAR($E29)-(MONTH($E29)&lt;=6)+N$2,7,1)),$I29/($J29*365)*(DATE(YEAR($H29),MONTH($H29),DAY($H29))-DATE(YEAR($H29)-(MONTH($H29)&lt;=6),7,1)),
IF(AND(SUM($N29:N29)&lt;$I29,O$2&lt;=$J29),$I29/($J29*365)*MROUND((EDATE($E29,12*O$2))-(EDATE($E29,12*N$2)),5),
IF(AND(SUM($N29:N29)&lt;$I29,O$2&gt;$J29),$I29-SUM($N29:N29),"")))))),
IF($E29&gt;$D$1,"",
IF(DATE(YEAR($E29)+(MONTH($E29)&gt;6)+N$2,6,30)&gt;$D$1,"",
IF(AND($H29&lt;&gt;"",$H29&lt;DATE(YEAR($E29)-(MONTH($E29)&lt;=6)+N$2,7,1)),"",
IF(AND(SUM($N29:N29)&lt;$I29,$H29&lt;&gt;"",$H29&lt;=DATE(YEAR($E29)+(MONTH($E29)&gt;6)+N$2,6,30),$H29&gt;=DATE(YEAR($E29)-(MONTH($E29)&lt;=6)+N$2,7,1)),$K29*($I29-SUM($N29:N29))*((DATE(YEAR($H29),MONTH($H29),DAY($H29))-DATE(YEAR($H29)-(MONTH($H29)&lt;=6),7,1))/365),
IF(O$2&lt;=$J29,$K29*($I29-SUM($N29:N29))*MROUND((EDATE($E29,12*O$2))-(EDATE($E29,12*N$2)),5)/365,""))))))</f>
        <v/>
      </c>
      <c r="P29" s="249" t="str">
        <f xml:space="preserve">
IF($M29="SL",
IF($E29&gt;$D$1,"",
IF(DATE(YEAR($E29)+(MONTH($E29)&gt;6)+O$2,6,30)&gt;$D$1,"",
IF(AND($H29&lt;&gt;"",$H29&lt;DATE(YEAR($E29)-(MONTH($E29)&lt;=6)+O$2,7,1)),"",
IF(AND(SUM($N29:O29)&lt;$I29,$H29&lt;&gt;"",$H29&lt;=DATE(YEAR($E29)+(MONTH($E29)&gt;6)+O$2,6,30),$H29&gt;=DATE(YEAR($E29)-(MONTH($E29)&lt;=6)+O$2,7,1)),$I29/($J29*365)*(DATE(YEAR($H29),MONTH($H29),DAY($H29))-DATE(YEAR($H29)-(MONTH($H29)&lt;=6),7,1)),
IF(AND(SUM($N29:O29)&lt;$I29,P$2&lt;=$J29),$I29/($J29*365)*MROUND((EDATE($E29,12*P$2))-(EDATE($E29,12*O$2)),5),
IF(AND(SUM($N29:O29)&lt;$I29,P$2&gt;$J29),$I29-SUM($N29:O29),"")))))),
IF($E29&gt;$D$1,"",
IF(DATE(YEAR($E29)+(MONTH($E29)&gt;6)+O$2,6,30)&gt;$D$1,"",
IF(AND($H29&lt;&gt;"",$H29&lt;DATE(YEAR($E29)-(MONTH($E29)&lt;=6)+O$2,7,1)),"",
IF(AND(SUM($N29:O29)&lt;$I29,$H29&lt;&gt;"",$H29&lt;=DATE(YEAR($E29)+(MONTH($E29)&gt;6)+O$2,6,30),$H29&gt;=DATE(YEAR($E29)-(MONTH($E29)&lt;=6)+O$2,7,1)),$K29*($I29-SUM($N29:O29))*((DATE(YEAR($H29),MONTH($H29),DAY($H29))-DATE(YEAR($H29)-(MONTH($H29)&lt;=6),7,1))/365),
IF(P$2&lt;=$J29,$K29*($I29-SUM($N29:O29))*MROUND((EDATE($E29,12*P$2))-(EDATE($E29,12*O$2)),5)/365,""))))))</f>
        <v/>
      </c>
      <c r="Q29" s="249" t="str">
        <f xml:space="preserve">
IF($M29="SL",
IF($E29&gt;$D$1,"",
IF(DATE(YEAR($E29)+(MONTH($E29)&gt;6)+P$2,6,30)&gt;$D$1,"",
IF(AND($H29&lt;&gt;"",$H29&lt;DATE(YEAR($E29)-(MONTH($E29)&lt;=6)+P$2,7,1)),"",
IF(AND(SUM($N29:P29)&lt;$I29,$H29&lt;&gt;"",$H29&lt;=DATE(YEAR($E29)+(MONTH($E29)&gt;6)+P$2,6,30),$H29&gt;=DATE(YEAR($E29)-(MONTH($E29)&lt;=6)+P$2,7,1)),$I29/($J29*365)*(DATE(YEAR($H29),MONTH($H29),DAY($H29))-DATE(YEAR($H29)-(MONTH($H29)&lt;=6),7,1)),
IF(AND(SUM($N29:P29)&lt;$I29,Q$2&lt;=$J29),$I29/($J29*365)*MROUND((EDATE($E29,12*Q$2))-(EDATE($E29,12*P$2)),5),
IF(AND(SUM($N29:P29)&lt;$I29,Q$2&gt;$J29),$I29-SUM($N29:P29),"")))))),
IF($E29&gt;$D$1,"",
IF(DATE(YEAR($E29)+(MONTH($E29)&gt;6)+P$2,6,30)&gt;$D$1,"",
IF(AND($H29&lt;&gt;"",$H29&lt;DATE(YEAR($E29)-(MONTH($E29)&lt;=6)+P$2,7,1)),"",
IF(AND(SUM($N29:P29)&lt;$I29,$H29&lt;&gt;"",$H29&lt;=DATE(YEAR($E29)+(MONTH($E29)&gt;6)+P$2,6,30),$H29&gt;=DATE(YEAR($E29)-(MONTH($E29)&lt;=6)+P$2,7,1)),$K29*($I29-SUM($N29:P29))*((DATE(YEAR($H29),MONTH($H29),DAY($H29))-DATE(YEAR($H29)-(MONTH($H29)&lt;=6),7,1))/365),
IF(Q$2&lt;=$J29,$K29*($I29-SUM($N29:P29))*MROUND((EDATE($E29,12*Q$2))-(EDATE($E29,12*P$2)),5)/365,""))))))</f>
        <v/>
      </c>
      <c r="R29" s="249" t="str">
        <f xml:space="preserve">
IF($M29="SL",
IF($E29&gt;$D$1,"",
IF(DATE(YEAR($E29)+(MONTH($E29)&gt;6)+Q$2,6,30)&gt;$D$1,"",
IF(AND($H29&lt;&gt;"",$H29&lt;DATE(YEAR($E29)-(MONTH($E29)&lt;=6)+Q$2,7,1)),"",
IF(AND(SUM($N29:Q29)&lt;$I29,$H29&lt;&gt;"",$H29&lt;=DATE(YEAR($E29)+(MONTH($E29)&gt;6)+Q$2,6,30),$H29&gt;=DATE(YEAR($E29)-(MONTH($E29)&lt;=6)+Q$2,7,1)),$I29/($J29*365)*(DATE(YEAR($H29),MONTH($H29),DAY($H29))-DATE(YEAR($H29)-(MONTH($H29)&lt;=6),7,1)),
IF(AND(SUM($N29:Q29)&lt;$I29,R$2&lt;=$J29),$I29/($J29*365)*MROUND((EDATE($E29,12*R$2))-(EDATE($E29,12*Q$2)),5),
IF(AND(SUM($N29:Q29)&lt;$I29,R$2&gt;$J29),$I29-SUM($N29:Q29),"")))))),
IF($E29&gt;$D$1,"",
IF(DATE(YEAR($E29)+(MONTH($E29)&gt;6)+Q$2,6,30)&gt;$D$1,"",
IF(AND($H29&lt;&gt;"",$H29&lt;DATE(YEAR($E29)-(MONTH($E29)&lt;=6)+Q$2,7,1)),"",
IF(AND(SUM($N29:Q29)&lt;$I29,$H29&lt;&gt;"",$H29&lt;=DATE(YEAR($E29)+(MONTH($E29)&gt;6)+Q$2,6,30),$H29&gt;=DATE(YEAR($E29)-(MONTH($E29)&lt;=6)+Q$2,7,1)),$K29*($I29-SUM($N29:Q29))*((DATE(YEAR($H29),MONTH($H29),DAY($H29))-DATE(YEAR($H29)-(MONTH($H29)&lt;=6),7,1))/365),
IF(R$2&lt;=$J29,$K29*($I29-SUM($N29:Q29))*MROUND((EDATE($E29,12*R$2))-(EDATE($E29,12*Q$2)),5)/365,""))))))</f>
        <v/>
      </c>
      <c r="S29" s="249" t="str">
        <f xml:space="preserve">
IF($M29="SL",
IF($E29&gt;$D$1,"",
IF(DATE(YEAR($E29)+(MONTH($E29)&gt;6)+R$2,6,30)&gt;$D$1,"",
IF(AND($H29&lt;&gt;"",$H29&lt;DATE(YEAR($E29)-(MONTH($E29)&lt;=6)+R$2,7,1)),"",
IF(AND(SUM($N29:R29)&lt;$I29,$H29&lt;&gt;"",$H29&lt;=DATE(YEAR($E29)+(MONTH($E29)&gt;6)+R$2,6,30),$H29&gt;=DATE(YEAR($E29)-(MONTH($E29)&lt;=6)+R$2,7,1)),$I29/($J29*365)*(DATE(YEAR($H29),MONTH($H29),DAY($H29))-DATE(YEAR($H29)-(MONTH($H29)&lt;=6),7,1)),
IF(AND(SUM($N29:R29)&lt;$I29,S$2&lt;=$J29),$I29/($J29*365)*MROUND((EDATE($E29,12*S$2))-(EDATE($E29,12*R$2)),5),
IF(AND(SUM($N29:R29)&lt;$I29,S$2&gt;$J29),$I29-SUM($N29:R29),"")))))),
IF($E29&gt;$D$1,"",
IF(DATE(YEAR($E29)+(MONTH($E29)&gt;6)+R$2,6,30)&gt;$D$1,"",
IF(AND($H29&lt;&gt;"",$H29&lt;DATE(YEAR($E29)-(MONTH($E29)&lt;=6)+R$2,7,1)),"",
IF(AND(SUM($N29:R29)&lt;$I29,$H29&lt;&gt;"",$H29&lt;=DATE(YEAR($E29)+(MONTH($E29)&gt;6)+R$2,6,30),$H29&gt;=DATE(YEAR($E29)-(MONTH($E29)&lt;=6)+R$2,7,1)),$K29*($I29-SUM($N29:R29))*((DATE(YEAR($H29),MONTH($H29),DAY($H29))-DATE(YEAR($H29)-(MONTH($H29)&lt;=6),7,1))/365),
IF(S$2&lt;=$J29,$K29*($I29-SUM($N29:R29))*MROUND((EDATE($E29,12*S$2))-(EDATE($E29,12*R$2)),5)/365,""))))))</f>
        <v/>
      </c>
      <c r="T29" s="249" t="str">
        <f xml:space="preserve">
IF($M29="SL",
IF($E29&gt;$D$1,"",
IF(DATE(YEAR($E29)+(MONTH($E29)&gt;6)+S$2,6,30)&gt;$D$1,"",
IF(AND($H29&lt;&gt;"",$H29&lt;DATE(YEAR($E29)-(MONTH($E29)&lt;=6)+S$2,7,1)),"",
IF(AND(SUM($N29:S29)&lt;$I29,$H29&lt;&gt;"",$H29&lt;=DATE(YEAR($E29)+(MONTH($E29)&gt;6)+S$2,6,30),$H29&gt;=DATE(YEAR($E29)-(MONTH($E29)&lt;=6)+S$2,7,1)),$I29/($J29*365)*(DATE(YEAR($H29),MONTH($H29),DAY($H29))-DATE(YEAR($H29)-(MONTH($H29)&lt;=6),7,1)),
IF(AND(SUM($N29:S29)&lt;$I29,T$2&lt;=$J29),$I29/($J29*365)*MROUND((EDATE($E29,12*T$2))-(EDATE($E29,12*S$2)),5),
IF(AND(SUM($N29:S29)&lt;$I29,T$2&gt;$J29),$I29-SUM($N29:S29),"")))))),
IF($E29&gt;$D$1,"",
IF(DATE(YEAR($E29)+(MONTH($E29)&gt;6)+S$2,6,30)&gt;$D$1,"",
IF(AND($H29&lt;&gt;"",$H29&lt;DATE(YEAR($E29)-(MONTH($E29)&lt;=6)+S$2,7,1)),"",
IF(AND(SUM($N29:S29)&lt;$I29,$H29&lt;&gt;"",$H29&lt;=DATE(YEAR($E29)+(MONTH($E29)&gt;6)+S$2,6,30),$H29&gt;=DATE(YEAR($E29)-(MONTH($E29)&lt;=6)+S$2,7,1)),$K29*($I29-SUM($N29:S29))*((DATE(YEAR($H29),MONTH($H29),DAY($H29))-DATE(YEAR($H29)-(MONTH($H29)&lt;=6),7,1))/365),
IF(T$2&lt;=$J29,$K29*($I29-SUM($N29:S29))*MROUND((EDATE($E29,12*T$2))-(EDATE($E29,12*S$2)),5)/365,""))))))</f>
        <v/>
      </c>
      <c r="U29" s="249" t="str">
        <f xml:space="preserve">
IF($M29="SL",
IF($E29&gt;$D$1,"",
IF(DATE(YEAR($E29)+(MONTH($E29)&gt;6)+T$2,6,30)&gt;$D$1,"",
IF(AND($H29&lt;&gt;"",$H29&lt;DATE(YEAR($E29)-(MONTH($E29)&lt;=6)+T$2,7,1)),"",
IF(AND(SUM($N29:T29)&lt;$I29,$H29&lt;&gt;"",$H29&lt;=DATE(YEAR($E29)+(MONTH($E29)&gt;6)+T$2,6,30),$H29&gt;=DATE(YEAR($E29)-(MONTH($E29)&lt;=6)+T$2,7,1)),$I29/($J29*365)*(DATE(YEAR($H29),MONTH($H29),DAY($H29))-DATE(YEAR($H29)-(MONTH($H29)&lt;=6),7,1)),
IF(AND(SUM($N29:T29)&lt;$I29,U$2&lt;=$J29),$I29/($J29*365)*MROUND((EDATE($E29,12*U$2))-(EDATE($E29,12*T$2)),5),
IF(AND(SUM($N29:T29)&lt;$I29,U$2&gt;$J29),$I29-SUM($N29:T29),"")))))),
IF($E29&gt;$D$1,"",
IF(DATE(YEAR($E29)+(MONTH($E29)&gt;6)+T$2,6,30)&gt;$D$1,"",
IF(AND($H29&lt;&gt;"",$H29&lt;DATE(YEAR($E29)-(MONTH($E29)&lt;=6)+T$2,7,1)),"",
IF(AND(SUM($N29:T29)&lt;$I29,$H29&lt;&gt;"",$H29&lt;=DATE(YEAR($E29)+(MONTH($E29)&gt;6)+T$2,6,30),$H29&gt;=DATE(YEAR($E29)-(MONTH($E29)&lt;=6)+T$2,7,1)),$K29*($I29-SUM($N29:T29))*((DATE(YEAR($H29),MONTH($H29),DAY($H29))-DATE(YEAR($H29)-(MONTH($H29)&lt;=6),7,1))/365),
IF(U$2&lt;=$J29,$K29*($I29-SUM($N29:T29))*MROUND((EDATE($E29,12*U$2))-(EDATE($E29,12*T$2)),5)/365,""))))))</f>
        <v/>
      </c>
      <c r="V29" s="249" t="str">
        <f xml:space="preserve">
IF($M29="SL",
IF($E29&gt;$D$1,"",
IF(DATE(YEAR($E29)+(MONTH($E29)&gt;6)+U$2,6,30)&gt;$D$1,"",
IF(AND($H29&lt;&gt;"",$H29&lt;DATE(YEAR($E29)-(MONTH($E29)&lt;=6)+U$2,7,1)),"",
IF(AND(SUM($N29:U29)&lt;$I29,$H29&lt;&gt;"",$H29&lt;=DATE(YEAR($E29)+(MONTH($E29)&gt;6)+U$2,6,30),$H29&gt;=DATE(YEAR($E29)-(MONTH($E29)&lt;=6)+U$2,7,1)),$I29/($J29*365)*(DATE(YEAR($H29),MONTH($H29),DAY($H29))-DATE(YEAR($H29)-(MONTH($H29)&lt;=6),7,1)),
IF(AND(SUM($N29:U29)&lt;$I29,V$2&lt;=$J29),$I29/($J29*365)*MROUND((EDATE($E29,12*V$2))-(EDATE($E29,12*U$2)),5),
IF(AND(SUM($N29:U29)&lt;$I29,V$2&gt;$J29),$I29-SUM($N29:U29),"")))))),
IF($E29&gt;$D$1,"",
IF(DATE(YEAR($E29)+(MONTH($E29)&gt;6)+U$2,6,30)&gt;$D$1,"",
IF(AND($H29&lt;&gt;"",$H29&lt;DATE(YEAR($E29)-(MONTH($E29)&lt;=6)+U$2,7,1)),"",
IF(AND(SUM($N29:U29)&lt;$I29,$H29&lt;&gt;"",$H29&lt;=DATE(YEAR($E29)+(MONTH($E29)&gt;6)+U$2,6,30),$H29&gt;=DATE(YEAR($E29)-(MONTH($E29)&lt;=6)+U$2,7,1)),$K29*($I29-SUM($N29:U29))*((DATE(YEAR($H29),MONTH($H29),DAY($H29))-DATE(YEAR($H29)-(MONTH($H29)&lt;=6),7,1))/365),
IF(V$2&lt;=$J29,$K29*($I29-SUM($N29:U29))*MROUND((EDATE($E29,12*V$2))-(EDATE($E29,12*U$2)),5)/365,""))))))</f>
        <v/>
      </c>
      <c r="W29" s="249" t="str">
        <f xml:space="preserve">
IF($M29="SL",
IF($E29&gt;$D$1,"",
IF(DATE(YEAR($E29)+(MONTH($E29)&gt;6)+V$2,6,30)&gt;$D$1,"",
IF(AND($H29&lt;&gt;"",$H29&lt;DATE(YEAR($E29)-(MONTH($E29)&lt;=6)+V$2,7,1)),"",
IF(AND(SUM($N29:V29)&lt;$I29,$H29&lt;&gt;"",$H29&lt;=DATE(YEAR($E29)+(MONTH($E29)&gt;6)+V$2,6,30),$H29&gt;=DATE(YEAR($E29)-(MONTH($E29)&lt;=6)+V$2,7,1)),$I29/($J29*365)*(DATE(YEAR($H29),MONTH($H29),DAY($H29))-DATE(YEAR($H29)-(MONTH($H29)&lt;=6),7,1)),
IF(AND(SUM($N29:V29)&lt;$I29,W$2&lt;=$J29),$I29/($J29*365)*MROUND((EDATE($E29,12*W$2))-(EDATE($E29,12*V$2)),5),
IF(AND(SUM($N29:V29)&lt;$I29,W$2&gt;$J29),$I29-SUM($N29:V29),"")))))),
IF($E29&gt;$D$1,"",
IF(DATE(YEAR($E29)+(MONTH($E29)&gt;6)+V$2,6,30)&gt;$D$1,"",
IF(AND($H29&lt;&gt;"",$H29&lt;DATE(YEAR($E29)-(MONTH($E29)&lt;=6)+V$2,7,1)),"",
IF(AND(SUM($N29:V29)&lt;$I29,$H29&lt;&gt;"",$H29&lt;=DATE(YEAR($E29)+(MONTH($E29)&gt;6)+V$2,6,30),$H29&gt;=DATE(YEAR($E29)-(MONTH($E29)&lt;=6)+V$2,7,1)),$K29*($I29-SUM($N29:V29))*((DATE(YEAR($H29),MONTH($H29),DAY($H29))-DATE(YEAR($H29)-(MONTH($H29)&lt;=6),7,1))/365),
IF(W$2&lt;=$J29,$K29*($I29-SUM($N29:V29))*MROUND((EDATE($E29,12*W$2))-(EDATE($E29,12*V$2)),5)/365,""))))))</f>
        <v/>
      </c>
      <c r="X29" s="249" t="str">
        <f xml:space="preserve">
IF($M29="SL",
IF($E29&gt;$D$1,"",
IF(DATE(YEAR($E29)+(MONTH($E29)&gt;6)+W$2,6,30)&gt;$D$1,"",
IF(AND($H29&lt;&gt;"",$H29&lt;DATE(YEAR($E29)-(MONTH($E29)&lt;=6)+W$2,7,1)),"",
IF(AND(SUM($N29:W29)&lt;$I29,$H29&lt;&gt;"",$H29&lt;=DATE(YEAR($E29)+(MONTH($E29)&gt;6)+W$2,6,30),$H29&gt;=DATE(YEAR($E29)-(MONTH($E29)&lt;=6)+W$2,7,1)),$I29/($J29*365)*(DATE(YEAR($H29),MONTH($H29),DAY($H29))-DATE(YEAR($H29)-(MONTH($H29)&lt;=6),7,1)),
IF(AND(SUM($N29:W29)&lt;$I29,X$2&lt;=$J29),$I29/($J29*365)*MROUND((EDATE($E29,12*X$2))-(EDATE($E29,12*W$2)),5),
IF(AND(SUM($N29:W29)&lt;$I29,X$2&gt;$J29),$I29-SUM($N29:W29),"")))))),
IF($E29&gt;$D$1,"",
IF(DATE(YEAR($E29)+(MONTH($E29)&gt;6)+W$2,6,30)&gt;$D$1,"",
IF(AND($H29&lt;&gt;"",$H29&lt;DATE(YEAR($E29)-(MONTH($E29)&lt;=6)+W$2,7,1)),"",
IF(AND(SUM($N29:W29)&lt;$I29,$H29&lt;&gt;"",$H29&lt;=DATE(YEAR($E29)+(MONTH($E29)&gt;6)+W$2,6,30),$H29&gt;=DATE(YEAR($E29)-(MONTH($E29)&lt;=6)+W$2,7,1)),$K29*($I29-SUM($N29:W29))*((DATE(YEAR($H29),MONTH($H29),DAY($H29))-DATE(YEAR($H29)-(MONTH($H29)&lt;=6),7,1))/365),
IF(X$2&lt;=$J29,$K29*($I29-SUM($N29:W29))*MROUND((EDATE($E29,12*X$2))-(EDATE($E29,12*W$2)),5)/365,""))))))</f>
        <v/>
      </c>
      <c r="Y29" s="249" t="str">
        <f xml:space="preserve">
IF($M29="SL",
IF($E29&gt;$D$1,"",
IF(DATE(YEAR($E29)+(MONTH($E29)&gt;6)+X$2,6,30)&gt;$D$1,"",
IF(AND($H29&lt;&gt;"",$H29&lt;DATE(YEAR($E29)-(MONTH($E29)&lt;=6)+X$2,7,1)),"",
IF(AND(SUM($N29:X29)&lt;$I29,$H29&lt;&gt;"",$H29&lt;=DATE(YEAR($E29)+(MONTH($E29)&gt;6)+X$2,6,30),$H29&gt;=DATE(YEAR($E29)-(MONTH($E29)&lt;=6)+X$2,7,1)),$I29/($J29*365)*(DATE(YEAR($H29),MONTH($H29),DAY($H29))-DATE(YEAR($H29)-(MONTH($H29)&lt;=6),7,1)),
IF(AND(SUM($N29:X29)&lt;$I29,Y$2&lt;=$J29),$I29/($J29*365)*MROUND((EDATE($E29,12*Y$2))-(EDATE($E29,12*X$2)),5),
IF(AND(SUM($N29:X29)&lt;$I29,Y$2&gt;$J29),$I29-SUM($N29:X29),"")))))),
IF($E29&gt;$D$1,"",
IF(DATE(YEAR($E29)+(MONTH($E29)&gt;6)+X$2,6,30)&gt;$D$1,"",
IF(AND($H29&lt;&gt;"",$H29&lt;DATE(YEAR($E29)-(MONTH($E29)&lt;=6)+X$2,7,1)),"",
IF(AND(SUM($N29:X29)&lt;$I29,$H29&lt;&gt;"",$H29&lt;=DATE(YEAR($E29)+(MONTH($E29)&gt;6)+X$2,6,30),$H29&gt;=DATE(YEAR($E29)-(MONTH($E29)&lt;=6)+X$2,7,1)),$K29*($I29-SUM($N29:X29))*((DATE(YEAR($H29),MONTH($H29),DAY($H29))-DATE(YEAR($H29)-(MONTH($H29)&lt;=6),7,1))/365),
IF(Y$2&lt;=$J29,$K29*($I29-SUM($N29:X29))*MROUND((EDATE($E29,12*Y$2))-(EDATE($E29,12*X$2)),5)/365,""))))))</f>
        <v/>
      </c>
      <c r="Z29" s="249" t="str">
        <f xml:space="preserve">
IF($M29="SL",
IF($E29&gt;$D$1,"",
IF(DATE(YEAR($E29)+(MONTH($E29)&gt;6)+Y$2,6,30)&gt;$D$1,"",
IF(AND($H29&lt;&gt;"",$H29&lt;DATE(YEAR($E29)-(MONTH($E29)&lt;=6)+Y$2,7,1)),"",
IF(AND(SUM($N29:Y29)&lt;$I29,$H29&lt;&gt;"",$H29&lt;=DATE(YEAR($E29)+(MONTH($E29)&gt;6)+Y$2,6,30),$H29&gt;=DATE(YEAR($E29)-(MONTH($E29)&lt;=6)+Y$2,7,1)),$I29/($J29*365)*(DATE(YEAR($H29),MONTH($H29),DAY($H29))-DATE(YEAR($H29)-(MONTH($H29)&lt;=6),7,1)),
IF(AND(SUM($N29:Y29)&lt;$I29,Z$2&lt;=$J29),$I29/($J29*365)*MROUND((EDATE($E29,12*Z$2))-(EDATE($E29,12*Y$2)),5),
IF(AND(SUM($N29:Y29)&lt;$I29,Z$2&gt;$J29),$I29-SUM($N29:Y29),"")))))),
IF($E29&gt;$D$1,"",
IF(DATE(YEAR($E29)+(MONTH($E29)&gt;6)+Y$2,6,30)&gt;$D$1,"",
IF(AND($H29&lt;&gt;"",$H29&lt;DATE(YEAR($E29)-(MONTH($E29)&lt;=6)+Y$2,7,1)),"",
IF(AND(SUM($N29:Y29)&lt;$I29,$H29&lt;&gt;"",$H29&lt;=DATE(YEAR($E29)+(MONTH($E29)&gt;6)+Y$2,6,30),$H29&gt;=DATE(YEAR($E29)-(MONTH($E29)&lt;=6)+Y$2,7,1)),$K29*($I29-SUM($N29:Y29))*((DATE(YEAR($H29),MONTH($H29),DAY($H29))-DATE(YEAR($H29)-(MONTH($H29)&lt;=6),7,1))/365),
IF(Z$2&lt;=$J29,$K29*($I29-SUM($N29:Y29))*MROUND((EDATE($E29,12*Z$2))-(EDATE($E29,12*Y$2)),5)/365,""))))))</f>
        <v/>
      </c>
      <c r="AA29" s="249" t="str">
        <f xml:space="preserve">
IF($M29="SL",
IF($E29&gt;$D$1,"",
IF(DATE(YEAR($E29)+(MONTH($E29)&gt;6)+Z$2,6,30)&gt;$D$1,"",
IF(AND($H29&lt;&gt;"",$H29&lt;DATE(YEAR($E29)-(MONTH($E29)&lt;=6)+Z$2,7,1)),"",
IF(AND(SUM($N29:Z29)&lt;$I29,$H29&lt;&gt;"",$H29&lt;=DATE(YEAR($E29)+(MONTH($E29)&gt;6)+Z$2,6,30),$H29&gt;=DATE(YEAR($E29)-(MONTH($E29)&lt;=6)+Z$2,7,1)),$I29/($J29*365)*(DATE(YEAR($H29),MONTH($H29),DAY($H29))-DATE(YEAR($H29)-(MONTH($H29)&lt;=6),7,1)),
IF(AND(SUM($N29:Z29)&lt;$I29,AA$2&lt;=$J29),$I29/($J29*365)*MROUND((EDATE($E29,12*AA$2))-(EDATE($E29,12*Z$2)),5),
IF(AND(SUM($N29:Z29)&lt;$I29,AA$2&gt;$J29),$I29-SUM($N29:Z29),"")))))),
IF($E29&gt;$D$1,"",
IF(DATE(YEAR($E29)+(MONTH($E29)&gt;6)+Z$2,6,30)&gt;$D$1,"",
IF(AND($H29&lt;&gt;"",$H29&lt;DATE(YEAR($E29)-(MONTH($E29)&lt;=6)+Z$2,7,1)),"",
IF(AND(SUM($N29:Z29)&lt;$I29,$H29&lt;&gt;"",$H29&lt;=DATE(YEAR($E29)+(MONTH($E29)&gt;6)+Z$2,6,30),$H29&gt;=DATE(YEAR($E29)-(MONTH($E29)&lt;=6)+Z$2,7,1)),$K29*($I29-SUM($N29:Z29))*((DATE(YEAR($H29),MONTH($H29),DAY($H29))-DATE(YEAR($H29)-(MONTH($H29)&lt;=6),7,1))/365),
IF(AA$2&lt;=$J29,$K29*($I29-SUM($N29:Z29))*MROUND((EDATE($E29,12*AA$2))-(EDATE($E29,12*Z$2)),5)/365,""))))))</f>
        <v/>
      </c>
      <c r="AB29" s="249" t="str">
        <f xml:space="preserve">
IF($M29="SL",
IF($E29&gt;$D$1,"",
IF(DATE(YEAR($E29)+(MONTH($E29)&gt;6)+AA$2,6,30)&gt;$D$1,"",
IF(AND($H29&lt;&gt;"",$H29&lt;DATE(YEAR($E29)-(MONTH($E29)&lt;=6)+AA$2,7,1)),"",
IF(AND(SUM($N29:AA29)&lt;$I29,$H29&lt;&gt;"",$H29&lt;=DATE(YEAR($E29)+(MONTH($E29)&gt;6)+AA$2,6,30),$H29&gt;=DATE(YEAR($E29)-(MONTH($E29)&lt;=6)+AA$2,7,1)),$I29/($J29*365)*(DATE(YEAR($H29),MONTH($H29),DAY($H29))-DATE(YEAR($H29)-(MONTH($H29)&lt;=6),7,1)),
IF(AND(SUM($N29:AA29)&lt;$I29,AB$2&lt;=$J29),$I29/($J29*365)*MROUND((EDATE($E29,12*AB$2))-(EDATE($E29,12*AA$2)),5),
IF(AND(SUM($N29:AA29)&lt;$I29,AB$2&gt;$J29),$I29-SUM($N29:AA29),"")))))),
IF($E29&gt;$D$1,"",
IF(DATE(YEAR($E29)+(MONTH($E29)&gt;6)+AA$2,6,30)&gt;$D$1,"",
IF(AND($H29&lt;&gt;"",$H29&lt;DATE(YEAR($E29)-(MONTH($E29)&lt;=6)+AA$2,7,1)),"",
IF(AND(SUM($N29:AA29)&lt;$I29,$H29&lt;&gt;"",$H29&lt;=DATE(YEAR($E29)+(MONTH($E29)&gt;6)+AA$2,6,30),$H29&gt;=DATE(YEAR($E29)-(MONTH($E29)&lt;=6)+AA$2,7,1)),$K29*($I29-SUM($N29:AA29))*((DATE(YEAR($H29),MONTH($H29),DAY($H29))-DATE(YEAR($H29)-(MONTH($H29)&lt;=6),7,1))/365),
IF(AB$2&lt;=$J29,$K29*($I29-SUM($N29:AA29))*MROUND((EDATE($E29,12*AB$2))-(EDATE($E29,12*AA$2)),5)/365,""))))))</f>
        <v/>
      </c>
      <c r="AC29" s="249" t="str">
        <f xml:space="preserve">
IF($M29="SL",
IF($E29&gt;$D$1,"",
IF(DATE(YEAR($E29)+(MONTH($E29)&gt;6)+AB$2,6,30)&gt;$D$1,"",
IF(AND($H29&lt;&gt;"",$H29&lt;DATE(YEAR($E29)-(MONTH($E29)&lt;=6)+AB$2,7,1)),"",
IF(AND(SUM($N29:AB29)&lt;$I29,$H29&lt;&gt;"",$H29&lt;=DATE(YEAR($E29)+(MONTH($E29)&gt;6)+AB$2,6,30),$H29&gt;=DATE(YEAR($E29)-(MONTH($E29)&lt;=6)+AB$2,7,1)),$I29/($J29*365)*(DATE(YEAR($H29),MONTH($H29),DAY($H29))-DATE(YEAR($H29)-(MONTH($H29)&lt;=6),7,1)),
IF(AND(SUM($N29:AB29)&lt;$I29,AC$2&lt;=$J29),$I29/($J29*365)*MROUND((EDATE($E29,12*AC$2))-(EDATE($E29,12*AB$2)),5),
IF(AND(SUM($N29:AB29)&lt;$I29,AC$2&gt;$J29),$I29-SUM($N29:AB29),"")))))),
IF($E29&gt;$D$1,"",
IF(DATE(YEAR($E29)+(MONTH($E29)&gt;6)+AB$2,6,30)&gt;$D$1,"",
IF(AND($H29&lt;&gt;"",$H29&lt;DATE(YEAR($E29)-(MONTH($E29)&lt;=6)+AB$2,7,1)),"",
IF(AND(SUM($N29:AB29)&lt;$I29,$H29&lt;&gt;"",$H29&lt;=DATE(YEAR($E29)+(MONTH($E29)&gt;6)+AB$2,6,30),$H29&gt;=DATE(YEAR($E29)-(MONTH($E29)&lt;=6)+AB$2,7,1)),$K29*($I29-SUM($N29:AB29))*((DATE(YEAR($H29),MONTH($H29),DAY($H29))-DATE(YEAR($H29)-(MONTH($H29)&lt;=6),7,1))/365),
IF(AC$2&lt;=$J29,$K29*($I29-SUM($N29:AB29))*MROUND((EDATE($E29,12*AC$2))-(EDATE($E29,12*AB$2)),5)/365,""))))))</f>
        <v/>
      </c>
      <c r="AD29" s="249" t="str">
        <f xml:space="preserve">
IF($M29="SL",
IF($E29&gt;$D$1,"",
IF(DATE(YEAR($E29)+(MONTH($E29)&gt;6)+AC$2,6,30)&gt;$D$1,"",
IF(AND($H29&lt;&gt;"",$H29&lt;DATE(YEAR($E29)-(MONTH($E29)&lt;=6)+AC$2,7,1)),"",
IF(AND(SUM($N29:AC29)&lt;$I29,$H29&lt;&gt;"",$H29&lt;=DATE(YEAR($E29)+(MONTH($E29)&gt;6)+AC$2,6,30),$H29&gt;=DATE(YEAR($E29)-(MONTH($E29)&lt;=6)+AC$2,7,1)),$I29/($J29*365)*(DATE(YEAR($H29),MONTH($H29),DAY($H29))-DATE(YEAR($H29)-(MONTH($H29)&lt;=6),7,1)),
IF(AND(SUM($N29:AC29)&lt;$I29,AD$2&lt;=$J29),$I29/($J29*365)*MROUND((EDATE($E29,12*AD$2))-(EDATE($E29,12*AC$2)),5),
IF(AND(SUM($N29:AC29)&lt;$I29,AD$2&gt;$J29),$I29-SUM($N29:AC29),"")))))),
IF($E29&gt;$D$1,"",
IF(DATE(YEAR($E29)+(MONTH($E29)&gt;6)+AC$2,6,30)&gt;$D$1,"",
IF(AND($H29&lt;&gt;"",$H29&lt;DATE(YEAR($E29)-(MONTH($E29)&lt;=6)+AC$2,7,1)),"",
IF(AND(SUM($N29:AC29)&lt;$I29,$H29&lt;&gt;"",$H29&lt;=DATE(YEAR($E29)+(MONTH($E29)&gt;6)+AC$2,6,30),$H29&gt;=DATE(YEAR($E29)-(MONTH($E29)&lt;=6)+AC$2,7,1)),$K29*($I29-SUM($N29:AC29))*((DATE(YEAR($H29),MONTH($H29),DAY($H29))-DATE(YEAR($H29)-(MONTH($H29)&lt;=6),7,1))/365),
IF(AD$2&lt;=$J29,$K29*($I29-SUM($N29:AC29))*MROUND((EDATE($E29,12*AD$2))-(EDATE($E29,12*AC$2)),5)/365,""))))))</f>
        <v/>
      </c>
      <c r="AE29" s="249" t="str">
        <f xml:space="preserve">
IF($M29="SL",
IF($E29&gt;$D$1,"",
IF(DATE(YEAR($E29)+(MONTH($E29)&gt;6)+AD$2,6,30)&gt;$D$1,"",
IF(AND($H29&lt;&gt;"",$H29&lt;DATE(YEAR($E29)-(MONTH($E29)&lt;=6)+AD$2,7,1)),"",
IF(AND(SUM($N29:AD29)&lt;$I29,$H29&lt;&gt;"",$H29&lt;=DATE(YEAR($E29)+(MONTH($E29)&gt;6)+AD$2,6,30),$H29&gt;=DATE(YEAR($E29)-(MONTH($E29)&lt;=6)+AD$2,7,1)),$I29/($J29*365)*(DATE(YEAR($H29),MONTH($H29),DAY($H29))-DATE(YEAR($H29)-(MONTH($H29)&lt;=6),7,1)),
IF(AND(SUM($N29:AD29)&lt;$I29,AE$2&lt;=$J29),$I29/($J29*365)*MROUND((EDATE($E29,12*AE$2))-(EDATE($E29,12*AD$2)),5),
IF(AND(SUM($N29:AD29)&lt;$I29,AE$2&gt;$J29),$I29-SUM($N29:AD29),"")))))),
IF($E29&gt;$D$1,"",
IF(DATE(YEAR($E29)+(MONTH($E29)&gt;6)+AD$2,6,30)&gt;$D$1,"",
IF(AND($H29&lt;&gt;"",$H29&lt;DATE(YEAR($E29)-(MONTH($E29)&lt;=6)+AD$2,7,1)),"",
IF(AND(SUM($N29:AD29)&lt;$I29,$H29&lt;&gt;"",$H29&lt;=DATE(YEAR($E29)+(MONTH($E29)&gt;6)+AD$2,6,30),$H29&gt;=DATE(YEAR($E29)-(MONTH($E29)&lt;=6)+AD$2,7,1)),$K29*($I29-SUM($N29:AD29))*((DATE(YEAR($H29),MONTH($H29),DAY($H29))-DATE(YEAR($H29)-(MONTH($H29)&lt;=6),7,1))/365),
IF(AE$2&lt;=$J29,$K29*($I29-SUM($N29:AD29))*MROUND((EDATE($E29,12*AE$2))-(EDATE($E29,12*AD$2)),5)/365,""))))))</f>
        <v/>
      </c>
      <c r="AF29" s="249" t="str">
        <f xml:space="preserve">
IF($M29="SL",
IF($E29&gt;$D$1,"",
IF(DATE(YEAR($E29)+(MONTH($E29)&gt;6)+AE$2,6,30)&gt;$D$1,"",
IF(AND($H29&lt;&gt;"",$H29&lt;DATE(YEAR($E29)-(MONTH($E29)&lt;=6)+AE$2,7,1)),"",
IF(AND(SUM($N29:AE29)&lt;$I29,$H29&lt;&gt;"",$H29&lt;=DATE(YEAR($E29)+(MONTH($E29)&gt;6)+AE$2,6,30),$H29&gt;=DATE(YEAR($E29)-(MONTH($E29)&lt;=6)+AE$2,7,1)),$I29/($J29*365)*(DATE(YEAR($H29),MONTH($H29),DAY($H29))-DATE(YEAR($H29)-(MONTH($H29)&lt;=6),7,1)),
IF(AND(SUM($N29:AE29)&lt;$I29,AF$2&lt;=$J29),$I29/($J29*365)*MROUND((EDATE($E29,12*AF$2))-(EDATE($E29,12*AE$2)),5),
IF(AND(SUM($N29:AE29)&lt;$I29,AF$2&gt;$J29),$I29-SUM($N29:AE29),"")))))),
IF($E29&gt;$D$1,"",
IF(DATE(YEAR($E29)+(MONTH($E29)&gt;6)+AE$2,6,30)&gt;$D$1,"",
IF(AND($H29&lt;&gt;"",$H29&lt;DATE(YEAR($E29)-(MONTH($E29)&lt;=6)+AE$2,7,1)),"",
IF(AND(SUM($N29:AE29)&lt;$I29,$H29&lt;&gt;"",$H29&lt;=DATE(YEAR($E29)+(MONTH($E29)&gt;6)+AE$2,6,30),$H29&gt;=DATE(YEAR($E29)-(MONTH($E29)&lt;=6)+AE$2,7,1)),$K29*($I29-SUM($N29:AE29))*((DATE(YEAR($H29),MONTH($H29),DAY($H29))-DATE(YEAR($H29)-(MONTH($H29)&lt;=6),7,1))/365),
IF(AF$2&lt;=$J29,$K29*($I29-SUM($N29:AE29))*MROUND((EDATE($E29,12*AF$2))-(EDATE($E29,12*AE$2)),5)/365,""))))))</f>
        <v/>
      </c>
      <c r="AG29" s="249" t="str">
        <f xml:space="preserve">
IF($M29="SL",
IF($E29&gt;$D$1,"",
IF(DATE(YEAR($E29)+(MONTH($E29)&gt;6)+AF$2,6,30)&gt;$D$1,"",
IF(AND($H29&lt;&gt;"",$H29&lt;DATE(YEAR($E29)-(MONTH($E29)&lt;=6)+AF$2,7,1)),"",
IF(AND(SUM($N29:AF29)&lt;$I29,$H29&lt;&gt;"",$H29&lt;=DATE(YEAR($E29)+(MONTH($E29)&gt;6)+AF$2,6,30),$H29&gt;=DATE(YEAR($E29)-(MONTH($E29)&lt;=6)+AF$2,7,1)),$I29/($J29*365)*(DATE(YEAR($H29),MONTH($H29),DAY($H29))-DATE(YEAR($H29)-(MONTH($H29)&lt;=6),7,1)),
IF(AND(SUM($N29:AF29)&lt;$I29,AG$2&lt;=$J29),$I29/($J29*365)*MROUND((EDATE($E29,12*AG$2))-(EDATE($E29,12*AF$2)),5),
IF(AND(SUM($N29:AF29)&lt;$I29,AG$2&gt;$J29),$I29-SUM($N29:AF29),"")))))),
IF($E29&gt;$D$1,"",
IF(DATE(YEAR($E29)+(MONTH($E29)&gt;6)+AF$2,6,30)&gt;$D$1,"",
IF(AND($H29&lt;&gt;"",$H29&lt;DATE(YEAR($E29)-(MONTH($E29)&lt;=6)+AF$2,7,1)),"",
IF(AND(SUM($N29:AF29)&lt;$I29,$H29&lt;&gt;"",$H29&lt;=DATE(YEAR($E29)+(MONTH($E29)&gt;6)+AF$2,6,30),$H29&gt;=DATE(YEAR($E29)-(MONTH($E29)&lt;=6)+AF$2,7,1)),$K29*($I29-SUM($N29:AF29))*((DATE(YEAR($H29),MONTH($H29),DAY($H29))-DATE(YEAR($H29)-(MONTH($H29)&lt;=6),7,1))/365),
IF(AG$2&lt;=$J29,$K29*($I29-SUM($N29:AF29))*MROUND((EDATE($E29,12*AG$2))-(EDATE($E29,12*AF$2)),5)/365,""))))))</f>
        <v/>
      </c>
      <c r="AH29" s="249" t="str">
        <f xml:space="preserve">
IF($M29="SL",
IF($E29&gt;$D$1,"",
IF(DATE(YEAR($E29)+(MONTH($E29)&gt;6)+AG$2,6,30)&gt;$D$1,"",
IF(AND($H29&lt;&gt;"",$H29&lt;DATE(YEAR($E29)-(MONTH($E29)&lt;=6)+AG$2,7,1)),"",
IF(AND(SUM($N29:AG29)&lt;$I29,$H29&lt;&gt;"",$H29&lt;=DATE(YEAR($E29)+(MONTH($E29)&gt;6)+AG$2,6,30),$H29&gt;=DATE(YEAR($E29)-(MONTH($E29)&lt;=6)+AG$2,7,1)),$I29/($J29*365)*(DATE(YEAR($H29),MONTH($H29),DAY($H29))-DATE(YEAR($H29)-(MONTH($H29)&lt;=6),7,1)),
IF(AND(SUM($N29:AG29)&lt;$I29,AH$2&lt;=$J29),$I29/($J29*365)*MROUND((EDATE($E29,12*AH$2))-(EDATE($E29,12*AG$2)),5),
IF(AND(SUM($N29:AG29)&lt;$I29,AH$2&gt;$J29),$I29-SUM($N29:AG29),"")))))),
IF($E29&gt;$D$1,"",
IF(DATE(YEAR($E29)+(MONTH($E29)&gt;6)+AG$2,6,30)&gt;$D$1,"",
IF(AND($H29&lt;&gt;"",$H29&lt;DATE(YEAR($E29)-(MONTH($E29)&lt;=6)+AG$2,7,1)),"",
IF(AND(SUM($N29:AG29)&lt;$I29,$H29&lt;&gt;"",$H29&lt;=DATE(YEAR($E29)+(MONTH($E29)&gt;6)+AG$2,6,30),$H29&gt;=DATE(YEAR($E29)-(MONTH($E29)&lt;=6)+AG$2,7,1)),$K29*($I29-SUM($N29:AG29))*((DATE(YEAR($H29),MONTH($H29),DAY($H29))-DATE(YEAR($H29)-(MONTH($H29)&lt;=6),7,1))/365),
IF(AH$2&lt;=$J29,$K29*($I29-SUM($N29:AG29))*MROUND((EDATE($E29,12*AH$2))-(EDATE($E29,12*AG$2)),5)/365,""))))))</f>
        <v/>
      </c>
      <c r="AI29" s="249" t="str">
        <f xml:space="preserve">
IF($M29="SL",
IF($E29&gt;$D$1,"",
IF(DATE(YEAR($E29)+(MONTH($E29)&gt;6)+AH$2,6,30)&gt;$D$1,"",
IF(AND($H29&lt;&gt;"",$H29&lt;DATE(YEAR($E29)-(MONTH($E29)&lt;=6)+AH$2,7,1)),"",
IF(AND(SUM($N29:AH29)&lt;$I29,$H29&lt;&gt;"",$H29&lt;=DATE(YEAR($E29)+(MONTH($E29)&gt;6)+AH$2,6,30),$H29&gt;=DATE(YEAR($E29)-(MONTH($E29)&lt;=6)+AH$2,7,1)),$I29/($J29*365)*(DATE(YEAR($H29),MONTH($H29),DAY($H29))-DATE(YEAR($H29)-(MONTH($H29)&lt;=6),7,1)),
IF(AND(SUM($N29:AH29)&lt;$I29,AI$2&lt;=$J29),$I29/($J29*365)*MROUND((EDATE($E29,12*AI$2))-(EDATE($E29,12*AH$2)),5),
IF(AND(SUM($N29:AH29)&lt;$I29,AI$2&gt;$J29),$I29-SUM($N29:AH29),"")))))),
IF($E29&gt;$D$1,"",
IF(DATE(YEAR($E29)+(MONTH($E29)&gt;6)+AH$2,6,30)&gt;$D$1,"",
IF(AND($H29&lt;&gt;"",$H29&lt;DATE(YEAR($E29)-(MONTH($E29)&lt;=6)+AH$2,7,1)),"",
IF(AND(SUM($N29:AH29)&lt;$I29,$H29&lt;&gt;"",$H29&lt;=DATE(YEAR($E29)+(MONTH($E29)&gt;6)+AH$2,6,30),$H29&gt;=DATE(YEAR($E29)-(MONTH($E29)&lt;=6)+AH$2,7,1)),$K29*($I29-SUM($N29:AH29))*((DATE(YEAR($H29),MONTH($H29),DAY($H29))-DATE(YEAR($H29)-(MONTH($H29)&lt;=6),7,1))/365),
IF(AI$2&lt;=$J29,$K29*($I29-SUM($N29:AH29))*MROUND((EDATE($E29,12*AI$2))-(EDATE($E29,12*AH$2)),5)/365,""))))))</f>
        <v/>
      </c>
      <c r="AJ29" s="249" t="str">
        <f xml:space="preserve">
IF($M29="SL",
IF($E29&gt;$D$1,"",
IF(DATE(YEAR($E29)+(MONTH($E29)&gt;6)+AI$2,6,30)&gt;$D$1,"",
IF(AND($H29&lt;&gt;"",$H29&lt;DATE(YEAR($E29)-(MONTH($E29)&lt;=6)+AI$2,7,1)),"",
IF(AND(SUM($N29:AI29)&lt;$I29,$H29&lt;&gt;"",$H29&lt;=DATE(YEAR($E29)+(MONTH($E29)&gt;6)+AI$2,6,30),$H29&gt;=DATE(YEAR($E29)-(MONTH($E29)&lt;=6)+AI$2,7,1)),$I29/($J29*365)*(DATE(YEAR($H29),MONTH($H29),DAY($H29))-DATE(YEAR($H29)-(MONTH($H29)&lt;=6),7,1)),
IF(AND(SUM($N29:AI29)&lt;$I29,AJ$2&lt;=$J29),$I29/($J29*365)*MROUND((EDATE($E29,12*AJ$2))-(EDATE($E29,12*AI$2)),5),
IF(AND(SUM($N29:AI29)&lt;$I29,AJ$2&gt;$J29),$I29-SUM($N29:AI29),"")))))),
IF($E29&gt;$D$1,"",
IF(DATE(YEAR($E29)+(MONTH($E29)&gt;6)+AI$2,6,30)&gt;$D$1,"",
IF(AND($H29&lt;&gt;"",$H29&lt;DATE(YEAR($E29)-(MONTH($E29)&lt;=6)+AI$2,7,1)),"",
IF(AND(SUM($N29:AI29)&lt;$I29,$H29&lt;&gt;"",$H29&lt;=DATE(YEAR($E29)+(MONTH($E29)&gt;6)+AI$2,6,30),$H29&gt;=DATE(YEAR($E29)-(MONTH($E29)&lt;=6)+AI$2,7,1)),$K29*($I29-SUM($N29:AI29))*((DATE(YEAR($H29),MONTH($H29),DAY($H29))-DATE(YEAR($H29)-(MONTH($H29)&lt;=6),7,1))/365),
IF(AJ$2&lt;=$J29,$K29*($I29-SUM($N29:AI29))*MROUND((EDATE($E29,12*AJ$2))-(EDATE($E29,12*AI$2)),5)/365,""))))))</f>
        <v/>
      </c>
      <c r="AK29" s="249" t="str">
        <f xml:space="preserve">
IF($M29="SL",
IF($E29&gt;$D$1,"",
IF(DATE(YEAR($E29)+(MONTH($E29)&gt;6)+AJ$2,6,30)&gt;$D$1,"",
IF(AND($H29&lt;&gt;"",$H29&lt;DATE(YEAR($E29)-(MONTH($E29)&lt;=6)+AJ$2,7,1)),"",
IF(AND(SUM($N29:AJ29)&lt;$I29,$H29&lt;&gt;"",$H29&lt;=DATE(YEAR($E29)+(MONTH($E29)&gt;6)+AJ$2,6,30),$H29&gt;=DATE(YEAR($E29)-(MONTH($E29)&lt;=6)+AJ$2,7,1)),$I29/($J29*365)*(DATE(YEAR($H29),MONTH($H29),DAY($H29))-DATE(YEAR($H29)-(MONTH($H29)&lt;=6),7,1)),
IF(AND(SUM($N29:AJ29)&lt;$I29,AK$2&lt;=$J29),$I29/($J29*365)*MROUND((EDATE($E29,12*AK$2))-(EDATE($E29,12*AJ$2)),5),
IF(AND(SUM($N29:AJ29)&lt;$I29,AK$2&gt;$J29),$I29-SUM($N29:AJ29),"")))))),
IF($E29&gt;$D$1,"",
IF(DATE(YEAR($E29)+(MONTH($E29)&gt;6)+AJ$2,6,30)&gt;$D$1,"",
IF(AND($H29&lt;&gt;"",$H29&lt;DATE(YEAR($E29)-(MONTH($E29)&lt;=6)+AJ$2,7,1)),"",
IF(AND(SUM($N29:AJ29)&lt;$I29,$H29&lt;&gt;"",$H29&lt;=DATE(YEAR($E29)+(MONTH($E29)&gt;6)+AJ$2,6,30),$H29&gt;=DATE(YEAR($E29)-(MONTH($E29)&lt;=6)+AJ$2,7,1)),$K29*($I29-SUM($N29:AJ29))*((DATE(YEAR($H29),MONTH($H29),DAY($H29))-DATE(YEAR($H29)-(MONTH($H29)&lt;=6),7,1))/365),
IF(AK$2&lt;=$J29,$K29*($I29-SUM($N29:AJ29))*MROUND((EDATE($E29,12*AK$2))-(EDATE($E29,12*AJ$2)),5)/365,""))))))</f>
        <v/>
      </c>
      <c r="AL29" s="249" t="str">
        <f xml:space="preserve">
IF($M29="SL",
IF($E29&gt;$D$1,"",
IF(DATE(YEAR($E29)+(MONTH($E29)&gt;6)+AK$2,6,30)&gt;$D$1,"",
IF(AND($H29&lt;&gt;"",$H29&lt;DATE(YEAR($E29)-(MONTH($E29)&lt;=6)+AK$2,7,1)),"",
IF(AND(SUM($N29:AK29)&lt;$I29,$H29&lt;&gt;"",$H29&lt;=DATE(YEAR($E29)+(MONTH($E29)&gt;6)+AK$2,6,30),$H29&gt;=DATE(YEAR($E29)-(MONTH($E29)&lt;=6)+AK$2,7,1)),$I29/($J29*365)*(DATE(YEAR($H29),MONTH($H29),DAY($H29))-DATE(YEAR($H29)-(MONTH($H29)&lt;=6),7,1)),
IF(AND(SUM($N29:AK29)&lt;$I29,AL$2&lt;=$J29),$I29/($J29*365)*MROUND((EDATE($E29,12*AL$2))-(EDATE($E29,12*AK$2)),5),
IF(AND(SUM($N29:AK29)&lt;$I29,AL$2&gt;$J29),$I29-SUM($N29:AK29),"")))))),
IF($E29&gt;$D$1,"",
IF(DATE(YEAR($E29)+(MONTH($E29)&gt;6)+AK$2,6,30)&gt;$D$1,"",
IF(AND($H29&lt;&gt;"",$H29&lt;DATE(YEAR($E29)-(MONTH($E29)&lt;=6)+AK$2,7,1)),"",
IF(AND(SUM($N29:AK29)&lt;$I29,$H29&lt;&gt;"",$H29&lt;=DATE(YEAR($E29)+(MONTH($E29)&gt;6)+AK$2,6,30),$H29&gt;=DATE(YEAR($E29)-(MONTH($E29)&lt;=6)+AK$2,7,1)),$K29*($I29-SUM($N29:AK29))*((DATE(YEAR($H29),MONTH($H29),DAY($H29))-DATE(YEAR($H29)-(MONTH($H29)&lt;=6),7,1))/365),
IF(AL$2&lt;=$J29,$K29*($I29-SUM($N29:AK29))*MROUND((EDATE($E29,12*AL$2))-(EDATE($E29,12*AK$2)),5)/365,""))))))</f>
        <v/>
      </c>
      <c r="AM29" s="249" t="str">
        <f xml:space="preserve">
IF($M29="SL",
IF($E29&gt;$D$1,"",
IF(DATE(YEAR($E29)+(MONTH($E29)&gt;6)+AL$2,6,30)&gt;$D$1,"",
IF(AND($H29&lt;&gt;"",$H29&lt;DATE(YEAR($E29)-(MONTH($E29)&lt;=6)+AL$2,7,1)),"",
IF(AND(SUM($N29:AL29)&lt;$I29,$H29&lt;&gt;"",$H29&lt;=DATE(YEAR($E29)+(MONTH($E29)&gt;6)+AL$2,6,30),$H29&gt;=DATE(YEAR($E29)-(MONTH($E29)&lt;=6)+AL$2,7,1)),$I29/($J29*365)*(DATE(YEAR($H29),MONTH($H29),DAY($H29))-DATE(YEAR($H29)-(MONTH($H29)&lt;=6),7,1)),
IF(AND(SUM($N29:AL29)&lt;$I29,AM$2&lt;=$J29),$I29/($J29*365)*MROUND((EDATE($E29,12*AM$2))-(EDATE($E29,12*AL$2)),5),
IF(AND(SUM($N29:AL29)&lt;$I29,AM$2&gt;$J29),$I29-SUM($N29:AL29),"")))))),
IF($E29&gt;$D$1,"",
IF(DATE(YEAR($E29)+(MONTH($E29)&gt;6)+AL$2,6,30)&gt;$D$1,"",
IF(AND($H29&lt;&gt;"",$H29&lt;DATE(YEAR($E29)-(MONTH($E29)&lt;=6)+AL$2,7,1)),"",
IF(AND(SUM($N29:AL29)&lt;$I29,$H29&lt;&gt;"",$H29&lt;=DATE(YEAR($E29)+(MONTH($E29)&gt;6)+AL$2,6,30),$H29&gt;=DATE(YEAR($E29)-(MONTH($E29)&lt;=6)+AL$2,7,1)),$K29*($I29-SUM($N29:AL29))*((DATE(YEAR($H29),MONTH($H29),DAY($H29))-DATE(YEAR($H29)-(MONTH($H29)&lt;=6),7,1))/365),
IF(AM$2&lt;=$J29,$K29*($I29-SUM($N29:AL29))*MROUND((EDATE($E29,12*AM$2))-(EDATE($E29,12*AL$2)),5)/365,""))))))</f>
        <v/>
      </c>
      <c r="AN29" s="249" t="str">
        <f xml:space="preserve">
IF($M29="SL",
IF($E29&gt;$D$1,"",
IF(DATE(YEAR($E29)+(MONTH($E29)&gt;6)+AM$2,6,30)&gt;$D$1,"",
IF(AND($H29&lt;&gt;"",$H29&lt;DATE(YEAR($E29)-(MONTH($E29)&lt;=6)+AM$2,7,1)),"",
IF(AND(SUM($N29:AM29)&lt;$I29,$H29&lt;&gt;"",$H29&lt;=DATE(YEAR($E29)+(MONTH($E29)&gt;6)+AM$2,6,30),$H29&gt;=DATE(YEAR($E29)-(MONTH($E29)&lt;=6)+AM$2,7,1)),$I29/($J29*365)*(DATE(YEAR($H29),MONTH($H29),DAY($H29))-DATE(YEAR($H29)-(MONTH($H29)&lt;=6),7,1)),
IF(AND(SUM($N29:AM29)&lt;$I29,AN$2&lt;=$J29),$I29/($J29*365)*MROUND((EDATE($E29,12*AN$2))-(EDATE($E29,12*AM$2)),5),
IF(AND(SUM($N29:AM29)&lt;$I29,AN$2&gt;$J29),$I29-SUM($N29:AM29),"")))))),
IF($E29&gt;$D$1,"",
IF(DATE(YEAR($E29)+(MONTH($E29)&gt;6)+AM$2,6,30)&gt;$D$1,"",
IF(AND($H29&lt;&gt;"",$H29&lt;DATE(YEAR($E29)-(MONTH($E29)&lt;=6)+AM$2,7,1)),"",
IF(AND(SUM($N29:AM29)&lt;$I29,$H29&lt;&gt;"",$H29&lt;=DATE(YEAR($E29)+(MONTH($E29)&gt;6)+AM$2,6,30),$H29&gt;=DATE(YEAR($E29)-(MONTH($E29)&lt;=6)+AM$2,7,1)),$K29*($I29-SUM($N29:AM29))*((DATE(YEAR($H29),MONTH($H29),DAY($H29))-DATE(YEAR($H29)-(MONTH($H29)&lt;=6),7,1))/365),
IF(AN$2&lt;=$J29,$K29*($I29-SUM($N29:AM29))*MROUND((EDATE($E29,12*AN$2))-(EDATE($E29,12*AM$2)),5)/365,""))))))</f>
        <v/>
      </c>
      <c r="AO29" s="249" t="str">
        <f xml:space="preserve">
IF($M29="SL",
IF($E29&gt;$D$1,"",
IF(DATE(YEAR($E29)+(MONTH($E29)&gt;6)+AN$2,6,30)&gt;$D$1,"",
IF(AND($H29&lt;&gt;"",$H29&lt;DATE(YEAR($E29)-(MONTH($E29)&lt;=6)+AN$2,7,1)),"",
IF(AND(SUM($N29:AN29)&lt;$I29,$H29&lt;&gt;"",$H29&lt;=DATE(YEAR($E29)+(MONTH($E29)&gt;6)+AN$2,6,30),$H29&gt;=DATE(YEAR($E29)-(MONTH($E29)&lt;=6)+AN$2,7,1)),$I29/($J29*365)*(DATE(YEAR($H29),MONTH($H29),DAY($H29))-DATE(YEAR($H29)-(MONTH($H29)&lt;=6),7,1)),
IF(AND(SUM($N29:AN29)&lt;$I29,AO$2&lt;=$J29),$I29/($J29*365)*MROUND((EDATE($E29,12*AO$2))-(EDATE($E29,12*AN$2)),5),
IF(AND(SUM($N29:AN29)&lt;$I29,AO$2&gt;$J29),$I29-SUM($N29:AN29),"")))))),
IF($E29&gt;$D$1,"",
IF(DATE(YEAR($E29)+(MONTH($E29)&gt;6)+AN$2,6,30)&gt;$D$1,"",
IF(AND($H29&lt;&gt;"",$H29&lt;DATE(YEAR($E29)-(MONTH($E29)&lt;=6)+AN$2,7,1)),"",
IF(AND(SUM($N29:AN29)&lt;$I29,$H29&lt;&gt;"",$H29&lt;=DATE(YEAR($E29)+(MONTH($E29)&gt;6)+AN$2,6,30),$H29&gt;=DATE(YEAR($E29)-(MONTH($E29)&lt;=6)+AN$2,7,1)),$K29*($I29-SUM($N29:AN29))*((DATE(YEAR($H29),MONTH($H29),DAY($H29))-DATE(YEAR($H29)-(MONTH($H29)&lt;=6),7,1))/365),
IF(AO$2&lt;=$J29,$K29*($I29-SUM($N29:AN29))*MROUND((EDATE($E29,12*AO$2))-(EDATE($E29,12*AN$2)),5)/365,""))))))</f>
        <v/>
      </c>
      <c r="AP29" s="249" t="str">
        <f xml:space="preserve">
IF($M29="SL",
IF($E29&gt;$D$1,"",
IF(DATE(YEAR($E29)+(MONTH($E29)&gt;6)+AO$2,6,30)&gt;$D$1,"",
IF(AND($H29&lt;&gt;"",$H29&lt;DATE(YEAR($E29)-(MONTH($E29)&lt;=6)+AO$2,7,1)),"",
IF(AND(SUM($N29:AO29)&lt;$I29,$H29&lt;&gt;"",$H29&lt;=DATE(YEAR($E29)+(MONTH($E29)&gt;6)+AO$2,6,30),$H29&gt;=DATE(YEAR($E29)-(MONTH($E29)&lt;=6)+AO$2,7,1)),$I29/($J29*365)*(DATE(YEAR($H29),MONTH($H29),DAY($H29))-DATE(YEAR($H29)-(MONTH($H29)&lt;=6),7,1)),
IF(AND(SUM($N29:AO29)&lt;$I29,AP$2&lt;=$J29),$I29/($J29*365)*MROUND((EDATE($E29,12*AP$2))-(EDATE($E29,12*AO$2)),5),
IF(AND(SUM($N29:AO29)&lt;$I29,AP$2&gt;$J29),$I29-SUM($N29:AO29),"")))))),
IF($E29&gt;$D$1,"",
IF(DATE(YEAR($E29)+(MONTH($E29)&gt;6)+AO$2,6,30)&gt;$D$1,"",
IF(AND($H29&lt;&gt;"",$H29&lt;DATE(YEAR($E29)-(MONTH($E29)&lt;=6)+AO$2,7,1)),"",
IF(AND(SUM($N29:AO29)&lt;$I29,$H29&lt;&gt;"",$H29&lt;=DATE(YEAR($E29)+(MONTH($E29)&gt;6)+AO$2,6,30),$H29&gt;=DATE(YEAR($E29)-(MONTH($E29)&lt;=6)+AO$2,7,1)),$K29*($I29-SUM($N29:AO29))*((DATE(YEAR($H29),MONTH($H29),DAY($H29))-DATE(YEAR($H29)-(MONTH($H29)&lt;=6),7,1))/365),
IF(AP$2&lt;=$J29,$K29*($I29-SUM($N29:AO29))*MROUND((EDATE($E29,12*AP$2))-(EDATE($E29,12*AO$2)),5)/365,""))))))</f>
        <v/>
      </c>
      <c r="AQ29" s="249" t="str">
        <f xml:space="preserve">
IF($M29="SL",
IF($E29&gt;$D$1,"",
IF(DATE(YEAR($E29)+(MONTH($E29)&gt;6)+AP$2,6,30)&gt;$D$1,"",
IF(AND($H29&lt;&gt;"",$H29&lt;DATE(YEAR($E29)-(MONTH($E29)&lt;=6)+AP$2,7,1)),"",
IF(AND(SUM($N29:AP29)&lt;$I29,$H29&lt;&gt;"",$H29&lt;=DATE(YEAR($E29)+(MONTH($E29)&gt;6)+AP$2,6,30),$H29&gt;=DATE(YEAR($E29)-(MONTH($E29)&lt;=6)+AP$2,7,1)),$I29/($J29*365)*(DATE(YEAR($H29),MONTH($H29),DAY($H29))-DATE(YEAR($H29)-(MONTH($H29)&lt;=6),7,1)),
IF(AND(SUM($N29:AP29)&lt;$I29,AQ$2&lt;=$J29),$I29/($J29*365)*MROUND((EDATE($E29,12*AQ$2))-(EDATE($E29,12*AP$2)),5),
IF(AND(SUM($N29:AP29)&lt;$I29,AQ$2&gt;$J29),$I29-SUM($N29:AP29),"")))))),
IF($E29&gt;$D$1,"",
IF(DATE(YEAR($E29)+(MONTH($E29)&gt;6)+AP$2,6,30)&gt;$D$1,"",
IF(AND($H29&lt;&gt;"",$H29&lt;DATE(YEAR($E29)-(MONTH($E29)&lt;=6)+AP$2,7,1)),"",
IF(AND(SUM($N29:AP29)&lt;$I29,$H29&lt;&gt;"",$H29&lt;=DATE(YEAR($E29)+(MONTH($E29)&gt;6)+AP$2,6,30),$H29&gt;=DATE(YEAR($E29)-(MONTH($E29)&lt;=6)+AP$2,7,1)),$K29*($I29-SUM($N29:AP29))*((DATE(YEAR($H29),MONTH($H29),DAY($H29))-DATE(YEAR($H29)-(MONTH($H29)&lt;=6),7,1))/365),
IF(AQ$2&lt;=$J29,$K29*($I29-SUM($N29:AP29))*MROUND((EDATE($E29,12*AQ$2))-(EDATE($E29,12*AP$2)),5)/365,""))))))</f>
        <v/>
      </c>
      <c r="AR29" s="250">
        <f t="shared" si="6"/>
        <v>0</v>
      </c>
      <c r="AS29" s="250">
        <f t="shared" si="7"/>
        <v>0</v>
      </c>
      <c r="AU29" s="250">
        <f t="shared" si="8"/>
        <v>0</v>
      </c>
      <c r="AV29" s="250">
        <f t="shared" si="9"/>
        <v>0</v>
      </c>
      <c r="AW29" s="243" t="str">
        <f t="shared" si="10"/>
        <v/>
      </c>
      <c r="AX29" s="243" t="str">
        <f t="shared" si="11"/>
        <v/>
      </c>
      <c r="AY29" s="290" t="str">
        <f t="shared" si="1"/>
        <v/>
      </c>
    </row>
    <row r="30" spans="2:51" x14ac:dyDescent="0.35">
      <c r="B30" s="244" t="str">
        <f t="shared" si="12"/>
        <v/>
      </c>
      <c r="C30" s="244"/>
      <c r="D30" s="244"/>
      <c r="E30" s="407"/>
      <c r="F30" s="246" t="str">
        <f t="shared" si="3"/>
        <v/>
      </c>
      <c r="G30" s="246" t="str">
        <f t="shared" si="17"/>
        <v/>
      </c>
      <c r="H30" s="408"/>
      <c r="I30" s="250"/>
      <c r="J30" s="244"/>
      <c r="K30" s="247" t="str">
        <f t="shared" si="14"/>
        <v/>
      </c>
      <c r="L30" s="297"/>
      <c r="M30" s="409" t="str">
        <f>IFERROR(VLOOKUP($L30,'Ref tables'!$I$3:$J$4,2,0),"")</f>
        <v/>
      </c>
      <c r="N30" s="249" t="str">
        <f t="shared" si="18"/>
        <v/>
      </c>
      <c r="O30" s="249" t="str">
        <f xml:space="preserve">
IF($M30="SL",
IF($E30&gt;$D$1,"",
IF(DATE(YEAR($E30)+(MONTH($E30)&gt;6)+N$2,6,30)&gt;$D$1,"",
IF(AND($H30&lt;&gt;"",$H30&lt;DATE(YEAR($E30)-(MONTH($E30)&lt;=6)+N$2,7,1)),"",
IF(AND(SUM($N30:N30)&lt;$I30,$H30&lt;&gt;"",$H30&lt;=DATE(YEAR($E30)+(MONTH($E30)&gt;6)+N$2,6,30),$H30&gt;=DATE(YEAR($E30)-(MONTH($E30)&lt;=6)+N$2,7,1)),$I30/($J30*365)*(DATE(YEAR($H30),MONTH($H30),DAY($H30))-DATE(YEAR($H30)-(MONTH($H30)&lt;=6),7,1)),
IF(AND(SUM($N30:N30)&lt;$I30,O$2&lt;=$J30),$I30/($J30*365)*MROUND((EDATE($E30,12*O$2))-(EDATE($E30,12*N$2)),5),
IF(AND(SUM($N30:N30)&lt;$I30,O$2&gt;$J30),$I30-SUM($N30:N30),"")))))),
IF($E30&gt;$D$1,"",
IF(DATE(YEAR($E30)+(MONTH($E30)&gt;6)+N$2,6,30)&gt;$D$1,"",
IF(AND($H30&lt;&gt;"",$H30&lt;DATE(YEAR($E30)-(MONTH($E30)&lt;=6)+N$2,7,1)),"",
IF(AND(SUM($N30:N30)&lt;$I30,$H30&lt;&gt;"",$H30&lt;=DATE(YEAR($E30)+(MONTH($E30)&gt;6)+N$2,6,30),$H30&gt;=DATE(YEAR($E30)-(MONTH($E30)&lt;=6)+N$2,7,1)),$K30*($I30-SUM($N30:N30))*((DATE(YEAR($H30),MONTH($H30),DAY($H30))-DATE(YEAR($H30)-(MONTH($H30)&lt;=6),7,1))/365),
IF(O$2&lt;=$J30,$K30*($I30-SUM($N30:N30))*MROUND((EDATE($E30,12*O$2))-(EDATE($E30,12*N$2)),5)/365,""))))))</f>
        <v/>
      </c>
      <c r="P30" s="249" t="str">
        <f xml:space="preserve">
IF($M30="SL",
IF($E30&gt;$D$1,"",
IF(DATE(YEAR($E30)+(MONTH($E30)&gt;6)+O$2,6,30)&gt;$D$1,"",
IF(AND($H30&lt;&gt;"",$H30&lt;DATE(YEAR($E30)-(MONTH($E30)&lt;=6)+O$2,7,1)),"",
IF(AND(SUM($N30:O30)&lt;$I30,$H30&lt;&gt;"",$H30&lt;=DATE(YEAR($E30)+(MONTH($E30)&gt;6)+O$2,6,30),$H30&gt;=DATE(YEAR($E30)-(MONTH($E30)&lt;=6)+O$2,7,1)),$I30/($J30*365)*(DATE(YEAR($H30),MONTH($H30),DAY($H30))-DATE(YEAR($H30)-(MONTH($H30)&lt;=6),7,1)),
IF(AND(SUM($N30:O30)&lt;$I30,P$2&lt;=$J30),$I30/($J30*365)*MROUND((EDATE($E30,12*P$2))-(EDATE($E30,12*O$2)),5),
IF(AND(SUM($N30:O30)&lt;$I30,P$2&gt;$J30),$I30-SUM($N30:O30),"")))))),
IF($E30&gt;$D$1,"",
IF(DATE(YEAR($E30)+(MONTH($E30)&gt;6)+O$2,6,30)&gt;$D$1,"",
IF(AND($H30&lt;&gt;"",$H30&lt;DATE(YEAR($E30)-(MONTH($E30)&lt;=6)+O$2,7,1)),"",
IF(AND(SUM($N30:O30)&lt;$I30,$H30&lt;&gt;"",$H30&lt;=DATE(YEAR($E30)+(MONTH($E30)&gt;6)+O$2,6,30),$H30&gt;=DATE(YEAR($E30)-(MONTH($E30)&lt;=6)+O$2,7,1)),$K30*($I30-SUM($N30:O30))*((DATE(YEAR($H30),MONTH($H30),DAY($H30))-DATE(YEAR($H30)-(MONTH($H30)&lt;=6),7,1))/365),
IF(P$2&lt;=$J30,$K30*($I30-SUM($N30:O30))*MROUND((EDATE($E30,12*P$2))-(EDATE($E30,12*O$2)),5)/365,""))))))</f>
        <v/>
      </c>
      <c r="Q30" s="249" t="str">
        <f xml:space="preserve">
IF($M30="SL",
IF($E30&gt;$D$1,"",
IF(DATE(YEAR($E30)+(MONTH($E30)&gt;6)+P$2,6,30)&gt;$D$1,"",
IF(AND($H30&lt;&gt;"",$H30&lt;DATE(YEAR($E30)-(MONTH($E30)&lt;=6)+P$2,7,1)),"",
IF(AND(SUM($N30:P30)&lt;$I30,$H30&lt;&gt;"",$H30&lt;=DATE(YEAR($E30)+(MONTH($E30)&gt;6)+P$2,6,30),$H30&gt;=DATE(YEAR($E30)-(MONTH($E30)&lt;=6)+P$2,7,1)),$I30/($J30*365)*(DATE(YEAR($H30),MONTH($H30),DAY($H30))-DATE(YEAR($H30)-(MONTH($H30)&lt;=6),7,1)),
IF(AND(SUM($N30:P30)&lt;$I30,Q$2&lt;=$J30),$I30/($J30*365)*MROUND((EDATE($E30,12*Q$2))-(EDATE($E30,12*P$2)),5),
IF(AND(SUM($N30:P30)&lt;$I30,Q$2&gt;$J30),$I30-SUM($N30:P30),"")))))),
IF($E30&gt;$D$1,"",
IF(DATE(YEAR($E30)+(MONTH($E30)&gt;6)+P$2,6,30)&gt;$D$1,"",
IF(AND($H30&lt;&gt;"",$H30&lt;DATE(YEAR($E30)-(MONTH($E30)&lt;=6)+P$2,7,1)),"",
IF(AND(SUM($N30:P30)&lt;$I30,$H30&lt;&gt;"",$H30&lt;=DATE(YEAR($E30)+(MONTH($E30)&gt;6)+P$2,6,30),$H30&gt;=DATE(YEAR($E30)-(MONTH($E30)&lt;=6)+P$2,7,1)),$K30*($I30-SUM($N30:P30))*((DATE(YEAR($H30),MONTH($H30),DAY($H30))-DATE(YEAR($H30)-(MONTH($H30)&lt;=6),7,1))/365),
IF(Q$2&lt;=$J30,$K30*($I30-SUM($N30:P30))*MROUND((EDATE($E30,12*Q$2))-(EDATE($E30,12*P$2)),5)/365,""))))))</f>
        <v/>
      </c>
      <c r="R30" s="249" t="str">
        <f xml:space="preserve">
IF($M30="SL",
IF($E30&gt;$D$1,"",
IF(DATE(YEAR($E30)+(MONTH($E30)&gt;6)+Q$2,6,30)&gt;$D$1,"",
IF(AND($H30&lt;&gt;"",$H30&lt;DATE(YEAR($E30)-(MONTH($E30)&lt;=6)+Q$2,7,1)),"",
IF(AND(SUM($N30:Q30)&lt;$I30,$H30&lt;&gt;"",$H30&lt;=DATE(YEAR($E30)+(MONTH($E30)&gt;6)+Q$2,6,30),$H30&gt;=DATE(YEAR($E30)-(MONTH($E30)&lt;=6)+Q$2,7,1)),$I30/($J30*365)*(DATE(YEAR($H30),MONTH($H30),DAY($H30))-DATE(YEAR($H30)-(MONTH($H30)&lt;=6),7,1)),
IF(AND(SUM($N30:Q30)&lt;$I30,R$2&lt;=$J30),$I30/($J30*365)*MROUND((EDATE($E30,12*R$2))-(EDATE($E30,12*Q$2)),5),
IF(AND(SUM($N30:Q30)&lt;$I30,R$2&gt;$J30),$I30-SUM($N30:Q30),"")))))),
IF($E30&gt;$D$1,"",
IF(DATE(YEAR($E30)+(MONTH($E30)&gt;6)+Q$2,6,30)&gt;$D$1,"",
IF(AND($H30&lt;&gt;"",$H30&lt;DATE(YEAR($E30)-(MONTH($E30)&lt;=6)+Q$2,7,1)),"",
IF(AND(SUM($N30:Q30)&lt;$I30,$H30&lt;&gt;"",$H30&lt;=DATE(YEAR($E30)+(MONTH($E30)&gt;6)+Q$2,6,30),$H30&gt;=DATE(YEAR($E30)-(MONTH($E30)&lt;=6)+Q$2,7,1)),$K30*($I30-SUM($N30:Q30))*((DATE(YEAR($H30),MONTH($H30),DAY($H30))-DATE(YEAR($H30)-(MONTH($H30)&lt;=6),7,1))/365),
IF(R$2&lt;=$J30,$K30*($I30-SUM($N30:Q30))*MROUND((EDATE($E30,12*R$2))-(EDATE($E30,12*Q$2)),5)/365,""))))))</f>
        <v/>
      </c>
      <c r="S30" s="249" t="str">
        <f xml:space="preserve">
IF($M30="SL",
IF($E30&gt;$D$1,"",
IF(DATE(YEAR($E30)+(MONTH($E30)&gt;6)+R$2,6,30)&gt;$D$1,"",
IF(AND($H30&lt;&gt;"",$H30&lt;DATE(YEAR($E30)-(MONTH($E30)&lt;=6)+R$2,7,1)),"",
IF(AND(SUM($N30:R30)&lt;$I30,$H30&lt;&gt;"",$H30&lt;=DATE(YEAR($E30)+(MONTH($E30)&gt;6)+R$2,6,30),$H30&gt;=DATE(YEAR($E30)-(MONTH($E30)&lt;=6)+R$2,7,1)),$I30/($J30*365)*(DATE(YEAR($H30),MONTH($H30),DAY($H30))-DATE(YEAR($H30)-(MONTH($H30)&lt;=6),7,1)),
IF(AND(SUM($N30:R30)&lt;$I30,S$2&lt;=$J30),$I30/($J30*365)*MROUND((EDATE($E30,12*S$2))-(EDATE($E30,12*R$2)),5),
IF(AND(SUM($N30:R30)&lt;$I30,S$2&gt;$J30),$I30-SUM($N30:R30),"")))))),
IF($E30&gt;$D$1,"",
IF(DATE(YEAR($E30)+(MONTH($E30)&gt;6)+R$2,6,30)&gt;$D$1,"",
IF(AND($H30&lt;&gt;"",$H30&lt;DATE(YEAR($E30)-(MONTH($E30)&lt;=6)+R$2,7,1)),"",
IF(AND(SUM($N30:R30)&lt;$I30,$H30&lt;&gt;"",$H30&lt;=DATE(YEAR($E30)+(MONTH($E30)&gt;6)+R$2,6,30),$H30&gt;=DATE(YEAR($E30)-(MONTH($E30)&lt;=6)+R$2,7,1)),$K30*($I30-SUM($N30:R30))*((DATE(YEAR($H30),MONTH($H30),DAY($H30))-DATE(YEAR($H30)-(MONTH($H30)&lt;=6),7,1))/365),
IF(S$2&lt;=$J30,$K30*($I30-SUM($N30:R30))*MROUND((EDATE($E30,12*S$2))-(EDATE($E30,12*R$2)),5)/365,""))))))</f>
        <v/>
      </c>
      <c r="T30" s="249" t="str">
        <f xml:space="preserve">
IF($M30="SL",
IF($E30&gt;$D$1,"",
IF(DATE(YEAR($E30)+(MONTH($E30)&gt;6)+S$2,6,30)&gt;$D$1,"",
IF(AND($H30&lt;&gt;"",$H30&lt;DATE(YEAR($E30)-(MONTH($E30)&lt;=6)+S$2,7,1)),"",
IF(AND(SUM($N30:S30)&lt;$I30,$H30&lt;&gt;"",$H30&lt;=DATE(YEAR($E30)+(MONTH($E30)&gt;6)+S$2,6,30),$H30&gt;=DATE(YEAR($E30)-(MONTH($E30)&lt;=6)+S$2,7,1)),$I30/($J30*365)*(DATE(YEAR($H30),MONTH($H30),DAY($H30))-DATE(YEAR($H30)-(MONTH($H30)&lt;=6),7,1)),
IF(AND(SUM($N30:S30)&lt;$I30,T$2&lt;=$J30),$I30/($J30*365)*MROUND((EDATE($E30,12*T$2))-(EDATE($E30,12*S$2)),5),
IF(AND(SUM($N30:S30)&lt;$I30,T$2&gt;$J30),$I30-SUM($N30:S30),"")))))),
IF($E30&gt;$D$1,"",
IF(DATE(YEAR($E30)+(MONTH($E30)&gt;6)+S$2,6,30)&gt;$D$1,"",
IF(AND($H30&lt;&gt;"",$H30&lt;DATE(YEAR($E30)-(MONTH($E30)&lt;=6)+S$2,7,1)),"",
IF(AND(SUM($N30:S30)&lt;$I30,$H30&lt;&gt;"",$H30&lt;=DATE(YEAR($E30)+(MONTH($E30)&gt;6)+S$2,6,30),$H30&gt;=DATE(YEAR($E30)-(MONTH($E30)&lt;=6)+S$2,7,1)),$K30*($I30-SUM($N30:S30))*((DATE(YEAR($H30),MONTH($H30),DAY($H30))-DATE(YEAR($H30)-(MONTH($H30)&lt;=6),7,1))/365),
IF(T$2&lt;=$J30,$K30*($I30-SUM($N30:S30))*MROUND((EDATE($E30,12*T$2))-(EDATE($E30,12*S$2)),5)/365,""))))))</f>
        <v/>
      </c>
      <c r="U30" s="249" t="str">
        <f xml:space="preserve">
IF($M30="SL",
IF($E30&gt;$D$1,"",
IF(DATE(YEAR($E30)+(MONTH($E30)&gt;6)+T$2,6,30)&gt;$D$1,"",
IF(AND($H30&lt;&gt;"",$H30&lt;DATE(YEAR($E30)-(MONTH($E30)&lt;=6)+T$2,7,1)),"",
IF(AND(SUM($N30:T30)&lt;$I30,$H30&lt;&gt;"",$H30&lt;=DATE(YEAR($E30)+(MONTH($E30)&gt;6)+T$2,6,30),$H30&gt;=DATE(YEAR($E30)-(MONTH($E30)&lt;=6)+T$2,7,1)),$I30/($J30*365)*(DATE(YEAR($H30),MONTH($H30),DAY($H30))-DATE(YEAR($H30)-(MONTH($H30)&lt;=6),7,1)),
IF(AND(SUM($N30:T30)&lt;$I30,U$2&lt;=$J30),$I30/($J30*365)*MROUND((EDATE($E30,12*U$2))-(EDATE($E30,12*T$2)),5),
IF(AND(SUM($N30:T30)&lt;$I30,U$2&gt;$J30),$I30-SUM($N30:T30),"")))))),
IF($E30&gt;$D$1,"",
IF(DATE(YEAR($E30)+(MONTH($E30)&gt;6)+T$2,6,30)&gt;$D$1,"",
IF(AND($H30&lt;&gt;"",$H30&lt;DATE(YEAR($E30)-(MONTH($E30)&lt;=6)+T$2,7,1)),"",
IF(AND(SUM($N30:T30)&lt;$I30,$H30&lt;&gt;"",$H30&lt;=DATE(YEAR($E30)+(MONTH($E30)&gt;6)+T$2,6,30),$H30&gt;=DATE(YEAR($E30)-(MONTH($E30)&lt;=6)+T$2,7,1)),$K30*($I30-SUM($N30:T30))*((DATE(YEAR($H30),MONTH($H30),DAY($H30))-DATE(YEAR($H30)-(MONTH($H30)&lt;=6),7,1))/365),
IF(U$2&lt;=$J30,$K30*($I30-SUM($N30:T30))*MROUND((EDATE($E30,12*U$2))-(EDATE($E30,12*T$2)),5)/365,""))))))</f>
        <v/>
      </c>
      <c r="V30" s="249" t="str">
        <f xml:space="preserve">
IF($M30="SL",
IF($E30&gt;$D$1,"",
IF(DATE(YEAR($E30)+(MONTH($E30)&gt;6)+U$2,6,30)&gt;$D$1,"",
IF(AND($H30&lt;&gt;"",$H30&lt;DATE(YEAR($E30)-(MONTH($E30)&lt;=6)+U$2,7,1)),"",
IF(AND(SUM($N30:U30)&lt;$I30,$H30&lt;&gt;"",$H30&lt;=DATE(YEAR($E30)+(MONTH($E30)&gt;6)+U$2,6,30),$H30&gt;=DATE(YEAR($E30)-(MONTH($E30)&lt;=6)+U$2,7,1)),$I30/($J30*365)*(DATE(YEAR($H30),MONTH($H30),DAY($H30))-DATE(YEAR($H30)-(MONTH($H30)&lt;=6),7,1)),
IF(AND(SUM($N30:U30)&lt;$I30,V$2&lt;=$J30),$I30/($J30*365)*MROUND((EDATE($E30,12*V$2))-(EDATE($E30,12*U$2)),5),
IF(AND(SUM($N30:U30)&lt;$I30,V$2&gt;$J30),$I30-SUM($N30:U30),"")))))),
IF($E30&gt;$D$1,"",
IF(DATE(YEAR($E30)+(MONTH($E30)&gt;6)+U$2,6,30)&gt;$D$1,"",
IF(AND($H30&lt;&gt;"",$H30&lt;DATE(YEAR($E30)-(MONTH($E30)&lt;=6)+U$2,7,1)),"",
IF(AND(SUM($N30:U30)&lt;$I30,$H30&lt;&gt;"",$H30&lt;=DATE(YEAR($E30)+(MONTH($E30)&gt;6)+U$2,6,30),$H30&gt;=DATE(YEAR($E30)-(MONTH($E30)&lt;=6)+U$2,7,1)),$K30*($I30-SUM($N30:U30))*((DATE(YEAR($H30),MONTH($H30),DAY($H30))-DATE(YEAR($H30)-(MONTH($H30)&lt;=6),7,1))/365),
IF(V$2&lt;=$J30,$K30*($I30-SUM($N30:U30))*MROUND((EDATE($E30,12*V$2))-(EDATE($E30,12*U$2)),5)/365,""))))))</f>
        <v/>
      </c>
      <c r="W30" s="249" t="str">
        <f xml:space="preserve">
IF($M30="SL",
IF($E30&gt;$D$1,"",
IF(DATE(YEAR($E30)+(MONTH($E30)&gt;6)+V$2,6,30)&gt;$D$1,"",
IF(AND($H30&lt;&gt;"",$H30&lt;DATE(YEAR($E30)-(MONTH($E30)&lt;=6)+V$2,7,1)),"",
IF(AND(SUM($N30:V30)&lt;$I30,$H30&lt;&gt;"",$H30&lt;=DATE(YEAR($E30)+(MONTH($E30)&gt;6)+V$2,6,30),$H30&gt;=DATE(YEAR($E30)-(MONTH($E30)&lt;=6)+V$2,7,1)),$I30/($J30*365)*(DATE(YEAR($H30),MONTH($H30),DAY($H30))-DATE(YEAR($H30)-(MONTH($H30)&lt;=6),7,1)),
IF(AND(SUM($N30:V30)&lt;$I30,W$2&lt;=$J30),$I30/($J30*365)*MROUND((EDATE($E30,12*W$2))-(EDATE($E30,12*V$2)),5),
IF(AND(SUM($N30:V30)&lt;$I30,W$2&gt;$J30),$I30-SUM($N30:V30),"")))))),
IF($E30&gt;$D$1,"",
IF(DATE(YEAR($E30)+(MONTH($E30)&gt;6)+V$2,6,30)&gt;$D$1,"",
IF(AND($H30&lt;&gt;"",$H30&lt;DATE(YEAR($E30)-(MONTH($E30)&lt;=6)+V$2,7,1)),"",
IF(AND(SUM($N30:V30)&lt;$I30,$H30&lt;&gt;"",$H30&lt;=DATE(YEAR($E30)+(MONTH($E30)&gt;6)+V$2,6,30),$H30&gt;=DATE(YEAR($E30)-(MONTH($E30)&lt;=6)+V$2,7,1)),$K30*($I30-SUM($N30:V30))*((DATE(YEAR($H30),MONTH($H30),DAY($H30))-DATE(YEAR($H30)-(MONTH($H30)&lt;=6),7,1))/365),
IF(W$2&lt;=$J30,$K30*($I30-SUM($N30:V30))*MROUND((EDATE($E30,12*W$2))-(EDATE($E30,12*V$2)),5)/365,""))))))</f>
        <v/>
      </c>
      <c r="X30" s="249" t="str">
        <f xml:space="preserve">
IF($M30="SL",
IF($E30&gt;$D$1,"",
IF(DATE(YEAR($E30)+(MONTH($E30)&gt;6)+W$2,6,30)&gt;$D$1,"",
IF(AND($H30&lt;&gt;"",$H30&lt;DATE(YEAR($E30)-(MONTH($E30)&lt;=6)+W$2,7,1)),"",
IF(AND(SUM($N30:W30)&lt;$I30,$H30&lt;&gt;"",$H30&lt;=DATE(YEAR($E30)+(MONTH($E30)&gt;6)+W$2,6,30),$H30&gt;=DATE(YEAR($E30)-(MONTH($E30)&lt;=6)+W$2,7,1)),$I30/($J30*365)*(DATE(YEAR($H30),MONTH($H30),DAY($H30))-DATE(YEAR($H30)-(MONTH($H30)&lt;=6),7,1)),
IF(AND(SUM($N30:W30)&lt;$I30,X$2&lt;=$J30),$I30/($J30*365)*MROUND((EDATE($E30,12*X$2))-(EDATE($E30,12*W$2)),5),
IF(AND(SUM($N30:W30)&lt;$I30,X$2&gt;$J30),$I30-SUM($N30:W30),"")))))),
IF($E30&gt;$D$1,"",
IF(DATE(YEAR($E30)+(MONTH($E30)&gt;6)+W$2,6,30)&gt;$D$1,"",
IF(AND($H30&lt;&gt;"",$H30&lt;DATE(YEAR($E30)-(MONTH($E30)&lt;=6)+W$2,7,1)),"",
IF(AND(SUM($N30:W30)&lt;$I30,$H30&lt;&gt;"",$H30&lt;=DATE(YEAR($E30)+(MONTH($E30)&gt;6)+W$2,6,30),$H30&gt;=DATE(YEAR($E30)-(MONTH($E30)&lt;=6)+W$2,7,1)),$K30*($I30-SUM($N30:W30))*((DATE(YEAR($H30),MONTH($H30),DAY($H30))-DATE(YEAR($H30)-(MONTH($H30)&lt;=6),7,1))/365),
IF(X$2&lt;=$J30,$K30*($I30-SUM($N30:W30))*MROUND((EDATE($E30,12*X$2))-(EDATE($E30,12*W$2)),5)/365,""))))))</f>
        <v/>
      </c>
      <c r="Y30" s="249" t="str">
        <f xml:space="preserve">
IF($M30="SL",
IF($E30&gt;$D$1,"",
IF(DATE(YEAR($E30)+(MONTH($E30)&gt;6)+X$2,6,30)&gt;$D$1,"",
IF(AND($H30&lt;&gt;"",$H30&lt;DATE(YEAR($E30)-(MONTH($E30)&lt;=6)+X$2,7,1)),"",
IF(AND(SUM($N30:X30)&lt;$I30,$H30&lt;&gt;"",$H30&lt;=DATE(YEAR($E30)+(MONTH($E30)&gt;6)+X$2,6,30),$H30&gt;=DATE(YEAR($E30)-(MONTH($E30)&lt;=6)+X$2,7,1)),$I30/($J30*365)*(DATE(YEAR($H30),MONTH($H30),DAY($H30))-DATE(YEAR($H30)-(MONTH($H30)&lt;=6),7,1)),
IF(AND(SUM($N30:X30)&lt;$I30,Y$2&lt;=$J30),$I30/($J30*365)*MROUND((EDATE($E30,12*Y$2))-(EDATE($E30,12*X$2)),5),
IF(AND(SUM($N30:X30)&lt;$I30,Y$2&gt;$J30),$I30-SUM($N30:X30),"")))))),
IF($E30&gt;$D$1,"",
IF(DATE(YEAR($E30)+(MONTH($E30)&gt;6)+X$2,6,30)&gt;$D$1,"",
IF(AND($H30&lt;&gt;"",$H30&lt;DATE(YEAR($E30)-(MONTH($E30)&lt;=6)+X$2,7,1)),"",
IF(AND(SUM($N30:X30)&lt;$I30,$H30&lt;&gt;"",$H30&lt;=DATE(YEAR($E30)+(MONTH($E30)&gt;6)+X$2,6,30),$H30&gt;=DATE(YEAR($E30)-(MONTH($E30)&lt;=6)+X$2,7,1)),$K30*($I30-SUM($N30:X30))*((DATE(YEAR($H30),MONTH($H30),DAY($H30))-DATE(YEAR($H30)-(MONTH($H30)&lt;=6),7,1))/365),
IF(Y$2&lt;=$J30,$K30*($I30-SUM($N30:X30))*MROUND((EDATE($E30,12*Y$2))-(EDATE($E30,12*X$2)),5)/365,""))))))</f>
        <v/>
      </c>
      <c r="Z30" s="249" t="str">
        <f xml:space="preserve">
IF($M30="SL",
IF($E30&gt;$D$1,"",
IF(DATE(YEAR($E30)+(MONTH($E30)&gt;6)+Y$2,6,30)&gt;$D$1,"",
IF(AND($H30&lt;&gt;"",$H30&lt;DATE(YEAR($E30)-(MONTH($E30)&lt;=6)+Y$2,7,1)),"",
IF(AND(SUM($N30:Y30)&lt;$I30,$H30&lt;&gt;"",$H30&lt;=DATE(YEAR($E30)+(MONTH($E30)&gt;6)+Y$2,6,30),$H30&gt;=DATE(YEAR($E30)-(MONTH($E30)&lt;=6)+Y$2,7,1)),$I30/($J30*365)*(DATE(YEAR($H30),MONTH($H30),DAY($H30))-DATE(YEAR($H30)-(MONTH($H30)&lt;=6),7,1)),
IF(AND(SUM($N30:Y30)&lt;$I30,Z$2&lt;=$J30),$I30/($J30*365)*MROUND((EDATE($E30,12*Z$2))-(EDATE($E30,12*Y$2)),5),
IF(AND(SUM($N30:Y30)&lt;$I30,Z$2&gt;$J30),$I30-SUM($N30:Y30),"")))))),
IF($E30&gt;$D$1,"",
IF(DATE(YEAR($E30)+(MONTH($E30)&gt;6)+Y$2,6,30)&gt;$D$1,"",
IF(AND($H30&lt;&gt;"",$H30&lt;DATE(YEAR($E30)-(MONTH($E30)&lt;=6)+Y$2,7,1)),"",
IF(AND(SUM($N30:Y30)&lt;$I30,$H30&lt;&gt;"",$H30&lt;=DATE(YEAR($E30)+(MONTH($E30)&gt;6)+Y$2,6,30),$H30&gt;=DATE(YEAR($E30)-(MONTH($E30)&lt;=6)+Y$2,7,1)),$K30*($I30-SUM($N30:Y30))*((DATE(YEAR($H30),MONTH($H30),DAY($H30))-DATE(YEAR($H30)-(MONTH($H30)&lt;=6),7,1))/365),
IF(Z$2&lt;=$J30,$K30*($I30-SUM($N30:Y30))*MROUND((EDATE($E30,12*Z$2))-(EDATE($E30,12*Y$2)),5)/365,""))))))</f>
        <v/>
      </c>
      <c r="AA30" s="249" t="str">
        <f xml:space="preserve">
IF($M30="SL",
IF($E30&gt;$D$1,"",
IF(DATE(YEAR($E30)+(MONTH($E30)&gt;6)+Z$2,6,30)&gt;$D$1,"",
IF(AND($H30&lt;&gt;"",$H30&lt;DATE(YEAR($E30)-(MONTH($E30)&lt;=6)+Z$2,7,1)),"",
IF(AND(SUM($N30:Z30)&lt;$I30,$H30&lt;&gt;"",$H30&lt;=DATE(YEAR($E30)+(MONTH($E30)&gt;6)+Z$2,6,30),$H30&gt;=DATE(YEAR($E30)-(MONTH($E30)&lt;=6)+Z$2,7,1)),$I30/($J30*365)*(DATE(YEAR($H30),MONTH($H30),DAY($H30))-DATE(YEAR($H30)-(MONTH($H30)&lt;=6),7,1)),
IF(AND(SUM($N30:Z30)&lt;$I30,AA$2&lt;=$J30),$I30/($J30*365)*MROUND((EDATE($E30,12*AA$2))-(EDATE($E30,12*Z$2)),5),
IF(AND(SUM($N30:Z30)&lt;$I30,AA$2&gt;$J30),$I30-SUM($N30:Z30),"")))))),
IF($E30&gt;$D$1,"",
IF(DATE(YEAR($E30)+(MONTH($E30)&gt;6)+Z$2,6,30)&gt;$D$1,"",
IF(AND($H30&lt;&gt;"",$H30&lt;DATE(YEAR($E30)-(MONTH($E30)&lt;=6)+Z$2,7,1)),"",
IF(AND(SUM($N30:Z30)&lt;$I30,$H30&lt;&gt;"",$H30&lt;=DATE(YEAR($E30)+(MONTH($E30)&gt;6)+Z$2,6,30),$H30&gt;=DATE(YEAR($E30)-(MONTH($E30)&lt;=6)+Z$2,7,1)),$K30*($I30-SUM($N30:Z30))*((DATE(YEAR($H30),MONTH($H30),DAY($H30))-DATE(YEAR($H30)-(MONTH($H30)&lt;=6),7,1))/365),
IF(AA$2&lt;=$J30,$K30*($I30-SUM($N30:Z30))*MROUND((EDATE($E30,12*AA$2))-(EDATE($E30,12*Z$2)),5)/365,""))))))</f>
        <v/>
      </c>
      <c r="AB30" s="249" t="str">
        <f xml:space="preserve">
IF($M30="SL",
IF($E30&gt;$D$1,"",
IF(DATE(YEAR($E30)+(MONTH($E30)&gt;6)+AA$2,6,30)&gt;$D$1,"",
IF(AND($H30&lt;&gt;"",$H30&lt;DATE(YEAR($E30)-(MONTH($E30)&lt;=6)+AA$2,7,1)),"",
IF(AND(SUM($N30:AA30)&lt;$I30,$H30&lt;&gt;"",$H30&lt;=DATE(YEAR($E30)+(MONTH($E30)&gt;6)+AA$2,6,30),$H30&gt;=DATE(YEAR($E30)-(MONTH($E30)&lt;=6)+AA$2,7,1)),$I30/($J30*365)*(DATE(YEAR($H30),MONTH($H30),DAY($H30))-DATE(YEAR($H30)-(MONTH($H30)&lt;=6),7,1)),
IF(AND(SUM($N30:AA30)&lt;$I30,AB$2&lt;=$J30),$I30/($J30*365)*MROUND((EDATE($E30,12*AB$2))-(EDATE($E30,12*AA$2)),5),
IF(AND(SUM($N30:AA30)&lt;$I30,AB$2&gt;$J30),$I30-SUM($N30:AA30),"")))))),
IF($E30&gt;$D$1,"",
IF(DATE(YEAR($E30)+(MONTH($E30)&gt;6)+AA$2,6,30)&gt;$D$1,"",
IF(AND($H30&lt;&gt;"",$H30&lt;DATE(YEAR($E30)-(MONTH($E30)&lt;=6)+AA$2,7,1)),"",
IF(AND(SUM($N30:AA30)&lt;$I30,$H30&lt;&gt;"",$H30&lt;=DATE(YEAR($E30)+(MONTH($E30)&gt;6)+AA$2,6,30),$H30&gt;=DATE(YEAR($E30)-(MONTH($E30)&lt;=6)+AA$2,7,1)),$K30*($I30-SUM($N30:AA30))*((DATE(YEAR($H30),MONTH($H30),DAY($H30))-DATE(YEAR($H30)-(MONTH($H30)&lt;=6),7,1))/365),
IF(AB$2&lt;=$J30,$K30*($I30-SUM($N30:AA30))*MROUND((EDATE($E30,12*AB$2))-(EDATE($E30,12*AA$2)),5)/365,""))))))</f>
        <v/>
      </c>
      <c r="AC30" s="249" t="str">
        <f xml:space="preserve">
IF($M30="SL",
IF($E30&gt;$D$1,"",
IF(DATE(YEAR($E30)+(MONTH($E30)&gt;6)+AB$2,6,30)&gt;$D$1,"",
IF(AND($H30&lt;&gt;"",$H30&lt;DATE(YEAR($E30)-(MONTH($E30)&lt;=6)+AB$2,7,1)),"",
IF(AND(SUM($N30:AB30)&lt;$I30,$H30&lt;&gt;"",$H30&lt;=DATE(YEAR($E30)+(MONTH($E30)&gt;6)+AB$2,6,30),$H30&gt;=DATE(YEAR($E30)-(MONTH($E30)&lt;=6)+AB$2,7,1)),$I30/($J30*365)*(DATE(YEAR($H30),MONTH($H30),DAY($H30))-DATE(YEAR($H30)-(MONTH($H30)&lt;=6),7,1)),
IF(AND(SUM($N30:AB30)&lt;$I30,AC$2&lt;=$J30),$I30/($J30*365)*MROUND((EDATE($E30,12*AC$2))-(EDATE($E30,12*AB$2)),5),
IF(AND(SUM($N30:AB30)&lt;$I30,AC$2&gt;$J30),$I30-SUM($N30:AB30),"")))))),
IF($E30&gt;$D$1,"",
IF(DATE(YEAR($E30)+(MONTH($E30)&gt;6)+AB$2,6,30)&gt;$D$1,"",
IF(AND($H30&lt;&gt;"",$H30&lt;DATE(YEAR($E30)-(MONTH($E30)&lt;=6)+AB$2,7,1)),"",
IF(AND(SUM($N30:AB30)&lt;$I30,$H30&lt;&gt;"",$H30&lt;=DATE(YEAR($E30)+(MONTH($E30)&gt;6)+AB$2,6,30),$H30&gt;=DATE(YEAR($E30)-(MONTH($E30)&lt;=6)+AB$2,7,1)),$K30*($I30-SUM($N30:AB30))*((DATE(YEAR($H30),MONTH($H30),DAY($H30))-DATE(YEAR($H30)-(MONTH($H30)&lt;=6),7,1))/365),
IF(AC$2&lt;=$J30,$K30*($I30-SUM($N30:AB30))*MROUND((EDATE($E30,12*AC$2))-(EDATE($E30,12*AB$2)),5)/365,""))))))</f>
        <v/>
      </c>
      <c r="AD30" s="249" t="str">
        <f xml:space="preserve">
IF($M30="SL",
IF($E30&gt;$D$1,"",
IF(DATE(YEAR($E30)+(MONTH($E30)&gt;6)+AC$2,6,30)&gt;$D$1,"",
IF(AND($H30&lt;&gt;"",$H30&lt;DATE(YEAR($E30)-(MONTH($E30)&lt;=6)+AC$2,7,1)),"",
IF(AND(SUM($N30:AC30)&lt;$I30,$H30&lt;&gt;"",$H30&lt;=DATE(YEAR($E30)+(MONTH($E30)&gt;6)+AC$2,6,30),$H30&gt;=DATE(YEAR($E30)-(MONTH($E30)&lt;=6)+AC$2,7,1)),$I30/($J30*365)*(DATE(YEAR($H30),MONTH($H30),DAY($H30))-DATE(YEAR($H30)-(MONTH($H30)&lt;=6),7,1)),
IF(AND(SUM($N30:AC30)&lt;$I30,AD$2&lt;=$J30),$I30/($J30*365)*MROUND((EDATE($E30,12*AD$2))-(EDATE($E30,12*AC$2)),5),
IF(AND(SUM($N30:AC30)&lt;$I30,AD$2&gt;$J30),$I30-SUM($N30:AC30),"")))))),
IF($E30&gt;$D$1,"",
IF(DATE(YEAR($E30)+(MONTH($E30)&gt;6)+AC$2,6,30)&gt;$D$1,"",
IF(AND($H30&lt;&gt;"",$H30&lt;DATE(YEAR($E30)-(MONTH($E30)&lt;=6)+AC$2,7,1)),"",
IF(AND(SUM($N30:AC30)&lt;$I30,$H30&lt;&gt;"",$H30&lt;=DATE(YEAR($E30)+(MONTH($E30)&gt;6)+AC$2,6,30),$H30&gt;=DATE(YEAR($E30)-(MONTH($E30)&lt;=6)+AC$2,7,1)),$K30*($I30-SUM($N30:AC30))*((DATE(YEAR($H30),MONTH($H30),DAY($H30))-DATE(YEAR($H30)-(MONTH($H30)&lt;=6),7,1))/365),
IF(AD$2&lt;=$J30,$K30*($I30-SUM($N30:AC30))*MROUND((EDATE($E30,12*AD$2))-(EDATE($E30,12*AC$2)),5)/365,""))))))</f>
        <v/>
      </c>
      <c r="AE30" s="249" t="str">
        <f xml:space="preserve">
IF($M30="SL",
IF($E30&gt;$D$1,"",
IF(DATE(YEAR($E30)+(MONTH($E30)&gt;6)+AD$2,6,30)&gt;$D$1,"",
IF(AND($H30&lt;&gt;"",$H30&lt;DATE(YEAR($E30)-(MONTH($E30)&lt;=6)+AD$2,7,1)),"",
IF(AND(SUM($N30:AD30)&lt;$I30,$H30&lt;&gt;"",$H30&lt;=DATE(YEAR($E30)+(MONTH($E30)&gt;6)+AD$2,6,30),$H30&gt;=DATE(YEAR($E30)-(MONTH($E30)&lt;=6)+AD$2,7,1)),$I30/($J30*365)*(DATE(YEAR($H30),MONTH($H30),DAY($H30))-DATE(YEAR($H30)-(MONTH($H30)&lt;=6),7,1)),
IF(AND(SUM($N30:AD30)&lt;$I30,AE$2&lt;=$J30),$I30/($J30*365)*MROUND((EDATE($E30,12*AE$2))-(EDATE($E30,12*AD$2)),5),
IF(AND(SUM($N30:AD30)&lt;$I30,AE$2&gt;$J30),$I30-SUM($N30:AD30),"")))))),
IF($E30&gt;$D$1,"",
IF(DATE(YEAR($E30)+(MONTH($E30)&gt;6)+AD$2,6,30)&gt;$D$1,"",
IF(AND($H30&lt;&gt;"",$H30&lt;DATE(YEAR($E30)-(MONTH($E30)&lt;=6)+AD$2,7,1)),"",
IF(AND(SUM($N30:AD30)&lt;$I30,$H30&lt;&gt;"",$H30&lt;=DATE(YEAR($E30)+(MONTH($E30)&gt;6)+AD$2,6,30),$H30&gt;=DATE(YEAR($E30)-(MONTH($E30)&lt;=6)+AD$2,7,1)),$K30*($I30-SUM($N30:AD30))*((DATE(YEAR($H30),MONTH($H30),DAY($H30))-DATE(YEAR($H30)-(MONTH($H30)&lt;=6),7,1))/365),
IF(AE$2&lt;=$J30,$K30*($I30-SUM($N30:AD30))*MROUND((EDATE($E30,12*AE$2))-(EDATE($E30,12*AD$2)),5)/365,""))))))</f>
        <v/>
      </c>
      <c r="AF30" s="249" t="str">
        <f xml:space="preserve">
IF($M30="SL",
IF($E30&gt;$D$1,"",
IF(DATE(YEAR($E30)+(MONTH($E30)&gt;6)+AE$2,6,30)&gt;$D$1,"",
IF(AND($H30&lt;&gt;"",$H30&lt;DATE(YEAR($E30)-(MONTH($E30)&lt;=6)+AE$2,7,1)),"",
IF(AND(SUM($N30:AE30)&lt;$I30,$H30&lt;&gt;"",$H30&lt;=DATE(YEAR($E30)+(MONTH($E30)&gt;6)+AE$2,6,30),$H30&gt;=DATE(YEAR($E30)-(MONTH($E30)&lt;=6)+AE$2,7,1)),$I30/($J30*365)*(DATE(YEAR($H30),MONTH($H30),DAY($H30))-DATE(YEAR($H30)-(MONTH($H30)&lt;=6),7,1)),
IF(AND(SUM($N30:AE30)&lt;$I30,AF$2&lt;=$J30),$I30/($J30*365)*MROUND((EDATE($E30,12*AF$2))-(EDATE($E30,12*AE$2)),5),
IF(AND(SUM($N30:AE30)&lt;$I30,AF$2&gt;$J30),$I30-SUM($N30:AE30),"")))))),
IF($E30&gt;$D$1,"",
IF(DATE(YEAR($E30)+(MONTH($E30)&gt;6)+AE$2,6,30)&gt;$D$1,"",
IF(AND($H30&lt;&gt;"",$H30&lt;DATE(YEAR($E30)-(MONTH($E30)&lt;=6)+AE$2,7,1)),"",
IF(AND(SUM($N30:AE30)&lt;$I30,$H30&lt;&gt;"",$H30&lt;=DATE(YEAR($E30)+(MONTH($E30)&gt;6)+AE$2,6,30),$H30&gt;=DATE(YEAR($E30)-(MONTH($E30)&lt;=6)+AE$2,7,1)),$K30*($I30-SUM($N30:AE30))*((DATE(YEAR($H30),MONTH($H30),DAY($H30))-DATE(YEAR($H30)-(MONTH($H30)&lt;=6),7,1))/365),
IF(AF$2&lt;=$J30,$K30*($I30-SUM($N30:AE30))*MROUND((EDATE($E30,12*AF$2))-(EDATE($E30,12*AE$2)),5)/365,""))))))</f>
        <v/>
      </c>
      <c r="AG30" s="249" t="str">
        <f xml:space="preserve">
IF($M30="SL",
IF($E30&gt;$D$1,"",
IF(DATE(YEAR($E30)+(MONTH($E30)&gt;6)+AF$2,6,30)&gt;$D$1,"",
IF(AND($H30&lt;&gt;"",$H30&lt;DATE(YEAR($E30)-(MONTH($E30)&lt;=6)+AF$2,7,1)),"",
IF(AND(SUM($N30:AF30)&lt;$I30,$H30&lt;&gt;"",$H30&lt;=DATE(YEAR($E30)+(MONTH($E30)&gt;6)+AF$2,6,30),$H30&gt;=DATE(YEAR($E30)-(MONTH($E30)&lt;=6)+AF$2,7,1)),$I30/($J30*365)*(DATE(YEAR($H30),MONTH($H30),DAY($H30))-DATE(YEAR($H30)-(MONTH($H30)&lt;=6),7,1)),
IF(AND(SUM($N30:AF30)&lt;$I30,AG$2&lt;=$J30),$I30/($J30*365)*MROUND((EDATE($E30,12*AG$2))-(EDATE($E30,12*AF$2)),5),
IF(AND(SUM($N30:AF30)&lt;$I30,AG$2&gt;$J30),$I30-SUM($N30:AF30),"")))))),
IF($E30&gt;$D$1,"",
IF(DATE(YEAR($E30)+(MONTH($E30)&gt;6)+AF$2,6,30)&gt;$D$1,"",
IF(AND($H30&lt;&gt;"",$H30&lt;DATE(YEAR($E30)-(MONTH($E30)&lt;=6)+AF$2,7,1)),"",
IF(AND(SUM($N30:AF30)&lt;$I30,$H30&lt;&gt;"",$H30&lt;=DATE(YEAR($E30)+(MONTH($E30)&gt;6)+AF$2,6,30),$H30&gt;=DATE(YEAR($E30)-(MONTH($E30)&lt;=6)+AF$2,7,1)),$K30*($I30-SUM($N30:AF30))*((DATE(YEAR($H30),MONTH($H30),DAY($H30))-DATE(YEAR($H30)-(MONTH($H30)&lt;=6),7,1))/365),
IF(AG$2&lt;=$J30,$K30*($I30-SUM($N30:AF30))*MROUND((EDATE($E30,12*AG$2))-(EDATE($E30,12*AF$2)),5)/365,""))))))</f>
        <v/>
      </c>
      <c r="AH30" s="249" t="str">
        <f xml:space="preserve">
IF($M30="SL",
IF($E30&gt;$D$1,"",
IF(DATE(YEAR($E30)+(MONTH($E30)&gt;6)+AG$2,6,30)&gt;$D$1,"",
IF(AND($H30&lt;&gt;"",$H30&lt;DATE(YEAR($E30)-(MONTH($E30)&lt;=6)+AG$2,7,1)),"",
IF(AND(SUM($N30:AG30)&lt;$I30,$H30&lt;&gt;"",$H30&lt;=DATE(YEAR($E30)+(MONTH($E30)&gt;6)+AG$2,6,30),$H30&gt;=DATE(YEAR($E30)-(MONTH($E30)&lt;=6)+AG$2,7,1)),$I30/($J30*365)*(DATE(YEAR($H30),MONTH($H30),DAY($H30))-DATE(YEAR($H30)-(MONTH($H30)&lt;=6),7,1)),
IF(AND(SUM($N30:AG30)&lt;$I30,AH$2&lt;=$J30),$I30/($J30*365)*MROUND((EDATE($E30,12*AH$2))-(EDATE($E30,12*AG$2)),5),
IF(AND(SUM($N30:AG30)&lt;$I30,AH$2&gt;$J30),$I30-SUM($N30:AG30),"")))))),
IF($E30&gt;$D$1,"",
IF(DATE(YEAR($E30)+(MONTH($E30)&gt;6)+AG$2,6,30)&gt;$D$1,"",
IF(AND($H30&lt;&gt;"",$H30&lt;DATE(YEAR($E30)-(MONTH($E30)&lt;=6)+AG$2,7,1)),"",
IF(AND(SUM($N30:AG30)&lt;$I30,$H30&lt;&gt;"",$H30&lt;=DATE(YEAR($E30)+(MONTH($E30)&gt;6)+AG$2,6,30),$H30&gt;=DATE(YEAR($E30)-(MONTH($E30)&lt;=6)+AG$2,7,1)),$K30*($I30-SUM($N30:AG30))*((DATE(YEAR($H30),MONTH($H30),DAY($H30))-DATE(YEAR($H30)-(MONTH($H30)&lt;=6),7,1))/365),
IF(AH$2&lt;=$J30,$K30*($I30-SUM($N30:AG30))*MROUND((EDATE($E30,12*AH$2))-(EDATE($E30,12*AG$2)),5)/365,""))))))</f>
        <v/>
      </c>
      <c r="AI30" s="249" t="str">
        <f xml:space="preserve">
IF($M30="SL",
IF($E30&gt;$D$1,"",
IF(DATE(YEAR($E30)+(MONTH($E30)&gt;6)+AH$2,6,30)&gt;$D$1,"",
IF(AND($H30&lt;&gt;"",$H30&lt;DATE(YEAR($E30)-(MONTH($E30)&lt;=6)+AH$2,7,1)),"",
IF(AND(SUM($N30:AH30)&lt;$I30,$H30&lt;&gt;"",$H30&lt;=DATE(YEAR($E30)+(MONTH($E30)&gt;6)+AH$2,6,30),$H30&gt;=DATE(YEAR($E30)-(MONTH($E30)&lt;=6)+AH$2,7,1)),$I30/($J30*365)*(DATE(YEAR($H30),MONTH($H30),DAY($H30))-DATE(YEAR($H30)-(MONTH($H30)&lt;=6),7,1)),
IF(AND(SUM($N30:AH30)&lt;$I30,AI$2&lt;=$J30),$I30/($J30*365)*MROUND((EDATE($E30,12*AI$2))-(EDATE($E30,12*AH$2)),5),
IF(AND(SUM($N30:AH30)&lt;$I30,AI$2&gt;$J30),$I30-SUM($N30:AH30),"")))))),
IF($E30&gt;$D$1,"",
IF(DATE(YEAR($E30)+(MONTH($E30)&gt;6)+AH$2,6,30)&gt;$D$1,"",
IF(AND($H30&lt;&gt;"",$H30&lt;DATE(YEAR($E30)-(MONTH($E30)&lt;=6)+AH$2,7,1)),"",
IF(AND(SUM($N30:AH30)&lt;$I30,$H30&lt;&gt;"",$H30&lt;=DATE(YEAR($E30)+(MONTH($E30)&gt;6)+AH$2,6,30),$H30&gt;=DATE(YEAR($E30)-(MONTH($E30)&lt;=6)+AH$2,7,1)),$K30*($I30-SUM($N30:AH30))*((DATE(YEAR($H30),MONTH($H30),DAY($H30))-DATE(YEAR($H30)-(MONTH($H30)&lt;=6),7,1))/365),
IF(AI$2&lt;=$J30,$K30*($I30-SUM($N30:AH30))*MROUND((EDATE($E30,12*AI$2))-(EDATE($E30,12*AH$2)),5)/365,""))))))</f>
        <v/>
      </c>
      <c r="AJ30" s="249" t="str">
        <f xml:space="preserve">
IF($M30="SL",
IF($E30&gt;$D$1,"",
IF(DATE(YEAR($E30)+(MONTH($E30)&gt;6)+AI$2,6,30)&gt;$D$1,"",
IF(AND($H30&lt;&gt;"",$H30&lt;DATE(YEAR($E30)-(MONTH($E30)&lt;=6)+AI$2,7,1)),"",
IF(AND(SUM($N30:AI30)&lt;$I30,$H30&lt;&gt;"",$H30&lt;=DATE(YEAR($E30)+(MONTH($E30)&gt;6)+AI$2,6,30),$H30&gt;=DATE(YEAR($E30)-(MONTH($E30)&lt;=6)+AI$2,7,1)),$I30/($J30*365)*(DATE(YEAR($H30),MONTH($H30),DAY($H30))-DATE(YEAR($H30)-(MONTH($H30)&lt;=6),7,1)),
IF(AND(SUM($N30:AI30)&lt;$I30,AJ$2&lt;=$J30),$I30/($J30*365)*MROUND((EDATE($E30,12*AJ$2))-(EDATE($E30,12*AI$2)),5),
IF(AND(SUM($N30:AI30)&lt;$I30,AJ$2&gt;$J30),$I30-SUM($N30:AI30),"")))))),
IF($E30&gt;$D$1,"",
IF(DATE(YEAR($E30)+(MONTH($E30)&gt;6)+AI$2,6,30)&gt;$D$1,"",
IF(AND($H30&lt;&gt;"",$H30&lt;DATE(YEAR($E30)-(MONTH($E30)&lt;=6)+AI$2,7,1)),"",
IF(AND(SUM($N30:AI30)&lt;$I30,$H30&lt;&gt;"",$H30&lt;=DATE(YEAR($E30)+(MONTH($E30)&gt;6)+AI$2,6,30),$H30&gt;=DATE(YEAR($E30)-(MONTH($E30)&lt;=6)+AI$2,7,1)),$K30*($I30-SUM($N30:AI30))*((DATE(YEAR($H30),MONTH($H30),DAY($H30))-DATE(YEAR($H30)-(MONTH($H30)&lt;=6),7,1))/365),
IF(AJ$2&lt;=$J30,$K30*($I30-SUM($N30:AI30))*MROUND((EDATE($E30,12*AJ$2))-(EDATE($E30,12*AI$2)),5)/365,""))))))</f>
        <v/>
      </c>
      <c r="AK30" s="249" t="str">
        <f xml:space="preserve">
IF($M30="SL",
IF($E30&gt;$D$1,"",
IF(DATE(YEAR($E30)+(MONTH($E30)&gt;6)+AJ$2,6,30)&gt;$D$1,"",
IF(AND($H30&lt;&gt;"",$H30&lt;DATE(YEAR($E30)-(MONTH($E30)&lt;=6)+AJ$2,7,1)),"",
IF(AND(SUM($N30:AJ30)&lt;$I30,$H30&lt;&gt;"",$H30&lt;=DATE(YEAR($E30)+(MONTH($E30)&gt;6)+AJ$2,6,30),$H30&gt;=DATE(YEAR($E30)-(MONTH($E30)&lt;=6)+AJ$2,7,1)),$I30/($J30*365)*(DATE(YEAR($H30),MONTH($H30),DAY($H30))-DATE(YEAR($H30)-(MONTH($H30)&lt;=6),7,1)),
IF(AND(SUM($N30:AJ30)&lt;$I30,AK$2&lt;=$J30),$I30/($J30*365)*MROUND((EDATE($E30,12*AK$2))-(EDATE($E30,12*AJ$2)),5),
IF(AND(SUM($N30:AJ30)&lt;$I30,AK$2&gt;$J30),$I30-SUM($N30:AJ30),"")))))),
IF($E30&gt;$D$1,"",
IF(DATE(YEAR($E30)+(MONTH($E30)&gt;6)+AJ$2,6,30)&gt;$D$1,"",
IF(AND($H30&lt;&gt;"",$H30&lt;DATE(YEAR($E30)-(MONTH($E30)&lt;=6)+AJ$2,7,1)),"",
IF(AND(SUM($N30:AJ30)&lt;$I30,$H30&lt;&gt;"",$H30&lt;=DATE(YEAR($E30)+(MONTH($E30)&gt;6)+AJ$2,6,30),$H30&gt;=DATE(YEAR($E30)-(MONTH($E30)&lt;=6)+AJ$2,7,1)),$K30*($I30-SUM($N30:AJ30))*((DATE(YEAR($H30),MONTH($H30),DAY($H30))-DATE(YEAR($H30)-(MONTH($H30)&lt;=6),7,1))/365),
IF(AK$2&lt;=$J30,$K30*($I30-SUM($N30:AJ30))*MROUND((EDATE($E30,12*AK$2))-(EDATE($E30,12*AJ$2)),5)/365,""))))))</f>
        <v/>
      </c>
      <c r="AL30" s="249" t="str">
        <f xml:space="preserve">
IF($M30="SL",
IF($E30&gt;$D$1,"",
IF(DATE(YEAR($E30)+(MONTH($E30)&gt;6)+AK$2,6,30)&gt;$D$1,"",
IF(AND($H30&lt;&gt;"",$H30&lt;DATE(YEAR($E30)-(MONTH($E30)&lt;=6)+AK$2,7,1)),"",
IF(AND(SUM($N30:AK30)&lt;$I30,$H30&lt;&gt;"",$H30&lt;=DATE(YEAR($E30)+(MONTH($E30)&gt;6)+AK$2,6,30),$H30&gt;=DATE(YEAR($E30)-(MONTH($E30)&lt;=6)+AK$2,7,1)),$I30/($J30*365)*(DATE(YEAR($H30),MONTH($H30),DAY($H30))-DATE(YEAR($H30)-(MONTH($H30)&lt;=6),7,1)),
IF(AND(SUM($N30:AK30)&lt;$I30,AL$2&lt;=$J30),$I30/($J30*365)*MROUND((EDATE($E30,12*AL$2))-(EDATE($E30,12*AK$2)),5),
IF(AND(SUM($N30:AK30)&lt;$I30,AL$2&gt;$J30),$I30-SUM($N30:AK30),"")))))),
IF($E30&gt;$D$1,"",
IF(DATE(YEAR($E30)+(MONTH($E30)&gt;6)+AK$2,6,30)&gt;$D$1,"",
IF(AND($H30&lt;&gt;"",$H30&lt;DATE(YEAR($E30)-(MONTH($E30)&lt;=6)+AK$2,7,1)),"",
IF(AND(SUM($N30:AK30)&lt;$I30,$H30&lt;&gt;"",$H30&lt;=DATE(YEAR($E30)+(MONTH($E30)&gt;6)+AK$2,6,30),$H30&gt;=DATE(YEAR($E30)-(MONTH($E30)&lt;=6)+AK$2,7,1)),$K30*($I30-SUM($N30:AK30))*((DATE(YEAR($H30),MONTH($H30),DAY($H30))-DATE(YEAR($H30)-(MONTH($H30)&lt;=6),7,1))/365),
IF(AL$2&lt;=$J30,$K30*($I30-SUM($N30:AK30))*MROUND((EDATE($E30,12*AL$2))-(EDATE($E30,12*AK$2)),5)/365,""))))))</f>
        <v/>
      </c>
      <c r="AM30" s="249" t="str">
        <f xml:space="preserve">
IF($M30="SL",
IF($E30&gt;$D$1,"",
IF(DATE(YEAR($E30)+(MONTH($E30)&gt;6)+AL$2,6,30)&gt;$D$1,"",
IF(AND($H30&lt;&gt;"",$H30&lt;DATE(YEAR($E30)-(MONTH($E30)&lt;=6)+AL$2,7,1)),"",
IF(AND(SUM($N30:AL30)&lt;$I30,$H30&lt;&gt;"",$H30&lt;=DATE(YEAR($E30)+(MONTH($E30)&gt;6)+AL$2,6,30),$H30&gt;=DATE(YEAR($E30)-(MONTH($E30)&lt;=6)+AL$2,7,1)),$I30/($J30*365)*(DATE(YEAR($H30),MONTH($H30),DAY($H30))-DATE(YEAR($H30)-(MONTH($H30)&lt;=6),7,1)),
IF(AND(SUM($N30:AL30)&lt;$I30,AM$2&lt;=$J30),$I30/($J30*365)*MROUND((EDATE($E30,12*AM$2))-(EDATE($E30,12*AL$2)),5),
IF(AND(SUM($N30:AL30)&lt;$I30,AM$2&gt;$J30),$I30-SUM($N30:AL30),"")))))),
IF($E30&gt;$D$1,"",
IF(DATE(YEAR($E30)+(MONTH($E30)&gt;6)+AL$2,6,30)&gt;$D$1,"",
IF(AND($H30&lt;&gt;"",$H30&lt;DATE(YEAR($E30)-(MONTH($E30)&lt;=6)+AL$2,7,1)),"",
IF(AND(SUM($N30:AL30)&lt;$I30,$H30&lt;&gt;"",$H30&lt;=DATE(YEAR($E30)+(MONTH($E30)&gt;6)+AL$2,6,30),$H30&gt;=DATE(YEAR($E30)-(MONTH($E30)&lt;=6)+AL$2,7,1)),$K30*($I30-SUM($N30:AL30))*((DATE(YEAR($H30),MONTH($H30),DAY($H30))-DATE(YEAR($H30)-(MONTH($H30)&lt;=6),7,1))/365),
IF(AM$2&lt;=$J30,$K30*($I30-SUM($N30:AL30))*MROUND((EDATE($E30,12*AM$2))-(EDATE($E30,12*AL$2)),5)/365,""))))))</f>
        <v/>
      </c>
      <c r="AN30" s="249" t="str">
        <f xml:space="preserve">
IF($M30="SL",
IF($E30&gt;$D$1,"",
IF(DATE(YEAR($E30)+(MONTH($E30)&gt;6)+AM$2,6,30)&gt;$D$1,"",
IF(AND($H30&lt;&gt;"",$H30&lt;DATE(YEAR($E30)-(MONTH($E30)&lt;=6)+AM$2,7,1)),"",
IF(AND(SUM($N30:AM30)&lt;$I30,$H30&lt;&gt;"",$H30&lt;=DATE(YEAR($E30)+(MONTH($E30)&gt;6)+AM$2,6,30),$H30&gt;=DATE(YEAR($E30)-(MONTH($E30)&lt;=6)+AM$2,7,1)),$I30/($J30*365)*(DATE(YEAR($H30),MONTH($H30),DAY($H30))-DATE(YEAR($H30)-(MONTH($H30)&lt;=6),7,1)),
IF(AND(SUM($N30:AM30)&lt;$I30,AN$2&lt;=$J30),$I30/($J30*365)*MROUND((EDATE($E30,12*AN$2))-(EDATE($E30,12*AM$2)),5),
IF(AND(SUM($N30:AM30)&lt;$I30,AN$2&gt;$J30),$I30-SUM($N30:AM30),"")))))),
IF($E30&gt;$D$1,"",
IF(DATE(YEAR($E30)+(MONTH($E30)&gt;6)+AM$2,6,30)&gt;$D$1,"",
IF(AND($H30&lt;&gt;"",$H30&lt;DATE(YEAR($E30)-(MONTH($E30)&lt;=6)+AM$2,7,1)),"",
IF(AND(SUM($N30:AM30)&lt;$I30,$H30&lt;&gt;"",$H30&lt;=DATE(YEAR($E30)+(MONTH($E30)&gt;6)+AM$2,6,30),$H30&gt;=DATE(YEAR($E30)-(MONTH($E30)&lt;=6)+AM$2,7,1)),$K30*($I30-SUM($N30:AM30))*((DATE(YEAR($H30),MONTH($H30),DAY($H30))-DATE(YEAR($H30)-(MONTH($H30)&lt;=6),7,1))/365),
IF(AN$2&lt;=$J30,$K30*($I30-SUM($N30:AM30))*MROUND((EDATE($E30,12*AN$2))-(EDATE($E30,12*AM$2)),5)/365,""))))))</f>
        <v/>
      </c>
      <c r="AO30" s="249" t="str">
        <f xml:space="preserve">
IF($M30="SL",
IF($E30&gt;$D$1,"",
IF(DATE(YEAR($E30)+(MONTH($E30)&gt;6)+AN$2,6,30)&gt;$D$1,"",
IF(AND($H30&lt;&gt;"",$H30&lt;DATE(YEAR($E30)-(MONTH($E30)&lt;=6)+AN$2,7,1)),"",
IF(AND(SUM($N30:AN30)&lt;$I30,$H30&lt;&gt;"",$H30&lt;=DATE(YEAR($E30)+(MONTH($E30)&gt;6)+AN$2,6,30),$H30&gt;=DATE(YEAR($E30)-(MONTH($E30)&lt;=6)+AN$2,7,1)),$I30/($J30*365)*(DATE(YEAR($H30),MONTH($H30),DAY($H30))-DATE(YEAR($H30)-(MONTH($H30)&lt;=6),7,1)),
IF(AND(SUM($N30:AN30)&lt;$I30,AO$2&lt;=$J30),$I30/($J30*365)*MROUND((EDATE($E30,12*AO$2))-(EDATE($E30,12*AN$2)),5),
IF(AND(SUM($N30:AN30)&lt;$I30,AO$2&gt;$J30),$I30-SUM($N30:AN30),"")))))),
IF($E30&gt;$D$1,"",
IF(DATE(YEAR($E30)+(MONTH($E30)&gt;6)+AN$2,6,30)&gt;$D$1,"",
IF(AND($H30&lt;&gt;"",$H30&lt;DATE(YEAR($E30)-(MONTH($E30)&lt;=6)+AN$2,7,1)),"",
IF(AND(SUM($N30:AN30)&lt;$I30,$H30&lt;&gt;"",$H30&lt;=DATE(YEAR($E30)+(MONTH($E30)&gt;6)+AN$2,6,30),$H30&gt;=DATE(YEAR($E30)-(MONTH($E30)&lt;=6)+AN$2,7,1)),$K30*($I30-SUM($N30:AN30))*((DATE(YEAR($H30),MONTH($H30),DAY($H30))-DATE(YEAR($H30)-(MONTH($H30)&lt;=6),7,1))/365),
IF(AO$2&lt;=$J30,$K30*($I30-SUM($N30:AN30))*MROUND((EDATE($E30,12*AO$2))-(EDATE($E30,12*AN$2)),5)/365,""))))))</f>
        <v/>
      </c>
      <c r="AP30" s="249" t="str">
        <f xml:space="preserve">
IF($M30="SL",
IF($E30&gt;$D$1,"",
IF(DATE(YEAR($E30)+(MONTH($E30)&gt;6)+AO$2,6,30)&gt;$D$1,"",
IF(AND($H30&lt;&gt;"",$H30&lt;DATE(YEAR($E30)-(MONTH($E30)&lt;=6)+AO$2,7,1)),"",
IF(AND(SUM($N30:AO30)&lt;$I30,$H30&lt;&gt;"",$H30&lt;=DATE(YEAR($E30)+(MONTH($E30)&gt;6)+AO$2,6,30),$H30&gt;=DATE(YEAR($E30)-(MONTH($E30)&lt;=6)+AO$2,7,1)),$I30/($J30*365)*(DATE(YEAR($H30),MONTH($H30),DAY($H30))-DATE(YEAR($H30)-(MONTH($H30)&lt;=6),7,1)),
IF(AND(SUM($N30:AO30)&lt;$I30,AP$2&lt;=$J30),$I30/($J30*365)*MROUND((EDATE($E30,12*AP$2))-(EDATE($E30,12*AO$2)),5),
IF(AND(SUM($N30:AO30)&lt;$I30,AP$2&gt;$J30),$I30-SUM($N30:AO30),"")))))),
IF($E30&gt;$D$1,"",
IF(DATE(YEAR($E30)+(MONTH($E30)&gt;6)+AO$2,6,30)&gt;$D$1,"",
IF(AND($H30&lt;&gt;"",$H30&lt;DATE(YEAR($E30)-(MONTH($E30)&lt;=6)+AO$2,7,1)),"",
IF(AND(SUM($N30:AO30)&lt;$I30,$H30&lt;&gt;"",$H30&lt;=DATE(YEAR($E30)+(MONTH($E30)&gt;6)+AO$2,6,30),$H30&gt;=DATE(YEAR($E30)-(MONTH($E30)&lt;=6)+AO$2,7,1)),$K30*($I30-SUM($N30:AO30))*((DATE(YEAR($H30),MONTH($H30),DAY($H30))-DATE(YEAR($H30)-(MONTH($H30)&lt;=6),7,1))/365),
IF(AP$2&lt;=$J30,$K30*($I30-SUM($N30:AO30))*MROUND((EDATE($E30,12*AP$2))-(EDATE($E30,12*AO$2)),5)/365,""))))))</f>
        <v/>
      </c>
      <c r="AQ30" s="249" t="str">
        <f xml:space="preserve">
IF($M30="SL",
IF($E30&gt;$D$1,"",
IF(DATE(YEAR($E30)+(MONTH($E30)&gt;6)+AP$2,6,30)&gt;$D$1,"",
IF(AND($H30&lt;&gt;"",$H30&lt;DATE(YEAR($E30)-(MONTH($E30)&lt;=6)+AP$2,7,1)),"",
IF(AND(SUM($N30:AP30)&lt;$I30,$H30&lt;&gt;"",$H30&lt;=DATE(YEAR($E30)+(MONTH($E30)&gt;6)+AP$2,6,30),$H30&gt;=DATE(YEAR($E30)-(MONTH($E30)&lt;=6)+AP$2,7,1)),$I30/($J30*365)*(DATE(YEAR($H30),MONTH($H30),DAY($H30))-DATE(YEAR($H30)-(MONTH($H30)&lt;=6),7,1)),
IF(AND(SUM($N30:AP30)&lt;$I30,AQ$2&lt;=$J30),$I30/($J30*365)*MROUND((EDATE($E30,12*AQ$2))-(EDATE($E30,12*AP$2)),5),
IF(AND(SUM($N30:AP30)&lt;$I30,AQ$2&gt;$J30),$I30-SUM($N30:AP30),"")))))),
IF($E30&gt;$D$1,"",
IF(DATE(YEAR($E30)+(MONTH($E30)&gt;6)+AP$2,6,30)&gt;$D$1,"",
IF(AND($H30&lt;&gt;"",$H30&lt;DATE(YEAR($E30)-(MONTH($E30)&lt;=6)+AP$2,7,1)),"",
IF(AND(SUM($N30:AP30)&lt;$I30,$H30&lt;&gt;"",$H30&lt;=DATE(YEAR($E30)+(MONTH($E30)&gt;6)+AP$2,6,30),$H30&gt;=DATE(YEAR($E30)-(MONTH($E30)&lt;=6)+AP$2,7,1)),$K30*($I30-SUM($N30:AP30))*((DATE(YEAR($H30),MONTH($H30),DAY($H30))-DATE(YEAR($H30)-(MONTH($H30)&lt;=6),7,1))/365),
IF(AQ$2&lt;=$J30,$K30*($I30-SUM($N30:AP30))*MROUND((EDATE($E30,12*AQ$2))-(EDATE($E30,12*AP$2)),5)/365,""))))))</f>
        <v/>
      </c>
      <c r="AR30" s="250">
        <f t="shared" si="6"/>
        <v>0</v>
      </c>
      <c r="AS30" s="250">
        <f t="shared" si="7"/>
        <v>0</v>
      </c>
      <c r="AU30" s="250">
        <f t="shared" si="8"/>
        <v>0</v>
      </c>
      <c r="AV30" s="250">
        <f t="shared" si="9"/>
        <v>0</v>
      </c>
      <c r="AW30" s="243" t="str">
        <f t="shared" si="10"/>
        <v/>
      </c>
      <c r="AX30" s="243" t="str">
        <f t="shared" si="11"/>
        <v/>
      </c>
      <c r="AY30" s="290" t="str">
        <f t="shared" si="1"/>
        <v/>
      </c>
    </row>
    <row r="31" spans="2:51" x14ac:dyDescent="0.35">
      <c r="B31" s="244" t="str">
        <f t="shared" si="12"/>
        <v/>
      </c>
      <c r="C31" s="244"/>
      <c r="D31" s="244"/>
      <c r="E31" s="407"/>
      <c r="F31" s="246" t="str">
        <f t="shared" si="3"/>
        <v/>
      </c>
      <c r="G31" s="246" t="str">
        <f t="shared" si="17"/>
        <v/>
      </c>
      <c r="H31" s="408"/>
      <c r="I31" s="250"/>
      <c r="J31" s="244"/>
      <c r="K31" s="247" t="str">
        <f t="shared" si="14"/>
        <v/>
      </c>
      <c r="L31" s="297"/>
      <c r="M31" s="409" t="str">
        <f>IFERROR(VLOOKUP($L31,'Ref tables'!$I$3:$J$4,2,0),"")</f>
        <v/>
      </c>
      <c r="N31" s="249" t="str">
        <f t="shared" si="18"/>
        <v/>
      </c>
      <c r="O31" s="249" t="str">
        <f xml:space="preserve">
IF($M31="SL",
IF($E31&gt;$D$1,"",
IF(DATE(YEAR($E31)+(MONTH($E31)&gt;6)+N$2,6,30)&gt;$D$1,"",
IF(AND($H31&lt;&gt;"",$H31&lt;DATE(YEAR($E31)-(MONTH($E31)&lt;=6)+N$2,7,1)),"",
IF(AND(SUM($N31:N31)&lt;$I31,$H31&lt;&gt;"",$H31&lt;=DATE(YEAR($E31)+(MONTH($E31)&gt;6)+N$2,6,30),$H31&gt;=DATE(YEAR($E31)-(MONTH($E31)&lt;=6)+N$2,7,1)),$I31/($J31*365)*(DATE(YEAR($H31),MONTH($H31),DAY($H31))-DATE(YEAR($H31)-(MONTH($H31)&lt;=6),7,1)),
IF(AND(SUM($N31:N31)&lt;$I31,O$2&lt;=$J31),$I31/($J31*365)*MROUND((EDATE($E31,12*O$2))-(EDATE($E31,12*N$2)),5),
IF(AND(SUM($N31:N31)&lt;$I31,O$2&gt;$J31),$I31-SUM($N31:N31),"")))))),
IF($E31&gt;$D$1,"",
IF(DATE(YEAR($E31)+(MONTH($E31)&gt;6)+N$2,6,30)&gt;$D$1,"",
IF(AND($H31&lt;&gt;"",$H31&lt;DATE(YEAR($E31)-(MONTH($E31)&lt;=6)+N$2,7,1)),"",
IF(AND(SUM($N31:N31)&lt;$I31,$H31&lt;&gt;"",$H31&lt;=DATE(YEAR($E31)+(MONTH($E31)&gt;6)+N$2,6,30),$H31&gt;=DATE(YEAR($E31)-(MONTH($E31)&lt;=6)+N$2,7,1)),$K31*($I31-SUM($N31:N31))*((DATE(YEAR($H31),MONTH($H31),DAY($H31))-DATE(YEAR($H31)-(MONTH($H31)&lt;=6),7,1))/365),
IF(O$2&lt;=$J31,$K31*($I31-SUM($N31:N31))*MROUND((EDATE($E31,12*O$2))-(EDATE($E31,12*N$2)),5)/365,""))))))</f>
        <v/>
      </c>
      <c r="P31" s="249" t="str">
        <f xml:space="preserve">
IF($M31="SL",
IF($E31&gt;$D$1,"",
IF(DATE(YEAR($E31)+(MONTH($E31)&gt;6)+O$2,6,30)&gt;$D$1,"",
IF(AND($H31&lt;&gt;"",$H31&lt;DATE(YEAR($E31)-(MONTH($E31)&lt;=6)+O$2,7,1)),"",
IF(AND(SUM($N31:O31)&lt;$I31,$H31&lt;&gt;"",$H31&lt;=DATE(YEAR($E31)+(MONTH($E31)&gt;6)+O$2,6,30),$H31&gt;=DATE(YEAR($E31)-(MONTH($E31)&lt;=6)+O$2,7,1)),$I31/($J31*365)*(DATE(YEAR($H31),MONTH($H31),DAY($H31))-DATE(YEAR($H31)-(MONTH($H31)&lt;=6),7,1)),
IF(AND(SUM($N31:O31)&lt;$I31,P$2&lt;=$J31),$I31/($J31*365)*MROUND((EDATE($E31,12*P$2))-(EDATE($E31,12*O$2)),5),
IF(AND(SUM($N31:O31)&lt;$I31,P$2&gt;$J31),$I31-SUM($N31:O31),"")))))),
IF($E31&gt;$D$1,"",
IF(DATE(YEAR($E31)+(MONTH($E31)&gt;6)+O$2,6,30)&gt;$D$1,"",
IF(AND($H31&lt;&gt;"",$H31&lt;DATE(YEAR($E31)-(MONTH($E31)&lt;=6)+O$2,7,1)),"",
IF(AND(SUM($N31:O31)&lt;$I31,$H31&lt;&gt;"",$H31&lt;=DATE(YEAR($E31)+(MONTH($E31)&gt;6)+O$2,6,30),$H31&gt;=DATE(YEAR($E31)-(MONTH($E31)&lt;=6)+O$2,7,1)),$K31*($I31-SUM($N31:O31))*((DATE(YEAR($H31),MONTH($H31),DAY($H31))-DATE(YEAR($H31)-(MONTH($H31)&lt;=6),7,1))/365),
IF(P$2&lt;=$J31,$K31*($I31-SUM($N31:O31))*MROUND((EDATE($E31,12*P$2))-(EDATE($E31,12*O$2)),5)/365,""))))))</f>
        <v/>
      </c>
      <c r="Q31" s="249" t="str">
        <f xml:space="preserve">
IF($M31="SL",
IF($E31&gt;$D$1,"",
IF(DATE(YEAR($E31)+(MONTH($E31)&gt;6)+P$2,6,30)&gt;$D$1,"",
IF(AND($H31&lt;&gt;"",$H31&lt;DATE(YEAR($E31)-(MONTH($E31)&lt;=6)+P$2,7,1)),"",
IF(AND(SUM($N31:P31)&lt;$I31,$H31&lt;&gt;"",$H31&lt;=DATE(YEAR($E31)+(MONTH($E31)&gt;6)+P$2,6,30),$H31&gt;=DATE(YEAR($E31)-(MONTH($E31)&lt;=6)+P$2,7,1)),$I31/($J31*365)*(DATE(YEAR($H31),MONTH($H31),DAY($H31))-DATE(YEAR($H31)-(MONTH($H31)&lt;=6),7,1)),
IF(AND(SUM($N31:P31)&lt;$I31,Q$2&lt;=$J31),$I31/($J31*365)*MROUND((EDATE($E31,12*Q$2))-(EDATE($E31,12*P$2)),5),
IF(AND(SUM($N31:P31)&lt;$I31,Q$2&gt;$J31),$I31-SUM($N31:P31),"")))))),
IF($E31&gt;$D$1,"",
IF(DATE(YEAR($E31)+(MONTH($E31)&gt;6)+P$2,6,30)&gt;$D$1,"",
IF(AND($H31&lt;&gt;"",$H31&lt;DATE(YEAR($E31)-(MONTH($E31)&lt;=6)+P$2,7,1)),"",
IF(AND(SUM($N31:P31)&lt;$I31,$H31&lt;&gt;"",$H31&lt;=DATE(YEAR($E31)+(MONTH($E31)&gt;6)+P$2,6,30),$H31&gt;=DATE(YEAR($E31)-(MONTH($E31)&lt;=6)+P$2,7,1)),$K31*($I31-SUM($N31:P31))*((DATE(YEAR($H31),MONTH($H31),DAY($H31))-DATE(YEAR($H31)-(MONTH($H31)&lt;=6),7,1))/365),
IF(Q$2&lt;=$J31,$K31*($I31-SUM($N31:P31))*MROUND((EDATE($E31,12*Q$2))-(EDATE($E31,12*P$2)),5)/365,""))))))</f>
        <v/>
      </c>
      <c r="R31" s="249" t="str">
        <f xml:space="preserve">
IF($M31="SL",
IF($E31&gt;$D$1,"",
IF(DATE(YEAR($E31)+(MONTH($E31)&gt;6)+Q$2,6,30)&gt;$D$1,"",
IF(AND($H31&lt;&gt;"",$H31&lt;DATE(YEAR($E31)-(MONTH($E31)&lt;=6)+Q$2,7,1)),"",
IF(AND(SUM($N31:Q31)&lt;$I31,$H31&lt;&gt;"",$H31&lt;=DATE(YEAR($E31)+(MONTH($E31)&gt;6)+Q$2,6,30),$H31&gt;=DATE(YEAR($E31)-(MONTH($E31)&lt;=6)+Q$2,7,1)),$I31/($J31*365)*(DATE(YEAR($H31),MONTH($H31),DAY($H31))-DATE(YEAR($H31)-(MONTH($H31)&lt;=6),7,1)),
IF(AND(SUM($N31:Q31)&lt;$I31,R$2&lt;=$J31),$I31/($J31*365)*MROUND((EDATE($E31,12*R$2))-(EDATE($E31,12*Q$2)),5),
IF(AND(SUM($N31:Q31)&lt;$I31,R$2&gt;$J31),$I31-SUM($N31:Q31),"")))))),
IF($E31&gt;$D$1,"",
IF(DATE(YEAR($E31)+(MONTH($E31)&gt;6)+Q$2,6,30)&gt;$D$1,"",
IF(AND($H31&lt;&gt;"",$H31&lt;DATE(YEAR($E31)-(MONTH($E31)&lt;=6)+Q$2,7,1)),"",
IF(AND(SUM($N31:Q31)&lt;$I31,$H31&lt;&gt;"",$H31&lt;=DATE(YEAR($E31)+(MONTH($E31)&gt;6)+Q$2,6,30),$H31&gt;=DATE(YEAR($E31)-(MONTH($E31)&lt;=6)+Q$2,7,1)),$K31*($I31-SUM($N31:Q31))*((DATE(YEAR($H31),MONTH($H31),DAY($H31))-DATE(YEAR($H31)-(MONTH($H31)&lt;=6),7,1))/365),
IF(R$2&lt;=$J31,$K31*($I31-SUM($N31:Q31))*MROUND((EDATE($E31,12*R$2))-(EDATE($E31,12*Q$2)),5)/365,""))))))</f>
        <v/>
      </c>
      <c r="S31" s="249" t="str">
        <f xml:space="preserve">
IF($M31="SL",
IF($E31&gt;$D$1,"",
IF(DATE(YEAR($E31)+(MONTH($E31)&gt;6)+R$2,6,30)&gt;$D$1,"",
IF(AND($H31&lt;&gt;"",$H31&lt;DATE(YEAR($E31)-(MONTH($E31)&lt;=6)+R$2,7,1)),"",
IF(AND(SUM($N31:R31)&lt;$I31,$H31&lt;&gt;"",$H31&lt;=DATE(YEAR($E31)+(MONTH($E31)&gt;6)+R$2,6,30),$H31&gt;=DATE(YEAR($E31)-(MONTH($E31)&lt;=6)+R$2,7,1)),$I31/($J31*365)*(DATE(YEAR($H31),MONTH($H31),DAY($H31))-DATE(YEAR($H31)-(MONTH($H31)&lt;=6),7,1)),
IF(AND(SUM($N31:R31)&lt;$I31,S$2&lt;=$J31),$I31/($J31*365)*MROUND((EDATE($E31,12*S$2))-(EDATE($E31,12*R$2)),5),
IF(AND(SUM($N31:R31)&lt;$I31,S$2&gt;$J31),$I31-SUM($N31:R31),"")))))),
IF($E31&gt;$D$1,"",
IF(DATE(YEAR($E31)+(MONTH($E31)&gt;6)+R$2,6,30)&gt;$D$1,"",
IF(AND($H31&lt;&gt;"",$H31&lt;DATE(YEAR($E31)-(MONTH($E31)&lt;=6)+R$2,7,1)),"",
IF(AND(SUM($N31:R31)&lt;$I31,$H31&lt;&gt;"",$H31&lt;=DATE(YEAR($E31)+(MONTH($E31)&gt;6)+R$2,6,30),$H31&gt;=DATE(YEAR($E31)-(MONTH($E31)&lt;=6)+R$2,7,1)),$K31*($I31-SUM($N31:R31))*((DATE(YEAR($H31),MONTH($H31),DAY($H31))-DATE(YEAR($H31)-(MONTH($H31)&lt;=6),7,1))/365),
IF(S$2&lt;=$J31,$K31*($I31-SUM($N31:R31))*MROUND((EDATE($E31,12*S$2))-(EDATE($E31,12*R$2)),5)/365,""))))))</f>
        <v/>
      </c>
      <c r="T31" s="249" t="str">
        <f xml:space="preserve">
IF($M31="SL",
IF($E31&gt;$D$1,"",
IF(DATE(YEAR($E31)+(MONTH($E31)&gt;6)+S$2,6,30)&gt;$D$1,"",
IF(AND($H31&lt;&gt;"",$H31&lt;DATE(YEAR($E31)-(MONTH($E31)&lt;=6)+S$2,7,1)),"",
IF(AND(SUM($N31:S31)&lt;$I31,$H31&lt;&gt;"",$H31&lt;=DATE(YEAR($E31)+(MONTH($E31)&gt;6)+S$2,6,30),$H31&gt;=DATE(YEAR($E31)-(MONTH($E31)&lt;=6)+S$2,7,1)),$I31/($J31*365)*(DATE(YEAR($H31),MONTH($H31),DAY($H31))-DATE(YEAR($H31)-(MONTH($H31)&lt;=6),7,1)),
IF(AND(SUM($N31:S31)&lt;$I31,T$2&lt;=$J31),$I31/($J31*365)*MROUND((EDATE($E31,12*T$2))-(EDATE($E31,12*S$2)),5),
IF(AND(SUM($N31:S31)&lt;$I31,T$2&gt;$J31),$I31-SUM($N31:S31),"")))))),
IF($E31&gt;$D$1,"",
IF(DATE(YEAR($E31)+(MONTH($E31)&gt;6)+S$2,6,30)&gt;$D$1,"",
IF(AND($H31&lt;&gt;"",$H31&lt;DATE(YEAR($E31)-(MONTH($E31)&lt;=6)+S$2,7,1)),"",
IF(AND(SUM($N31:S31)&lt;$I31,$H31&lt;&gt;"",$H31&lt;=DATE(YEAR($E31)+(MONTH($E31)&gt;6)+S$2,6,30),$H31&gt;=DATE(YEAR($E31)-(MONTH($E31)&lt;=6)+S$2,7,1)),$K31*($I31-SUM($N31:S31))*((DATE(YEAR($H31),MONTH($H31),DAY($H31))-DATE(YEAR($H31)-(MONTH($H31)&lt;=6),7,1))/365),
IF(T$2&lt;=$J31,$K31*($I31-SUM($N31:S31))*MROUND((EDATE($E31,12*T$2))-(EDATE($E31,12*S$2)),5)/365,""))))))</f>
        <v/>
      </c>
      <c r="U31" s="249" t="str">
        <f xml:space="preserve">
IF($M31="SL",
IF($E31&gt;$D$1,"",
IF(DATE(YEAR($E31)+(MONTH($E31)&gt;6)+T$2,6,30)&gt;$D$1,"",
IF(AND($H31&lt;&gt;"",$H31&lt;DATE(YEAR($E31)-(MONTH($E31)&lt;=6)+T$2,7,1)),"",
IF(AND(SUM($N31:T31)&lt;$I31,$H31&lt;&gt;"",$H31&lt;=DATE(YEAR($E31)+(MONTH($E31)&gt;6)+T$2,6,30),$H31&gt;=DATE(YEAR($E31)-(MONTH($E31)&lt;=6)+T$2,7,1)),$I31/($J31*365)*(DATE(YEAR($H31),MONTH($H31),DAY($H31))-DATE(YEAR($H31)-(MONTH($H31)&lt;=6),7,1)),
IF(AND(SUM($N31:T31)&lt;$I31,U$2&lt;=$J31),$I31/($J31*365)*MROUND((EDATE($E31,12*U$2))-(EDATE($E31,12*T$2)),5),
IF(AND(SUM($N31:T31)&lt;$I31,U$2&gt;$J31),$I31-SUM($N31:T31),"")))))),
IF($E31&gt;$D$1,"",
IF(DATE(YEAR($E31)+(MONTH($E31)&gt;6)+T$2,6,30)&gt;$D$1,"",
IF(AND($H31&lt;&gt;"",$H31&lt;DATE(YEAR($E31)-(MONTH($E31)&lt;=6)+T$2,7,1)),"",
IF(AND(SUM($N31:T31)&lt;$I31,$H31&lt;&gt;"",$H31&lt;=DATE(YEAR($E31)+(MONTH($E31)&gt;6)+T$2,6,30),$H31&gt;=DATE(YEAR($E31)-(MONTH($E31)&lt;=6)+T$2,7,1)),$K31*($I31-SUM($N31:T31))*((DATE(YEAR($H31),MONTH($H31),DAY($H31))-DATE(YEAR($H31)-(MONTH($H31)&lt;=6),7,1))/365),
IF(U$2&lt;=$J31,$K31*($I31-SUM($N31:T31))*MROUND((EDATE($E31,12*U$2))-(EDATE($E31,12*T$2)),5)/365,""))))))</f>
        <v/>
      </c>
      <c r="V31" s="249" t="str">
        <f xml:space="preserve">
IF($M31="SL",
IF($E31&gt;$D$1,"",
IF(DATE(YEAR($E31)+(MONTH($E31)&gt;6)+U$2,6,30)&gt;$D$1,"",
IF(AND($H31&lt;&gt;"",$H31&lt;DATE(YEAR($E31)-(MONTH($E31)&lt;=6)+U$2,7,1)),"",
IF(AND(SUM($N31:U31)&lt;$I31,$H31&lt;&gt;"",$H31&lt;=DATE(YEAR($E31)+(MONTH($E31)&gt;6)+U$2,6,30),$H31&gt;=DATE(YEAR($E31)-(MONTH($E31)&lt;=6)+U$2,7,1)),$I31/($J31*365)*(DATE(YEAR($H31),MONTH($H31),DAY($H31))-DATE(YEAR($H31)-(MONTH($H31)&lt;=6),7,1)),
IF(AND(SUM($N31:U31)&lt;$I31,V$2&lt;=$J31),$I31/($J31*365)*MROUND((EDATE($E31,12*V$2))-(EDATE($E31,12*U$2)),5),
IF(AND(SUM($N31:U31)&lt;$I31,V$2&gt;$J31),$I31-SUM($N31:U31),"")))))),
IF($E31&gt;$D$1,"",
IF(DATE(YEAR($E31)+(MONTH($E31)&gt;6)+U$2,6,30)&gt;$D$1,"",
IF(AND($H31&lt;&gt;"",$H31&lt;DATE(YEAR($E31)-(MONTH($E31)&lt;=6)+U$2,7,1)),"",
IF(AND(SUM($N31:U31)&lt;$I31,$H31&lt;&gt;"",$H31&lt;=DATE(YEAR($E31)+(MONTH($E31)&gt;6)+U$2,6,30),$H31&gt;=DATE(YEAR($E31)-(MONTH($E31)&lt;=6)+U$2,7,1)),$K31*($I31-SUM($N31:U31))*((DATE(YEAR($H31),MONTH($H31),DAY($H31))-DATE(YEAR($H31)-(MONTH($H31)&lt;=6),7,1))/365),
IF(V$2&lt;=$J31,$K31*($I31-SUM($N31:U31))*MROUND((EDATE($E31,12*V$2))-(EDATE($E31,12*U$2)),5)/365,""))))))</f>
        <v/>
      </c>
      <c r="W31" s="249" t="str">
        <f xml:space="preserve">
IF($M31="SL",
IF($E31&gt;$D$1,"",
IF(DATE(YEAR($E31)+(MONTH($E31)&gt;6)+V$2,6,30)&gt;$D$1,"",
IF(AND($H31&lt;&gt;"",$H31&lt;DATE(YEAR($E31)-(MONTH($E31)&lt;=6)+V$2,7,1)),"",
IF(AND(SUM($N31:V31)&lt;$I31,$H31&lt;&gt;"",$H31&lt;=DATE(YEAR($E31)+(MONTH($E31)&gt;6)+V$2,6,30),$H31&gt;=DATE(YEAR($E31)-(MONTH($E31)&lt;=6)+V$2,7,1)),$I31/($J31*365)*(DATE(YEAR($H31),MONTH($H31),DAY($H31))-DATE(YEAR($H31)-(MONTH($H31)&lt;=6),7,1)),
IF(AND(SUM($N31:V31)&lt;$I31,W$2&lt;=$J31),$I31/($J31*365)*MROUND((EDATE($E31,12*W$2))-(EDATE($E31,12*V$2)),5),
IF(AND(SUM($N31:V31)&lt;$I31,W$2&gt;$J31),$I31-SUM($N31:V31),"")))))),
IF($E31&gt;$D$1,"",
IF(DATE(YEAR($E31)+(MONTH($E31)&gt;6)+V$2,6,30)&gt;$D$1,"",
IF(AND($H31&lt;&gt;"",$H31&lt;DATE(YEAR($E31)-(MONTH($E31)&lt;=6)+V$2,7,1)),"",
IF(AND(SUM($N31:V31)&lt;$I31,$H31&lt;&gt;"",$H31&lt;=DATE(YEAR($E31)+(MONTH($E31)&gt;6)+V$2,6,30),$H31&gt;=DATE(YEAR($E31)-(MONTH($E31)&lt;=6)+V$2,7,1)),$K31*($I31-SUM($N31:V31))*((DATE(YEAR($H31),MONTH($H31),DAY($H31))-DATE(YEAR($H31)-(MONTH($H31)&lt;=6),7,1))/365),
IF(W$2&lt;=$J31,$K31*($I31-SUM($N31:V31))*MROUND((EDATE($E31,12*W$2))-(EDATE($E31,12*V$2)),5)/365,""))))))</f>
        <v/>
      </c>
      <c r="X31" s="249" t="str">
        <f xml:space="preserve">
IF($M31="SL",
IF($E31&gt;$D$1,"",
IF(DATE(YEAR($E31)+(MONTH($E31)&gt;6)+W$2,6,30)&gt;$D$1,"",
IF(AND($H31&lt;&gt;"",$H31&lt;DATE(YEAR($E31)-(MONTH($E31)&lt;=6)+W$2,7,1)),"",
IF(AND(SUM($N31:W31)&lt;$I31,$H31&lt;&gt;"",$H31&lt;=DATE(YEAR($E31)+(MONTH($E31)&gt;6)+W$2,6,30),$H31&gt;=DATE(YEAR($E31)-(MONTH($E31)&lt;=6)+W$2,7,1)),$I31/($J31*365)*(DATE(YEAR($H31),MONTH($H31),DAY($H31))-DATE(YEAR($H31)-(MONTH($H31)&lt;=6),7,1)),
IF(AND(SUM($N31:W31)&lt;$I31,X$2&lt;=$J31),$I31/($J31*365)*MROUND((EDATE($E31,12*X$2))-(EDATE($E31,12*W$2)),5),
IF(AND(SUM($N31:W31)&lt;$I31,X$2&gt;$J31),$I31-SUM($N31:W31),"")))))),
IF($E31&gt;$D$1,"",
IF(DATE(YEAR($E31)+(MONTH($E31)&gt;6)+W$2,6,30)&gt;$D$1,"",
IF(AND($H31&lt;&gt;"",$H31&lt;DATE(YEAR($E31)-(MONTH($E31)&lt;=6)+W$2,7,1)),"",
IF(AND(SUM($N31:W31)&lt;$I31,$H31&lt;&gt;"",$H31&lt;=DATE(YEAR($E31)+(MONTH($E31)&gt;6)+W$2,6,30),$H31&gt;=DATE(YEAR($E31)-(MONTH($E31)&lt;=6)+W$2,7,1)),$K31*($I31-SUM($N31:W31))*((DATE(YEAR($H31),MONTH($H31),DAY($H31))-DATE(YEAR($H31)-(MONTH($H31)&lt;=6),7,1))/365),
IF(X$2&lt;=$J31,$K31*($I31-SUM($N31:W31))*MROUND((EDATE($E31,12*X$2))-(EDATE($E31,12*W$2)),5)/365,""))))))</f>
        <v/>
      </c>
      <c r="Y31" s="249" t="str">
        <f xml:space="preserve">
IF($M31="SL",
IF($E31&gt;$D$1,"",
IF(DATE(YEAR($E31)+(MONTH($E31)&gt;6)+X$2,6,30)&gt;$D$1,"",
IF(AND($H31&lt;&gt;"",$H31&lt;DATE(YEAR($E31)-(MONTH($E31)&lt;=6)+X$2,7,1)),"",
IF(AND(SUM($N31:X31)&lt;$I31,$H31&lt;&gt;"",$H31&lt;=DATE(YEAR($E31)+(MONTH($E31)&gt;6)+X$2,6,30),$H31&gt;=DATE(YEAR($E31)-(MONTH($E31)&lt;=6)+X$2,7,1)),$I31/($J31*365)*(DATE(YEAR($H31),MONTH($H31),DAY($H31))-DATE(YEAR($H31)-(MONTH($H31)&lt;=6),7,1)),
IF(AND(SUM($N31:X31)&lt;$I31,Y$2&lt;=$J31),$I31/($J31*365)*MROUND((EDATE($E31,12*Y$2))-(EDATE($E31,12*X$2)),5),
IF(AND(SUM($N31:X31)&lt;$I31,Y$2&gt;$J31),$I31-SUM($N31:X31),"")))))),
IF($E31&gt;$D$1,"",
IF(DATE(YEAR($E31)+(MONTH($E31)&gt;6)+X$2,6,30)&gt;$D$1,"",
IF(AND($H31&lt;&gt;"",$H31&lt;DATE(YEAR($E31)-(MONTH($E31)&lt;=6)+X$2,7,1)),"",
IF(AND(SUM($N31:X31)&lt;$I31,$H31&lt;&gt;"",$H31&lt;=DATE(YEAR($E31)+(MONTH($E31)&gt;6)+X$2,6,30),$H31&gt;=DATE(YEAR($E31)-(MONTH($E31)&lt;=6)+X$2,7,1)),$K31*($I31-SUM($N31:X31))*((DATE(YEAR($H31),MONTH($H31),DAY($H31))-DATE(YEAR($H31)-(MONTH($H31)&lt;=6),7,1))/365),
IF(Y$2&lt;=$J31,$K31*($I31-SUM($N31:X31))*MROUND((EDATE($E31,12*Y$2))-(EDATE($E31,12*X$2)),5)/365,""))))))</f>
        <v/>
      </c>
      <c r="Z31" s="249" t="str">
        <f xml:space="preserve">
IF($M31="SL",
IF($E31&gt;$D$1,"",
IF(DATE(YEAR($E31)+(MONTH($E31)&gt;6)+Y$2,6,30)&gt;$D$1,"",
IF(AND($H31&lt;&gt;"",$H31&lt;DATE(YEAR($E31)-(MONTH($E31)&lt;=6)+Y$2,7,1)),"",
IF(AND(SUM($N31:Y31)&lt;$I31,$H31&lt;&gt;"",$H31&lt;=DATE(YEAR($E31)+(MONTH($E31)&gt;6)+Y$2,6,30),$H31&gt;=DATE(YEAR($E31)-(MONTH($E31)&lt;=6)+Y$2,7,1)),$I31/($J31*365)*(DATE(YEAR($H31),MONTH($H31),DAY($H31))-DATE(YEAR($H31)-(MONTH($H31)&lt;=6),7,1)),
IF(AND(SUM($N31:Y31)&lt;$I31,Z$2&lt;=$J31),$I31/($J31*365)*MROUND((EDATE($E31,12*Z$2))-(EDATE($E31,12*Y$2)),5),
IF(AND(SUM($N31:Y31)&lt;$I31,Z$2&gt;$J31),$I31-SUM($N31:Y31),"")))))),
IF($E31&gt;$D$1,"",
IF(DATE(YEAR($E31)+(MONTH($E31)&gt;6)+Y$2,6,30)&gt;$D$1,"",
IF(AND($H31&lt;&gt;"",$H31&lt;DATE(YEAR($E31)-(MONTH($E31)&lt;=6)+Y$2,7,1)),"",
IF(AND(SUM($N31:Y31)&lt;$I31,$H31&lt;&gt;"",$H31&lt;=DATE(YEAR($E31)+(MONTH($E31)&gt;6)+Y$2,6,30),$H31&gt;=DATE(YEAR($E31)-(MONTH($E31)&lt;=6)+Y$2,7,1)),$K31*($I31-SUM($N31:Y31))*((DATE(YEAR($H31),MONTH($H31),DAY($H31))-DATE(YEAR($H31)-(MONTH($H31)&lt;=6),7,1))/365),
IF(Z$2&lt;=$J31,$K31*($I31-SUM($N31:Y31))*MROUND((EDATE($E31,12*Z$2))-(EDATE($E31,12*Y$2)),5)/365,""))))))</f>
        <v/>
      </c>
      <c r="AA31" s="249" t="str">
        <f xml:space="preserve">
IF($M31="SL",
IF($E31&gt;$D$1,"",
IF(DATE(YEAR($E31)+(MONTH($E31)&gt;6)+Z$2,6,30)&gt;$D$1,"",
IF(AND($H31&lt;&gt;"",$H31&lt;DATE(YEAR($E31)-(MONTH($E31)&lt;=6)+Z$2,7,1)),"",
IF(AND(SUM($N31:Z31)&lt;$I31,$H31&lt;&gt;"",$H31&lt;=DATE(YEAR($E31)+(MONTH($E31)&gt;6)+Z$2,6,30),$H31&gt;=DATE(YEAR($E31)-(MONTH($E31)&lt;=6)+Z$2,7,1)),$I31/($J31*365)*(DATE(YEAR($H31),MONTH($H31),DAY($H31))-DATE(YEAR($H31)-(MONTH($H31)&lt;=6),7,1)),
IF(AND(SUM($N31:Z31)&lt;$I31,AA$2&lt;=$J31),$I31/($J31*365)*MROUND((EDATE($E31,12*AA$2))-(EDATE($E31,12*Z$2)),5),
IF(AND(SUM($N31:Z31)&lt;$I31,AA$2&gt;$J31),$I31-SUM($N31:Z31),"")))))),
IF($E31&gt;$D$1,"",
IF(DATE(YEAR($E31)+(MONTH($E31)&gt;6)+Z$2,6,30)&gt;$D$1,"",
IF(AND($H31&lt;&gt;"",$H31&lt;DATE(YEAR($E31)-(MONTH($E31)&lt;=6)+Z$2,7,1)),"",
IF(AND(SUM($N31:Z31)&lt;$I31,$H31&lt;&gt;"",$H31&lt;=DATE(YEAR($E31)+(MONTH($E31)&gt;6)+Z$2,6,30),$H31&gt;=DATE(YEAR($E31)-(MONTH($E31)&lt;=6)+Z$2,7,1)),$K31*($I31-SUM($N31:Z31))*((DATE(YEAR($H31),MONTH($H31),DAY($H31))-DATE(YEAR($H31)-(MONTH($H31)&lt;=6),7,1))/365),
IF(AA$2&lt;=$J31,$K31*($I31-SUM($N31:Z31))*MROUND((EDATE($E31,12*AA$2))-(EDATE($E31,12*Z$2)),5)/365,""))))))</f>
        <v/>
      </c>
      <c r="AB31" s="249" t="str">
        <f xml:space="preserve">
IF($M31="SL",
IF($E31&gt;$D$1,"",
IF(DATE(YEAR($E31)+(MONTH($E31)&gt;6)+AA$2,6,30)&gt;$D$1,"",
IF(AND($H31&lt;&gt;"",$H31&lt;DATE(YEAR($E31)-(MONTH($E31)&lt;=6)+AA$2,7,1)),"",
IF(AND(SUM($N31:AA31)&lt;$I31,$H31&lt;&gt;"",$H31&lt;=DATE(YEAR($E31)+(MONTH($E31)&gt;6)+AA$2,6,30),$H31&gt;=DATE(YEAR($E31)-(MONTH($E31)&lt;=6)+AA$2,7,1)),$I31/($J31*365)*(DATE(YEAR($H31),MONTH($H31),DAY($H31))-DATE(YEAR($H31)-(MONTH($H31)&lt;=6),7,1)),
IF(AND(SUM($N31:AA31)&lt;$I31,AB$2&lt;=$J31),$I31/($J31*365)*MROUND((EDATE($E31,12*AB$2))-(EDATE($E31,12*AA$2)),5),
IF(AND(SUM($N31:AA31)&lt;$I31,AB$2&gt;$J31),$I31-SUM($N31:AA31),"")))))),
IF($E31&gt;$D$1,"",
IF(DATE(YEAR($E31)+(MONTH($E31)&gt;6)+AA$2,6,30)&gt;$D$1,"",
IF(AND($H31&lt;&gt;"",$H31&lt;DATE(YEAR($E31)-(MONTH($E31)&lt;=6)+AA$2,7,1)),"",
IF(AND(SUM($N31:AA31)&lt;$I31,$H31&lt;&gt;"",$H31&lt;=DATE(YEAR($E31)+(MONTH($E31)&gt;6)+AA$2,6,30),$H31&gt;=DATE(YEAR($E31)-(MONTH($E31)&lt;=6)+AA$2,7,1)),$K31*($I31-SUM($N31:AA31))*((DATE(YEAR($H31),MONTH($H31),DAY($H31))-DATE(YEAR($H31)-(MONTH($H31)&lt;=6),7,1))/365),
IF(AB$2&lt;=$J31,$K31*($I31-SUM($N31:AA31))*MROUND((EDATE($E31,12*AB$2))-(EDATE($E31,12*AA$2)),5)/365,""))))))</f>
        <v/>
      </c>
      <c r="AC31" s="249" t="str">
        <f xml:space="preserve">
IF($M31="SL",
IF($E31&gt;$D$1,"",
IF(DATE(YEAR($E31)+(MONTH($E31)&gt;6)+AB$2,6,30)&gt;$D$1,"",
IF(AND($H31&lt;&gt;"",$H31&lt;DATE(YEAR($E31)-(MONTH($E31)&lt;=6)+AB$2,7,1)),"",
IF(AND(SUM($N31:AB31)&lt;$I31,$H31&lt;&gt;"",$H31&lt;=DATE(YEAR($E31)+(MONTH($E31)&gt;6)+AB$2,6,30),$H31&gt;=DATE(YEAR($E31)-(MONTH($E31)&lt;=6)+AB$2,7,1)),$I31/($J31*365)*(DATE(YEAR($H31),MONTH($H31),DAY($H31))-DATE(YEAR($H31)-(MONTH($H31)&lt;=6),7,1)),
IF(AND(SUM($N31:AB31)&lt;$I31,AC$2&lt;=$J31),$I31/($J31*365)*MROUND((EDATE($E31,12*AC$2))-(EDATE($E31,12*AB$2)),5),
IF(AND(SUM($N31:AB31)&lt;$I31,AC$2&gt;$J31),$I31-SUM($N31:AB31),"")))))),
IF($E31&gt;$D$1,"",
IF(DATE(YEAR($E31)+(MONTH($E31)&gt;6)+AB$2,6,30)&gt;$D$1,"",
IF(AND($H31&lt;&gt;"",$H31&lt;DATE(YEAR($E31)-(MONTH($E31)&lt;=6)+AB$2,7,1)),"",
IF(AND(SUM($N31:AB31)&lt;$I31,$H31&lt;&gt;"",$H31&lt;=DATE(YEAR($E31)+(MONTH($E31)&gt;6)+AB$2,6,30),$H31&gt;=DATE(YEAR($E31)-(MONTH($E31)&lt;=6)+AB$2,7,1)),$K31*($I31-SUM($N31:AB31))*((DATE(YEAR($H31),MONTH($H31),DAY($H31))-DATE(YEAR($H31)-(MONTH($H31)&lt;=6),7,1))/365),
IF(AC$2&lt;=$J31,$K31*($I31-SUM($N31:AB31))*MROUND((EDATE($E31,12*AC$2))-(EDATE($E31,12*AB$2)),5)/365,""))))))</f>
        <v/>
      </c>
      <c r="AD31" s="249" t="str">
        <f xml:space="preserve">
IF($M31="SL",
IF($E31&gt;$D$1,"",
IF(DATE(YEAR($E31)+(MONTH($E31)&gt;6)+AC$2,6,30)&gt;$D$1,"",
IF(AND($H31&lt;&gt;"",$H31&lt;DATE(YEAR($E31)-(MONTH($E31)&lt;=6)+AC$2,7,1)),"",
IF(AND(SUM($N31:AC31)&lt;$I31,$H31&lt;&gt;"",$H31&lt;=DATE(YEAR($E31)+(MONTH($E31)&gt;6)+AC$2,6,30),$H31&gt;=DATE(YEAR($E31)-(MONTH($E31)&lt;=6)+AC$2,7,1)),$I31/($J31*365)*(DATE(YEAR($H31),MONTH($H31),DAY($H31))-DATE(YEAR($H31)-(MONTH($H31)&lt;=6),7,1)),
IF(AND(SUM($N31:AC31)&lt;$I31,AD$2&lt;=$J31),$I31/($J31*365)*MROUND((EDATE($E31,12*AD$2))-(EDATE($E31,12*AC$2)),5),
IF(AND(SUM($N31:AC31)&lt;$I31,AD$2&gt;$J31),$I31-SUM($N31:AC31),"")))))),
IF($E31&gt;$D$1,"",
IF(DATE(YEAR($E31)+(MONTH($E31)&gt;6)+AC$2,6,30)&gt;$D$1,"",
IF(AND($H31&lt;&gt;"",$H31&lt;DATE(YEAR($E31)-(MONTH($E31)&lt;=6)+AC$2,7,1)),"",
IF(AND(SUM($N31:AC31)&lt;$I31,$H31&lt;&gt;"",$H31&lt;=DATE(YEAR($E31)+(MONTH($E31)&gt;6)+AC$2,6,30),$H31&gt;=DATE(YEAR($E31)-(MONTH($E31)&lt;=6)+AC$2,7,1)),$K31*($I31-SUM($N31:AC31))*((DATE(YEAR($H31),MONTH($H31),DAY($H31))-DATE(YEAR($H31)-(MONTH($H31)&lt;=6),7,1))/365),
IF(AD$2&lt;=$J31,$K31*($I31-SUM($N31:AC31))*MROUND((EDATE($E31,12*AD$2))-(EDATE($E31,12*AC$2)),5)/365,""))))))</f>
        <v/>
      </c>
      <c r="AE31" s="249" t="str">
        <f xml:space="preserve">
IF($M31="SL",
IF($E31&gt;$D$1,"",
IF(DATE(YEAR($E31)+(MONTH($E31)&gt;6)+AD$2,6,30)&gt;$D$1,"",
IF(AND($H31&lt;&gt;"",$H31&lt;DATE(YEAR($E31)-(MONTH($E31)&lt;=6)+AD$2,7,1)),"",
IF(AND(SUM($N31:AD31)&lt;$I31,$H31&lt;&gt;"",$H31&lt;=DATE(YEAR($E31)+(MONTH($E31)&gt;6)+AD$2,6,30),$H31&gt;=DATE(YEAR($E31)-(MONTH($E31)&lt;=6)+AD$2,7,1)),$I31/($J31*365)*(DATE(YEAR($H31),MONTH($H31),DAY($H31))-DATE(YEAR($H31)-(MONTH($H31)&lt;=6),7,1)),
IF(AND(SUM($N31:AD31)&lt;$I31,AE$2&lt;=$J31),$I31/($J31*365)*MROUND((EDATE($E31,12*AE$2))-(EDATE($E31,12*AD$2)),5),
IF(AND(SUM($N31:AD31)&lt;$I31,AE$2&gt;$J31),$I31-SUM($N31:AD31),"")))))),
IF($E31&gt;$D$1,"",
IF(DATE(YEAR($E31)+(MONTH($E31)&gt;6)+AD$2,6,30)&gt;$D$1,"",
IF(AND($H31&lt;&gt;"",$H31&lt;DATE(YEAR($E31)-(MONTH($E31)&lt;=6)+AD$2,7,1)),"",
IF(AND(SUM($N31:AD31)&lt;$I31,$H31&lt;&gt;"",$H31&lt;=DATE(YEAR($E31)+(MONTH($E31)&gt;6)+AD$2,6,30),$H31&gt;=DATE(YEAR($E31)-(MONTH($E31)&lt;=6)+AD$2,7,1)),$K31*($I31-SUM($N31:AD31))*((DATE(YEAR($H31),MONTH($H31),DAY($H31))-DATE(YEAR($H31)-(MONTH($H31)&lt;=6),7,1))/365),
IF(AE$2&lt;=$J31,$K31*($I31-SUM($N31:AD31))*MROUND((EDATE($E31,12*AE$2))-(EDATE($E31,12*AD$2)),5)/365,""))))))</f>
        <v/>
      </c>
      <c r="AF31" s="249" t="str">
        <f xml:space="preserve">
IF($M31="SL",
IF($E31&gt;$D$1,"",
IF(DATE(YEAR($E31)+(MONTH($E31)&gt;6)+AE$2,6,30)&gt;$D$1,"",
IF(AND($H31&lt;&gt;"",$H31&lt;DATE(YEAR($E31)-(MONTH($E31)&lt;=6)+AE$2,7,1)),"",
IF(AND(SUM($N31:AE31)&lt;$I31,$H31&lt;&gt;"",$H31&lt;=DATE(YEAR($E31)+(MONTH($E31)&gt;6)+AE$2,6,30),$H31&gt;=DATE(YEAR($E31)-(MONTH($E31)&lt;=6)+AE$2,7,1)),$I31/($J31*365)*(DATE(YEAR($H31),MONTH($H31),DAY($H31))-DATE(YEAR($H31)-(MONTH($H31)&lt;=6),7,1)),
IF(AND(SUM($N31:AE31)&lt;$I31,AF$2&lt;=$J31),$I31/($J31*365)*MROUND((EDATE($E31,12*AF$2))-(EDATE($E31,12*AE$2)),5),
IF(AND(SUM($N31:AE31)&lt;$I31,AF$2&gt;$J31),$I31-SUM($N31:AE31),"")))))),
IF($E31&gt;$D$1,"",
IF(DATE(YEAR($E31)+(MONTH($E31)&gt;6)+AE$2,6,30)&gt;$D$1,"",
IF(AND($H31&lt;&gt;"",$H31&lt;DATE(YEAR($E31)-(MONTH($E31)&lt;=6)+AE$2,7,1)),"",
IF(AND(SUM($N31:AE31)&lt;$I31,$H31&lt;&gt;"",$H31&lt;=DATE(YEAR($E31)+(MONTH($E31)&gt;6)+AE$2,6,30),$H31&gt;=DATE(YEAR($E31)-(MONTH($E31)&lt;=6)+AE$2,7,1)),$K31*($I31-SUM($N31:AE31))*((DATE(YEAR($H31),MONTH($H31),DAY($H31))-DATE(YEAR($H31)-(MONTH($H31)&lt;=6),7,1))/365),
IF(AF$2&lt;=$J31,$K31*($I31-SUM($N31:AE31))*MROUND((EDATE($E31,12*AF$2))-(EDATE($E31,12*AE$2)),5)/365,""))))))</f>
        <v/>
      </c>
      <c r="AG31" s="249" t="str">
        <f xml:space="preserve">
IF($M31="SL",
IF($E31&gt;$D$1,"",
IF(DATE(YEAR($E31)+(MONTH($E31)&gt;6)+AF$2,6,30)&gt;$D$1,"",
IF(AND($H31&lt;&gt;"",$H31&lt;DATE(YEAR($E31)-(MONTH($E31)&lt;=6)+AF$2,7,1)),"",
IF(AND(SUM($N31:AF31)&lt;$I31,$H31&lt;&gt;"",$H31&lt;=DATE(YEAR($E31)+(MONTH($E31)&gt;6)+AF$2,6,30),$H31&gt;=DATE(YEAR($E31)-(MONTH($E31)&lt;=6)+AF$2,7,1)),$I31/($J31*365)*(DATE(YEAR($H31),MONTH($H31),DAY($H31))-DATE(YEAR($H31)-(MONTH($H31)&lt;=6),7,1)),
IF(AND(SUM($N31:AF31)&lt;$I31,AG$2&lt;=$J31),$I31/($J31*365)*MROUND((EDATE($E31,12*AG$2))-(EDATE($E31,12*AF$2)),5),
IF(AND(SUM($N31:AF31)&lt;$I31,AG$2&gt;$J31),$I31-SUM($N31:AF31),"")))))),
IF($E31&gt;$D$1,"",
IF(DATE(YEAR($E31)+(MONTH($E31)&gt;6)+AF$2,6,30)&gt;$D$1,"",
IF(AND($H31&lt;&gt;"",$H31&lt;DATE(YEAR($E31)-(MONTH($E31)&lt;=6)+AF$2,7,1)),"",
IF(AND(SUM($N31:AF31)&lt;$I31,$H31&lt;&gt;"",$H31&lt;=DATE(YEAR($E31)+(MONTH($E31)&gt;6)+AF$2,6,30),$H31&gt;=DATE(YEAR($E31)-(MONTH($E31)&lt;=6)+AF$2,7,1)),$K31*($I31-SUM($N31:AF31))*((DATE(YEAR($H31),MONTH($H31),DAY($H31))-DATE(YEAR($H31)-(MONTH($H31)&lt;=6),7,1))/365),
IF(AG$2&lt;=$J31,$K31*($I31-SUM($N31:AF31))*MROUND((EDATE($E31,12*AG$2))-(EDATE($E31,12*AF$2)),5)/365,""))))))</f>
        <v/>
      </c>
      <c r="AH31" s="249" t="str">
        <f xml:space="preserve">
IF($M31="SL",
IF($E31&gt;$D$1,"",
IF(DATE(YEAR($E31)+(MONTH($E31)&gt;6)+AG$2,6,30)&gt;$D$1,"",
IF(AND($H31&lt;&gt;"",$H31&lt;DATE(YEAR($E31)-(MONTH($E31)&lt;=6)+AG$2,7,1)),"",
IF(AND(SUM($N31:AG31)&lt;$I31,$H31&lt;&gt;"",$H31&lt;=DATE(YEAR($E31)+(MONTH($E31)&gt;6)+AG$2,6,30),$H31&gt;=DATE(YEAR($E31)-(MONTH($E31)&lt;=6)+AG$2,7,1)),$I31/($J31*365)*(DATE(YEAR($H31),MONTH($H31),DAY($H31))-DATE(YEAR($H31)-(MONTH($H31)&lt;=6),7,1)),
IF(AND(SUM($N31:AG31)&lt;$I31,AH$2&lt;=$J31),$I31/($J31*365)*MROUND((EDATE($E31,12*AH$2))-(EDATE($E31,12*AG$2)),5),
IF(AND(SUM($N31:AG31)&lt;$I31,AH$2&gt;$J31),$I31-SUM($N31:AG31),"")))))),
IF($E31&gt;$D$1,"",
IF(DATE(YEAR($E31)+(MONTH($E31)&gt;6)+AG$2,6,30)&gt;$D$1,"",
IF(AND($H31&lt;&gt;"",$H31&lt;DATE(YEAR($E31)-(MONTH($E31)&lt;=6)+AG$2,7,1)),"",
IF(AND(SUM($N31:AG31)&lt;$I31,$H31&lt;&gt;"",$H31&lt;=DATE(YEAR($E31)+(MONTH($E31)&gt;6)+AG$2,6,30),$H31&gt;=DATE(YEAR($E31)-(MONTH($E31)&lt;=6)+AG$2,7,1)),$K31*($I31-SUM($N31:AG31))*((DATE(YEAR($H31),MONTH($H31),DAY($H31))-DATE(YEAR($H31)-(MONTH($H31)&lt;=6),7,1))/365),
IF(AH$2&lt;=$J31,$K31*($I31-SUM($N31:AG31))*MROUND((EDATE($E31,12*AH$2))-(EDATE($E31,12*AG$2)),5)/365,""))))))</f>
        <v/>
      </c>
      <c r="AI31" s="249" t="str">
        <f xml:space="preserve">
IF($M31="SL",
IF($E31&gt;$D$1,"",
IF(DATE(YEAR($E31)+(MONTH($E31)&gt;6)+AH$2,6,30)&gt;$D$1,"",
IF(AND($H31&lt;&gt;"",$H31&lt;DATE(YEAR($E31)-(MONTH($E31)&lt;=6)+AH$2,7,1)),"",
IF(AND(SUM($N31:AH31)&lt;$I31,$H31&lt;&gt;"",$H31&lt;=DATE(YEAR($E31)+(MONTH($E31)&gt;6)+AH$2,6,30),$H31&gt;=DATE(YEAR($E31)-(MONTH($E31)&lt;=6)+AH$2,7,1)),$I31/($J31*365)*(DATE(YEAR($H31),MONTH($H31),DAY($H31))-DATE(YEAR($H31)-(MONTH($H31)&lt;=6),7,1)),
IF(AND(SUM($N31:AH31)&lt;$I31,AI$2&lt;=$J31),$I31/($J31*365)*MROUND((EDATE($E31,12*AI$2))-(EDATE($E31,12*AH$2)),5),
IF(AND(SUM($N31:AH31)&lt;$I31,AI$2&gt;$J31),$I31-SUM($N31:AH31),"")))))),
IF($E31&gt;$D$1,"",
IF(DATE(YEAR($E31)+(MONTH($E31)&gt;6)+AH$2,6,30)&gt;$D$1,"",
IF(AND($H31&lt;&gt;"",$H31&lt;DATE(YEAR($E31)-(MONTH($E31)&lt;=6)+AH$2,7,1)),"",
IF(AND(SUM($N31:AH31)&lt;$I31,$H31&lt;&gt;"",$H31&lt;=DATE(YEAR($E31)+(MONTH($E31)&gt;6)+AH$2,6,30),$H31&gt;=DATE(YEAR($E31)-(MONTH($E31)&lt;=6)+AH$2,7,1)),$K31*($I31-SUM($N31:AH31))*((DATE(YEAR($H31),MONTH($H31),DAY($H31))-DATE(YEAR($H31)-(MONTH($H31)&lt;=6),7,1))/365),
IF(AI$2&lt;=$J31,$K31*($I31-SUM($N31:AH31))*MROUND((EDATE($E31,12*AI$2))-(EDATE($E31,12*AH$2)),5)/365,""))))))</f>
        <v/>
      </c>
      <c r="AJ31" s="249" t="str">
        <f xml:space="preserve">
IF($M31="SL",
IF($E31&gt;$D$1,"",
IF(DATE(YEAR($E31)+(MONTH($E31)&gt;6)+AI$2,6,30)&gt;$D$1,"",
IF(AND($H31&lt;&gt;"",$H31&lt;DATE(YEAR($E31)-(MONTH($E31)&lt;=6)+AI$2,7,1)),"",
IF(AND(SUM($N31:AI31)&lt;$I31,$H31&lt;&gt;"",$H31&lt;=DATE(YEAR($E31)+(MONTH($E31)&gt;6)+AI$2,6,30),$H31&gt;=DATE(YEAR($E31)-(MONTH($E31)&lt;=6)+AI$2,7,1)),$I31/($J31*365)*(DATE(YEAR($H31),MONTH($H31),DAY($H31))-DATE(YEAR($H31)-(MONTH($H31)&lt;=6),7,1)),
IF(AND(SUM($N31:AI31)&lt;$I31,AJ$2&lt;=$J31),$I31/($J31*365)*MROUND((EDATE($E31,12*AJ$2))-(EDATE($E31,12*AI$2)),5),
IF(AND(SUM($N31:AI31)&lt;$I31,AJ$2&gt;$J31),$I31-SUM($N31:AI31),"")))))),
IF($E31&gt;$D$1,"",
IF(DATE(YEAR($E31)+(MONTH($E31)&gt;6)+AI$2,6,30)&gt;$D$1,"",
IF(AND($H31&lt;&gt;"",$H31&lt;DATE(YEAR($E31)-(MONTH($E31)&lt;=6)+AI$2,7,1)),"",
IF(AND(SUM($N31:AI31)&lt;$I31,$H31&lt;&gt;"",$H31&lt;=DATE(YEAR($E31)+(MONTH($E31)&gt;6)+AI$2,6,30),$H31&gt;=DATE(YEAR($E31)-(MONTH($E31)&lt;=6)+AI$2,7,1)),$K31*($I31-SUM($N31:AI31))*((DATE(YEAR($H31),MONTH($H31),DAY($H31))-DATE(YEAR($H31)-(MONTH($H31)&lt;=6),7,1))/365),
IF(AJ$2&lt;=$J31,$K31*($I31-SUM($N31:AI31))*MROUND((EDATE($E31,12*AJ$2))-(EDATE($E31,12*AI$2)),5)/365,""))))))</f>
        <v/>
      </c>
      <c r="AK31" s="249" t="str">
        <f xml:space="preserve">
IF($M31="SL",
IF($E31&gt;$D$1,"",
IF(DATE(YEAR($E31)+(MONTH($E31)&gt;6)+AJ$2,6,30)&gt;$D$1,"",
IF(AND($H31&lt;&gt;"",$H31&lt;DATE(YEAR($E31)-(MONTH($E31)&lt;=6)+AJ$2,7,1)),"",
IF(AND(SUM($N31:AJ31)&lt;$I31,$H31&lt;&gt;"",$H31&lt;=DATE(YEAR($E31)+(MONTH($E31)&gt;6)+AJ$2,6,30),$H31&gt;=DATE(YEAR($E31)-(MONTH($E31)&lt;=6)+AJ$2,7,1)),$I31/($J31*365)*(DATE(YEAR($H31),MONTH($H31),DAY($H31))-DATE(YEAR($H31)-(MONTH($H31)&lt;=6),7,1)),
IF(AND(SUM($N31:AJ31)&lt;$I31,AK$2&lt;=$J31),$I31/($J31*365)*MROUND((EDATE($E31,12*AK$2))-(EDATE($E31,12*AJ$2)),5),
IF(AND(SUM($N31:AJ31)&lt;$I31,AK$2&gt;$J31),$I31-SUM($N31:AJ31),"")))))),
IF($E31&gt;$D$1,"",
IF(DATE(YEAR($E31)+(MONTH($E31)&gt;6)+AJ$2,6,30)&gt;$D$1,"",
IF(AND($H31&lt;&gt;"",$H31&lt;DATE(YEAR($E31)-(MONTH($E31)&lt;=6)+AJ$2,7,1)),"",
IF(AND(SUM($N31:AJ31)&lt;$I31,$H31&lt;&gt;"",$H31&lt;=DATE(YEAR($E31)+(MONTH($E31)&gt;6)+AJ$2,6,30),$H31&gt;=DATE(YEAR($E31)-(MONTH($E31)&lt;=6)+AJ$2,7,1)),$K31*($I31-SUM($N31:AJ31))*((DATE(YEAR($H31),MONTH($H31),DAY($H31))-DATE(YEAR($H31)-(MONTH($H31)&lt;=6),7,1))/365),
IF(AK$2&lt;=$J31,$K31*($I31-SUM($N31:AJ31))*MROUND((EDATE($E31,12*AK$2))-(EDATE($E31,12*AJ$2)),5)/365,""))))))</f>
        <v/>
      </c>
      <c r="AL31" s="249" t="str">
        <f xml:space="preserve">
IF($M31="SL",
IF($E31&gt;$D$1,"",
IF(DATE(YEAR($E31)+(MONTH($E31)&gt;6)+AK$2,6,30)&gt;$D$1,"",
IF(AND($H31&lt;&gt;"",$H31&lt;DATE(YEAR($E31)-(MONTH($E31)&lt;=6)+AK$2,7,1)),"",
IF(AND(SUM($N31:AK31)&lt;$I31,$H31&lt;&gt;"",$H31&lt;=DATE(YEAR($E31)+(MONTH($E31)&gt;6)+AK$2,6,30),$H31&gt;=DATE(YEAR($E31)-(MONTH($E31)&lt;=6)+AK$2,7,1)),$I31/($J31*365)*(DATE(YEAR($H31),MONTH($H31),DAY($H31))-DATE(YEAR($H31)-(MONTH($H31)&lt;=6),7,1)),
IF(AND(SUM($N31:AK31)&lt;$I31,AL$2&lt;=$J31),$I31/($J31*365)*MROUND((EDATE($E31,12*AL$2))-(EDATE($E31,12*AK$2)),5),
IF(AND(SUM($N31:AK31)&lt;$I31,AL$2&gt;$J31),$I31-SUM($N31:AK31),"")))))),
IF($E31&gt;$D$1,"",
IF(DATE(YEAR($E31)+(MONTH($E31)&gt;6)+AK$2,6,30)&gt;$D$1,"",
IF(AND($H31&lt;&gt;"",$H31&lt;DATE(YEAR($E31)-(MONTH($E31)&lt;=6)+AK$2,7,1)),"",
IF(AND(SUM($N31:AK31)&lt;$I31,$H31&lt;&gt;"",$H31&lt;=DATE(YEAR($E31)+(MONTH($E31)&gt;6)+AK$2,6,30),$H31&gt;=DATE(YEAR($E31)-(MONTH($E31)&lt;=6)+AK$2,7,1)),$K31*($I31-SUM($N31:AK31))*((DATE(YEAR($H31),MONTH($H31),DAY($H31))-DATE(YEAR($H31)-(MONTH($H31)&lt;=6),7,1))/365),
IF(AL$2&lt;=$J31,$K31*($I31-SUM($N31:AK31))*MROUND((EDATE($E31,12*AL$2))-(EDATE($E31,12*AK$2)),5)/365,""))))))</f>
        <v/>
      </c>
      <c r="AM31" s="249" t="str">
        <f xml:space="preserve">
IF($M31="SL",
IF($E31&gt;$D$1,"",
IF(DATE(YEAR($E31)+(MONTH($E31)&gt;6)+AL$2,6,30)&gt;$D$1,"",
IF(AND($H31&lt;&gt;"",$H31&lt;DATE(YEAR($E31)-(MONTH($E31)&lt;=6)+AL$2,7,1)),"",
IF(AND(SUM($N31:AL31)&lt;$I31,$H31&lt;&gt;"",$H31&lt;=DATE(YEAR($E31)+(MONTH($E31)&gt;6)+AL$2,6,30),$H31&gt;=DATE(YEAR($E31)-(MONTH($E31)&lt;=6)+AL$2,7,1)),$I31/($J31*365)*(DATE(YEAR($H31),MONTH($H31),DAY($H31))-DATE(YEAR($H31)-(MONTH($H31)&lt;=6),7,1)),
IF(AND(SUM($N31:AL31)&lt;$I31,AM$2&lt;=$J31),$I31/($J31*365)*MROUND((EDATE($E31,12*AM$2))-(EDATE($E31,12*AL$2)),5),
IF(AND(SUM($N31:AL31)&lt;$I31,AM$2&gt;$J31),$I31-SUM($N31:AL31),"")))))),
IF($E31&gt;$D$1,"",
IF(DATE(YEAR($E31)+(MONTH($E31)&gt;6)+AL$2,6,30)&gt;$D$1,"",
IF(AND($H31&lt;&gt;"",$H31&lt;DATE(YEAR($E31)-(MONTH($E31)&lt;=6)+AL$2,7,1)),"",
IF(AND(SUM($N31:AL31)&lt;$I31,$H31&lt;&gt;"",$H31&lt;=DATE(YEAR($E31)+(MONTH($E31)&gt;6)+AL$2,6,30),$H31&gt;=DATE(YEAR($E31)-(MONTH($E31)&lt;=6)+AL$2,7,1)),$K31*($I31-SUM($N31:AL31))*((DATE(YEAR($H31),MONTH($H31),DAY($H31))-DATE(YEAR($H31)-(MONTH($H31)&lt;=6),7,1))/365),
IF(AM$2&lt;=$J31,$K31*($I31-SUM($N31:AL31))*MROUND((EDATE($E31,12*AM$2))-(EDATE($E31,12*AL$2)),5)/365,""))))))</f>
        <v/>
      </c>
      <c r="AN31" s="249" t="str">
        <f xml:space="preserve">
IF($M31="SL",
IF($E31&gt;$D$1,"",
IF(DATE(YEAR($E31)+(MONTH($E31)&gt;6)+AM$2,6,30)&gt;$D$1,"",
IF(AND($H31&lt;&gt;"",$H31&lt;DATE(YEAR($E31)-(MONTH($E31)&lt;=6)+AM$2,7,1)),"",
IF(AND(SUM($N31:AM31)&lt;$I31,$H31&lt;&gt;"",$H31&lt;=DATE(YEAR($E31)+(MONTH($E31)&gt;6)+AM$2,6,30),$H31&gt;=DATE(YEAR($E31)-(MONTH($E31)&lt;=6)+AM$2,7,1)),$I31/($J31*365)*(DATE(YEAR($H31),MONTH($H31),DAY($H31))-DATE(YEAR($H31)-(MONTH($H31)&lt;=6),7,1)),
IF(AND(SUM($N31:AM31)&lt;$I31,AN$2&lt;=$J31),$I31/($J31*365)*MROUND((EDATE($E31,12*AN$2))-(EDATE($E31,12*AM$2)),5),
IF(AND(SUM($N31:AM31)&lt;$I31,AN$2&gt;$J31),$I31-SUM($N31:AM31),"")))))),
IF($E31&gt;$D$1,"",
IF(DATE(YEAR($E31)+(MONTH($E31)&gt;6)+AM$2,6,30)&gt;$D$1,"",
IF(AND($H31&lt;&gt;"",$H31&lt;DATE(YEAR($E31)-(MONTH($E31)&lt;=6)+AM$2,7,1)),"",
IF(AND(SUM($N31:AM31)&lt;$I31,$H31&lt;&gt;"",$H31&lt;=DATE(YEAR($E31)+(MONTH($E31)&gt;6)+AM$2,6,30),$H31&gt;=DATE(YEAR($E31)-(MONTH($E31)&lt;=6)+AM$2,7,1)),$K31*($I31-SUM($N31:AM31))*((DATE(YEAR($H31),MONTH($H31),DAY($H31))-DATE(YEAR($H31)-(MONTH($H31)&lt;=6),7,1))/365),
IF(AN$2&lt;=$J31,$K31*($I31-SUM($N31:AM31))*MROUND((EDATE($E31,12*AN$2))-(EDATE($E31,12*AM$2)),5)/365,""))))))</f>
        <v/>
      </c>
      <c r="AO31" s="249" t="str">
        <f xml:space="preserve">
IF($M31="SL",
IF($E31&gt;$D$1,"",
IF(DATE(YEAR($E31)+(MONTH($E31)&gt;6)+AN$2,6,30)&gt;$D$1,"",
IF(AND($H31&lt;&gt;"",$H31&lt;DATE(YEAR($E31)-(MONTH($E31)&lt;=6)+AN$2,7,1)),"",
IF(AND(SUM($N31:AN31)&lt;$I31,$H31&lt;&gt;"",$H31&lt;=DATE(YEAR($E31)+(MONTH($E31)&gt;6)+AN$2,6,30),$H31&gt;=DATE(YEAR($E31)-(MONTH($E31)&lt;=6)+AN$2,7,1)),$I31/($J31*365)*(DATE(YEAR($H31),MONTH($H31),DAY($H31))-DATE(YEAR($H31)-(MONTH($H31)&lt;=6),7,1)),
IF(AND(SUM($N31:AN31)&lt;$I31,AO$2&lt;=$J31),$I31/($J31*365)*MROUND((EDATE($E31,12*AO$2))-(EDATE($E31,12*AN$2)),5),
IF(AND(SUM($N31:AN31)&lt;$I31,AO$2&gt;$J31),$I31-SUM($N31:AN31),"")))))),
IF($E31&gt;$D$1,"",
IF(DATE(YEAR($E31)+(MONTH($E31)&gt;6)+AN$2,6,30)&gt;$D$1,"",
IF(AND($H31&lt;&gt;"",$H31&lt;DATE(YEAR($E31)-(MONTH($E31)&lt;=6)+AN$2,7,1)),"",
IF(AND(SUM($N31:AN31)&lt;$I31,$H31&lt;&gt;"",$H31&lt;=DATE(YEAR($E31)+(MONTH($E31)&gt;6)+AN$2,6,30),$H31&gt;=DATE(YEAR($E31)-(MONTH($E31)&lt;=6)+AN$2,7,1)),$K31*($I31-SUM($N31:AN31))*((DATE(YEAR($H31),MONTH($H31),DAY($H31))-DATE(YEAR($H31)-(MONTH($H31)&lt;=6),7,1))/365),
IF(AO$2&lt;=$J31,$K31*($I31-SUM($N31:AN31))*MROUND((EDATE($E31,12*AO$2))-(EDATE($E31,12*AN$2)),5)/365,""))))))</f>
        <v/>
      </c>
      <c r="AP31" s="249" t="str">
        <f xml:space="preserve">
IF($M31="SL",
IF($E31&gt;$D$1,"",
IF(DATE(YEAR($E31)+(MONTH($E31)&gt;6)+AO$2,6,30)&gt;$D$1,"",
IF(AND($H31&lt;&gt;"",$H31&lt;DATE(YEAR($E31)-(MONTH($E31)&lt;=6)+AO$2,7,1)),"",
IF(AND(SUM($N31:AO31)&lt;$I31,$H31&lt;&gt;"",$H31&lt;=DATE(YEAR($E31)+(MONTH($E31)&gt;6)+AO$2,6,30),$H31&gt;=DATE(YEAR($E31)-(MONTH($E31)&lt;=6)+AO$2,7,1)),$I31/($J31*365)*(DATE(YEAR($H31),MONTH($H31),DAY($H31))-DATE(YEAR($H31)-(MONTH($H31)&lt;=6),7,1)),
IF(AND(SUM($N31:AO31)&lt;$I31,AP$2&lt;=$J31),$I31/($J31*365)*MROUND((EDATE($E31,12*AP$2))-(EDATE($E31,12*AO$2)),5),
IF(AND(SUM($N31:AO31)&lt;$I31,AP$2&gt;$J31),$I31-SUM($N31:AO31),"")))))),
IF($E31&gt;$D$1,"",
IF(DATE(YEAR($E31)+(MONTH($E31)&gt;6)+AO$2,6,30)&gt;$D$1,"",
IF(AND($H31&lt;&gt;"",$H31&lt;DATE(YEAR($E31)-(MONTH($E31)&lt;=6)+AO$2,7,1)),"",
IF(AND(SUM($N31:AO31)&lt;$I31,$H31&lt;&gt;"",$H31&lt;=DATE(YEAR($E31)+(MONTH($E31)&gt;6)+AO$2,6,30),$H31&gt;=DATE(YEAR($E31)-(MONTH($E31)&lt;=6)+AO$2,7,1)),$K31*($I31-SUM($N31:AO31))*((DATE(YEAR($H31),MONTH($H31),DAY($H31))-DATE(YEAR($H31)-(MONTH($H31)&lt;=6),7,1))/365),
IF(AP$2&lt;=$J31,$K31*($I31-SUM($N31:AO31))*MROUND((EDATE($E31,12*AP$2))-(EDATE($E31,12*AO$2)),5)/365,""))))))</f>
        <v/>
      </c>
      <c r="AQ31" s="249" t="str">
        <f xml:space="preserve">
IF($M31="SL",
IF($E31&gt;$D$1,"",
IF(DATE(YEAR($E31)+(MONTH($E31)&gt;6)+AP$2,6,30)&gt;$D$1,"",
IF(AND($H31&lt;&gt;"",$H31&lt;DATE(YEAR($E31)-(MONTH($E31)&lt;=6)+AP$2,7,1)),"",
IF(AND(SUM($N31:AP31)&lt;$I31,$H31&lt;&gt;"",$H31&lt;=DATE(YEAR($E31)+(MONTH($E31)&gt;6)+AP$2,6,30),$H31&gt;=DATE(YEAR($E31)-(MONTH($E31)&lt;=6)+AP$2,7,1)),$I31/($J31*365)*(DATE(YEAR($H31),MONTH($H31),DAY($H31))-DATE(YEAR($H31)-(MONTH($H31)&lt;=6),7,1)),
IF(AND(SUM($N31:AP31)&lt;$I31,AQ$2&lt;=$J31),$I31/($J31*365)*MROUND((EDATE($E31,12*AQ$2))-(EDATE($E31,12*AP$2)),5),
IF(AND(SUM($N31:AP31)&lt;$I31,AQ$2&gt;$J31),$I31-SUM($N31:AP31),"")))))),
IF($E31&gt;$D$1,"",
IF(DATE(YEAR($E31)+(MONTH($E31)&gt;6)+AP$2,6,30)&gt;$D$1,"",
IF(AND($H31&lt;&gt;"",$H31&lt;DATE(YEAR($E31)-(MONTH($E31)&lt;=6)+AP$2,7,1)),"",
IF(AND(SUM($N31:AP31)&lt;$I31,$H31&lt;&gt;"",$H31&lt;=DATE(YEAR($E31)+(MONTH($E31)&gt;6)+AP$2,6,30),$H31&gt;=DATE(YEAR($E31)-(MONTH($E31)&lt;=6)+AP$2,7,1)),$K31*($I31-SUM($N31:AP31))*((DATE(YEAR($H31),MONTH($H31),DAY($H31))-DATE(YEAR($H31)-(MONTH($H31)&lt;=6),7,1))/365),
IF(AQ$2&lt;=$J31,$K31*($I31-SUM($N31:AP31))*MROUND((EDATE($E31,12*AQ$2))-(EDATE($E31,12*AP$2)),5)/365,""))))))</f>
        <v/>
      </c>
      <c r="AR31" s="250">
        <f t="shared" si="6"/>
        <v>0</v>
      </c>
      <c r="AS31" s="250">
        <f t="shared" si="7"/>
        <v>0</v>
      </c>
      <c r="AU31" s="250">
        <f t="shared" si="8"/>
        <v>0</v>
      </c>
      <c r="AV31" s="250">
        <f t="shared" si="9"/>
        <v>0</v>
      </c>
      <c r="AW31" s="243" t="str">
        <f t="shared" si="10"/>
        <v/>
      </c>
      <c r="AX31" s="243" t="str">
        <f t="shared" si="11"/>
        <v/>
      </c>
      <c r="AY31" s="290" t="str">
        <f t="shared" si="1"/>
        <v/>
      </c>
    </row>
    <row r="32" spans="2:51" x14ac:dyDescent="0.35">
      <c r="B32" s="244" t="str">
        <f t="shared" si="12"/>
        <v/>
      </c>
      <c r="C32" s="244"/>
      <c r="D32" s="244"/>
      <c r="E32" s="407"/>
      <c r="F32" s="246" t="str">
        <f t="shared" si="3"/>
        <v/>
      </c>
      <c r="G32" s="246" t="str">
        <f t="shared" si="17"/>
        <v/>
      </c>
      <c r="H32" s="408"/>
      <c r="I32" s="250"/>
      <c r="J32" s="244"/>
      <c r="K32" s="247" t="str">
        <f t="shared" si="14"/>
        <v/>
      </c>
      <c r="L32" s="297"/>
      <c r="M32" s="409" t="str">
        <f>IFERROR(VLOOKUP($L32,'Ref tables'!$I$3:$J$4,2,0),"")</f>
        <v/>
      </c>
      <c r="N32" s="249" t="str">
        <f t="shared" si="18"/>
        <v/>
      </c>
      <c r="O32" s="249" t="str">
        <f xml:space="preserve">
IF($M32="SL",
IF($E32&gt;$D$1,"",
IF(DATE(YEAR($E32)+(MONTH($E32)&gt;6)+N$2,6,30)&gt;$D$1,"",
IF(AND($H32&lt;&gt;"",$H32&lt;DATE(YEAR($E32)-(MONTH($E32)&lt;=6)+N$2,7,1)),"",
IF(AND(SUM($N32:N32)&lt;$I32,$H32&lt;&gt;"",$H32&lt;=DATE(YEAR($E32)+(MONTH($E32)&gt;6)+N$2,6,30),$H32&gt;=DATE(YEAR($E32)-(MONTH($E32)&lt;=6)+N$2,7,1)),$I32/($J32*365)*(DATE(YEAR($H32),MONTH($H32),DAY($H32))-DATE(YEAR($H32)-(MONTH($H32)&lt;=6),7,1)),
IF(AND(SUM($N32:N32)&lt;$I32,O$2&lt;=$J32),$I32/($J32*365)*MROUND((EDATE($E32,12*O$2))-(EDATE($E32,12*N$2)),5),
IF(AND(SUM($N32:N32)&lt;$I32,O$2&gt;$J32),$I32-SUM($N32:N32),"")))))),
IF($E32&gt;$D$1,"",
IF(DATE(YEAR($E32)+(MONTH($E32)&gt;6)+N$2,6,30)&gt;$D$1,"",
IF(AND($H32&lt;&gt;"",$H32&lt;DATE(YEAR($E32)-(MONTH($E32)&lt;=6)+N$2,7,1)),"",
IF(AND(SUM($N32:N32)&lt;$I32,$H32&lt;&gt;"",$H32&lt;=DATE(YEAR($E32)+(MONTH($E32)&gt;6)+N$2,6,30),$H32&gt;=DATE(YEAR($E32)-(MONTH($E32)&lt;=6)+N$2,7,1)),$K32*($I32-SUM($N32:N32))*((DATE(YEAR($H32),MONTH($H32),DAY($H32))-DATE(YEAR($H32)-(MONTH($H32)&lt;=6),7,1))/365),
IF(O$2&lt;=$J32,$K32*($I32-SUM($N32:N32))*MROUND((EDATE($E32,12*O$2))-(EDATE($E32,12*N$2)),5)/365,""))))))</f>
        <v/>
      </c>
      <c r="P32" s="249" t="str">
        <f xml:space="preserve">
IF($M32="SL",
IF($E32&gt;$D$1,"",
IF(DATE(YEAR($E32)+(MONTH($E32)&gt;6)+O$2,6,30)&gt;$D$1,"",
IF(AND($H32&lt;&gt;"",$H32&lt;DATE(YEAR($E32)-(MONTH($E32)&lt;=6)+O$2,7,1)),"",
IF(AND(SUM($N32:O32)&lt;$I32,$H32&lt;&gt;"",$H32&lt;=DATE(YEAR($E32)+(MONTH($E32)&gt;6)+O$2,6,30),$H32&gt;=DATE(YEAR($E32)-(MONTH($E32)&lt;=6)+O$2,7,1)),$I32/($J32*365)*(DATE(YEAR($H32),MONTH($H32),DAY($H32))-DATE(YEAR($H32)-(MONTH($H32)&lt;=6),7,1)),
IF(AND(SUM($N32:O32)&lt;$I32,P$2&lt;=$J32),$I32/($J32*365)*MROUND((EDATE($E32,12*P$2))-(EDATE($E32,12*O$2)),5),
IF(AND(SUM($N32:O32)&lt;$I32,P$2&gt;$J32),$I32-SUM($N32:O32),"")))))),
IF($E32&gt;$D$1,"",
IF(DATE(YEAR($E32)+(MONTH($E32)&gt;6)+O$2,6,30)&gt;$D$1,"",
IF(AND($H32&lt;&gt;"",$H32&lt;DATE(YEAR($E32)-(MONTH($E32)&lt;=6)+O$2,7,1)),"",
IF(AND(SUM($N32:O32)&lt;$I32,$H32&lt;&gt;"",$H32&lt;=DATE(YEAR($E32)+(MONTH($E32)&gt;6)+O$2,6,30),$H32&gt;=DATE(YEAR($E32)-(MONTH($E32)&lt;=6)+O$2,7,1)),$K32*($I32-SUM($N32:O32))*((DATE(YEAR($H32),MONTH($H32),DAY($H32))-DATE(YEAR($H32)-(MONTH($H32)&lt;=6),7,1))/365),
IF(P$2&lt;=$J32,$K32*($I32-SUM($N32:O32))*MROUND((EDATE($E32,12*P$2))-(EDATE($E32,12*O$2)),5)/365,""))))))</f>
        <v/>
      </c>
      <c r="Q32" s="249" t="str">
        <f xml:space="preserve">
IF($M32="SL",
IF($E32&gt;$D$1,"",
IF(DATE(YEAR($E32)+(MONTH($E32)&gt;6)+P$2,6,30)&gt;$D$1,"",
IF(AND($H32&lt;&gt;"",$H32&lt;DATE(YEAR($E32)-(MONTH($E32)&lt;=6)+P$2,7,1)),"",
IF(AND(SUM($N32:P32)&lt;$I32,$H32&lt;&gt;"",$H32&lt;=DATE(YEAR($E32)+(MONTH($E32)&gt;6)+P$2,6,30),$H32&gt;=DATE(YEAR($E32)-(MONTH($E32)&lt;=6)+P$2,7,1)),$I32/($J32*365)*(DATE(YEAR($H32),MONTH($H32),DAY($H32))-DATE(YEAR($H32)-(MONTH($H32)&lt;=6),7,1)),
IF(AND(SUM($N32:P32)&lt;$I32,Q$2&lt;=$J32),$I32/($J32*365)*MROUND((EDATE($E32,12*Q$2))-(EDATE($E32,12*P$2)),5),
IF(AND(SUM($N32:P32)&lt;$I32,Q$2&gt;$J32),$I32-SUM($N32:P32),"")))))),
IF($E32&gt;$D$1,"",
IF(DATE(YEAR($E32)+(MONTH($E32)&gt;6)+P$2,6,30)&gt;$D$1,"",
IF(AND($H32&lt;&gt;"",$H32&lt;DATE(YEAR($E32)-(MONTH($E32)&lt;=6)+P$2,7,1)),"",
IF(AND(SUM($N32:P32)&lt;$I32,$H32&lt;&gt;"",$H32&lt;=DATE(YEAR($E32)+(MONTH($E32)&gt;6)+P$2,6,30),$H32&gt;=DATE(YEAR($E32)-(MONTH($E32)&lt;=6)+P$2,7,1)),$K32*($I32-SUM($N32:P32))*((DATE(YEAR($H32),MONTH($H32),DAY($H32))-DATE(YEAR($H32)-(MONTH($H32)&lt;=6),7,1))/365),
IF(Q$2&lt;=$J32,$K32*($I32-SUM($N32:P32))*MROUND((EDATE($E32,12*Q$2))-(EDATE($E32,12*P$2)),5)/365,""))))))</f>
        <v/>
      </c>
      <c r="R32" s="249" t="str">
        <f xml:space="preserve">
IF($M32="SL",
IF($E32&gt;$D$1,"",
IF(DATE(YEAR($E32)+(MONTH($E32)&gt;6)+Q$2,6,30)&gt;$D$1,"",
IF(AND($H32&lt;&gt;"",$H32&lt;DATE(YEAR($E32)-(MONTH($E32)&lt;=6)+Q$2,7,1)),"",
IF(AND(SUM($N32:Q32)&lt;$I32,$H32&lt;&gt;"",$H32&lt;=DATE(YEAR($E32)+(MONTH($E32)&gt;6)+Q$2,6,30),$H32&gt;=DATE(YEAR($E32)-(MONTH($E32)&lt;=6)+Q$2,7,1)),$I32/($J32*365)*(DATE(YEAR($H32),MONTH($H32),DAY($H32))-DATE(YEAR($H32)-(MONTH($H32)&lt;=6),7,1)),
IF(AND(SUM($N32:Q32)&lt;$I32,R$2&lt;=$J32),$I32/($J32*365)*MROUND((EDATE($E32,12*R$2))-(EDATE($E32,12*Q$2)),5),
IF(AND(SUM($N32:Q32)&lt;$I32,R$2&gt;$J32),$I32-SUM($N32:Q32),"")))))),
IF($E32&gt;$D$1,"",
IF(DATE(YEAR($E32)+(MONTH($E32)&gt;6)+Q$2,6,30)&gt;$D$1,"",
IF(AND($H32&lt;&gt;"",$H32&lt;DATE(YEAR($E32)-(MONTH($E32)&lt;=6)+Q$2,7,1)),"",
IF(AND(SUM($N32:Q32)&lt;$I32,$H32&lt;&gt;"",$H32&lt;=DATE(YEAR($E32)+(MONTH($E32)&gt;6)+Q$2,6,30),$H32&gt;=DATE(YEAR($E32)-(MONTH($E32)&lt;=6)+Q$2,7,1)),$K32*($I32-SUM($N32:Q32))*((DATE(YEAR($H32),MONTH($H32),DAY($H32))-DATE(YEAR($H32)-(MONTH($H32)&lt;=6),7,1))/365),
IF(R$2&lt;=$J32,$K32*($I32-SUM($N32:Q32))*MROUND((EDATE($E32,12*R$2))-(EDATE($E32,12*Q$2)),5)/365,""))))))</f>
        <v/>
      </c>
      <c r="S32" s="249" t="str">
        <f xml:space="preserve">
IF($M32="SL",
IF($E32&gt;$D$1,"",
IF(DATE(YEAR($E32)+(MONTH($E32)&gt;6)+R$2,6,30)&gt;$D$1,"",
IF(AND($H32&lt;&gt;"",$H32&lt;DATE(YEAR($E32)-(MONTH($E32)&lt;=6)+R$2,7,1)),"",
IF(AND(SUM($N32:R32)&lt;$I32,$H32&lt;&gt;"",$H32&lt;=DATE(YEAR($E32)+(MONTH($E32)&gt;6)+R$2,6,30),$H32&gt;=DATE(YEAR($E32)-(MONTH($E32)&lt;=6)+R$2,7,1)),$I32/($J32*365)*(DATE(YEAR($H32),MONTH($H32),DAY($H32))-DATE(YEAR($H32)-(MONTH($H32)&lt;=6),7,1)),
IF(AND(SUM($N32:R32)&lt;$I32,S$2&lt;=$J32),$I32/($J32*365)*MROUND((EDATE($E32,12*S$2))-(EDATE($E32,12*R$2)),5),
IF(AND(SUM($N32:R32)&lt;$I32,S$2&gt;$J32),$I32-SUM($N32:R32),"")))))),
IF($E32&gt;$D$1,"",
IF(DATE(YEAR($E32)+(MONTH($E32)&gt;6)+R$2,6,30)&gt;$D$1,"",
IF(AND($H32&lt;&gt;"",$H32&lt;DATE(YEAR($E32)-(MONTH($E32)&lt;=6)+R$2,7,1)),"",
IF(AND(SUM($N32:R32)&lt;$I32,$H32&lt;&gt;"",$H32&lt;=DATE(YEAR($E32)+(MONTH($E32)&gt;6)+R$2,6,30),$H32&gt;=DATE(YEAR($E32)-(MONTH($E32)&lt;=6)+R$2,7,1)),$K32*($I32-SUM($N32:R32))*((DATE(YEAR($H32),MONTH($H32),DAY($H32))-DATE(YEAR($H32)-(MONTH($H32)&lt;=6),7,1))/365),
IF(S$2&lt;=$J32,$K32*($I32-SUM($N32:R32))*MROUND((EDATE($E32,12*S$2))-(EDATE($E32,12*R$2)),5)/365,""))))))</f>
        <v/>
      </c>
      <c r="T32" s="249" t="str">
        <f xml:space="preserve">
IF($M32="SL",
IF($E32&gt;$D$1,"",
IF(DATE(YEAR($E32)+(MONTH($E32)&gt;6)+S$2,6,30)&gt;$D$1,"",
IF(AND($H32&lt;&gt;"",$H32&lt;DATE(YEAR($E32)-(MONTH($E32)&lt;=6)+S$2,7,1)),"",
IF(AND(SUM($N32:S32)&lt;$I32,$H32&lt;&gt;"",$H32&lt;=DATE(YEAR($E32)+(MONTH($E32)&gt;6)+S$2,6,30),$H32&gt;=DATE(YEAR($E32)-(MONTH($E32)&lt;=6)+S$2,7,1)),$I32/($J32*365)*(DATE(YEAR($H32),MONTH($H32),DAY($H32))-DATE(YEAR($H32)-(MONTH($H32)&lt;=6),7,1)),
IF(AND(SUM($N32:S32)&lt;$I32,T$2&lt;=$J32),$I32/($J32*365)*MROUND((EDATE($E32,12*T$2))-(EDATE($E32,12*S$2)),5),
IF(AND(SUM($N32:S32)&lt;$I32,T$2&gt;$J32),$I32-SUM($N32:S32),"")))))),
IF($E32&gt;$D$1,"",
IF(DATE(YEAR($E32)+(MONTH($E32)&gt;6)+S$2,6,30)&gt;$D$1,"",
IF(AND($H32&lt;&gt;"",$H32&lt;DATE(YEAR($E32)-(MONTH($E32)&lt;=6)+S$2,7,1)),"",
IF(AND(SUM($N32:S32)&lt;$I32,$H32&lt;&gt;"",$H32&lt;=DATE(YEAR($E32)+(MONTH($E32)&gt;6)+S$2,6,30),$H32&gt;=DATE(YEAR($E32)-(MONTH($E32)&lt;=6)+S$2,7,1)),$K32*($I32-SUM($N32:S32))*((DATE(YEAR($H32),MONTH($H32),DAY($H32))-DATE(YEAR($H32)-(MONTH($H32)&lt;=6),7,1))/365),
IF(T$2&lt;=$J32,$K32*($I32-SUM($N32:S32))*MROUND((EDATE($E32,12*T$2))-(EDATE($E32,12*S$2)),5)/365,""))))))</f>
        <v/>
      </c>
      <c r="U32" s="249" t="str">
        <f xml:space="preserve">
IF($M32="SL",
IF($E32&gt;$D$1,"",
IF(DATE(YEAR($E32)+(MONTH($E32)&gt;6)+T$2,6,30)&gt;$D$1,"",
IF(AND($H32&lt;&gt;"",$H32&lt;DATE(YEAR($E32)-(MONTH($E32)&lt;=6)+T$2,7,1)),"",
IF(AND(SUM($N32:T32)&lt;$I32,$H32&lt;&gt;"",$H32&lt;=DATE(YEAR($E32)+(MONTH($E32)&gt;6)+T$2,6,30),$H32&gt;=DATE(YEAR($E32)-(MONTH($E32)&lt;=6)+T$2,7,1)),$I32/($J32*365)*(DATE(YEAR($H32),MONTH($H32),DAY($H32))-DATE(YEAR($H32)-(MONTH($H32)&lt;=6),7,1)),
IF(AND(SUM($N32:T32)&lt;$I32,U$2&lt;=$J32),$I32/($J32*365)*MROUND((EDATE($E32,12*U$2))-(EDATE($E32,12*T$2)),5),
IF(AND(SUM($N32:T32)&lt;$I32,U$2&gt;$J32),$I32-SUM($N32:T32),"")))))),
IF($E32&gt;$D$1,"",
IF(DATE(YEAR($E32)+(MONTH($E32)&gt;6)+T$2,6,30)&gt;$D$1,"",
IF(AND($H32&lt;&gt;"",$H32&lt;DATE(YEAR($E32)-(MONTH($E32)&lt;=6)+T$2,7,1)),"",
IF(AND(SUM($N32:T32)&lt;$I32,$H32&lt;&gt;"",$H32&lt;=DATE(YEAR($E32)+(MONTH($E32)&gt;6)+T$2,6,30),$H32&gt;=DATE(YEAR($E32)-(MONTH($E32)&lt;=6)+T$2,7,1)),$K32*($I32-SUM($N32:T32))*((DATE(YEAR($H32),MONTH($H32),DAY($H32))-DATE(YEAR($H32)-(MONTH($H32)&lt;=6),7,1))/365),
IF(U$2&lt;=$J32,$K32*($I32-SUM($N32:T32))*MROUND((EDATE($E32,12*U$2))-(EDATE($E32,12*T$2)),5)/365,""))))))</f>
        <v/>
      </c>
      <c r="V32" s="249" t="str">
        <f xml:space="preserve">
IF($M32="SL",
IF($E32&gt;$D$1,"",
IF(DATE(YEAR($E32)+(MONTH($E32)&gt;6)+U$2,6,30)&gt;$D$1,"",
IF(AND($H32&lt;&gt;"",$H32&lt;DATE(YEAR($E32)-(MONTH($E32)&lt;=6)+U$2,7,1)),"",
IF(AND(SUM($N32:U32)&lt;$I32,$H32&lt;&gt;"",$H32&lt;=DATE(YEAR($E32)+(MONTH($E32)&gt;6)+U$2,6,30),$H32&gt;=DATE(YEAR($E32)-(MONTH($E32)&lt;=6)+U$2,7,1)),$I32/($J32*365)*(DATE(YEAR($H32),MONTH($H32),DAY($H32))-DATE(YEAR($H32)-(MONTH($H32)&lt;=6),7,1)),
IF(AND(SUM($N32:U32)&lt;$I32,V$2&lt;=$J32),$I32/($J32*365)*MROUND((EDATE($E32,12*V$2))-(EDATE($E32,12*U$2)),5),
IF(AND(SUM($N32:U32)&lt;$I32,V$2&gt;$J32),$I32-SUM($N32:U32),"")))))),
IF($E32&gt;$D$1,"",
IF(DATE(YEAR($E32)+(MONTH($E32)&gt;6)+U$2,6,30)&gt;$D$1,"",
IF(AND($H32&lt;&gt;"",$H32&lt;DATE(YEAR($E32)-(MONTH($E32)&lt;=6)+U$2,7,1)),"",
IF(AND(SUM($N32:U32)&lt;$I32,$H32&lt;&gt;"",$H32&lt;=DATE(YEAR($E32)+(MONTH($E32)&gt;6)+U$2,6,30),$H32&gt;=DATE(YEAR($E32)-(MONTH($E32)&lt;=6)+U$2,7,1)),$K32*($I32-SUM($N32:U32))*((DATE(YEAR($H32),MONTH($H32),DAY($H32))-DATE(YEAR($H32)-(MONTH($H32)&lt;=6),7,1))/365),
IF(V$2&lt;=$J32,$K32*($I32-SUM($N32:U32))*MROUND((EDATE($E32,12*V$2))-(EDATE($E32,12*U$2)),5)/365,""))))))</f>
        <v/>
      </c>
      <c r="W32" s="249" t="str">
        <f xml:space="preserve">
IF($M32="SL",
IF($E32&gt;$D$1,"",
IF(DATE(YEAR($E32)+(MONTH($E32)&gt;6)+V$2,6,30)&gt;$D$1,"",
IF(AND($H32&lt;&gt;"",$H32&lt;DATE(YEAR($E32)-(MONTH($E32)&lt;=6)+V$2,7,1)),"",
IF(AND(SUM($N32:V32)&lt;$I32,$H32&lt;&gt;"",$H32&lt;=DATE(YEAR($E32)+(MONTH($E32)&gt;6)+V$2,6,30),$H32&gt;=DATE(YEAR($E32)-(MONTH($E32)&lt;=6)+V$2,7,1)),$I32/($J32*365)*(DATE(YEAR($H32),MONTH($H32),DAY($H32))-DATE(YEAR($H32)-(MONTH($H32)&lt;=6),7,1)),
IF(AND(SUM($N32:V32)&lt;$I32,W$2&lt;=$J32),$I32/($J32*365)*MROUND((EDATE($E32,12*W$2))-(EDATE($E32,12*V$2)),5),
IF(AND(SUM($N32:V32)&lt;$I32,W$2&gt;$J32),$I32-SUM($N32:V32),"")))))),
IF($E32&gt;$D$1,"",
IF(DATE(YEAR($E32)+(MONTH($E32)&gt;6)+V$2,6,30)&gt;$D$1,"",
IF(AND($H32&lt;&gt;"",$H32&lt;DATE(YEAR($E32)-(MONTH($E32)&lt;=6)+V$2,7,1)),"",
IF(AND(SUM($N32:V32)&lt;$I32,$H32&lt;&gt;"",$H32&lt;=DATE(YEAR($E32)+(MONTH($E32)&gt;6)+V$2,6,30),$H32&gt;=DATE(YEAR($E32)-(MONTH($E32)&lt;=6)+V$2,7,1)),$K32*($I32-SUM($N32:V32))*((DATE(YEAR($H32),MONTH($H32),DAY($H32))-DATE(YEAR($H32)-(MONTH($H32)&lt;=6),7,1))/365),
IF(W$2&lt;=$J32,$K32*($I32-SUM($N32:V32))*MROUND((EDATE($E32,12*W$2))-(EDATE($E32,12*V$2)),5)/365,""))))))</f>
        <v/>
      </c>
      <c r="X32" s="249" t="str">
        <f xml:space="preserve">
IF($M32="SL",
IF($E32&gt;$D$1,"",
IF(DATE(YEAR($E32)+(MONTH($E32)&gt;6)+W$2,6,30)&gt;$D$1,"",
IF(AND($H32&lt;&gt;"",$H32&lt;DATE(YEAR($E32)-(MONTH($E32)&lt;=6)+W$2,7,1)),"",
IF(AND(SUM($N32:W32)&lt;$I32,$H32&lt;&gt;"",$H32&lt;=DATE(YEAR($E32)+(MONTH($E32)&gt;6)+W$2,6,30),$H32&gt;=DATE(YEAR($E32)-(MONTH($E32)&lt;=6)+W$2,7,1)),$I32/($J32*365)*(DATE(YEAR($H32),MONTH($H32),DAY($H32))-DATE(YEAR($H32)-(MONTH($H32)&lt;=6),7,1)),
IF(AND(SUM($N32:W32)&lt;$I32,X$2&lt;=$J32),$I32/($J32*365)*MROUND((EDATE($E32,12*X$2))-(EDATE($E32,12*W$2)),5),
IF(AND(SUM($N32:W32)&lt;$I32,X$2&gt;$J32),$I32-SUM($N32:W32),"")))))),
IF($E32&gt;$D$1,"",
IF(DATE(YEAR($E32)+(MONTH($E32)&gt;6)+W$2,6,30)&gt;$D$1,"",
IF(AND($H32&lt;&gt;"",$H32&lt;DATE(YEAR($E32)-(MONTH($E32)&lt;=6)+W$2,7,1)),"",
IF(AND(SUM($N32:W32)&lt;$I32,$H32&lt;&gt;"",$H32&lt;=DATE(YEAR($E32)+(MONTH($E32)&gt;6)+W$2,6,30),$H32&gt;=DATE(YEAR($E32)-(MONTH($E32)&lt;=6)+W$2,7,1)),$K32*($I32-SUM($N32:W32))*((DATE(YEAR($H32),MONTH($H32),DAY($H32))-DATE(YEAR($H32)-(MONTH($H32)&lt;=6),7,1))/365),
IF(X$2&lt;=$J32,$K32*($I32-SUM($N32:W32))*MROUND((EDATE($E32,12*X$2))-(EDATE($E32,12*W$2)),5)/365,""))))))</f>
        <v/>
      </c>
      <c r="Y32" s="249" t="str">
        <f xml:space="preserve">
IF($M32="SL",
IF($E32&gt;$D$1,"",
IF(DATE(YEAR($E32)+(MONTH($E32)&gt;6)+X$2,6,30)&gt;$D$1,"",
IF(AND($H32&lt;&gt;"",$H32&lt;DATE(YEAR($E32)-(MONTH($E32)&lt;=6)+X$2,7,1)),"",
IF(AND(SUM($N32:X32)&lt;$I32,$H32&lt;&gt;"",$H32&lt;=DATE(YEAR($E32)+(MONTH($E32)&gt;6)+X$2,6,30),$H32&gt;=DATE(YEAR($E32)-(MONTH($E32)&lt;=6)+X$2,7,1)),$I32/($J32*365)*(DATE(YEAR($H32),MONTH($H32),DAY($H32))-DATE(YEAR($H32)-(MONTH($H32)&lt;=6),7,1)),
IF(AND(SUM($N32:X32)&lt;$I32,Y$2&lt;=$J32),$I32/($J32*365)*MROUND((EDATE($E32,12*Y$2))-(EDATE($E32,12*X$2)),5),
IF(AND(SUM($N32:X32)&lt;$I32,Y$2&gt;$J32),$I32-SUM($N32:X32),"")))))),
IF($E32&gt;$D$1,"",
IF(DATE(YEAR($E32)+(MONTH($E32)&gt;6)+X$2,6,30)&gt;$D$1,"",
IF(AND($H32&lt;&gt;"",$H32&lt;DATE(YEAR($E32)-(MONTH($E32)&lt;=6)+X$2,7,1)),"",
IF(AND(SUM($N32:X32)&lt;$I32,$H32&lt;&gt;"",$H32&lt;=DATE(YEAR($E32)+(MONTH($E32)&gt;6)+X$2,6,30),$H32&gt;=DATE(YEAR($E32)-(MONTH($E32)&lt;=6)+X$2,7,1)),$K32*($I32-SUM($N32:X32))*((DATE(YEAR($H32),MONTH($H32),DAY($H32))-DATE(YEAR($H32)-(MONTH($H32)&lt;=6),7,1))/365),
IF(Y$2&lt;=$J32,$K32*($I32-SUM($N32:X32))*MROUND((EDATE($E32,12*Y$2))-(EDATE($E32,12*X$2)),5)/365,""))))))</f>
        <v/>
      </c>
      <c r="Z32" s="249" t="str">
        <f xml:space="preserve">
IF($M32="SL",
IF($E32&gt;$D$1,"",
IF(DATE(YEAR($E32)+(MONTH($E32)&gt;6)+Y$2,6,30)&gt;$D$1,"",
IF(AND($H32&lt;&gt;"",$H32&lt;DATE(YEAR($E32)-(MONTH($E32)&lt;=6)+Y$2,7,1)),"",
IF(AND(SUM($N32:Y32)&lt;$I32,$H32&lt;&gt;"",$H32&lt;=DATE(YEAR($E32)+(MONTH($E32)&gt;6)+Y$2,6,30),$H32&gt;=DATE(YEAR($E32)-(MONTH($E32)&lt;=6)+Y$2,7,1)),$I32/($J32*365)*(DATE(YEAR($H32),MONTH($H32),DAY($H32))-DATE(YEAR($H32)-(MONTH($H32)&lt;=6),7,1)),
IF(AND(SUM($N32:Y32)&lt;$I32,Z$2&lt;=$J32),$I32/($J32*365)*MROUND((EDATE($E32,12*Z$2))-(EDATE($E32,12*Y$2)),5),
IF(AND(SUM($N32:Y32)&lt;$I32,Z$2&gt;$J32),$I32-SUM($N32:Y32),"")))))),
IF($E32&gt;$D$1,"",
IF(DATE(YEAR($E32)+(MONTH($E32)&gt;6)+Y$2,6,30)&gt;$D$1,"",
IF(AND($H32&lt;&gt;"",$H32&lt;DATE(YEAR($E32)-(MONTH($E32)&lt;=6)+Y$2,7,1)),"",
IF(AND(SUM($N32:Y32)&lt;$I32,$H32&lt;&gt;"",$H32&lt;=DATE(YEAR($E32)+(MONTH($E32)&gt;6)+Y$2,6,30),$H32&gt;=DATE(YEAR($E32)-(MONTH($E32)&lt;=6)+Y$2,7,1)),$K32*($I32-SUM($N32:Y32))*((DATE(YEAR($H32),MONTH($H32),DAY($H32))-DATE(YEAR($H32)-(MONTH($H32)&lt;=6),7,1))/365),
IF(Z$2&lt;=$J32,$K32*($I32-SUM($N32:Y32))*MROUND((EDATE($E32,12*Z$2))-(EDATE($E32,12*Y$2)),5)/365,""))))))</f>
        <v/>
      </c>
      <c r="AA32" s="249" t="str">
        <f xml:space="preserve">
IF($M32="SL",
IF($E32&gt;$D$1,"",
IF(DATE(YEAR($E32)+(MONTH($E32)&gt;6)+Z$2,6,30)&gt;$D$1,"",
IF(AND($H32&lt;&gt;"",$H32&lt;DATE(YEAR($E32)-(MONTH($E32)&lt;=6)+Z$2,7,1)),"",
IF(AND(SUM($N32:Z32)&lt;$I32,$H32&lt;&gt;"",$H32&lt;=DATE(YEAR($E32)+(MONTH($E32)&gt;6)+Z$2,6,30),$H32&gt;=DATE(YEAR($E32)-(MONTH($E32)&lt;=6)+Z$2,7,1)),$I32/($J32*365)*(DATE(YEAR($H32),MONTH($H32),DAY($H32))-DATE(YEAR($H32)-(MONTH($H32)&lt;=6),7,1)),
IF(AND(SUM($N32:Z32)&lt;$I32,AA$2&lt;=$J32),$I32/($J32*365)*MROUND((EDATE($E32,12*AA$2))-(EDATE($E32,12*Z$2)),5),
IF(AND(SUM($N32:Z32)&lt;$I32,AA$2&gt;$J32),$I32-SUM($N32:Z32),"")))))),
IF($E32&gt;$D$1,"",
IF(DATE(YEAR($E32)+(MONTH($E32)&gt;6)+Z$2,6,30)&gt;$D$1,"",
IF(AND($H32&lt;&gt;"",$H32&lt;DATE(YEAR($E32)-(MONTH($E32)&lt;=6)+Z$2,7,1)),"",
IF(AND(SUM($N32:Z32)&lt;$I32,$H32&lt;&gt;"",$H32&lt;=DATE(YEAR($E32)+(MONTH($E32)&gt;6)+Z$2,6,30),$H32&gt;=DATE(YEAR($E32)-(MONTH($E32)&lt;=6)+Z$2,7,1)),$K32*($I32-SUM($N32:Z32))*((DATE(YEAR($H32),MONTH($H32),DAY($H32))-DATE(YEAR($H32)-(MONTH($H32)&lt;=6),7,1))/365),
IF(AA$2&lt;=$J32,$K32*($I32-SUM($N32:Z32))*MROUND((EDATE($E32,12*AA$2))-(EDATE($E32,12*Z$2)),5)/365,""))))))</f>
        <v/>
      </c>
      <c r="AB32" s="249" t="str">
        <f xml:space="preserve">
IF($M32="SL",
IF($E32&gt;$D$1,"",
IF(DATE(YEAR($E32)+(MONTH($E32)&gt;6)+AA$2,6,30)&gt;$D$1,"",
IF(AND($H32&lt;&gt;"",$H32&lt;DATE(YEAR($E32)-(MONTH($E32)&lt;=6)+AA$2,7,1)),"",
IF(AND(SUM($N32:AA32)&lt;$I32,$H32&lt;&gt;"",$H32&lt;=DATE(YEAR($E32)+(MONTH($E32)&gt;6)+AA$2,6,30),$H32&gt;=DATE(YEAR($E32)-(MONTH($E32)&lt;=6)+AA$2,7,1)),$I32/($J32*365)*(DATE(YEAR($H32),MONTH($H32),DAY($H32))-DATE(YEAR($H32)-(MONTH($H32)&lt;=6),7,1)),
IF(AND(SUM($N32:AA32)&lt;$I32,AB$2&lt;=$J32),$I32/($J32*365)*MROUND((EDATE($E32,12*AB$2))-(EDATE($E32,12*AA$2)),5),
IF(AND(SUM($N32:AA32)&lt;$I32,AB$2&gt;$J32),$I32-SUM($N32:AA32),"")))))),
IF($E32&gt;$D$1,"",
IF(DATE(YEAR($E32)+(MONTH($E32)&gt;6)+AA$2,6,30)&gt;$D$1,"",
IF(AND($H32&lt;&gt;"",$H32&lt;DATE(YEAR($E32)-(MONTH($E32)&lt;=6)+AA$2,7,1)),"",
IF(AND(SUM($N32:AA32)&lt;$I32,$H32&lt;&gt;"",$H32&lt;=DATE(YEAR($E32)+(MONTH($E32)&gt;6)+AA$2,6,30),$H32&gt;=DATE(YEAR($E32)-(MONTH($E32)&lt;=6)+AA$2,7,1)),$K32*($I32-SUM($N32:AA32))*((DATE(YEAR($H32),MONTH($H32),DAY($H32))-DATE(YEAR($H32)-(MONTH($H32)&lt;=6),7,1))/365),
IF(AB$2&lt;=$J32,$K32*($I32-SUM($N32:AA32))*MROUND((EDATE($E32,12*AB$2))-(EDATE($E32,12*AA$2)),5)/365,""))))))</f>
        <v/>
      </c>
      <c r="AC32" s="249" t="str">
        <f xml:space="preserve">
IF($M32="SL",
IF($E32&gt;$D$1,"",
IF(DATE(YEAR($E32)+(MONTH($E32)&gt;6)+AB$2,6,30)&gt;$D$1,"",
IF(AND($H32&lt;&gt;"",$H32&lt;DATE(YEAR($E32)-(MONTH($E32)&lt;=6)+AB$2,7,1)),"",
IF(AND(SUM($N32:AB32)&lt;$I32,$H32&lt;&gt;"",$H32&lt;=DATE(YEAR($E32)+(MONTH($E32)&gt;6)+AB$2,6,30),$H32&gt;=DATE(YEAR($E32)-(MONTH($E32)&lt;=6)+AB$2,7,1)),$I32/($J32*365)*(DATE(YEAR($H32),MONTH($H32),DAY($H32))-DATE(YEAR($H32)-(MONTH($H32)&lt;=6),7,1)),
IF(AND(SUM($N32:AB32)&lt;$I32,AC$2&lt;=$J32),$I32/($J32*365)*MROUND((EDATE($E32,12*AC$2))-(EDATE($E32,12*AB$2)),5),
IF(AND(SUM($N32:AB32)&lt;$I32,AC$2&gt;$J32),$I32-SUM($N32:AB32),"")))))),
IF($E32&gt;$D$1,"",
IF(DATE(YEAR($E32)+(MONTH($E32)&gt;6)+AB$2,6,30)&gt;$D$1,"",
IF(AND($H32&lt;&gt;"",$H32&lt;DATE(YEAR($E32)-(MONTH($E32)&lt;=6)+AB$2,7,1)),"",
IF(AND(SUM($N32:AB32)&lt;$I32,$H32&lt;&gt;"",$H32&lt;=DATE(YEAR($E32)+(MONTH($E32)&gt;6)+AB$2,6,30),$H32&gt;=DATE(YEAR($E32)-(MONTH($E32)&lt;=6)+AB$2,7,1)),$K32*($I32-SUM($N32:AB32))*((DATE(YEAR($H32),MONTH($H32),DAY($H32))-DATE(YEAR($H32)-(MONTH($H32)&lt;=6),7,1))/365),
IF(AC$2&lt;=$J32,$K32*($I32-SUM($N32:AB32))*MROUND((EDATE($E32,12*AC$2))-(EDATE($E32,12*AB$2)),5)/365,""))))))</f>
        <v/>
      </c>
      <c r="AD32" s="249" t="str">
        <f xml:space="preserve">
IF($M32="SL",
IF($E32&gt;$D$1,"",
IF(DATE(YEAR($E32)+(MONTH($E32)&gt;6)+AC$2,6,30)&gt;$D$1,"",
IF(AND($H32&lt;&gt;"",$H32&lt;DATE(YEAR($E32)-(MONTH($E32)&lt;=6)+AC$2,7,1)),"",
IF(AND(SUM($N32:AC32)&lt;$I32,$H32&lt;&gt;"",$H32&lt;=DATE(YEAR($E32)+(MONTH($E32)&gt;6)+AC$2,6,30),$H32&gt;=DATE(YEAR($E32)-(MONTH($E32)&lt;=6)+AC$2,7,1)),$I32/($J32*365)*(DATE(YEAR($H32),MONTH($H32),DAY($H32))-DATE(YEAR($H32)-(MONTH($H32)&lt;=6),7,1)),
IF(AND(SUM($N32:AC32)&lt;$I32,AD$2&lt;=$J32),$I32/($J32*365)*MROUND((EDATE($E32,12*AD$2))-(EDATE($E32,12*AC$2)),5),
IF(AND(SUM($N32:AC32)&lt;$I32,AD$2&gt;$J32),$I32-SUM($N32:AC32),"")))))),
IF($E32&gt;$D$1,"",
IF(DATE(YEAR($E32)+(MONTH($E32)&gt;6)+AC$2,6,30)&gt;$D$1,"",
IF(AND($H32&lt;&gt;"",$H32&lt;DATE(YEAR($E32)-(MONTH($E32)&lt;=6)+AC$2,7,1)),"",
IF(AND(SUM($N32:AC32)&lt;$I32,$H32&lt;&gt;"",$H32&lt;=DATE(YEAR($E32)+(MONTH($E32)&gt;6)+AC$2,6,30),$H32&gt;=DATE(YEAR($E32)-(MONTH($E32)&lt;=6)+AC$2,7,1)),$K32*($I32-SUM($N32:AC32))*((DATE(YEAR($H32),MONTH($H32),DAY($H32))-DATE(YEAR($H32)-(MONTH($H32)&lt;=6),7,1))/365),
IF(AD$2&lt;=$J32,$K32*($I32-SUM($N32:AC32))*MROUND((EDATE($E32,12*AD$2))-(EDATE($E32,12*AC$2)),5)/365,""))))))</f>
        <v/>
      </c>
      <c r="AE32" s="249" t="str">
        <f xml:space="preserve">
IF($M32="SL",
IF($E32&gt;$D$1,"",
IF(DATE(YEAR($E32)+(MONTH($E32)&gt;6)+AD$2,6,30)&gt;$D$1,"",
IF(AND($H32&lt;&gt;"",$H32&lt;DATE(YEAR($E32)-(MONTH($E32)&lt;=6)+AD$2,7,1)),"",
IF(AND(SUM($N32:AD32)&lt;$I32,$H32&lt;&gt;"",$H32&lt;=DATE(YEAR($E32)+(MONTH($E32)&gt;6)+AD$2,6,30),$H32&gt;=DATE(YEAR($E32)-(MONTH($E32)&lt;=6)+AD$2,7,1)),$I32/($J32*365)*(DATE(YEAR($H32),MONTH($H32),DAY($H32))-DATE(YEAR($H32)-(MONTH($H32)&lt;=6),7,1)),
IF(AND(SUM($N32:AD32)&lt;$I32,AE$2&lt;=$J32),$I32/($J32*365)*MROUND((EDATE($E32,12*AE$2))-(EDATE($E32,12*AD$2)),5),
IF(AND(SUM($N32:AD32)&lt;$I32,AE$2&gt;$J32),$I32-SUM($N32:AD32),"")))))),
IF($E32&gt;$D$1,"",
IF(DATE(YEAR($E32)+(MONTH($E32)&gt;6)+AD$2,6,30)&gt;$D$1,"",
IF(AND($H32&lt;&gt;"",$H32&lt;DATE(YEAR($E32)-(MONTH($E32)&lt;=6)+AD$2,7,1)),"",
IF(AND(SUM($N32:AD32)&lt;$I32,$H32&lt;&gt;"",$H32&lt;=DATE(YEAR($E32)+(MONTH($E32)&gt;6)+AD$2,6,30),$H32&gt;=DATE(YEAR($E32)-(MONTH($E32)&lt;=6)+AD$2,7,1)),$K32*($I32-SUM($N32:AD32))*((DATE(YEAR($H32),MONTH($H32),DAY($H32))-DATE(YEAR($H32)-(MONTH($H32)&lt;=6),7,1))/365),
IF(AE$2&lt;=$J32,$K32*($I32-SUM($N32:AD32))*MROUND((EDATE($E32,12*AE$2))-(EDATE($E32,12*AD$2)),5)/365,""))))))</f>
        <v/>
      </c>
      <c r="AF32" s="249" t="str">
        <f xml:space="preserve">
IF($M32="SL",
IF($E32&gt;$D$1,"",
IF(DATE(YEAR($E32)+(MONTH($E32)&gt;6)+AE$2,6,30)&gt;$D$1,"",
IF(AND($H32&lt;&gt;"",$H32&lt;DATE(YEAR($E32)-(MONTH($E32)&lt;=6)+AE$2,7,1)),"",
IF(AND(SUM($N32:AE32)&lt;$I32,$H32&lt;&gt;"",$H32&lt;=DATE(YEAR($E32)+(MONTH($E32)&gt;6)+AE$2,6,30),$H32&gt;=DATE(YEAR($E32)-(MONTH($E32)&lt;=6)+AE$2,7,1)),$I32/($J32*365)*(DATE(YEAR($H32),MONTH($H32),DAY($H32))-DATE(YEAR($H32)-(MONTH($H32)&lt;=6),7,1)),
IF(AND(SUM($N32:AE32)&lt;$I32,AF$2&lt;=$J32),$I32/($J32*365)*MROUND((EDATE($E32,12*AF$2))-(EDATE($E32,12*AE$2)),5),
IF(AND(SUM($N32:AE32)&lt;$I32,AF$2&gt;$J32),$I32-SUM($N32:AE32),"")))))),
IF($E32&gt;$D$1,"",
IF(DATE(YEAR($E32)+(MONTH($E32)&gt;6)+AE$2,6,30)&gt;$D$1,"",
IF(AND($H32&lt;&gt;"",$H32&lt;DATE(YEAR($E32)-(MONTH($E32)&lt;=6)+AE$2,7,1)),"",
IF(AND(SUM($N32:AE32)&lt;$I32,$H32&lt;&gt;"",$H32&lt;=DATE(YEAR($E32)+(MONTH($E32)&gt;6)+AE$2,6,30),$H32&gt;=DATE(YEAR($E32)-(MONTH($E32)&lt;=6)+AE$2,7,1)),$K32*($I32-SUM($N32:AE32))*((DATE(YEAR($H32),MONTH($H32),DAY($H32))-DATE(YEAR($H32)-(MONTH($H32)&lt;=6),7,1))/365),
IF(AF$2&lt;=$J32,$K32*($I32-SUM($N32:AE32))*MROUND((EDATE($E32,12*AF$2))-(EDATE($E32,12*AE$2)),5)/365,""))))))</f>
        <v/>
      </c>
      <c r="AG32" s="249" t="str">
        <f xml:space="preserve">
IF($M32="SL",
IF($E32&gt;$D$1,"",
IF(DATE(YEAR($E32)+(MONTH($E32)&gt;6)+AF$2,6,30)&gt;$D$1,"",
IF(AND($H32&lt;&gt;"",$H32&lt;DATE(YEAR($E32)-(MONTH($E32)&lt;=6)+AF$2,7,1)),"",
IF(AND(SUM($N32:AF32)&lt;$I32,$H32&lt;&gt;"",$H32&lt;=DATE(YEAR($E32)+(MONTH($E32)&gt;6)+AF$2,6,30),$H32&gt;=DATE(YEAR($E32)-(MONTH($E32)&lt;=6)+AF$2,7,1)),$I32/($J32*365)*(DATE(YEAR($H32),MONTH($H32),DAY($H32))-DATE(YEAR($H32)-(MONTH($H32)&lt;=6),7,1)),
IF(AND(SUM($N32:AF32)&lt;$I32,AG$2&lt;=$J32),$I32/($J32*365)*MROUND((EDATE($E32,12*AG$2))-(EDATE($E32,12*AF$2)),5),
IF(AND(SUM($N32:AF32)&lt;$I32,AG$2&gt;$J32),$I32-SUM($N32:AF32),"")))))),
IF($E32&gt;$D$1,"",
IF(DATE(YEAR($E32)+(MONTH($E32)&gt;6)+AF$2,6,30)&gt;$D$1,"",
IF(AND($H32&lt;&gt;"",$H32&lt;DATE(YEAR($E32)-(MONTH($E32)&lt;=6)+AF$2,7,1)),"",
IF(AND(SUM($N32:AF32)&lt;$I32,$H32&lt;&gt;"",$H32&lt;=DATE(YEAR($E32)+(MONTH($E32)&gt;6)+AF$2,6,30),$H32&gt;=DATE(YEAR($E32)-(MONTH($E32)&lt;=6)+AF$2,7,1)),$K32*($I32-SUM($N32:AF32))*((DATE(YEAR($H32),MONTH($H32),DAY($H32))-DATE(YEAR($H32)-(MONTH($H32)&lt;=6),7,1))/365),
IF(AG$2&lt;=$J32,$K32*($I32-SUM($N32:AF32))*MROUND((EDATE($E32,12*AG$2))-(EDATE($E32,12*AF$2)),5)/365,""))))))</f>
        <v/>
      </c>
      <c r="AH32" s="249" t="str">
        <f xml:space="preserve">
IF($M32="SL",
IF($E32&gt;$D$1,"",
IF(DATE(YEAR($E32)+(MONTH($E32)&gt;6)+AG$2,6,30)&gt;$D$1,"",
IF(AND($H32&lt;&gt;"",$H32&lt;DATE(YEAR($E32)-(MONTH($E32)&lt;=6)+AG$2,7,1)),"",
IF(AND(SUM($N32:AG32)&lt;$I32,$H32&lt;&gt;"",$H32&lt;=DATE(YEAR($E32)+(MONTH($E32)&gt;6)+AG$2,6,30),$H32&gt;=DATE(YEAR($E32)-(MONTH($E32)&lt;=6)+AG$2,7,1)),$I32/($J32*365)*(DATE(YEAR($H32),MONTH($H32),DAY($H32))-DATE(YEAR($H32)-(MONTH($H32)&lt;=6),7,1)),
IF(AND(SUM($N32:AG32)&lt;$I32,AH$2&lt;=$J32),$I32/($J32*365)*MROUND((EDATE($E32,12*AH$2))-(EDATE($E32,12*AG$2)),5),
IF(AND(SUM($N32:AG32)&lt;$I32,AH$2&gt;$J32),$I32-SUM($N32:AG32),"")))))),
IF($E32&gt;$D$1,"",
IF(DATE(YEAR($E32)+(MONTH($E32)&gt;6)+AG$2,6,30)&gt;$D$1,"",
IF(AND($H32&lt;&gt;"",$H32&lt;DATE(YEAR($E32)-(MONTH($E32)&lt;=6)+AG$2,7,1)),"",
IF(AND(SUM($N32:AG32)&lt;$I32,$H32&lt;&gt;"",$H32&lt;=DATE(YEAR($E32)+(MONTH($E32)&gt;6)+AG$2,6,30),$H32&gt;=DATE(YEAR($E32)-(MONTH($E32)&lt;=6)+AG$2,7,1)),$K32*($I32-SUM($N32:AG32))*((DATE(YEAR($H32),MONTH($H32),DAY($H32))-DATE(YEAR($H32)-(MONTH($H32)&lt;=6),7,1))/365),
IF(AH$2&lt;=$J32,$K32*($I32-SUM($N32:AG32))*MROUND((EDATE($E32,12*AH$2))-(EDATE($E32,12*AG$2)),5)/365,""))))))</f>
        <v/>
      </c>
      <c r="AI32" s="249" t="str">
        <f xml:space="preserve">
IF($M32="SL",
IF($E32&gt;$D$1,"",
IF(DATE(YEAR($E32)+(MONTH($E32)&gt;6)+AH$2,6,30)&gt;$D$1,"",
IF(AND($H32&lt;&gt;"",$H32&lt;DATE(YEAR($E32)-(MONTH($E32)&lt;=6)+AH$2,7,1)),"",
IF(AND(SUM($N32:AH32)&lt;$I32,$H32&lt;&gt;"",$H32&lt;=DATE(YEAR($E32)+(MONTH($E32)&gt;6)+AH$2,6,30),$H32&gt;=DATE(YEAR($E32)-(MONTH($E32)&lt;=6)+AH$2,7,1)),$I32/($J32*365)*(DATE(YEAR($H32),MONTH($H32),DAY($H32))-DATE(YEAR($H32)-(MONTH($H32)&lt;=6),7,1)),
IF(AND(SUM($N32:AH32)&lt;$I32,AI$2&lt;=$J32),$I32/($J32*365)*MROUND((EDATE($E32,12*AI$2))-(EDATE($E32,12*AH$2)),5),
IF(AND(SUM($N32:AH32)&lt;$I32,AI$2&gt;$J32),$I32-SUM($N32:AH32),"")))))),
IF($E32&gt;$D$1,"",
IF(DATE(YEAR($E32)+(MONTH($E32)&gt;6)+AH$2,6,30)&gt;$D$1,"",
IF(AND($H32&lt;&gt;"",$H32&lt;DATE(YEAR($E32)-(MONTH($E32)&lt;=6)+AH$2,7,1)),"",
IF(AND(SUM($N32:AH32)&lt;$I32,$H32&lt;&gt;"",$H32&lt;=DATE(YEAR($E32)+(MONTH($E32)&gt;6)+AH$2,6,30),$H32&gt;=DATE(YEAR($E32)-(MONTH($E32)&lt;=6)+AH$2,7,1)),$K32*($I32-SUM($N32:AH32))*((DATE(YEAR($H32),MONTH($H32),DAY($H32))-DATE(YEAR($H32)-(MONTH($H32)&lt;=6),7,1))/365),
IF(AI$2&lt;=$J32,$K32*($I32-SUM($N32:AH32))*MROUND((EDATE($E32,12*AI$2))-(EDATE($E32,12*AH$2)),5)/365,""))))))</f>
        <v/>
      </c>
      <c r="AJ32" s="249" t="str">
        <f xml:space="preserve">
IF($M32="SL",
IF($E32&gt;$D$1,"",
IF(DATE(YEAR($E32)+(MONTH($E32)&gt;6)+AI$2,6,30)&gt;$D$1,"",
IF(AND($H32&lt;&gt;"",$H32&lt;DATE(YEAR($E32)-(MONTH($E32)&lt;=6)+AI$2,7,1)),"",
IF(AND(SUM($N32:AI32)&lt;$I32,$H32&lt;&gt;"",$H32&lt;=DATE(YEAR($E32)+(MONTH($E32)&gt;6)+AI$2,6,30),$H32&gt;=DATE(YEAR($E32)-(MONTH($E32)&lt;=6)+AI$2,7,1)),$I32/($J32*365)*(DATE(YEAR($H32),MONTH($H32),DAY($H32))-DATE(YEAR($H32)-(MONTH($H32)&lt;=6),7,1)),
IF(AND(SUM($N32:AI32)&lt;$I32,AJ$2&lt;=$J32),$I32/($J32*365)*MROUND((EDATE($E32,12*AJ$2))-(EDATE($E32,12*AI$2)),5),
IF(AND(SUM($N32:AI32)&lt;$I32,AJ$2&gt;$J32),$I32-SUM($N32:AI32),"")))))),
IF($E32&gt;$D$1,"",
IF(DATE(YEAR($E32)+(MONTH($E32)&gt;6)+AI$2,6,30)&gt;$D$1,"",
IF(AND($H32&lt;&gt;"",$H32&lt;DATE(YEAR($E32)-(MONTH($E32)&lt;=6)+AI$2,7,1)),"",
IF(AND(SUM($N32:AI32)&lt;$I32,$H32&lt;&gt;"",$H32&lt;=DATE(YEAR($E32)+(MONTH($E32)&gt;6)+AI$2,6,30),$H32&gt;=DATE(YEAR($E32)-(MONTH($E32)&lt;=6)+AI$2,7,1)),$K32*($I32-SUM($N32:AI32))*((DATE(YEAR($H32),MONTH($H32),DAY($H32))-DATE(YEAR($H32)-(MONTH($H32)&lt;=6),7,1))/365),
IF(AJ$2&lt;=$J32,$K32*($I32-SUM($N32:AI32))*MROUND((EDATE($E32,12*AJ$2))-(EDATE($E32,12*AI$2)),5)/365,""))))))</f>
        <v/>
      </c>
      <c r="AK32" s="249" t="str">
        <f xml:space="preserve">
IF($M32="SL",
IF($E32&gt;$D$1,"",
IF(DATE(YEAR($E32)+(MONTH($E32)&gt;6)+AJ$2,6,30)&gt;$D$1,"",
IF(AND($H32&lt;&gt;"",$H32&lt;DATE(YEAR($E32)-(MONTH($E32)&lt;=6)+AJ$2,7,1)),"",
IF(AND(SUM($N32:AJ32)&lt;$I32,$H32&lt;&gt;"",$H32&lt;=DATE(YEAR($E32)+(MONTH($E32)&gt;6)+AJ$2,6,30),$H32&gt;=DATE(YEAR($E32)-(MONTH($E32)&lt;=6)+AJ$2,7,1)),$I32/($J32*365)*(DATE(YEAR($H32),MONTH($H32),DAY($H32))-DATE(YEAR($H32)-(MONTH($H32)&lt;=6),7,1)),
IF(AND(SUM($N32:AJ32)&lt;$I32,AK$2&lt;=$J32),$I32/($J32*365)*MROUND((EDATE($E32,12*AK$2))-(EDATE($E32,12*AJ$2)),5),
IF(AND(SUM($N32:AJ32)&lt;$I32,AK$2&gt;$J32),$I32-SUM($N32:AJ32),"")))))),
IF($E32&gt;$D$1,"",
IF(DATE(YEAR($E32)+(MONTH($E32)&gt;6)+AJ$2,6,30)&gt;$D$1,"",
IF(AND($H32&lt;&gt;"",$H32&lt;DATE(YEAR($E32)-(MONTH($E32)&lt;=6)+AJ$2,7,1)),"",
IF(AND(SUM($N32:AJ32)&lt;$I32,$H32&lt;&gt;"",$H32&lt;=DATE(YEAR($E32)+(MONTH($E32)&gt;6)+AJ$2,6,30),$H32&gt;=DATE(YEAR($E32)-(MONTH($E32)&lt;=6)+AJ$2,7,1)),$K32*($I32-SUM($N32:AJ32))*((DATE(YEAR($H32),MONTH($H32),DAY($H32))-DATE(YEAR($H32)-(MONTH($H32)&lt;=6),7,1))/365),
IF(AK$2&lt;=$J32,$K32*($I32-SUM($N32:AJ32))*MROUND((EDATE($E32,12*AK$2))-(EDATE($E32,12*AJ$2)),5)/365,""))))))</f>
        <v/>
      </c>
      <c r="AL32" s="249" t="str">
        <f xml:space="preserve">
IF($M32="SL",
IF($E32&gt;$D$1,"",
IF(DATE(YEAR($E32)+(MONTH($E32)&gt;6)+AK$2,6,30)&gt;$D$1,"",
IF(AND($H32&lt;&gt;"",$H32&lt;DATE(YEAR($E32)-(MONTH($E32)&lt;=6)+AK$2,7,1)),"",
IF(AND(SUM($N32:AK32)&lt;$I32,$H32&lt;&gt;"",$H32&lt;=DATE(YEAR($E32)+(MONTH($E32)&gt;6)+AK$2,6,30),$H32&gt;=DATE(YEAR($E32)-(MONTH($E32)&lt;=6)+AK$2,7,1)),$I32/($J32*365)*(DATE(YEAR($H32),MONTH($H32),DAY($H32))-DATE(YEAR($H32)-(MONTH($H32)&lt;=6),7,1)),
IF(AND(SUM($N32:AK32)&lt;$I32,AL$2&lt;=$J32),$I32/($J32*365)*MROUND((EDATE($E32,12*AL$2))-(EDATE($E32,12*AK$2)),5),
IF(AND(SUM($N32:AK32)&lt;$I32,AL$2&gt;$J32),$I32-SUM($N32:AK32),"")))))),
IF($E32&gt;$D$1,"",
IF(DATE(YEAR($E32)+(MONTH($E32)&gt;6)+AK$2,6,30)&gt;$D$1,"",
IF(AND($H32&lt;&gt;"",$H32&lt;DATE(YEAR($E32)-(MONTH($E32)&lt;=6)+AK$2,7,1)),"",
IF(AND(SUM($N32:AK32)&lt;$I32,$H32&lt;&gt;"",$H32&lt;=DATE(YEAR($E32)+(MONTH($E32)&gt;6)+AK$2,6,30),$H32&gt;=DATE(YEAR($E32)-(MONTH($E32)&lt;=6)+AK$2,7,1)),$K32*($I32-SUM($N32:AK32))*((DATE(YEAR($H32),MONTH($H32),DAY($H32))-DATE(YEAR($H32)-(MONTH($H32)&lt;=6),7,1))/365),
IF(AL$2&lt;=$J32,$K32*($I32-SUM($N32:AK32))*MROUND((EDATE($E32,12*AL$2))-(EDATE($E32,12*AK$2)),5)/365,""))))))</f>
        <v/>
      </c>
      <c r="AM32" s="249" t="str">
        <f xml:space="preserve">
IF($M32="SL",
IF($E32&gt;$D$1,"",
IF(DATE(YEAR($E32)+(MONTH($E32)&gt;6)+AL$2,6,30)&gt;$D$1,"",
IF(AND($H32&lt;&gt;"",$H32&lt;DATE(YEAR($E32)-(MONTH($E32)&lt;=6)+AL$2,7,1)),"",
IF(AND(SUM($N32:AL32)&lt;$I32,$H32&lt;&gt;"",$H32&lt;=DATE(YEAR($E32)+(MONTH($E32)&gt;6)+AL$2,6,30),$H32&gt;=DATE(YEAR($E32)-(MONTH($E32)&lt;=6)+AL$2,7,1)),$I32/($J32*365)*(DATE(YEAR($H32),MONTH($H32),DAY($H32))-DATE(YEAR($H32)-(MONTH($H32)&lt;=6),7,1)),
IF(AND(SUM($N32:AL32)&lt;$I32,AM$2&lt;=$J32),$I32/($J32*365)*MROUND((EDATE($E32,12*AM$2))-(EDATE($E32,12*AL$2)),5),
IF(AND(SUM($N32:AL32)&lt;$I32,AM$2&gt;$J32),$I32-SUM($N32:AL32),"")))))),
IF($E32&gt;$D$1,"",
IF(DATE(YEAR($E32)+(MONTH($E32)&gt;6)+AL$2,6,30)&gt;$D$1,"",
IF(AND($H32&lt;&gt;"",$H32&lt;DATE(YEAR($E32)-(MONTH($E32)&lt;=6)+AL$2,7,1)),"",
IF(AND(SUM($N32:AL32)&lt;$I32,$H32&lt;&gt;"",$H32&lt;=DATE(YEAR($E32)+(MONTH($E32)&gt;6)+AL$2,6,30),$H32&gt;=DATE(YEAR($E32)-(MONTH($E32)&lt;=6)+AL$2,7,1)),$K32*($I32-SUM($N32:AL32))*((DATE(YEAR($H32),MONTH($H32),DAY($H32))-DATE(YEAR($H32)-(MONTH($H32)&lt;=6),7,1))/365),
IF(AM$2&lt;=$J32,$K32*($I32-SUM($N32:AL32))*MROUND((EDATE($E32,12*AM$2))-(EDATE($E32,12*AL$2)),5)/365,""))))))</f>
        <v/>
      </c>
      <c r="AN32" s="249" t="str">
        <f xml:space="preserve">
IF($M32="SL",
IF($E32&gt;$D$1,"",
IF(DATE(YEAR($E32)+(MONTH($E32)&gt;6)+AM$2,6,30)&gt;$D$1,"",
IF(AND($H32&lt;&gt;"",$H32&lt;DATE(YEAR($E32)-(MONTH($E32)&lt;=6)+AM$2,7,1)),"",
IF(AND(SUM($N32:AM32)&lt;$I32,$H32&lt;&gt;"",$H32&lt;=DATE(YEAR($E32)+(MONTH($E32)&gt;6)+AM$2,6,30),$H32&gt;=DATE(YEAR($E32)-(MONTH($E32)&lt;=6)+AM$2,7,1)),$I32/($J32*365)*(DATE(YEAR($H32),MONTH($H32),DAY($H32))-DATE(YEAR($H32)-(MONTH($H32)&lt;=6),7,1)),
IF(AND(SUM($N32:AM32)&lt;$I32,AN$2&lt;=$J32),$I32/($J32*365)*MROUND((EDATE($E32,12*AN$2))-(EDATE($E32,12*AM$2)),5),
IF(AND(SUM($N32:AM32)&lt;$I32,AN$2&gt;$J32),$I32-SUM($N32:AM32),"")))))),
IF($E32&gt;$D$1,"",
IF(DATE(YEAR($E32)+(MONTH($E32)&gt;6)+AM$2,6,30)&gt;$D$1,"",
IF(AND($H32&lt;&gt;"",$H32&lt;DATE(YEAR($E32)-(MONTH($E32)&lt;=6)+AM$2,7,1)),"",
IF(AND(SUM($N32:AM32)&lt;$I32,$H32&lt;&gt;"",$H32&lt;=DATE(YEAR($E32)+(MONTH($E32)&gt;6)+AM$2,6,30),$H32&gt;=DATE(YEAR($E32)-(MONTH($E32)&lt;=6)+AM$2,7,1)),$K32*($I32-SUM($N32:AM32))*((DATE(YEAR($H32),MONTH($H32),DAY($H32))-DATE(YEAR($H32)-(MONTH($H32)&lt;=6),7,1))/365),
IF(AN$2&lt;=$J32,$K32*($I32-SUM($N32:AM32))*MROUND((EDATE($E32,12*AN$2))-(EDATE($E32,12*AM$2)),5)/365,""))))))</f>
        <v/>
      </c>
      <c r="AO32" s="249" t="str">
        <f xml:space="preserve">
IF($M32="SL",
IF($E32&gt;$D$1,"",
IF(DATE(YEAR($E32)+(MONTH($E32)&gt;6)+AN$2,6,30)&gt;$D$1,"",
IF(AND($H32&lt;&gt;"",$H32&lt;DATE(YEAR($E32)-(MONTH($E32)&lt;=6)+AN$2,7,1)),"",
IF(AND(SUM($N32:AN32)&lt;$I32,$H32&lt;&gt;"",$H32&lt;=DATE(YEAR($E32)+(MONTH($E32)&gt;6)+AN$2,6,30),$H32&gt;=DATE(YEAR($E32)-(MONTH($E32)&lt;=6)+AN$2,7,1)),$I32/($J32*365)*(DATE(YEAR($H32),MONTH($H32),DAY($H32))-DATE(YEAR($H32)-(MONTH($H32)&lt;=6),7,1)),
IF(AND(SUM($N32:AN32)&lt;$I32,AO$2&lt;=$J32),$I32/($J32*365)*MROUND((EDATE($E32,12*AO$2))-(EDATE($E32,12*AN$2)),5),
IF(AND(SUM($N32:AN32)&lt;$I32,AO$2&gt;$J32),$I32-SUM($N32:AN32),"")))))),
IF($E32&gt;$D$1,"",
IF(DATE(YEAR($E32)+(MONTH($E32)&gt;6)+AN$2,6,30)&gt;$D$1,"",
IF(AND($H32&lt;&gt;"",$H32&lt;DATE(YEAR($E32)-(MONTH($E32)&lt;=6)+AN$2,7,1)),"",
IF(AND(SUM($N32:AN32)&lt;$I32,$H32&lt;&gt;"",$H32&lt;=DATE(YEAR($E32)+(MONTH($E32)&gt;6)+AN$2,6,30),$H32&gt;=DATE(YEAR($E32)-(MONTH($E32)&lt;=6)+AN$2,7,1)),$K32*($I32-SUM($N32:AN32))*((DATE(YEAR($H32),MONTH($H32),DAY($H32))-DATE(YEAR($H32)-(MONTH($H32)&lt;=6),7,1))/365),
IF(AO$2&lt;=$J32,$K32*($I32-SUM($N32:AN32))*MROUND((EDATE($E32,12*AO$2))-(EDATE($E32,12*AN$2)),5)/365,""))))))</f>
        <v/>
      </c>
      <c r="AP32" s="249" t="str">
        <f xml:space="preserve">
IF($M32="SL",
IF($E32&gt;$D$1,"",
IF(DATE(YEAR($E32)+(MONTH($E32)&gt;6)+AO$2,6,30)&gt;$D$1,"",
IF(AND($H32&lt;&gt;"",$H32&lt;DATE(YEAR($E32)-(MONTH($E32)&lt;=6)+AO$2,7,1)),"",
IF(AND(SUM($N32:AO32)&lt;$I32,$H32&lt;&gt;"",$H32&lt;=DATE(YEAR($E32)+(MONTH($E32)&gt;6)+AO$2,6,30),$H32&gt;=DATE(YEAR($E32)-(MONTH($E32)&lt;=6)+AO$2,7,1)),$I32/($J32*365)*(DATE(YEAR($H32),MONTH($H32),DAY($H32))-DATE(YEAR($H32)-(MONTH($H32)&lt;=6),7,1)),
IF(AND(SUM($N32:AO32)&lt;$I32,AP$2&lt;=$J32),$I32/($J32*365)*MROUND((EDATE($E32,12*AP$2))-(EDATE($E32,12*AO$2)),5),
IF(AND(SUM($N32:AO32)&lt;$I32,AP$2&gt;$J32),$I32-SUM($N32:AO32),"")))))),
IF($E32&gt;$D$1,"",
IF(DATE(YEAR($E32)+(MONTH($E32)&gt;6)+AO$2,6,30)&gt;$D$1,"",
IF(AND($H32&lt;&gt;"",$H32&lt;DATE(YEAR($E32)-(MONTH($E32)&lt;=6)+AO$2,7,1)),"",
IF(AND(SUM($N32:AO32)&lt;$I32,$H32&lt;&gt;"",$H32&lt;=DATE(YEAR($E32)+(MONTH($E32)&gt;6)+AO$2,6,30),$H32&gt;=DATE(YEAR($E32)-(MONTH($E32)&lt;=6)+AO$2,7,1)),$K32*($I32-SUM($N32:AO32))*((DATE(YEAR($H32),MONTH($H32),DAY($H32))-DATE(YEAR($H32)-(MONTH($H32)&lt;=6),7,1))/365),
IF(AP$2&lt;=$J32,$K32*($I32-SUM($N32:AO32))*MROUND((EDATE($E32,12*AP$2))-(EDATE($E32,12*AO$2)),5)/365,""))))))</f>
        <v/>
      </c>
      <c r="AQ32" s="249" t="str">
        <f xml:space="preserve">
IF($M32="SL",
IF($E32&gt;$D$1,"",
IF(DATE(YEAR($E32)+(MONTH($E32)&gt;6)+AP$2,6,30)&gt;$D$1,"",
IF(AND($H32&lt;&gt;"",$H32&lt;DATE(YEAR($E32)-(MONTH($E32)&lt;=6)+AP$2,7,1)),"",
IF(AND(SUM($N32:AP32)&lt;$I32,$H32&lt;&gt;"",$H32&lt;=DATE(YEAR($E32)+(MONTH($E32)&gt;6)+AP$2,6,30),$H32&gt;=DATE(YEAR($E32)-(MONTH($E32)&lt;=6)+AP$2,7,1)),$I32/($J32*365)*(DATE(YEAR($H32),MONTH($H32),DAY($H32))-DATE(YEAR($H32)-(MONTH($H32)&lt;=6),7,1)),
IF(AND(SUM($N32:AP32)&lt;$I32,AQ$2&lt;=$J32),$I32/($J32*365)*MROUND((EDATE($E32,12*AQ$2))-(EDATE($E32,12*AP$2)),5),
IF(AND(SUM($N32:AP32)&lt;$I32,AQ$2&gt;$J32),$I32-SUM($N32:AP32),"")))))),
IF($E32&gt;$D$1,"",
IF(DATE(YEAR($E32)+(MONTH($E32)&gt;6)+AP$2,6,30)&gt;$D$1,"",
IF(AND($H32&lt;&gt;"",$H32&lt;DATE(YEAR($E32)-(MONTH($E32)&lt;=6)+AP$2,7,1)),"",
IF(AND(SUM($N32:AP32)&lt;$I32,$H32&lt;&gt;"",$H32&lt;=DATE(YEAR($E32)+(MONTH($E32)&gt;6)+AP$2,6,30),$H32&gt;=DATE(YEAR($E32)-(MONTH($E32)&lt;=6)+AP$2,7,1)),$K32*($I32-SUM($N32:AP32))*((DATE(YEAR($H32),MONTH($H32),DAY($H32))-DATE(YEAR($H32)-(MONTH($H32)&lt;=6),7,1))/365),
IF(AQ$2&lt;=$J32,$K32*($I32-SUM($N32:AP32))*MROUND((EDATE($E32,12*AQ$2))-(EDATE($E32,12*AP$2)),5)/365,""))))))</f>
        <v/>
      </c>
      <c r="AR32" s="250">
        <f t="shared" si="6"/>
        <v>0</v>
      </c>
      <c r="AS32" s="250">
        <f t="shared" si="7"/>
        <v>0</v>
      </c>
      <c r="AU32" s="250">
        <f t="shared" si="8"/>
        <v>0</v>
      </c>
      <c r="AV32" s="250">
        <f t="shared" si="9"/>
        <v>0</v>
      </c>
      <c r="AW32" s="243" t="str">
        <f t="shared" si="10"/>
        <v/>
      </c>
      <c r="AX32" s="243" t="str">
        <f t="shared" si="11"/>
        <v/>
      </c>
      <c r="AY32" s="290" t="str">
        <f t="shared" si="1"/>
        <v/>
      </c>
    </row>
    <row r="33" spans="2:51" x14ac:dyDescent="0.35">
      <c r="D33" s="126"/>
      <c r="E33" s="126"/>
      <c r="F33" s="126"/>
      <c r="G33" s="126"/>
      <c r="H33" s="126"/>
      <c r="I33" s="126"/>
      <c r="T33" s="315"/>
      <c r="W33" s="315"/>
      <c r="X33" s="315"/>
    </row>
    <row r="34" spans="2:51" ht="15.5" x14ac:dyDescent="0.35">
      <c r="C34" s="410" t="s">
        <v>463</v>
      </c>
      <c r="D34" s="126"/>
      <c r="E34" s="126"/>
      <c r="F34" s="411"/>
      <c r="G34" s="412"/>
      <c r="H34" s="126"/>
      <c r="I34" s="126"/>
      <c r="J34" s="126"/>
      <c r="K34" s="208"/>
      <c r="L34" s="208"/>
      <c r="N34" s="413"/>
      <c r="O34" s="413"/>
      <c r="P34" s="413"/>
      <c r="Q34" s="413"/>
      <c r="R34" s="413"/>
      <c r="S34" s="413"/>
      <c r="T34" s="413"/>
      <c r="U34" s="413"/>
      <c r="V34" s="413"/>
      <c r="W34" s="413"/>
      <c r="X34" s="413"/>
      <c r="Y34" s="413"/>
      <c r="Z34" s="413"/>
      <c r="AA34" s="413"/>
      <c r="AB34" s="413"/>
      <c r="AC34" s="413"/>
      <c r="AD34" s="413"/>
    </row>
    <row r="35" spans="2:51" x14ac:dyDescent="0.35">
      <c r="C35" s="126" t="s">
        <v>119</v>
      </c>
      <c r="D35" s="126"/>
      <c r="E35" s="126"/>
      <c r="F35" s="126"/>
      <c r="G35" s="126"/>
      <c r="H35" s="126"/>
      <c r="I35" s="183">
        <f>SUMIFS(I$3:I$32,$C$3:$C$32,$C35)</f>
        <v>130000</v>
      </c>
      <c r="J35" s="249"/>
      <c r="K35" s="414"/>
      <c r="L35" s="126"/>
      <c r="N35" s="208"/>
      <c r="O35" s="208"/>
      <c r="P35" s="208"/>
      <c r="Q35" s="208"/>
      <c r="R35" s="208"/>
      <c r="S35" s="208"/>
      <c r="T35" s="208"/>
      <c r="U35" s="208"/>
      <c r="V35" s="208"/>
      <c r="W35" s="208"/>
      <c r="X35" s="208"/>
      <c r="Y35" s="208"/>
      <c r="Z35" s="208"/>
      <c r="AA35" s="208"/>
      <c r="AB35" s="208"/>
      <c r="AC35" s="208"/>
      <c r="AD35" s="208"/>
      <c r="AE35" s="126"/>
      <c r="AF35" s="126"/>
      <c r="AG35" s="126"/>
      <c r="AH35" s="126"/>
      <c r="AI35" s="126"/>
      <c r="AJ35" s="126"/>
      <c r="AK35" s="126"/>
      <c r="AL35" s="126"/>
      <c r="AM35" s="126"/>
      <c r="AN35" s="126"/>
      <c r="AO35" s="126"/>
      <c r="AP35" s="126"/>
      <c r="AQ35" s="126"/>
      <c r="AR35" s="183">
        <f t="shared" ref="AR35:AS38" si="19">SUMIFS(AR$3:AR$32,$C$3:$C$32,$C35)</f>
        <v>20006.849315068495</v>
      </c>
      <c r="AS35" s="183">
        <f t="shared" si="19"/>
        <v>26231.668009669625</v>
      </c>
      <c r="AU35" s="183">
        <f t="shared" ref="AU35:AW38" si="20">SUMIFS(AU$3:AU$32,$C$3:$C$32,$C35)</f>
        <v>9993.1506849315047</v>
      </c>
      <c r="AV35" s="183">
        <f t="shared" si="20"/>
        <v>103768.33199033036</v>
      </c>
      <c r="AW35" s="249">
        <f t="shared" si="20"/>
        <v>-100000</v>
      </c>
    </row>
    <row r="36" spans="2:51" x14ac:dyDescent="0.35">
      <c r="C36" s="126" t="s">
        <v>130</v>
      </c>
      <c r="D36" s="126"/>
      <c r="E36" s="126"/>
      <c r="F36" s="126"/>
      <c r="G36" s="126"/>
      <c r="H36" s="126"/>
      <c r="I36" s="183">
        <f>SUMIFS(I$3:I$32,$C$3:$C$32,$C36)</f>
        <v>5800</v>
      </c>
      <c r="J36" s="249"/>
      <c r="K36" s="249"/>
      <c r="L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83">
        <f t="shared" si="19"/>
        <v>300</v>
      </c>
      <c r="AS36" s="183">
        <f t="shared" si="19"/>
        <v>374.18335089567967</v>
      </c>
      <c r="AU36" s="183">
        <f t="shared" si="20"/>
        <v>0</v>
      </c>
      <c r="AV36" s="183">
        <f t="shared" si="20"/>
        <v>5425.8166491043203</v>
      </c>
      <c r="AW36" s="249">
        <f t="shared" si="20"/>
        <v>-5500</v>
      </c>
    </row>
    <row r="37" spans="2:51" x14ac:dyDescent="0.35">
      <c r="C37" s="126" t="s">
        <v>131</v>
      </c>
      <c r="D37" s="126"/>
      <c r="E37" s="126"/>
      <c r="F37" s="126"/>
      <c r="G37" s="126"/>
      <c r="H37" s="126"/>
      <c r="I37" s="183">
        <f>SUMIFS(I$3:I$32,$C$3:$C$32,$C37)</f>
        <v>40200</v>
      </c>
      <c r="J37" s="249"/>
      <c r="K37" s="415"/>
      <c r="L37" s="126"/>
      <c r="N37" s="126"/>
      <c r="O37" s="249"/>
      <c r="P37" s="249"/>
      <c r="Q37" s="249"/>
      <c r="R37" s="249"/>
      <c r="S37" s="249"/>
      <c r="T37" s="249"/>
      <c r="U37" s="249"/>
      <c r="V37" s="249"/>
      <c r="W37" s="249"/>
      <c r="X37" s="249"/>
      <c r="Y37" s="249"/>
      <c r="Z37" s="249"/>
      <c r="AA37" s="249"/>
      <c r="AB37" s="126"/>
      <c r="AC37" s="126"/>
      <c r="AD37" s="126"/>
      <c r="AE37" s="126"/>
      <c r="AF37" s="126"/>
      <c r="AG37" s="126"/>
      <c r="AH37" s="126"/>
      <c r="AI37" s="126"/>
      <c r="AJ37" s="126"/>
      <c r="AK37" s="126"/>
      <c r="AL37" s="126"/>
      <c r="AM37" s="126"/>
      <c r="AN37" s="126"/>
      <c r="AO37" s="126"/>
      <c r="AP37" s="126"/>
      <c r="AQ37" s="126"/>
      <c r="AR37" s="183">
        <f t="shared" si="19"/>
        <v>22528.303490388411</v>
      </c>
      <c r="AS37" s="183">
        <f t="shared" si="19"/>
        <v>24884.529691669955</v>
      </c>
      <c r="AU37" s="183">
        <f t="shared" si="20"/>
        <v>17671.696509611589</v>
      </c>
      <c r="AV37" s="183">
        <f t="shared" si="20"/>
        <v>15315.470308330045</v>
      </c>
      <c r="AW37" s="249">
        <f t="shared" si="20"/>
        <v>0</v>
      </c>
    </row>
    <row r="38" spans="2:51" x14ac:dyDescent="0.35">
      <c r="C38" s="126" t="s">
        <v>137</v>
      </c>
      <c r="D38" s="126"/>
      <c r="E38" s="126"/>
      <c r="F38" s="126"/>
      <c r="G38" s="126"/>
      <c r="H38" s="126"/>
      <c r="I38" s="183">
        <f>SUMIFS(I$3:I$32,$C$3:$C$32,$C38)</f>
        <v>1000</v>
      </c>
      <c r="J38" s="249"/>
      <c r="K38" s="415"/>
      <c r="L38" s="415"/>
      <c r="N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83">
        <f t="shared" si="19"/>
        <v>875.17123287671234</v>
      </c>
      <c r="AS38" s="183">
        <f t="shared" si="19"/>
        <v>875.17123287671234</v>
      </c>
      <c r="AU38" s="183">
        <f t="shared" si="20"/>
        <v>124.82876712328766</v>
      </c>
      <c r="AV38" s="183">
        <f t="shared" si="20"/>
        <v>124.82876712328766</v>
      </c>
      <c r="AW38" s="249">
        <f t="shared" si="20"/>
        <v>0</v>
      </c>
    </row>
    <row r="39" spans="2:51" s="128" customFormat="1" ht="15.5" x14ac:dyDescent="0.35">
      <c r="B39" s="410"/>
      <c r="C39" s="410" t="s">
        <v>246</v>
      </c>
      <c r="I39" s="248">
        <f>SUM(I35:I38)</f>
        <v>177000</v>
      </c>
      <c r="K39" s="416"/>
      <c r="L39" s="416"/>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248">
        <f t="shared" ref="AR39:AV39" si="21">SUM(AR35:AR38)</f>
        <v>43710.324038333616</v>
      </c>
      <c r="AS39" s="248">
        <f t="shared" si="21"/>
        <v>52365.552285111968</v>
      </c>
      <c r="AT39" s="348"/>
      <c r="AU39" s="248">
        <f t="shared" si="21"/>
        <v>27789.67596166638</v>
      </c>
      <c r="AV39" s="248">
        <f t="shared" si="21"/>
        <v>124634.44771488801</v>
      </c>
      <c r="AW39" s="417"/>
    </row>
    <row r="40" spans="2:51" x14ac:dyDescent="0.35">
      <c r="D40" s="126"/>
      <c r="E40" s="126"/>
      <c r="F40" s="126"/>
      <c r="G40" s="126"/>
      <c r="H40" s="126"/>
      <c r="I40" s="126"/>
      <c r="J40" s="126"/>
      <c r="K40" s="415"/>
      <c r="L40" s="415"/>
      <c r="AV40" s="208"/>
    </row>
    <row r="41" spans="2:51" x14ac:dyDescent="0.35">
      <c r="C41" s="418" t="s">
        <v>415</v>
      </c>
      <c r="D41" s="126"/>
      <c r="E41" s="126"/>
      <c r="F41" s="126"/>
      <c r="G41" s="126"/>
      <c r="H41" s="126"/>
      <c r="I41" s="126"/>
      <c r="J41" s="126"/>
      <c r="K41" s="415"/>
      <c r="L41" s="126"/>
      <c r="AO41" s="126"/>
      <c r="AP41" s="126"/>
      <c r="AQ41" s="126"/>
      <c r="AR41" s="126"/>
      <c r="AS41" s="126"/>
      <c r="AU41" s="126"/>
      <c r="AV41" s="208"/>
      <c r="AW41" s="126"/>
    </row>
    <row r="42" spans="2:51" x14ac:dyDescent="0.35">
      <c r="C42" s="173" t="s">
        <v>544</v>
      </c>
      <c r="D42" s="126"/>
      <c r="E42" s="126"/>
      <c r="F42" s="126"/>
      <c r="G42" s="126"/>
      <c r="H42" s="126"/>
      <c r="I42" s="126"/>
      <c r="J42" s="126"/>
      <c r="L42" s="415"/>
      <c r="AO42" s="126"/>
      <c r="AP42" s="126"/>
      <c r="AQ42" s="126"/>
      <c r="AS42" s="208"/>
      <c r="AU42" s="126"/>
      <c r="AV42" s="208">
        <f>SUM($AR$39,$AU$39)</f>
        <v>71500</v>
      </c>
      <c r="AW42" s="126"/>
    </row>
    <row r="43" spans="2:51" x14ac:dyDescent="0.35">
      <c r="C43" s="419" t="s">
        <v>416</v>
      </c>
      <c r="D43" s="126"/>
      <c r="E43" s="126"/>
      <c r="F43" s="126"/>
      <c r="G43" s="126"/>
      <c r="H43" s="126"/>
      <c r="I43" s="126"/>
      <c r="J43" s="126"/>
      <c r="K43" s="126"/>
      <c r="L43" s="126"/>
      <c r="AO43" s="126"/>
      <c r="AP43" s="126"/>
      <c r="AQ43" s="126"/>
      <c r="AS43" s="126"/>
      <c r="AU43" s="208"/>
      <c r="AV43" s="208">
        <f>-$AS$39</f>
        <v>-52365.552285111968</v>
      </c>
      <c r="AW43" s="126"/>
    </row>
    <row r="44" spans="2:51" x14ac:dyDescent="0.35">
      <c r="C44" s="294" t="s">
        <v>414</v>
      </c>
      <c r="D44" s="126"/>
      <c r="E44" s="126"/>
      <c r="F44" s="126"/>
      <c r="G44" s="126"/>
      <c r="H44" s="126"/>
      <c r="I44" s="126"/>
      <c r="J44" s="126"/>
      <c r="K44" s="126"/>
      <c r="L44" s="126"/>
      <c r="AO44" s="126"/>
      <c r="AP44" s="126"/>
      <c r="AQ44" s="126"/>
      <c r="AS44" s="126"/>
      <c r="AU44" s="208"/>
      <c r="AV44" s="251">
        <f>SUM($AV$42:$AV$43)</f>
        <v>19134.447714888032</v>
      </c>
      <c r="AW44" s="126"/>
    </row>
    <row r="45" spans="2:51" x14ac:dyDescent="0.35">
      <c r="C45" s="173" t="s">
        <v>423</v>
      </c>
      <c r="D45" s="126"/>
      <c r="E45" s="126"/>
      <c r="H45" s="208"/>
      <c r="I45" s="126"/>
      <c r="J45" s="126"/>
      <c r="K45" s="126"/>
      <c r="L45" s="126"/>
      <c r="AO45" s="126"/>
      <c r="AP45" s="126"/>
      <c r="AQ45" s="126"/>
      <c r="AR45" s="126"/>
      <c r="AS45" s="126"/>
      <c r="AU45" s="208"/>
      <c r="AV45" s="420">
        <v>105500</v>
      </c>
      <c r="AW45" s="126"/>
      <c r="AY45" s="287"/>
    </row>
    <row r="46" spans="2:51" x14ac:dyDescent="0.35">
      <c r="C46" s="292" t="s">
        <v>417</v>
      </c>
      <c r="D46" s="126"/>
      <c r="E46" s="126"/>
      <c r="F46" s="126"/>
      <c r="G46" s="126"/>
      <c r="H46" s="126"/>
      <c r="I46" s="126"/>
      <c r="J46" s="126"/>
      <c r="K46" s="126"/>
      <c r="L46" s="126"/>
      <c r="AO46" s="126"/>
      <c r="AP46" s="126"/>
      <c r="AQ46" s="126"/>
      <c r="AR46" s="126"/>
      <c r="AS46" s="126"/>
      <c r="AU46" s="126"/>
      <c r="AV46" s="252">
        <f>SUM($AV$44:$AV$45)</f>
        <v>124634.44771488803</v>
      </c>
      <c r="AW46" s="126"/>
    </row>
    <row r="47" spans="2:51" x14ac:dyDescent="0.35">
      <c r="C47" s="421" t="s">
        <v>412</v>
      </c>
      <c r="D47" s="126"/>
      <c r="E47" s="126"/>
      <c r="F47" s="126"/>
      <c r="G47" s="126"/>
      <c r="H47" s="126"/>
      <c r="I47" s="126"/>
      <c r="J47" s="126"/>
      <c r="K47" s="126"/>
      <c r="L47" s="126"/>
      <c r="AO47" s="126"/>
      <c r="AP47" s="126"/>
      <c r="AQ47" s="126"/>
      <c r="AR47" s="126"/>
      <c r="AS47" s="126"/>
      <c r="AU47" s="126"/>
      <c r="AV47" s="208">
        <f>AV39-AV46</f>
        <v>0</v>
      </c>
      <c r="AW47" s="126"/>
      <c r="AY47" s="529" t="str">
        <f>IF($AV$47&gt;0,"Note that the original cost of additions is not included in Opening NBV (as they were purchased during the year). Enter the value of additions in the orange cell above","")</f>
        <v/>
      </c>
    </row>
    <row r="48" spans="2:51" x14ac:dyDescent="0.35">
      <c r="D48" s="126"/>
      <c r="E48" s="126"/>
      <c r="F48" s="126"/>
      <c r="G48" s="126"/>
      <c r="H48" s="126"/>
      <c r="I48" s="126"/>
      <c r="J48" s="126"/>
      <c r="K48" s="126"/>
      <c r="L48" s="126"/>
      <c r="AO48" s="126"/>
      <c r="AP48" s="126"/>
      <c r="AQ48" s="126"/>
      <c r="AR48" s="126"/>
      <c r="AS48" s="126"/>
      <c r="AU48" s="126"/>
      <c r="AW48" s="126"/>
      <c r="AY48" s="529"/>
    </row>
    <row r="49" spans="4:49" x14ac:dyDescent="0.35">
      <c r="D49" s="126"/>
      <c r="E49" s="126"/>
      <c r="F49" s="126"/>
      <c r="G49" s="126"/>
      <c r="H49" s="126"/>
      <c r="I49" s="126"/>
      <c r="J49" s="126"/>
      <c r="K49" s="126"/>
      <c r="L49" s="126"/>
      <c r="AO49" s="126"/>
      <c r="AP49" s="126"/>
      <c r="AQ49" s="126"/>
      <c r="AR49" s="126"/>
      <c r="AS49" s="126"/>
      <c r="AU49" s="126"/>
      <c r="AW49" s="126"/>
    </row>
    <row r="50" spans="4:49" x14ac:dyDescent="0.35">
      <c r="D50" s="126"/>
      <c r="E50" s="126"/>
      <c r="F50" s="126"/>
      <c r="G50" s="126"/>
      <c r="H50" s="126"/>
      <c r="I50" s="126"/>
      <c r="J50" s="126"/>
      <c r="K50" s="126"/>
      <c r="L50" s="126"/>
      <c r="AO50" s="126"/>
      <c r="AP50" s="126"/>
      <c r="AQ50" s="126"/>
      <c r="AR50" s="126"/>
      <c r="AS50" s="126"/>
      <c r="AU50" s="126"/>
      <c r="AW50" s="126"/>
    </row>
    <row r="51" spans="4:49" x14ac:dyDescent="0.35">
      <c r="D51" s="126"/>
      <c r="E51" s="126"/>
      <c r="F51" s="126"/>
      <c r="G51" s="126"/>
      <c r="H51" s="126"/>
      <c r="I51" s="126"/>
      <c r="J51" s="126"/>
      <c r="K51" s="126"/>
      <c r="L51" s="126"/>
      <c r="AO51" s="126"/>
      <c r="AP51" s="126"/>
      <c r="AQ51" s="126"/>
      <c r="AR51" s="126"/>
      <c r="AS51" s="126"/>
      <c r="AU51" s="126"/>
      <c r="AW51" s="126"/>
    </row>
    <row r="52" spans="4:49" x14ac:dyDescent="0.35">
      <c r="D52" s="126"/>
      <c r="E52" s="126"/>
      <c r="F52" s="126"/>
      <c r="G52" s="126"/>
      <c r="H52" s="126"/>
      <c r="I52" s="126"/>
      <c r="J52" s="126"/>
      <c r="K52" s="126"/>
      <c r="L52" s="126"/>
      <c r="AO52" s="126"/>
      <c r="AP52" s="126"/>
      <c r="AQ52" s="126"/>
      <c r="AR52" s="126"/>
      <c r="AS52" s="126"/>
      <c r="AU52" s="126"/>
      <c r="AW52" s="126"/>
    </row>
    <row r="53" spans="4:49" x14ac:dyDescent="0.35">
      <c r="D53" s="126"/>
      <c r="E53" s="126"/>
      <c r="F53" s="126"/>
      <c r="G53" s="126"/>
      <c r="H53" s="126"/>
      <c r="I53" s="126"/>
      <c r="J53" s="126"/>
      <c r="K53" s="126"/>
      <c r="L53" s="126"/>
      <c r="AO53" s="126"/>
      <c r="AP53" s="126"/>
      <c r="AQ53" s="126"/>
      <c r="AR53" s="126"/>
      <c r="AS53" s="126"/>
      <c r="AU53" s="126"/>
      <c r="AW53" s="126"/>
    </row>
    <row r="54" spans="4:49" x14ac:dyDescent="0.35">
      <c r="D54" s="126"/>
      <c r="E54" s="126"/>
      <c r="F54" s="126"/>
      <c r="G54" s="126"/>
      <c r="H54" s="126"/>
      <c r="I54" s="126"/>
      <c r="J54" s="126"/>
      <c r="K54" s="126"/>
      <c r="L54" s="126"/>
      <c r="AO54" s="126"/>
      <c r="AP54" s="126"/>
      <c r="AQ54" s="126"/>
      <c r="AR54" s="126"/>
      <c r="AS54" s="126"/>
      <c r="AU54" s="126"/>
      <c r="AW54" s="126"/>
    </row>
    <row r="55" spans="4:49" x14ac:dyDescent="0.35">
      <c r="D55" s="126"/>
      <c r="E55" s="126"/>
      <c r="F55" s="126"/>
      <c r="G55" s="126"/>
      <c r="H55" s="126"/>
      <c r="I55" s="126"/>
      <c r="J55" s="126"/>
      <c r="K55" s="126"/>
      <c r="L55" s="126"/>
      <c r="AO55" s="126"/>
      <c r="AP55" s="126"/>
      <c r="AQ55" s="126"/>
      <c r="AR55" s="126"/>
      <c r="AS55" s="126"/>
      <c r="AU55" s="126"/>
      <c r="AW55" s="126"/>
    </row>
    <row r="56" spans="4:49" x14ac:dyDescent="0.35">
      <c r="D56" s="126"/>
      <c r="E56" s="126"/>
      <c r="F56" s="126"/>
      <c r="G56" s="126"/>
      <c r="H56" s="126"/>
      <c r="I56" s="126"/>
      <c r="J56" s="126"/>
      <c r="K56" s="126"/>
      <c r="L56" s="126"/>
      <c r="AO56" s="126"/>
      <c r="AP56" s="126"/>
      <c r="AQ56" s="126"/>
      <c r="AR56" s="126"/>
      <c r="AS56" s="126"/>
      <c r="AU56" s="126"/>
      <c r="AW56" s="126"/>
    </row>
    <row r="57" spans="4:49" x14ac:dyDescent="0.35">
      <c r="D57" s="126"/>
      <c r="E57" s="126"/>
      <c r="F57" s="126"/>
      <c r="G57" s="126"/>
      <c r="H57" s="126"/>
      <c r="I57" s="126"/>
      <c r="J57" s="126"/>
      <c r="K57" s="126"/>
      <c r="L57" s="126"/>
      <c r="AO57" s="126"/>
      <c r="AP57" s="126"/>
      <c r="AQ57" s="126"/>
      <c r="AR57" s="126"/>
      <c r="AS57" s="126"/>
      <c r="AU57" s="126"/>
      <c r="AW57" s="126"/>
    </row>
    <row r="58" spans="4:49" x14ac:dyDescent="0.35">
      <c r="D58" s="126"/>
      <c r="E58" s="126"/>
      <c r="F58" s="126"/>
      <c r="G58" s="126"/>
      <c r="H58" s="126"/>
      <c r="I58" s="126"/>
      <c r="J58" s="126"/>
      <c r="K58" s="126"/>
      <c r="L58" s="126"/>
      <c r="AO58" s="126"/>
      <c r="AP58" s="126"/>
      <c r="AQ58" s="126"/>
      <c r="AR58" s="126"/>
      <c r="AS58" s="126"/>
      <c r="AU58" s="126"/>
      <c r="AW58" s="126"/>
    </row>
  </sheetData>
  <sheetProtection algorithmName="SHA-512" hashValue="t57AvLiDU9H+wF12SCNvnN8ZRV0tzGgmOF+aE/gbDgAcYwh2DlxvtDG4e1c2VlorLLvuVb8LgEjRvyy+t4SFYg==" saltValue="pdZ2qmKc6BD68zviHN0djw==" spinCount="100000" sheet="1" objects="1" scenarios="1" formatColumns="0"/>
  <mergeCells count="1">
    <mergeCell ref="AY47:AY48"/>
  </mergeCells>
  <conditionalFormatting sqref="A1:B1 A59:L1048576 A33:C33 J33:L33 I35:K35 T1:AS1 M2:AS2 AW39:AX39 AU1:AX3 F34:G34 J37:J38 D1:L1 N40:AS40 N59:AS1048576 AU40:AX40 AU59:AX1048576 A42:B42 A39:C41 AX41:AX58 N41:AN58 A43:C58 A35:B38 A34 C34:C38 J36:K36 I36:I38 AR35:AS38 AZ1:XFD1048576 AX3:AX32 AU33:AX38 A2:L32 AU4:AW32 N3:AS34">
    <cfRule type="expression" dxfId="5" priority="7">
      <formula>_xlfn.ISFORMULA(A1)</formula>
    </cfRule>
  </conditionalFormatting>
  <dataValidations disablePrompts="1" count="1">
    <dataValidation allowBlank="1" showInputMessage="1" showErrorMessage="1" prompt="Value is zero if asset already fully written down." sqref="J2" xr:uid="{658481B1-CAD6-4407-93B9-403280F59B6F}"/>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2D2879B9-6974-4A9A-822D-3032CEF83F46}">
          <x14:formula1>
            <xm:f>'Ref tables'!$H$2:$H$6</xm:f>
          </x14:formula1>
          <xm:sqref>C3:C32</xm:sqref>
        </x14:dataValidation>
        <x14:dataValidation type="list" allowBlank="1" showInputMessage="1" showErrorMessage="1" xr:uid="{59470AAE-579E-4D20-8708-3FF28114F4B3}">
          <x14:formula1>
            <xm:f>'Ref tables'!$I$2:$I$4</xm:f>
          </x14:formula1>
          <xm:sqref>L3:L32</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F8B91-98E2-4F90-B166-BD0D3609CC54}">
  <sheetPr>
    <tabColor theme="3"/>
  </sheetPr>
  <dimension ref="A1"/>
  <sheetViews>
    <sheetView showGridLines="0" workbookViewId="0">
      <selection activeCell="F19" sqref="F19"/>
    </sheetView>
  </sheetViews>
  <sheetFormatPr defaultRowHeight="14.5" x14ac:dyDescent="0.3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ECF8F-27A2-46D5-B408-AAD8A5509613}">
  <dimension ref="A1:Q35"/>
  <sheetViews>
    <sheetView showGridLines="0" zoomScale="90" zoomScaleNormal="90" workbookViewId="0">
      <selection activeCell="B10" sqref="B10:P22"/>
    </sheetView>
  </sheetViews>
  <sheetFormatPr defaultColWidth="0" defaultRowHeight="14.5" zeroHeight="1" x14ac:dyDescent="0.35"/>
  <cols>
    <col min="1" max="1" width="9.1796875" style="2" customWidth="1"/>
    <col min="2" max="12" width="9.1796875" customWidth="1"/>
    <col min="13" max="13" width="12.81640625" customWidth="1"/>
    <col min="14" max="17" width="9.1796875" customWidth="1"/>
    <col min="18" max="16384" width="9.1796875" hidden="1"/>
  </cols>
  <sheetData>
    <row r="1" spans="1:16" ht="18.5" x14ac:dyDescent="0.45">
      <c r="A1" s="67" t="s">
        <v>522</v>
      </c>
    </row>
    <row r="2" spans="1:16" ht="4.5" customHeight="1" x14ac:dyDescent="0.45">
      <c r="A2" s="67"/>
    </row>
    <row r="3" spans="1:16" ht="5.25" customHeight="1" x14ac:dyDescent="0.45">
      <c r="A3" s="67"/>
      <c r="B3" s="69"/>
      <c r="C3" s="54"/>
      <c r="D3" s="54"/>
      <c r="E3" s="54"/>
      <c r="F3" s="54"/>
      <c r="G3" s="54"/>
      <c r="H3" s="54"/>
      <c r="I3" s="54"/>
      <c r="J3" s="54"/>
      <c r="K3" s="54"/>
      <c r="L3" s="54"/>
      <c r="M3" s="70"/>
    </row>
    <row r="4" spans="1:16" ht="15" customHeight="1" x14ac:dyDescent="0.45">
      <c r="A4" s="67"/>
      <c r="B4" s="73"/>
      <c r="C4" t="s">
        <v>437</v>
      </c>
      <c r="M4" s="71"/>
    </row>
    <row r="5" spans="1:16" ht="15" customHeight="1" x14ac:dyDescent="0.45">
      <c r="A5" s="78"/>
      <c r="B5" s="74"/>
      <c r="C5" t="s">
        <v>477</v>
      </c>
      <c r="M5" s="71"/>
    </row>
    <row r="6" spans="1:16" ht="15" customHeight="1" x14ac:dyDescent="0.45">
      <c r="A6" s="78"/>
      <c r="B6" s="75"/>
      <c r="C6" t="s">
        <v>551</v>
      </c>
      <c r="M6" s="71"/>
    </row>
    <row r="7" spans="1:16" ht="15" customHeight="1" x14ac:dyDescent="0.45">
      <c r="A7" s="78"/>
      <c r="B7" s="79"/>
      <c r="C7" t="s">
        <v>523</v>
      </c>
      <c r="M7" s="71"/>
    </row>
    <row r="8" spans="1:16" ht="5.25" customHeight="1" x14ac:dyDescent="0.45">
      <c r="A8" s="78"/>
      <c r="B8" s="72"/>
      <c r="C8" s="36"/>
      <c r="D8" s="36"/>
      <c r="E8" s="36"/>
      <c r="F8" s="36"/>
      <c r="G8" s="36"/>
      <c r="H8" s="36"/>
      <c r="I8" s="36"/>
      <c r="J8" s="36"/>
      <c r="K8" s="36"/>
      <c r="L8" s="36"/>
      <c r="M8" s="68"/>
    </row>
    <row r="9" spans="1:16" x14ac:dyDescent="0.35">
      <c r="A9" s="39"/>
    </row>
    <row r="10" spans="1:16" ht="15" customHeight="1" x14ac:dyDescent="0.35">
      <c r="A10" s="39">
        <v>1</v>
      </c>
      <c r="B10" s="530" t="s">
        <v>543</v>
      </c>
      <c r="C10" s="531"/>
      <c r="D10" s="531"/>
      <c r="E10" s="531"/>
      <c r="F10" s="531"/>
      <c r="G10" s="531"/>
      <c r="H10" s="531"/>
      <c r="I10" s="531"/>
      <c r="J10" s="531"/>
      <c r="K10" s="531"/>
      <c r="L10" s="531"/>
      <c r="M10" s="531"/>
      <c r="N10" s="531"/>
      <c r="O10" s="531"/>
      <c r="P10" s="532"/>
    </row>
    <row r="11" spans="1:16" x14ac:dyDescent="0.35">
      <c r="A11" s="39"/>
      <c r="B11" s="533"/>
      <c r="C11" s="486"/>
      <c r="D11" s="486"/>
      <c r="E11" s="486"/>
      <c r="F11" s="486"/>
      <c r="G11" s="486"/>
      <c r="H11" s="486"/>
      <c r="I11" s="486"/>
      <c r="J11" s="486"/>
      <c r="K11" s="486"/>
      <c r="L11" s="486"/>
      <c r="M11" s="486"/>
      <c r="N11" s="486"/>
      <c r="O11" s="486"/>
      <c r="P11" s="534"/>
    </row>
    <row r="12" spans="1:16" x14ac:dyDescent="0.35">
      <c r="A12" s="39"/>
      <c r="B12" s="533"/>
      <c r="C12" s="486"/>
      <c r="D12" s="486"/>
      <c r="E12" s="486"/>
      <c r="F12" s="486"/>
      <c r="G12" s="486"/>
      <c r="H12" s="486"/>
      <c r="I12" s="486"/>
      <c r="J12" s="486"/>
      <c r="K12" s="486"/>
      <c r="L12" s="486"/>
      <c r="M12" s="486"/>
      <c r="N12" s="486"/>
      <c r="O12" s="486"/>
      <c r="P12" s="534"/>
    </row>
    <row r="13" spans="1:16" x14ac:dyDescent="0.35">
      <c r="A13" s="39"/>
      <c r="B13" s="533"/>
      <c r="C13" s="486"/>
      <c r="D13" s="486"/>
      <c r="E13" s="486"/>
      <c r="F13" s="486"/>
      <c r="G13" s="486"/>
      <c r="H13" s="486"/>
      <c r="I13" s="486"/>
      <c r="J13" s="486"/>
      <c r="K13" s="486"/>
      <c r="L13" s="486"/>
      <c r="M13" s="486"/>
      <c r="N13" s="486"/>
      <c r="O13" s="486"/>
      <c r="P13" s="534"/>
    </row>
    <row r="14" spans="1:16" x14ac:dyDescent="0.35">
      <c r="A14" s="39"/>
      <c r="B14" s="533"/>
      <c r="C14" s="486"/>
      <c r="D14" s="486"/>
      <c r="E14" s="486"/>
      <c r="F14" s="486"/>
      <c r="G14" s="486"/>
      <c r="H14" s="486"/>
      <c r="I14" s="486"/>
      <c r="J14" s="486"/>
      <c r="K14" s="486"/>
      <c r="L14" s="486"/>
      <c r="M14" s="486"/>
      <c r="N14" s="486"/>
      <c r="O14" s="486"/>
      <c r="P14" s="534"/>
    </row>
    <row r="15" spans="1:16" x14ac:dyDescent="0.35">
      <c r="A15" s="39"/>
      <c r="B15" s="533"/>
      <c r="C15" s="486"/>
      <c r="D15" s="486"/>
      <c r="E15" s="486"/>
      <c r="F15" s="486"/>
      <c r="G15" s="486"/>
      <c r="H15" s="486"/>
      <c r="I15" s="486"/>
      <c r="J15" s="486"/>
      <c r="K15" s="486"/>
      <c r="L15" s="486"/>
      <c r="M15" s="486"/>
      <c r="N15" s="486"/>
      <c r="O15" s="486"/>
      <c r="P15" s="534"/>
    </row>
    <row r="16" spans="1:16" x14ac:dyDescent="0.35">
      <c r="A16" s="39"/>
      <c r="B16" s="533"/>
      <c r="C16" s="486"/>
      <c r="D16" s="486"/>
      <c r="E16" s="486"/>
      <c r="F16" s="486"/>
      <c r="G16" s="486"/>
      <c r="H16" s="486"/>
      <c r="I16" s="486"/>
      <c r="J16" s="486"/>
      <c r="K16" s="486"/>
      <c r="L16" s="486"/>
      <c r="M16" s="486"/>
      <c r="N16" s="486"/>
      <c r="O16" s="486"/>
      <c r="P16" s="534"/>
    </row>
    <row r="17" spans="1:16" x14ac:dyDescent="0.35">
      <c r="A17" s="39"/>
      <c r="B17" s="533"/>
      <c r="C17" s="486"/>
      <c r="D17" s="486"/>
      <c r="E17" s="486"/>
      <c r="F17" s="486"/>
      <c r="G17" s="486"/>
      <c r="H17" s="486"/>
      <c r="I17" s="486"/>
      <c r="J17" s="486"/>
      <c r="K17" s="486"/>
      <c r="L17" s="486"/>
      <c r="M17" s="486"/>
      <c r="N17" s="486"/>
      <c r="O17" s="486"/>
      <c r="P17" s="534"/>
    </row>
    <row r="18" spans="1:16" x14ac:dyDescent="0.35">
      <c r="A18" s="39"/>
      <c r="B18" s="533"/>
      <c r="C18" s="486"/>
      <c r="D18" s="486"/>
      <c r="E18" s="486"/>
      <c r="F18" s="486"/>
      <c r="G18" s="486"/>
      <c r="H18" s="486"/>
      <c r="I18" s="486"/>
      <c r="J18" s="486"/>
      <c r="K18" s="486"/>
      <c r="L18" s="486"/>
      <c r="M18" s="486"/>
      <c r="N18" s="486"/>
      <c r="O18" s="486"/>
      <c r="P18" s="534"/>
    </row>
    <row r="19" spans="1:16" x14ac:dyDescent="0.35">
      <c r="A19" s="39"/>
      <c r="B19" s="533"/>
      <c r="C19" s="486"/>
      <c r="D19" s="486"/>
      <c r="E19" s="486"/>
      <c r="F19" s="486"/>
      <c r="G19" s="486"/>
      <c r="H19" s="486"/>
      <c r="I19" s="486"/>
      <c r="J19" s="486"/>
      <c r="K19" s="486"/>
      <c r="L19" s="486"/>
      <c r="M19" s="486"/>
      <c r="N19" s="486"/>
      <c r="O19" s="486"/>
      <c r="P19" s="534"/>
    </row>
    <row r="20" spans="1:16" x14ac:dyDescent="0.35">
      <c r="A20" s="39"/>
      <c r="B20" s="533"/>
      <c r="C20" s="486"/>
      <c r="D20" s="486"/>
      <c r="E20" s="486"/>
      <c r="F20" s="486"/>
      <c r="G20" s="486"/>
      <c r="H20" s="486"/>
      <c r="I20" s="486"/>
      <c r="J20" s="486"/>
      <c r="K20" s="486"/>
      <c r="L20" s="486"/>
      <c r="M20" s="486"/>
      <c r="N20" s="486"/>
      <c r="O20" s="486"/>
      <c r="P20" s="534"/>
    </row>
    <row r="21" spans="1:16" x14ac:dyDescent="0.35">
      <c r="A21" s="39"/>
      <c r="B21" s="533"/>
      <c r="C21" s="486"/>
      <c r="D21" s="486"/>
      <c r="E21" s="486"/>
      <c r="F21" s="486"/>
      <c r="G21" s="486"/>
      <c r="H21" s="486"/>
      <c r="I21" s="486"/>
      <c r="J21" s="486"/>
      <c r="K21" s="486"/>
      <c r="L21" s="486"/>
      <c r="M21" s="486"/>
      <c r="N21" s="486"/>
      <c r="O21" s="486"/>
      <c r="P21" s="534"/>
    </row>
    <row r="22" spans="1:16" x14ac:dyDescent="0.35">
      <c r="A22" s="39"/>
      <c r="B22" s="535"/>
      <c r="C22" s="536"/>
      <c r="D22" s="536"/>
      <c r="E22" s="536"/>
      <c r="F22" s="536"/>
      <c r="G22" s="536"/>
      <c r="H22" s="536"/>
      <c r="I22" s="536"/>
      <c r="J22" s="536"/>
      <c r="K22" s="536"/>
      <c r="L22" s="536"/>
      <c r="M22" s="536"/>
      <c r="N22" s="536"/>
      <c r="O22" s="536"/>
      <c r="P22" s="537"/>
    </row>
    <row r="23" spans="1:16" x14ac:dyDescent="0.35">
      <c r="A23" s="39"/>
    </row>
    <row r="24" spans="1:16" x14ac:dyDescent="0.35">
      <c r="A24" s="39">
        <v>2</v>
      </c>
      <c r="B24" s="538" t="s">
        <v>196</v>
      </c>
      <c r="C24" s="539"/>
      <c r="D24" s="539"/>
      <c r="E24" s="539"/>
      <c r="F24" s="539"/>
      <c r="G24" s="539"/>
      <c r="H24" s="539"/>
      <c r="I24" s="539"/>
      <c r="J24" s="539"/>
      <c r="K24" s="539"/>
      <c r="L24" s="539"/>
      <c r="M24" s="539"/>
      <c r="N24" s="539"/>
      <c r="O24" s="539"/>
      <c r="P24" s="540"/>
    </row>
    <row r="25" spans="1:16" x14ac:dyDescent="0.35">
      <c r="A25" s="39"/>
    </row>
    <row r="26" spans="1:16" x14ac:dyDescent="0.35">
      <c r="A26" s="39">
        <v>3</v>
      </c>
      <c r="B26" s="538" t="s">
        <v>521</v>
      </c>
      <c r="C26" s="539"/>
      <c r="D26" s="539"/>
      <c r="E26" s="539"/>
      <c r="F26" s="539"/>
      <c r="G26" s="539"/>
      <c r="H26" s="539"/>
      <c r="I26" s="539"/>
      <c r="J26" s="539"/>
      <c r="K26" s="539"/>
      <c r="L26" s="539"/>
      <c r="M26" s="539"/>
      <c r="N26" s="539"/>
      <c r="O26" s="539"/>
      <c r="P26" s="540"/>
    </row>
    <row r="27" spans="1:16" x14ac:dyDescent="0.35">
      <c r="A27" s="39"/>
    </row>
    <row r="28" spans="1:16" ht="15" customHeight="1" x14ac:dyDescent="0.35">
      <c r="A28" s="39">
        <v>4</v>
      </c>
      <c r="B28" s="530" t="s">
        <v>524</v>
      </c>
      <c r="C28" s="531"/>
      <c r="D28" s="531"/>
      <c r="E28" s="531"/>
      <c r="F28" s="531"/>
      <c r="G28" s="531"/>
      <c r="H28" s="531"/>
      <c r="I28" s="531"/>
      <c r="J28" s="531"/>
      <c r="K28" s="531"/>
      <c r="L28" s="531"/>
      <c r="M28" s="531"/>
      <c r="N28" s="531"/>
      <c r="O28" s="531"/>
      <c r="P28" s="532"/>
    </row>
    <row r="29" spans="1:16" x14ac:dyDescent="0.35">
      <c r="A29" s="39"/>
      <c r="B29" s="533"/>
      <c r="C29" s="486"/>
      <c r="D29" s="486"/>
      <c r="E29" s="486"/>
      <c r="F29" s="486"/>
      <c r="G29" s="486"/>
      <c r="H29" s="486"/>
      <c r="I29" s="486"/>
      <c r="J29" s="486"/>
      <c r="K29" s="486"/>
      <c r="L29" s="486"/>
      <c r="M29" s="486"/>
      <c r="N29" s="486"/>
      <c r="O29" s="486"/>
      <c r="P29" s="534"/>
    </row>
    <row r="30" spans="1:16" x14ac:dyDescent="0.35">
      <c r="A30" s="39"/>
      <c r="B30" s="535"/>
      <c r="C30" s="536"/>
      <c r="D30" s="536"/>
      <c r="E30" s="536"/>
      <c r="F30" s="536"/>
      <c r="G30" s="536"/>
      <c r="H30" s="536"/>
      <c r="I30" s="536"/>
      <c r="J30" s="536"/>
      <c r="K30" s="536"/>
      <c r="L30" s="536"/>
      <c r="M30" s="536"/>
      <c r="N30" s="536"/>
      <c r="O30" s="536"/>
      <c r="P30" s="537"/>
    </row>
    <row r="31" spans="1:16" x14ac:dyDescent="0.35">
      <c r="A31" s="39"/>
    </row>
    <row r="32" spans="1:16" hidden="1" x14ac:dyDescent="0.35">
      <c r="A32" s="39"/>
    </row>
    <row r="33" spans="1:1" hidden="1" x14ac:dyDescent="0.35">
      <c r="A33" s="39"/>
    </row>
    <row r="34" spans="1:1" hidden="1" x14ac:dyDescent="0.35">
      <c r="A34" s="39"/>
    </row>
    <row r="35" spans="1:1" hidden="1" x14ac:dyDescent="0.35">
      <c r="A35" s="39"/>
    </row>
  </sheetData>
  <sheetProtection algorithmName="SHA-512" hashValue="s8kFhwea3Ch8ldIZWeZh6/zLIUGzmR+MzwpEK/Aid2hm1DQkjmHDO48GpNfT5kbdriJLf/p2wtnAnciqr70e6g==" saltValue="7QXn7atOcLhB6wRI1e8Nrw==" spinCount="100000" sheet="1" objects="1" scenarios="1"/>
  <mergeCells count="4">
    <mergeCell ref="B28:P30"/>
    <mergeCell ref="B24:P24"/>
    <mergeCell ref="B26:P26"/>
    <mergeCell ref="B10:P22"/>
  </mergeCells>
  <conditionalFormatting sqref="B25:K25 B28 B24 B27:K27 B26">
    <cfRule type="expression" dxfId="4" priority="1">
      <formula>_xlfn.ISFORMULA(B24)</formula>
    </cfRule>
  </conditionalFormatting>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59A85-E331-471D-945B-4C64F2FB7FDE}">
  <dimension ref="A1:M52"/>
  <sheetViews>
    <sheetView showGridLines="0" zoomScale="90" zoomScaleNormal="90" workbookViewId="0">
      <selection activeCell="F10" sqref="F10"/>
    </sheetView>
  </sheetViews>
  <sheetFormatPr defaultColWidth="0" defaultRowHeight="14.5" zeroHeight="1" x14ac:dyDescent="0.35"/>
  <cols>
    <col min="1" max="1" width="1" style="126" customWidth="1"/>
    <col min="2" max="2" width="20.1796875" style="126" customWidth="1"/>
    <col min="3" max="3" width="27.1796875" style="126" customWidth="1"/>
    <col min="4" max="4" width="17.1796875" style="126" customWidth="1"/>
    <col min="5" max="5" width="13.453125" style="126" bestFit="1" customWidth="1"/>
    <col min="6" max="7" width="9.1796875" style="126" customWidth="1"/>
    <col min="8" max="8" width="10.26953125" style="126" customWidth="1"/>
    <col min="9" max="9" width="15.1796875" style="208" customWidth="1"/>
    <col min="10" max="10" width="15.7265625" style="208" customWidth="1"/>
    <col min="11" max="11" width="11.54296875" style="126" bestFit="1" customWidth="1"/>
    <col min="12" max="12" width="14.26953125" style="126" customWidth="1"/>
    <col min="13" max="13" width="2.81640625" style="126" customWidth="1"/>
    <col min="14" max="16384" width="9.1796875" style="126" hidden="1"/>
  </cols>
  <sheetData>
    <row r="1" spans="2:11" ht="4.5" customHeight="1" x14ac:dyDescent="0.35"/>
    <row r="2" spans="2:11" x14ac:dyDescent="0.35">
      <c r="B2" s="126" t="s">
        <v>185</v>
      </c>
      <c r="C2" s="455" t="s">
        <v>410</v>
      </c>
    </row>
    <row r="3" spans="2:11" x14ac:dyDescent="0.35">
      <c r="B3" s="126" t="s">
        <v>186</v>
      </c>
      <c r="C3" s="245">
        <v>46568</v>
      </c>
      <c r="D3" s="343"/>
    </row>
    <row r="4" spans="2:11" x14ac:dyDescent="0.35">
      <c r="I4" s="126"/>
      <c r="J4" s="126"/>
    </row>
    <row r="5" spans="2:11" x14ac:dyDescent="0.35">
      <c r="D5" s="129" t="s">
        <v>190</v>
      </c>
    </row>
    <row r="6" spans="2:11" x14ac:dyDescent="0.35">
      <c r="B6" s="541" t="s">
        <v>191</v>
      </c>
      <c r="C6" s="126" t="s">
        <v>189</v>
      </c>
      <c r="D6" s="253">
        <f>$C$3</f>
        <v>46568</v>
      </c>
      <c r="I6" s="420">
        <v>72569.279999999999</v>
      </c>
    </row>
    <row r="7" spans="2:11" x14ac:dyDescent="0.35">
      <c r="B7" s="541"/>
    </row>
    <row r="8" spans="2:11" x14ac:dyDescent="0.35">
      <c r="B8" s="541"/>
      <c r="E8" s="126" t="s">
        <v>197</v>
      </c>
      <c r="I8" s="420"/>
    </row>
    <row r="9" spans="2:11" x14ac:dyDescent="0.35">
      <c r="B9" s="541"/>
      <c r="E9" s="126" t="s">
        <v>198</v>
      </c>
      <c r="I9" s="420"/>
    </row>
    <row r="10" spans="2:11" x14ac:dyDescent="0.35">
      <c r="B10" s="541"/>
    </row>
    <row r="11" spans="2:11" x14ac:dyDescent="0.35">
      <c r="B11" s="541"/>
      <c r="C11" s="126" t="s">
        <v>193</v>
      </c>
      <c r="D11" s="253">
        <f>$C$3</f>
        <v>46568</v>
      </c>
      <c r="J11" s="208">
        <f>I6+I8-I9</f>
        <v>72569.279999999999</v>
      </c>
      <c r="K11" s="208"/>
    </row>
    <row r="12" spans="2:11" x14ac:dyDescent="0.35">
      <c r="B12" s="542"/>
      <c r="C12" s="384"/>
      <c r="D12" s="384"/>
      <c r="E12" s="384"/>
      <c r="F12" s="384"/>
      <c r="G12" s="384"/>
      <c r="H12" s="384"/>
      <c r="I12" s="384"/>
      <c r="J12" s="384"/>
    </row>
    <row r="13" spans="2:11" x14ac:dyDescent="0.35"/>
    <row r="14" spans="2:11" x14ac:dyDescent="0.35">
      <c r="B14" s="541" t="s">
        <v>192</v>
      </c>
      <c r="C14" s="126" t="s">
        <v>181</v>
      </c>
      <c r="D14" s="253">
        <v>46539</v>
      </c>
      <c r="I14" s="420">
        <v>100000</v>
      </c>
    </row>
    <row r="15" spans="2:11" x14ac:dyDescent="0.35">
      <c r="B15" s="541"/>
    </row>
    <row r="16" spans="2:11" x14ac:dyDescent="0.35">
      <c r="B16" s="541"/>
      <c r="E16" s="126" t="s">
        <v>187</v>
      </c>
      <c r="I16" s="254">
        <f>SUM('Accounts Receivable'!$I:$I)</f>
        <v>1211</v>
      </c>
    </row>
    <row r="17" spans="2:11" x14ac:dyDescent="0.35">
      <c r="B17" s="541"/>
      <c r="E17" s="126" t="s">
        <v>188</v>
      </c>
      <c r="I17" s="254">
        <f>-SUM('Accounts Payable'!$I:$I)</f>
        <v>-28641.72</v>
      </c>
    </row>
    <row r="18" spans="2:11" x14ac:dyDescent="0.35">
      <c r="B18" s="541"/>
    </row>
    <row r="19" spans="2:11" x14ac:dyDescent="0.35">
      <c r="B19" s="541"/>
      <c r="E19" s="129" t="s">
        <v>375</v>
      </c>
    </row>
    <row r="20" spans="2:11" hidden="1" x14ac:dyDescent="0.35">
      <c r="B20" s="541"/>
      <c r="D20" s="126" t="s">
        <v>194</v>
      </c>
      <c r="E20" s="543" t="s">
        <v>289</v>
      </c>
      <c r="F20" s="544"/>
      <c r="G20" s="544"/>
      <c r="H20" s="545"/>
      <c r="I20" s="420"/>
    </row>
    <row r="21" spans="2:11" x14ac:dyDescent="0.35">
      <c r="B21" s="541"/>
      <c r="D21" s="126" t="s">
        <v>194</v>
      </c>
      <c r="E21" s="456"/>
      <c r="F21" s="457"/>
      <c r="G21" s="457"/>
      <c r="H21" s="458"/>
      <c r="I21" s="420"/>
    </row>
    <row r="22" spans="2:11" x14ac:dyDescent="0.35">
      <c r="B22" s="541"/>
      <c r="D22" s="126" t="s">
        <v>194</v>
      </c>
      <c r="E22" s="459"/>
      <c r="F22" s="460"/>
      <c r="G22" s="460"/>
      <c r="H22" s="461"/>
      <c r="I22" s="420"/>
    </row>
    <row r="23" spans="2:11" x14ac:dyDescent="0.35">
      <c r="B23" s="541"/>
      <c r="D23" s="126" t="s">
        <v>194</v>
      </c>
      <c r="E23" s="459"/>
      <c r="F23" s="460"/>
      <c r="G23" s="460"/>
      <c r="H23" s="461"/>
      <c r="I23" s="420"/>
    </row>
    <row r="24" spans="2:11" x14ac:dyDescent="0.35">
      <c r="B24" s="541"/>
      <c r="D24" s="126" t="s">
        <v>194</v>
      </c>
      <c r="E24" s="459"/>
      <c r="F24" s="460"/>
      <c r="G24" s="460"/>
      <c r="H24" s="461"/>
      <c r="I24" s="420"/>
    </row>
    <row r="25" spans="2:11" x14ac:dyDescent="0.35">
      <c r="B25" s="541"/>
      <c r="D25" s="126" t="s">
        <v>194</v>
      </c>
      <c r="E25" s="462"/>
      <c r="F25" s="463"/>
      <c r="G25" s="463"/>
      <c r="H25" s="464"/>
      <c r="I25" s="420"/>
    </row>
    <row r="26" spans="2:11" x14ac:dyDescent="0.35">
      <c r="B26" s="541"/>
      <c r="D26" s="126" t="s">
        <v>13</v>
      </c>
      <c r="I26" s="208">
        <f>SUM(I16:I25)</f>
        <v>-27430.720000000001</v>
      </c>
      <c r="K26" s="208"/>
    </row>
    <row r="27" spans="2:11" x14ac:dyDescent="0.35">
      <c r="B27" s="541"/>
    </row>
    <row r="28" spans="2:11" x14ac:dyDescent="0.35">
      <c r="B28" s="541"/>
      <c r="C28" s="126" t="s">
        <v>218</v>
      </c>
      <c r="D28" s="253">
        <f>$C$3</f>
        <v>46568</v>
      </c>
      <c r="J28" s="208">
        <f>SUM(I14,I26)</f>
        <v>72569.279999999999</v>
      </c>
    </row>
    <row r="29" spans="2:11" x14ac:dyDescent="0.35">
      <c r="B29" s="542"/>
      <c r="C29" s="384"/>
      <c r="D29" s="384"/>
      <c r="E29" s="384"/>
      <c r="F29" s="384"/>
      <c r="G29" s="384"/>
      <c r="H29" s="384"/>
      <c r="I29" s="252"/>
      <c r="J29" s="252"/>
    </row>
    <row r="30" spans="2:11" x14ac:dyDescent="0.35"/>
    <row r="31" spans="2:11" x14ac:dyDescent="0.35">
      <c r="C31" s="129" t="s">
        <v>195</v>
      </c>
      <c r="J31" s="208">
        <f>J11-J28</f>
        <v>0</v>
      </c>
    </row>
    <row r="32" spans="2:11" x14ac:dyDescent="0.35"/>
    <row r="35" spans="9:10" hidden="1" x14ac:dyDescent="0.35">
      <c r="I35" s="126"/>
      <c r="J35" s="126"/>
    </row>
    <row r="36" spans="9:10" hidden="1" x14ac:dyDescent="0.35">
      <c r="I36" s="126"/>
      <c r="J36" s="126"/>
    </row>
    <row r="37" spans="9:10" hidden="1" x14ac:dyDescent="0.35">
      <c r="I37" s="126"/>
      <c r="J37" s="126"/>
    </row>
    <row r="38" spans="9:10" hidden="1" x14ac:dyDescent="0.35">
      <c r="I38" s="126"/>
      <c r="J38" s="126"/>
    </row>
    <row r="39" spans="9:10" hidden="1" x14ac:dyDescent="0.35">
      <c r="I39" s="126"/>
      <c r="J39" s="126"/>
    </row>
    <row r="40" spans="9:10" x14ac:dyDescent="0.35"/>
    <row r="46" spans="9:10" x14ac:dyDescent="0.35"/>
    <row r="48" spans="9:10" x14ac:dyDescent="0.35"/>
    <row r="49" x14ac:dyDescent="0.35"/>
    <row r="50" x14ac:dyDescent="0.35"/>
    <row r="51" x14ac:dyDescent="0.35"/>
    <row r="52" x14ac:dyDescent="0.35"/>
  </sheetData>
  <sheetProtection algorithmName="SHA-512" hashValue="3Bg1t3HdvWDqmn5qTkes5MgPRFCF2jJq7oWiFy28n9CPOnw9So9fCIEI6wx+Us30vRujHeF6U0dhko6odIddGA==" saltValue="/C7DipSXi82VGNKgbf343A==" spinCount="100000" sheet="1" objects="1" scenarios="1"/>
  <mergeCells count="3">
    <mergeCell ref="B6:B12"/>
    <mergeCell ref="B14:B29"/>
    <mergeCell ref="E20:H20"/>
  </mergeCells>
  <conditionalFormatting sqref="A40:XFD1048576 A35:B39 K35:XFD39 A26:XFD34 A20:D25 I20:XFD25 A1:XFD19">
    <cfRule type="expression" dxfId="3" priority="2">
      <formula>_xlfn.ISFORMULA(A1)</formula>
    </cfRule>
  </conditionalFormatting>
  <conditionalFormatting sqref="J31">
    <cfRule type="expression" dxfId="2" priority="1">
      <formula>$J$31&lt;&gt;0</formula>
    </cfRule>
  </conditionalFormatting>
  <dataValidations count="2">
    <dataValidation type="whole" operator="greaterThan" allowBlank="1" showInputMessage="1" showErrorMessage="1" error="Enter positive values only." sqref="I8:I9" xr:uid="{E65F703B-44D3-4E4A-85A0-99DF4622520F}">
      <formula1>0</formula1>
    </dataValidation>
    <dataValidation type="list" allowBlank="1" showInputMessage="1" showErrorMessage="1" sqref="D2" xr:uid="{37E66ED8-FEB0-41D2-BE63-2F2D1864D388}">
      <formula1>#REF!</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B75EA-5CDA-4F6A-B4AD-641C14ED46E0}">
  <dimension ref="A1:E31"/>
  <sheetViews>
    <sheetView showGridLines="0" zoomScale="85" zoomScaleNormal="85" workbookViewId="0">
      <selection activeCell="E9" sqref="E9"/>
    </sheetView>
  </sheetViews>
  <sheetFormatPr defaultRowHeight="14.5" x14ac:dyDescent="0.35"/>
  <cols>
    <col min="1" max="1" width="26.81640625" bestFit="1" customWidth="1"/>
    <col min="2" max="4" width="15.81640625" customWidth="1"/>
    <col min="5" max="5" width="45.26953125" bestFit="1" customWidth="1"/>
  </cols>
  <sheetData>
    <row r="1" spans="1:5" x14ac:dyDescent="0.35">
      <c r="B1" s="59" t="s">
        <v>351</v>
      </c>
      <c r="C1" s="59" t="s">
        <v>352</v>
      </c>
      <c r="D1" s="59" t="s">
        <v>354</v>
      </c>
      <c r="E1" s="2"/>
    </row>
    <row r="2" spans="1:5" x14ac:dyDescent="0.35">
      <c r="A2" s="65" t="s">
        <v>125</v>
      </c>
      <c r="B2" s="62">
        <f>'Inventory management'!X41-B4</f>
        <v>3845.530303030303</v>
      </c>
      <c r="C2" s="63"/>
      <c r="D2" s="63"/>
      <c r="E2" s="2"/>
    </row>
    <row r="3" spans="1:5" x14ac:dyDescent="0.35">
      <c r="A3" s="65"/>
      <c r="B3" s="62"/>
      <c r="C3" s="63"/>
      <c r="D3" s="63"/>
      <c r="E3" s="2"/>
    </row>
    <row r="4" spans="1:5" x14ac:dyDescent="0.35">
      <c r="A4" s="61" t="s">
        <v>356</v>
      </c>
      <c r="B4" s="62">
        <v>1440</v>
      </c>
      <c r="C4" s="61"/>
      <c r="D4" s="61"/>
    </row>
    <row r="5" spans="1:5" x14ac:dyDescent="0.35">
      <c r="A5" t="s">
        <v>350</v>
      </c>
      <c r="B5" s="57"/>
      <c r="C5" s="57">
        <f>'Inventory management'!O41</f>
        <v>2350</v>
      </c>
      <c r="D5" s="57"/>
      <c r="E5" s="58"/>
    </row>
    <row r="6" spans="1:5" x14ac:dyDescent="0.35">
      <c r="A6" t="s">
        <v>117</v>
      </c>
      <c r="B6" s="57">
        <f>'Inventory management'!X43</f>
        <v>1714.469696969697</v>
      </c>
      <c r="C6" s="57"/>
      <c r="D6" s="57"/>
    </row>
    <row r="7" spans="1:5" x14ac:dyDescent="0.35">
      <c r="A7" t="s">
        <v>353</v>
      </c>
      <c r="B7" s="57"/>
      <c r="C7" s="57">
        <f>'Inventory management'!R41</f>
        <v>3210</v>
      </c>
      <c r="D7" s="57"/>
      <c r="E7" s="58"/>
    </row>
    <row r="8" spans="1:5" x14ac:dyDescent="0.35">
      <c r="A8" t="s">
        <v>372</v>
      </c>
      <c r="B8" s="58"/>
      <c r="C8" s="58">
        <v>1440</v>
      </c>
      <c r="D8" s="58"/>
    </row>
    <row r="9" spans="1:5" x14ac:dyDescent="0.35">
      <c r="B9" s="60">
        <f>SUM(B2:B8)</f>
        <v>7000</v>
      </c>
      <c r="C9" s="60">
        <f>SUM(C2:C8)</f>
        <v>7000</v>
      </c>
      <c r="D9" s="60">
        <f>B9-C9</f>
        <v>0</v>
      </c>
      <c r="E9" s="58"/>
    </row>
    <row r="10" spans="1:5" x14ac:dyDescent="0.35">
      <c r="B10" s="58"/>
      <c r="C10" s="58"/>
      <c r="D10" s="58"/>
      <c r="E10" s="58"/>
    </row>
    <row r="11" spans="1:5" x14ac:dyDescent="0.35">
      <c r="A11" s="65" t="s">
        <v>124</v>
      </c>
      <c r="B11" s="64">
        <f ca="1">VLOOKUP("Total",'Accounts Receivable'!$C:$K,COLUMNS('Accounts Receivable'!$C:$K),0)-'Accounts Receivable'!$K$2</f>
        <v>62204</v>
      </c>
      <c r="C11" s="64"/>
      <c r="D11" s="64"/>
      <c r="E11" s="58"/>
    </row>
    <row r="12" spans="1:5" x14ac:dyDescent="0.35">
      <c r="A12" s="61" t="s">
        <v>359</v>
      </c>
      <c r="B12" s="64">
        <v>1000</v>
      </c>
      <c r="C12" s="64"/>
      <c r="D12" s="64"/>
    </row>
    <row r="13" spans="1:5" x14ac:dyDescent="0.35">
      <c r="A13" t="s">
        <v>358</v>
      </c>
      <c r="B13" s="58"/>
      <c r="C13" s="58">
        <v>1000</v>
      </c>
      <c r="D13" s="58"/>
      <c r="E13" s="58" t="s">
        <v>357</v>
      </c>
    </row>
    <row r="14" spans="1:5" x14ac:dyDescent="0.35">
      <c r="A14" t="s">
        <v>112</v>
      </c>
      <c r="B14" s="58"/>
      <c r="C14" s="58" t="str">
        <f>'Sales input worksheet'!$J$502</f>
        <v/>
      </c>
      <c r="D14" s="58"/>
      <c r="E14" s="58"/>
    </row>
    <row r="15" spans="1:5" x14ac:dyDescent="0.35">
      <c r="A15" t="s">
        <v>355</v>
      </c>
      <c r="B15" s="58">
        <v>375</v>
      </c>
      <c r="C15" s="58"/>
      <c r="D15" s="58"/>
      <c r="E15" s="58"/>
    </row>
    <row r="16" spans="1:5" x14ac:dyDescent="0.35">
      <c r="B16" s="60">
        <f ca="1">SUM(B11:B15)</f>
        <v>63579</v>
      </c>
      <c r="C16" s="60">
        <f>SUM(C11:C15)</f>
        <v>1000</v>
      </c>
      <c r="D16" s="60">
        <f ca="1">B16-C16</f>
        <v>62579</v>
      </c>
      <c r="E16" s="58"/>
    </row>
    <row r="17" spans="1:5" x14ac:dyDescent="0.35">
      <c r="B17" s="58"/>
      <c r="C17" s="58"/>
      <c r="D17" s="58"/>
    </row>
    <row r="18" spans="1:5" x14ac:dyDescent="0.35">
      <c r="A18" s="65" t="s">
        <v>126</v>
      </c>
      <c r="B18" s="64"/>
      <c r="C18" s="64">
        <f ca="1">VLOOKUP("Total",'Accounts Payable'!$C:$K,COLUMNS('Accounts Payable'!$C:$K),0)-'Accounts Payable'!$K$2</f>
        <v>120824.00115384618</v>
      </c>
      <c r="D18" s="64"/>
    </row>
    <row r="19" spans="1:5" x14ac:dyDescent="0.35">
      <c r="A19" s="61" t="s">
        <v>361</v>
      </c>
      <c r="B19" s="64"/>
      <c r="C19" s="64">
        <v>1500</v>
      </c>
      <c r="D19" s="64"/>
    </row>
    <row r="20" spans="1:5" x14ac:dyDescent="0.35">
      <c r="A20" t="s">
        <v>362</v>
      </c>
      <c r="B20" s="58">
        <v>1500</v>
      </c>
      <c r="C20" s="58"/>
      <c r="D20" s="58"/>
      <c r="E20" s="58" t="s">
        <v>357</v>
      </c>
    </row>
    <row r="21" spans="1:5" x14ac:dyDescent="0.35">
      <c r="A21" t="s">
        <v>365</v>
      </c>
      <c r="B21" s="58">
        <f>'Purchases Input worksheet'!$K$502-B22</f>
        <v>-2350</v>
      </c>
      <c r="C21" s="58"/>
      <c r="D21" s="58"/>
    </row>
    <row r="22" spans="1:5" x14ac:dyDescent="0.35">
      <c r="A22" t="s">
        <v>363</v>
      </c>
      <c r="B22" s="58">
        <f>'Inventory management'!O41</f>
        <v>2350</v>
      </c>
      <c r="C22" s="58"/>
      <c r="D22" s="58"/>
    </row>
    <row r="23" spans="1:5" x14ac:dyDescent="0.35">
      <c r="A23" t="s">
        <v>360</v>
      </c>
      <c r="B23" s="58"/>
      <c r="C23" s="58">
        <v>200</v>
      </c>
      <c r="D23" s="58"/>
    </row>
    <row r="24" spans="1:5" x14ac:dyDescent="0.35">
      <c r="B24" s="60">
        <f>SUM(B18:B23)</f>
        <v>1500</v>
      </c>
      <c r="C24" s="60">
        <f ca="1">SUM(C18:C23)</f>
        <v>122524.00115384618</v>
      </c>
      <c r="D24" s="60">
        <f ca="1">B24-C24</f>
        <v>-121024.00115384618</v>
      </c>
    </row>
    <row r="25" spans="1:5" x14ac:dyDescent="0.35">
      <c r="B25" s="58"/>
      <c r="C25" s="58"/>
      <c r="D25" s="58"/>
    </row>
    <row r="26" spans="1:5" x14ac:dyDescent="0.35">
      <c r="A26" s="65" t="s">
        <v>240</v>
      </c>
      <c r="B26" s="64">
        <f>'Bank reconciliation'!J28-B27</f>
        <v>67569.279999999999</v>
      </c>
      <c r="C26" s="64"/>
      <c r="D26" s="64"/>
    </row>
    <row r="27" spans="1:5" x14ac:dyDescent="0.35">
      <c r="A27" s="61" t="s">
        <v>364</v>
      </c>
      <c r="B27" s="64">
        <v>5000</v>
      </c>
      <c r="C27" s="64"/>
      <c r="D27" s="64"/>
    </row>
    <row r="28" spans="1:5" x14ac:dyDescent="0.35">
      <c r="A28" t="s">
        <v>124</v>
      </c>
      <c r="B28" s="58"/>
      <c r="C28" s="58">
        <v>375</v>
      </c>
      <c r="D28" s="58"/>
    </row>
    <row r="29" spans="1:5" x14ac:dyDescent="0.35">
      <c r="A29" t="s">
        <v>126</v>
      </c>
      <c r="B29" s="58">
        <v>200</v>
      </c>
      <c r="C29" s="58"/>
      <c r="D29" s="58"/>
    </row>
    <row r="30" spans="1:5" x14ac:dyDescent="0.35">
      <c r="A30" t="s">
        <v>349</v>
      </c>
      <c r="B30" s="58"/>
      <c r="C30" s="58">
        <v>5000</v>
      </c>
      <c r="D30" s="58"/>
    </row>
    <row r="31" spans="1:5" x14ac:dyDescent="0.35">
      <c r="B31" s="60">
        <f>SUM(B26:B30)</f>
        <v>72769.279999999999</v>
      </c>
      <c r="C31" s="60">
        <f>SUM(C26:C30)</f>
        <v>5375</v>
      </c>
      <c r="D31" s="60">
        <f>B31-C31</f>
        <v>67394.28</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A6B9D-0EF3-40DC-86BA-EBAE9DC93465}">
  <sheetPr>
    <tabColor theme="3"/>
  </sheetPr>
  <dimension ref="A1"/>
  <sheetViews>
    <sheetView showGridLines="0" workbookViewId="0">
      <selection activeCell="H9" sqref="H9"/>
    </sheetView>
  </sheetViews>
  <sheetFormatPr defaultRowHeight="14.5" x14ac:dyDescent="0.3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BFF37-B26C-4AAB-8BB1-05013DF0EC5D}">
  <dimension ref="A1:Q26"/>
  <sheetViews>
    <sheetView showGridLines="0" zoomScale="90" zoomScaleNormal="90" workbookViewId="0">
      <selection activeCell="Q21" sqref="Q21"/>
    </sheetView>
  </sheetViews>
  <sheetFormatPr defaultColWidth="0" defaultRowHeight="14.5" zeroHeight="1" x14ac:dyDescent="0.35"/>
  <cols>
    <col min="1" max="1" width="7.26953125" customWidth="1"/>
    <col min="2" max="16" width="9.1796875" customWidth="1"/>
    <col min="17" max="17" width="6.7265625" customWidth="1"/>
    <col min="18" max="16384" width="9.1796875" hidden="1"/>
  </cols>
  <sheetData>
    <row r="1" spans="1:16" ht="18.5" x14ac:dyDescent="0.45">
      <c r="A1" s="67" t="s">
        <v>540</v>
      </c>
    </row>
    <row r="2" spans="1:16" x14ac:dyDescent="0.35"/>
    <row r="3" spans="1:16" ht="15" customHeight="1" x14ac:dyDescent="0.35">
      <c r="A3" s="39">
        <v>1</v>
      </c>
      <c r="B3" s="546" t="s">
        <v>590</v>
      </c>
      <c r="C3" s="547"/>
      <c r="D3" s="547"/>
      <c r="E3" s="547"/>
      <c r="F3" s="547"/>
      <c r="G3" s="547"/>
      <c r="H3" s="547"/>
      <c r="I3" s="547"/>
      <c r="J3" s="547"/>
      <c r="K3" s="547"/>
      <c r="L3" s="547"/>
      <c r="M3" s="547"/>
      <c r="N3" s="547"/>
      <c r="O3" s="547"/>
      <c r="P3" s="548"/>
    </row>
    <row r="4" spans="1:16" x14ac:dyDescent="0.35">
      <c r="B4" s="549"/>
      <c r="C4" s="486"/>
      <c r="D4" s="486"/>
      <c r="E4" s="486"/>
      <c r="F4" s="486"/>
      <c r="G4" s="486"/>
      <c r="H4" s="486"/>
      <c r="I4" s="486"/>
      <c r="J4" s="486"/>
      <c r="K4" s="486"/>
      <c r="L4" s="486"/>
      <c r="M4" s="486"/>
      <c r="N4" s="486"/>
      <c r="O4" s="486"/>
      <c r="P4" s="550"/>
    </row>
    <row r="5" spans="1:16" x14ac:dyDescent="0.35">
      <c r="B5" s="549"/>
      <c r="C5" s="486"/>
      <c r="D5" s="486"/>
      <c r="E5" s="486"/>
      <c r="F5" s="486"/>
      <c r="G5" s="486"/>
      <c r="H5" s="486"/>
      <c r="I5" s="486"/>
      <c r="J5" s="486"/>
      <c r="K5" s="486"/>
      <c r="L5" s="486"/>
      <c r="M5" s="486"/>
      <c r="N5" s="486"/>
      <c r="O5" s="486"/>
      <c r="P5" s="550"/>
    </row>
    <row r="6" spans="1:16" x14ac:dyDescent="0.35">
      <c r="B6" s="549"/>
      <c r="C6" s="486"/>
      <c r="D6" s="486"/>
      <c r="E6" s="486"/>
      <c r="F6" s="486"/>
      <c r="G6" s="486"/>
      <c r="H6" s="486"/>
      <c r="I6" s="486"/>
      <c r="J6" s="486"/>
      <c r="K6" s="486"/>
      <c r="L6" s="486"/>
      <c r="M6" s="486"/>
      <c r="N6" s="486"/>
      <c r="O6" s="486"/>
      <c r="P6" s="550"/>
    </row>
    <row r="7" spans="1:16" x14ac:dyDescent="0.35">
      <c r="B7" s="549"/>
      <c r="C7" s="486"/>
      <c r="D7" s="486"/>
      <c r="E7" s="486"/>
      <c r="F7" s="486"/>
      <c r="G7" s="486"/>
      <c r="H7" s="486"/>
      <c r="I7" s="486"/>
      <c r="J7" s="486"/>
      <c r="K7" s="486"/>
      <c r="L7" s="486"/>
      <c r="M7" s="486"/>
      <c r="N7" s="486"/>
      <c r="O7" s="486"/>
      <c r="P7" s="550"/>
    </row>
    <row r="8" spans="1:16" x14ac:dyDescent="0.35">
      <c r="B8" s="549"/>
      <c r="C8" s="486"/>
      <c r="D8" s="486"/>
      <c r="E8" s="486"/>
      <c r="F8" s="486"/>
      <c r="G8" s="486"/>
      <c r="H8" s="486"/>
      <c r="I8" s="486"/>
      <c r="J8" s="486"/>
      <c r="K8" s="486"/>
      <c r="L8" s="486"/>
      <c r="M8" s="486"/>
      <c r="N8" s="486"/>
      <c r="O8" s="486"/>
      <c r="P8" s="550"/>
    </row>
    <row r="9" spans="1:16" x14ac:dyDescent="0.35">
      <c r="B9" s="549"/>
      <c r="C9" s="486"/>
      <c r="D9" s="486"/>
      <c r="E9" s="486"/>
      <c r="F9" s="486"/>
      <c r="G9" s="486"/>
      <c r="H9" s="486"/>
      <c r="I9" s="486"/>
      <c r="J9" s="486"/>
      <c r="K9" s="486"/>
      <c r="L9" s="486"/>
      <c r="M9" s="486"/>
      <c r="N9" s="486"/>
      <c r="O9" s="486"/>
      <c r="P9" s="550"/>
    </row>
    <row r="10" spans="1:16" x14ac:dyDescent="0.35">
      <c r="B10" s="549"/>
      <c r="C10" s="486"/>
      <c r="D10" s="486"/>
      <c r="E10" s="486"/>
      <c r="F10" s="486"/>
      <c r="G10" s="486"/>
      <c r="H10" s="486"/>
      <c r="I10" s="486"/>
      <c r="J10" s="486"/>
      <c r="K10" s="486"/>
      <c r="L10" s="486"/>
      <c r="M10" s="486"/>
      <c r="N10" s="486"/>
      <c r="O10" s="486"/>
      <c r="P10" s="550"/>
    </row>
    <row r="11" spans="1:16" x14ac:dyDescent="0.35">
      <c r="B11" s="549"/>
      <c r="C11" s="486"/>
      <c r="D11" s="486"/>
      <c r="E11" s="486"/>
      <c r="F11" s="486"/>
      <c r="G11" s="486"/>
      <c r="H11" s="486"/>
      <c r="I11" s="486"/>
      <c r="J11" s="486"/>
      <c r="K11" s="486"/>
      <c r="L11" s="486"/>
      <c r="M11" s="486"/>
      <c r="N11" s="486"/>
      <c r="O11" s="486"/>
      <c r="P11" s="550"/>
    </row>
    <row r="12" spans="1:16" x14ac:dyDescent="0.35">
      <c r="B12" s="549"/>
      <c r="C12" s="486"/>
      <c r="D12" s="486"/>
      <c r="E12" s="486"/>
      <c r="F12" s="486"/>
      <c r="G12" s="486"/>
      <c r="H12" s="486"/>
      <c r="I12" s="486"/>
      <c r="J12" s="486"/>
      <c r="K12" s="486"/>
      <c r="L12" s="486"/>
      <c r="M12" s="486"/>
      <c r="N12" s="486"/>
      <c r="O12" s="486"/>
      <c r="P12" s="550"/>
    </row>
    <row r="13" spans="1:16" x14ac:dyDescent="0.35">
      <c r="B13" s="549"/>
      <c r="C13" s="486"/>
      <c r="D13" s="486"/>
      <c r="E13" s="486"/>
      <c r="F13" s="486"/>
      <c r="G13" s="486"/>
      <c r="H13" s="486"/>
      <c r="I13" s="486"/>
      <c r="J13" s="486"/>
      <c r="K13" s="486"/>
      <c r="L13" s="486"/>
      <c r="M13" s="486"/>
      <c r="N13" s="486"/>
      <c r="O13" s="486"/>
      <c r="P13" s="550"/>
    </row>
    <row r="14" spans="1:16" x14ac:dyDescent="0.35">
      <c r="B14" s="549"/>
      <c r="C14" s="486"/>
      <c r="D14" s="486"/>
      <c r="E14" s="486"/>
      <c r="F14" s="486"/>
      <c r="G14" s="486"/>
      <c r="H14" s="486"/>
      <c r="I14" s="486"/>
      <c r="J14" s="486"/>
      <c r="K14" s="486"/>
      <c r="L14" s="486"/>
      <c r="M14" s="486"/>
      <c r="N14" s="486"/>
      <c r="O14" s="486"/>
      <c r="P14" s="550"/>
    </row>
    <row r="15" spans="1:16" x14ac:dyDescent="0.35">
      <c r="B15" s="549"/>
      <c r="C15" s="486"/>
      <c r="D15" s="486"/>
      <c r="E15" s="486"/>
      <c r="F15" s="486"/>
      <c r="G15" s="486"/>
      <c r="H15" s="486"/>
      <c r="I15" s="486"/>
      <c r="J15" s="486"/>
      <c r="K15" s="486"/>
      <c r="L15" s="486"/>
      <c r="M15" s="486"/>
      <c r="N15" s="486"/>
      <c r="O15" s="486"/>
      <c r="P15" s="550"/>
    </row>
    <row r="16" spans="1:16" x14ac:dyDescent="0.35">
      <c r="B16" s="549"/>
      <c r="C16" s="486"/>
      <c r="D16" s="486"/>
      <c r="E16" s="486"/>
      <c r="F16" s="486"/>
      <c r="G16" s="486"/>
      <c r="H16" s="486"/>
      <c r="I16" s="486"/>
      <c r="J16" s="486"/>
      <c r="K16" s="486"/>
      <c r="L16" s="486"/>
      <c r="M16" s="486"/>
      <c r="N16" s="486"/>
      <c r="O16" s="486"/>
      <c r="P16" s="550"/>
    </row>
    <row r="17" spans="2:16" x14ac:dyDescent="0.35">
      <c r="B17" s="549"/>
      <c r="C17" s="486"/>
      <c r="D17" s="486"/>
      <c r="E17" s="486"/>
      <c r="F17" s="486"/>
      <c r="G17" s="486"/>
      <c r="H17" s="486"/>
      <c r="I17" s="486"/>
      <c r="J17" s="486"/>
      <c r="K17" s="486"/>
      <c r="L17" s="486"/>
      <c r="M17" s="486"/>
      <c r="N17" s="486"/>
      <c r="O17" s="486"/>
      <c r="P17" s="550"/>
    </row>
    <row r="18" spans="2:16" x14ac:dyDescent="0.35">
      <c r="B18" s="549"/>
      <c r="C18" s="486"/>
      <c r="D18" s="486"/>
      <c r="E18" s="486"/>
      <c r="F18" s="486"/>
      <c r="G18" s="486"/>
      <c r="H18" s="486"/>
      <c r="I18" s="486"/>
      <c r="J18" s="486"/>
      <c r="K18" s="486"/>
      <c r="L18" s="486"/>
      <c r="M18" s="486"/>
      <c r="N18" s="486"/>
      <c r="O18" s="486"/>
      <c r="P18" s="550"/>
    </row>
    <row r="19" spans="2:16" x14ac:dyDescent="0.35">
      <c r="B19" s="549"/>
      <c r="C19" s="486"/>
      <c r="D19" s="486"/>
      <c r="E19" s="486"/>
      <c r="F19" s="486"/>
      <c r="G19" s="486"/>
      <c r="H19" s="486"/>
      <c r="I19" s="486"/>
      <c r="J19" s="486"/>
      <c r="K19" s="486"/>
      <c r="L19" s="486"/>
      <c r="M19" s="486"/>
      <c r="N19" s="486"/>
      <c r="O19" s="486"/>
      <c r="P19" s="550"/>
    </row>
    <row r="20" spans="2:16" x14ac:dyDescent="0.35">
      <c r="B20" s="549"/>
      <c r="C20" s="486"/>
      <c r="D20" s="486"/>
      <c r="E20" s="486"/>
      <c r="F20" s="486"/>
      <c r="G20" s="486"/>
      <c r="H20" s="486"/>
      <c r="I20" s="486"/>
      <c r="J20" s="486"/>
      <c r="K20" s="486"/>
      <c r="L20" s="486"/>
      <c r="M20" s="486"/>
      <c r="N20" s="486"/>
      <c r="O20" s="486"/>
      <c r="P20" s="550"/>
    </row>
    <row r="21" spans="2:16" x14ac:dyDescent="0.35">
      <c r="B21" s="549"/>
      <c r="C21" s="486"/>
      <c r="D21" s="486"/>
      <c r="E21" s="486"/>
      <c r="F21" s="486"/>
      <c r="G21" s="486"/>
      <c r="H21" s="486"/>
      <c r="I21" s="486"/>
      <c r="J21" s="486"/>
      <c r="K21" s="486"/>
      <c r="L21" s="486"/>
      <c r="M21" s="486"/>
      <c r="N21" s="486"/>
      <c r="O21" s="486"/>
      <c r="P21" s="550"/>
    </row>
    <row r="22" spans="2:16" x14ac:dyDescent="0.35">
      <c r="B22" s="549"/>
      <c r="C22" s="486"/>
      <c r="D22" s="486"/>
      <c r="E22" s="486"/>
      <c r="F22" s="486"/>
      <c r="G22" s="486"/>
      <c r="H22" s="486"/>
      <c r="I22" s="486"/>
      <c r="J22" s="486"/>
      <c r="K22" s="486"/>
      <c r="L22" s="486"/>
      <c r="M22" s="486"/>
      <c r="N22" s="486"/>
      <c r="O22" s="486"/>
      <c r="P22" s="550"/>
    </row>
    <row r="23" spans="2:16" x14ac:dyDescent="0.35">
      <c r="B23" s="549"/>
      <c r="C23" s="486"/>
      <c r="D23" s="486"/>
      <c r="E23" s="486"/>
      <c r="F23" s="486"/>
      <c r="G23" s="486"/>
      <c r="H23" s="486"/>
      <c r="I23" s="486"/>
      <c r="J23" s="486"/>
      <c r="K23" s="486"/>
      <c r="L23" s="486"/>
      <c r="M23" s="486"/>
      <c r="N23" s="486"/>
      <c r="O23" s="486"/>
      <c r="P23" s="550"/>
    </row>
    <row r="24" spans="2:16" x14ac:dyDescent="0.35">
      <c r="B24" s="549"/>
      <c r="C24" s="486"/>
      <c r="D24" s="486"/>
      <c r="E24" s="486"/>
      <c r="F24" s="486"/>
      <c r="G24" s="486"/>
      <c r="H24" s="486"/>
      <c r="I24" s="486"/>
      <c r="J24" s="486"/>
      <c r="K24" s="486"/>
      <c r="L24" s="486"/>
      <c r="M24" s="486"/>
      <c r="N24" s="486"/>
      <c r="O24" s="486"/>
      <c r="P24" s="550"/>
    </row>
    <row r="25" spans="2:16" x14ac:dyDescent="0.35">
      <c r="B25" s="551"/>
      <c r="C25" s="552"/>
      <c r="D25" s="552"/>
      <c r="E25" s="552"/>
      <c r="F25" s="552"/>
      <c r="G25" s="552"/>
      <c r="H25" s="552"/>
      <c r="I25" s="552"/>
      <c r="J25" s="552"/>
      <c r="K25" s="552"/>
      <c r="L25" s="552"/>
      <c r="M25" s="552"/>
      <c r="N25" s="552"/>
      <c r="O25" s="552"/>
      <c r="P25" s="553"/>
    </row>
    <row r="26" spans="2:16" x14ac:dyDescent="0.35"/>
  </sheetData>
  <sheetProtection algorithmName="SHA-512" hashValue="ohluouw8Qp9PN1GsHeQyisElSqY6fOO4w8CYtZ/LWEn24/+IP5RI+N9UetralIO1eyDkU6zPIWGMqrITgS+FKQ==" saltValue="F5hhRp2Z4d7uDJNgpXJ0EA==" spinCount="100000" sheet="1" objects="1" scenarios="1"/>
  <mergeCells count="1">
    <mergeCell ref="B3:P2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BE233-E03E-4EA1-AC74-D06E370E37C6}">
  <dimension ref="A1:Q79"/>
  <sheetViews>
    <sheetView showGridLines="0" zoomScale="90" zoomScaleNormal="90" workbookViewId="0">
      <selection activeCell="A70" sqref="A70"/>
    </sheetView>
  </sheetViews>
  <sheetFormatPr defaultColWidth="0" defaultRowHeight="14.5" zeroHeight="1" x14ac:dyDescent="0.35"/>
  <cols>
    <col min="1" max="1" width="9.1796875" style="39" customWidth="1"/>
    <col min="2" max="12" width="9.1796875" customWidth="1"/>
    <col min="13" max="13" width="13.1796875" customWidth="1"/>
    <col min="14" max="17" width="9.1796875" customWidth="1"/>
    <col min="18" max="16384" width="9.1796875" hidden="1"/>
  </cols>
  <sheetData>
    <row r="1" spans="1:16" ht="18.5" x14ac:dyDescent="0.45">
      <c r="A1" s="67" t="s">
        <v>471</v>
      </c>
    </row>
    <row r="2" spans="1:16" ht="6.75" customHeight="1" x14ac:dyDescent="0.45">
      <c r="A2" s="78"/>
    </row>
    <row r="3" spans="1:16" ht="7.5" customHeight="1" x14ac:dyDescent="0.45">
      <c r="A3" s="78"/>
      <c r="B3" s="69"/>
      <c r="C3" s="54"/>
      <c r="D3" s="54"/>
      <c r="E3" s="54"/>
      <c r="F3" s="54"/>
      <c r="G3" s="54"/>
      <c r="H3" s="54"/>
      <c r="I3" s="54"/>
      <c r="J3" s="54"/>
      <c r="K3" s="54"/>
      <c r="L3" s="54"/>
      <c r="M3" s="70"/>
    </row>
    <row r="4" spans="1:16" ht="15" customHeight="1" x14ac:dyDescent="0.45">
      <c r="A4" s="78"/>
      <c r="B4" s="73"/>
      <c r="C4" t="s">
        <v>473</v>
      </c>
      <c r="M4" s="71"/>
    </row>
    <row r="5" spans="1:16" ht="15" customHeight="1" x14ac:dyDescent="0.45">
      <c r="A5" s="78"/>
      <c r="B5" s="74"/>
      <c r="C5" t="s">
        <v>477</v>
      </c>
      <c r="M5" s="71"/>
    </row>
    <row r="6" spans="1:16" ht="15" customHeight="1" x14ac:dyDescent="0.45">
      <c r="A6" s="78"/>
      <c r="B6" s="75"/>
      <c r="C6" t="s">
        <v>551</v>
      </c>
      <c r="M6" s="71"/>
    </row>
    <row r="7" spans="1:16" ht="15" customHeight="1" x14ac:dyDescent="0.45">
      <c r="A7" s="78"/>
      <c r="B7" s="79"/>
      <c r="C7" t="s">
        <v>474</v>
      </c>
      <c r="M7" s="71"/>
    </row>
    <row r="8" spans="1:16" ht="7.5" customHeight="1" x14ac:dyDescent="0.45">
      <c r="A8" s="78"/>
      <c r="B8" s="72"/>
      <c r="C8" s="36"/>
      <c r="D8" s="36"/>
      <c r="E8" s="36"/>
      <c r="F8" s="36"/>
      <c r="G8" s="36"/>
      <c r="H8" s="36"/>
      <c r="I8" s="36"/>
      <c r="J8" s="36"/>
      <c r="K8" s="36"/>
      <c r="L8" s="36"/>
      <c r="M8" s="68"/>
    </row>
    <row r="9" spans="1:16" x14ac:dyDescent="0.35"/>
    <row r="10" spans="1:16" ht="15" customHeight="1" x14ac:dyDescent="0.35">
      <c r="A10" s="39">
        <v>1</v>
      </c>
      <c r="B10" s="530" t="s">
        <v>535</v>
      </c>
      <c r="C10" s="531"/>
      <c r="D10" s="531"/>
      <c r="E10" s="531"/>
      <c r="F10" s="531"/>
      <c r="G10" s="531"/>
      <c r="H10" s="531"/>
      <c r="I10" s="531"/>
      <c r="J10" s="531"/>
      <c r="K10" s="531"/>
      <c r="L10" s="531"/>
      <c r="M10" s="531"/>
      <c r="N10" s="531"/>
      <c r="O10" s="531"/>
      <c r="P10" s="532"/>
    </row>
    <row r="11" spans="1:16" x14ac:dyDescent="0.35">
      <c r="B11" s="533"/>
      <c r="C11" s="486"/>
      <c r="D11" s="486"/>
      <c r="E11" s="486"/>
      <c r="F11" s="486"/>
      <c r="G11" s="486"/>
      <c r="H11" s="486"/>
      <c r="I11" s="486"/>
      <c r="J11" s="486"/>
      <c r="K11" s="486"/>
      <c r="L11" s="486"/>
      <c r="M11" s="486"/>
      <c r="N11" s="486"/>
      <c r="O11" s="486"/>
      <c r="P11" s="534"/>
    </row>
    <row r="12" spans="1:16" x14ac:dyDescent="0.35">
      <c r="B12" s="533"/>
      <c r="C12" s="486"/>
      <c r="D12" s="486"/>
      <c r="E12" s="486"/>
      <c r="F12" s="486"/>
      <c r="G12" s="486"/>
      <c r="H12" s="486"/>
      <c r="I12" s="486"/>
      <c r="J12" s="486"/>
      <c r="K12" s="486"/>
      <c r="L12" s="486"/>
      <c r="M12" s="486"/>
      <c r="N12" s="486"/>
      <c r="O12" s="486"/>
      <c r="P12" s="534"/>
    </row>
    <row r="13" spans="1:16" x14ac:dyDescent="0.35">
      <c r="B13" s="533"/>
      <c r="C13" s="486"/>
      <c r="D13" s="486"/>
      <c r="E13" s="486"/>
      <c r="F13" s="486"/>
      <c r="G13" s="486"/>
      <c r="H13" s="486"/>
      <c r="I13" s="486"/>
      <c r="J13" s="486"/>
      <c r="K13" s="486"/>
      <c r="L13" s="486"/>
      <c r="M13" s="486"/>
      <c r="N13" s="486"/>
      <c r="O13" s="486"/>
      <c r="P13" s="534"/>
    </row>
    <row r="14" spans="1:16" x14ac:dyDescent="0.35">
      <c r="B14" s="533"/>
      <c r="C14" s="486"/>
      <c r="D14" s="486"/>
      <c r="E14" s="486"/>
      <c r="F14" s="486"/>
      <c r="G14" s="486"/>
      <c r="H14" s="486"/>
      <c r="I14" s="486"/>
      <c r="J14" s="486"/>
      <c r="K14" s="486"/>
      <c r="L14" s="486"/>
      <c r="M14" s="486"/>
      <c r="N14" s="486"/>
      <c r="O14" s="486"/>
      <c r="P14" s="534"/>
    </row>
    <row r="15" spans="1:16" x14ac:dyDescent="0.35">
      <c r="B15" s="533"/>
      <c r="C15" s="486"/>
      <c r="D15" s="486"/>
      <c r="E15" s="486"/>
      <c r="F15" s="486"/>
      <c r="G15" s="486"/>
      <c r="H15" s="486"/>
      <c r="I15" s="486"/>
      <c r="J15" s="486"/>
      <c r="K15" s="486"/>
      <c r="L15" s="486"/>
      <c r="M15" s="486"/>
      <c r="N15" s="486"/>
      <c r="O15" s="486"/>
      <c r="P15" s="534"/>
    </row>
    <row r="16" spans="1:16" x14ac:dyDescent="0.35">
      <c r="B16" s="535"/>
      <c r="C16" s="536"/>
      <c r="D16" s="536"/>
      <c r="E16" s="536"/>
      <c r="F16" s="536"/>
      <c r="G16" s="536"/>
      <c r="H16" s="536"/>
      <c r="I16" s="536"/>
      <c r="J16" s="536"/>
      <c r="K16" s="536"/>
      <c r="L16" s="536"/>
      <c r="M16" s="536"/>
      <c r="N16" s="536"/>
      <c r="O16" s="536"/>
      <c r="P16" s="537"/>
    </row>
    <row r="17" spans="1:16" x14ac:dyDescent="0.35">
      <c r="B17" s="84"/>
      <c r="C17" s="84"/>
      <c r="D17" s="84"/>
      <c r="E17" s="84"/>
      <c r="F17" s="84"/>
      <c r="G17" s="84"/>
      <c r="H17" s="84"/>
      <c r="I17" s="84"/>
      <c r="J17" s="84"/>
      <c r="K17" s="84"/>
      <c r="L17" s="84"/>
      <c r="M17" s="84"/>
      <c r="N17" s="84"/>
      <c r="O17" s="84"/>
      <c r="P17" s="84"/>
    </row>
    <row r="18" spans="1:16" x14ac:dyDescent="0.35">
      <c r="A18" s="39">
        <v>2</v>
      </c>
      <c r="B18" s="482" t="s">
        <v>536</v>
      </c>
      <c r="C18" s="483"/>
      <c r="D18" s="483"/>
      <c r="E18" s="483"/>
      <c r="F18" s="483"/>
      <c r="G18" s="483"/>
      <c r="H18" s="483"/>
      <c r="I18" s="483"/>
      <c r="J18" s="483"/>
      <c r="K18" s="483"/>
      <c r="L18" s="483"/>
      <c r="M18" s="483"/>
      <c r="N18" s="483"/>
      <c r="O18" s="483"/>
      <c r="P18" s="484"/>
    </row>
    <row r="19" spans="1:16" x14ac:dyDescent="0.35">
      <c r="B19" s="485"/>
      <c r="C19" s="486"/>
      <c r="D19" s="486"/>
      <c r="E19" s="486"/>
      <c r="F19" s="486"/>
      <c r="G19" s="486"/>
      <c r="H19" s="486"/>
      <c r="I19" s="486"/>
      <c r="J19" s="486"/>
      <c r="K19" s="486"/>
      <c r="L19" s="486"/>
      <c r="M19" s="486"/>
      <c r="N19" s="486"/>
      <c r="O19" s="486"/>
      <c r="P19" s="487"/>
    </row>
    <row r="20" spans="1:16" x14ac:dyDescent="0.35">
      <c r="B20" s="485"/>
      <c r="C20" s="486"/>
      <c r="D20" s="486"/>
      <c r="E20" s="486"/>
      <c r="F20" s="486"/>
      <c r="G20" s="486"/>
      <c r="H20" s="486"/>
      <c r="I20" s="486"/>
      <c r="J20" s="486"/>
      <c r="K20" s="486"/>
      <c r="L20" s="486"/>
      <c r="M20" s="486"/>
      <c r="N20" s="486"/>
      <c r="O20" s="486"/>
      <c r="P20" s="487"/>
    </row>
    <row r="21" spans="1:16" x14ac:dyDescent="0.35">
      <c r="B21" s="488"/>
      <c r="C21" s="489"/>
      <c r="D21" s="489"/>
      <c r="E21" s="489"/>
      <c r="F21" s="489"/>
      <c r="G21" s="489"/>
      <c r="H21" s="489"/>
      <c r="I21" s="489"/>
      <c r="J21" s="489"/>
      <c r="K21" s="489"/>
      <c r="L21" s="489"/>
      <c r="M21" s="489"/>
      <c r="N21" s="489"/>
      <c r="O21" s="489"/>
      <c r="P21" s="490"/>
    </row>
    <row r="22" spans="1:16" x14ac:dyDescent="0.35"/>
    <row r="23" spans="1:16" x14ac:dyDescent="0.35">
      <c r="A23" s="39">
        <v>3</v>
      </c>
      <c r="B23" s="554" t="s">
        <v>569</v>
      </c>
      <c r="C23" s="555"/>
      <c r="D23" s="555"/>
      <c r="E23" s="555"/>
      <c r="F23" s="555"/>
      <c r="G23" s="555"/>
      <c r="H23" s="555"/>
      <c r="I23" s="555"/>
      <c r="J23" s="555"/>
      <c r="K23" s="555"/>
      <c r="L23" s="555"/>
      <c r="M23" s="555"/>
      <c r="N23" s="555"/>
      <c r="O23" s="555"/>
      <c r="P23" s="556"/>
    </row>
    <row r="24" spans="1:16" x14ac:dyDescent="0.35">
      <c r="B24" s="557"/>
      <c r="C24" s="558"/>
      <c r="D24" s="558"/>
      <c r="E24" s="558"/>
      <c r="F24" s="558"/>
      <c r="G24" s="558"/>
      <c r="H24" s="558"/>
      <c r="I24" s="558"/>
      <c r="J24" s="558"/>
      <c r="K24" s="558"/>
      <c r="L24" s="558"/>
      <c r="M24" s="558"/>
      <c r="N24" s="558"/>
      <c r="O24" s="558"/>
      <c r="P24" s="559"/>
    </row>
    <row r="25" spans="1:16" x14ac:dyDescent="0.35">
      <c r="B25" s="560"/>
      <c r="C25" s="561"/>
      <c r="D25" s="561"/>
      <c r="E25" s="561"/>
      <c r="F25" s="561"/>
      <c r="G25" s="561"/>
      <c r="H25" s="561"/>
      <c r="I25" s="561"/>
      <c r="J25" s="561"/>
      <c r="K25" s="561"/>
      <c r="L25" s="561"/>
      <c r="M25" s="561"/>
      <c r="N25" s="561"/>
      <c r="O25" s="561"/>
      <c r="P25" s="562"/>
    </row>
    <row r="26" spans="1:16" x14ac:dyDescent="0.35"/>
    <row r="27" spans="1:16" x14ac:dyDescent="0.35">
      <c r="A27" s="39">
        <v>4</v>
      </c>
      <c r="B27" s="530" t="s">
        <v>537</v>
      </c>
      <c r="C27" s="531"/>
      <c r="D27" s="531"/>
      <c r="E27" s="531"/>
      <c r="F27" s="531"/>
      <c r="G27" s="531"/>
      <c r="H27" s="531"/>
      <c r="I27" s="531"/>
      <c r="J27" s="531"/>
      <c r="K27" s="531"/>
      <c r="L27" s="531"/>
      <c r="M27" s="531"/>
      <c r="N27" s="531"/>
      <c r="O27" s="531"/>
      <c r="P27" s="532"/>
    </row>
    <row r="28" spans="1:16" x14ac:dyDescent="0.35">
      <c r="B28" s="533"/>
      <c r="C28" s="486"/>
      <c r="D28" s="486"/>
      <c r="E28" s="486"/>
      <c r="F28" s="486"/>
      <c r="G28" s="486"/>
      <c r="H28" s="486"/>
      <c r="I28" s="486"/>
      <c r="J28" s="486"/>
      <c r="K28" s="486"/>
      <c r="L28" s="486"/>
      <c r="M28" s="486"/>
      <c r="N28" s="486"/>
      <c r="O28" s="486"/>
      <c r="P28" s="534"/>
    </row>
    <row r="29" spans="1:16" x14ac:dyDescent="0.35">
      <c r="B29" s="533"/>
      <c r="C29" s="486"/>
      <c r="D29" s="486"/>
      <c r="E29" s="486"/>
      <c r="F29" s="486"/>
      <c r="G29" s="486"/>
      <c r="H29" s="486"/>
      <c r="I29" s="486"/>
      <c r="J29" s="486"/>
      <c r="K29" s="486"/>
      <c r="L29" s="486"/>
      <c r="M29" s="486"/>
      <c r="N29" s="486"/>
      <c r="O29" s="486"/>
      <c r="P29" s="534"/>
    </row>
    <row r="30" spans="1:16" x14ac:dyDescent="0.35">
      <c r="B30" s="533"/>
      <c r="C30" s="486"/>
      <c r="D30" s="486"/>
      <c r="E30" s="486"/>
      <c r="F30" s="486"/>
      <c r="G30" s="486"/>
      <c r="H30" s="486"/>
      <c r="I30" s="486"/>
      <c r="J30" s="486"/>
      <c r="K30" s="486"/>
      <c r="L30" s="486"/>
      <c r="M30" s="486"/>
      <c r="N30" s="486"/>
      <c r="O30" s="486"/>
      <c r="P30" s="534"/>
    </row>
    <row r="31" spans="1:16" x14ac:dyDescent="0.35">
      <c r="B31" s="533"/>
      <c r="C31" s="486"/>
      <c r="D31" s="486"/>
      <c r="E31" s="486"/>
      <c r="F31" s="486"/>
      <c r="G31" s="486"/>
      <c r="H31" s="486"/>
      <c r="I31" s="486"/>
      <c r="J31" s="486"/>
      <c r="K31" s="486"/>
      <c r="L31" s="486"/>
      <c r="M31" s="486"/>
      <c r="N31" s="486"/>
      <c r="O31" s="486"/>
      <c r="P31" s="534"/>
    </row>
    <row r="32" spans="1:16" x14ac:dyDescent="0.35">
      <c r="B32" s="535"/>
      <c r="C32" s="536"/>
      <c r="D32" s="536"/>
      <c r="E32" s="536"/>
      <c r="F32" s="536"/>
      <c r="G32" s="536"/>
      <c r="H32" s="536"/>
      <c r="I32" s="536"/>
      <c r="J32" s="536"/>
      <c r="K32" s="536"/>
      <c r="L32" s="536"/>
      <c r="M32" s="536"/>
      <c r="N32" s="536"/>
      <c r="O32" s="536"/>
      <c r="P32" s="537"/>
    </row>
    <row r="33" spans="1:16" x14ac:dyDescent="0.35"/>
    <row r="34" spans="1:16" x14ac:dyDescent="0.35">
      <c r="A34" s="39">
        <v>5</v>
      </c>
      <c r="B34" s="563" t="s">
        <v>538</v>
      </c>
      <c r="C34" s="564"/>
      <c r="D34" s="564"/>
      <c r="E34" s="564"/>
      <c r="F34" s="564"/>
      <c r="G34" s="564"/>
      <c r="H34" s="564"/>
      <c r="I34" s="564"/>
      <c r="J34" s="564"/>
      <c r="K34" s="564"/>
      <c r="L34" s="564"/>
      <c r="M34" s="564"/>
      <c r="N34" s="564"/>
      <c r="O34" s="564"/>
      <c r="P34" s="565"/>
    </row>
    <row r="35" spans="1:16" x14ac:dyDescent="0.35">
      <c r="B35" s="566"/>
      <c r="C35" s="507"/>
      <c r="D35" s="507"/>
      <c r="E35" s="507"/>
      <c r="F35" s="507"/>
      <c r="G35" s="507"/>
      <c r="H35" s="507"/>
      <c r="I35" s="507"/>
      <c r="J35" s="507"/>
      <c r="K35" s="507"/>
      <c r="L35" s="507"/>
      <c r="M35" s="507"/>
      <c r="N35" s="507"/>
      <c r="O35" s="507"/>
      <c r="P35" s="567"/>
    </row>
    <row r="36" spans="1:16" x14ac:dyDescent="0.35">
      <c r="B36" s="566"/>
      <c r="C36" s="507"/>
      <c r="D36" s="507"/>
      <c r="E36" s="507"/>
      <c r="F36" s="507"/>
      <c r="G36" s="507"/>
      <c r="H36" s="507"/>
      <c r="I36" s="507"/>
      <c r="J36" s="507"/>
      <c r="K36" s="507"/>
      <c r="L36" s="507"/>
      <c r="M36" s="507"/>
      <c r="N36" s="507"/>
      <c r="O36" s="507"/>
      <c r="P36" s="567"/>
    </row>
    <row r="37" spans="1:16" x14ac:dyDescent="0.35">
      <c r="B37" s="566"/>
      <c r="C37" s="507"/>
      <c r="D37" s="507"/>
      <c r="E37" s="507"/>
      <c r="F37" s="507"/>
      <c r="G37" s="507"/>
      <c r="H37" s="507"/>
      <c r="I37" s="507"/>
      <c r="J37" s="507"/>
      <c r="K37" s="507"/>
      <c r="L37" s="507"/>
      <c r="M37" s="507"/>
      <c r="N37" s="507"/>
      <c r="O37" s="507"/>
      <c r="P37" s="567"/>
    </row>
    <row r="38" spans="1:16" x14ac:dyDescent="0.35">
      <c r="B38" s="566"/>
      <c r="C38" s="507"/>
      <c r="D38" s="507"/>
      <c r="E38" s="507"/>
      <c r="F38" s="507"/>
      <c r="G38" s="507"/>
      <c r="H38" s="507"/>
      <c r="I38" s="507"/>
      <c r="J38" s="507"/>
      <c r="K38" s="507"/>
      <c r="L38" s="507"/>
      <c r="M38" s="507"/>
      <c r="N38" s="507"/>
      <c r="O38" s="507"/>
      <c r="P38" s="567"/>
    </row>
    <row r="39" spans="1:16" x14ac:dyDescent="0.35">
      <c r="B39" s="566"/>
      <c r="C39" s="507"/>
      <c r="D39" s="507"/>
      <c r="E39" s="507"/>
      <c r="F39" s="507"/>
      <c r="G39" s="507"/>
      <c r="H39" s="507"/>
      <c r="I39" s="507"/>
      <c r="J39" s="507"/>
      <c r="K39" s="507"/>
      <c r="L39" s="507"/>
      <c r="M39" s="507"/>
      <c r="N39" s="507"/>
      <c r="O39" s="507"/>
      <c r="P39" s="567"/>
    </row>
    <row r="40" spans="1:16" x14ac:dyDescent="0.35">
      <c r="B40" s="566"/>
      <c r="C40" s="507"/>
      <c r="D40" s="507"/>
      <c r="E40" s="507"/>
      <c r="F40" s="507"/>
      <c r="G40" s="507"/>
      <c r="H40" s="507"/>
      <c r="I40" s="507"/>
      <c r="J40" s="507"/>
      <c r="K40" s="507"/>
      <c r="L40" s="507"/>
      <c r="M40" s="507"/>
      <c r="N40" s="507"/>
      <c r="O40" s="507"/>
      <c r="P40" s="567"/>
    </row>
    <row r="41" spans="1:16" x14ac:dyDescent="0.35">
      <c r="B41" s="566"/>
      <c r="C41" s="507"/>
      <c r="D41" s="507"/>
      <c r="E41" s="507"/>
      <c r="F41" s="507"/>
      <c r="G41" s="507"/>
      <c r="H41" s="507"/>
      <c r="I41" s="507"/>
      <c r="J41" s="507"/>
      <c r="K41" s="507"/>
      <c r="L41" s="507"/>
      <c r="M41" s="507"/>
      <c r="N41" s="507"/>
      <c r="O41" s="507"/>
      <c r="P41" s="567"/>
    </row>
    <row r="42" spans="1:16" x14ac:dyDescent="0.35">
      <c r="B42" s="566"/>
      <c r="C42" s="507"/>
      <c r="D42" s="507"/>
      <c r="E42" s="507"/>
      <c r="F42" s="507"/>
      <c r="G42" s="507"/>
      <c r="H42" s="507"/>
      <c r="I42" s="507"/>
      <c r="J42" s="507"/>
      <c r="K42" s="507"/>
      <c r="L42" s="507"/>
      <c r="M42" s="507"/>
      <c r="N42" s="507"/>
      <c r="O42" s="507"/>
      <c r="P42" s="567"/>
    </row>
    <row r="43" spans="1:16" x14ac:dyDescent="0.35">
      <c r="B43" s="566"/>
      <c r="C43" s="507"/>
      <c r="D43" s="507"/>
      <c r="E43" s="507"/>
      <c r="F43" s="507"/>
      <c r="G43" s="507"/>
      <c r="H43" s="507"/>
      <c r="I43" s="507"/>
      <c r="J43" s="507"/>
      <c r="K43" s="507"/>
      <c r="L43" s="507"/>
      <c r="M43" s="507"/>
      <c r="N43" s="507"/>
      <c r="O43" s="507"/>
      <c r="P43" s="567"/>
    </row>
    <row r="44" spans="1:16" x14ac:dyDescent="0.35">
      <c r="B44" s="566"/>
      <c r="C44" s="507"/>
      <c r="D44" s="507"/>
      <c r="E44" s="507"/>
      <c r="F44" s="507"/>
      <c r="G44" s="507"/>
      <c r="H44" s="507"/>
      <c r="I44" s="507"/>
      <c r="J44" s="507"/>
      <c r="K44" s="507"/>
      <c r="L44" s="507"/>
      <c r="M44" s="507"/>
      <c r="N44" s="507"/>
      <c r="O44" s="507"/>
      <c r="P44" s="567"/>
    </row>
    <row r="45" spans="1:16" x14ac:dyDescent="0.35">
      <c r="B45" s="566"/>
      <c r="C45" s="507"/>
      <c r="D45" s="507"/>
      <c r="E45" s="507"/>
      <c r="F45" s="507"/>
      <c r="G45" s="507"/>
      <c r="H45" s="507"/>
      <c r="I45" s="507"/>
      <c r="J45" s="507"/>
      <c r="K45" s="507"/>
      <c r="L45" s="507"/>
      <c r="M45" s="507"/>
      <c r="N45" s="507"/>
      <c r="O45" s="507"/>
      <c r="P45" s="567"/>
    </row>
    <row r="46" spans="1:16" x14ac:dyDescent="0.35">
      <c r="B46" s="566"/>
      <c r="C46" s="507"/>
      <c r="D46" s="507"/>
      <c r="E46" s="507"/>
      <c r="F46" s="507"/>
      <c r="G46" s="507"/>
      <c r="H46" s="507"/>
      <c r="I46" s="507"/>
      <c r="J46" s="507"/>
      <c r="K46" s="507"/>
      <c r="L46" s="507"/>
      <c r="M46" s="507"/>
      <c r="N46" s="507"/>
      <c r="O46" s="507"/>
      <c r="P46" s="567"/>
    </row>
    <row r="47" spans="1:16" x14ac:dyDescent="0.35">
      <c r="B47" s="566"/>
      <c r="C47" s="507"/>
      <c r="D47" s="507"/>
      <c r="E47" s="507"/>
      <c r="F47" s="507"/>
      <c r="G47" s="507"/>
      <c r="H47" s="507"/>
      <c r="I47" s="507"/>
      <c r="J47" s="507"/>
      <c r="K47" s="507"/>
      <c r="L47" s="507"/>
      <c r="M47" s="507"/>
      <c r="N47" s="507"/>
      <c r="O47" s="507"/>
      <c r="P47" s="567"/>
    </row>
    <row r="48" spans="1:16" x14ac:dyDescent="0.35">
      <c r="B48" s="566"/>
      <c r="C48" s="507"/>
      <c r="D48" s="507"/>
      <c r="E48" s="507"/>
      <c r="F48" s="507"/>
      <c r="G48" s="507"/>
      <c r="H48" s="507"/>
      <c r="I48" s="507"/>
      <c r="J48" s="507"/>
      <c r="K48" s="507"/>
      <c r="L48" s="507"/>
      <c r="M48" s="507"/>
      <c r="N48" s="507"/>
      <c r="O48" s="507"/>
      <c r="P48" s="567"/>
    </row>
    <row r="49" spans="1:16" x14ac:dyDescent="0.35">
      <c r="B49" s="568"/>
      <c r="C49" s="569"/>
      <c r="D49" s="569"/>
      <c r="E49" s="569"/>
      <c r="F49" s="569"/>
      <c r="G49" s="569"/>
      <c r="H49" s="569"/>
      <c r="I49" s="569"/>
      <c r="J49" s="569"/>
      <c r="K49" s="569"/>
      <c r="L49" s="569"/>
      <c r="M49" s="569"/>
      <c r="N49" s="569"/>
      <c r="O49" s="569"/>
      <c r="P49" s="570"/>
    </row>
    <row r="50" spans="1:16" x14ac:dyDescent="0.35"/>
    <row r="51" spans="1:16" x14ac:dyDescent="0.35">
      <c r="A51" s="39">
        <v>6</v>
      </c>
      <c r="B51" s="482" t="s">
        <v>570</v>
      </c>
      <c r="C51" s="483"/>
      <c r="D51" s="483"/>
      <c r="E51" s="483"/>
      <c r="F51" s="483"/>
      <c r="G51" s="483"/>
      <c r="H51" s="483"/>
      <c r="I51" s="483"/>
      <c r="J51" s="483"/>
      <c r="K51" s="483"/>
      <c r="L51" s="483"/>
      <c r="M51" s="483"/>
      <c r="N51" s="483"/>
      <c r="O51" s="483"/>
      <c r="P51" s="484"/>
    </row>
    <row r="52" spans="1:16" x14ac:dyDescent="0.35">
      <c r="B52" s="485"/>
      <c r="C52" s="486"/>
      <c r="D52" s="486"/>
      <c r="E52" s="486"/>
      <c r="F52" s="486"/>
      <c r="G52" s="486"/>
      <c r="H52" s="486"/>
      <c r="I52" s="486"/>
      <c r="J52" s="486"/>
      <c r="K52" s="486"/>
      <c r="L52" s="486"/>
      <c r="M52" s="486"/>
      <c r="N52" s="486"/>
      <c r="O52" s="486"/>
      <c r="P52" s="487"/>
    </row>
    <row r="53" spans="1:16" x14ac:dyDescent="0.35">
      <c r="B53" s="485"/>
      <c r="C53" s="486"/>
      <c r="D53" s="486"/>
      <c r="E53" s="486"/>
      <c r="F53" s="486"/>
      <c r="G53" s="486"/>
      <c r="H53" s="486"/>
      <c r="I53" s="486"/>
      <c r="J53" s="486"/>
      <c r="K53" s="486"/>
      <c r="L53" s="486"/>
      <c r="M53" s="486"/>
      <c r="N53" s="486"/>
      <c r="O53" s="486"/>
      <c r="P53" s="487"/>
    </row>
    <row r="54" spans="1:16" x14ac:dyDescent="0.35">
      <c r="B54" s="485"/>
      <c r="C54" s="486"/>
      <c r="D54" s="486"/>
      <c r="E54" s="486"/>
      <c r="F54" s="486"/>
      <c r="G54" s="486"/>
      <c r="H54" s="486"/>
      <c r="I54" s="486"/>
      <c r="J54" s="486"/>
      <c r="K54" s="486"/>
      <c r="L54" s="486"/>
      <c r="M54" s="486"/>
      <c r="N54" s="486"/>
      <c r="O54" s="486"/>
      <c r="P54" s="487"/>
    </row>
    <row r="55" spans="1:16" x14ac:dyDescent="0.35">
      <c r="B55" s="485"/>
      <c r="C55" s="486"/>
      <c r="D55" s="486"/>
      <c r="E55" s="486"/>
      <c r="F55" s="486"/>
      <c r="G55" s="486"/>
      <c r="H55" s="486"/>
      <c r="I55" s="486"/>
      <c r="J55" s="486"/>
      <c r="K55" s="486"/>
      <c r="L55" s="486"/>
      <c r="M55" s="486"/>
      <c r="N55" s="486"/>
      <c r="O55" s="486"/>
      <c r="P55" s="487"/>
    </row>
    <row r="56" spans="1:16" x14ac:dyDescent="0.35">
      <c r="B56" s="485"/>
      <c r="C56" s="486"/>
      <c r="D56" s="486"/>
      <c r="E56" s="486"/>
      <c r="F56" s="486"/>
      <c r="G56" s="486"/>
      <c r="H56" s="486"/>
      <c r="I56" s="486"/>
      <c r="J56" s="486"/>
      <c r="K56" s="486"/>
      <c r="L56" s="486"/>
      <c r="M56" s="486"/>
      <c r="N56" s="486"/>
      <c r="O56" s="486"/>
      <c r="P56" s="487"/>
    </row>
    <row r="57" spans="1:16" x14ac:dyDescent="0.35">
      <c r="B57" s="485"/>
      <c r="C57" s="486"/>
      <c r="D57" s="486"/>
      <c r="E57" s="486"/>
      <c r="F57" s="486"/>
      <c r="G57" s="486"/>
      <c r="H57" s="486"/>
      <c r="I57" s="486"/>
      <c r="J57" s="486"/>
      <c r="K57" s="486"/>
      <c r="L57" s="486"/>
      <c r="M57" s="486"/>
      <c r="N57" s="486"/>
      <c r="O57" s="486"/>
      <c r="P57" s="487"/>
    </row>
    <row r="58" spans="1:16" x14ac:dyDescent="0.35">
      <c r="B58" s="485"/>
      <c r="C58" s="486"/>
      <c r="D58" s="486"/>
      <c r="E58" s="486"/>
      <c r="F58" s="486"/>
      <c r="G58" s="486"/>
      <c r="H58" s="486"/>
      <c r="I58" s="486"/>
      <c r="J58" s="486"/>
      <c r="K58" s="486"/>
      <c r="L58" s="486"/>
      <c r="M58" s="486"/>
      <c r="N58" s="486"/>
      <c r="O58" s="486"/>
      <c r="P58" s="487"/>
    </row>
    <row r="59" spans="1:16" x14ac:dyDescent="0.35">
      <c r="B59" s="485"/>
      <c r="C59" s="486"/>
      <c r="D59" s="486"/>
      <c r="E59" s="486"/>
      <c r="F59" s="486"/>
      <c r="G59" s="486"/>
      <c r="H59" s="486"/>
      <c r="I59" s="486"/>
      <c r="J59" s="486"/>
      <c r="K59" s="486"/>
      <c r="L59" s="486"/>
      <c r="M59" s="486"/>
      <c r="N59" s="486"/>
      <c r="O59" s="486"/>
      <c r="P59" s="487"/>
    </row>
    <row r="60" spans="1:16" x14ac:dyDescent="0.35">
      <c r="B60" s="488"/>
      <c r="C60" s="489"/>
      <c r="D60" s="489"/>
      <c r="E60" s="489"/>
      <c r="F60" s="489"/>
      <c r="G60" s="489"/>
      <c r="H60" s="489"/>
      <c r="I60" s="489"/>
      <c r="J60" s="489"/>
      <c r="K60" s="489"/>
      <c r="L60" s="489"/>
      <c r="M60" s="489"/>
      <c r="N60" s="489"/>
      <c r="O60" s="489"/>
      <c r="P60" s="490"/>
    </row>
    <row r="61" spans="1:16" x14ac:dyDescent="0.35"/>
    <row r="62" spans="1:16" x14ac:dyDescent="0.35">
      <c r="A62" s="39">
        <v>7</v>
      </c>
      <c r="B62" s="530" t="s">
        <v>539</v>
      </c>
      <c r="C62" s="531"/>
      <c r="D62" s="531"/>
      <c r="E62" s="531"/>
      <c r="F62" s="531"/>
      <c r="G62" s="531"/>
      <c r="H62" s="531"/>
      <c r="I62" s="531"/>
      <c r="J62" s="531"/>
      <c r="K62" s="531"/>
      <c r="L62" s="531"/>
      <c r="M62" s="531"/>
      <c r="N62" s="531"/>
      <c r="O62" s="531"/>
      <c r="P62" s="532"/>
    </row>
    <row r="63" spans="1:16" x14ac:dyDescent="0.35">
      <c r="B63" s="533"/>
      <c r="C63" s="486"/>
      <c r="D63" s="486"/>
      <c r="E63" s="486"/>
      <c r="F63" s="486"/>
      <c r="G63" s="486"/>
      <c r="H63" s="486"/>
      <c r="I63" s="486"/>
      <c r="J63" s="486"/>
      <c r="K63" s="486"/>
      <c r="L63" s="486"/>
      <c r="M63" s="486"/>
      <c r="N63" s="486"/>
      <c r="O63" s="486"/>
      <c r="P63" s="534"/>
    </row>
    <row r="64" spans="1:16" x14ac:dyDescent="0.35">
      <c r="B64" s="533"/>
      <c r="C64" s="486"/>
      <c r="D64" s="486"/>
      <c r="E64" s="486"/>
      <c r="F64" s="486"/>
      <c r="G64" s="486"/>
      <c r="H64" s="486"/>
      <c r="I64" s="486"/>
      <c r="J64" s="486"/>
      <c r="K64" s="486"/>
      <c r="L64" s="486"/>
      <c r="M64" s="486"/>
      <c r="N64" s="486"/>
      <c r="O64" s="486"/>
      <c r="P64" s="534"/>
    </row>
    <row r="65" spans="2:16" x14ac:dyDescent="0.35">
      <c r="B65" s="533"/>
      <c r="C65" s="486"/>
      <c r="D65" s="486"/>
      <c r="E65" s="486"/>
      <c r="F65" s="486"/>
      <c r="G65" s="486"/>
      <c r="H65" s="486"/>
      <c r="I65" s="486"/>
      <c r="J65" s="486"/>
      <c r="K65" s="486"/>
      <c r="L65" s="486"/>
      <c r="M65" s="486"/>
      <c r="N65" s="486"/>
      <c r="O65" s="486"/>
      <c r="P65" s="534"/>
    </row>
    <row r="66" spans="2:16" x14ac:dyDescent="0.35">
      <c r="B66" s="533"/>
      <c r="C66" s="486"/>
      <c r="D66" s="486"/>
      <c r="E66" s="486"/>
      <c r="F66" s="486"/>
      <c r="G66" s="486"/>
      <c r="H66" s="486"/>
      <c r="I66" s="486"/>
      <c r="J66" s="486"/>
      <c r="K66" s="486"/>
      <c r="L66" s="486"/>
      <c r="M66" s="486"/>
      <c r="N66" s="486"/>
      <c r="O66" s="486"/>
      <c r="P66" s="534"/>
    </row>
    <row r="67" spans="2:16" x14ac:dyDescent="0.35">
      <c r="B67" s="533"/>
      <c r="C67" s="486"/>
      <c r="D67" s="486"/>
      <c r="E67" s="486"/>
      <c r="F67" s="486"/>
      <c r="G67" s="486"/>
      <c r="H67" s="486"/>
      <c r="I67" s="486"/>
      <c r="J67" s="486"/>
      <c r="K67" s="486"/>
      <c r="L67" s="486"/>
      <c r="M67" s="486"/>
      <c r="N67" s="486"/>
      <c r="O67" s="486"/>
      <c r="P67" s="534"/>
    </row>
    <row r="68" spans="2:16" x14ac:dyDescent="0.35">
      <c r="B68" s="533"/>
      <c r="C68" s="486"/>
      <c r="D68" s="486"/>
      <c r="E68" s="486"/>
      <c r="F68" s="486"/>
      <c r="G68" s="486"/>
      <c r="H68" s="486"/>
      <c r="I68" s="486"/>
      <c r="J68" s="486"/>
      <c r="K68" s="486"/>
      <c r="L68" s="486"/>
      <c r="M68" s="486"/>
      <c r="N68" s="486"/>
      <c r="O68" s="486"/>
      <c r="P68" s="534"/>
    </row>
    <row r="69" spans="2:16" x14ac:dyDescent="0.35">
      <c r="B69" s="533"/>
      <c r="C69" s="486"/>
      <c r="D69" s="486"/>
      <c r="E69" s="486"/>
      <c r="F69" s="486"/>
      <c r="G69" s="486"/>
      <c r="H69" s="486"/>
      <c r="I69" s="486"/>
      <c r="J69" s="486"/>
      <c r="K69" s="486"/>
      <c r="L69" s="486"/>
      <c r="M69" s="486"/>
      <c r="N69" s="486"/>
      <c r="O69" s="486"/>
      <c r="P69" s="534"/>
    </row>
    <row r="70" spans="2:16" x14ac:dyDescent="0.35">
      <c r="B70" s="533"/>
      <c r="C70" s="486"/>
      <c r="D70" s="486"/>
      <c r="E70" s="486"/>
      <c r="F70" s="486"/>
      <c r="G70" s="486"/>
      <c r="H70" s="486"/>
      <c r="I70" s="486"/>
      <c r="J70" s="486"/>
      <c r="K70" s="486"/>
      <c r="L70" s="486"/>
      <c r="M70" s="486"/>
      <c r="N70" s="486"/>
      <c r="O70" s="486"/>
      <c r="P70" s="534"/>
    </row>
    <row r="71" spans="2:16" x14ac:dyDescent="0.35">
      <c r="B71" s="533"/>
      <c r="C71" s="486"/>
      <c r="D71" s="486"/>
      <c r="E71" s="486"/>
      <c r="F71" s="486"/>
      <c r="G71" s="486"/>
      <c r="H71" s="486"/>
      <c r="I71" s="486"/>
      <c r="J71" s="486"/>
      <c r="K71" s="486"/>
      <c r="L71" s="486"/>
      <c r="M71" s="486"/>
      <c r="N71" s="486"/>
      <c r="O71" s="486"/>
      <c r="P71" s="534"/>
    </row>
    <row r="72" spans="2:16" x14ac:dyDescent="0.35">
      <c r="B72" s="533"/>
      <c r="C72" s="486"/>
      <c r="D72" s="486"/>
      <c r="E72" s="486"/>
      <c r="F72" s="486"/>
      <c r="G72" s="486"/>
      <c r="H72" s="486"/>
      <c r="I72" s="486"/>
      <c r="J72" s="486"/>
      <c r="K72" s="486"/>
      <c r="L72" s="486"/>
      <c r="M72" s="486"/>
      <c r="N72" s="486"/>
      <c r="O72" s="486"/>
      <c r="P72" s="534"/>
    </row>
    <row r="73" spans="2:16" x14ac:dyDescent="0.35">
      <c r="B73" s="533"/>
      <c r="C73" s="486"/>
      <c r="D73" s="486"/>
      <c r="E73" s="486"/>
      <c r="F73" s="486"/>
      <c r="G73" s="486"/>
      <c r="H73" s="486"/>
      <c r="I73" s="486"/>
      <c r="J73" s="486"/>
      <c r="K73" s="486"/>
      <c r="L73" s="486"/>
      <c r="M73" s="486"/>
      <c r="N73" s="486"/>
      <c r="O73" s="486"/>
      <c r="P73" s="534"/>
    </row>
    <row r="74" spans="2:16" x14ac:dyDescent="0.35">
      <c r="B74" s="533"/>
      <c r="C74" s="486"/>
      <c r="D74" s="486"/>
      <c r="E74" s="486"/>
      <c r="F74" s="486"/>
      <c r="G74" s="486"/>
      <c r="H74" s="486"/>
      <c r="I74" s="486"/>
      <c r="J74" s="486"/>
      <c r="K74" s="486"/>
      <c r="L74" s="486"/>
      <c r="M74" s="486"/>
      <c r="N74" s="486"/>
      <c r="O74" s="486"/>
      <c r="P74" s="534"/>
    </row>
    <row r="75" spans="2:16" x14ac:dyDescent="0.35">
      <c r="B75" s="533"/>
      <c r="C75" s="486"/>
      <c r="D75" s="486"/>
      <c r="E75" s="486"/>
      <c r="F75" s="486"/>
      <c r="G75" s="486"/>
      <c r="H75" s="486"/>
      <c r="I75" s="486"/>
      <c r="J75" s="486"/>
      <c r="K75" s="486"/>
      <c r="L75" s="486"/>
      <c r="M75" s="486"/>
      <c r="N75" s="486"/>
      <c r="O75" s="486"/>
      <c r="P75" s="534"/>
    </row>
    <row r="76" spans="2:16" x14ac:dyDescent="0.35">
      <c r="B76" s="533"/>
      <c r="C76" s="486"/>
      <c r="D76" s="486"/>
      <c r="E76" s="486"/>
      <c r="F76" s="486"/>
      <c r="G76" s="486"/>
      <c r="H76" s="486"/>
      <c r="I76" s="486"/>
      <c r="J76" s="486"/>
      <c r="K76" s="486"/>
      <c r="L76" s="486"/>
      <c r="M76" s="486"/>
      <c r="N76" s="486"/>
      <c r="O76" s="486"/>
      <c r="P76" s="534"/>
    </row>
    <row r="77" spans="2:16" x14ac:dyDescent="0.35">
      <c r="B77" s="533"/>
      <c r="C77" s="486"/>
      <c r="D77" s="486"/>
      <c r="E77" s="486"/>
      <c r="F77" s="486"/>
      <c r="G77" s="486"/>
      <c r="H77" s="486"/>
      <c r="I77" s="486"/>
      <c r="J77" s="486"/>
      <c r="K77" s="486"/>
      <c r="L77" s="486"/>
      <c r="M77" s="486"/>
      <c r="N77" s="486"/>
      <c r="O77" s="486"/>
      <c r="P77" s="534"/>
    </row>
    <row r="78" spans="2:16" x14ac:dyDescent="0.35">
      <c r="B78" s="535"/>
      <c r="C78" s="536"/>
      <c r="D78" s="536"/>
      <c r="E78" s="536"/>
      <c r="F78" s="536"/>
      <c r="G78" s="536"/>
      <c r="H78" s="536"/>
      <c r="I78" s="536"/>
      <c r="J78" s="536"/>
      <c r="K78" s="536"/>
      <c r="L78" s="536"/>
      <c r="M78" s="536"/>
      <c r="N78" s="536"/>
      <c r="O78" s="536"/>
      <c r="P78" s="537"/>
    </row>
    <row r="79" spans="2:16" x14ac:dyDescent="0.35"/>
  </sheetData>
  <sheetProtection algorithmName="SHA-512" hashValue="wjXlaAmNk3BV4fh/6Lspm6Khzv15UZBO31j1Ejqygl0UhVYzfaKbQ89rPYcQGeLFfhDFNCd6iBJTf5VaQJ90PA==" saltValue="KHzNF6IQ2+44J3336CMN/w==" spinCount="100000" sheet="1" objects="1" scenarios="1"/>
  <mergeCells count="7">
    <mergeCell ref="B62:P78"/>
    <mergeCell ref="B51:P60"/>
    <mergeCell ref="B10:P16"/>
    <mergeCell ref="B18:P21"/>
    <mergeCell ref="B23:P25"/>
    <mergeCell ref="B27:P32"/>
    <mergeCell ref="B34:P49"/>
  </mergeCells>
  <pageMargins left="0.7" right="0.7" top="0.75" bottom="0.75" header="0.3" footer="0.3"/>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49E35-3AC8-4026-A4DF-9BD5CDD9C1C9}">
  <dimension ref="A1:U147"/>
  <sheetViews>
    <sheetView showGridLines="0" zoomScale="80" zoomScaleNormal="80" workbookViewId="0">
      <pane xSplit="1" ySplit="2" topLeftCell="B3" activePane="bottomRight" state="frozen"/>
      <selection pane="topRight" activeCell="B1" sqref="B1"/>
      <selection pane="bottomLeft" activeCell="A3" sqref="A3"/>
      <selection pane="bottomRight" activeCell="J78" sqref="J78"/>
    </sheetView>
  </sheetViews>
  <sheetFormatPr defaultColWidth="9.1796875" defaultRowHeight="14.5" outlineLevelRow="1" outlineLevelCol="1" x14ac:dyDescent="0.35"/>
  <cols>
    <col min="1" max="1" width="10.453125" style="173" customWidth="1"/>
    <col min="2" max="2" width="41.453125" style="126" bestFit="1" customWidth="1"/>
    <col min="3" max="3" width="21.26953125" style="126" customWidth="1" outlineLevel="1"/>
    <col min="4" max="4" width="12.26953125" style="126" customWidth="1" outlineLevel="1"/>
    <col min="5" max="5" width="16.81640625" style="175" customWidth="1" outlineLevel="1"/>
    <col min="6" max="6" width="17.54296875" style="175" customWidth="1" outlineLevel="1"/>
    <col min="7" max="7" width="1.26953125" style="126" customWidth="1" outlineLevel="1"/>
    <col min="8" max="10" width="17.26953125" style="175" customWidth="1" outlineLevel="1"/>
    <col min="11" max="11" width="1.26953125" style="175" customWidth="1" outlineLevel="1"/>
    <col min="12" max="12" width="19" style="175" customWidth="1"/>
    <col min="13" max="13" width="1.26953125" style="126" customWidth="1"/>
    <col min="14" max="14" width="80" style="126" customWidth="1" outlineLevel="1"/>
    <col min="15" max="15" width="14.26953125" style="126" customWidth="1"/>
    <col min="16" max="16" width="30.1796875" style="126" bestFit="1" customWidth="1"/>
    <col min="17" max="17" width="15.1796875" style="130" customWidth="1"/>
    <col min="18" max="19" width="13.54296875" style="130" customWidth="1"/>
    <col min="20" max="16384" width="9.1796875" style="126"/>
  </cols>
  <sheetData>
    <row r="1" spans="1:21" s="422" customFormat="1" ht="44.25" customHeight="1" x14ac:dyDescent="0.35">
      <c r="A1" s="192" t="s">
        <v>315</v>
      </c>
      <c r="B1" s="422" t="s">
        <v>115</v>
      </c>
      <c r="C1" s="423" t="s">
        <v>8</v>
      </c>
      <c r="D1" s="423" t="s">
        <v>251</v>
      </c>
      <c r="E1" s="571" t="s">
        <v>290</v>
      </c>
      <c r="F1" s="571"/>
      <c r="G1" s="126"/>
      <c r="H1" s="424" t="s">
        <v>421</v>
      </c>
      <c r="I1" s="571" t="s">
        <v>475</v>
      </c>
      <c r="J1" s="571"/>
      <c r="K1" s="425"/>
      <c r="L1" s="426" t="s">
        <v>252</v>
      </c>
      <c r="M1" s="348"/>
      <c r="N1" s="422" t="s">
        <v>256</v>
      </c>
      <c r="O1" s="190"/>
      <c r="P1" s="190"/>
      <c r="Q1" s="427"/>
      <c r="R1" s="427"/>
      <c r="S1" s="427"/>
    </row>
    <row r="2" spans="1:21" s="129" customFormat="1" x14ac:dyDescent="0.35">
      <c r="A2" s="173"/>
      <c r="E2" s="428" t="s">
        <v>12</v>
      </c>
      <c r="F2" s="428" t="s">
        <v>7</v>
      </c>
      <c r="G2" s="126"/>
      <c r="H2" s="249"/>
      <c r="I2" s="428" t="s">
        <v>12</v>
      </c>
      <c r="J2" s="428" t="s">
        <v>7</v>
      </c>
      <c r="K2" s="175"/>
      <c r="L2" s="175"/>
      <c r="M2" s="126"/>
      <c r="O2" s="126"/>
    </row>
    <row r="3" spans="1:21" s="129" customFormat="1" ht="3" customHeight="1" x14ac:dyDescent="0.35">
      <c r="A3" s="173"/>
      <c r="E3" s="428"/>
      <c r="F3" s="428"/>
      <c r="G3" s="126"/>
      <c r="H3" s="249"/>
      <c r="I3" s="428"/>
      <c r="J3" s="428"/>
      <c r="K3" s="175"/>
      <c r="L3" s="175"/>
      <c r="M3" s="126"/>
      <c r="O3" s="126"/>
    </row>
    <row r="4" spans="1:21" s="129" customFormat="1" ht="15.5" x14ac:dyDescent="0.35">
      <c r="A4" s="173"/>
      <c r="B4" s="348" t="s">
        <v>312</v>
      </c>
      <c r="E4" s="429"/>
      <c r="F4" s="429"/>
      <c r="G4" s="126"/>
      <c r="H4" s="175"/>
      <c r="I4" s="175"/>
      <c r="J4" s="175"/>
      <c r="K4" s="175"/>
      <c r="L4" s="257">
        <f>SUM(L6:L10)</f>
        <v>48547.26</v>
      </c>
      <c r="M4" s="126"/>
      <c r="N4" s="126"/>
      <c r="O4" s="126"/>
    </row>
    <row r="5" spans="1:21" s="129" customFormat="1" ht="7.5" customHeight="1" outlineLevel="1" x14ac:dyDescent="0.35">
      <c r="A5" s="173"/>
      <c r="B5" s="348"/>
      <c r="E5" s="429"/>
      <c r="F5" s="429"/>
      <c r="G5" s="126"/>
      <c r="H5" s="175"/>
      <c r="I5" s="175"/>
      <c r="J5" s="175"/>
      <c r="K5" s="175"/>
      <c r="L5" s="425"/>
      <c r="M5" s="126"/>
      <c r="N5" s="126"/>
      <c r="O5" s="126"/>
    </row>
    <row r="6" spans="1:21" ht="15.5" outlineLevel="1" x14ac:dyDescent="0.35">
      <c r="A6" s="173">
        <v>100</v>
      </c>
      <c r="B6" s="348" t="s">
        <v>112</v>
      </c>
      <c r="C6" s="126" t="s">
        <v>311</v>
      </c>
      <c r="D6" s="126" t="s">
        <v>7</v>
      </c>
      <c r="E6" s="430"/>
      <c r="F6" s="430"/>
      <c r="H6" s="255">
        <f>SUMIFS('Sales input worksheet'!$J:$J,'Sales input worksheet'!$C:$C,"Sales")+SUMIFS('Sales input worksheet'!$K:$K,'Sales input worksheet'!$C:$C,"Sales")</f>
        <v>3300</v>
      </c>
      <c r="I6" s="431"/>
      <c r="J6" s="431"/>
      <c r="K6" s="432"/>
      <c r="L6" s="258">
        <f>H6+SUM(F6,J6)-SUM(E6,I6)</f>
        <v>3300</v>
      </c>
      <c r="N6" s="433"/>
      <c r="Q6" s="126"/>
      <c r="R6" s="126"/>
      <c r="S6" s="126"/>
    </row>
    <row r="7" spans="1:21" ht="15.75" customHeight="1" outlineLevel="1" x14ac:dyDescent="0.35">
      <c r="A7" s="173">
        <v>101</v>
      </c>
      <c r="B7" s="348" t="s">
        <v>152</v>
      </c>
      <c r="C7" s="126" t="s">
        <v>164</v>
      </c>
      <c r="D7" s="126" t="s">
        <v>12</v>
      </c>
      <c r="E7" s="430"/>
      <c r="F7" s="430"/>
      <c r="H7" s="255">
        <f>SUMIFS('Sales input worksheet'!$J:$J,'Sales input worksheet'!$C:$C,"Customer credit")+SUMIFS('Sales input worksheet'!$K:$K,'Sales input worksheet'!$C:$C,"Customer credit")</f>
        <v>-650</v>
      </c>
      <c r="I7" s="431"/>
      <c r="J7" s="431"/>
      <c r="K7" s="432"/>
      <c r="L7" s="258">
        <f>H7+SUM(F7,J7)-SUM(E7,I7)</f>
        <v>-650</v>
      </c>
      <c r="N7" s="433"/>
    </row>
    <row r="8" spans="1:21" ht="15.75" customHeight="1" outlineLevel="1" x14ac:dyDescent="0.35">
      <c r="A8" s="173">
        <v>102</v>
      </c>
      <c r="B8" s="348" t="s">
        <v>114</v>
      </c>
      <c r="C8" s="126" t="s">
        <v>116</v>
      </c>
      <c r="D8" s="126" t="s">
        <v>7</v>
      </c>
      <c r="E8" s="430"/>
      <c r="F8" s="430"/>
      <c r="H8" s="255">
        <f>SUMIFS('Sales input worksheet'!$J:$J,'Sales input worksheet'!$C:$C,"Other income")+SUMIFS('Sales input worksheet'!$K:$K,'Sales input worksheet'!$C:$C,"Other income")</f>
        <v>55000</v>
      </c>
      <c r="I8" s="431">
        <v>10000</v>
      </c>
      <c r="J8" s="431"/>
      <c r="K8" s="432"/>
      <c r="L8" s="258">
        <f t="shared" ref="L8:L10" si="0">H8+SUM(F8,J8)-SUM(E8,I8)</f>
        <v>45000</v>
      </c>
      <c r="N8" s="433"/>
    </row>
    <row r="9" spans="1:21" ht="15.75" customHeight="1" outlineLevel="1" x14ac:dyDescent="0.35">
      <c r="A9" s="173">
        <v>103</v>
      </c>
      <c r="B9" s="348" t="s">
        <v>136</v>
      </c>
      <c r="C9" s="126" t="s">
        <v>116</v>
      </c>
      <c r="D9" s="126" t="s">
        <v>7</v>
      </c>
      <c r="E9" s="430"/>
      <c r="F9" s="430"/>
      <c r="H9" s="256"/>
      <c r="I9" s="431"/>
      <c r="J9" s="431"/>
      <c r="K9" s="432"/>
      <c r="L9" s="258">
        <f t="shared" si="0"/>
        <v>0</v>
      </c>
      <c r="N9" s="433"/>
    </row>
    <row r="10" spans="1:21" ht="15.75" customHeight="1" outlineLevel="1" x14ac:dyDescent="0.35">
      <c r="A10" s="173">
        <v>104</v>
      </c>
      <c r="B10" s="348" t="s">
        <v>313</v>
      </c>
      <c r="C10" s="126" t="s">
        <v>116</v>
      </c>
      <c r="D10" s="126" t="s">
        <v>7</v>
      </c>
      <c r="E10" s="430"/>
      <c r="F10" s="430"/>
      <c r="H10" s="256"/>
      <c r="I10" s="431"/>
      <c r="J10" s="431">
        <v>897.26</v>
      </c>
      <c r="K10" s="432"/>
      <c r="L10" s="258">
        <f t="shared" si="0"/>
        <v>897.26</v>
      </c>
      <c r="N10" s="433"/>
    </row>
    <row r="11" spans="1:21" ht="15.5" x14ac:dyDescent="0.35">
      <c r="B11" s="348"/>
      <c r="E11" s="434"/>
      <c r="F11" s="434"/>
      <c r="L11" s="425"/>
      <c r="U11" s="130"/>
    </row>
    <row r="12" spans="1:21" ht="15.5" x14ac:dyDescent="0.35">
      <c r="A12" s="173">
        <v>200</v>
      </c>
      <c r="B12" s="348" t="s">
        <v>253</v>
      </c>
      <c r="E12" s="434"/>
      <c r="F12" s="434"/>
      <c r="L12" s="257">
        <f>'Inventory management'!X43</f>
        <v>1714.469696969697</v>
      </c>
    </row>
    <row r="13" spans="1:21" ht="7.5" customHeight="1" x14ac:dyDescent="0.35">
      <c r="A13" s="126"/>
      <c r="B13" s="348"/>
      <c r="E13" s="434"/>
      <c r="F13" s="434"/>
      <c r="L13" s="435"/>
    </row>
    <row r="14" spans="1:21" ht="15.5" x14ac:dyDescent="0.35">
      <c r="A14" s="126"/>
      <c r="B14" s="128" t="s">
        <v>309</v>
      </c>
      <c r="E14" s="434"/>
      <c r="F14" s="434"/>
      <c r="L14" s="259">
        <f>SUM(L6:L7)-L12</f>
        <v>935.530303030303</v>
      </c>
    </row>
    <row r="15" spans="1:21" ht="15.5" x14ac:dyDescent="0.35">
      <c r="A15" s="126"/>
      <c r="B15" s="128" t="s">
        <v>310</v>
      </c>
      <c r="E15" s="434"/>
      <c r="F15" s="434"/>
      <c r="L15" s="260">
        <f>L14/SUM(L6:L7)</f>
        <v>0.35303030303030303</v>
      </c>
    </row>
    <row r="16" spans="1:21" ht="7.5" customHeight="1" x14ac:dyDescent="0.35">
      <c r="B16" s="348"/>
      <c r="E16" s="434"/>
      <c r="F16" s="434"/>
      <c r="L16" s="425"/>
      <c r="N16" s="436"/>
    </row>
    <row r="17" spans="1:14" ht="15.5" x14ac:dyDescent="0.35">
      <c r="B17" s="348" t="s">
        <v>263</v>
      </c>
      <c r="E17" s="434"/>
      <c r="F17" s="434"/>
      <c r="L17" s="257">
        <f>SUM(L19:L51)</f>
        <v>36076.949400624515</v>
      </c>
    </row>
    <row r="18" spans="1:14" ht="7.5" customHeight="1" outlineLevel="1" x14ac:dyDescent="0.35">
      <c r="B18" s="348"/>
      <c r="E18" s="430"/>
      <c r="F18" s="430"/>
      <c r="H18" s="432"/>
      <c r="I18" s="432"/>
      <c r="J18" s="432"/>
      <c r="K18" s="432"/>
      <c r="L18" s="437"/>
    </row>
    <row r="19" spans="1:14" ht="15.5" outlineLevel="1" x14ac:dyDescent="0.35">
      <c r="A19" s="173">
        <v>301</v>
      </c>
      <c r="B19" s="348" t="s">
        <v>108</v>
      </c>
      <c r="C19" s="126" t="s">
        <v>118</v>
      </c>
      <c r="D19" s="126" t="s">
        <v>12</v>
      </c>
      <c r="E19" s="438"/>
      <c r="F19" s="438"/>
      <c r="H19" s="255">
        <f>SUMIFS('Purchases Input worksheet'!$K:$K,'Purchases Input worksheet'!$E:$E,'Accounts worksheet'!$A19)</f>
        <v>1000</v>
      </c>
      <c r="I19" s="431"/>
      <c r="J19" s="431"/>
      <c r="K19" s="432"/>
      <c r="L19" s="258">
        <f>H19+SUM(E19,I19)-SUM(F19,J19)</f>
        <v>1000</v>
      </c>
      <c r="N19" s="433"/>
    </row>
    <row r="20" spans="1:14" ht="15.5" outlineLevel="1" x14ac:dyDescent="0.35">
      <c r="A20" s="173">
        <v>302</v>
      </c>
      <c r="B20" s="348" t="s">
        <v>138</v>
      </c>
      <c r="C20" s="126" t="s">
        <v>118</v>
      </c>
      <c r="D20" s="126" t="s">
        <v>12</v>
      </c>
      <c r="E20" s="438"/>
      <c r="F20" s="438"/>
      <c r="H20" s="255">
        <f>SUMIFS('Purchases Input worksheet'!$K:$K,'Purchases Input worksheet'!$E:$E,'Accounts worksheet'!$A20)</f>
        <v>0</v>
      </c>
      <c r="I20" s="431"/>
      <c r="J20" s="431"/>
      <c r="K20" s="432"/>
      <c r="L20" s="258">
        <f t="shared" ref="L20:L51" si="1">H20+SUM(E20,I20)-SUM(F20,J20)</f>
        <v>0</v>
      </c>
      <c r="N20" s="433"/>
    </row>
    <row r="21" spans="1:14" ht="15.5" outlineLevel="1" x14ac:dyDescent="0.35">
      <c r="A21" s="173">
        <v>303</v>
      </c>
      <c r="B21" s="348" t="s">
        <v>139</v>
      </c>
      <c r="C21" s="126" t="s">
        <v>118</v>
      </c>
      <c r="D21" s="126" t="s">
        <v>12</v>
      </c>
      <c r="E21" s="438"/>
      <c r="F21" s="438"/>
      <c r="H21" s="255">
        <f>SUMIFS('Purchases Input worksheet'!$K:$K,'Purchases Input worksheet'!$E:$E,'Accounts worksheet'!$A21)</f>
        <v>0</v>
      </c>
      <c r="I21" s="431"/>
      <c r="J21" s="431"/>
      <c r="K21" s="432"/>
      <c r="L21" s="258">
        <f t="shared" si="1"/>
        <v>0</v>
      </c>
      <c r="N21" s="433"/>
    </row>
    <row r="22" spans="1:14" ht="15.5" outlineLevel="1" x14ac:dyDescent="0.35">
      <c r="A22" s="173">
        <v>304</v>
      </c>
      <c r="B22" s="348" t="s">
        <v>140</v>
      </c>
      <c r="C22" s="126" t="s">
        <v>118</v>
      </c>
      <c r="D22" s="126" t="s">
        <v>12</v>
      </c>
      <c r="E22" s="438"/>
      <c r="F22" s="438"/>
      <c r="H22" s="255">
        <f>SUMIFS('Purchases Input worksheet'!$K:$K,'Purchases Input worksheet'!$E:$E,'Accounts worksheet'!$A22)</f>
        <v>0</v>
      </c>
      <c r="I22" s="431"/>
      <c r="J22" s="431"/>
      <c r="K22" s="432"/>
      <c r="L22" s="258">
        <f t="shared" si="1"/>
        <v>0</v>
      </c>
      <c r="N22" s="433"/>
    </row>
    <row r="23" spans="1:14" ht="15.5" outlineLevel="1" x14ac:dyDescent="0.35">
      <c r="A23" s="173">
        <v>305</v>
      </c>
      <c r="B23" s="348" t="s">
        <v>141</v>
      </c>
      <c r="C23" s="126" t="s">
        <v>118</v>
      </c>
      <c r="D23" s="126" t="s">
        <v>12</v>
      </c>
      <c r="E23" s="438"/>
      <c r="F23" s="438"/>
      <c r="H23" s="255">
        <f>SUMIFS('Purchases Input worksheet'!$K:$K,'Purchases Input worksheet'!$E:$E,'Accounts worksheet'!$A23)</f>
        <v>0</v>
      </c>
      <c r="I23" s="431"/>
      <c r="J23" s="431"/>
      <c r="K23" s="432"/>
      <c r="L23" s="258">
        <f t="shared" si="1"/>
        <v>0</v>
      </c>
      <c r="N23" s="433"/>
    </row>
    <row r="24" spans="1:14" ht="15.5" outlineLevel="1" x14ac:dyDescent="0.35">
      <c r="A24" s="173">
        <v>306</v>
      </c>
      <c r="B24" s="348" t="s">
        <v>148</v>
      </c>
      <c r="C24" s="126" t="s">
        <v>118</v>
      </c>
      <c r="D24" s="126" t="s">
        <v>12</v>
      </c>
      <c r="E24" s="438"/>
      <c r="F24" s="438"/>
      <c r="H24" s="255">
        <f>SUMIFS('Purchases Input worksheet'!$K:$K,'Purchases Input worksheet'!$E:$E,'Accounts worksheet'!$A24)</f>
        <v>300</v>
      </c>
      <c r="I24" s="431"/>
      <c r="J24" s="431"/>
      <c r="K24" s="432"/>
      <c r="L24" s="258">
        <f t="shared" si="1"/>
        <v>300</v>
      </c>
      <c r="N24" s="433"/>
    </row>
    <row r="25" spans="1:14" ht="15.5" outlineLevel="1" x14ac:dyDescent="0.35">
      <c r="A25" s="173">
        <v>307</v>
      </c>
      <c r="B25" s="348" t="s">
        <v>142</v>
      </c>
      <c r="C25" s="126" t="s">
        <v>118</v>
      </c>
      <c r="D25" s="126" t="s">
        <v>12</v>
      </c>
      <c r="E25" s="438"/>
      <c r="F25" s="438"/>
      <c r="H25" s="255">
        <f>SUMIFS('Purchases Input worksheet'!$K:$K,'Purchases Input worksheet'!$E:$E,'Accounts worksheet'!$A25)</f>
        <v>0</v>
      </c>
      <c r="I25" s="431"/>
      <c r="J25" s="431"/>
      <c r="K25" s="432"/>
      <c r="L25" s="258">
        <f t="shared" si="1"/>
        <v>0</v>
      </c>
      <c r="N25" s="433"/>
    </row>
    <row r="26" spans="1:14" ht="15.5" outlineLevel="1" x14ac:dyDescent="0.35">
      <c r="A26" s="173">
        <v>308</v>
      </c>
      <c r="B26" s="348" t="s">
        <v>143</v>
      </c>
      <c r="C26" s="126" t="s">
        <v>118</v>
      </c>
      <c r="D26" s="126" t="s">
        <v>12</v>
      </c>
      <c r="E26" s="438"/>
      <c r="F26" s="438"/>
      <c r="H26" s="255">
        <f>SUMIFS('Purchases Input worksheet'!$K:$K,'Purchases Input worksheet'!$E:$E,'Accounts worksheet'!$A26)</f>
        <v>890</v>
      </c>
      <c r="I26" s="431"/>
      <c r="J26" s="431"/>
      <c r="K26" s="432"/>
      <c r="L26" s="258">
        <f t="shared" si="1"/>
        <v>890</v>
      </c>
      <c r="N26" s="433"/>
    </row>
    <row r="27" spans="1:14" ht="15.5" outlineLevel="1" x14ac:dyDescent="0.35">
      <c r="A27" s="173">
        <v>309</v>
      </c>
      <c r="B27" s="348" t="s">
        <v>507</v>
      </c>
      <c r="C27" s="126" t="s">
        <v>118</v>
      </c>
      <c r="D27" s="126" t="s">
        <v>12</v>
      </c>
      <c r="E27" s="438"/>
      <c r="F27" s="438"/>
      <c r="H27" s="255">
        <f>SUMIFS('Purchases Input worksheet'!$K:$K,'Purchases Input worksheet'!$E:$E,'Accounts worksheet'!$A27)</f>
        <v>0</v>
      </c>
      <c r="I27" s="431"/>
      <c r="J27" s="431"/>
      <c r="K27" s="432"/>
      <c r="L27" s="258">
        <f t="shared" si="1"/>
        <v>0</v>
      </c>
      <c r="N27" s="433"/>
    </row>
    <row r="28" spans="1:14" ht="15.5" outlineLevel="1" x14ac:dyDescent="0.35">
      <c r="A28" s="173">
        <v>310</v>
      </c>
      <c r="B28" s="348" t="s">
        <v>184</v>
      </c>
      <c r="C28" s="126" t="s">
        <v>118</v>
      </c>
      <c r="D28" s="126" t="s">
        <v>12</v>
      </c>
      <c r="E28" s="438"/>
      <c r="F28" s="438"/>
      <c r="H28" s="255">
        <f>SUMIFS('Purchases Input worksheet'!$K:$K,'Purchases Input worksheet'!$E:$E,'Accounts worksheet'!$A28)</f>
        <v>0</v>
      </c>
      <c r="I28" s="431"/>
      <c r="J28" s="431"/>
      <c r="K28" s="432"/>
      <c r="L28" s="258">
        <f t="shared" si="1"/>
        <v>0</v>
      </c>
      <c r="N28" s="433"/>
    </row>
    <row r="29" spans="1:14" ht="15.5" outlineLevel="1" x14ac:dyDescent="0.35">
      <c r="A29" s="173">
        <v>311</v>
      </c>
      <c r="B29" s="348" t="s">
        <v>144</v>
      </c>
      <c r="C29" s="126" t="s">
        <v>118</v>
      </c>
      <c r="D29" s="126" t="s">
        <v>12</v>
      </c>
      <c r="E29" s="438"/>
      <c r="F29" s="438"/>
      <c r="H29" s="255">
        <f>SUMIFS('Purchases Input worksheet'!$K:$K,'Purchases Input worksheet'!$E:$E,'Accounts worksheet'!$A29)</f>
        <v>0</v>
      </c>
      <c r="I29" s="431"/>
      <c r="J29" s="431"/>
      <c r="K29" s="432"/>
      <c r="L29" s="258">
        <f t="shared" si="1"/>
        <v>0</v>
      </c>
      <c r="N29" s="433"/>
    </row>
    <row r="30" spans="1:14" ht="15.5" outlineLevel="1" x14ac:dyDescent="0.35">
      <c r="A30" s="173">
        <v>312</v>
      </c>
      <c r="B30" s="348" t="s">
        <v>145</v>
      </c>
      <c r="C30" s="126" t="s">
        <v>118</v>
      </c>
      <c r="D30" s="126" t="s">
        <v>12</v>
      </c>
      <c r="E30" s="438"/>
      <c r="F30" s="438"/>
      <c r="H30" s="255">
        <f>SUMIFS('Purchases Input worksheet'!$K:$K,'Purchases Input worksheet'!$E:$E,'Accounts worksheet'!$A30)</f>
        <v>0</v>
      </c>
      <c r="I30" s="431"/>
      <c r="J30" s="431"/>
      <c r="K30" s="432"/>
      <c r="L30" s="258">
        <f t="shared" si="1"/>
        <v>0</v>
      </c>
      <c r="N30" s="433"/>
    </row>
    <row r="31" spans="1:14" ht="15.5" outlineLevel="1" x14ac:dyDescent="0.35">
      <c r="A31" s="173">
        <v>313</v>
      </c>
      <c r="B31" s="348" t="s">
        <v>146</v>
      </c>
      <c r="C31" s="126" t="s">
        <v>118</v>
      </c>
      <c r="D31" s="126" t="s">
        <v>12</v>
      </c>
      <c r="E31" s="438"/>
      <c r="F31" s="438"/>
      <c r="H31" s="255">
        <f>SUMIFS('Purchases Input worksheet'!$K:$K,'Purchases Input worksheet'!$E:$E,'Accounts worksheet'!$A31)</f>
        <v>0</v>
      </c>
      <c r="I31" s="431"/>
      <c r="J31" s="431"/>
      <c r="K31" s="432"/>
      <c r="L31" s="258">
        <f t="shared" si="1"/>
        <v>0</v>
      </c>
      <c r="N31" s="433"/>
    </row>
    <row r="32" spans="1:14" ht="15.5" outlineLevel="1" x14ac:dyDescent="0.35">
      <c r="A32" s="173">
        <v>314</v>
      </c>
      <c r="B32" s="348" t="s">
        <v>147</v>
      </c>
      <c r="C32" s="126" t="s">
        <v>118</v>
      </c>
      <c r="D32" s="126" t="s">
        <v>12</v>
      </c>
      <c r="E32" s="438"/>
      <c r="F32" s="438"/>
      <c r="H32" s="255">
        <f>SUMIFS('Purchases Input worksheet'!$K:$K,'Purchases Input worksheet'!$E:$E,'Accounts worksheet'!$A32)</f>
        <v>0</v>
      </c>
      <c r="I32" s="431"/>
      <c r="J32" s="431"/>
      <c r="K32" s="432"/>
      <c r="L32" s="258">
        <f t="shared" si="1"/>
        <v>0</v>
      </c>
      <c r="N32" s="433"/>
    </row>
    <row r="33" spans="1:19" ht="15.5" outlineLevel="1" x14ac:dyDescent="0.35">
      <c r="A33" s="173">
        <v>315</v>
      </c>
      <c r="B33" s="348" t="s">
        <v>149</v>
      </c>
      <c r="C33" s="126" t="s">
        <v>118</v>
      </c>
      <c r="D33" s="126" t="s">
        <v>12</v>
      </c>
      <c r="E33" s="438"/>
      <c r="F33" s="438"/>
      <c r="H33" s="255">
        <f>SUMIFS('Purchases Input worksheet'!$K:$K,'Purchases Input worksheet'!$E:$E,'Accounts worksheet'!$A33)</f>
        <v>0</v>
      </c>
      <c r="I33" s="431"/>
      <c r="J33" s="431"/>
      <c r="K33" s="432"/>
      <c r="L33" s="258">
        <f t="shared" si="1"/>
        <v>0</v>
      </c>
      <c r="N33" s="433"/>
    </row>
    <row r="34" spans="1:19" ht="15.5" outlineLevel="1" x14ac:dyDescent="0.35">
      <c r="A34" s="173">
        <v>316</v>
      </c>
      <c r="B34" s="348" t="s">
        <v>150</v>
      </c>
      <c r="C34" s="126" t="s">
        <v>118</v>
      </c>
      <c r="D34" s="126" t="s">
        <v>12</v>
      </c>
      <c r="E34" s="438"/>
      <c r="F34" s="438"/>
      <c r="H34" s="255">
        <f>SUMIFS('Purchases Input worksheet'!$K:$K,'Purchases Input worksheet'!$E:$E,'Accounts worksheet'!$A34)</f>
        <v>0</v>
      </c>
      <c r="I34" s="431"/>
      <c r="J34" s="431"/>
      <c r="K34" s="432"/>
      <c r="L34" s="258">
        <f t="shared" si="1"/>
        <v>0</v>
      </c>
      <c r="N34" s="433"/>
      <c r="Q34" s="126"/>
      <c r="R34" s="126"/>
      <c r="S34" s="126"/>
    </row>
    <row r="35" spans="1:19" ht="15.5" outlineLevel="1" x14ac:dyDescent="0.35">
      <c r="A35" s="173">
        <v>317</v>
      </c>
      <c r="B35" s="348" t="s">
        <v>183</v>
      </c>
      <c r="C35" s="126" t="s">
        <v>118</v>
      </c>
      <c r="D35" s="126" t="s">
        <v>12</v>
      </c>
      <c r="E35" s="438"/>
      <c r="F35" s="438"/>
      <c r="H35" s="255">
        <f>SUMIFS('Purchases Input worksheet'!$K:$K,'Purchases Input worksheet'!$E:$E,'Accounts worksheet'!$A35)</f>
        <v>0</v>
      </c>
      <c r="I35" s="431"/>
      <c r="J35" s="431"/>
      <c r="K35" s="432"/>
      <c r="L35" s="258">
        <f t="shared" si="1"/>
        <v>0</v>
      </c>
      <c r="N35" s="433"/>
      <c r="Q35" s="126"/>
      <c r="R35" s="126"/>
      <c r="S35" s="126"/>
    </row>
    <row r="36" spans="1:19" ht="15.5" outlineLevel="1" x14ac:dyDescent="0.35">
      <c r="A36" s="173">
        <v>318</v>
      </c>
      <c r="B36" s="348" t="s">
        <v>479</v>
      </c>
      <c r="C36" s="126" t="s">
        <v>118</v>
      </c>
      <c r="D36" s="126" t="s">
        <v>12</v>
      </c>
      <c r="E36" s="438"/>
      <c r="F36" s="438"/>
      <c r="H36" s="255">
        <f>SUMIFS('Purchases Input worksheet'!$K:$K,'Purchases Input worksheet'!$E:$E,'Accounts worksheet'!$A36)</f>
        <v>0</v>
      </c>
      <c r="I36" s="431"/>
      <c r="J36" s="431"/>
      <c r="K36" s="432"/>
      <c r="L36" s="258">
        <f t="shared" si="1"/>
        <v>0</v>
      </c>
      <c r="N36" s="433"/>
      <c r="Q36" s="126"/>
      <c r="R36" s="126"/>
      <c r="S36" s="126"/>
    </row>
    <row r="37" spans="1:19" ht="15.5" outlineLevel="1" x14ac:dyDescent="0.35">
      <c r="A37" s="173">
        <v>319</v>
      </c>
      <c r="B37" s="348" t="s">
        <v>205</v>
      </c>
      <c r="C37" s="126" t="s">
        <v>118</v>
      </c>
      <c r="D37" s="126" t="s">
        <v>12</v>
      </c>
      <c r="E37" s="438"/>
      <c r="F37" s="438"/>
      <c r="H37" s="255">
        <f>-'Fixed assets summary'!$G$11</f>
        <v>8655.2282467783552</v>
      </c>
      <c r="I37" s="431"/>
      <c r="J37" s="431"/>
      <c r="K37" s="432"/>
      <c r="L37" s="258">
        <f t="shared" si="1"/>
        <v>8655.2282467783552</v>
      </c>
      <c r="N37" s="433"/>
      <c r="Q37" s="126"/>
      <c r="R37" s="126"/>
      <c r="S37" s="126"/>
    </row>
    <row r="38" spans="1:19" ht="15.5" outlineLevel="1" x14ac:dyDescent="0.35">
      <c r="A38" s="173">
        <v>320</v>
      </c>
      <c r="B38" s="348" t="s">
        <v>314</v>
      </c>
      <c r="C38" s="126" t="s">
        <v>118</v>
      </c>
      <c r="D38" s="126" t="s">
        <v>12</v>
      </c>
      <c r="E38" s="438"/>
      <c r="F38" s="438"/>
      <c r="H38" s="255">
        <f>SUMIFS('Purchases Input worksheet'!$K:$K,'Purchases Input worksheet'!$E:$E,'Accounts worksheet'!$A38)</f>
        <v>0</v>
      </c>
      <c r="I38" s="431"/>
      <c r="J38" s="431"/>
      <c r="K38" s="432"/>
      <c r="L38" s="258">
        <f t="shared" si="1"/>
        <v>0</v>
      </c>
      <c r="N38" s="433"/>
      <c r="Q38" s="126"/>
      <c r="R38" s="126"/>
      <c r="S38" s="126"/>
    </row>
    <row r="39" spans="1:19" ht="15.5" outlineLevel="1" x14ac:dyDescent="0.35">
      <c r="A39" s="173">
        <v>321</v>
      </c>
      <c r="B39" s="348" t="s">
        <v>379</v>
      </c>
      <c r="C39" s="126" t="s">
        <v>118</v>
      </c>
      <c r="D39" s="126" t="s">
        <v>12</v>
      </c>
      <c r="E39" s="438"/>
      <c r="F39" s="438"/>
      <c r="H39" s="255">
        <f>SUMIFS('Purchases Input worksheet'!$K:$K,'Purchases Input worksheet'!$E:$E,'Accounts worksheet'!$A39)</f>
        <v>0</v>
      </c>
      <c r="I39" s="431"/>
      <c r="J39" s="431"/>
      <c r="K39" s="432"/>
      <c r="L39" s="258">
        <f t="shared" si="1"/>
        <v>0</v>
      </c>
      <c r="N39" s="433"/>
      <c r="Q39" s="126"/>
      <c r="R39" s="126"/>
      <c r="S39" s="126"/>
    </row>
    <row r="40" spans="1:19" ht="15.5" outlineLevel="1" x14ac:dyDescent="0.35">
      <c r="A40" s="173">
        <v>322</v>
      </c>
      <c r="B40" s="348" t="s">
        <v>510</v>
      </c>
      <c r="C40" s="126" t="s">
        <v>118</v>
      </c>
      <c r="D40" s="126" t="s">
        <v>12</v>
      </c>
      <c r="E40" s="438"/>
      <c r="F40" s="438"/>
      <c r="H40" s="255">
        <f>SUMIFS('Purchases Input worksheet'!$K:$K,'Purchases Input worksheet'!$E:$E,'Accounts worksheet'!$A40)</f>
        <v>19362.576396206536</v>
      </c>
      <c r="I40" s="431"/>
      <c r="J40" s="431">
        <v>3210</v>
      </c>
      <c r="K40" s="432"/>
      <c r="L40" s="258">
        <f t="shared" si="1"/>
        <v>16152.576396206536</v>
      </c>
      <c r="N40" s="433" t="s">
        <v>488</v>
      </c>
      <c r="Q40" s="126"/>
      <c r="R40" s="126"/>
      <c r="S40" s="126"/>
    </row>
    <row r="41" spans="1:19" ht="15.5" outlineLevel="1" x14ac:dyDescent="0.35">
      <c r="A41" s="173">
        <v>323</v>
      </c>
      <c r="B41" s="348" t="s">
        <v>481</v>
      </c>
      <c r="C41" s="126" t="s">
        <v>118</v>
      </c>
      <c r="D41" s="126" t="s">
        <v>12</v>
      </c>
      <c r="E41" s="438"/>
      <c r="F41" s="438"/>
      <c r="H41" s="255">
        <f>SUMIFS('Purchases Input worksheet'!$K:$K,'Purchases Input worksheet'!$E:$E,'Accounts worksheet'!$A41)</f>
        <v>7233</v>
      </c>
      <c r="I41" s="431"/>
      <c r="J41" s="431"/>
      <c r="K41" s="432"/>
      <c r="L41" s="258">
        <f t="shared" si="1"/>
        <v>7233</v>
      </c>
      <c r="N41" s="433"/>
      <c r="Q41" s="126"/>
      <c r="R41" s="126"/>
      <c r="S41" s="126"/>
    </row>
    <row r="42" spans="1:19" ht="15.5" outlineLevel="1" x14ac:dyDescent="0.35">
      <c r="A42" s="173">
        <v>324</v>
      </c>
      <c r="B42" s="348" t="s">
        <v>478</v>
      </c>
      <c r="C42" s="126" t="s">
        <v>118</v>
      </c>
      <c r="D42" s="126" t="s">
        <v>12</v>
      </c>
      <c r="E42" s="438"/>
      <c r="F42" s="438"/>
      <c r="H42" s="255">
        <f>SUMIFS('Purchases Input worksheet'!$K:$K,'Purchases Input worksheet'!$E:$E,'Accounts worksheet'!$A42)</f>
        <v>1826.1447576396208</v>
      </c>
      <c r="I42" s="431"/>
      <c r="J42" s="431"/>
      <c r="K42" s="432"/>
      <c r="L42" s="258">
        <f t="shared" si="1"/>
        <v>1826.1447576396208</v>
      </c>
      <c r="N42" s="433"/>
      <c r="Q42" s="126"/>
      <c r="R42" s="126"/>
      <c r="S42" s="126"/>
    </row>
    <row r="43" spans="1:19" ht="15.5" outlineLevel="1" x14ac:dyDescent="0.35">
      <c r="A43" s="173">
        <v>325</v>
      </c>
      <c r="B43" s="348" t="s">
        <v>486</v>
      </c>
      <c r="C43" s="126" t="s">
        <v>118</v>
      </c>
      <c r="D43" s="126" t="s">
        <v>12</v>
      </c>
      <c r="E43" s="438"/>
      <c r="F43" s="438"/>
      <c r="H43" s="255">
        <f>SUMIFS('Purchases Input worksheet'!$K:$K,'Purchases Input worksheet'!$E:$E,'Accounts worksheet'!$A43)</f>
        <v>0</v>
      </c>
      <c r="I43" s="431"/>
      <c r="J43" s="431"/>
      <c r="K43" s="432"/>
      <c r="L43" s="258">
        <f t="shared" si="1"/>
        <v>0</v>
      </c>
      <c r="N43" s="433" t="s">
        <v>489</v>
      </c>
      <c r="Q43" s="126"/>
      <c r="R43" s="126"/>
      <c r="S43" s="126"/>
    </row>
    <row r="44" spans="1:19" ht="15.5" outlineLevel="1" x14ac:dyDescent="0.35">
      <c r="A44" s="173">
        <v>326</v>
      </c>
      <c r="B44" s="348" t="s">
        <v>485</v>
      </c>
      <c r="C44" s="126" t="s">
        <v>118</v>
      </c>
      <c r="D44" s="126" t="s">
        <v>12</v>
      </c>
      <c r="E44" s="438"/>
      <c r="F44" s="438"/>
      <c r="H44" s="255">
        <f>SUMIFS('Purchases Input worksheet'!$K:$K,'Purchases Input worksheet'!$E:$E,'Accounts worksheet'!$A44)</f>
        <v>0</v>
      </c>
      <c r="I44" s="431"/>
      <c r="J44" s="431"/>
      <c r="K44" s="432"/>
      <c r="L44" s="258">
        <f t="shared" si="1"/>
        <v>0</v>
      </c>
      <c r="N44" s="433" t="s">
        <v>490</v>
      </c>
      <c r="Q44" s="126"/>
      <c r="R44" s="126"/>
      <c r="S44" s="126"/>
    </row>
    <row r="45" spans="1:19" ht="15.5" outlineLevel="1" x14ac:dyDescent="0.35">
      <c r="A45" s="173">
        <v>327</v>
      </c>
      <c r="B45" s="348" t="s">
        <v>127</v>
      </c>
      <c r="C45" s="126" t="s">
        <v>118</v>
      </c>
      <c r="D45" s="126" t="s">
        <v>12</v>
      </c>
      <c r="E45" s="438"/>
      <c r="F45" s="438"/>
      <c r="H45" s="255">
        <f>SUMIFS('Purchases Input worksheet'!$K:$K,'Purchases Input worksheet'!$E:$E,'Accounts worksheet'!$A45)</f>
        <v>0</v>
      </c>
      <c r="I45" s="431"/>
      <c r="J45" s="431"/>
      <c r="K45" s="432"/>
      <c r="L45" s="258">
        <f t="shared" si="1"/>
        <v>0</v>
      </c>
      <c r="N45" s="433"/>
      <c r="Q45" s="126"/>
      <c r="R45" s="126"/>
      <c r="S45" s="126"/>
    </row>
    <row r="46" spans="1:19" ht="15.5" outlineLevel="1" x14ac:dyDescent="0.35">
      <c r="A46" s="173">
        <v>328</v>
      </c>
      <c r="B46" s="348" t="s">
        <v>532</v>
      </c>
      <c r="C46" s="126" t="s">
        <v>118</v>
      </c>
      <c r="D46" s="126" t="s">
        <v>12</v>
      </c>
      <c r="E46" s="438"/>
      <c r="F46" s="438"/>
      <c r="H46" s="255">
        <f>SUMIFS('Purchases Input worksheet'!$K:$K,'Purchases Input worksheet'!$E:$E,'Accounts worksheet'!$A46)</f>
        <v>0</v>
      </c>
      <c r="I46" s="431">
        <v>20</v>
      </c>
      <c r="J46" s="431"/>
      <c r="K46" s="432"/>
      <c r="L46" s="258">
        <f t="shared" si="1"/>
        <v>20</v>
      </c>
      <c r="N46" s="433"/>
      <c r="Q46" s="126"/>
      <c r="R46" s="126"/>
      <c r="S46" s="126"/>
    </row>
    <row r="47" spans="1:19" ht="15.5" outlineLevel="1" x14ac:dyDescent="0.35">
      <c r="A47" s="173">
        <v>329</v>
      </c>
      <c r="B47" s="439" t="s">
        <v>292</v>
      </c>
      <c r="C47" s="126" t="s">
        <v>118</v>
      </c>
      <c r="D47" s="126" t="s">
        <v>12</v>
      </c>
      <c r="E47" s="438"/>
      <c r="F47" s="438"/>
      <c r="H47" s="255">
        <f>SUMIFS('Purchases Input worksheet'!$K:$K,'Purchases Input worksheet'!$E:$E,'Accounts worksheet'!$A47)</f>
        <v>0</v>
      </c>
      <c r="I47" s="431"/>
      <c r="J47" s="431"/>
      <c r="K47" s="432"/>
      <c r="L47" s="258">
        <f t="shared" si="1"/>
        <v>0</v>
      </c>
      <c r="N47" s="433"/>
      <c r="Q47" s="126"/>
      <c r="R47" s="126"/>
      <c r="S47" s="126"/>
    </row>
    <row r="48" spans="1:19" ht="15.5" outlineLevel="1" x14ac:dyDescent="0.35">
      <c r="A48" s="173">
        <v>330</v>
      </c>
      <c r="B48" s="439" t="s">
        <v>292</v>
      </c>
      <c r="C48" s="126" t="s">
        <v>118</v>
      </c>
      <c r="D48" s="126" t="s">
        <v>12</v>
      </c>
      <c r="E48" s="438"/>
      <c r="F48" s="438"/>
      <c r="H48" s="255">
        <f>SUMIFS('Purchases Input worksheet'!$K:$K,'Purchases Input worksheet'!$E:$E,'Accounts worksheet'!$A48)</f>
        <v>0</v>
      </c>
      <c r="I48" s="431"/>
      <c r="J48" s="431"/>
      <c r="K48" s="432"/>
      <c r="L48" s="258">
        <f t="shared" si="1"/>
        <v>0</v>
      </c>
      <c r="N48" s="433"/>
    </row>
    <row r="49" spans="1:14" ht="15.5" outlineLevel="1" x14ac:dyDescent="0.35">
      <c r="A49" s="173">
        <v>331</v>
      </c>
      <c r="B49" s="439" t="s">
        <v>292</v>
      </c>
      <c r="C49" s="126" t="s">
        <v>118</v>
      </c>
      <c r="D49" s="126" t="s">
        <v>12</v>
      </c>
      <c r="E49" s="438"/>
      <c r="F49" s="438"/>
      <c r="H49" s="255">
        <f>SUMIFS('Purchases Input worksheet'!$K:$K,'Purchases Input worksheet'!$E:$E,'Accounts worksheet'!$A49)</f>
        <v>0</v>
      </c>
      <c r="I49" s="431"/>
      <c r="J49" s="431"/>
      <c r="K49" s="432"/>
      <c r="L49" s="258">
        <f t="shared" si="1"/>
        <v>0</v>
      </c>
      <c r="N49" s="433"/>
    </row>
    <row r="50" spans="1:14" ht="15.5" outlineLevel="1" x14ac:dyDescent="0.35">
      <c r="A50" s="173">
        <v>332</v>
      </c>
      <c r="B50" s="439" t="s">
        <v>292</v>
      </c>
      <c r="C50" s="126" t="s">
        <v>118</v>
      </c>
      <c r="D50" s="126" t="s">
        <v>12</v>
      </c>
      <c r="E50" s="438"/>
      <c r="F50" s="438"/>
      <c r="H50" s="255">
        <f>SUMIFS('Purchases Input worksheet'!$K:$K,'Purchases Input worksheet'!$E:$E,'Accounts worksheet'!$A50)</f>
        <v>0</v>
      </c>
      <c r="I50" s="431"/>
      <c r="J50" s="431"/>
      <c r="K50" s="432"/>
      <c r="L50" s="258">
        <f t="shared" si="1"/>
        <v>0</v>
      </c>
      <c r="N50" s="433"/>
    </row>
    <row r="51" spans="1:14" ht="15.5" outlineLevel="1" x14ac:dyDescent="0.35">
      <c r="A51" s="173">
        <v>333</v>
      </c>
      <c r="B51" s="439" t="s">
        <v>292</v>
      </c>
      <c r="C51" s="126" t="s">
        <v>118</v>
      </c>
      <c r="D51" s="126" t="s">
        <v>12</v>
      </c>
      <c r="E51" s="438"/>
      <c r="F51" s="438"/>
      <c r="H51" s="255">
        <f>SUMIFS('Purchases Input worksheet'!$K:$K,'Purchases Input worksheet'!$E:$E,'Accounts worksheet'!$A51)</f>
        <v>0</v>
      </c>
      <c r="I51" s="431"/>
      <c r="J51" s="431"/>
      <c r="K51" s="432"/>
      <c r="L51" s="258">
        <f t="shared" si="1"/>
        <v>0</v>
      </c>
      <c r="N51" s="433"/>
    </row>
    <row r="52" spans="1:14" ht="15.5" x14ac:dyDescent="0.35">
      <c r="A52" s="126"/>
      <c r="B52" s="348"/>
      <c r="E52" s="432"/>
      <c r="F52" s="432"/>
      <c r="H52" s="432"/>
      <c r="I52" s="432"/>
      <c r="J52" s="432"/>
      <c r="K52" s="432"/>
      <c r="L52" s="437"/>
    </row>
    <row r="53" spans="1:14" ht="16" thickBot="1" x14ac:dyDescent="0.4">
      <c r="A53" s="126"/>
      <c r="B53" s="440" t="s">
        <v>316</v>
      </c>
      <c r="E53" s="432"/>
      <c r="F53" s="432"/>
      <c r="H53" s="432"/>
      <c r="I53" s="432"/>
      <c r="J53" s="432"/>
      <c r="K53" s="432"/>
      <c r="L53" s="261">
        <f>L4-L12-L17</f>
        <v>10755.840902405791</v>
      </c>
    </row>
    <row r="54" spans="1:14" ht="6.75" customHeight="1" thickTop="1" x14ac:dyDescent="0.35">
      <c r="B54" s="348"/>
      <c r="L54" s="425"/>
    </row>
    <row r="55" spans="1:14" ht="15.5" hidden="1" x14ac:dyDescent="0.35">
      <c r="A55" s="441">
        <v>501</v>
      </c>
      <c r="B55" s="442" t="s">
        <v>119</v>
      </c>
      <c r="C55" s="443" t="s">
        <v>132</v>
      </c>
      <c r="D55" s="443" t="s">
        <v>12</v>
      </c>
      <c r="L55" s="425"/>
    </row>
    <row r="56" spans="1:14" ht="15.5" hidden="1" x14ac:dyDescent="0.35">
      <c r="A56" s="441">
        <v>503</v>
      </c>
      <c r="B56" s="442" t="s">
        <v>130</v>
      </c>
      <c r="C56" s="443" t="s">
        <v>132</v>
      </c>
      <c r="D56" s="443" t="s">
        <v>12</v>
      </c>
      <c r="L56" s="425"/>
    </row>
    <row r="57" spans="1:14" ht="15.5" hidden="1" x14ac:dyDescent="0.35">
      <c r="A57" s="441">
        <v>505</v>
      </c>
      <c r="B57" s="442" t="s">
        <v>131</v>
      </c>
      <c r="C57" s="443" t="s">
        <v>132</v>
      </c>
      <c r="D57" s="443" t="s">
        <v>12</v>
      </c>
      <c r="L57" s="425"/>
    </row>
    <row r="58" spans="1:14" ht="15.5" hidden="1" x14ac:dyDescent="0.35">
      <c r="A58" s="441">
        <v>507</v>
      </c>
      <c r="B58" s="442" t="s">
        <v>137</v>
      </c>
      <c r="C58" s="443" t="s">
        <v>132</v>
      </c>
      <c r="D58" s="443" t="s">
        <v>12</v>
      </c>
      <c r="L58" s="425"/>
    </row>
    <row r="59" spans="1:14" ht="15.5" hidden="1" x14ac:dyDescent="0.35">
      <c r="A59" s="126"/>
      <c r="B59" s="348"/>
      <c r="L59" s="425"/>
    </row>
    <row r="60" spans="1:14" ht="15.5" x14ac:dyDescent="0.35">
      <c r="B60" s="444" t="s">
        <v>257</v>
      </c>
      <c r="E60" s="262">
        <f>SUM(E61:E99)</f>
        <v>102440</v>
      </c>
      <c r="F60" s="263">
        <f>SUM(F61:F99)</f>
        <v>0</v>
      </c>
      <c r="H60" s="432"/>
      <c r="I60" s="432"/>
      <c r="J60" s="432"/>
      <c r="K60" s="432"/>
      <c r="L60" s="265">
        <f ca="1">SUM(L61:L99)</f>
        <v>141038.8103030303</v>
      </c>
    </row>
    <row r="61" spans="1:14" ht="15.5" outlineLevel="1" x14ac:dyDescent="0.35">
      <c r="A61" s="173">
        <v>401</v>
      </c>
      <c r="B61" s="348" t="s">
        <v>373</v>
      </c>
      <c r="C61" s="126" t="s">
        <v>133</v>
      </c>
      <c r="D61" s="126" t="s">
        <v>12</v>
      </c>
      <c r="E61" s="445">
        <f>'Bank reconciliation'!$I$14</f>
        <v>100000</v>
      </c>
      <c r="F61" s="446"/>
      <c r="H61" s="255">
        <f>'Bank reconciliation'!$I$26</f>
        <v>-27430.720000000001</v>
      </c>
      <c r="I61" s="431"/>
      <c r="J61" s="431"/>
      <c r="K61" s="432"/>
      <c r="L61" s="258">
        <f t="shared" ref="L61:L99" si="2">H61+SUM(E61,I61)-SUM(F61,J61)</f>
        <v>72569.279999999999</v>
      </c>
      <c r="N61" s="433"/>
    </row>
    <row r="62" spans="1:14" ht="15.5" outlineLevel="1" x14ac:dyDescent="0.35">
      <c r="A62" s="173">
        <v>402</v>
      </c>
      <c r="B62" s="348" t="s">
        <v>124</v>
      </c>
      <c r="C62" s="126" t="s">
        <v>133</v>
      </c>
      <c r="D62" s="126" t="s">
        <v>12</v>
      </c>
      <c r="E62" s="264">
        <f>'Accounts Receivable'!$K$2</f>
        <v>1000</v>
      </c>
      <c r="F62" s="447"/>
      <c r="H62" s="255">
        <f ca="1">VLOOKUP("Total",'Accounts Receivable'!$C:$K,COLUMNS('Accounts Receivable'!$C:$K),0)-'Accounts Receivable'!$K$2</f>
        <v>62204</v>
      </c>
      <c r="I62" s="431"/>
      <c r="J62" s="431"/>
      <c r="K62" s="432"/>
      <c r="L62" s="258">
        <f ca="1">H62+SUM(E62,I62)-SUM(F62,J62)</f>
        <v>63204</v>
      </c>
      <c r="N62" s="433"/>
    </row>
    <row r="63" spans="1:14" ht="15.5" outlineLevel="1" x14ac:dyDescent="0.35">
      <c r="A63" s="173">
        <v>403</v>
      </c>
      <c r="B63" s="348" t="s">
        <v>346</v>
      </c>
      <c r="C63" s="126" t="s">
        <v>133</v>
      </c>
      <c r="D63" s="126" t="s">
        <v>12</v>
      </c>
      <c r="E63" s="431"/>
      <c r="F63" s="447"/>
      <c r="H63" s="256"/>
      <c r="I63" s="431"/>
      <c r="J63" s="431"/>
      <c r="K63" s="432"/>
      <c r="L63" s="258">
        <f t="shared" si="2"/>
        <v>0</v>
      </c>
      <c r="N63" s="433"/>
    </row>
    <row r="64" spans="1:14" ht="15.5" outlineLevel="1" x14ac:dyDescent="0.35">
      <c r="A64" s="173">
        <v>404</v>
      </c>
      <c r="B64" s="348" t="s">
        <v>347</v>
      </c>
      <c r="C64" s="126" t="s">
        <v>133</v>
      </c>
      <c r="D64" s="126" t="s">
        <v>12</v>
      </c>
      <c r="E64" s="431"/>
      <c r="F64" s="447"/>
      <c r="H64" s="256"/>
      <c r="I64" s="431"/>
      <c r="J64" s="431"/>
      <c r="K64" s="432"/>
      <c r="L64" s="258">
        <f t="shared" si="2"/>
        <v>0</v>
      </c>
      <c r="N64" s="433"/>
    </row>
    <row r="65" spans="1:14" ht="15.5" outlineLevel="1" x14ac:dyDescent="0.35">
      <c r="A65" s="173">
        <v>406</v>
      </c>
      <c r="B65" s="439" t="s">
        <v>272</v>
      </c>
      <c r="C65" s="126" t="s">
        <v>133</v>
      </c>
      <c r="D65" s="126" t="s">
        <v>12</v>
      </c>
      <c r="E65" s="255">
        <f>SUMIFS('Inventory management'!$K:$K,'Inventory management'!$B:$B,MID('Accounts worksheet'!$B65,13,20))</f>
        <v>100</v>
      </c>
      <c r="F65" s="447"/>
      <c r="H65" s="255">
        <f>SUMIFS('Inventory management'!$X:$X,'Inventory management'!$B:$B,MID('Accounts worksheet'!$B65,13,20))-E65</f>
        <v>350</v>
      </c>
      <c r="I65" s="431"/>
      <c r="J65" s="431"/>
      <c r="K65" s="432"/>
      <c r="L65" s="258">
        <f t="shared" si="2"/>
        <v>450</v>
      </c>
      <c r="N65" s="433"/>
    </row>
    <row r="66" spans="1:14" ht="15.5" outlineLevel="1" x14ac:dyDescent="0.35">
      <c r="A66" s="173">
        <v>407</v>
      </c>
      <c r="B66" s="439" t="s">
        <v>275</v>
      </c>
      <c r="C66" s="126" t="s">
        <v>133</v>
      </c>
      <c r="D66" s="126" t="s">
        <v>12</v>
      </c>
      <c r="E66" s="255">
        <f>SUMIFS('Inventory management'!$K:$K,'Inventory management'!$B:$B,MID('Accounts worksheet'!$B66,13,20))</f>
        <v>130</v>
      </c>
      <c r="F66" s="447"/>
      <c r="H66" s="255">
        <f>SUMIFS('Inventory management'!$X:$X,'Inventory management'!$B:$B,MID('Accounts worksheet'!$B66,13,20))-E66</f>
        <v>-72.5</v>
      </c>
      <c r="I66" s="431"/>
      <c r="J66" s="431"/>
      <c r="K66" s="432"/>
      <c r="L66" s="258">
        <f t="shared" si="2"/>
        <v>57.5</v>
      </c>
      <c r="N66" s="433"/>
    </row>
    <row r="67" spans="1:14" ht="15.5" outlineLevel="1" x14ac:dyDescent="0.35">
      <c r="A67" s="173">
        <v>408</v>
      </c>
      <c r="B67" s="439" t="s">
        <v>276</v>
      </c>
      <c r="C67" s="126" t="s">
        <v>133</v>
      </c>
      <c r="D67" s="126" t="s">
        <v>12</v>
      </c>
      <c r="E67" s="255">
        <f>SUMIFS('Inventory management'!$K:$K,'Inventory management'!$B:$B,MID('Accounts worksheet'!$B67,13,20))</f>
        <v>300</v>
      </c>
      <c r="F67" s="447"/>
      <c r="H67" s="255">
        <f>SUMIFS('Inventory management'!$X:$X,'Inventory management'!$B:$B,MID('Accounts worksheet'!$B67,13,20))-E67</f>
        <v>-50</v>
      </c>
      <c r="I67" s="431"/>
      <c r="J67" s="431"/>
      <c r="K67" s="432"/>
      <c r="L67" s="258">
        <f t="shared" si="2"/>
        <v>250</v>
      </c>
      <c r="N67" s="433"/>
    </row>
    <row r="68" spans="1:14" ht="15.5" outlineLevel="1" x14ac:dyDescent="0.35">
      <c r="A68" s="173">
        <v>409</v>
      </c>
      <c r="B68" s="439" t="s">
        <v>277</v>
      </c>
      <c r="C68" s="126" t="s">
        <v>133</v>
      </c>
      <c r="D68" s="126" t="s">
        <v>12</v>
      </c>
      <c r="E68" s="255">
        <f>SUMIFS('Inventory management'!$K:$K,'Inventory management'!$B:$B,MID('Accounts worksheet'!$B68,13,20))</f>
        <v>510</v>
      </c>
      <c r="F68" s="447"/>
      <c r="H68" s="255">
        <f>SUMIFS('Inventory management'!$X:$X,'Inventory management'!$B:$B,MID('Accounts worksheet'!$B68,13,20))-E68</f>
        <v>-343.63636363636363</v>
      </c>
      <c r="I68" s="431"/>
      <c r="J68" s="431"/>
      <c r="K68" s="432"/>
      <c r="L68" s="258">
        <f t="shared" si="2"/>
        <v>166.36363636363637</v>
      </c>
      <c r="N68" s="433"/>
    </row>
    <row r="69" spans="1:14" ht="15.5" outlineLevel="1" x14ac:dyDescent="0.35">
      <c r="A69" s="173">
        <v>410</v>
      </c>
      <c r="B69" s="439" t="s">
        <v>273</v>
      </c>
      <c r="C69" s="126" t="s">
        <v>133</v>
      </c>
      <c r="D69" s="126" t="s">
        <v>12</v>
      </c>
      <c r="E69" s="255">
        <f>SUMIFS('Inventory management'!$K:$K,'Inventory management'!$B:$B,MID('Accounts worksheet'!$B69,13,20))</f>
        <v>0</v>
      </c>
      <c r="F69" s="447"/>
      <c r="H69" s="255">
        <f>SUMIFS('Inventory management'!$X:$X,'Inventory management'!$B:$B,MID('Accounts worksheet'!$B69,13,20))-E69</f>
        <v>0</v>
      </c>
      <c r="I69" s="431"/>
      <c r="J69" s="431"/>
      <c r="K69" s="432"/>
      <c r="L69" s="258">
        <f t="shared" si="2"/>
        <v>0</v>
      </c>
      <c r="N69" s="433"/>
    </row>
    <row r="70" spans="1:14" ht="15.5" outlineLevel="1" x14ac:dyDescent="0.35">
      <c r="A70" s="173">
        <v>411</v>
      </c>
      <c r="B70" s="439" t="s">
        <v>273</v>
      </c>
      <c r="C70" s="126" t="s">
        <v>133</v>
      </c>
      <c r="D70" s="126" t="s">
        <v>12</v>
      </c>
      <c r="E70" s="255">
        <f>SUMIFS('Inventory management'!$K:$K,'Inventory management'!$B:$B,MID('Accounts worksheet'!$B70,13,20))</f>
        <v>0</v>
      </c>
      <c r="F70" s="447"/>
      <c r="H70" s="255">
        <f>SUMIFS('Inventory management'!$X:$X,'Inventory management'!$B:$B,MID('Accounts worksheet'!$B70,13,20))-E70</f>
        <v>0</v>
      </c>
      <c r="I70" s="431"/>
      <c r="J70" s="431"/>
      <c r="K70" s="432"/>
      <c r="L70" s="258">
        <f t="shared" si="2"/>
        <v>0</v>
      </c>
      <c r="N70" s="433"/>
    </row>
    <row r="71" spans="1:14" ht="15.5" outlineLevel="1" x14ac:dyDescent="0.35">
      <c r="A71" s="173">
        <v>412</v>
      </c>
      <c r="B71" s="439" t="s">
        <v>273</v>
      </c>
      <c r="C71" s="126" t="s">
        <v>133</v>
      </c>
      <c r="D71" s="126" t="s">
        <v>12</v>
      </c>
      <c r="E71" s="255">
        <f>SUMIFS('Inventory management'!$K:$K,'Inventory management'!$B:$B,MID('Accounts worksheet'!$B71,13,20))</f>
        <v>0</v>
      </c>
      <c r="F71" s="447"/>
      <c r="H71" s="255">
        <f>SUMIFS('Inventory management'!$X:$X,'Inventory management'!$B:$B,MID('Accounts worksheet'!$B71,13,20))-E71</f>
        <v>0</v>
      </c>
      <c r="I71" s="431"/>
      <c r="J71" s="431"/>
      <c r="K71" s="432"/>
      <c r="L71" s="258">
        <f t="shared" si="2"/>
        <v>0</v>
      </c>
      <c r="N71" s="433"/>
    </row>
    <row r="72" spans="1:14" ht="15.5" outlineLevel="1" x14ac:dyDescent="0.35">
      <c r="A72" s="173">
        <v>413</v>
      </c>
      <c r="B72" s="439" t="s">
        <v>273</v>
      </c>
      <c r="C72" s="126" t="s">
        <v>133</v>
      </c>
      <c r="D72" s="126" t="s">
        <v>12</v>
      </c>
      <c r="E72" s="255">
        <f>SUMIFS('Inventory management'!$K:$K,'Inventory management'!$B:$B,MID('Accounts worksheet'!$B72,13,20))</f>
        <v>0</v>
      </c>
      <c r="F72" s="447"/>
      <c r="H72" s="255">
        <f>SUMIFS('Inventory management'!$X:$X,'Inventory management'!$B:$B,MID('Accounts worksheet'!$B72,13,20))-E72</f>
        <v>0</v>
      </c>
      <c r="I72" s="431"/>
      <c r="J72" s="431"/>
      <c r="K72" s="432"/>
      <c r="L72" s="258">
        <f t="shared" si="2"/>
        <v>0</v>
      </c>
      <c r="N72" s="433"/>
    </row>
    <row r="73" spans="1:14" ht="15.5" outlineLevel="1" x14ac:dyDescent="0.35">
      <c r="A73" s="173">
        <v>414</v>
      </c>
      <c r="B73" s="439" t="s">
        <v>273</v>
      </c>
      <c r="C73" s="126" t="s">
        <v>133</v>
      </c>
      <c r="D73" s="126" t="s">
        <v>12</v>
      </c>
      <c r="E73" s="255">
        <f>SUMIFS('Inventory management'!$K:$K,'Inventory management'!$B:$B,MID('Accounts worksheet'!$B73,13,20))</f>
        <v>0</v>
      </c>
      <c r="F73" s="447"/>
      <c r="H73" s="255">
        <f>SUMIFS('Inventory management'!$X:$X,'Inventory management'!$B:$B,MID('Accounts worksheet'!$B73,13,20))-E73</f>
        <v>0</v>
      </c>
      <c r="I73" s="448"/>
      <c r="J73" s="448"/>
      <c r="K73" s="432"/>
      <c r="L73" s="258">
        <f t="shared" si="2"/>
        <v>0</v>
      </c>
      <c r="N73" s="433"/>
    </row>
    <row r="74" spans="1:14" ht="15.5" outlineLevel="1" x14ac:dyDescent="0.35">
      <c r="A74" s="173">
        <v>415</v>
      </c>
      <c r="B74" s="439" t="s">
        <v>273</v>
      </c>
      <c r="C74" s="126" t="s">
        <v>133</v>
      </c>
      <c r="D74" s="126" t="s">
        <v>12</v>
      </c>
      <c r="E74" s="255">
        <f>SUMIFS('Inventory management'!$K:$K,'Inventory management'!$B:$B,MID('Accounts worksheet'!$B74,13,20))</f>
        <v>0</v>
      </c>
      <c r="F74" s="447"/>
      <c r="H74" s="255">
        <f>SUMIFS('Inventory management'!$X:$X,'Inventory management'!$B:$B,MID('Accounts worksheet'!$B74,13,20))-E74</f>
        <v>0</v>
      </c>
      <c r="I74" s="431"/>
      <c r="J74" s="431"/>
      <c r="K74" s="432"/>
      <c r="L74" s="258">
        <f t="shared" si="2"/>
        <v>0</v>
      </c>
      <c r="N74" s="433"/>
    </row>
    <row r="75" spans="1:14" ht="15.5" outlineLevel="1" x14ac:dyDescent="0.35">
      <c r="A75" s="173">
        <v>416</v>
      </c>
      <c r="B75" s="439" t="s">
        <v>273</v>
      </c>
      <c r="C75" s="126" t="s">
        <v>133</v>
      </c>
      <c r="D75" s="126" t="s">
        <v>12</v>
      </c>
      <c r="E75" s="255">
        <f>SUMIFS('Inventory management'!$K:$K,'Inventory management'!$B:$B,MID('Accounts worksheet'!$B75,13,20))</f>
        <v>0</v>
      </c>
      <c r="F75" s="447"/>
      <c r="H75" s="255">
        <f>SUMIFS('Inventory management'!$X:$X,'Inventory management'!$B:$B,MID('Accounts worksheet'!$B75,13,20))-E75</f>
        <v>0</v>
      </c>
      <c r="I75" s="431"/>
      <c r="J75" s="431"/>
      <c r="K75" s="432"/>
      <c r="L75" s="258">
        <f t="shared" si="2"/>
        <v>0</v>
      </c>
      <c r="N75" s="433"/>
    </row>
    <row r="76" spans="1:14" ht="15.5" outlineLevel="1" x14ac:dyDescent="0.35">
      <c r="A76" s="173">
        <v>417</v>
      </c>
      <c r="B76" s="439" t="s">
        <v>273</v>
      </c>
      <c r="C76" s="126" t="s">
        <v>133</v>
      </c>
      <c r="D76" s="126" t="s">
        <v>12</v>
      </c>
      <c r="E76" s="255">
        <f>SUMIFS('Inventory management'!$K:$K,'Inventory management'!$B:$B,MID('Accounts worksheet'!$B76,13,20))</f>
        <v>0</v>
      </c>
      <c r="F76" s="447"/>
      <c r="H76" s="255">
        <f>SUMIFS('Inventory management'!$X:$X,'Inventory management'!$B:$B,MID('Accounts worksheet'!$B76,13,20))-E76</f>
        <v>0</v>
      </c>
      <c r="I76" s="431"/>
      <c r="J76" s="431"/>
      <c r="K76" s="432"/>
      <c r="L76" s="258">
        <f t="shared" si="2"/>
        <v>0</v>
      </c>
      <c r="N76" s="433"/>
    </row>
    <row r="77" spans="1:14" ht="15.5" outlineLevel="1" x14ac:dyDescent="0.35">
      <c r="A77" s="173">
        <v>418</v>
      </c>
      <c r="B77" s="439" t="s">
        <v>273</v>
      </c>
      <c r="C77" s="126" t="s">
        <v>133</v>
      </c>
      <c r="D77" s="126" t="s">
        <v>12</v>
      </c>
      <c r="E77" s="255">
        <f>SUMIFS('Inventory management'!$K:$K,'Inventory management'!$B:$B,MID('Accounts worksheet'!$B77,13,20))</f>
        <v>0</v>
      </c>
      <c r="F77" s="447"/>
      <c r="H77" s="255">
        <f>SUMIFS('Inventory management'!$X:$X,'Inventory management'!$B:$B,MID('Accounts worksheet'!$B77,13,20))-E77</f>
        <v>0</v>
      </c>
      <c r="I77" s="431"/>
      <c r="J77" s="431"/>
      <c r="K77" s="432"/>
      <c r="L77" s="258">
        <f t="shared" si="2"/>
        <v>0</v>
      </c>
      <c r="N77" s="433"/>
    </row>
    <row r="78" spans="1:14" ht="15.5" outlineLevel="1" x14ac:dyDescent="0.35">
      <c r="A78" s="173">
        <v>419</v>
      </c>
      <c r="B78" s="439" t="s">
        <v>273</v>
      </c>
      <c r="C78" s="126" t="s">
        <v>133</v>
      </c>
      <c r="D78" s="126" t="s">
        <v>12</v>
      </c>
      <c r="E78" s="255">
        <f>SUMIFS('Inventory management'!$K:$K,'Inventory management'!$B:$B,MID('Accounts worksheet'!$B78,13,20))</f>
        <v>0</v>
      </c>
      <c r="F78" s="447"/>
      <c r="H78" s="255">
        <f>SUMIFS('Inventory management'!$X:$X,'Inventory management'!$B:$B,MID('Accounts worksheet'!$B78,13,20))-E78</f>
        <v>0</v>
      </c>
      <c r="I78" s="431"/>
      <c r="J78" s="431"/>
      <c r="K78" s="432"/>
      <c r="L78" s="258">
        <f t="shared" si="2"/>
        <v>0</v>
      </c>
      <c r="N78" s="433"/>
    </row>
    <row r="79" spans="1:14" ht="15.5" outlineLevel="1" x14ac:dyDescent="0.35">
      <c r="A79" s="173">
        <v>420</v>
      </c>
      <c r="B79" s="439" t="s">
        <v>273</v>
      </c>
      <c r="C79" s="126" t="s">
        <v>133</v>
      </c>
      <c r="D79" s="126" t="s">
        <v>12</v>
      </c>
      <c r="E79" s="255">
        <f>SUMIFS('Inventory management'!$K:$K,'Inventory management'!$B:$B,MID('Accounts worksheet'!$B79,13,20))</f>
        <v>0</v>
      </c>
      <c r="F79" s="447"/>
      <c r="H79" s="255">
        <f>SUMIFS('Inventory management'!$X:$X,'Inventory management'!$B:$B,MID('Accounts worksheet'!$B79,13,20))-E79</f>
        <v>0</v>
      </c>
      <c r="I79" s="431"/>
      <c r="J79" s="431"/>
      <c r="K79" s="432"/>
      <c r="L79" s="258">
        <f t="shared" si="2"/>
        <v>0</v>
      </c>
      <c r="N79" s="433"/>
    </row>
    <row r="80" spans="1:14" ht="15.5" outlineLevel="1" x14ac:dyDescent="0.35">
      <c r="A80" s="173">
        <v>421</v>
      </c>
      <c r="B80" s="439" t="s">
        <v>273</v>
      </c>
      <c r="C80" s="126" t="s">
        <v>133</v>
      </c>
      <c r="D80" s="126" t="s">
        <v>12</v>
      </c>
      <c r="E80" s="255">
        <f>SUMIFS('Inventory management'!$K:$K,'Inventory management'!$B:$B,MID('Accounts worksheet'!$B80,13,20))</f>
        <v>0</v>
      </c>
      <c r="F80" s="447"/>
      <c r="H80" s="255">
        <f>SUMIFS('Inventory management'!$X:$X,'Inventory management'!$B:$B,MID('Accounts worksheet'!$B80,13,20))-E80</f>
        <v>0</v>
      </c>
      <c r="I80" s="431"/>
      <c r="J80" s="431"/>
      <c r="K80" s="432"/>
      <c r="L80" s="258">
        <f t="shared" si="2"/>
        <v>0</v>
      </c>
      <c r="N80" s="433"/>
    </row>
    <row r="81" spans="1:14" ht="15.5" outlineLevel="1" x14ac:dyDescent="0.35">
      <c r="A81" s="173">
        <v>422</v>
      </c>
      <c r="B81" s="439" t="s">
        <v>273</v>
      </c>
      <c r="C81" s="126" t="s">
        <v>133</v>
      </c>
      <c r="D81" s="126" t="s">
        <v>12</v>
      </c>
      <c r="E81" s="255">
        <f>SUMIFS('Inventory management'!$K:$K,'Inventory management'!$B:$B,MID('Accounts worksheet'!$B81,13,20))</f>
        <v>0</v>
      </c>
      <c r="F81" s="447"/>
      <c r="H81" s="255">
        <f>SUMIFS('Inventory management'!$X:$X,'Inventory management'!$B:$B,MID('Accounts worksheet'!$B81,13,20))-E81</f>
        <v>0</v>
      </c>
      <c r="I81" s="431"/>
      <c r="J81" s="431"/>
      <c r="K81" s="432"/>
      <c r="L81" s="258">
        <f t="shared" si="2"/>
        <v>0</v>
      </c>
      <c r="N81" s="433"/>
    </row>
    <row r="82" spans="1:14" ht="15.5" outlineLevel="1" x14ac:dyDescent="0.35">
      <c r="A82" s="173">
        <v>423</v>
      </c>
      <c r="B82" s="439" t="s">
        <v>273</v>
      </c>
      <c r="C82" s="126" t="s">
        <v>133</v>
      </c>
      <c r="D82" s="126" t="s">
        <v>12</v>
      </c>
      <c r="E82" s="255">
        <f>SUMIFS('Inventory management'!$K:$K,'Inventory management'!$B:$B,MID('Accounts worksheet'!$B82,13,20))</f>
        <v>0</v>
      </c>
      <c r="F82" s="447"/>
      <c r="H82" s="255">
        <f>SUMIFS('Inventory management'!$X:$X,'Inventory management'!$B:$B,MID('Accounts worksheet'!$B82,13,20))-E82</f>
        <v>0</v>
      </c>
      <c r="I82" s="431"/>
      <c r="J82" s="431"/>
      <c r="K82" s="432"/>
      <c r="L82" s="258">
        <f t="shared" si="2"/>
        <v>0</v>
      </c>
      <c r="N82" s="433"/>
    </row>
    <row r="83" spans="1:14" ht="15.5" outlineLevel="1" x14ac:dyDescent="0.35">
      <c r="A83" s="173">
        <v>424</v>
      </c>
      <c r="B83" s="439" t="s">
        <v>266</v>
      </c>
      <c r="C83" s="126" t="s">
        <v>133</v>
      </c>
      <c r="D83" s="126" t="s">
        <v>12</v>
      </c>
      <c r="E83" s="255">
        <f>SUMIFS('Inventory management'!$K:$K,'Inventory management'!$B:$B,MID('Accounts worksheet'!$B83,13,20))</f>
        <v>200</v>
      </c>
      <c r="F83" s="447"/>
      <c r="H83" s="255">
        <f>SUMIFS('Inventory management'!$X:$X,'Inventory management'!$B:$B,MID('Accounts worksheet'!$B83,13,20))-E83</f>
        <v>-30</v>
      </c>
      <c r="I83" s="431"/>
      <c r="J83" s="431">
        <v>20</v>
      </c>
      <c r="K83" s="432"/>
      <c r="L83" s="258">
        <f t="shared" si="2"/>
        <v>150</v>
      </c>
      <c r="N83" s="433"/>
    </row>
    <row r="84" spans="1:14" ht="15.5" outlineLevel="1" x14ac:dyDescent="0.35">
      <c r="A84" s="173">
        <v>425</v>
      </c>
      <c r="B84" s="439" t="s">
        <v>270</v>
      </c>
      <c r="C84" s="126" t="s">
        <v>133</v>
      </c>
      <c r="D84" s="126" t="s">
        <v>12</v>
      </c>
      <c r="E84" s="255">
        <f>SUMIFS('Inventory management'!$K:$K,'Inventory management'!$B:$B,MID('Accounts worksheet'!$B84,13,20))</f>
        <v>200</v>
      </c>
      <c r="F84" s="447"/>
      <c r="H84" s="255">
        <f>SUMIFS('Inventory management'!$X:$X,'Inventory management'!$B:$B,MID('Accounts worksheet'!$B84,13,20))-E84</f>
        <v>3991.666666666667</v>
      </c>
      <c r="I84" s="431"/>
      <c r="J84" s="431"/>
      <c r="K84" s="432"/>
      <c r="L84" s="258">
        <f t="shared" si="2"/>
        <v>4191.666666666667</v>
      </c>
      <c r="N84" s="433"/>
    </row>
    <row r="85" spans="1:14" ht="15.5" outlineLevel="1" x14ac:dyDescent="0.35">
      <c r="A85" s="173">
        <v>426</v>
      </c>
      <c r="B85" s="439" t="s">
        <v>291</v>
      </c>
      <c r="C85" s="126" t="s">
        <v>133</v>
      </c>
      <c r="D85" s="126" t="s">
        <v>12</v>
      </c>
      <c r="E85" s="255">
        <f>SUMIFS('Inventory management'!$K:$K,'Inventory management'!$B:$B,MID('Accounts worksheet'!$B85,13,20))</f>
        <v>0</v>
      </c>
      <c r="F85" s="447"/>
      <c r="H85" s="255">
        <f>SUMIFS('Inventory management'!$X:$X,'Inventory management'!$B:$B,MID('Accounts worksheet'!$B85,13,20))-E85</f>
        <v>0</v>
      </c>
      <c r="I85" s="431"/>
      <c r="J85" s="431"/>
      <c r="K85" s="432"/>
      <c r="L85" s="258">
        <f t="shared" si="2"/>
        <v>0</v>
      </c>
      <c r="N85" s="433"/>
    </row>
    <row r="86" spans="1:14" ht="15.5" outlineLevel="1" x14ac:dyDescent="0.35">
      <c r="A86" s="173">
        <v>427</v>
      </c>
      <c r="B86" s="439" t="s">
        <v>291</v>
      </c>
      <c r="C86" s="126" t="s">
        <v>133</v>
      </c>
      <c r="D86" s="126" t="s">
        <v>12</v>
      </c>
      <c r="E86" s="255">
        <f>SUMIFS('Inventory management'!$K:$K,'Inventory management'!$B:$B,MID('Accounts worksheet'!$B86,13,20))</f>
        <v>0</v>
      </c>
      <c r="F86" s="447"/>
      <c r="H86" s="255">
        <f>SUMIFS('Inventory management'!$X:$X,'Inventory management'!$B:$B,MID('Accounts worksheet'!$B86,13,20))-E86</f>
        <v>0</v>
      </c>
      <c r="I86" s="431"/>
      <c r="J86" s="431"/>
      <c r="K86" s="432"/>
      <c r="L86" s="258">
        <f t="shared" si="2"/>
        <v>0</v>
      </c>
      <c r="N86" s="433"/>
    </row>
    <row r="87" spans="1:14" ht="15.5" outlineLevel="1" x14ac:dyDescent="0.35">
      <c r="A87" s="173">
        <v>428</v>
      </c>
      <c r="B87" s="439" t="s">
        <v>291</v>
      </c>
      <c r="C87" s="126" t="s">
        <v>133</v>
      </c>
      <c r="D87" s="126" t="s">
        <v>12</v>
      </c>
      <c r="E87" s="255">
        <f>SUMIFS('Inventory management'!$K:$K,'Inventory management'!$B:$B,MID('Accounts worksheet'!$B87,13,20))</f>
        <v>0</v>
      </c>
      <c r="F87" s="447"/>
      <c r="H87" s="255">
        <f>SUMIFS('Inventory management'!$X:$X,'Inventory management'!$B:$B,MID('Accounts worksheet'!$B87,13,20))-E87</f>
        <v>0</v>
      </c>
      <c r="I87" s="431"/>
      <c r="J87" s="431"/>
      <c r="K87" s="432"/>
      <c r="L87" s="258">
        <f t="shared" si="2"/>
        <v>0</v>
      </c>
      <c r="N87" s="433"/>
    </row>
    <row r="88" spans="1:14" ht="15.5" outlineLevel="1" x14ac:dyDescent="0.35">
      <c r="A88" s="173">
        <v>429</v>
      </c>
      <c r="B88" s="439" t="s">
        <v>291</v>
      </c>
      <c r="C88" s="126" t="s">
        <v>133</v>
      </c>
      <c r="D88" s="126" t="s">
        <v>12</v>
      </c>
      <c r="E88" s="255">
        <f>SUMIFS('Inventory management'!$K:$K,'Inventory management'!$B:$B,MID('Accounts worksheet'!$B88,13,20))</f>
        <v>0</v>
      </c>
      <c r="F88" s="447"/>
      <c r="H88" s="255">
        <f>SUMIFS('Inventory management'!$X:$X,'Inventory management'!$B:$B,MID('Accounts worksheet'!$B88,13,20))-E88</f>
        <v>0</v>
      </c>
      <c r="I88" s="431"/>
      <c r="J88" s="431"/>
      <c r="K88" s="432"/>
      <c r="L88" s="258">
        <f t="shared" si="2"/>
        <v>0</v>
      </c>
      <c r="N88" s="433"/>
    </row>
    <row r="89" spans="1:14" ht="15.5" outlineLevel="1" x14ac:dyDescent="0.35">
      <c r="A89" s="173">
        <v>430</v>
      </c>
      <c r="B89" s="439" t="s">
        <v>291</v>
      </c>
      <c r="C89" s="126" t="s">
        <v>133</v>
      </c>
      <c r="D89" s="126" t="s">
        <v>12</v>
      </c>
      <c r="E89" s="255">
        <f>SUMIFS('Inventory management'!$K:$K,'Inventory management'!$B:$B,MID('Accounts worksheet'!$B89,13,20))</f>
        <v>0</v>
      </c>
      <c r="F89" s="447"/>
      <c r="H89" s="255">
        <f>SUMIFS('Inventory management'!$X:$X,'Inventory management'!$B:$B,MID('Accounts worksheet'!$B89,13,20))-E89</f>
        <v>0</v>
      </c>
      <c r="I89" s="431"/>
      <c r="J89" s="431"/>
      <c r="K89" s="432"/>
      <c r="L89" s="258">
        <f t="shared" si="2"/>
        <v>0</v>
      </c>
      <c r="N89" s="433"/>
    </row>
    <row r="90" spans="1:14" ht="15.5" outlineLevel="1" x14ac:dyDescent="0.35">
      <c r="A90" s="173">
        <v>431</v>
      </c>
      <c r="B90" s="439" t="s">
        <v>291</v>
      </c>
      <c r="C90" s="126" t="s">
        <v>133</v>
      </c>
      <c r="D90" s="126" t="s">
        <v>12</v>
      </c>
      <c r="E90" s="255">
        <f>SUMIFS('Inventory management'!$K:$K,'Inventory management'!$B:$B,MID('Accounts worksheet'!$B90,13,20))</f>
        <v>0</v>
      </c>
      <c r="F90" s="447"/>
      <c r="H90" s="255">
        <f>SUMIFS('Inventory management'!$X:$X,'Inventory management'!$B:$B,MID('Accounts worksheet'!$B90,13,20))-E90</f>
        <v>0</v>
      </c>
      <c r="I90" s="431"/>
      <c r="J90" s="431"/>
      <c r="K90" s="432"/>
      <c r="L90" s="258">
        <f t="shared" si="2"/>
        <v>0</v>
      </c>
      <c r="N90" s="433"/>
    </row>
    <row r="91" spans="1:14" ht="15.5" outlineLevel="1" x14ac:dyDescent="0.35">
      <c r="A91" s="173">
        <v>432</v>
      </c>
      <c r="B91" s="439" t="s">
        <v>291</v>
      </c>
      <c r="C91" s="126" t="s">
        <v>133</v>
      </c>
      <c r="D91" s="126" t="s">
        <v>12</v>
      </c>
      <c r="E91" s="255">
        <f>SUMIFS('Inventory management'!$K:$K,'Inventory management'!$B:$B,MID('Accounts worksheet'!$B91,13,20))</f>
        <v>0</v>
      </c>
      <c r="F91" s="447"/>
      <c r="H91" s="255">
        <f>SUMIFS('Inventory management'!$X:$X,'Inventory management'!$B:$B,MID('Accounts worksheet'!$B91,13,20))-E91</f>
        <v>0</v>
      </c>
      <c r="I91" s="431"/>
      <c r="J91" s="431"/>
      <c r="K91" s="432"/>
      <c r="L91" s="258">
        <f t="shared" si="2"/>
        <v>0</v>
      </c>
      <c r="N91" s="433"/>
    </row>
    <row r="92" spans="1:14" ht="15.5" outlineLevel="1" x14ac:dyDescent="0.35">
      <c r="A92" s="173">
        <v>433</v>
      </c>
      <c r="B92" s="439" t="s">
        <v>291</v>
      </c>
      <c r="C92" s="126" t="s">
        <v>133</v>
      </c>
      <c r="D92" s="126" t="s">
        <v>12</v>
      </c>
      <c r="E92" s="255">
        <f>SUMIFS('Inventory management'!$K:$K,'Inventory management'!$B:$B,MID('Accounts worksheet'!$B92,13,20))</f>
        <v>0</v>
      </c>
      <c r="F92" s="447"/>
      <c r="H92" s="255">
        <f>SUMIFS('Inventory management'!$X:$X,'Inventory management'!$B:$B,MID('Accounts worksheet'!$B92,13,20))-E92</f>
        <v>0</v>
      </c>
      <c r="I92" s="431"/>
      <c r="J92" s="431"/>
      <c r="K92" s="432"/>
      <c r="L92" s="258">
        <f t="shared" si="2"/>
        <v>0</v>
      </c>
      <c r="N92" s="433"/>
    </row>
    <row r="93" spans="1:14" ht="15.5" outlineLevel="1" x14ac:dyDescent="0.35">
      <c r="A93" s="173">
        <v>434</v>
      </c>
      <c r="B93" s="439" t="s">
        <v>291</v>
      </c>
      <c r="C93" s="126" t="s">
        <v>133</v>
      </c>
      <c r="D93" s="126" t="s">
        <v>12</v>
      </c>
      <c r="E93" s="255">
        <f>SUMIFS('Inventory management'!$K:$K,'Inventory management'!$B:$B,MID('Accounts worksheet'!$B93,13,20))</f>
        <v>0</v>
      </c>
      <c r="F93" s="447"/>
      <c r="H93" s="255">
        <f>SUMIFS('Inventory management'!$X:$X,'Inventory management'!$B:$B,MID('Accounts worksheet'!$B93,13,20))-E93</f>
        <v>0</v>
      </c>
      <c r="I93" s="431"/>
      <c r="J93" s="431"/>
      <c r="K93" s="432"/>
      <c r="L93" s="258">
        <f t="shared" si="2"/>
        <v>0</v>
      </c>
      <c r="N93" s="433"/>
    </row>
    <row r="94" spans="1:14" ht="15.5" outlineLevel="1" x14ac:dyDescent="0.35">
      <c r="A94" s="173">
        <v>435</v>
      </c>
      <c r="B94" s="439" t="s">
        <v>291</v>
      </c>
      <c r="C94" s="126" t="s">
        <v>133</v>
      </c>
      <c r="D94" s="126" t="s">
        <v>12</v>
      </c>
      <c r="E94" s="255">
        <f>SUMIFS('Inventory management'!$K:$K,'Inventory management'!$B:$B,MID('Accounts worksheet'!$B94,13,20))</f>
        <v>0</v>
      </c>
      <c r="F94" s="447"/>
      <c r="H94" s="255">
        <f>SUMIFS('Inventory management'!$X:$X,'Inventory management'!$B:$B,MID('Accounts worksheet'!$B94,13,20))-E94</f>
        <v>0</v>
      </c>
      <c r="I94" s="431"/>
      <c r="J94" s="431"/>
      <c r="K94" s="432"/>
      <c r="L94" s="258">
        <f t="shared" si="2"/>
        <v>0</v>
      </c>
      <c r="N94" s="433"/>
    </row>
    <row r="95" spans="1:14" ht="15.5" outlineLevel="1" x14ac:dyDescent="0.35">
      <c r="A95" s="173">
        <v>436</v>
      </c>
      <c r="B95" s="439" t="s">
        <v>291</v>
      </c>
      <c r="C95" s="126" t="s">
        <v>133</v>
      </c>
      <c r="D95" s="126" t="s">
        <v>12</v>
      </c>
      <c r="E95" s="255">
        <f>SUMIFS('Inventory management'!$K:$K,'Inventory management'!$B:$B,MID('Accounts worksheet'!$B95,13,20))</f>
        <v>0</v>
      </c>
      <c r="F95" s="447"/>
      <c r="H95" s="255">
        <f>SUMIFS('Inventory management'!$X:$X,'Inventory management'!$B:$B,MID('Accounts worksheet'!$B95,13,20))-E95</f>
        <v>0</v>
      </c>
      <c r="I95" s="431"/>
      <c r="J95" s="431"/>
      <c r="K95" s="432"/>
      <c r="L95" s="258">
        <f t="shared" si="2"/>
        <v>0</v>
      </c>
      <c r="N95" s="433"/>
    </row>
    <row r="96" spans="1:14" ht="15.5" outlineLevel="1" x14ac:dyDescent="0.35">
      <c r="A96" s="173">
        <v>437</v>
      </c>
      <c r="B96" s="439" t="s">
        <v>291</v>
      </c>
      <c r="C96" s="126" t="s">
        <v>133</v>
      </c>
      <c r="D96" s="126" t="s">
        <v>12</v>
      </c>
      <c r="E96" s="255">
        <f>SUMIFS('Inventory management'!$K:$K,'Inventory management'!$B:$B,MID('Accounts worksheet'!$B96,13,20))</f>
        <v>0</v>
      </c>
      <c r="F96" s="447"/>
      <c r="H96" s="255">
        <f>SUMIFS('Inventory management'!$X:$X,'Inventory management'!$B:$B,MID('Accounts worksheet'!$B96,13,20))-E96</f>
        <v>0</v>
      </c>
      <c r="I96" s="431"/>
      <c r="J96" s="431"/>
      <c r="K96" s="432"/>
      <c r="L96" s="258">
        <f t="shared" si="2"/>
        <v>0</v>
      </c>
      <c r="N96" s="433"/>
    </row>
    <row r="97" spans="1:14" ht="15.5" outlineLevel="1" x14ac:dyDescent="0.35">
      <c r="A97" s="173">
        <v>438</v>
      </c>
      <c r="B97" s="439" t="s">
        <v>291</v>
      </c>
      <c r="C97" s="126" t="s">
        <v>133</v>
      </c>
      <c r="D97" s="126" t="s">
        <v>12</v>
      </c>
      <c r="E97" s="255">
        <f>SUMIFS('Inventory management'!$K:$K,'Inventory management'!$B:$B,MID('Accounts worksheet'!$B97,13,20))</f>
        <v>0</v>
      </c>
      <c r="F97" s="447"/>
      <c r="H97" s="255">
        <f>SUMIFS('Inventory management'!$X:$X,'Inventory management'!$B:$B,MID('Accounts worksheet'!$B97,13,20))-E97</f>
        <v>0</v>
      </c>
      <c r="I97" s="431"/>
      <c r="J97" s="431"/>
      <c r="K97" s="432"/>
      <c r="L97" s="258">
        <f t="shared" si="2"/>
        <v>0</v>
      </c>
      <c r="N97" s="433"/>
    </row>
    <row r="98" spans="1:14" ht="15.5" outlineLevel="1" x14ac:dyDescent="0.35">
      <c r="A98" s="173">
        <v>439</v>
      </c>
      <c r="B98" s="439" t="s">
        <v>291</v>
      </c>
      <c r="C98" s="126" t="s">
        <v>133</v>
      </c>
      <c r="D98" s="126" t="s">
        <v>12</v>
      </c>
      <c r="E98" s="255">
        <f>SUMIFS('Inventory management'!$K:$K,'Inventory management'!$B:$B,MID('Accounts worksheet'!$B98,13,20))</f>
        <v>0</v>
      </c>
      <c r="F98" s="447"/>
      <c r="H98" s="255">
        <f>SUMIFS('Inventory management'!$X:$X,'Inventory management'!$B:$B,MID('Accounts worksheet'!$B98,13,20))-E98</f>
        <v>0</v>
      </c>
      <c r="I98" s="431"/>
      <c r="J98" s="431"/>
      <c r="K98" s="432"/>
      <c r="L98" s="258">
        <f t="shared" si="2"/>
        <v>0</v>
      </c>
      <c r="N98" s="433"/>
    </row>
    <row r="99" spans="1:14" ht="15.5" outlineLevel="1" x14ac:dyDescent="0.35">
      <c r="A99" s="173">
        <v>440</v>
      </c>
      <c r="B99" s="439" t="s">
        <v>291</v>
      </c>
      <c r="C99" s="126" t="s">
        <v>133</v>
      </c>
      <c r="D99" s="126" t="s">
        <v>12</v>
      </c>
      <c r="E99" s="255">
        <f>SUMIFS('Inventory management'!$K:$K,'Inventory management'!$B:$B,MID('Accounts worksheet'!$B99,13,20))</f>
        <v>0</v>
      </c>
      <c r="F99" s="447"/>
      <c r="H99" s="255">
        <f>SUMIFS('Inventory management'!$X:$X,'Inventory management'!$B:$B,MID('Accounts worksheet'!$B99,13,20))-E99</f>
        <v>0</v>
      </c>
      <c r="I99" s="431"/>
      <c r="J99" s="431"/>
      <c r="K99" s="432"/>
      <c r="L99" s="258">
        <f t="shared" si="2"/>
        <v>0</v>
      </c>
      <c r="N99" s="433"/>
    </row>
    <row r="100" spans="1:14" ht="15.5" x14ac:dyDescent="0.35">
      <c r="B100" s="348"/>
      <c r="E100" s="432"/>
      <c r="F100" s="432"/>
      <c r="H100" s="432"/>
      <c r="I100" s="432"/>
      <c r="J100" s="432"/>
      <c r="K100" s="432"/>
      <c r="L100" s="437"/>
    </row>
    <row r="101" spans="1:14" ht="15.5" x14ac:dyDescent="0.35">
      <c r="B101" s="348" t="s">
        <v>258</v>
      </c>
      <c r="E101" s="266">
        <f>SUM(E102:E109)</f>
        <v>27789.67596166638</v>
      </c>
      <c r="F101" s="267">
        <f>SUM(F102:F109)</f>
        <v>0</v>
      </c>
      <c r="H101" s="449"/>
      <c r="I101" s="449"/>
      <c r="J101" s="449"/>
      <c r="K101" s="432"/>
      <c r="L101" s="265">
        <f>SUM(L102:L109)</f>
        <v>115531.70771488802</v>
      </c>
      <c r="N101" s="208"/>
    </row>
    <row r="102" spans="1:14" ht="15.5" outlineLevel="1" x14ac:dyDescent="0.35">
      <c r="A102" s="173">
        <v>501</v>
      </c>
      <c r="B102" s="348" t="s">
        <v>119</v>
      </c>
      <c r="C102" s="126" t="s">
        <v>132</v>
      </c>
      <c r="D102" s="126" t="s">
        <v>12</v>
      </c>
      <c r="E102" s="255">
        <f>'Fixed assets summary'!B5</f>
        <v>30000</v>
      </c>
      <c r="F102" s="267"/>
      <c r="H102" s="255">
        <f>'Fixed assets summary'!$B$5+'Fixed assets summary'!$B$9</f>
        <v>130000</v>
      </c>
      <c r="I102" s="431"/>
      <c r="J102" s="431">
        <v>9102.74</v>
      </c>
      <c r="K102" s="432"/>
      <c r="L102" s="258">
        <f>SUM(H102:I102)-J102</f>
        <v>120897.26</v>
      </c>
      <c r="N102" s="433" t="s">
        <v>298</v>
      </c>
    </row>
    <row r="103" spans="1:14" ht="15.5" outlineLevel="1" x14ac:dyDescent="0.35">
      <c r="A103" s="173">
        <v>502</v>
      </c>
      <c r="B103" s="348" t="s">
        <v>342</v>
      </c>
      <c r="C103" s="126" t="s">
        <v>132</v>
      </c>
      <c r="D103" s="126" t="s">
        <v>7</v>
      </c>
      <c r="E103" s="255">
        <f>'Fixed assets summary'!B6</f>
        <v>-20006.849315068495</v>
      </c>
      <c r="F103" s="267"/>
      <c r="H103" s="255">
        <f>'Fixed assets summary'!B17</f>
        <v>-26231.668009669625</v>
      </c>
      <c r="I103" s="431"/>
      <c r="J103" s="431"/>
      <c r="K103" s="432"/>
      <c r="L103" s="258">
        <f t="shared" ref="L103:L109" si="3">SUM(H103:I103)-J103</f>
        <v>-26231.668009669625</v>
      </c>
      <c r="N103" s="433"/>
    </row>
    <row r="104" spans="1:14" ht="15.5" outlineLevel="1" x14ac:dyDescent="0.35">
      <c r="A104" s="173">
        <v>503</v>
      </c>
      <c r="B104" s="348" t="s">
        <v>130</v>
      </c>
      <c r="C104" s="126" t="s">
        <v>132</v>
      </c>
      <c r="D104" s="126" t="s">
        <v>12</v>
      </c>
      <c r="E104" s="255">
        <f>'Fixed assets summary'!C5</f>
        <v>300</v>
      </c>
      <c r="F104" s="267"/>
      <c r="H104" s="255">
        <f>'Fixed assets summary'!$C$5+'Fixed assets summary'!$C$9</f>
        <v>5800</v>
      </c>
      <c r="I104" s="431"/>
      <c r="J104" s="431"/>
      <c r="K104" s="432"/>
      <c r="L104" s="258">
        <f t="shared" si="3"/>
        <v>5800</v>
      </c>
      <c r="N104" s="433"/>
    </row>
    <row r="105" spans="1:14" ht="15.5" outlineLevel="1" x14ac:dyDescent="0.35">
      <c r="A105" s="173">
        <v>504</v>
      </c>
      <c r="B105" s="348" t="s">
        <v>343</v>
      </c>
      <c r="C105" s="126" t="s">
        <v>132</v>
      </c>
      <c r="D105" s="126" t="s">
        <v>7</v>
      </c>
      <c r="E105" s="255">
        <f>'Fixed assets summary'!C6</f>
        <v>-300</v>
      </c>
      <c r="F105" s="267"/>
      <c r="H105" s="255">
        <f>'Fixed assets summary'!C17</f>
        <v>-374.18335089567967</v>
      </c>
      <c r="I105" s="431"/>
      <c r="J105" s="431"/>
      <c r="K105" s="432"/>
      <c r="L105" s="258">
        <f t="shared" si="3"/>
        <v>-374.18335089567967</v>
      </c>
      <c r="N105" s="433"/>
    </row>
    <row r="106" spans="1:14" ht="15.5" outlineLevel="1" x14ac:dyDescent="0.35">
      <c r="A106" s="173">
        <v>505</v>
      </c>
      <c r="B106" s="348" t="s">
        <v>131</v>
      </c>
      <c r="C106" s="126" t="s">
        <v>132</v>
      </c>
      <c r="D106" s="126" t="s">
        <v>12</v>
      </c>
      <c r="E106" s="255">
        <f>'Fixed assets summary'!D5</f>
        <v>40200</v>
      </c>
      <c r="F106" s="267"/>
      <c r="H106" s="255">
        <f>'Fixed assets summary'!$D$5+'Fixed assets summary'!$D$9</f>
        <v>40200</v>
      </c>
      <c r="I106" s="431"/>
      <c r="J106" s="431"/>
      <c r="K106" s="432"/>
      <c r="L106" s="258">
        <f t="shared" si="3"/>
        <v>40200</v>
      </c>
      <c r="N106" s="433"/>
    </row>
    <row r="107" spans="1:14" ht="15.5" outlineLevel="1" x14ac:dyDescent="0.35">
      <c r="A107" s="173">
        <v>506</v>
      </c>
      <c r="B107" s="348" t="s">
        <v>344</v>
      </c>
      <c r="C107" s="126" t="s">
        <v>132</v>
      </c>
      <c r="D107" s="126" t="s">
        <v>7</v>
      </c>
      <c r="E107" s="255">
        <f>'Fixed assets summary'!D6</f>
        <v>-22528.303490388411</v>
      </c>
      <c r="F107" s="267"/>
      <c r="H107" s="255">
        <f>'Fixed assets summary'!D17</f>
        <v>-24884.529691669955</v>
      </c>
      <c r="I107" s="431"/>
      <c r="J107" s="431"/>
      <c r="K107" s="432"/>
      <c r="L107" s="258">
        <f t="shared" si="3"/>
        <v>-24884.529691669955</v>
      </c>
      <c r="N107" s="433"/>
    </row>
    <row r="108" spans="1:14" ht="15.5" outlineLevel="1" x14ac:dyDescent="0.35">
      <c r="A108" s="173">
        <v>507</v>
      </c>
      <c r="B108" s="348" t="s">
        <v>137</v>
      </c>
      <c r="C108" s="126" t="s">
        <v>132</v>
      </c>
      <c r="D108" s="126" t="s">
        <v>12</v>
      </c>
      <c r="E108" s="255">
        <f>'Fixed assets summary'!E5</f>
        <v>1000</v>
      </c>
      <c r="F108" s="267"/>
      <c r="H108" s="255">
        <f>'Fixed assets summary'!$E$5+'Fixed assets summary'!$E$9</f>
        <v>1000</v>
      </c>
      <c r="I108" s="431"/>
      <c r="J108" s="431"/>
      <c r="K108" s="432"/>
      <c r="L108" s="258">
        <f t="shared" si="3"/>
        <v>1000</v>
      </c>
      <c r="N108" s="433"/>
    </row>
    <row r="109" spans="1:14" ht="15.5" outlineLevel="1" x14ac:dyDescent="0.35">
      <c r="A109" s="173">
        <v>508</v>
      </c>
      <c r="B109" s="348" t="s">
        <v>345</v>
      </c>
      <c r="C109" s="126" t="s">
        <v>132</v>
      </c>
      <c r="D109" s="126" t="s">
        <v>7</v>
      </c>
      <c r="E109" s="255">
        <f>'Fixed assets summary'!E6</f>
        <v>-875.17123287671234</v>
      </c>
      <c r="F109" s="267"/>
      <c r="H109" s="255">
        <f>'Fixed assets summary'!E17</f>
        <v>-875.17123287671234</v>
      </c>
      <c r="I109" s="431"/>
      <c r="J109" s="431"/>
      <c r="K109" s="432"/>
      <c r="L109" s="258">
        <f t="shared" si="3"/>
        <v>-875.17123287671234</v>
      </c>
      <c r="N109" s="433"/>
    </row>
    <row r="110" spans="1:14" ht="15.5" x14ac:dyDescent="0.35">
      <c r="B110" s="348"/>
      <c r="E110" s="432"/>
      <c r="F110" s="432"/>
      <c r="H110" s="432"/>
      <c r="I110" s="432"/>
      <c r="J110" s="432"/>
      <c r="K110" s="432"/>
      <c r="L110" s="437"/>
    </row>
    <row r="111" spans="1:14" ht="15.5" x14ac:dyDescent="0.35">
      <c r="B111" s="348" t="s">
        <v>259</v>
      </c>
      <c r="E111" s="255">
        <f>SUM(E112:E121)</f>
        <v>0</v>
      </c>
      <c r="F111" s="255">
        <f>SUM(F112:F121)</f>
        <v>1500</v>
      </c>
      <c r="H111" s="449"/>
      <c r="I111" s="449"/>
      <c r="J111" s="449"/>
      <c r="K111" s="432"/>
      <c r="L111" s="265">
        <f ca="1">SUM(L112:L121)</f>
        <v>117085.00115384618</v>
      </c>
    </row>
    <row r="112" spans="1:14" ht="15.5" outlineLevel="1" x14ac:dyDescent="0.35">
      <c r="A112" s="173">
        <v>601</v>
      </c>
      <c r="B112" s="348" t="s">
        <v>126</v>
      </c>
      <c r="C112" s="126" t="s">
        <v>134</v>
      </c>
      <c r="D112" s="126" t="s">
        <v>7</v>
      </c>
      <c r="E112" s="256"/>
      <c r="F112" s="268">
        <f>'Accounts Payable'!$K$2</f>
        <v>1500</v>
      </c>
      <c r="H112" s="255">
        <f ca="1">VLOOKUP("Total",'Accounts Payable'!$C:$K,COLUMNS('Accounts Payable'!$C:$K),0)-'Accounts Payable'!$K$2</f>
        <v>120824.00115384618</v>
      </c>
      <c r="I112" s="431"/>
      <c r="J112" s="431"/>
      <c r="K112" s="432"/>
      <c r="L112" s="258">
        <f ca="1">H112+SUM(F112,J112)-SUM(E112,I112)</f>
        <v>122324.00115384618</v>
      </c>
      <c r="N112" s="433"/>
    </row>
    <row r="113" spans="1:14" ht="15.5" outlineLevel="1" x14ac:dyDescent="0.35">
      <c r="A113" s="173">
        <v>602</v>
      </c>
      <c r="B113" s="348" t="s">
        <v>348</v>
      </c>
      <c r="C113" s="126" t="s">
        <v>134</v>
      </c>
      <c r="D113" s="126" t="s">
        <v>7</v>
      </c>
      <c r="E113" s="431"/>
      <c r="F113" s="447"/>
      <c r="H113" s="256"/>
      <c r="I113" s="431"/>
      <c r="J113" s="431"/>
      <c r="K113" s="432"/>
      <c r="L113" s="258">
        <f t="shared" ref="L113:L121" si="4">H113+SUM(F113,J113)-SUM(E113,I113)</f>
        <v>0</v>
      </c>
      <c r="N113" s="433"/>
    </row>
    <row r="114" spans="1:14" ht="15.5" outlineLevel="1" x14ac:dyDescent="0.35">
      <c r="A114" s="173">
        <v>603</v>
      </c>
      <c r="B114" s="348" t="s">
        <v>129</v>
      </c>
      <c r="C114" s="126" t="s">
        <v>134</v>
      </c>
      <c r="D114" s="126" t="s">
        <v>7</v>
      </c>
      <c r="E114" s="431"/>
      <c r="F114" s="447"/>
      <c r="H114" s="256"/>
      <c r="I114" s="431"/>
      <c r="J114" s="431"/>
      <c r="K114" s="432"/>
      <c r="L114" s="258">
        <f t="shared" si="4"/>
        <v>0</v>
      </c>
      <c r="N114" s="433"/>
    </row>
    <row r="115" spans="1:14" ht="15.5" outlineLevel="1" x14ac:dyDescent="0.35">
      <c r="A115" s="173">
        <v>604</v>
      </c>
      <c r="B115" s="348" t="s">
        <v>469</v>
      </c>
      <c r="C115" s="126" t="s">
        <v>134</v>
      </c>
      <c r="D115" s="126" t="s">
        <v>7</v>
      </c>
      <c r="E115" s="431"/>
      <c r="F115" s="447"/>
      <c r="H115" s="255">
        <f>SUM('Sales input worksheet'!$L:$L)</f>
        <v>5765</v>
      </c>
      <c r="I115" s="431"/>
      <c r="J115" s="431"/>
      <c r="K115" s="432"/>
      <c r="L115" s="258">
        <f t="shared" si="4"/>
        <v>5765</v>
      </c>
      <c r="N115" s="433"/>
    </row>
    <row r="116" spans="1:14" ht="15.5" outlineLevel="1" x14ac:dyDescent="0.35">
      <c r="A116" s="173">
        <v>605</v>
      </c>
      <c r="B116" s="348" t="s">
        <v>470</v>
      </c>
      <c r="C116" s="126" t="s">
        <v>133</v>
      </c>
      <c r="D116" s="126" t="s">
        <v>12</v>
      </c>
      <c r="E116" s="431"/>
      <c r="F116" s="447"/>
      <c r="H116" s="255">
        <f>-SUM('Purchases Input worksheet'!$L:$L)</f>
        <v>-11004</v>
      </c>
      <c r="I116" s="431"/>
      <c r="J116" s="431"/>
      <c r="K116" s="432"/>
      <c r="L116" s="258">
        <f t="shared" ref="L116" si="5">H116+SUM(E116,I116)-SUM(F116,J116)</f>
        <v>-11004</v>
      </c>
      <c r="N116" s="433"/>
    </row>
    <row r="117" spans="1:14" ht="15.5" outlineLevel="1" x14ac:dyDescent="0.35">
      <c r="A117" s="173">
        <v>606</v>
      </c>
      <c r="B117" s="348" t="s">
        <v>509</v>
      </c>
      <c r="C117" s="126" t="s">
        <v>134</v>
      </c>
      <c r="D117" s="126" t="s">
        <v>7</v>
      </c>
      <c r="E117" s="431"/>
      <c r="F117" s="447"/>
      <c r="H117" s="255"/>
      <c r="I117" s="431"/>
      <c r="J117" s="431"/>
      <c r="K117" s="432"/>
      <c r="L117" s="258">
        <f t="shared" si="4"/>
        <v>0</v>
      </c>
      <c r="N117" s="433"/>
    </row>
    <row r="118" spans="1:14" ht="15.5" outlineLevel="1" x14ac:dyDescent="0.35">
      <c r="A118" s="173">
        <v>607</v>
      </c>
      <c r="B118" s="348" t="s">
        <v>366</v>
      </c>
      <c r="C118" s="126" t="s">
        <v>134</v>
      </c>
      <c r="D118" s="126" t="s">
        <v>7</v>
      </c>
      <c r="E118" s="431"/>
      <c r="F118" s="431"/>
      <c r="H118" s="256">
        <f>'Inventory management'!R41</f>
        <v>3210</v>
      </c>
      <c r="I118" s="431">
        <v>3210</v>
      </c>
      <c r="J118" s="431"/>
      <c r="K118" s="432"/>
      <c r="L118" s="258">
        <f t="shared" si="4"/>
        <v>0</v>
      </c>
      <c r="N118" s="433" t="s">
        <v>488</v>
      </c>
    </row>
    <row r="119" spans="1:14" ht="15.5" outlineLevel="1" x14ac:dyDescent="0.35">
      <c r="A119" s="173">
        <v>608</v>
      </c>
      <c r="B119" s="348" t="s">
        <v>484</v>
      </c>
      <c r="C119" s="126" t="s">
        <v>134</v>
      </c>
      <c r="D119" s="126" t="s">
        <v>7</v>
      </c>
      <c r="E119" s="431"/>
      <c r="F119" s="431"/>
      <c r="H119" s="255"/>
      <c r="I119" s="431"/>
      <c r="J119" s="431"/>
      <c r="K119" s="432"/>
      <c r="L119" s="258">
        <f t="shared" si="4"/>
        <v>0</v>
      </c>
      <c r="N119" s="433" t="s">
        <v>489</v>
      </c>
    </row>
    <row r="120" spans="1:14" ht="15.5" outlineLevel="1" x14ac:dyDescent="0.35">
      <c r="A120" s="173">
        <v>609</v>
      </c>
      <c r="B120" s="348" t="s">
        <v>487</v>
      </c>
      <c r="C120" s="126" t="s">
        <v>134</v>
      </c>
      <c r="D120" s="126" t="s">
        <v>7</v>
      </c>
      <c r="E120" s="431"/>
      <c r="F120" s="431"/>
      <c r="H120" s="255"/>
      <c r="I120" s="431"/>
      <c r="J120" s="431"/>
      <c r="K120" s="432"/>
      <c r="L120" s="258">
        <f t="shared" si="4"/>
        <v>0</v>
      </c>
      <c r="N120" s="433" t="s">
        <v>490</v>
      </c>
    </row>
    <row r="121" spans="1:14" ht="15.5" outlineLevel="1" x14ac:dyDescent="0.35">
      <c r="A121" s="173">
        <v>610</v>
      </c>
      <c r="B121" s="348" t="s">
        <v>128</v>
      </c>
      <c r="C121" s="126" t="s">
        <v>134</v>
      </c>
      <c r="D121" s="126" t="s">
        <v>7</v>
      </c>
      <c r="E121" s="431"/>
      <c r="F121" s="431"/>
      <c r="H121" s="255"/>
      <c r="I121" s="431"/>
      <c r="J121" s="431"/>
      <c r="K121" s="432"/>
      <c r="L121" s="258">
        <f t="shared" si="4"/>
        <v>0</v>
      </c>
      <c r="N121" s="433"/>
    </row>
    <row r="122" spans="1:14" ht="15.5" x14ac:dyDescent="0.35">
      <c r="A122" s="126"/>
      <c r="B122" s="348"/>
      <c r="E122" s="432"/>
      <c r="F122" s="432"/>
      <c r="H122" s="432"/>
      <c r="I122" s="432"/>
      <c r="J122" s="432"/>
      <c r="K122" s="432"/>
      <c r="L122" s="437"/>
    </row>
    <row r="123" spans="1:14" ht="15.5" x14ac:dyDescent="0.35">
      <c r="B123" s="348" t="s">
        <v>260</v>
      </c>
      <c r="E123" s="255">
        <f>SUM(E124)</f>
        <v>0</v>
      </c>
      <c r="F123" s="255">
        <f>SUM(F124)</f>
        <v>0</v>
      </c>
      <c r="H123" s="432"/>
      <c r="I123" s="432"/>
      <c r="J123" s="432"/>
      <c r="K123" s="432"/>
      <c r="L123" s="269">
        <f>SUM(L124)</f>
        <v>0</v>
      </c>
    </row>
    <row r="124" spans="1:14" ht="15.5" outlineLevel="1" x14ac:dyDescent="0.35">
      <c r="A124" s="173">
        <v>701</v>
      </c>
      <c r="B124" s="348" t="s">
        <v>135</v>
      </c>
      <c r="C124" s="126" t="s">
        <v>151</v>
      </c>
      <c r="D124" s="126" t="s">
        <v>7</v>
      </c>
      <c r="E124" s="431"/>
      <c r="F124" s="447"/>
      <c r="H124" s="255"/>
      <c r="I124" s="431"/>
      <c r="J124" s="431"/>
      <c r="K124" s="432"/>
      <c r="L124" s="270">
        <f>H124+SUM(F124,J124)-SUM(E124,I124)</f>
        <v>0</v>
      </c>
      <c r="N124" s="433"/>
    </row>
    <row r="125" spans="1:14" ht="15.5" x14ac:dyDescent="0.35">
      <c r="E125" s="432"/>
      <c r="F125" s="432"/>
      <c r="H125" s="432"/>
      <c r="I125" s="432"/>
      <c r="J125" s="432"/>
      <c r="K125" s="432"/>
      <c r="L125" s="437"/>
    </row>
    <row r="126" spans="1:14" ht="15.5" x14ac:dyDescent="0.35">
      <c r="B126" s="128" t="s">
        <v>326</v>
      </c>
      <c r="E126" s="271">
        <f>SUM(E60,E101,E111,E123)</f>
        <v>130229.67596166638</v>
      </c>
      <c r="F126" s="271">
        <f>SUM(F60,F101,F111,F123)</f>
        <v>1500</v>
      </c>
      <c r="H126" s="450"/>
      <c r="I126" s="450"/>
      <c r="J126" s="450"/>
      <c r="K126" s="450"/>
      <c r="L126" s="275">
        <f ca="1">SUM(L60,L101)-SUM(L111,L123)</f>
        <v>139485.51686407215</v>
      </c>
    </row>
    <row r="127" spans="1:14" ht="6.75" customHeight="1" x14ac:dyDescent="0.35">
      <c r="E127" s="432"/>
      <c r="F127" s="432"/>
      <c r="H127" s="432"/>
      <c r="I127" s="432"/>
      <c r="J127" s="432"/>
      <c r="K127" s="432"/>
      <c r="L127" s="437"/>
    </row>
    <row r="128" spans="1:14" ht="15.5" x14ac:dyDescent="0.35">
      <c r="B128" s="128" t="s">
        <v>261</v>
      </c>
      <c r="E128" s="271">
        <f>SUM(E129:E131)</f>
        <v>1500</v>
      </c>
      <c r="F128" s="271">
        <f>SUM(F129:F131)</f>
        <v>130229.67596166638</v>
      </c>
      <c r="H128" s="450"/>
      <c r="I128" s="450"/>
      <c r="J128" s="450"/>
      <c r="K128" s="450"/>
      <c r="L128" s="275">
        <f>SUM(L129:L131)</f>
        <v>139485.51686407218</v>
      </c>
      <c r="N128" s="208"/>
    </row>
    <row r="129" spans="1:14" outlineLevel="1" x14ac:dyDescent="0.35">
      <c r="A129" s="173">
        <v>802</v>
      </c>
      <c r="B129" s="126" t="s">
        <v>349</v>
      </c>
      <c r="C129" s="126" t="s">
        <v>120</v>
      </c>
      <c r="D129" s="126" t="s">
        <v>7</v>
      </c>
      <c r="E129" s="451"/>
      <c r="F129" s="446">
        <v>100000</v>
      </c>
      <c r="H129" s="256"/>
      <c r="I129" s="431"/>
      <c r="J129" s="431"/>
      <c r="K129" s="432"/>
      <c r="L129" s="276">
        <f t="shared" ref="L129" si="6">H129+SUM(F129,J129)-SUM(E129,I129)</f>
        <v>100000</v>
      </c>
      <c r="N129" s="433"/>
    </row>
    <row r="130" spans="1:14" outlineLevel="1" x14ac:dyDescent="0.35">
      <c r="A130" s="173">
        <v>803</v>
      </c>
      <c r="B130" s="126" t="s">
        <v>122</v>
      </c>
      <c r="C130" s="126" t="s">
        <v>120</v>
      </c>
      <c r="D130" s="126" t="s">
        <v>7</v>
      </c>
      <c r="E130" s="431"/>
      <c r="F130" s="447"/>
      <c r="H130" s="273"/>
      <c r="I130" s="431"/>
      <c r="J130" s="431"/>
      <c r="K130" s="432"/>
      <c r="L130" s="255">
        <f>H130+SUM(F130,J130)-SUM(E130,I130)</f>
        <v>0</v>
      </c>
      <c r="N130" s="433"/>
    </row>
    <row r="131" spans="1:14" outlineLevel="1" x14ac:dyDescent="0.35">
      <c r="A131" s="173">
        <v>804</v>
      </c>
      <c r="B131" s="129" t="s">
        <v>121</v>
      </c>
      <c r="C131" s="129" t="s">
        <v>120</v>
      </c>
      <c r="D131" s="129" t="s">
        <v>7</v>
      </c>
      <c r="E131" s="272">
        <f>SUM(E132:E142)</f>
        <v>1500</v>
      </c>
      <c r="F131" s="272">
        <f>SUM(F132:F142)</f>
        <v>30229.67596166638</v>
      </c>
      <c r="H131" s="274"/>
      <c r="I131" s="452"/>
      <c r="J131" s="452"/>
      <c r="K131" s="450"/>
      <c r="L131" s="272">
        <f>SUM(L132:L142)</f>
        <v>39485.516864072168</v>
      </c>
      <c r="N131" s="433"/>
    </row>
    <row r="132" spans="1:14" outlineLevel="1" x14ac:dyDescent="0.35">
      <c r="B132" s="453" t="s">
        <v>295</v>
      </c>
      <c r="C132" s="126" t="s">
        <v>120</v>
      </c>
      <c r="D132" s="126" t="s">
        <v>7</v>
      </c>
      <c r="E132" s="431"/>
      <c r="F132" s="447"/>
      <c r="H132" s="255">
        <f>$L$53</f>
        <v>10755.840902405791</v>
      </c>
      <c r="I132" s="431"/>
      <c r="J132" s="431"/>
      <c r="K132" s="432"/>
      <c r="L132" s="255">
        <f>H132+SUM(F132,J132)-SUM(E132,I132)</f>
        <v>10755.840902405791</v>
      </c>
      <c r="N132" s="433"/>
    </row>
    <row r="133" spans="1:14" outlineLevel="1" x14ac:dyDescent="0.35">
      <c r="B133" s="453" t="s">
        <v>369</v>
      </c>
      <c r="C133" s="126" t="s">
        <v>120</v>
      </c>
      <c r="D133" s="126" t="s">
        <v>7</v>
      </c>
      <c r="E133" s="431"/>
      <c r="F133" s="447">
        <f>'Inventory management'!$K$41</f>
        <v>1440</v>
      </c>
      <c r="H133" s="273"/>
      <c r="I133" s="431"/>
      <c r="J133" s="431"/>
      <c r="K133" s="432"/>
      <c r="L133" s="255">
        <f t="shared" ref="L133:L142" si="7">H133+SUM(F133,J133)-SUM(E133,I133)</f>
        <v>1440</v>
      </c>
      <c r="N133" s="433"/>
    </row>
    <row r="134" spans="1:14" outlineLevel="1" x14ac:dyDescent="0.35">
      <c r="B134" s="453" t="s">
        <v>370</v>
      </c>
      <c r="C134" s="126" t="s">
        <v>120</v>
      </c>
      <c r="D134" s="126" t="s">
        <v>7</v>
      </c>
      <c r="E134" s="431"/>
      <c r="F134" s="447">
        <f>SUM('Fixed assets summary'!$G$7)</f>
        <v>27789.67596166638</v>
      </c>
      <c r="H134" s="273"/>
      <c r="I134" s="431"/>
      <c r="J134" s="431"/>
      <c r="K134" s="432"/>
      <c r="L134" s="255">
        <f t="shared" si="7"/>
        <v>27789.67596166638</v>
      </c>
      <c r="N134" s="433"/>
    </row>
    <row r="135" spans="1:14" outlineLevel="1" x14ac:dyDescent="0.35">
      <c r="B135" s="453" t="s">
        <v>367</v>
      </c>
      <c r="C135" s="126" t="s">
        <v>120</v>
      </c>
      <c r="D135" s="126" t="s">
        <v>7</v>
      </c>
      <c r="E135" s="431"/>
      <c r="F135" s="447">
        <f>'Accounts Receivable'!$K$2</f>
        <v>1000</v>
      </c>
      <c r="H135" s="273"/>
      <c r="I135" s="431"/>
      <c r="J135" s="431"/>
      <c r="K135" s="432"/>
      <c r="L135" s="255">
        <f t="shared" si="7"/>
        <v>1000</v>
      </c>
      <c r="N135" s="433"/>
    </row>
    <row r="136" spans="1:14" outlineLevel="1" x14ac:dyDescent="0.35">
      <c r="B136" s="453" t="s">
        <v>368</v>
      </c>
      <c r="C136" s="126" t="s">
        <v>120</v>
      </c>
      <c r="D136" s="126" t="s">
        <v>12</v>
      </c>
      <c r="E136" s="431">
        <f>'Accounts Payable'!$K$2</f>
        <v>1500</v>
      </c>
      <c r="F136" s="447"/>
      <c r="H136" s="273"/>
      <c r="I136" s="431"/>
      <c r="J136" s="431"/>
      <c r="K136" s="432"/>
      <c r="L136" s="255">
        <f t="shared" si="7"/>
        <v>-1500</v>
      </c>
      <c r="N136" s="433"/>
    </row>
    <row r="137" spans="1:14" outlineLevel="1" x14ac:dyDescent="0.35">
      <c r="B137" s="454" t="s">
        <v>422</v>
      </c>
      <c r="C137" s="126" t="s">
        <v>120</v>
      </c>
      <c r="E137" s="431"/>
      <c r="F137" s="447"/>
      <c r="H137" s="273"/>
      <c r="I137" s="431"/>
      <c r="J137" s="431"/>
      <c r="K137" s="432"/>
      <c r="L137" s="255">
        <f t="shared" si="7"/>
        <v>0</v>
      </c>
      <c r="N137" s="433"/>
    </row>
    <row r="138" spans="1:14" outlineLevel="1" x14ac:dyDescent="0.35">
      <c r="B138" s="454" t="s">
        <v>371</v>
      </c>
      <c r="C138" s="126" t="s">
        <v>120</v>
      </c>
      <c r="E138" s="431"/>
      <c r="F138" s="447"/>
      <c r="H138" s="273"/>
      <c r="I138" s="431"/>
      <c r="J138" s="431"/>
      <c r="K138" s="432"/>
      <c r="L138" s="255">
        <f t="shared" si="7"/>
        <v>0</v>
      </c>
      <c r="N138" s="433"/>
    </row>
    <row r="139" spans="1:14" outlineLevel="1" x14ac:dyDescent="0.35">
      <c r="B139" s="454" t="s">
        <v>371</v>
      </c>
      <c r="C139" s="126" t="s">
        <v>120</v>
      </c>
      <c r="E139" s="431"/>
      <c r="F139" s="447"/>
      <c r="H139" s="273"/>
      <c r="I139" s="431"/>
      <c r="J139" s="431"/>
      <c r="K139" s="432"/>
      <c r="L139" s="255">
        <f t="shared" si="7"/>
        <v>0</v>
      </c>
      <c r="N139" s="433"/>
    </row>
    <row r="140" spans="1:14" outlineLevel="1" x14ac:dyDescent="0.35">
      <c r="B140" s="454" t="s">
        <v>371</v>
      </c>
      <c r="C140" s="126" t="s">
        <v>120</v>
      </c>
      <c r="E140" s="431"/>
      <c r="F140" s="447"/>
      <c r="H140" s="273"/>
      <c r="I140" s="431"/>
      <c r="J140" s="431"/>
      <c r="K140" s="432"/>
      <c r="L140" s="255">
        <f t="shared" si="7"/>
        <v>0</v>
      </c>
      <c r="N140" s="433"/>
    </row>
    <row r="141" spans="1:14" outlineLevel="1" x14ac:dyDescent="0.35">
      <c r="B141" s="454" t="s">
        <v>371</v>
      </c>
      <c r="C141" s="126" t="s">
        <v>120</v>
      </c>
      <c r="E141" s="431"/>
      <c r="F141" s="447"/>
      <c r="H141" s="273"/>
      <c r="I141" s="431"/>
      <c r="J141" s="431"/>
      <c r="K141" s="432"/>
      <c r="L141" s="255">
        <f t="shared" si="7"/>
        <v>0</v>
      </c>
      <c r="N141" s="433"/>
    </row>
    <row r="142" spans="1:14" outlineLevel="1" x14ac:dyDescent="0.35">
      <c r="B142" s="454" t="s">
        <v>371</v>
      </c>
      <c r="C142" s="126" t="s">
        <v>120</v>
      </c>
      <c r="E142" s="431"/>
      <c r="F142" s="447"/>
      <c r="H142" s="273"/>
      <c r="I142" s="431"/>
      <c r="J142" s="431"/>
      <c r="K142" s="432"/>
      <c r="L142" s="255">
        <f t="shared" si="7"/>
        <v>0</v>
      </c>
      <c r="N142" s="433"/>
    </row>
    <row r="143" spans="1:14" x14ac:dyDescent="0.35">
      <c r="A143" s="126"/>
      <c r="H143" s="126"/>
    </row>
    <row r="145" spans="2:14" x14ac:dyDescent="0.35">
      <c r="B145" s="394" t="s">
        <v>425</v>
      </c>
      <c r="E145" s="277">
        <f>SUM(E126:F126)-SUM(E128:F128)</f>
        <v>0</v>
      </c>
      <c r="F145" s="277"/>
      <c r="H145" s="277"/>
      <c r="I145" s="277"/>
      <c r="J145" s="277"/>
      <c r="K145" s="277"/>
      <c r="L145" s="277">
        <f ca="1">ROUND(L126-L128,2)</f>
        <v>0</v>
      </c>
      <c r="N145" s="496" t="str">
        <f ca="1">IF(OR($E$145&lt;&gt;0,$L$145&lt;&gt;0),"Check that all transactions are balanced - every debit should have a credit and vice versa. Also check that sales and purchase entries are complete and all details correctly entered.","")</f>
        <v/>
      </c>
    </row>
    <row r="146" spans="2:14" x14ac:dyDescent="0.35">
      <c r="N146" s="496"/>
    </row>
    <row r="147" spans="2:14" x14ac:dyDescent="0.35">
      <c r="N147" s="496"/>
    </row>
  </sheetData>
  <sheetProtection algorithmName="SHA-512" hashValue="X0NTGxBE3EJ/MaWNwWS2zjKRiCnJx/UKVPM6WPXe2XVQ3fUuk6yZLwmv9iF6NpP953nz0SELdlIAxu2NIAhg6g==" saltValue="5VrBWhsLRuPlWPq7tmMsGw==" spinCount="100000" sheet="1" objects="1" scenarios="1" formatColumns="0" formatRows="0"/>
  <mergeCells count="3">
    <mergeCell ref="I1:J1"/>
    <mergeCell ref="E1:F1"/>
    <mergeCell ref="N145:N147"/>
  </mergeCells>
  <conditionalFormatting sqref="L145">
    <cfRule type="cellIs" dxfId="1" priority="1" operator="notEqual">
      <formula>0</formula>
    </cfRule>
  </conditionalFormatting>
  <pageMargins left="0.7" right="0.7" top="0.75" bottom="0.75" header="0.3" footer="0.3"/>
  <pageSetup orientation="portrait" r:id="rId1"/>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59667-BFCC-4DF2-B757-191519FDFE6A}">
  <sheetPr>
    <tabColor theme="3"/>
  </sheetPr>
  <dimension ref="A2:J13"/>
  <sheetViews>
    <sheetView showGridLines="0" zoomScaleNormal="100" workbookViewId="0">
      <selection activeCell="H5" sqref="H5"/>
    </sheetView>
  </sheetViews>
  <sheetFormatPr defaultRowHeight="14.5" x14ac:dyDescent="0.35"/>
  <cols>
    <col min="1" max="1" width="6.81640625" style="39" customWidth="1"/>
    <col min="2" max="2" width="14.7265625" style="39" customWidth="1"/>
    <col min="6" max="6" width="5.1796875" customWidth="1"/>
    <col min="7" max="8" width="13.81640625" customWidth="1"/>
    <col min="9" max="9" width="18.81640625" bestFit="1" customWidth="1"/>
    <col min="10" max="10" width="9.453125" customWidth="1"/>
  </cols>
  <sheetData>
    <row r="2" spans="1:10" x14ac:dyDescent="0.35">
      <c r="B2" s="47" t="s">
        <v>565</v>
      </c>
      <c r="G2" s="47" t="s">
        <v>12</v>
      </c>
      <c r="H2" s="47" t="s">
        <v>7</v>
      </c>
      <c r="I2" s="44" t="s">
        <v>374</v>
      </c>
    </row>
    <row r="3" spans="1:10" x14ac:dyDescent="0.35">
      <c r="A3" s="39">
        <v>1</v>
      </c>
      <c r="B3" s="39" t="s">
        <v>568</v>
      </c>
      <c r="C3" t="s">
        <v>239</v>
      </c>
      <c r="G3" s="33"/>
      <c r="H3" s="33">
        <v>9102.74</v>
      </c>
      <c r="I3" t="s">
        <v>123</v>
      </c>
    </row>
    <row r="4" spans="1:10" x14ac:dyDescent="0.35">
      <c r="B4" s="39">
        <v>102</v>
      </c>
      <c r="C4" t="s">
        <v>114</v>
      </c>
      <c r="G4" s="33">
        <v>10000</v>
      </c>
      <c r="H4" s="33"/>
      <c r="I4" t="s">
        <v>116</v>
      </c>
      <c r="J4" s="37" t="s">
        <v>567</v>
      </c>
    </row>
    <row r="5" spans="1:10" x14ac:dyDescent="0.35">
      <c r="B5" s="39" t="s">
        <v>566</v>
      </c>
      <c r="C5" t="s">
        <v>241</v>
      </c>
      <c r="G5" s="10"/>
      <c r="H5" s="33">
        <f>G4-H3</f>
        <v>897.26000000000022</v>
      </c>
      <c r="I5" t="s">
        <v>428</v>
      </c>
    </row>
    <row r="6" spans="1:10" x14ac:dyDescent="0.35">
      <c r="G6" s="1"/>
      <c r="H6" s="1"/>
    </row>
    <row r="7" spans="1:10" x14ac:dyDescent="0.35">
      <c r="C7" s="37" t="s">
        <v>429</v>
      </c>
      <c r="G7" s="1"/>
      <c r="H7" s="1"/>
    </row>
    <row r="8" spans="1:10" x14ac:dyDescent="0.35">
      <c r="G8" s="1"/>
      <c r="H8" s="1"/>
    </row>
    <row r="9" spans="1:10" x14ac:dyDescent="0.35">
      <c r="G9" s="5"/>
      <c r="H9" s="5"/>
    </row>
    <row r="10" spans="1:10" x14ac:dyDescent="0.35">
      <c r="G10" s="5"/>
      <c r="H10" s="5"/>
    </row>
    <row r="11" spans="1:10" x14ac:dyDescent="0.35">
      <c r="G11" s="5"/>
      <c r="H11" s="5"/>
    </row>
    <row r="12" spans="1:10" x14ac:dyDescent="0.35">
      <c r="G12" s="1"/>
      <c r="H12" s="1"/>
    </row>
    <row r="13" spans="1:10" x14ac:dyDescent="0.35">
      <c r="C13" s="37"/>
      <c r="G13" s="1"/>
      <c r="H13"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74D2C-14E0-41F3-BE2C-965E91AA4E86}">
  <dimension ref="A1:E19"/>
  <sheetViews>
    <sheetView showGridLines="0" tabSelected="1" zoomScaleNormal="100" workbookViewId="0">
      <selection activeCell="B6" sqref="B6"/>
    </sheetView>
  </sheetViews>
  <sheetFormatPr defaultColWidth="0" defaultRowHeight="14.5" zeroHeight="1" x14ac:dyDescent="0.35"/>
  <cols>
    <col min="1" max="1" width="20" style="126" customWidth="1"/>
    <col min="2" max="2" width="34.81640625" style="126" customWidth="1"/>
    <col min="3" max="4" width="9.1796875" style="126" customWidth="1"/>
    <col min="5" max="5" width="3.1796875" style="126" customWidth="1"/>
    <col min="6" max="16384" width="9.1796875" style="126" hidden="1"/>
  </cols>
  <sheetData>
    <row r="1" spans="1:2" x14ac:dyDescent="0.35"/>
    <row r="2" spans="1:2" x14ac:dyDescent="0.35">
      <c r="A2" s="129" t="s">
        <v>340</v>
      </c>
      <c r="B2" s="284">
        <v>46568</v>
      </c>
    </row>
    <row r="3" spans="1:2" x14ac:dyDescent="0.35">
      <c r="A3" s="285" t="str">
        <f>LEFT($B$6,1)&amp;MID(B6,FIND(" ",$B$6,1)+1,1)&amp;MID($B$6,FIND(" ",$B$6,FIND(" ",$B$6)+1)+1,1)</f>
        <v>KCB</v>
      </c>
    </row>
    <row r="4" spans="1:2" x14ac:dyDescent="0.35">
      <c r="A4" s="129" t="s">
        <v>25</v>
      </c>
    </row>
    <row r="5" spans="1:2" x14ac:dyDescent="0.35"/>
    <row r="6" spans="1:2" x14ac:dyDescent="0.35">
      <c r="A6" s="126" t="s">
        <v>26</v>
      </c>
      <c r="B6" s="286" t="s">
        <v>14</v>
      </c>
    </row>
    <row r="7" spans="1:2" x14ac:dyDescent="0.35">
      <c r="A7" s="287" t="s">
        <v>27</v>
      </c>
      <c r="B7" s="288" t="s">
        <v>23</v>
      </c>
    </row>
    <row r="8" spans="1:2" x14ac:dyDescent="0.35">
      <c r="A8" s="126" t="s">
        <v>28</v>
      </c>
      <c r="B8" s="286" t="s">
        <v>24</v>
      </c>
    </row>
    <row r="9" spans="1:2" x14ac:dyDescent="0.35">
      <c r="A9" s="126" t="s">
        <v>43</v>
      </c>
      <c r="B9" s="289">
        <v>748396738</v>
      </c>
    </row>
    <row r="10" spans="1:2" x14ac:dyDescent="0.35">
      <c r="A10" s="290"/>
    </row>
    <row r="11" spans="1:2" x14ac:dyDescent="0.35">
      <c r="A11" s="291" t="s">
        <v>288</v>
      </c>
    </row>
    <row r="12" spans="1:2" x14ac:dyDescent="0.35">
      <c r="A12" s="290"/>
    </row>
    <row r="13" spans="1:2" x14ac:dyDescent="0.35">
      <c r="A13" s="287" t="s">
        <v>32</v>
      </c>
      <c r="B13" s="286" t="s">
        <v>36</v>
      </c>
    </row>
    <row r="14" spans="1:2" x14ac:dyDescent="0.35">
      <c r="A14" s="287" t="s">
        <v>33</v>
      </c>
      <c r="B14" s="286" t="s">
        <v>37</v>
      </c>
    </row>
    <row r="15" spans="1:2" x14ac:dyDescent="0.35">
      <c r="A15" s="287" t="s">
        <v>34</v>
      </c>
      <c r="B15" s="286" t="s">
        <v>38</v>
      </c>
    </row>
    <row r="16" spans="1:2" x14ac:dyDescent="0.35">
      <c r="A16" s="287" t="s">
        <v>35</v>
      </c>
      <c r="B16" s="286" t="s">
        <v>39</v>
      </c>
    </row>
    <row r="17" s="126" customFormat="1" x14ac:dyDescent="0.35"/>
    <row r="18" s="126" customFormat="1" x14ac:dyDescent="0.35"/>
    <row r="19" s="126" customFormat="1" x14ac:dyDescent="0.35"/>
  </sheetData>
  <sheetProtection algorithmName="SHA-512" hashValue="fBJ9mp6eZvrkYvXSjyLCYtqHNfxwwsq1jo2xi0pkKWIj+3gtoCuj3orL/w3TMuyaUg9pEgF59pzdgCL8wA7ytw==" saltValue="UsTmVZwkybMwMUx+q6uBXg==" spinCount="100000" sheet="1" objects="1" scenarios="1"/>
  <hyperlinks>
    <hyperlink ref="B7" r:id="rId1" xr:uid="{4A03FAC6-F3E6-4254-A051-3FB8BC0ED15B}"/>
  </hyperlinks>
  <pageMargins left="0.7" right="0.7" top="0.75" bottom="0.75" header="0.3" footer="0.3"/>
  <pageSetup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1E3B5-2D0E-462E-93B1-70D9B4FE4DF0}">
  <dimension ref="B3:J35"/>
  <sheetViews>
    <sheetView showGridLines="0" view="pageBreakPreview" zoomScale="90" zoomScaleNormal="100" zoomScaleSheetLayoutView="90" workbookViewId="0">
      <selection activeCell="H3" sqref="H3:J4"/>
    </sheetView>
  </sheetViews>
  <sheetFormatPr defaultColWidth="9.1796875" defaultRowHeight="14" x14ac:dyDescent="0.3"/>
  <cols>
    <col min="1" max="1" width="5.54296875" style="11" customWidth="1"/>
    <col min="2" max="2" width="10.1796875" style="11" bestFit="1" customWidth="1"/>
    <col min="3" max="5" width="9.1796875" style="11"/>
    <col min="6" max="6" width="9.453125" style="11" bestFit="1" customWidth="1"/>
    <col min="7" max="7" width="11.26953125" style="11" bestFit="1" customWidth="1"/>
    <col min="8" max="8" width="12.26953125" style="11" customWidth="1"/>
    <col min="9" max="9" width="4.54296875" style="11" customWidth="1"/>
    <col min="10" max="10" width="12.81640625" style="11" customWidth="1"/>
    <col min="11" max="11" width="5.7265625" style="11" customWidth="1"/>
    <col min="12" max="16384" width="9.1796875" style="11"/>
  </cols>
  <sheetData>
    <row r="3" spans="2:10" x14ac:dyDescent="0.3">
      <c r="H3" s="572" t="s">
        <v>459</v>
      </c>
      <c r="I3" s="572"/>
      <c r="J3" s="572"/>
    </row>
    <row r="4" spans="2:10" x14ac:dyDescent="0.3">
      <c r="H4" s="572"/>
      <c r="I4" s="572"/>
      <c r="J4" s="572"/>
    </row>
    <row r="7" spans="2:10" x14ac:dyDescent="0.3">
      <c r="B7" s="24" t="s">
        <v>455</v>
      </c>
      <c r="H7" s="11" t="s">
        <v>14</v>
      </c>
    </row>
    <row r="8" spans="2:10" x14ac:dyDescent="0.3">
      <c r="B8" s="25" t="s">
        <v>456</v>
      </c>
      <c r="H8" s="22" t="s">
        <v>23</v>
      </c>
    </row>
    <row r="9" spans="2:10" x14ac:dyDescent="0.3">
      <c r="B9" s="24" t="s">
        <v>457</v>
      </c>
      <c r="H9" s="11" t="s">
        <v>24</v>
      </c>
    </row>
    <row r="10" spans="2:10" x14ac:dyDescent="0.3">
      <c r="B10" s="24" t="s">
        <v>458</v>
      </c>
      <c r="H10" s="23" t="s">
        <v>460</v>
      </c>
    </row>
    <row r="11" spans="2:10" x14ac:dyDescent="0.3">
      <c r="B11" s="24"/>
    </row>
    <row r="13" spans="2:10" ht="15.5" x14ac:dyDescent="0.35">
      <c r="B13" s="11" t="s">
        <v>29</v>
      </c>
      <c r="C13" s="26" t="s">
        <v>376</v>
      </c>
    </row>
    <row r="14" spans="2:10" ht="15.5" x14ac:dyDescent="0.35">
      <c r="C14" s="26" t="s">
        <v>377</v>
      </c>
    </row>
    <row r="15" spans="2:10" ht="15.5" x14ac:dyDescent="0.35">
      <c r="C15" s="26" t="s">
        <v>378</v>
      </c>
    </row>
    <row r="18" spans="2:10" s="12" customFormat="1" x14ac:dyDescent="0.3">
      <c r="B18" s="18" t="s">
        <v>30</v>
      </c>
      <c r="C18" s="16"/>
      <c r="D18" s="16"/>
      <c r="E18" s="16"/>
      <c r="F18" s="16"/>
      <c r="G18" s="16"/>
      <c r="H18" s="16"/>
      <c r="I18" s="16"/>
      <c r="J18" s="17" t="s">
        <v>13</v>
      </c>
    </row>
    <row r="19" spans="2:10" x14ac:dyDescent="0.3">
      <c r="B19" s="14" t="str">
        <f ca="1">OFFSET('Sales input worksheet'!$N$1,COUNTA('Sales input worksheet'!$C:$C)-1,0)</f>
        <v>Qtr TAFE fees</v>
      </c>
      <c r="C19" s="15"/>
      <c r="D19" s="15"/>
      <c r="E19" s="15"/>
      <c r="F19" s="15"/>
      <c r="G19" s="15"/>
      <c r="H19" s="15"/>
      <c r="I19" s="15"/>
      <c r="J19" s="27">
        <v>2500</v>
      </c>
    </row>
    <row r="20" spans="2:10" x14ac:dyDescent="0.3">
      <c r="B20" s="14"/>
      <c r="C20" s="15"/>
      <c r="D20" s="15"/>
      <c r="E20" s="15"/>
      <c r="F20" s="15"/>
      <c r="G20" s="15"/>
      <c r="H20" s="15"/>
      <c r="I20" s="15"/>
      <c r="J20" s="28"/>
    </row>
    <row r="21" spans="2:10" x14ac:dyDescent="0.3">
      <c r="B21" s="14" t="s">
        <v>45</v>
      </c>
      <c r="C21" s="15"/>
      <c r="D21" s="15"/>
      <c r="E21" s="15"/>
      <c r="F21" s="15"/>
      <c r="G21" s="15"/>
      <c r="H21" s="15"/>
      <c r="I21" s="15"/>
      <c r="J21" s="27">
        <v>250</v>
      </c>
    </row>
    <row r="22" spans="2:10" x14ac:dyDescent="0.3">
      <c r="B22" s="13" t="s">
        <v>44</v>
      </c>
      <c r="C22" s="15"/>
      <c r="D22" s="15"/>
      <c r="E22" s="15"/>
      <c r="F22" s="15"/>
      <c r="G22" s="15"/>
      <c r="H22" s="15"/>
      <c r="I22" s="15"/>
      <c r="J22" s="29">
        <v>2750</v>
      </c>
    </row>
    <row r="25" spans="2:10" x14ac:dyDescent="0.3">
      <c r="B25" s="19" t="s">
        <v>31</v>
      </c>
    </row>
    <row r="26" spans="2:10" x14ac:dyDescent="0.3">
      <c r="B26" s="20" t="s">
        <v>40</v>
      </c>
    </row>
    <row r="27" spans="2:10" x14ac:dyDescent="0.3">
      <c r="B27" s="11" t="s">
        <v>41</v>
      </c>
    </row>
    <row r="29" spans="2:10" x14ac:dyDescent="0.3">
      <c r="B29" s="11" t="s">
        <v>451</v>
      </c>
    </row>
    <row r="30" spans="2:10" x14ac:dyDescent="0.3">
      <c r="B30" s="11" t="s">
        <v>452</v>
      </c>
    </row>
    <row r="31" spans="2:10" x14ac:dyDescent="0.3">
      <c r="B31" s="11" t="s">
        <v>453</v>
      </c>
    </row>
    <row r="32" spans="2:10" x14ac:dyDescent="0.3">
      <c r="B32" s="11" t="s">
        <v>454</v>
      </c>
    </row>
    <row r="35" spans="4:4" ht="18" x14ac:dyDescent="0.4">
      <c r="D35" s="21" t="s">
        <v>42</v>
      </c>
    </row>
  </sheetData>
  <mergeCells count="1">
    <mergeCell ref="H3:J4"/>
  </mergeCells>
  <pageMargins left="0.7" right="0.7" top="0.75" bottom="0.75" header="0.3" footer="0.3"/>
  <pageSetup scale="8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6F14D-38F5-4D9A-94A5-FB09A761D154}">
  <sheetPr>
    <tabColor theme="1"/>
  </sheetPr>
  <dimension ref="A1:M76"/>
  <sheetViews>
    <sheetView zoomScale="85" zoomScaleNormal="85" workbookViewId="0">
      <selection activeCell="L68" sqref="L68"/>
    </sheetView>
  </sheetViews>
  <sheetFormatPr defaultRowHeight="14.5" x14ac:dyDescent="0.35"/>
  <cols>
    <col min="1" max="1" width="17.54296875" style="3" customWidth="1"/>
    <col min="2" max="2" width="6.1796875" style="3" customWidth="1"/>
    <col min="3" max="3" width="12" style="3" bestFit="1" customWidth="1"/>
    <col min="5" max="5" width="16.81640625" bestFit="1" customWidth="1"/>
    <col min="7" max="7" width="13.7265625" bestFit="1" customWidth="1"/>
    <col min="8" max="8" width="27" bestFit="1" customWidth="1"/>
    <col min="9" max="9" width="20.1796875" bestFit="1" customWidth="1"/>
    <col min="11" max="11" width="10.54296875" bestFit="1" customWidth="1"/>
    <col min="12" max="12" width="27.54296875" style="3" bestFit="1" customWidth="1"/>
  </cols>
  <sheetData>
    <row r="1" spans="1:13" s="2" customFormat="1" x14ac:dyDescent="0.35">
      <c r="A1" s="7" t="s">
        <v>8</v>
      </c>
      <c r="B1" s="6" t="s">
        <v>11</v>
      </c>
      <c r="C1" s="6" t="s">
        <v>17</v>
      </c>
      <c r="E1" s="2" t="s">
        <v>173</v>
      </c>
      <c r="G1" s="2" t="s">
        <v>178</v>
      </c>
      <c r="H1" s="2" t="s">
        <v>204</v>
      </c>
      <c r="I1" s="2" t="s">
        <v>203</v>
      </c>
      <c r="K1" s="2" t="s">
        <v>125</v>
      </c>
      <c r="L1" s="4" t="s">
        <v>380</v>
      </c>
      <c r="M1" s="2" t="s">
        <v>507</v>
      </c>
    </row>
    <row r="2" spans="1:13" x14ac:dyDescent="0.35">
      <c r="A2" s="8"/>
    </row>
    <row r="3" spans="1:13" x14ac:dyDescent="0.35">
      <c r="A3" s="3" t="s">
        <v>6</v>
      </c>
      <c r="B3" s="9">
        <v>0.1</v>
      </c>
      <c r="C3" s="3" t="s">
        <v>19</v>
      </c>
      <c r="D3">
        <v>7</v>
      </c>
      <c r="E3" t="s">
        <v>174</v>
      </c>
      <c r="F3">
        <v>37.5</v>
      </c>
      <c r="G3" t="s">
        <v>179</v>
      </c>
      <c r="H3" t="s">
        <v>119</v>
      </c>
      <c r="I3" t="s">
        <v>208</v>
      </c>
      <c r="J3" t="s">
        <v>223</v>
      </c>
      <c r="K3" t="s">
        <v>268</v>
      </c>
      <c r="L3" s="3" t="str">
        <f>'Accounts worksheet'!B19</f>
        <v>Stationary</v>
      </c>
      <c r="M3" t="s">
        <v>507</v>
      </c>
    </row>
    <row r="4" spans="1:13" x14ac:dyDescent="0.35">
      <c r="A4" s="3" t="s">
        <v>7</v>
      </c>
      <c r="B4" s="9">
        <v>0</v>
      </c>
      <c r="C4" s="3" t="s">
        <v>20</v>
      </c>
      <c r="D4">
        <v>14</v>
      </c>
      <c r="E4" t="s">
        <v>175</v>
      </c>
      <c r="G4" t="s">
        <v>180</v>
      </c>
      <c r="H4" t="s">
        <v>130</v>
      </c>
      <c r="I4" t="s">
        <v>207</v>
      </c>
      <c r="J4" t="s">
        <v>222</v>
      </c>
      <c r="K4" t="s">
        <v>269</v>
      </c>
      <c r="L4" s="3" t="str">
        <f>'Accounts worksheet'!B20</f>
        <v>Bank fees</v>
      </c>
      <c r="M4" t="s">
        <v>508</v>
      </c>
    </row>
    <row r="5" spans="1:13" x14ac:dyDescent="0.35">
      <c r="C5" s="3" t="s">
        <v>18</v>
      </c>
      <c r="D5">
        <v>30</v>
      </c>
      <c r="E5" t="s">
        <v>176</v>
      </c>
      <c r="H5" t="s">
        <v>131</v>
      </c>
      <c r="L5" s="3" t="str">
        <f>'Accounts worksheet'!B21</f>
        <v>Cleaning</v>
      </c>
    </row>
    <row r="6" spans="1:13" x14ac:dyDescent="0.35">
      <c r="A6" s="3" t="s">
        <v>78</v>
      </c>
      <c r="C6" s="3" t="s">
        <v>58</v>
      </c>
      <c r="D6">
        <v>60</v>
      </c>
      <c r="E6" t="s">
        <v>177</v>
      </c>
      <c r="H6" t="s">
        <v>137</v>
      </c>
      <c r="L6" s="3" t="str">
        <f>'Accounts worksheet'!B22</f>
        <v>General expenses</v>
      </c>
    </row>
    <row r="7" spans="1:13" x14ac:dyDescent="0.35">
      <c r="A7" s="3" t="s">
        <v>75</v>
      </c>
      <c r="L7" s="3" t="str">
        <f>'Accounts worksheet'!B23</f>
        <v>Legal</v>
      </c>
    </row>
    <row r="8" spans="1:13" x14ac:dyDescent="0.35">
      <c r="A8" s="3" t="s">
        <v>113</v>
      </c>
      <c r="L8" s="3" t="str">
        <f>'Accounts worksheet'!B24</f>
        <v>Accounting</v>
      </c>
    </row>
    <row r="9" spans="1:13" x14ac:dyDescent="0.35">
      <c r="L9" s="3" t="str">
        <f>'Accounts worksheet'!B25</f>
        <v>Utilities</v>
      </c>
    </row>
    <row r="10" spans="1:13" x14ac:dyDescent="0.35">
      <c r="L10" s="3" t="str">
        <f>'Accounts worksheet'!B26</f>
        <v>Motor vehicle expenses</v>
      </c>
    </row>
    <row r="11" spans="1:13" x14ac:dyDescent="0.35">
      <c r="L11" s="3" t="str">
        <f>'Accounts worksheet'!B27</f>
        <v>FBT</v>
      </c>
    </row>
    <row r="12" spans="1:13" x14ac:dyDescent="0.35">
      <c r="L12" s="3" t="str">
        <f>'Accounts worksheet'!B28</f>
        <v>Contractors &amp; consultants</v>
      </c>
    </row>
    <row r="13" spans="1:13" x14ac:dyDescent="0.35">
      <c r="L13" s="3" t="str">
        <f>'Accounts worksheet'!B29</f>
        <v>Rent</v>
      </c>
    </row>
    <row r="14" spans="1:13" x14ac:dyDescent="0.35">
      <c r="L14" s="3" t="str">
        <f>'Accounts worksheet'!B30</f>
        <v>Telephone &amp; internet</v>
      </c>
    </row>
    <row r="15" spans="1:13" x14ac:dyDescent="0.35">
      <c r="L15" s="3" t="str">
        <f>'Accounts worksheet'!B31</f>
        <v>Travel</v>
      </c>
    </row>
    <row r="16" spans="1:13" x14ac:dyDescent="0.35">
      <c r="L16" s="3" t="str">
        <f>'Accounts worksheet'!B32</f>
        <v>Freight &amp; courier</v>
      </c>
    </row>
    <row r="17" spans="12:12" x14ac:dyDescent="0.35">
      <c r="L17" s="3" t="str">
        <f>'Accounts worksheet'!B33</f>
        <v>Advertising</v>
      </c>
    </row>
    <row r="18" spans="12:12" x14ac:dyDescent="0.35">
      <c r="L18" s="3" t="str">
        <f>'Accounts worksheet'!B34</f>
        <v>Subscriptions</v>
      </c>
    </row>
    <row r="19" spans="12:12" x14ac:dyDescent="0.35">
      <c r="L19" s="3" t="str">
        <f>'Accounts worksheet'!B35</f>
        <v>Director's fees</v>
      </c>
    </row>
    <row r="20" spans="12:12" x14ac:dyDescent="0.35">
      <c r="L20" s="3" t="str">
        <f>'Accounts worksheet'!B36</f>
        <v>Fines &amp; penalties</v>
      </c>
    </row>
    <row r="21" spans="12:12" x14ac:dyDescent="0.35">
      <c r="L21" s="3" t="str">
        <f>'Accounts worksheet'!B37</f>
        <v>Depreciation expense</v>
      </c>
    </row>
    <row r="22" spans="12:12" x14ac:dyDescent="0.35">
      <c r="L22" s="3" t="str">
        <f>'Accounts worksheet'!B38</f>
        <v>Loss on asset disposal</v>
      </c>
    </row>
    <row r="23" spans="12:12" x14ac:dyDescent="0.35">
      <c r="L23" s="3" t="str">
        <f>'Accounts worksheet'!B39</f>
        <v>Sundry expenses</v>
      </c>
    </row>
    <row r="24" spans="12:12" x14ac:dyDescent="0.35">
      <c r="L24" s="3" t="str">
        <f>'Accounts worksheet'!B40</f>
        <v>Salaries and wages</v>
      </c>
    </row>
    <row r="25" spans="12:12" x14ac:dyDescent="0.35">
      <c r="L25" s="3" t="str">
        <f>'Accounts worksheet'!B41</f>
        <v>PAYG withholding</v>
      </c>
    </row>
    <row r="26" spans="12:12" x14ac:dyDescent="0.35">
      <c r="L26" s="3" t="str">
        <f>'Accounts worksheet'!B42</f>
        <v>Superannuation</v>
      </c>
    </row>
    <row r="27" spans="12:12" x14ac:dyDescent="0.35">
      <c r="L27" s="3" t="str">
        <f>'Accounts worksheet'!B43</f>
        <v>Annual leave</v>
      </c>
    </row>
    <row r="28" spans="12:12" x14ac:dyDescent="0.35">
      <c r="L28" s="3" t="str">
        <f>'Accounts worksheet'!B44</f>
        <v>Sick leave</v>
      </c>
    </row>
    <row r="29" spans="12:12" x14ac:dyDescent="0.35">
      <c r="L29" s="3" t="str">
        <f>'Accounts worksheet'!B45</f>
        <v>Payroll tax</v>
      </c>
    </row>
    <row r="30" spans="12:12" x14ac:dyDescent="0.35">
      <c r="L30" s="3" t="str">
        <f>'Accounts worksheet'!B46</f>
        <v>Raw materials wastage</v>
      </c>
    </row>
    <row r="31" spans="12:12" x14ac:dyDescent="0.35">
      <c r="L31" s="3" t="str">
        <f>'Accounts worksheet'!B47</f>
        <v>Expense type</v>
      </c>
    </row>
    <row r="32" spans="12:12" x14ac:dyDescent="0.35">
      <c r="L32" s="3" t="str">
        <f>'Accounts worksheet'!B48</f>
        <v>Expense type</v>
      </c>
    </row>
    <row r="33" spans="12:12" x14ac:dyDescent="0.35">
      <c r="L33" s="3" t="str">
        <f>'Accounts worksheet'!B49</f>
        <v>Expense type</v>
      </c>
    </row>
    <row r="34" spans="12:12" x14ac:dyDescent="0.35">
      <c r="L34" s="3" t="str">
        <f>'Accounts worksheet'!B50</f>
        <v>Expense type</v>
      </c>
    </row>
    <row r="35" spans="12:12" x14ac:dyDescent="0.35">
      <c r="L35" s="3" t="str">
        <f>'Accounts worksheet'!B51</f>
        <v>Expense type</v>
      </c>
    </row>
    <row r="37" spans="12:12" x14ac:dyDescent="0.35">
      <c r="L37" s="3" t="str">
        <f>'Accounts worksheet'!B65</f>
        <v>Inventory - Dining chair</v>
      </c>
    </row>
    <row r="38" spans="12:12" x14ac:dyDescent="0.35">
      <c r="L38" s="3" t="str">
        <f>'Accounts worksheet'!B66</f>
        <v>Inventory - Bed frame</v>
      </c>
    </row>
    <row r="39" spans="12:12" x14ac:dyDescent="0.35">
      <c r="L39" s="3" t="str">
        <f>'Accounts worksheet'!B67</f>
        <v>Inventory - Bedside table</v>
      </c>
    </row>
    <row r="40" spans="12:12" x14ac:dyDescent="0.35">
      <c r="L40" s="3" t="str">
        <f>'Accounts worksheet'!B68</f>
        <v>Inventory - Desk</v>
      </c>
    </row>
    <row r="41" spans="12:12" x14ac:dyDescent="0.35">
      <c r="L41" s="3" t="str">
        <f>'Accounts worksheet'!B69</f>
        <v>Inventory - item</v>
      </c>
    </row>
    <row r="42" spans="12:12" x14ac:dyDescent="0.35">
      <c r="L42" s="3" t="str">
        <f>'Accounts worksheet'!B70</f>
        <v>Inventory - item</v>
      </c>
    </row>
    <row r="43" spans="12:12" x14ac:dyDescent="0.35">
      <c r="L43" s="3" t="str">
        <f>'Accounts worksheet'!B71</f>
        <v>Inventory - item</v>
      </c>
    </row>
    <row r="44" spans="12:12" x14ac:dyDescent="0.35">
      <c r="L44" s="3" t="str">
        <f>'Accounts worksheet'!B72</f>
        <v>Inventory - item</v>
      </c>
    </row>
    <row r="45" spans="12:12" x14ac:dyDescent="0.35">
      <c r="L45" s="3" t="str">
        <f>'Accounts worksheet'!B73</f>
        <v>Inventory - item</v>
      </c>
    </row>
    <row r="46" spans="12:12" x14ac:dyDescent="0.35">
      <c r="L46" s="3" t="str">
        <f>'Accounts worksheet'!B74</f>
        <v>Inventory - item</v>
      </c>
    </row>
    <row r="47" spans="12:12" x14ac:dyDescent="0.35">
      <c r="L47" s="3" t="str">
        <f>'Accounts worksheet'!B75</f>
        <v>Inventory - item</v>
      </c>
    </row>
    <row r="48" spans="12:12" x14ac:dyDescent="0.35">
      <c r="L48" s="3" t="str">
        <f>'Accounts worksheet'!B76</f>
        <v>Inventory - item</v>
      </c>
    </row>
    <row r="49" spans="12:12" x14ac:dyDescent="0.35">
      <c r="L49" s="3" t="str">
        <f>'Accounts worksheet'!B77</f>
        <v>Inventory - item</v>
      </c>
    </row>
    <row r="50" spans="12:12" x14ac:dyDescent="0.35">
      <c r="L50" s="3" t="str">
        <f>'Accounts worksheet'!B78</f>
        <v>Inventory - item</v>
      </c>
    </row>
    <row r="51" spans="12:12" x14ac:dyDescent="0.35">
      <c r="L51" s="3" t="str">
        <f>'Accounts worksheet'!B79</f>
        <v>Inventory - item</v>
      </c>
    </row>
    <row r="52" spans="12:12" x14ac:dyDescent="0.35">
      <c r="L52" s="3" t="str">
        <f>'Accounts worksheet'!B80</f>
        <v>Inventory - item</v>
      </c>
    </row>
    <row r="53" spans="12:12" x14ac:dyDescent="0.35">
      <c r="L53" s="3" t="str">
        <f>'Accounts worksheet'!B81</f>
        <v>Inventory - item</v>
      </c>
    </row>
    <row r="54" spans="12:12" x14ac:dyDescent="0.35">
      <c r="L54" s="3" t="str">
        <f>'Accounts worksheet'!B82</f>
        <v>Inventory - item</v>
      </c>
    </row>
    <row r="55" spans="12:12" x14ac:dyDescent="0.35">
      <c r="L55" s="3" t="str">
        <f>'Accounts worksheet'!B83</f>
        <v>Materials - custom table</v>
      </c>
    </row>
    <row r="56" spans="12:12" x14ac:dyDescent="0.35">
      <c r="L56" s="3" t="str">
        <f>'Accounts worksheet'!B84</f>
        <v>Materials - custom chair</v>
      </c>
    </row>
    <row r="57" spans="12:12" x14ac:dyDescent="0.35">
      <c r="L57" s="3" t="str">
        <f>'Accounts worksheet'!B85</f>
        <v>Materials - item</v>
      </c>
    </row>
    <row r="58" spans="12:12" x14ac:dyDescent="0.35">
      <c r="L58" s="3" t="str">
        <f>'Accounts worksheet'!B86</f>
        <v>Materials - item</v>
      </c>
    </row>
    <row r="59" spans="12:12" x14ac:dyDescent="0.35">
      <c r="L59" s="3" t="str">
        <f>'Accounts worksheet'!B87</f>
        <v>Materials - item</v>
      </c>
    </row>
    <row r="60" spans="12:12" x14ac:dyDescent="0.35">
      <c r="L60" s="3" t="str">
        <f>'Accounts worksheet'!B88</f>
        <v>Materials - item</v>
      </c>
    </row>
    <row r="61" spans="12:12" x14ac:dyDescent="0.35">
      <c r="L61" s="3" t="str">
        <f>'Accounts worksheet'!B89</f>
        <v>Materials - item</v>
      </c>
    </row>
    <row r="62" spans="12:12" x14ac:dyDescent="0.35">
      <c r="L62" s="3" t="str">
        <f>'Accounts worksheet'!B90</f>
        <v>Materials - item</v>
      </c>
    </row>
    <row r="63" spans="12:12" x14ac:dyDescent="0.35">
      <c r="L63" s="3" t="str">
        <f>'Accounts worksheet'!B91</f>
        <v>Materials - item</v>
      </c>
    </row>
    <row r="64" spans="12:12" x14ac:dyDescent="0.35">
      <c r="L64" s="3" t="str">
        <f>'Accounts worksheet'!B92</f>
        <v>Materials - item</v>
      </c>
    </row>
    <row r="65" spans="12:12" x14ac:dyDescent="0.35">
      <c r="L65" s="3" t="str">
        <f>'Accounts worksheet'!B93</f>
        <v>Materials - item</v>
      </c>
    </row>
    <row r="66" spans="12:12" x14ac:dyDescent="0.35">
      <c r="L66" s="3" t="str">
        <f>'Accounts worksheet'!B94</f>
        <v>Materials - item</v>
      </c>
    </row>
    <row r="67" spans="12:12" x14ac:dyDescent="0.35">
      <c r="L67" s="3" t="str">
        <f>'Accounts worksheet'!B95</f>
        <v>Materials - item</v>
      </c>
    </row>
    <row r="68" spans="12:12" x14ac:dyDescent="0.35">
      <c r="L68" s="3" t="str">
        <f>'Accounts worksheet'!B96</f>
        <v>Materials - item</v>
      </c>
    </row>
    <row r="69" spans="12:12" x14ac:dyDescent="0.35">
      <c r="L69" s="3" t="str">
        <f>'Accounts worksheet'!B97</f>
        <v>Materials - item</v>
      </c>
    </row>
    <row r="70" spans="12:12" x14ac:dyDescent="0.35">
      <c r="L70" s="3" t="str">
        <f>'Accounts worksheet'!B98</f>
        <v>Materials - item</v>
      </c>
    </row>
    <row r="71" spans="12:12" x14ac:dyDescent="0.35">
      <c r="L71" s="3" t="str">
        <f>'Accounts worksheet'!B99</f>
        <v>Materials - item</v>
      </c>
    </row>
    <row r="73" spans="12:12" x14ac:dyDescent="0.35">
      <c r="L73" s="3" t="str">
        <f>'Accounts worksheet'!B102</f>
        <v>Property, plant &amp; equipment</v>
      </c>
    </row>
    <row r="74" spans="12:12" x14ac:dyDescent="0.35">
      <c r="L74" s="3" t="str">
        <f>'Accounts worksheet'!B104</f>
        <v>Office equipment</v>
      </c>
    </row>
    <row r="75" spans="12:12" x14ac:dyDescent="0.35">
      <c r="L75" s="3" t="str">
        <f>'Accounts worksheet'!B106</f>
        <v>Computer equipment</v>
      </c>
    </row>
    <row r="76" spans="12:12" x14ac:dyDescent="0.35">
      <c r="L76" s="3" t="str">
        <f>'Accounts worksheet'!B108</f>
        <v>Motor vehicles</v>
      </c>
    </row>
  </sheetData>
  <conditionalFormatting sqref="A1:A2">
    <cfRule type="expression" dxfId="0" priority="1">
      <formula>_xlfn.ISFORMULA(A1)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35BA9-F37B-4145-999C-39E41ED098D3}">
  <dimension ref="A1:J57"/>
  <sheetViews>
    <sheetView showGridLines="0" workbookViewId="0">
      <selection activeCell="B6" sqref="B6:B7"/>
    </sheetView>
  </sheetViews>
  <sheetFormatPr defaultColWidth="0" defaultRowHeight="14.5" zeroHeight="1" x14ac:dyDescent="0.35"/>
  <cols>
    <col min="1" max="1" width="9.54296875" customWidth="1"/>
    <col min="2" max="2" width="25.81640625" customWidth="1"/>
    <col min="3" max="3" width="13.7265625" customWidth="1"/>
    <col min="4" max="4" width="9.54296875" customWidth="1"/>
    <col min="5" max="5" width="25.81640625" customWidth="1"/>
    <col min="6" max="6" width="13.7265625" style="77" customWidth="1"/>
    <col min="7" max="7" width="3" customWidth="1"/>
    <col min="8" max="8" width="25.81640625" customWidth="1"/>
    <col min="9" max="9" width="13.7265625" customWidth="1"/>
    <col min="10" max="10" width="9.1796875" customWidth="1"/>
    <col min="11" max="16384" width="9.1796875" hidden="1"/>
  </cols>
  <sheetData>
    <row r="1" spans="1:9" ht="18.5" x14ac:dyDescent="0.45">
      <c r="A1" s="125" t="str">
        <f>'Business Info'!$B$6</f>
        <v>Ken's Carpentry Business</v>
      </c>
      <c r="B1" s="126"/>
      <c r="C1" s="126"/>
      <c r="D1" s="126"/>
      <c r="E1" s="126"/>
      <c r="F1" s="126"/>
      <c r="G1" s="126"/>
      <c r="H1" s="126"/>
      <c r="I1" s="126"/>
    </row>
    <row r="2" spans="1:9" x14ac:dyDescent="0.35">
      <c r="A2" s="126" t="str">
        <f>"Financial year ending: "&amp;TEXT('Business Info'!$B$2,"dd mmmm yy")</f>
        <v>Financial year ending: 30 June 27</v>
      </c>
      <c r="B2" s="126"/>
      <c r="C2" s="126"/>
      <c r="D2" s="126"/>
      <c r="E2" s="126"/>
      <c r="F2" s="127"/>
      <c r="G2" s="126"/>
      <c r="H2" s="126"/>
      <c r="I2" s="126"/>
    </row>
    <row r="3" spans="1:9" ht="10.5" customHeight="1" x14ac:dyDescent="0.35">
      <c r="A3" s="126"/>
      <c r="B3" s="126"/>
      <c r="C3" s="126"/>
      <c r="D3" s="126"/>
      <c r="E3" s="126"/>
      <c r="F3" s="127"/>
      <c r="G3" s="126"/>
      <c r="H3" s="126"/>
      <c r="I3" s="126"/>
    </row>
    <row r="4" spans="1:9" ht="15.5" x14ac:dyDescent="0.35">
      <c r="A4" s="126"/>
      <c r="B4" s="128" t="s">
        <v>468</v>
      </c>
      <c r="C4" s="126"/>
      <c r="D4" s="126"/>
      <c r="E4" s="128" t="s">
        <v>467</v>
      </c>
      <c r="F4" s="127"/>
      <c r="G4" s="126"/>
      <c r="H4" s="126"/>
      <c r="I4" s="126"/>
    </row>
    <row r="5" spans="1:9" x14ac:dyDescent="0.35">
      <c r="A5" s="126"/>
      <c r="B5" s="126"/>
      <c r="C5" s="126"/>
      <c r="D5" s="126"/>
      <c r="E5" s="126"/>
      <c r="F5" s="127"/>
      <c r="G5" s="126"/>
      <c r="H5" s="126"/>
      <c r="I5" s="126"/>
    </row>
    <row r="6" spans="1:9" x14ac:dyDescent="0.35">
      <c r="A6" s="126"/>
      <c r="B6" s="480" t="s">
        <v>329</v>
      </c>
      <c r="C6" s="468">
        <f>SUM('Accounts worksheet'!$L$6:$L$7)</f>
        <v>2650</v>
      </c>
      <c r="D6" s="126"/>
      <c r="E6" s="476" t="s">
        <v>334</v>
      </c>
      <c r="F6" s="468">
        <f>'Accounts worksheet'!$L$61</f>
        <v>72569.279999999999</v>
      </c>
      <c r="G6" s="126"/>
      <c r="H6" s="470" t="s">
        <v>330</v>
      </c>
      <c r="I6" s="468">
        <f ca="1">'Accounts worksheet'!$L$112</f>
        <v>122324.00115384618</v>
      </c>
    </row>
    <row r="7" spans="1:9" x14ac:dyDescent="0.35">
      <c r="A7" s="126"/>
      <c r="B7" s="481"/>
      <c r="C7" s="469"/>
      <c r="D7" s="126"/>
      <c r="E7" s="477"/>
      <c r="F7" s="469"/>
      <c r="G7" s="126"/>
      <c r="H7" s="471"/>
      <c r="I7" s="469"/>
    </row>
    <row r="8" spans="1:9" x14ac:dyDescent="0.35">
      <c r="A8" s="126"/>
      <c r="B8" s="129"/>
      <c r="C8" s="126"/>
      <c r="D8" s="126"/>
      <c r="E8" s="129"/>
      <c r="F8" s="127"/>
      <c r="G8" s="126"/>
      <c r="H8" s="129"/>
      <c r="I8" s="126"/>
    </row>
    <row r="9" spans="1:9" x14ac:dyDescent="0.35">
      <c r="A9" s="126"/>
      <c r="B9" s="480" t="s">
        <v>466</v>
      </c>
      <c r="C9" s="468">
        <f>SUM('Accounts worksheet'!$L$8:$L$10)</f>
        <v>45897.26</v>
      </c>
      <c r="D9" s="126"/>
      <c r="E9" s="476" t="s">
        <v>125</v>
      </c>
      <c r="F9" s="468">
        <f>SUM('Accounts worksheet'!$L$65:$L$99)</f>
        <v>5265.5303030303039</v>
      </c>
      <c r="G9" s="126"/>
      <c r="H9" s="474" t="s">
        <v>325</v>
      </c>
      <c r="I9" s="468">
        <f ca="1">'Accounts worksheet'!$L$60-'Accounts worksheet'!$L$111</f>
        <v>23953.809149184119</v>
      </c>
    </row>
    <row r="10" spans="1:9" x14ac:dyDescent="0.35">
      <c r="A10" s="126"/>
      <c r="B10" s="481"/>
      <c r="C10" s="469"/>
      <c r="D10" s="126"/>
      <c r="E10" s="477"/>
      <c r="F10" s="469"/>
      <c r="G10" s="126"/>
      <c r="H10" s="475"/>
      <c r="I10" s="469"/>
    </row>
    <row r="11" spans="1:9" x14ac:dyDescent="0.35">
      <c r="A11" s="126"/>
      <c r="B11" s="129"/>
      <c r="C11" s="126"/>
      <c r="D11" s="126"/>
      <c r="E11" s="129"/>
      <c r="F11" s="127"/>
      <c r="G11" s="126"/>
      <c r="H11" s="129"/>
      <c r="I11" s="126"/>
    </row>
    <row r="12" spans="1:9" x14ac:dyDescent="0.35">
      <c r="A12" s="126"/>
      <c r="B12" s="478" t="s">
        <v>117</v>
      </c>
      <c r="C12" s="468">
        <f>'Accounts worksheet'!$L$12</f>
        <v>1714.469696969697</v>
      </c>
      <c r="D12" s="126"/>
      <c r="E12" s="476" t="s">
        <v>331</v>
      </c>
      <c r="F12" s="468">
        <f ca="1">'Accounts worksheet'!$L$62</f>
        <v>63204</v>
      </c>
      <c r="G12" s="126"/>
      <c r="H12" s="474" t="s">
        <v>332</v>
      </c>
      <c r="I12" s="468">
        <f ca="1">'Accounts worksheet'!$L$126</f>
        <v>139485.51686407215</v>
      </c>
    </row>
    <row r="13" spans="1:9" x14ac:dyDescent="0.35">
      <c r="A13" s="126"/>
      <c r="B13" s="479"/>
      <c r="C13" s="469"/>
      <c r="D13" s="126"/>
      <c r="E13" s="477"/>
      <c r="F13" s="469"/>
      <c r="G13" s="126"/>
      <c r="H13" s="475"/>
      <c r="I13" s="469"/>
    </row>
    <row r="14" spans="1:9" x14ac:dyDescent="0.35">
      <c r="A14" s="126"/>
      <c r="B14" s="129"/>
      <c r="C14" s="126"/>
      <c r="D14" s="126"/>
      <c r="E14" s="126"/>
      <c r="F14" s="127"/>
      <c r="G14" s="126"/>
      <c r="H14" s="126"/>
      <c r="I14" s="126"/>
    </row>
    <row r="15" spans="1:9" x14ac:dyDescent="0.35">
      <c r="A15" s="126"/>
      <c r="B15" s="478" t="s">
        <v>263</v>
      </c>
      <c r="C15" s="468">
        <f>'Accounts worksheet'!$L$17</f>
        <v>36076.949400624515</v>
      </c>
      <c r="D15" s="126"/>
      <c r="E15" s="126"/>
      <c r="F15" s="127"/>
      <c r="G15" s="126"/>
      <c r="H15" s="126"/>
      <c r="I15" s="126"/>
    </row>
    <row r="16" spans="1:9" x14ac:dyDescent="0.35">
      <c r="A16" s="126"/>
      <c r="B16" s="479"/>
      <c r="C16" s="469"/>
      <c r="D16" s="126"/>
      <c r="E16" s="126"/>
      <c r="F16" s="127"/>
      <c r="G16" s="126"/>
      <c r="H16" s="126"/>
      <c r="I16" s="126"/>
    </row>
    <row r="17" spans="1:9" x14ac:dyDescent="0.35">
      <c r="A17" s="130"/>
      <c r="B17" s="129"/>
      <c r="C17" s="126"/>
      <c r="D17" s="126"/>
      <c r="E17" s="126"/>
      <c r="F17" s="127"/>
      <c r="G17" s="126"/>
      <c r="H17" s="126"/>
      <c r="I17" s="126"/>
    </row>
    <row r="18" spans="1:9" x14ac:dyDescent="0.35">
      <c r="A18" s="126"/>
      <c r="B18" s="472" t="s">
        <v>333</v>
      </c>
      <c r="C18" s="468">
        <f>'Accounts worksheet'!L53</f>
        <v>10755.840902405791</v>
      </c>
      <c r="D18" s="126"/>
      <c r="E18" s="130"/>
      <c r="F18" s="127"/>
      <c r="G18" s="126"/>
      <c r="H18" s="126"/>
      <c r="I18" s="126"/>
    </row>
    <row r="19" spans="1:9" x14ac:dyDescent="0.35">
      <c r="A19" s="126"/>
      <c r="B19" s="473"/>
      <c r="C19" s="469"/>
      <c r="D19" s="126"/>
      <c r="E19" s="126"/>
      <c r="F19" s="127"/>
      <c r="G19" s="126"/>
      <c r="H19" s="126"/>
      <c r="I19" s="126"/>
    </row>
    <row r="20" spans="1:9" x14ac:dyDescent="0.35"/>
    <row r="21" spans="1:9" x14ac:dyDescent="0.35"/>
    <row r="22" spans="1:9" x14ac:dyDescent="0.35"/>
    <row r="23" spans="1:9" x14ac:dyDescent="0.35"/>
    <row r="24" spans="1:9" x14ac:dyDescent="0.35"/>
    <row r="25" spans="1:9" x14ac:dyDescent="0.35"/>
    <row r="26" spans="1:9" x14ac:dyDescent="0.35"/>
    <row r="27" spans="1:9" x14ac:dyDescent="0.35"/>
    <row r="28" spans="1:9" x14ac:dyDescent="0.35"/>
    <row r="29" spans="1:9" x14ac:dyDescent="0.35"/>
    <row r="30" spans="1:9" x14ac:dyDescent="0.35"/>
    <row r="31" spans="1:9" x14ac:dyDescent="0.35"/>
    <row r="32" spans="1: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row r="56" x14ac:dyDescent="0.35"/>
    <row r="57" x14ac:dyDescent="0.35"/>
  </sheetData>
  <sheetProtection algorithmName="SHA-512" hashValue="6fsr7OrYMIVHJNt3k5G3ruNvpf0Rn/efAjY34QovAOJPdPvwLAcYdtU9wJO7giPip4J25EChFdCggtiKjk7maA==" saltValue="Uiy8+Jv4BQQ77Z6z+rDC0g==" spinCount="100000" sheet="1" objects="1" scenarios="1"/>
  <mergeCells count="22">
    <mergeCell ref="E6:E7"/>
    <mergeCell ref="E12:E13"/>
    <mergeCell ref="B6:B7"/>
    <mergeCell ref="C6:C7"/>
    <mergeCell ref="B12:B13"/>
    <mergeCell ref="C12:C13"/>
    <mergeCell ref="B9:B10"/>
    <mergeCell ref="C9:C10"/>
    <mergeCell ref="C18:C19"/>
    <mergeCell ref="B18:B19"/>
    <mergeCell ref="H12:H13"/>
    <mergeCell ref="E9:E10"/>
    <mergeCell ref="H9:H10"/>
    <mergeCell ref="B15:B16"/>
    <mergeCell ref="C15:C16"/>
    <mergeCell ref="I6:I7"/>
    <mergeCell ref="I12:I13"/>
    <mergeCell ref="I9:I10"/>
    <mergeCell ref="F6:F7"/>
    <mergeCell ref="F12:F13"/>
    <mergeCell ref="F9:F10"/>
    <mergeCell ref="H6:H7"/>
  </mergeCells>
  <conditionalFormatting sqref="C18:C19">
    <cfRule type="cellIs" dxfId="74" priority="3" operator="lessThan">
      <formula>0</formula>
    </cfRule>
    <cfRule type="cellIs" dxfId="73" priority="4" operator="greaterThan">
      <formula>0</formula>
    </cfRule>
  </conditionalFormatting>
  <conditionalFormatting sqref="I12:I13">
    <cfRule type="cellIs" dxfId="72" priority="1" operator="lessThan">
      <formula>0</formula>
    </cfRule>
    <cfRule type="cellIs" dxfId="71" priority="2" operator="greaterThan">
      <formula>0</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09A50-66AC-41CC-AD70-45909F5E470E}">
  <dimension ref="A1:N26"/>
  <sheetViews>
    <sheetView showGridLines="0" zoomScale="85" zoomScaleNormal="85" workbookViewId="0">
      <selection activeCell="I8" sqref="I8"/>
    </sheetView>
  </sheetViews>
  <sheetFormatPr defaultRowHeight="14.5" x14ac:dyDescent="0.35"/>
  <cols>
    <col min="1" max="1" width="4" bestFit="1" customWidth="1"/>
    <col min="2" max="2" width="28.54296875" bestFit="1" customWidth="1"/>
    <col min="3" max="3" width="9.1796875" style="53"/>
    <col min="7" max="7" width="8.26953125" bestFit="1" customWidth="1"/>
    <col min="8" max="8" width="11" bestFit="1" customWidth="1"/>
    <col min="9" max="9" width="18.1796875" customWidth="1"/>
    <col min="13" max="13" width="11" bestFit="1" customWidth="1"/>
    <col min="14" max="14" width="18.81640625" customWidth="1"/>
  </cols>
  <sheetData>
    <row r="1" spans="1:14" x14ac:dyDescent="0.35">
      <c r="A1">
        <f>'Accounts worksheet'!A19</f>
        <v>301</v>
      </c>
      <c r="B1" t="str">
        <f>'Accounts worksheet'!B19</f>
        <v>Stationary</v>
      </c>
      <c r="C1" s="53">
        <f>VLOOKUP($A1,'Accounts worksheet'!$A$19:$L$51,COLUMNS('Accounts worksheet'!$A:$L),0)</f>
        <v>1000</v>
      </c>
      <c r="G1" s="99" t="s">
        <v>492</v>
      </c>
      <c r="H1" s="100"/>
      <c r="I1" s="99" t="s">
        <v>493</v>
      </c>
      <c r="L1" s="99" t="s">
        <v>492</v>
      </c>
      <c r="M1" s="99"/>
      <c r="N1" s="99" t="s">
        <v>494</v>
      </c>
    </row>
    <row r="2" spans="1:14" x14ac:dyDescent="0.35">
      <c r="A2">
        <f>'Accounts worksheet'!A20</f>
        <v>302</v>
      </c>
      <c r="B2" t="str">
        <f>'Accounts worksheet'!B20</f>
        <v>Bank fees</v>
      </c>
      <c r="C2" s="53">
        <f>VLOOKUP($A2,'Accounts worksheet'!$A$19:$L$51,COLUMNS('Accounts worksheet'!$A:$L),0)</f>
        <v>0</v>
      </c>
      <c r="G2" s="1">
        <v>1</v>
      </c>
      <c r="H2" s="3" t="s">
        <v>495</v>
      </c>
      <c r="I2" s="34">
        <f>'Sales input worksheet'!R2</f>
        <v>10375</v>
      </c>
      <c r="L2" s="1">
        <v>1</v>
      </c>
      <c r="M2" s="3" t="s">
        <v>495</v>
      </c>
      <c r="N2" s="34">
        <f>'Purchases Input worksheet'!S2</f>
        <v>0</v>
      </c>
    </row>
    <row r="3" spans="1:14" x14ac:dyDescent="0.35">
      <c r="A3">
        <f>'Accounts worksheet'!A21</f>
        <v>303</v>
      </c>
      <c r="B3" t="str">
        <f>'Accounts worksheet'!B21</f>
        <v>Cleaning</v>
      </c>
      <c r="C3" s="53">
        <f>VLOOKUP($A3,'Accounts worksheet'!$A$19:$L$51,COLUMNS('Accounts worksheet'!$A:$L),0)</f>
        <v>0</v>
      </c>
      <c r="G3" s="1">
        <v>2</v>
      </c>
      <c r="H3" s="3" t="s">
        <v>496</v>
      </c>
      <c r="I3" s="34">
        <f>'Sales input worksheet'!R3</f>
        <v>0</v>
      </c>
      <c r="L3" s="1">
        <v>2</v>
      </c>
      <c r="M3" s="3" t="s">
        <v>496</v>
      </c>
      <c r="N3" s="34">
        <f>'Purchases Input worksheet'!S3</f>
        <v>0</v>
      </c>
    </row>
    <row r="4" spans="1:14" x14ac:dyDescent="0.35">
      <c r="A4">
        <f>'Accounts worksheet'!A22</f>
        <v>304</v>
      </c>
      <c r="B4" t="str">
        <f>'Accounts worksheet'!B22</f>
        <v>General expenses</v>
      </c>
      <c r="C4" s="53">
        <f>VLOOKUP($A4,'Accounts worksheet'!$A$19:$L$51,COLUMNS('Accounts worksheet'!$A:$L),0)</f>
        <v>0</v>
      </c>
      <c r="G4" s="1">
        <v>3</v>
      </c>
      <c r="H4" s="3" t="s">
        <v>497</v>
      </c>
      <c r="I4" s="34">
        <f>'Sales input worksheet'!R4</f>
        <v>0</v>
      </c>
      <c r="L4" s="1">
        <v>3</v>
      </c>
      <c r="M4" s="3" t="s">
        <v>497</v>
      </c>
      <c r="N4" s="34">
        <f>'Purchases Input worksheet'!S4</f>
        <v>0</v>
      </c>
    </row>
    <row r="5" spans="1:14" x14ac:dyDescent="0.35">
      <c r="A5">
        <f>'Accounts worksheet'!A23</f>
        <v>305</v>
      </c>
      <c r="B5" t="str">
        <f>'Accounts worksheet'!B23</f>
        <v>Legal</v>
      </c>
      <c r="C5" s="53">
        <f>VLOOKUP($A5,'Accounts worksheet'!$A$19:$L$51,COLUMNS('Accounts worksheet'!$A:$L),0)</f>
        <v>0</v>
      </c>
      <c r="G5" s="1">
        <v>4</v>
      </c>
      <c r="H5" s="3" t="s">
        <v>498</v>
      </c>
      <c r="I5" s="34">
        <f>'Sales input worksheet'!R5</f>
        <v>15000</v>
      </c>
      <c r="L5" s="1">
        <v>4</v>
      </c>
      <c r="M5" s="3" t="s">
        <v>498</v>
      </c>
      <c r="N5" s="34">
        <f>'Purchases Input worksheet'!S5</f>
        <v>0</v>
      </c>
    </row>
    <row r="6" spans="1:14" x14ac:dyDescent="0.35">
      <c r="A6">
        <f>'Accounts worksheet'!A24</f>
        <v>306</v>
      </c>
      <c r="B6" t="str">
        <f>'Accounts worksheet'!B24</f>
        <v>Accounting</v>
      </c>
      <c r="C6" s="53">
        <f>VLOOKUP($A6,'Accounts worksheet'!$A$19:$L$51,COLUMNS('Accounts worksheet'!$A:$L),0)</f>
        <v>300</v>
      </c>
      <c r="G6" s="1">
        <v>5</v>
      </c>
      <c r="H6" s="3" t="s">
        <v>499</v>
      </c>
      <c r="I6" s="34">
        <f>'Sales input worksheet'!R6</f>
        <v>10120</v>
      </c>
      <c r="L6" s="1">
        <v>5</v>
      </c>
      <c r="M6" s="3" t="s">
        <v>499</v>
      </c>
      <c r="N6" s="34">
        <f>'Purchases Input worksheet'!S6</f>
        <v>0</v>
      </c>
    </row>
    <row r="7" spans="1:14" x14ac:dyDescent="0.35">
      <c r="A7">
        <f>'Accounts worksheet'!A25</f>
        <v>307</v>
      </c>
      <c r="B7" t="str">
        <f>'Accounts worksheet'!B25</f>
        <v>Utilities</v>
      </c>
      <c r="C7" s="53">
        <f>VLOOKUP($A7,'Accounts worksheet'!$A$19:$L$51,COLUMNS('Accounts worksheet'!$A:$L),0)</f>
        <v>0</v>
      </c>
      <c r="G7" s="1">
        <v>6</v>
      </c>
      <c r="H7" s="3" t="s">
        <v>500</v>
      </c>
      <c r="I7" s="34">
        <f>'Sales input worksheet'!R7</f>
        <v>920</v>
      </c>
      <c r="L7" s="1">
        <v>6</v>
      </c>
      <c r="M7" s="3" t="s">
        <v>500</v>
      </c>
      <c r="N7" s="34">
        <f>'Purchases Input worksheet'!S7</f>
        <v>0</v>
      </c>
    </row>
    <row r="8" spans="1:14" x14ac:dyDescent="0.35">
      <c r="A8">
        <f>'Accounts worksheet'!A26</f>
        <v>308</v>
      </c>
      <c r="B8" t="str">
        <f>'Accounts worksheet'!B26</f>
        <v>Motor vehicle expenses</v>
      </c>
      <c r="C8" s="53">
        <f>VLOOKUP($A8,'Accounts worksheet'!$A$19:$L$51,COLUMNS('Accounts worksheet'!$A:$L),0)</f>
        <v>890</v>
      </c>
      <c r="G8" s="1">
        <v>7</v>
      </c>
      <c r="H8" s="3" t="s">
        <v>501</v>
      </c>
      <c r="I8" s="34">
        <f>'Sales input worksheet'!R8</f>
        <v>10000</v>
      </c>
      <c r="L8" s="1">
        <v>7</v>
      </c>
      <c r="M8" s="3" t="s">
        <v>501</v>
      </c>
      <c r="N8" s="34">
        <f>'Purchases Input worksheet'!S8</f>
        <v>1000</v>
      </c>
    </row>
    <row r="9" spans="1:14" x14ac:dyDescent="0.35">
      <c r="A9">
        <f>'Accounts worksheet'!A27</f>
        <v>309</v>
      </c>
      <c r="B9" t="str">
        <f>'Accounts worksheet'!B27</f>
        <v>FBT</v>
      </c>
      <c r="C9" s="53">
        <f>VLOOKUP($A9,'Accounts worksheet'!$A$19:$L$51,COLUMNS('Accounts worksheet'!$A:$L),0)</f>
        <v>0</v>
      </c>
      <c r="G9" s="1">
        <v>8</v>
      </c>
      <c r="H9" s="3" t="s">
        <v>502</v>
      </c>
      <c r="I9" s="34">
        <f>'Sales input worksheet'!R9</f>
        <v>130</v>
      </c>
      <c r="L9" s="1">
        <v>8</v>
      </c>
      <c r="M9" s="3" t="s">
        <v>502</v>
      </c>
      <c r="N9" s="34">
        <f>'Purchases Input worksheet'!S9</f>
        <v>0</v>
      </c>
    </row>
    <row r="10" spans="1:14" x14ac:dyDescent="0.35">
      <c r="A10">
        <f>'Accounts worksheet'!A28</f>
        <v>310</v>
      </c>
      <c r="B10" t="str">
        <f>'Accounts worksheet'!B28</f>
        <v>Contractors &amp; consultants</v>
      </c>
      <c r="C10" s="53">
        <f>VLOOKUP($A10,'Accounts worksheet'!$A$19:$L$51,COLUMNS('Accounts worksheet'!$A:$L),0)</f>
        <v>0</v>
      </c>
      <c r="G10" s="1">
        <v>9</v>
      </c>
      <c r="H10" s="3" t="s">
        <v>503</v>
      </c>
      <c r="I10" s="34">
        <f>'Sales input worksheet'!R10</f>
        <v>440</v>
      </c>
      <c r="L10" s="1">
        <v>9</v>
      </c>
      <c r="M10" s="3" t="s">
        <v>503</v>
      </c>
      <c r="N10" s="34">
        <f>'Purchases Input worksheet'!S10</f>
        <v>0</v>
      </c>
    </row>
    <row r="11" spans="1:14" x14ac:dyDescent="0.35">
      <c r="A11">
        <f>'Accounts worksheet'!A29</f>
        <v>311</v>
      </c>
      <c r="B11" t="str">
        <f>'Accounts worksheet'!B29</f>
        <v>Rent</v>
      </c>
      <c r="C11" s="53">
        <f>VLOOKUP($A11,'Accounts worksheet'!$A$19:$L$51,COLUMNS('Accounts worksheet'!$A:$L),0)</f>
        <v>0</v>
      </c>
      <c r="G11" s="1">
        <v>10</v>
      </c>
      <c r="H11" s="3" t="s">
        <v>504</v>
      </c>
      <c r="I11" s="34">
        <f>'Sales input worksheet'!R11</f>
        <v>10365</v>
      </c>
      <c r="L11" s="1">
        <v>10</v>
      </c>
      <c r="M11" s="3" t="s">
        <v>504</v>
      </c>
      <c r="N11" s="34">
        <f>'Purchases Input worksheet'!S11</f>
        <v>890</v>
      </c>
    </row>
    <row r="12" spans="1:14" x14ac:dyDescent="0.35">
      <c r="A12">
        <f>'Accounts worksheet'!A30</f>
        <v>312</v>
      </c>
      <c r="B12" t="str">
        <f>'Accounts worksheet'!B30</f>
        <v>Telephone &amp; internet</v>
      </c>
      <c r="C12" s="53">
        <f>VLOOKUP($A12,'Accounts worksheet'!$A$19:$L$51,COLUMNS('Accounts worksheet'!$A:$L),0)</f>
        <v>0</v>
      </c>
      <c r="G12" s="1">
        <v>11</v>
      </c>
      <c r="H12" s="3" t="s">
        <v>505</v>
      </c>
      <c r="I12" s="34">
        <f>'Sales input worksheet'!R12</f>
        <v>-50</v>
      </c>
      <c r="L12" s="1">
        <v>11</v>
      </c>
      <c r="M12" s="3" t="s">
        <v>505</v>
      </c>
      <c r="N12" s="34">
        <f>'Purchases Input worksheet'!S12</f>
        <v>0</v>
      </c>
    </row>
    <row r="13" spans="1:14" x14ac:dyDescent="0.35">
      <c r="A13">
        <f>'Accounts worksheet'!A31</f>
        <v>313</v>
      </c>
      <c r="B13" t="str">
        <f>'Accounts worksheet'!B31</f>
        <v>Travel</v>
      </c>
      <c r="C13" s="53">
        <f>VLOOKUP($A13,'Accounts worksheet'!$A$19:$L$51,COLUMNS('Accounts worksheet'!$A:$L),0)</f>
        <v>0</v>
      </c>
      <c r="G13" s="1">
        <v>12</v>
      </c>
      <c r="H13" s="3" t="s">
        <v>506</v>
      </c>
      <c r="I13" s="34">
        <f>'Sales input worksheet'!R13</f>
        <v>350</v>
      </c>
      <c r="L13" s="1">
        <v>12</v>
      </c>
      <c r="M13" s="3" t="s">
        <v>506</v>
      </c>
      <c r="N13" s="34">
        <f>'Purchases Input worksheet'!S13</f>
        <v>300</v>
      </c>
    </row>
    <row r="14" spans="1:14" ht="15" thickBot="1" x14ac:dyDescent="0.4">
      <c r="A14">
        <f>'Accounts worksheet'!A32</f>
        <v>314</v>
      </c>
      <c r="B14" t="str">
        <f>'Accounts worksheet'!B32</f>
        <v>Freight &amp; courier</v>
      </c>
      <c r="C14" s="53">
        <f>VLOOKUP($A14,'Accounts worksheet'!$A$19:$L$51,COLUMNS('Accounts worksheet'!$A:$L),0)</f>
        <v>0</v>
      </c>
      <c r="G14" s="80" t="s">
        <v>250</v>
      </c>
      <c r="H14" s="82"/>
      <c r="I14" s="81">
        <f>SUM(I2:I13)</f>
        <v>57650</v>
      </c>
      <c r="L14" s="80" t="s">
        <v>250</v>
      </c>
      <c r="M14" s="80"/>
      <c r="N14" s="81">
        <f>SUM(N2:N13)</f>
        <v>2190</v>
      </c>
    </row>
    <row r="15" spans="1:14" ht="15" thickTop="1" x14ac:dyDescent="0.35">
      <c r="A15">
        <f>'Accounts worksheet'!A33</f>
        <v>315</v>
      </c>
      <c r="B15" t="str">
        <f>'Accounts worksheet'!B33</f>
        <v>Advertising</v>
      </c>
      <c r="C15" s="53">
        <f>VLOOKUP($A15,'Accounts worksheet'!$A$19:$L$51,COLUMNS('Accounts worksheet'!$A:$L),0)</f>
        <v>0</v>
      </c>
    </row>
    <row r="16" spans="1:14" x14ac:dyDescent="0.35">
      <c r="A16">
        <f>'Accounts worksheet'!A34</f>
        <v>316</v>
      </c>
      <c r="B16" t="str">
        <f>'Accounts worksheet'!B34</f>
        <v>Subscriptions</v>
      </c>
      <c r="C16" s="53">
        <f>VLOOKUP($A16,'Accounts worksheet'!$A$19:$L$51,COLUMNS('Accounts worksheet'!$A:$L),0)</f>
        <v>0</v>
      </c>
    </row>
    <row r="17" spans="1:3" x14ac:dyDescent="0.35">
      <c r="A17">
        <f>'Accounts worksheet'!A35</f>
        <v>317</v>
      </c>
      <c r="B17" t="str">
        <f>'Accounts worksheet'!B35</f>
        <v>Director's fees</v>
      </c>
      <c r="C17" s="53">
        <f>VLOOKUP($A17,'Accounts worksheet'!$A$19:$L$51,COLUMNS('Accounts worksheet'!$A:$L),0)</f>
        <v>0</v>
      </c>
    </row>
    <row r="18" spans="1:3" x14ac:dyDescent="0.35">
      <c r="A18">
        <f>'Accounts worksheet'!A36</f>
        <v>318</v>
      </c>
      <c r="B18" t="str">
        <f>'Accounts worksheet'!B36</f>
        <v>Fines &amp; penalties</v>
      </c>
      <c r="C18" s="53">
        <f>VLOOKUP($A18,'Accounts worksheet'!$A$19:$L$51,COLUMNS('Accounts worksheet'!$A:$L),0)</f>
        <v>0</v>
      </c>
    </row>
    <row r="19" spans="1:3" x14ac:dyDescent="0.35">
      <c r="A19">
        <f>'Accounts worksheet'!A38</f>
        <v>320</v>
      </c>
      <c r="B19" t="str">
        <f>'Accounts worksheet'!B38</f>
        <v>Loss on asset disposal</v>
      </c>
      <c r="C19" s="53">
        <f>VLOOKUP($A19,'Accounts worksheet'!$A$19:$L$51,COLUMNS('Accounts worksheet'!$A:$L),0)</f>
        <v>0</v>
      </c>
    </row>
    <row r="20" spans="1:3" x14ac:dyDescent="0.35">
      <c r="A20">
        <f>'Accounts worksheet'!A39</f>
        <v>321</v>
      </c>
      <c r="B20" t="str">
        <f>'Accounts worksheet'!B39</f>
        <v>Sundry expenses</v>
      </c>
      <c r="C20" s="53">
        <f>VLOOKUP($A20,'Accounts worksheet'!$A$19:$L$51,COLUMNS('Accounts worksheet'!$A:$L),0)</f>
        <v>0</v>
      </c>
    </row>
    <row r="21" spans="1:3" x14ac:dyDescent="0.35">
      <c r="A21">
        <f>'Accounts worksheet'!A47</f>
        <v>329</v>
      </c>
      <c r="B21" t="str">
        <f>'Accounts worksheet'!B47</f>
        <v>Expense type</v>
      </c>
      <c r="C21" s="53">
        <f>VLOOKUP($A21,'Accounts worksheet'!$A$19:$L$51,COLUMNS('Accounts worksheet'!$A:$L),0)</f>
        <v>0</v>
      </c>
    </row>
    <row r="22" spans="1:3" x14ac:dyDescent="0.35">
      <c r="A22">
        <f>'Accounts worksheet'!A48</f>
        <v>330</v>
      </c>
      <c r="B22" t="str">
        <f>'Accounts worksheet'!B48</f>
        <v>Expense type</v>
      </c>
      <c r="C22" s="53">
        <f>VLOOKUP($A22,'Accounts worksheet'!$A$19:$L$51,COLUMNS('Accounts worksheet'!$A:$L),0)</f>
        <v>0</v>
      </c>
    </row>
    <row r="23" spans="1:3" x14ac:dyDescent="0.35">
      <c r="A23">
        <f>'Accounts worksheet'!A49</f>
        <v>331</v>
      </c>
      <c r="B23" t="str">
        <f>'Accounts worksheet'!B49</f>
        <v>Expense type</v>
      </c>
      <c r="C23" s="53">
        <f>VLOOKUP($A23,'Accounts worksheet'!$A$19:$L$51,COLUMNS('Accounts worksheet'!$A:$L),0)</f>
        <v>0</v>
      </c>
    </row>
    <row r="24" spans="1:3" x14ac:dyDescent="0.35">
      <c r="A24">
        <f>'Accounts worksheet'!A50</f>
        <v>332</v>
      </c>
      <c r="B24" t="str">
        <f>'Accounts worksheet'!B50</f>
        <v>Expense type</v>
      </c>
      <c r="C24" s="53">
        <f>VLOOKUP($A24,'Accounts worksheet'!$A$19:$L$51,COLUMNS('Accounts worksheet'!$A:$L),0)</f>
        <v>0</v>
      </c>
    </row>
    <row r="25" spans="1:3" x14ac:dyDescent="0.35">
      <c r="A25">
        <f>'Accounts worksheet'!A51</f>
        <v>333</v>
      </c>
      <c r="B25" t="str">
        <f>'Accounts worksheet'!B51</f>
        <v>Expense type</v>
      </c>
      <c r="C25" s="53">
        <f>VLOOKUP($A25,'Accounts worksheet'!$A$19:$L$51,COLUMNS('Accounts worksheet'!$A:$L),0)</f>
        <v>0</v>
      </c>
    </row>
    <row r="26" spans="1:3" x14ac:dyDescent="0.35">
      <c r="C26" s="53">
        <f>SUM(C1:C25)</f>
        <v>2190</v>
      </c>
    </row>
  </sheetData>
  <conditionalFormatting sqref="G1:I1">
    <cfRule type="expression" dxfId="70" priority="2">
      <formula>_xlfn.ISFORMULA(G1)</formula>
    </cfRule>
  </conditionalFormatting>
  <conditionalFormatting sqref="L1:N1">
    <cfRule type="expression" dxfId="69" priority="1">
      <formula>_xlfn.ISFORMULA(L1)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4D4EB-3974-4E06-B9FC-0B30FB417F8E}">
  <sheetPr>
    <tabColor theme="3"/>
  </sheetPr>
  <dimension ref="A1"/>
  <sheetViews>
    <sheetView showGridLines="0" workbookViewId="0">
      <selection activeCell="L16" sqref="L16"/>
    </sheetView>
  </sheetViews>
  <sheetFormatPr defaultRowHeight="14.5"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77D8C-D237-4BEB-89C7-B756FB15A7A9}">
  <dimension ref="A1:Q30"/>
  <sheetViews>
    <sheetView showGridLines="0" zoomScale="90" zoomScaleNormal="90" workbookViewId="0">
      <selection activeCell="O4" sqref="O4"/>
    </sheetView>
  </sheetViews>
  <sheetFormatPr defaultColWidth="0" defaultRowHeight="14.5" zeroHeight="1" x14ac:dyDescent="0.35"/>
  <cols>
    <col min="1" max="1" width="9.1796875" style="1" customWidth="1"/>
    <col min="2" max="12" width="9.1796875" customWidth="1"/>
    <col min="13" max="13" width="12" customWidth="1"/>
    <col min="14" max="17" width="9.1796875" customWidth="1"/>
    <col min="18" max="16384" width="9.1796875" hidden="1"/>
  </cols>
  <sheetData>
    <row r="1" spans="1:16" ht="18.5" x14ac:dyDescent="0.45">
      <c r="A1" s="67" t="s">
        <v>427</v>
      </c>
    </row>
    <row r="2" spans="1:16" ht="6" customHeight="1" x14ac:dyDescent="0.35"/>
    <row r="3" spans="1:16" ht="7.5" customHeight="1" x14ac:dyDescent="0.45">
      <c r="A3" s="67"/>
      <c r="B3" s="69"/>
      <c r="C3" s="54"/>
      <c r="D3" s="54"/>
      <c r="E3" s="54"/>
      <c r="F3" s="54"/>
      <c r="G3" s="54"/>
      <c r="H3" s="54"/>
      <c r="I3" s="54"/>
      <c r="J3" s="54"/>
      <c r="K3" s="54"/>
      <c r="L3" s="54"/>
      <c r="M3" s="70"/>
    </row>
    <row r="4" spans="1:16" ht="15" customHeight="1" x14ac:dyDescent="0.45">
      <c r="A4" s="67"/>
      <c r="B4" s="73"/>
      <c r="C4" t="s">
        <v>437</v>
      </c>
      <c r="M4" s="71"/>
    </row>
    <row r="5" spans="1:16" ht="15" customHeight="1" x14ac:dyDescent="0.45">
      <c r="A5" s="67"/>
      <c r="B5" s="74"/>
      <c r="C5" t="s">
        <v>477</v>
      </c>
      <c r="M5" s="71"/>
    </row>
    <row r="6" spans="1:16" ht="15" customHeight="1" x14ac:dyDescent="0.45">
      <c r="A6" s="67"/>
      <c r="B6" s="75"/>
      <c r="C6" t="s">
        <v>551</v>
      </c>
      <c r="M6" s="71"/>
    </row>
    <row r="7" spans="1:16" ht="7.5" customHeight="1" x14ac:dyDescent="0.45">
      <c r="A7" s="67"/>
      <c r="B7" s="72"/>
      <c r="C7" s="36"/>
      <c r="D7" s="36"/>
      <c r="E7" s="36"/>
      <c r="F7" s="36"/>
      <c r="G7" s="36"/>
      <c r="H7" s="36"/>
      <c r="I7" s="36"/>
      <c r="J7" s="36"/>
      <c r="K7" s="36"/>
      <c r="L7" s="36"/>
      <c r="M7" s="68"/>
    </row>
    <row r="8" spans="1:16" ht="9.75" customHeight="1" x14ac:dyDescent="0.45">
      <c r="A8" s="67"/>
    </row>
    <row r="9" spans="1:16" x14ac:dyDescent="0.35">
      <c r="A9" s="39">
        <v>1</v>
      </c>
      <c r="B9" s="94" t="s">
        <v>439</v>
      </c>
      <c r="C9" s="95"/>
      <c r="D9" s="95"/>
      <c r="E9" s="95"/>
      <c r="F9" s="95"/>
      <c r="G9" s="95"/>
      <c r="H9" s="95"/>
      <c r="I9" s="95"/>
      <c r="J9" s="95"/>
      <c r="K9" s="95"/>
      <c r="L9" s="95"/>
      <c r="M9" s="95"/>
      <c r="N9" s="95"/>
      <c r="O9" s="95"/>
      <c r="P9" s="96"/>
    </row>
    <row r="10" spans="1:16" x14ac:dyDescent="0.35">
      <c r="A10" s="39"/>
    </row>
    <row r="11" spans="1:16" x14ac:dyDescent="0.35">
      <c r="A11" s="39">
        <v>2</v>
      </c>
      <c r="B11" s="101" t="s">
        <v>513</v>
      </c>
      <c r="C11" s="102"/>
      <c r="D11" s="102"/>
      <c r="E11" s="102"/>
      <c r="F11" s="102"/>
      <c r="G11" s="102"/>
      <c r="H11" s="102"/>
      <c r="I11" s="102"/>
      <c r="J11" s="102"/>
      <c r="K11" s="102"/>
      <c r="L11" s="102"/>
      <c r="M11" s="102"/>
      <c r="N11" s="102"/>
      <c r="O11" s="102"/>
      <c r="P11" s="103"/>
    </row>
    <row r="12" spans="1:16" x14ac:dyDescent="0.35">
      <c r="A12" s="39"/>
      <c r="B12" s="104"/>
      <c r="P12" s="105"/>
    </row>
    <row r="13" spans="1:16" x14ac:dyDescent="0.35">
      <c r="A13" s="39"/>
      <c r="B13" s="106" t="s">
        <v>432</v>
      </c>
      <c r="C13" t="s">
        <v>440</v>
      </c>
      <c r="P13" s="105"/>
    </row>
    <row r="14" spans="1:16" x14ac:dyDescent="0.35">
      <c r="A14" s="39"/>
      <c r="B14" s="106" t="s">
        <v>433</v>
      </c>
      <c r="C14" t="s">
        <v>445</v>
      </c>
      <c r="P14" s="105"/>
    </row>
    <row r="15" spans="1:16" x14ac:dyDescent="0.35">
      <c r="A15" s="39"/>
      <c r="B15" s="106" t="s">
        <v>438</v>
      </c>
      <c r="C15" t="s">
        <v>518</v>
      </c>
      <c r="P15" s="105"/>
    </row>
    <row r="16" spans="1:16" x14ac:dyDescent="0.35">
      <c r="A16" s="39"/>
      <c r="B16" s="106" t="s">
        <v>448</v>
      </c>
      <c r="C16" t="s">
        <v>449</v>
      </c>
      <c r="P16" s="105"/>
    </row>
    <row r="17" spans="1:16" x14ac:dyDescent="0.35">
      <c r="A17" s="39"/>
      <c r="B17" s="51"/>
      <c r="C17" s="107" t="s">
        <v>450</v>
      </c>
      <c r="D17" s="107"/>
      <c r="E17" s="107"/>
      <c r="F17" s="107"/>
      <c r="G17" s="107"/>
      <c r="H17" s="107"/>
      <c r="I17" s="107"/>
      <c r="J17" s="107"/>
      <c r="K17" s="107"/>
      <c r="L17" s="107"/>
      <c r="M17" s="107"/>
      <c r="N17" s="107"/>
      <c r="O17" s="107"/>
      <c r="P17" s="108"/>
    </row>
    <row r="18" spans="1:16" x14ac:dyDescent="0.35">
      <c r="A18" s="39"/>
    </row>
    <row r="19" spans="1:16" x14ac:dyDescent="0.35">
      <c r="A19" s="39">
        <v>3</v>
      </c>
      <c r="B19" s="482" t="s">
        <v>515</v>
      </c>
      <c r="C19" s="483"/>
      <c r="D19" s="483"/>
      <c r="E19" s="483"/>
      <c r="F19" s="483"/>
      <c r="G19" s="483"/>
      <c r="H19" s="483"/>
      <c r="I19" s="483"/>
      <c r="J19" s="483"/>
      <c r="K19" s="483"/>
      <c r="L19" s="483"/>
      <c r="M19" s="483"/>
      <c r="N19" s="483"/>
      <c r="O19" s="483"/>
      <c r="P19" s="484"/>
    </row>
    <row r="20" spans="1:16" x14ac:dyDescent="0.35">
      <c r="A20" s="39"/>
      <c r="B20" s="485"/>
      <c r="C20" s="486"/>
      <c r="D20" s="486"/>
      <c r="E20" s="486"/>
      <c r="F20" s="486"/>
      <c r="G20" s="486"/>
      <c r="H20" s="486"/>
      <c r="I20" s="486"/>
      <c r="J20" s="486"/>
      <c r="K20" s="486"/>
      <c r="L20" s="486"/>
      <c r="M20" s="486"/>
      <c r="N20" s="486"/>
      <c r="O20" s="486"/>
      <c r="P20" s="487"/>
    </row>
    <row r="21" spans="1:16" x14ac:dyDescent="0.35">
      <c r="A21" s="39"/>
      <c r="B21" s="485"/>
      <c r="C21" s="486"/>
      <c r="D21" s="486"/>
      <c r="E21" s="486"/>
      <c r="F21" s="486"/>
      <c r="G21" s="486"/>
      <c r="H21" s="486"/>
      <c r="I21" s="486"/>
      <c r="J21" s="486"/>
      <c r="K21" s="486"/>
      <c r="L21" s="486"/>
      <c r="M21" s="486"/>
      <c r="N21" s="486"/>
      <c r="O21" s="486"/>
      <c r="P21" s="487"/>
    </row>
    <row r="22" spans="1:16" x14ac:dyDescent="0.35">
      <c r="A22" s="39"/>
      <c r="B22" s="488"/>
      <c r="C22" s="489"/>
      <c r="D22" s="489"/>
      <c r="E22" s="489"/>
      <c r="F22" s="489"/>
      <c r="G22" s="489"/>
      <c r="H22" s="489"/>
      <c r="I22" s="489"/>
      <c r="J22" s="489"/>
      <c r="K22" s="489"/>
      <c r="L22" s="489"/>
      <c r="M22" s="489"/>
      <c r="N22" s="489"/>
      <c r="O22" s="489"/>
      <c r="P22" s="490"/>
    </row>
    <row r="23" spans="1:16" x14ac:dyDescent="0.35">
      <c r="A23" s="39"/>
    </row>
    <row r="24" spans="1:16" x14ac:dyDescent="0.35">
      <c r="A24" s="39">
        <v>4</v>
      </c>
      <c r="B24" s="85" t="s">
        <v>447</v>
      </c>
      <c r="C24" s="95"/>
      <c r="D24" s="95"/>
      <c r="E24" s="95"/>
      <c r="F24" s="95"/>
      <c r="G24" s="95"/>
      <c r="H24" s="95"/>
      <c r="I24" s="95"/>
      <c r="J24" s="95"/>
      <c r="K24" s="95"/>
      <c r="L24" s="95"/>
      <c r="M24" s="95"/>
      <c r="N24" s="95"/>
      <c r="O24" s="95"/>
      <c r="P24" s="96"/>
    </row>
    <row r="25" spans="1:16" x14ac:dyDescent="0.35">
      <c r="A25" s="39"/>
      <c r="B25" s="3"/>
    </row>
    <row r="26" spans="1:16" x14ac:dyDescent="0.35">
      <c r="A26" s="1">
        <v>5</v>
      </c>
      <c r="B26" s="97" t="s">
        <v>516</v>
      </c>
      <c r="C26" s="95"/>
      <c r="D26" s="95"/>
      <c r="E26" s="95"/>
      <c r="F26" s="95"/>
      <c r="G26" s="95"/>
      <c r="H26" s="95"/>
      <c r="I26" s="95"/>
      <c r="J26" s="95"/>
      <c r="K26" s="95"/>
      <c r="L26" s="95"/>
      <c r="M26" s="95"/>
      <c r="N26" s="95"/>
      <c r="O26" s="95"/>
      <c r="P26" s="96"/>
    </row>
    <row r="27" spans="1:16" x14ac:dyDescent="0.35">
      <c r="B27" s="76"/>
    </row>
    <row r="28" spans="1:16" x14ac:dyDescent="0.35">
      <c r="A28" s="1">
        <v>6</v>
      </c>
      <c r="B28" s="98" t="s">
        <v>517</v>
      </c>
      <c r="C28" s="95"/>
      <c r="D28" s="95"/>
      <c r="E28" s="95"/>
      <c r="F28" s="95"/>
      <c r="G28" s="95"/>
      <c r="H28" s="95"/>
      <c r="I28" s="95"/>
      <c r="J28" s="95"/>
      <c r="K28" s="95"/>
      <c r="L28" s="95"/>
      <c r="M28" s="95"/>
      <c r="N28" s="95"/>
      <c r="O28" s="95"/>
      <c r="P28" s="96"/>
    </row>
    <row r="29" spans="1:16" x14ac:dyDescent="0.35"/>
    <row r="30" spans="1:16" x14ac:dyDescent="0.35"/>
  </sheetData>
  <sheetProtection algorithmName="SHA-512" hashValue="4jk+uy8rs2JGk2qzgidr1oFUkIRgotVKfNqBXyRmmu4Jxc29o523y1sDHjLhnpCic8bfJyixSra0nJUYU+BXJw==" saltValue="DE5lmOmWCEtdHzhCS0OEfg==" spinCount="100000" sheet="1" objects="1" scenarios="1"/>
  <mergeCells count="1">
    <mergeCell ref="B19:P22"/>
  </mergeCells>
  <hyperlinks>
    <hyperlink ref="B26" location="'Sales invoice template'!A1" display="A sales invoice template is automatically created for the latest entry in the Sales Input worksheet." xr:uid="{C7996C47-3B06-49CD-AA15-632F7C0A907D}"/>
    <hyperlink ref="B28" location="'Sales invoice template (copy)'!A1" display="Or, if you'd prefer to create your own sales invoice manually, there is an editable copy at the end of the tabs." xr:uid="{DEE2B96A-7D23-438F-9F65-61AA63BD455E}"/>
  </hyperlink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F511B-33F4-42D7-BD31-1AA27FE3DA40}">
  <dimension ref="A1:H502"/>
  <sheetViews>
    <sheetView showGridLines="0" zoomScale="90" zoomScaleNormal="90" workbookViewId="0">
      <pane ySplit="1" topLeftCell="A3" activePane="bottomLeft" state="frozen"/>
      <selection pane="bottomLeft" activeCell="D16" sqref="D16"/>
    </sheetView>
  </sheetViews>
  <sheetFormatPr defaultColWidth="9.1796875" defaultRowHeight="14.5" x14ac:dyDescent="0.35"/>
  <cols>
    <col min="1" max="1" width="11.1796875" style="134" bestFit="1" customWidth="1"/>
    <col min="2" max="2" width="32.26953125" style="173" customWidth="1"/>
    <col min="3" max="3" width="12" style="126" bestFit="1" customWidth="1"/>
    <col min="4" max="5" width="27.7265625" style="126" customWidth="1"/>
    <col min="6" max="6" width="14.81640625" style="126" customWidth="1"/>
    <col min="7" max="7" width="17.1796875" style="126" customWidth="1"/>
    <col min="8" max="8" width="25.81640625" style="126" bestFit="1" customWidth="1"/>
    <col min="9" max="16384" width="9.1796875" style="126"/>
  </cols>
  <sheetData>
    <row r="1" spans="1:8" x14ac:dyDescent="0.35">
      <c r="A1" s="131" t="s">
        <v>3</v>
      </c>
      <c r="B1" s="292" t="s">
        <v>2</v>
      </c>
      <c r="C1" s="293" t="s">
        <v>17</v>
      </c>
      <c r="D1" s="293" t="s">
        <v>59</v>
      </c>
      <c r="E1" s="293" t="s">
        <v>60</v>
      </c>
      <c r="F1" s="293" t="s">
        <v>76</v>
      </c>
      <c r="G1" s="293" t="s">
        <v>77</v>
      </c>
      <c r="H1" s="293" t="s">
        <v>57</v>
      </c>
    </row>
    <row r="2" spans="1:8" hidden="1" x14ac:dyDescent="0.35">
      <c r="A2" s="132"/>
      <c r="B2" s="294"/>
      <c r="C2" s="129"/>
      <c r="D2" s="129"/>
      <c r="E2" s="129"/>
      <c r="F2" s="129"/>
      <c r="G2" s="129"/>
      <c r="H2" s="129"/>
    </row>
    <row r="3" spans="1:8" x14ac:dyDescent="0.35">
      <c r="A3" s="133">
        <f>IF(B3="","",ROW()-2)</f>
        <v>1</v>
      </c>
      <c r="B3" s="234" t="s">
        <v>50</v>
      </c>
      <c r="C3" s="234" t="s">
        <v>19</v>
      </c>
      <c r="D3" s="234" t="s">
        <v>67</v>
      </c>
      <c r="E3" s="234" t="s">
        <v>74</v>
      </c>
      <c r="F3" s="295">
        <v>487615489</v>
      </c>
      <c r="G3" s="295"/>
      <c r="H3" s="296" t="s">
        <v>96</v>
      </c>
    </row>
    <row r="4" spans="1:8" x14ac:dyDescent="0.35">
      <c r="A4" s="133">
        <f t="shared" ref="A4:A67" si="0">IF(B4="","",ROW()-2)</f>
        <v>2</v>
      </c>
      <c r="B4" s="297" t="s">
        <v>51</v>
      </c>
      <c r="C4" s="234" t="s">
        <v>20</v>
      </c>
      <c r="D4" s="234" t="s">
        <v>68</v>
      </c>
      <c r="E4" s="234" t="s">
        <v>61</v>
      </c>
      <c r="F4" s="295">
        <v>215498762</v>
      </c>
      <c r="G4" s="295"/>
      <c r="H4" s="296" t="s">
        <v>97</v>
      </c>
    </row>
    <row r="5" spans="1:8" x14ac:dyDescent="0.35">
      <c r="A5" s="133">
        <f t="shared" si="0"/>
        <v>3</v>
      </c>
      <c r="B5" s="297" t="s">
        <v>52</v>
      </c>
      <c r="C5" s="234" t="s">
        <v>18</v>
      </c>
      <c r="D5" s="234" t="s">
        <v>69</v>
      </c>
      <c r="E5" s="234" t="s">
        <v>62</v>
      </c>
      <c r="F5" s="295">
        <v>435978455</v>
      </c>
      <c r="G5" s="295"/>
      <c r="H5" s="296" t="s">
        <v>98</v>
      </c>
    </row>
    <row r="6" spans="1:8" x14ac:dyDescent="0.35">
      <c r="A6" s="133">
        <f t="shared" si="0"/>
        <v>4</v>
      </c>
      <c r="B6" s="297" t="s">
        <v>53</v>
      </c>
      <c r="C6" s="234" t="s">
        <v>19</v>
      </c>
      <c r="D6" s="234" t="s">
        <v>70</v>
      </c>
      <c r="E6" s="234" t="s">
        <v>63</v>
      </c>
      <c r="F6" s="295">
        <v>316145897</v>
      </c>
      <c r="G6" s="295"/>
      <c r="H6" s="296" t="s">
        <v>99</v>
      </c>
    </row>
    <row r="7" spans="1:8" x14ac:dyDescent="0.35">
      <c r="A7" s="133">
        <f t="shared" si="0"/>
        <v>5</v>
      </c>
      <c r="B7" s="297" t="s">
        <v>54</v>
      </c>
      <c r="C7" s="234" t="s">
        <v>18</v>
      </c>
      <c r="D7" s="234" t="s">
        <v>71</v>
      </c>
      <c r="E7" s="234" t="s">
        <v>64</v>
      </c>
      <c r="F7" s="295">
        <v>315789561</v>
      </c>
      <c r="G7" s="295"/>
      <c r="H7" s="296" t="s">
        <v>100</v>
      </c>
    </row>
    <row r="8" spans="1:8" x14ac:dyDescent="0.35">
      <c r="A8" s="133">
        <f t="shared" si="0"/>
        <v>6</v>
      </c>
      <c r="B8" s="297" t="s">
        <v>55</v>
      </c>
      <c r="C8" s="234" t="s">
        <v>18</v>
      </c>
      <c r="D8" s="234" t="s">
        <v>72</v>
      </c>
      <c r="E8" s="234" t="s">
        <v>65</v>
      </c>
      <c r="F8" s="295">
        <v>215978456</v>
      </c>
      <c r="G8" s="295"/>
      <c r="H8" s="296" t="s">
        <v>101</v>
      </c>
    </row>
    <row r="9" spans="1:8" x14ac:dyDescent="0.35">
      <c r="A9" s="133">
        <f t="shared" si="0"/>
        <v>7</v>
      </c>
      <c r="B9" s="297" t="s">
        <v>56</v>
      </c>
      <c r="C9" s="234" t="s">
        <v>19</v>
      </c>
      <c r="D9" s="234" t="s">
        <v>73</v>
      </c>
      <c r="E9" s="234" t="s">
        <v>66</v>
      </c>
      <c r="F9" s="295">
        <v>215897653</v>
      </c>
      <c r="G9" s="295"/>
      <c r="H9" s="296" t="s">
        <v>102</v>
      </c>
    </row>
    <row r="10" spans="1:8" x14ac:dyDescent="0.35">
      <c r="A10" s="133">
        <f t="shared" si="0"/>
        <v>8</v>
      </c>
      <c r="B10" s="297" t="s">
        <v>376</v>
      </c>
      <c r="C10" s="234" t="s">
        <v>19</v>
      </c>
      <c r="D10" s="234" t="s">
        <v>377</v>
      </c>
      <c r="E10" s="234" t="s">
        <v>378</v>
      </c>
      <c r="F10" s="295"/>
      <c r="G10" s="295"/>
      <c r="H10" s="296"/>
    </row>
    <row r="11" spans="1:8" x14ac:dyDescent="0.35">
      <c r="A11" s="133">
        <f t="shared" si="0"/>
        <v>9</v>
      </c>
      <c r="B11" s="297" t="s">
        <v>558</v>
      </c>
      <c r="C11" s="234" t="s">
        <v>18</v>
      </c>
      <c r="D11" s="234" t="s">
        <v>559</v>
      </c>
      <c r="E11" s="234" t="s">
        <v>560</v>
      </c>
      <c r="F11" s="295"/>
      <c r="G11" s="295"/>
      <c r="H11" s="296"/>
    </row>
    <row r="12" spans="1:8" x14ac:dyDescent="0.35">
      <c r="A12" s="133" t="str">
        <f t="shared" si="0"/>
        <v/>
      </c>
      <c r="B12" s="297"/>
      <c r="C12" s="234"/>
      <c r="D12" s="234"/>
      <c r="E12" s="234"/>
      <c r="F12" s="295"/>
      <c r="G12" s="295"/>
      <c r="H12" s="296"/>
    </row>
    <row r="13" spans="1:8" x14ac:dyDescent="0.35">
      <c r="A13" s="133" t="str">
        <f t="shared" si="0"/>
        <v/>
      </c>
      <c r="B13" s="297"/>
      <c r="C13" s="234"/>
      <c r="D13" s="234"/>
      <c r="E13" s="234"/>
      <c r="F13" s="295"/>
      <c r="G13" s="295"/>
      <c r="H13" s="296"/>
    </row>
    <row r="14" spans="1:8" x14ac:dyDescent="0.35">
      <c r="A14" s="133" t="str">
        <f t="shared" si="0"/>
        <v/>
      </c>
      <c r="B14" s="297"/>
      <c r="C14" s="234"/>
      <c r="D14" s="234"/>
      <c r="E14" s="234"/>
      <c r="F14" s="295"/>
      <c r="G14" s="295"/>
      <c r="H14" s="296"/>
    </row>
    <row r="15" spans="1:8" x14ac:dyDescent="0.35">
      <c r="A15" s="133" t="str">
        <f t="shared" si="0"/>
        <v/>
      </c>
      <c r="B15" s="297"/>
      <c r="C15" s="234"/>
      <c r="D15" s="234"/>
      <c r="E15" s="234"/>
      <c r="F15" s="295"/>
      <c r="G15" s="295"/>
      <c r="H15" s="296"/>
    </row>
    <row r="16" spans="1:8" x14ac:dyDescent="0.35">
      <c r="A16" s="133" t="str">
        <f t="shared" si="0"/>
        <v/>
      </c>
      <c r="B16" s="297"/>
      <c r="C16" s="234"/>
      <c r="D16" s="234"/>
      <c r="E16" s="234"/>
      <c r="F16" s="295"/>
      <c r="G16" s="295"/>
      <c r="H16" s="296"/>
    </row>
    <row r="17" spans="1:8" x14ac:dyDescent="0.35">
      <c r="A17" s="133" t="str">
        <f t="shared" si="0"/>
        <v/>
      </c>
      <c r="B17" s="297"/>
      <c r="C17" s="234"/>
      <c r="D17" s="234"/>
      <c r="E17" s="234"/>
      <c r="F17" s="295"/>
      <c r="G17" s="295"/>
      <c r="H17" s="296"/>
    </row>
    <row r="18" spans="1:8" x14ac:dyDescent="0.35">
      <c r="A18" s="133" t="str">
        <f t="shared" si="0"/>
        <v/>
      </c>
      <c r="B18" s="297"/>
      <c r="C18" s="234"/>
      <c r="D18" s="234"/>
      <c r="E18" s="234"/>
      <c r="F18" s="295"/>
      <c r="G18" s="295"/>
      <c r="H18" s="296"/>
    </row>
    <row r="19" spans="1:8" x14ac:dyDescent="0.35">
      <c r="A19" s="133" t="str">
        <f t="shared" si="0"/>
        <v/>
      </c>
      <c r="B19" s="297"/>
      <c r="C19" s="234"/>
      <c r="D19" s="234"/>
      <c r="E19" s="234"/>
      <c r="F19" s="295"/>
      <c r="G19" s="295"/>
      <c r="H19" s="296"/>
    </row>
    <row r="20" spans="1:8" x14ac:dyDescent="0.35">
      <c r="A20" s="133" t="str">
        <f t="shared" si="0"/>
        <v/>
      </c>
      <c r="B20" s="297"/>
      <c r="C20" s="234"/>
      <c r="D20" s="234"/>
      <c r="E20" s="234"/>
      <c r="F20" s="295"/>
      <c r="G20" s="295"/>
      <c r="H20" s="296"/>
    </row>
    <row r="21" spans="1:8" x14ac:dyDescent="0.35">
      <c r="A21" s="133" t="str">
        <f t="shared" si="0"/>
        <v/>
      </c>
      <c r="B21" s="297"/>
      <c r="C21" s="234"/>
      <c r="D21" s="234"/>
      <c r="E21" s="234"/>
      <c r="F21" s="295"/>
      <c r="G21" s="295"/>
      <c r="H21" s="296"/>
    </row>
    <row r="22" spans="1:8" x14ac:dyDescent="0.35">
      <c r="A22" s="133" t="str">
        <f t="shared" si="0"/>
        <v/>
      </c>
      <c r="B22" s="297"/>
      <c r="C22" s="234"/>
      <c r="D22" s="234"/>
      <c r="E22" s="234"/>
      <c r="F22" s="295"/>
      <c r="G22" s="295"/>
      <c r="H22" s="296"/>
    </row>
    <row r="23" spans="1:8" x14ac:dyDescent="0.35">
      <c r="A23" s="133" t="str">
        <f t="shared" si="0"/>
        <v/>
      </c>
      <c r="B23" s="297"/>
      <c r="C23" s="234"/>
      <c r="D23" s="234"/>
      <c r="E23" s="234"/>
      <c r="F23" s="295"/>
      <c r="G23" s="295"/>
      <c r="H23" s="296"/>
    </row>
    <row r="24" spans="1:8" x14ac:dyDescent="0.35">
      <c r="A24" s="133" t="str">
        <f t="shared" si="0"/>
        <v/>
      </c>
      <c r="B24" s="297"/>
      <c r="C24" s="234"/>
      <c r="D24" s="234"/>
      <c r="E24" s="234"/>
      <c r="F24" s="295"/>
      <c r="G24" s="295"/>
      <c r="H24" s="296"/>
    </row>
    <row r="25" spans="1:8" x14ac:dyDescent="0.35">
      <c r="A25" s="133" t="str">
        <f t="shared" si="0"/>
        <v/>
      </c>
      <c r="B25" s="297"/>
      <c r="C25" s="234"/>
      <c r="D25" s="234"/>
      <c r="E25" s="234"/>
      <c r="F25" s="295"/>
      <c r="G25" s="295"/>
      <c r="H25" s="296"/>
    </row>
    <row r="26" spans="1:8" x14ac:dyDescent="0.35">
      <c r="A26" s="133" t="str">
        <f t="shared" si="0"/>
        <v/>
      </c>
      <c r="B26" s="297"/>
      <c r="C26" s="234"/>
      <c r="D26" s="234"/>
      <c r="E26" s="234"/>
      <c r="F26" s="295"/>
      <c r="G26" s="295"/>
      <c r="H26" s="296"/>
    </row>
    <row r="27" spans="1:8" x14ac:dyDescent="0.35">
      <c r="A27" s="133" t="str">
        <f t="shared" si="0"/>
        <v/>
      </c>
      <c r="B27" s="297"/>
      <c r="C27" s="234"/>
      <c r="D27" s="234"/>
      <c r="E27" s="234"/>
      <c r="F27" s="295"/>
      <c r="G27" s="295"/>
      <c r="H27" s="296"/>
    </row>
    <row r="28" spans="1:8" x14ac:dyDescent="0.35">
      <c r="A28" s="133" t="str">
        <f t="shared" si="0"/>
        <v/>
      </c>
      <c r="B28" s="297"/>
      <c r="C28" s="234"/>
      <c r="D28" s="234"/>
      <c r="E28" s="234"/>
      <c r="F28" s="295"/>
      <c r="G28" s="295"/>
      <c r="H28" s="296"/>
    </row>
    <row r="29" spans="1:8" x14ac:dyDescent="0.35">
      <c r="A29" s="133" t="str">
        <f t="shared" si="0"/>
        <v/>
      </c>
      <c r="B29" s="297"/>
      <c r="C29" s="234"/>
      <c r="D29" s="234"/>
      <c r="E29" s="234"/>
      <c r="F29" s="295"/>
      <c r="G29" s="295"/>
      <c r="H29" s="296"/>
    </row>
    <row r="30" spans="1:8" x14ac:dyDescent="0.35">
      <c r="A30" s="133" t="str">
        <f t="shared" si="0"/>
        <v/>
      </c>
      <c r="B30" s="297"/>
      <c r="C30" s="234"/>
      <c r="D30" s="234"/>
      <c r="E30" s="234"/>
      <c r="F30" s="295"/>
      <c r="G30" s="295"/>
      <c r="H30" s="296"/>
    </row>
    <row r="31" spans="1:8" x14ac:dyDescent="0.35">
      <c r="A31" s="133" t="str">
        <f t="shared" si="0"/>
        <v/>
      </c>
      <c r="B31" s="297"/>
      <c r="C31" s="234"/>
      <c r="D31" s="234"/>
      <c r="E31" s="234"/>
      <c r="F31" s="295"/>
      <c r="G31" s="295"/>
      <c r="H31" s="296"/>
    </row>
    <row r="32" spans="1:8" x14ac:dyDescent="0.35">
      <c r="A32" s="133" t="str">
        <f t="shared" si="0"/>
        <v/>
      </c>
      <c r="B32" s="297"/>
      <c r="C32" s="234"/>
      <c r="D32" s="234"/>
      <c r="E32" s="234"/>
      <c r="F32" s="295"/>
      <c r="G32" s="295"/>
      <c r="H32" s="296"/>
    </row>
    <row r="33" spans="1:8" x14ac:dyDescent="0.35">
      <c r="A33" s="133" t="str">
        <f t="shared" si="0"/>
        <v/>
      </c>
      <c r="B33" s="297"/>
      <c r="C33" s="234"/>
      <c r="D33" s="234"/>
      <c r="E33" s="234"/>
      <c r="F33" s="295"/>
      <c r="G33" s="295"/>
      <c r="H33" s="296"/>
    </row>
    <row r="34" spans="1:8" x14ac:dyDescent="0.35">
      <c r="A34" s="133" t="str">
        <f t="shared" si="0"/>
        <v/>
      </c>
      <c r="B34" s="297"/>
      <c r="C34" s="234"/>
      <c r="D34" s="234"/>
      <c r="E34" s="234"/>
      <c r="F34" s="295"/>
      <c r="G34" s="295"/>
      <c r="H34" s="296"/>
    </row>
    <row r="35" spans="1:8" x14ac:dyDescent="0.35">
      <c r="A35" s="133" t="str">
        <f t="shared" si="0"/>
        <v/>
      </c>
      <c r="B35" s="297"/>
      <c r="C35" s="234"/>
      <c r="D35" s="234"/>
      <c r="E35" s="234"/>
      <c r="F35" s="295"/>
      <c r="G35" s="295"/>
      <c r="H35" s="296"/>
    </row>
    <row r="36" spans="1:8" x14ac:dyDescent="0.35">
      <c r="A36" s="133" t="str">
        <f t="shared" si="0"/>
        <v/>
      </c>
      <c r="B36" s="297"/>
      <c r="C36" s="234"/>
      <c r="D36" s="234"/>
      <c r="E36" s="234"/>
      <c r="F36" s="295"/>
      <c r="G36" s="295"/>
      <c r="H36" s="296"/>
    </row>
    <row r="37" spans="1:8" x14ac:dyDescent="0.35">
      <c r="A37" s="133" t="str">
        <f t="shared" si="0"/>
        <v/>
      </c>
      <c r="B37" s="297"/>
      <c r="C37" s="234"/>
      <c r="D37" s="234"/>
      <c r="E37" s="234"/>
      <c r="F37" s="295"/>
      <c r="G37" s="295"/>
      <c r="H37" s="296"/>
    </row>
    <row r="38" spans="1:8" x14ac:dyDescent="0.35">
      <c r="A38" s="133" t="str">
        <f t="shared" si="0"/>
        <v/>
      </c>
      <c r="B38" s="297"/>
      <c r="C38" s="234"/>
      <c r="D38" s="234"/>
      <c r="E38" s="234"/>
      <c r="F38" s="295"/>
      <c r="G38" s="295"/>
      <c r="H38" s="296"/>
    </row>
    <row r="39" spans="1:8" x14ac:dyDescent="0.35">
      <c r="A39" s="133" t="str">
        <f t="shared" si="0"/>
        <v/>
      </c>
      <c r="B39" s="297"/>
      <c r="C39" s="234"/>
      <c r="D39" s="234"/>
      <c r="E39" s="234"/>
      <c r="F39" s="295"/>
      <c r="G39" s="295"/>
      <c r="H39" s="296"/>
    </row>
    <row r="40" spans="1:8" x14ac:dyDescent="0.35">
      <c r="A40" s="133" t="str">
        <f t="shared" si="0"/>
        <v/>
      </c>
      <c r="B40" s="297"/>
      <c r="C40" s="234"/>
      <c r="D40" s="234"/>
      <c r="E40" s="234"/>
      <c r="F40" s="295"/>
      <c r="G40" s="295"/>
      <c r="H40" s="296"/>
    </row>
    <row r="41" spans="1:8" x14ac:dyDescent="0.35">
      <c r="A41" s="133" t="str">
        <f t="shared" si="0"/>
        <v/>
      </c>
      <c r="B41" s="297"/>
      <c r="C41" s="234"/>
      <c r="D41" s="234"/>
      <c r="E41" s="234"/>
      <c r="F41" s="295"/>
      <c r="G41" s="295"/>
      <c r="H41" s="296"/>
    </row>
    <row r="42" spans="1:8" x14ac:dyDescent="0.35">
      <c r="A42" s="133" t="str">
        <f t="shared" si="0"/>
        <v/>
      </c>
      <c r="B42" s="297"/>
      <c r="C42" s="234"/>
      <c r="D42" s="234"/>
      <c r="E42" s="234"/>
      <c r="F42" s="295"/>
      <c r="G42" s="295"/>
      <c r="H42" s="296"/>
    </row>
    <row r="43" spans="1:8" x14ac:dyDescent="0.35">
      <c r="A43" s="133" t="str">
        <f t="shared" si="0"/>
        <v/>
      </c>
      <c r="B43" s="297"/>
      <c r="C43" s="234"/>
      <c r="D43" s="234"/>
      <c r="E43" s="234"/>
      <c r="F43" s="295"/>
      <c r="G43" s="295"/>
      <c r="H43" s="296"/>
    </row>
    <row r="44" spans="1:8" x14ac:dyDescent="0.35">
      <c r="A44" s="133" t="str">
        <f t="shared" si="0"/>
        <v/>
      </c>
      <c r="B44" s="297"/>
      <c r="C44" s="234"/>
      <c r="D44" s="234"/>
      <c r="E44" s="234"/>
      <c r="F44" s="295"/>
      <c r="G44" s="295"/>
      <c r="H44" s="296"/>
    </row>
    <row r="45" spans="1:8" x14ac:dyDescent="0.35">
      <c r="A45" s="133" t="str">
        <f t="shared" si="0"/>
        <v/>
      </c>
      <c r="B45" s="297"/>
      <c r="C45" s="234"/>
      <c r="D45" s="234"/>
      <c r="E45" s="234"/>
      <c r="F45" s="295"/>
      <c r="G45" s="295"/>
      <c r="H45" s="296"/>
    </row>
    <row r="46" spans="1:8" x14ac:dyDescent="0.35">
      <c r="A46" s="133" t="str">
        <f t="shared" si="0"/>
        <v/>
      </c>
      <c r="B46" s="297"/>
      <c r="C46" s="234"/>
      <c r="D46" s="234"/>
      <c r="E46" s="234"/>
      <c r="F46" s="295"/>
      <c r="G46" s="295"/>
      <c r="H46" s="296"/>
    </row>
    <row r="47" spans="1:8" x14ac:dyDescent="0.35">
      <c r="A47" s="133" t="str">
        <f t="shared" si="0"/>
        <v/>
      </c>
      <c r="B47" s="297"/>
      <c r="C47" s="234"/>
      <c r="D47" s="234"/>
      <c r="E47" s="234"/>
      <c r="F47" s="295"/>
      <c r="G47" s="295"/>
      <c r="H47" s="296"/>
    </row>
    <row r="48" spans="1:8" x14ac:dyDescent="0.35">
      <c r="A48" s="133" t="str">
        <f t="shared" si="0"/>
        <v/>
      </c>
      <c r="B48" s="297"/>
      <c r="C48" s="234"/>
      <c r="D48" s="234"/>
      <c r="E48" s="234"/>
      <c r="F48" s="295"/>
      <c r="G48" s="295"/>
      <c r="H48" s="296"/>
    </row>
    <row r="49" spans="1:8" x14ac:dyDescent="0.35">
      <c r="A49" s="133" t="str">
        <f t="shared" si="0"/>
        <v/>
      </c>
      <c r="B49" s="297"/>
      <c r="C49" s="234"/>
      <c r="D49" s="234"/>
      <c r="E49" s="234"/>
      <c r="F49" s="295"/>
      <c r="G49" s="295"/>
      <c r="H49" s="296"/>
    </row>
    <row r="50" spans="1:8" x14ac:dyDescent="0.35">
      <c r="A50" s="133" t="str">
        <f t="shared" si="0"/>
        <v/>
      </c>
      <c r="B50" s="297"/>
      <c r="C50" s="234"/>
      <c r="D50" s="234"/>
      <c r="E50" s="234"/>
      <c r="F50" s="295"/>
      <c r="G50" s="295"/>
      <c r="H50" s="296"/>
    </row>
    <row r="51" spans="1:8" x14ac:dyDescent="0.35">
      <c r="A51" s="133" t="str">
        <f t="shared" si="0"/>
        <v/>
      </c>
      <c r="B51" s="297"/>
      <c r="C51" s="234"/>
      <c r="D51" s="234"/>
      <c r="E51" s="234"/>
      <c r="F51" s="295"/>
      <c r="G51" s="295"/>
      <c r="H51" s="296"/>
    </row>
    <row r="52" spans="1:8" x14ac:dyDescent="0.35">
      <c r="A52" s="133" t="str">
        <f t="shared" si="0"/>
        <v/>
      </c>
      <c r="B52" s="297"/>
      <c r="C52" s="234"/>
      <c r="D52" s="234"/>
      <c r="E52" s="234"/>
      <c r="F52" s="295"/>
      <c r="G52" s="295"/>
      <c r="H52" s="296"/>
    </row>
    <row r="53" spans="1:8" x14ac:dyDescent="0.35">
      <c r="A53" s="133" t="str">
        <f t="shared" si="0"/>
        <v/>
      </c>
      <c r="B53" s="297"/>
      <c r="C53" s="234"/>
      <c r="D53" s="234"/>
      <c r="E53" s="234"/>
      <c r="F53" s="295"/>
      <c r="G53" s="295"/>
      <c r="H53" s="296"/>
    </row>
    <row r="54" spans="1:8" x14ac:dyDescent="0.35">
      <c r="A54" s="133" t="str">
        <f t="shared" si="0"/>
        <v/>
      </c>
      <c r="B54" s="297"/>
      <c r="C54" s="234"/>
      <c r="D54" s="234"/>
      <c r="E54" s="234"/>
      <c r="F54" s="295"/>
      <c r="G54" s="295"/>
      <c r="H54" s="296"/>
    </row>
    <row r="55" spans="1:8" x14ac:dyDescent="0.35">
      <c r="A55" s="133" t="str">
        <f t="shared" si="0"/>
        <v/>
      </c>
      <c r="B55" s="297"/>
      <c r="C55" s="234"/>
      <c r="D55" s="234"/>
      <c r="E55" s="234"/>
      <c r="F55" s="295"/>
      <c r="G55" s="295"/>
      <c r="H55" s="296"/>
    </row>
    <row r="56" spans="1:8" x14ac:dyDescent="0.35">
      <c r="A56" s="133" t="str">
        <f t="shared" si="0"/>
        <v/>
      </c>
      <c r="B56" s="297"/>
      <c r="C56" s="234"/>
      <c r="D56" s="234"/>
      <c r="E56" s="234"/>
      <c r="F56" s="295"/>
      <c r="G56" s="295"/>
      <c r="H56" s="296"/>
    </row>
    <row r="57" spans="1:8" x14ac:dyDescent="0.35">
      <c r="A57" s="133" t="str">
        <f t="shared" si="0"/>
        <v/>
      </c>
      <c r="B57" s="297"/>
      <c r="C57" s="234"/>
      <c r="D57" s="234"/>
      <c r="E57" s="234"/>
      <c r="F57" s="295"/>
      <c r="G57" s="295"/>
      <c r="H57" s="296"/>
    </row>
    <row r="58" spans="1:8" x14ac:dyDescent="0.35">
      <c r="A58" s="133" t="str">
        <f t="shared" si="0"/>
        <v/>
      </c>
      <c r="B58" s="297"/>
      <c r="C58" s="234"/>
      <c r="D58" s="234"/>
      <c r="E58" s="234"/>
      <c r="F58" s="295"/>
      <c r="G58" s="295"/>
      <c r="H58" s="296"/>
    </row>
    <row r="59" spans="1:8" x14ac:dyDescent="0.35">
      <c r="A59" s="133" t="str">
        <f t="shared" si="0"/>
        <v/>
      </c>
      <c r="B59" s="297"/>
      <c r="C59" s="234"/>
      <c r="D59" s="234"/>
      <c r="E59" s="234"/>
      <c r="F59" s="295"/>
      <c r="G59" s="295"/>
      <c r="H59" s="296"/>
    </row>
    <row r="60" spans="1:8" x14ac:dyDescent="0.35">
      <c r="A60" s="133" t="str">
        <f t="shared" si="0"/>
        <v/>
      </c>
      <c r="B60" s="297"/>
      <c r="C60" s="234"/>
      <c r="D60" s="234"/>
      <c r="E60" s="234"/>
      <c r="F60" s="295"/>
      <c r="G60" s="295"/>
      <c r="H60" s="296"/>
    </row>
    <row r="61" spans="1:8" x14ac:dyDescent="0.35">
      <c r="A61" s="133" t="str">
        <f t="shared" si="0"/>
        <v/>
      </c>
      <c r="B61" s="297"/>
      <c r="C61" s="234"/>
      <c r="D61" s="234"/>
      <c r="E61" s="234"/>
      <c r="F61" s="295"/>
      <c r="G61" s="295"/>
      <c r="H61" s="296"/>
    </row>
    <row r="62" spans="1:8" x14ac:dyDescent="0.35">
      <c r="A62" s="133" t="str">
        <f t="shared" si="0"/>
        <v/>
      </c>
      <c r="B62" s="297"/>
      <c r="C62" s="234"/>
      <c r="D62" s="234"/>
      <c r="E62" s="234"/>
      <c r="F62" s="295"/>
      <c r="G62" s="295"/>
      <c r="H62" s="296"/>
    </row>
    <row r="63" spans="1:8" x14ac:dyDescent="0.35">
      <c r="A63" s="133" t="str">
        <f t="shared" si="0"/>
        <v/>
      </c>
      <c r="B63" s="297"/>
      <c r="C63" s="234"/>
      <c r="D63" s="234"/>
      <c r="E63" s="234"/>
      <c r="F63" s="295"/>
      <c r="G63" s="295"/>
      <c r="H63" s="296"/>
    </row>
    <row r="64" spans="1:8" x14ac:dyDescent="0.35">
      <c r="A64" s="133" t="str">
        <f t="shared" si="0"/>
        <v/>
      </c>
      <c r="B64" s="297"/>
      <c r="C64" s="234"/>
      <c r="D64" s="234"/>
      <c r="E64" s="234"/>
      <c r="F64" s="295"/>
      <c r="G64" s="295"/>
      <c r="H64" s="296"/>
    </row>
    <row r="65" spans="1:8" x14ac:dyDescent="0.35">
      <c r="A65" s="133" t="str">
        <f t="shared" si="0"/>
        <v/>
      </c>
      <c r="B65" s="297"/>
      <c r="C65" s="234"/>
      <c r="D65" s="234"/>
      <c r="E65" s="234"/>
      <c r="F65" s="295"/>
      <c r="G65" s="295"/>
      <c r="H65" s="296"/>
    </row>
    <row r="66" spans="1:8" x14ac:dyDescent="0.35">
      <c r="A66" s="133" t="str">
        <f t="shared" si="0"/>
        <v/>
      </c>
      <c r="B66" s="297"/>
      <c r="C66" s="234"/>
      <c r="D66" s="234"/>
      <c r="E66" s="234"/>
      <c r="F66" s="295"/>
      <c r="G66" s="295"/>
      <c r="H66" s="296"/>
    </row>
    <row r="67" spans="1:8" x14ac:dyDescent="0.35">
      <c r="A67" s="133" t="str">
        <f t="shared" si="0"/>
        <v/>
      </c>
      <c r="B67" s="297"/>
      <c r="C67" s="234"/>
      <c r="D67" s="234"/>
      <c r="E67" s="234"/>
      <c r="F67" s="295"/>
      <c r="G67" s="295"/>
      <c r="H67" s="296"/>
    </row>
    <row r="68" spans="1:8" x14ac:dyDescent="0.35">
      <c r="A68" s="133" t="str">
        <f t="shared" ref="A68:A131" si="1">IF(B68="","",ROW()-2)</f>
        <v/>
      </c>
      <c r="B68" s="297"/>
      <c r="C68" s="234"/>
      <c r="D68" s="234"/>
      <c r="E68" s="234"/>
      <c r="F68" s="295"/>
      <c r="G68" s="295"/>
      <c r="H68" s="296"/>
    </row>
    <row r="69" spans="1:8" x14ac:dyDescent="0.35">
      <c r="A69" s="133" t="str">
        <f t="shared" si="1"/>
        <v/>
      </c>
      <c r="B69" s="297"/>
      <c r="C69" s="234"/>
      <c r="D69" s="234"/>
      <c r="E69" s="234"/>
      <c r="F69" s="295"/>
      <c r="G69" s="295"/>
      <c r="H69" s="296"/>
    </row>
    <row r="70" spans="1:8" x14ac:dyDescent="0.35">
      <c r="A70" s="133" t="str">
        <f t="shared" si="1"/>
        <v/>
      </c>
      <c r="B70" s="297"/>
      <c r="C70" s="234"/>
      <c r="D70" s="234"/>
      <c r="E70" s="234"/>
      <c r="F70" s="295"/>
      <c r="G70" s="295"/>
      <c r="H70" s="296"/>
    </row>
    <row r="71" spans="1:8" x14ac:dyDescent="0.35">
      <c r="A71" s="133" t="str">
        <f t="shared" si="1"/>
        <v/>
      </c>
      <c r="B71" s="297"/>
      <c r="C71" s="234"/>
      <c r="D71" s="234"/>
      <c r="E71" s="234"/>
      <c r="F71" s="295"/>
      <c r="G71" s="295"/>
      <c r="H71" s="296"/>
    </row>
    <row r="72" spans="1:8" x14ac:dyDescent="0.35">
      <c r="A72" s="133" t="str">
        <f t="shared" si="1"/>
        <v/>
      </c>
      <c r="B72" s="297"/>
      <c r="C72" s="234"/>
      <c r="D72" s="234"/>
      <c r="E72" s="234"/>
      <c r="F72" s="295"/>
      <c r="G72" s="295"/>
      <c r="H72" s="296"/>
    </row>
    <row r="73" spans="1:8" x14ac:dyDescent="0.35">
      <c r="A73" s="133" t="str">
        <f t="shared" si="1"/>
        <v/>
      </c>
      <c r="B73" s="297"/>
      <c r="C73" s="234"/>
      <c r="D73" s="234"/>
      <c r="E73" s="234"/>
      <c r="F73" s="295"/>
      <c r="G73" s="295"/>
      <c r="H73" s="296"/>
    </row>
    <row r="74" spans="1:8" x14ac:dyDescent="0.35">
      <c r="A74" s="133" t="str">
        <f t="shared" si="1"/>
        <v/>
      </c>
      <c r="B74" s="297"/>
      <c r="C74" s="234"/>
      <c r="D74" s="234"/>
      <c r="E74" s="234"/>
      <c r="F74" s="295"/>
      <c r="G74" s="295"/>
      <c r="H74" s="296"/>
    </row>
    <row r="75" spans="1:8" x14ac:dyDescent="0.35">
      <c r="A75" s="133" t="str">
        <f t="shared" si="1"/>
        <v/>
      </c>
      <c r="B75" s="297"/>
      <c r="C75" s="234"/>
      <c r="D75" s="234"/>
      <c r="E75" s="234"/>
      <c r="F75" s="295"/>
      <c r="G75" s="295"/>
      <c r="H75" s="296"/>
    </row>
    <row r="76" spans="1:8" x14ac:dyDescent="0.35">
      <c r="A76" s="133" t="str">
        <f t="shared" si="1"/>
        <v/>
      </c>
      <c r="B76" s="297"/>
      <c r="C76" s="234"/>
      <c r="D76" s="234"/>
      <c r="E76" s="234"/>
      <c r="F76" s="295"/>
      <c r="G76" s="295"/>
      <c r="H76" s="296"/>
    </row>
    <row r="77" spans="1:8" x14ac:dyDescent="0.35">
      <c r="A77" s="133" t="str">
        <f t="shared" si="1"/>
        <v/>
      </c>
      <c r="B77" s="297"/>
      <c r="C77" s="234"/>
      <c r="D77" s="234"/>
      <c r="E77" s="234"/>
      <c r="F77" s="295"/>
      <c r="G77" s="295"/>
      <c r="H77" s="296"/>
    </row>
    <row r="78" spans="1:8" x14ac:dyDescent="0.35">
      <c r="A78" s="133" t="str">
        <f t="shared" si="1"/>
        <v/>
      </c>
      <c r="B78" s="297"/>
      <c r="C78" s="234"/>
      <c r="D78" s="234"/>
      <c r="E78" s="234"/>
      <c r="F78" s="295"/>
      <c r="G78" s="295"/>
      <c r="H78" s="296"/>
    </row>
    <row r="79" spans="1:8" x14ac:dyDescent="0.35">
      <c r="A79" s="133" t="str">
        <f t="shared" si="1"/>
        <v/>
      </c>
      <c r="B79" s="297"/>
      <c r="C79" s="234"/>
      <c r="D79" s="234"/>
      <c r="E79" s="234"/>
      <c r="F79" s="295"/>
      <c r="G79" s="295"/>
      <c r="H79" s="296"/>
    </row>
    <row r="80" spans="1:8" x14ac:dyDescent="0.35">
      <c r="A80" s="133" t="str">
        <f t="shared" si="1"/>
        <v/>
      </c>
      <c r="B80" s="297"/>
      <c r="C80" s="234"/>
      <c r="D80" s="234"/>
      <c r="E80" s="234"/>
      <c r="F80" s="295"/>
      <c r="G80" s="295"/>
      <c r="H80" s="296"/>
    </row>
    <row r="81" spans="1:8" x14ac:dyDescent="0.35">
      <c r="A81" s="133" t="str">
        <f t="shared" si="1"/>
        <v/>
      </c>
      <c r="B81" s="297"/>
      <c r="C81" s="234"/>
      <c r="D81" s="234"/>
      <c r="E81" s="234"/>
      <c r="F81" s="295"/>
      <c r="G81" s="295"/>
      <c r="H81" s="296"/>
    </row>
    <row r="82" spans="1:8" x14ac:dyDescent="0.35">
      <c r="A82" s="133" t="str">
        <f t="shared" si="1"/>
        <v/>
      </c>
      <c r="B82" s="297"/>
      <c r="C82" s="234"/>
      <c r="D82" s="234"/>
      <c r="E82" s="234"/>
      <c r="F82" s="295"/>
      <c r="G82" s="295"/>
      <c r="H82" s="296"/>
    </row>
    <row r="83" spans="1:8" x14ac:dyDescent="0.35">
      <c r="A83" s="133" t="str">
        <f t="shared" si="1"/>
        <v/>
      </c>
      <c r="B83" s="297"/>
      <c r="C83" s="234"/>
      <c r="D83" s="234"/>
      <c r="E83" s="234"/>
      <c r="F83" s="295"/>
      <c r="G83" s="295"/>
      <c r="H83" s="296"/>
    </row>
    <row r="84" spans="1:8" x14ac:dyDescent="0.35">
      <c r="A84" s="133" t="str">
        <f t="shared" si="1"/>
        <v/>
      </c>
      <c r="B84" s="297"/>
      <c r="C84" s="234"/>
      <c r="D84" s="234"/>
      <c r="E84" s="234"/>
      <c r="F84" s="295"/>
      <c r="G84" s="295"/>
      <c r="H84" s="296"/>
    </row>
    <row r="85" spans="1:8" x14ac:dyDescent="0.35">
      <c r="A85" s="133" t="str">
        <f t="shared" si="1"/>
        <v/>
      </c>
      <c r="B85" s="297"/>
      <c r="C85" s="234"/>
      <c r="D85" s="234"/>
      <c r="E85" s="234"/>
      <c r="F85" s="295"/>
      <c r="G85" s="295"/>
      <c r="H85" s="296"/>
    </row>
    <row r="86" spans="1:8" x14ac:dyDescent="0.35">
      <c r="A86" s="133" t="str">
        <f t="shared" si="1"/>
        <v/>
      </c>
      <c r="B86" s="297"/>
      <c r="C86" s="234"/>
      <c r="D86" s="234"/>
      <c r="E86" s="234"/>
      <c r="F86" s="295"/>
      <c r="G86" s="295"/>
      <c r="H86" s="296"/>
    </row>
    <row r="87" spans="1:8" x14ac:dyDescent="0.35">
      <c r="A87" s="133" t="str">
        <f t="shared" si="1"/>
        <v/>
      </c>
      <c r="B87" s="297"/>
      <c r="C87" s="234"/>
      <c r="D87" s="234"/>
      <c r="E87" s="234"/>
      <c r="F87" s="295"/>
      <c r="G87" s="295"/>
      <c r="H87" s="296"/>
    </row>
    <row r="88" spans="1:8" x14ac:dyDescent="0.35">
      <c r="A88" s="133" t="str">
        <f t="shared" si="1"/>
        <v/>
      </c>
      <c r="B88" s="297"/>
      <c r="C88" s="234"/>
      <c r="D88" s="234"/>
      <c r="E88" s="234"/>
      <c r="F88" s="295"/>
      <c r="G88" s="295"/>
      <c r="H88" s="296"/>
    </row>
    <row r="89" spans="1:8" x14ac:dyDescent="0.35">
      <c r="A89" s="133" t="str">
        <f t="shared" si="1"/>
        <v/>
      </c>
      <c r="B89" s="297"/>
      <c r="C89" s="234"/>
      <c r="D89" s="234"/>
      <c r="E89" s="234"/>
      <c r="F89" s="295"/>
      <c r="G89" s="295"/>
      <c r="H89" s="296"/>
    </row>
    <row r="90" spans="1:8" x14ac:dyDescent="0.35">
      <c r="A90" s="133" t="str">
        <f t="shared" si="1"/>
        <v/>
      </c>
      <c r="B90" s="297"/>
      <c r="C90" s="234"/>
      <c r="D90" s="234"/>
      <c r="E90" s="234"/>
      <c r="F90" s="295"/>
      <c r="G90" s="295"/>
      <c r="H90" s="296"/>
    </row>
    <row r="91" spans="1:8" x14ac:dyDescent="0.35">
      <c r="A91" s="133" t="str">
        <f t="shared" si="1"/>
        <v/>
      </c>
      <c r="B91" s="297"/>
      <c r="C91" s="234"/>
      <c r="D91" s="234"/>
      <c r="E91" s="234"/>
      <c r="F91" s="295"/>
      <c r="G91" s="295"/>
      <c r="H91" s="296"/>
    </row>
    <row r="92" spans="1:8" x14ac:dyDescent="0.35">
      <c r="A92" s="133" t="str">
        <f t="shared" si="1"/>
        <v/>
      </c>
      <c r="B92" s="297"/>
      <c r="C92" s="234"/>
      <c r="D92" s="234"/>
      <c r="E92" s="234"/>
      <c r="F92" s="295"/>
      <c r="G92" s="295"/>
      <c r="H92" s="296"/>
    </row>
    <row r="93" spans="1:8" x14ac:dyDescent="0.35">
      <c r="A93" s="133" t="str">
        <f t="shared" si="1"/>
        <v/>
      </c>
      <c r="B93" s="297"/>
      <c r="C93" s="234"/>
      <c r="D93" s="234"/>
      <c r="E93" s="234"/>
      <c r="F93" s="295"/>
      <c r="G93" s="295"/>
      <c r="H93" s="296"/>
    </row>
    <row r="94" spans="1:8" x14ac:dyDescent="0.35">
      <c r="A94" s="133" t="str">
        <f t="shared" si="1"/>
        <v/>
      </c>
      <c r="B94" s="297"/>
      <c r="C94" s="234"/>
      <c r="D94" s="234"/>
      <c r="E94" s="234"/>
      <c r="F94" s="295"/>
      <c r="G94" s="295"/>
      <c r="H94" s="296"/>
    </row>
    <row r="95" spans="1:8" x14ac:dyDescent="0.35">
      <c r="A95" s="133" t="str">
        <f t="shared" si="1"/>
        <v/>
      </c>
      <c r="B95" s="297"/>
      <c r="C95" s="234"/>
      <c r="D95" s="234"/>
      <c r="E95" s="234"/>
      <c r="F95" s="295"/>
      <c r="G95" s="295"/>
      <c r="H95" s="296"/>
    </row>
    <row r="96" spans="1:8" x14ac:dyDescent="0.35">
      <c r="A96" s="133" t="str">
        <f t="shared" si="1"/>
        <v/>
      </c>
      <c r="B96" s="297"/>
      <c r="C96" s="234"/>
      <c r="D96" s="234"/>
      <c r="E96" s="234"/>
      <c r="F96" s="295"/>
      <c r="G96" s="295"/>
      <c r="H96" s="296"/>
    </row>
    <row r="97" spans="1:8" x14ac:dyDescent="0.35">
      <c r="A97" s="133" t="str">
        <f t="shared" si="1"/>
        <v/>
      </c>
      <c r="B97" s="297"/>
      <c r="C97" s="234"/>
      <c r="D97" s="234"/>
      <c r="E97" s="234"/>
      <c r="F97" s="295"/>
      <c r="G97" s="295"/>
      <c r="H97" s="296"/>
    </row>
    <row r="98" spans="1:8" x14ac:dyDescent="0.35">
      <c r="A98" s="133" t="str">
        <f t="shared" si="1"/>
        <v/>
      </c>
      <c r="B98" s="297"/>
      <c r="C98" s="234"/>
      <c r="D98" s="234"/>
      <c r="E98" s="234"/>
      <c r="F98" s="295"/>
      <c r="G98" s="295"/>
      <c r="H98" s="296"/>
    </row>
    <row r="99" spans="1:8" x14ac:dyDescent="0.35">
      <c r="A99" s="133" t="str">
        <f t="shared" si="1"/>
        <v/>
      </c>
      <c r="B99" s="297"/>
      <c r="C99" s="234"/>
      <c r="D99" s="234"/>
      <c r="E99" s="234"/>
      <c r="F99" s="295"/>
      <c r="G99" s="295"/>
      <c r="H99" s="296"/>
    </row>
    <row r="100" spans="1:8" x14ac:dyDescent="0.35">
      <c r="A100" s="133" t="str">
        <f t="shared" si="1"/>
        <v/>
      </c>
      <c r="B100" s="297"/>
      <c r="C100" s="234"/>
      <c r="D100" s="234"/>
      <c r="E100" s="234"/>
      <c r="F100" s="295"/>
      <c r="G100" s="295"/>
      <c r="H100" s="296"/>
    </row>
    <row r="101" spans="1:8" x14ac:dyDescent="0.35">
      <c r="A101" s="133" t="str">
        <f t="shared" si="1"/>
        <v/>
      </c>
      <c r="B101" s="297"/>
      <c r="C101" s="234"/>
      <c r="D101" s="234"/>
      <c r="E101" s="234"/>
      <c r="F101" s="295"/>
      <c r="G101" s="295"/>
      <c r="H101" s="296"/>
    </row>
    <row r="102" spans="1:8" x14ac:dyDescent="0.35">
      <c r="A102" s="133" t="str">
        <f t="shared" si="1"/>
        <v/>
      </c>
      <c r="B102" s="297"/>
      <c r="C102" s="234"/>
      <c r="D102" s="234"/>
      <c r="E102" s="234"/>
      <c r="F102" s="295"/>
      <c r="G102" s="295"/>
      <c r="H102" s="296"/>
    </row>
    <row r="103" spans="1:8" x14ac:dyDescent="0.35">
      <c r="A103" s="133" t="str">
        <f t="shared" si="1"/>
        <v/>
      </c>
      <c r="B103" s="297"/>
      <c r="C103" s="234"/>
      <c r="D103" s="234"/>
      <c r="E103" s="234"/>
      <c r="F103" s="295"/>
      <c r="G103" s="295"/>
      <c r="H103" s="296"/>
    </row>
    <row r="104" spans="1:8" x14ac:dyDescent="0.35">
      <c r="A104" s="133" t="str">
        <f t="shared" si="1"/>
        <v/>
      </c>
      <c r="B104" s="297"/>
      <c r="C104" s="234"/>
      <c r="D104" s="234"/>
      <c r="E104" s="234"/>
      <c r="F104" s="295"/>
      <c r="G104" s="295"/>
      <c r="H104" s="296"/>
    </row>
    <row r="105" spans="1:8" x14ac:dyDescent="0.35">
      <c r="A105" s="133" t="str">
        <f t="shared" si="1"/>
        <v/>
      </c>
      <c r="B105" s="297"/>
      <c r="C105" s="234"/>
      <c r="D105" s="234"/>
      <c r="E105" s="234"/>
      <c r="F105" s="295"/>
      <c r="G105" s="295"/>
      <c r="H105" s="296"/>
    </row>
    <row r="106" spans="1:8" x14ac:dyDescent="0.35">
      <c r="A106" s="133" t="str">
        <f t="shared" si="1"/>
        <v/>
      </c>
      <c r="B106" s="297"/>
      <c r="C106" s="234"/>
      <c r="D106" s="234"/>
      <c r="E106" s="234"/>
      <c r="F106" s="295"/>
      <c r="G106" s="295"/>
      <c r="H106" s="296"/>
    </row>
    <row r="107" spans="1:8" x14ac:dyDescent="0.35">
      <c r="A107" s="133" t="str">
        <f t="shared" si="1"/>
        <v/>
      </c>
      <c r="B107" s="297"/>
      <c r="C107" s="234"/>
      <c r="D107" s="234"/>
      <c r="E107" s="234"/>
      <c r="F107" s="295"/>
      <c r="G107" s="295"/>
      <c r="H107" s="296"/>
    </row>
    <row r="108" spans="1:8" x14ac:dyDescent="0.35">
      <c r="A108" s="133" t="str">
        <f t="shared" si="1"/>
        <v/>
      </c>
      <c r="B108" s="297"/>
      <c r="C108" s="234"/>
      <c r="D108" s="234"/>
      <c r="E108" s="234"/>
      <c r="F108" s="295"/>
      <c r="G108" s="295"/>
      <c r="H108" s="296"/>
    </row>
    <row r="109" spans="1:8" x14ac:dyDescent="0.35">
      <c r="A109" s="133" t="str">
        <f t="shared" si="1"/>
        <v/>
      </c>
      <c r="B109" s="297"/>
      <c r="C109" s="234"/>
      <c r="D109" s="234"/>
      <c r="E109" s="234"/>
      <c r="F109" s="295"/>
      <c r="G109" s="295"/>
      <c r="H109" s="296"/>
    </row>
    <row r="110" spans="1:8" x14ac:dyDescent="0.35">
      <c r="A110" s="133" t="str">
        <f t="shared" si="1"/>
        <v/>
      </c>
      <c r="B110" s="297"/>
      <c r="C110" s="234"/>
      <c r="D110" s="234"/>
      <c r="E110" s="234"/>
      <c r="F110" s="295"/>
      <c r="G110" s="295"/>
      <c r="H110" s="296"/>
    </row>
    <row r="111" spans="1:8" x14ac:dyDescent="0.35">
      <c r="A111" s="133" t="str">
        <f t="shared" si="1"/>
        <v/>
      </c>
      <c r="B111" s="297"/>
      <c r="C111" s="234"/>
      <c r="D111" s="234"/>
      <c r="E111" s="234"/>
      <c r="F111" s="295"/>
      <c r="G111" s="295"/>
      <c r="H111" s="296"/>
    </row>
    <row r="112" spans="1:8" x14ac:dyDescent="0.35">
      <c r="A112" s="133" t="str">
        <f t="shared" si="1"/>
        <v/>
      </c>
      <c r="B112" s="297"/>
      <c r="C112" s="234"/>
      <c r="D112" s="234"/>
      <c r="E112" s="234"/>
      <c r="F112" s="295"/>
      <c r="G112" s="295"/>
      <c r="H112" s="296"/>
    </row>
    <row r="113" spans="1:8" x14ac:dyDescent="0.35">
      <c r="A113" s="133" t="str">
        <f t="shared" si="1"/>
        <v/>
      </c>
      <c r="B113" s="297"/>
      <c r="C113" s="234"/>
      <c r="D113" s="234"/>
      <c r="E113" s="234"/>
      <c r="F113" s="295"/>
      <c r="G113" s="295"/>
      <c r="H113" s="296"/>
    </row>
    <row r="114" spans="1:8" x14ac:dyDescent="0.35">
      <c r="A114" s="133" t="str">
        <f t="shared" si="1"/>
        <v/>
      </c>
      <c r="B114" s="297"/>
      <c r="C114" s="234"/>
      <c r="D114" s="234"/>
      <c r="E114" s="234"/>
      <c r="F114" s="295"/>
      <c r="G114" s="295"/>
      <c r="H114" s="296"/>
    </row>
    <row r="115" spans="1:8" x14ac:dyDescent="0.35">
      <c r="A115" s="133" t="str">
        <f t="shared" si="1"/>
        <v/>
      </c>
      <c r="B115" s="297"/>
      <c r="C115" s="234"/>
      <c r="D115" s="234"/>
      <c r="E115" s="234"/>
      <c r="F115" s="295"/>
      <c r="G115" s="295"/>
      <c r="H115" s="296"/>
    </row>
    <row r="116" spans="1:8" x14ac:dyDescent="0.35">
      <c r="A116" s="133" t="str">
        <f t="shared" si="1"/>
        <v/>
      </c>
      <c r="B116" s="297"/>
      <c r="C116" s="234"/>
      <c r="D116" s="234"/>
      <c r="E116" s="234"/>
      <c r="F116" s="295"/>
      <c r="G116" s="295"/>
      <c r="H116" s="296"/>
    </row>
    <row r="117" spans="1:8" x14ac:dyDescent="0.35">
      <c r="A117" s="133" t="str">
        <f t="shared" si="1"/>
        <v/>
      </c>
      <c r="B117" s="297"/>
      <c r="C117" s="234"/>
      <c r="D117" s="234"/>
      <c r="E117" s="234"/>
      <c r="F117" s="295"/>
      <c r="G117" s="295"/>
      <c r="H117" s="296"/>
    </row>
    <row r="118" spans="1:8" x14ac:dyDescent="0.35">
      <c r="A118" s="133" t="str">
        <f t="shared" si="1"/>
        <v/>
      </c>
      <c r="B118" s="297"/>
      <c r="C118" s="234"/>
      <c r="D118" s="234"/>
      <c r="E118" s="234"/>
      <c r="F118" s="295"/>
      <c r="G118" s="295"/>
      <c r="H118" s="296"/>
    </row>
    <row r="119" spans="1:8" x14ac:dyDescent="0.35">
      <c r="A119" s="133" t="str">
        <f t="shared" si="1"/>
        <v/>
      </c>
      <c r="B119" s="297"/>
      <c r="C119" s="234"/>
      <c r="D119" s="234"/>
      <c r="E119" s="234"/>
      <c r="F119" s="295"/>
      <c r="G119" s="295"/>
      <c r="H119" s="296"/>
    </row>
    <row r="120" spans="1:8" x14ac:dyDescent="0.35">
      <c r="A120" s="133" t="str">
        <f t="shared" si="1"/>
        <v/>
      </c>
      <c r="B120" s="297"/>
      <c r="C120" s="234"/>
      <c r="D120" s="234"/>
      <c r="E120" s="234"/>
      <c r="F120" s="295"/>
      <c r="G120" s="295"/>
      <c r="H120" s="296"/>
    </row>
    <row r="121" spans="1:8" x14ac:dyDescent="0.35">
      <c r="A121" s="133" t="str">
        <f t="shared" si="1"/>
        <v/>
      </c>
      <c r="B121" s="297"/>
      <c r="C121" s="234"/>
      <c r="D121" s="234"/>
      <c r="E121" s="234"/>
      <c r="F121" s="295"/>
      <c r="G121" s="295"/>
      <c r="H121" s="296"/>
    </row>
    <row r="122" spans="1:8" x14ac:dyDescent="0.35">
      <c r="A122" s="133" t="str">
        <f t="shared" si="1"/>
        <v/>
      </c>
      <c r="B122" s="297"/>
      <c r="C122" s="234"/>
      <c r="D122" s="234"/>
      <c r="E122" s="234"/>
      <c r="F122" s="295"/>
      <c r="G122" s="295"/>
      <c r="H122" s="296"/>
    </row>
    <row r="123" spans="1:8" x14ac:dyDescent="0.35">
      <c r="A123" s="133" t="str">
        <f t="shared" si="1"/>
        <v/>
      </c>
      <c r="B123" s="297"/>
      <c r="C123" s="234"/>
      <c r="D123" s="234"/>
      <c r="E123" s="234"/>
      <c r="F123" s="295"/>
      <c r="G123" s="295"/>
      <c r="H123" s="296"/>
    </row>
    <row r="124" spans="1:8" x14ac:dyDescent="0.35">
      <c r="A124" s="133" t="str">
        <f t="shared" si="1"/>
        <v/>
      </c>
      <c r="B124" s="297"/>
      <c r="C124" s="234"/>
      <c r="D124" s="234"/>
      <c r="E124" s="234"/>
      <c r="F124" s="295"/>
      <c r="G124" s="295"/>
      <c r="H124" s="296"/>
    </row>
    <row r="125" spans="1:8" x14ac:dyDescent="0.35">
      <c r="A125" s="133" t="str">
        <f t="shared" si="1"/>
        <v/>
      </c>
      <c r="B125" s="297"/>
      <c r="C125" s="234"/>
      <c r="D125" s="234"/>
      <c r="E125" s="234"/>
      <c r="F125" s="295"/>
      <c r="G125" s="295"/>
      <c r="H125" s="296"/>
    </row>
    <row r="126" spans="1:8" x14ac:dyDescent="0.35">
      <c r="A126" s="133" t="str">
        <f t="shared" si="1"/>
        <v/>
      </c>
      <c r="B126" s="297"/>
      <c r="C126" s="234"/>
      <c r="D126" s="234"/>
      <c r="E126" s="234"/>
      <c r="F126" s="295"/>
      <c r="G126" s="295"/>
      <c r="H126" s="296"/>
    </row>
    <row r="127" spans="1:8" x14ac:dyDescent="0.35">
      <c r="A127" s="133" t="str">
        <f t="shared" si="1"/>
        <v/>
      </c>
      <c r="B127" s="297"/>
      <c r="C127" s="234"/>
      <c r="D127" s="234"/>
      <c r="E127" s="234"/>
      <c r="F127" s="295"/>
      <c r="G127" s="295"/>
      <c r="H127" s="296"/>
    </row>
    <row r="128" spans="1:8" x14ac:dyDescent="0.35">
      <c r="A128" s="133" t="str">
        <f t="shared" si="1"/>
        <v/>
      </c>
      <c r="B128" s="297"/>
      <c r="C128" s="234"/>
      <c r="D128" s="234"/>
      <c r="E128" s="234"/>
      <c r="F128" s="295"/>
      <c r="G128" s="295"/>
      <c r="H128" s="296"/>
    </row>
    <row r="129" spans="1:8" x14ac:dyDescent="0.35">
      <c r="A129" s="133" t="str">
        <f t="shared" si="1"/>
        <v/>
      </c>
      <c r="B129" s="297"/>
      <c r="C129" s="234"/>
      <c r="D129" s="234"/>
      <c r="E129" s="234"/>
      <c r="F129" s="295"/>
      <c r="G129" s="295"/>
      <c r="H129" s="296"/>
    </row>
    <row r="130" spans="1:8" x14ac:dyDescent="0.35">
      <c r="A130" s="133" t="str">
        <f t="shared" si="1"/>
        <v/>
      </c>
      <c r="B130" s="297"/>
      <c r="C130" s="234"/>
      <c r="D130" s="234"/>
      <c r="E130" s="234"/>
      <c r="F130" s="295"/>
      <c r="G130" s="295"/>
      <c r="H130" s="296"/>
    </row>
    <row r="131" spans="1:8" x14ac:dyDescent="0.35">
      <c r="A131" s="133" t="str">
        <f t="shared" si="1"/>
        <v/>
      </c>
      <c r="B131" s="297"/>
      <c r="C131" s="234"/>
      <c r="D131" s="234"/>
      <c r="E131" s="234"/>
      <c r="F131" s="295"/>
      <c r="G131" s="295"/>
      <c r="H131" s="296"/>
    </row>
    <row r="132" spans="1:8" x14ac:dyDescent="0.35">
      <c r="A132" s="133" t="str">
        <f t="shared" ref="A132:A195" si="2">IF(B132="","",ROW()-2)</f>
        <v/>
      </c>
      <c r="B132" s="297"/>
      <c r="C132" s="234"/>
      <c r="D132" s="234"/>
      <c r="E132" s="234"/>
      <c r="F132" s="295"/>
      <c r="G132" s="295"/>
      <c r="H132" s="296"/>
    </row>
    <row r="133" spans="1:8" x14ac:dyDescent="0.35">
      <c r="A133" s="133" t="str">
        <f t="shared" si="2"/>
        <v/>
      </c>
      <c r="B133" s="297"/>
      <c r="C133" s="234"/>
      <c r="D133" s="234"/>
      <c r="E133" s="234"/>
      <c r="F133" s="295"/>
      <c r="G133" s="295"/>
      <c r="H133" s="296"/>
    </row>
    <row r="134" spans="1:8" x14ac:dyDescent="0.35">
      <c r="A134" s="133" t="str">
        <f t="shared" si="2"/>
        <v/>
      </c>
      <c r="B134" s="297"/>
      <c r="C134" s="234"/>
      <c r="D134" s="234"/>
      <c r="E134" s="234"/>
      <c r="F134" s="295"/>
      <c r="G134" s="295"/>
      <c r="H134" s="296"/>
    </row>
    <row r="135" spans="1:8" x14ac:dyDescent="0.35">
      <c r="A135" s="133" t="str">
        <f t="shared" si="2"/>
        <v/>
      </c>
      <c r="B135" s="297"/>
      <c r="C135" s="234"/>
      <c r="D135" s="234"/>
      <c r="E135" s="234"/>
      <c r="F135" s="295"/>
      <c r="G135" s="295"/>
      <c r="H135" s="296"/>
    </row>
    <row r="136" spans="1:8" x14ac:dyDescent="0.35">
      <c r="A136" s="133" t="str">
        <f t="shared" si="2"/>
        <v/>
      </c>
      <c r="B136" s="297"/>
      <c r="C136" s="234"/>
      <c r="D136" s="234"/>
      <c r="E136" s="234"/>
      <c r="F136" s="295"/>
      <c r="G136" s="295"/>
      <c r="H136" s="296"/>
    </row>
    <row r="137" spans="1:8" x14ac:dyDescent="0.35">
      <c r="A137" s="133" t="str">
        <f t="shared" si="2"/>
        <v/>
      </c>
      <c r="B137" s="297"/>
      <c r="C137" s="234"/>
      <c r="D137" s="234"/>
      <c r="E137" s="234"/>
      <c r="F137" s="295"/>
      <c r="G137" s="295"/>
      <c r="H137" s="296"/>
    </row>
    <row r="138" spans="1:8" x14ac:dyDescent="0.35">
      <c r="A138" s="133" t="str">
        <f t="shared" si="2"/>
        <v/>
      </c>
      <c r="B138" s="297"/>
      <c r="C138" s="234"/>
      <c r="D138" s="234"/>
      <c r="E138" s="234"/>
      <c r="F138" s="295"/>
      <c r="G138" s="295"/>
      <c r="H138" s="296"/>
    </row>
    <row r="139" spans="1:8" x14ac:dyDescent="0.35">
      <c r="A139" s="133" t="str">
        <f t="shared" si="2"/>
        <v/>
      </c>
      <c r="B139" s="297"/>
      <c r="C139" s="234"/>
      <c r="D139" s="234"/>
      <c r="E139" s="234"/>
      <c r="F139" s="295"/>
      <c r="G139" s="295"/>
      <c r="H139" s="296"/>
    </row>
    <row r="140" spans="1:8" x14ac:dyDescent="0.35">
      <c r="A140" s="133" t="str">
        <f t="shared" si="2"/>
        <v/>
      </c>
      <c r="B140" s="297"/>
      <c r="C140" s="234"/>
      <c r="D140" s="234"/>
      <c r="E140" s="234"/>
      <c r="F140" s="295"/>
      <c r="G140" s="295"/>
      <c r="H140" s="296"/>
    </row>
    <row r="141" spans="1:8" x14ac:dyDescent="0.35">
      <c r="A141" s="133" t="str">
        <f t="shared" si="2"/>
        <v/>
      </c>
      <c r="B141" s="297"/>
      <c r="C141" s="234"/>
      <c r="D141" s="234"/>
      <c r="E141" s="234"/>
      <c r="F141" s="295"/>
      <c r="G141" s="295"/>
      <c r="H141" s="296"/>
    </row>
    <row r="142" spans="1:8" x14ac:dyDescent="0.35">
      <c r="A142" s="133" t="str">
        <f t="shared" si="2"/>
        <v/>
      </c>
      <c r="B142" s="297"/>
      <c r="C142" s="234"/>
      <c r="D142" s="234"/>
      <c r="E142" s="234"/>
      <c r="F142" s="295"/>
      <c r="G142" s="295"/>
      <c r="H142" s="296"/>
    </row>
    <row r="143" spans="1:8" x14ac:dyDescent="0.35">
      <c r="A143" s="133" t="str">
        <f t="shared" si="2"/>
        <v/>
      </c>
      <c r="B143" s="297"/>
      <c r="C143" s="234"/>
      <c r="D143" s="234"/>
      <c r="E143" s="234"/>
      <c r="F143" s="295"/>
      <c r="G143" s="295"/>
      <c r="H143" s="296"/>
    </row>
    <row r="144" spans="1:8" x14ac:dyDescent="0.35">
      <c r="A144" s="133" t="str">
        <f t="shared" si="2"/>
        <v/>
      </c>
      <c r="B144" s="297"/>
      <c r="C144" s="234"/>
      <c r="D144" s="234"/>
      <c r="E144" s="234"/>
      <c r="F144" s="295"/>
      <c r="G144" s="295"/>
      <c r="H144" s="296"/>
    </row>
    <row r="145" spans="1:8" x14ac:dyDescent="0.35">
      <c r="A145" s="133" t="str">
        <f t="shared" si="2"/>
        <v/>
      </c>
      <c r="B145" s="297"/>
      <c r="C145" s="234"/>
      <c r="D145" s="234"/>
      <c r="E145" s="234"/>
      <c r="F145" s="295"/>
      <c r="G145" s="295"/>
      <c r="H145" s="296"/>
    </row>
    <row r="146" spans="1:8" x14ac:dyDescent="0.35">
      <c r="A146" s="133" t="str">
        <f t="shared" si="2"/>
        <v/>
      </c>
      <c r="B146" s="297"/>
      <c r="C146" s="234"/>
      <c r="D146" s="234"/>
      <c r="E146" s="234"/>
      <c r="F146" s="295"/>
      <c r="G146" s="295"/>
      <c r="H146" s="296"/>
    </row>
    <row r="147" spans="1:8" x14ac:dyDescent="0.35">
      <c r="A147" s="133" t="str">
        <f t="shared" si="2"/>
        <v/>
      </c>
      <c r="B147" s="297"/>
      <c r="C147" s="234"/>
      <c r="D147" s="234"/>
      <c r="E147" s="234"/>
      <c r="F147" s="295"/>
      <c r="G147" s="295"/>
      <c r="H147" s="296"/>
    </row>
    <row r="148" spans="1:8" x14ac:dyDescent="0.35">
      <c r="A148" s="133" t="str">
        <f t="shared" si="2"/>
        <v/>
      </c>
      <c r="B148" s="297"/>
      <c r="C148" s="234"/>
      <c r="D148" s="234"/>
      <c r="E148" s="234"/>
      <c r="F148" s="295"/>
      <c r="G148" s="295"/>
      <c r="H148" s="296"/>
    </row>
    <row r="149" spans="1:8" x14ac:dyDescent="0.35">
      <c r="A149" s="133" t="str">
        <f t="shared" si="2"/>
        <v/>
      </c>
      <c r="B149" s="297"/>
      <c r="C149" s="234"/>
      <c r="D149" s="234"/>
      <c r="E149" s="234"/>
      <c r="F149" s="295"/>
      <c r="G149" s="295"/>
      <c r="H149" s="296"/>
    </row>
    <row r="150" spans="1:8" x14ac:dyDescent="0.35">
      <c r="A150" s="133" t="str">
        <f t="shared" si="2"/>
        <v/>
      </c>
      <c r="B150" s="297"/>
      <c r="C150" s="234"/>
      <c r="D150" s="234"/>
      <c r="E150" s="234"/>
      <c r="F150" s="295"/>
      <c r="G150" s="295"/>
      <c r="H150" s="296"/>
    </row>
    <row r="151" spans="1:8" x14ac:dyDescent="0.35">
      <c r="A151" s="133" t="str">
        <f t="shared" si="2"/>
        <v/>
      </c>
      <c r="B151" s="297"/>
      <c r="C151" s="234"/>
      <c r="D151" s="234"/>
      <c r="E151" s="234"/>
      <c r="F151" s="295"/>
      <c r="G151" s="295"/>
      <c r="H151" s="296"/>
    </row>
    <row r="152" spans="1:8" x14ac:dyDescent="0.35">
      <c r="A152" s="133" t="str">
        <f t="shared" si="2"/>
        <v/>
      </c>
      <c r="B152" s="297"/>
      <c r="C152" s="234"/>
      <c r="D152" s="234"/>
      <c r="E152" s="234"/>
      <c r="F152" s="295"/>
      <c r="G152" s="295"/>
      <c r="H152" s="296"/>
    </row>
    <row r="153" spans="1:8" x14ac:dyDescent="0.35">
      <c r="A153" s="133" t="str">
        <f t="shared" si="2"/>
        <v/>
      </c>
      <c r="B153" s="297"/>
      <c r="C153" s="234"/>
      <c r="D153" s="234"/>
      <c r="E153" s="234"/>
      <c r="F153" s="295"/>
      <c r="G153" s="295"/>
      <c r="H153" s="296"/>
    </row>
    <row r="154" spans="1:8" x14ac:dyDescent="0.35">
      <c r="A154" s="133" t="str">
        <f t="shared" si="2"/>
        <v/>
      </c>
      <c r="B154" s="297"/>
      <c r="C154" s="234"/>
      <c r="D154" s="234"/>
      <c r="E154" s="234"/>
      <c r="F154" s="295"/>
      <c r="G154" s="295"/>
      <c r="H154" s="296"/>
    </row>
    <row r="155" spans="1:8" x14ac:dyDescent="0.35">
      <c r="A155" s="133" t="str">
        <f t="shared" si="2"/>
        <v/>
      </c>
      <c r="B155" s="297"/>
      <c r="C155" s="234"/>
      <c r="D155" s="234"/>
      <c r="E155" s="234"/>
      <c r="F155" s="295"/>
      <c r="G155" s="295"/>
      <c r="H155" s="296"/>
    </row>
    <row r="156" spans="1:8" x14ac:dyDescent="0.35">
      <c r="A156" s="133" t="str">
        <f t="shared" si="2"/>
        <v/>
      </c>
      <c r="B156" s="297"/>
      <c r="C156" s="234"/>
      <c r="D156" s="234"/>
      <c r="E156" s="234"/>
      <c r="F156" s="295"/>
      <c r="G156" s="295"/>
      <c r="H156" s="296"/>
    </row>
    <row r="157" spans="1:8" x14ac:dyDescent="0.35">
      <c r="A157" s="133" t="str">
        <f t="shared" si="2"/>
        <v/>
      </c>
      <c r="B157" s="297"/>
      <c r="C157" s="234"/>
      <c r="D157" s="234"/>
      <c r="E157" s="234"/>
      <c r="F157" s="295"/>
      <c r="G157" s="295"/>
      <c r="H157" s="296"/>
    </row>
    <row r="158" spans="1:8" x14ac:dyDescent="0.35">
      <c r="A158" s="133" t="str">
        <f t="shared" si="2"/>
        <v/>
      </c>
      <c r="B158" s="297"/>
      <c r="C158" s="234"/>
      <c r="D158" s="234"/>
      <c r="E158" s="234"/>
      <c r="F158" s="295"/>
      <c r="G158" s="295"/>
      <c r="H158" s="296"/>
    </row>
    <row r="159" spans="1:8" x14ac:dyDescent="0.35">
      <c r="A159" s="133" t="str">
        <f t="shared" si="2"/>
        <v/>
      </c>
      <c r="B159" s="297"/>
      <c r="C159" s="234"/>
      <c r="D159" s="234"/>
      <c r="E159" s="234"/>
      <c r="F159" s="295"/>
      <c r="G159" s="295"/>
      <c r="H159" s="296"/>
    </row>
    <row r="160" spans="1:8" x14ac:dyDescent="0.35">
      <c r="A160" s="133" t="str">
        <f t="shared" si="2"/>
        <v/>
      </c>
      <c r="B160" s="297"/>
      <c r="C160" s="234"/>
      <c r="D160" s="234"/>
      <c r="E160" s="234"/>
      <c r="F160" s="295"/>
      <c r="G160" s="295"/>
      <c r="H160" s="296"/>
    </row>
    <row r="161" spans="1:8" x14ac:dyDescent="0.35">
      <c r="A161" s="133" t="str">
        <f t="shared" si="2"/>
        <v/>
      </c>
      <c r="B161" s="297"/>
      <c r="C161" s="234"/>
      <c r="D161" s="234"/>
      <c r="E161" s="234"/>
      <c r="F161" s="295"/>
      <c r="G161" s="295"/>
      <c r="H161" s="296"/>
    </row>
    <row r="162" spans="1:8" x14ac:dyDescent="0.35">
      <c r="A162" s="133" t="str">
        <f t="shared" si="2"/>
        <v/>
      </c>
      <c r="B162" s="297"/>
      <c r="C162" s="234"/>
      <c r="D162" s="234"/>
      <c r="E162" s="234"/>
      <c r="F162" s="295"/>
      <c r="G162" s="295"/>
      <c r="H162" s="296"/>
    </row>
    <row r="163" spans="1:8" x14ac:dyDescent="0.35">
      <c r="A163" s="133" t="str">
        <f t="shared" si="2"/>
        <v/>
      </c>
      <c r="B163" s="297"/>
      <c r="C163" s="234"/>
      <c r="D163" s="234"/>
      <c r="E163" s="234"/>
      <c r="F163" s="295"/>
      <c r="G163" s="295"/>
      <c r="H163" s="296"/>
    </row>
    <row r="164" spans="1:8" x14ac:dyDescent="0.35">
      <c r="A164" s="133" t="str">
        <f t="shared" si="2"/>
        <v/>
      </c>
      <c r="B164" s="297"/>
      <c r="C164" s="234"/>
      <c r="D164" s="234"/>
      <c r="E164" s="234"/>
      <c r="F164" s="295"/>
      <c r="G164" s="295"/>
      <c r="H164" s="296"/>
    </row>
    <row r="165" spans="1:8" x14ac:dyDescent="0.35">
      <c r="A165" s="133" t="str">
        <f t="shared" si="2"/>
        <v/>
      </c>
      <c r="B165" s="297"/>
      <c r="C165" s="234"/>
      <c r="D165" s="234"/>
      <c r="E165" s="234"/>
      <c r="F165" s="295"/>
      <c r="G165" s="295"/>
      <c r="H165" s="296"/>
    </row>
    <row r="166" spans="1:8" x14ac:dyDescent="0.35">
      <c r="A166" s="133" t="str">
        <f t="shared" si="2"/>
        <v/>
      </c>
      <c r="B166" s="297"/>
      <c r="C166" s="234"/>
      <c r="D166" s="234"/>
      <c r="E166" s="234"/>
      <c r="F166" s="295"/>
      <c r="G166" s="295"/>
      <c r="H166" s="296"/>
    </row>
    <row r="167" spans="1:8" x14ac:dyDescent="0.35">
      <c r="A167" s="133" t="str">
        <f t="shared" si="2"/>
        <v/>
      </c>
      <c r="B167" s="297"/>
      <c r="C167" s="234"/>
      <c r="D167" s="234"/>
      <c r="E167" s="234"/>
      <c r="F167" s="295"/>
      <c r="G167" s="295"/>
      <c r="H167" s="296"/>
    </row>
    <row r="168" spans="1:8" x14ac:dyDescent="0.35">
      <c r="A168" s="133" t="str">
        <f t="shared" si="2"/>
        <v/>
      </c>
      <c r="B168" s="297"/>
      <c r="C168" s="234"/>
      <c r="D168" s="234"/>
      <c r="E168" s="234"/>
      <c r="F168" s="295"/>
      <c r="G168" s="295"/>
      <c r="H168" s="296"/>
    </row>
    <row r="169" spans="1:8" x14ac:dyDescent="0.35">
      <c r="A169" s="133" t="str">
        <f t="shared" si="2"/>
        <v/>
      </c>
      <c r="B169" s="297"/>
      <c r="C169" s="234"/>
      <c r="D169" s="234"/>
      <c r="E169" s="234"/>
      <c r="F169" s="295"/>
      <c r="G169" s="295"/>
      <c r="H169" s="296"/>
    </row>
    <row r="170" spans="1:8" x14ac:dyDescent="0.35">
      <c r="A170" s="133" t="str">
        <f t="shared" si="2"/>
        <v/>
      </c>
      <c r="B170" s="297"/>
      <c r="C170" s="234"/>
      <c r="D170" s="234"/>
      <c r="E170" s="234"/>
      <c r="F170" s="295"/>
      <c r="G170" s="295"/>
      <c r="H170" s="296"/>
    </row>
    <row r="171" spans="1:8" x14ac:dyDescent="0.35">
      <c r="A171" s="133" t="str">
        <f t="shared" si="2"/>
        <v/>
      </c>
      <c r="B171" s="297"/>
      <c r="C171" s="234"/>
      <c r="D171" s="234"/>
      <c r="E171" s="234"/>
      <c r="F171" s="295"/>
      <c r="G171" s="295"/>
      <c r="H171" s="296"/>
    </row>
    <row r="172" spans="1:8" x14ac:dyDescent="0.35">
      <c r="A172" s="133" t="str">
        <f t="shared" si="2"/>
        <v/>
      </c>
      <c r="B172" s="297"/>
      <c r="C172" s="234"/>
      <c r="D172" s="234"/>
      <c r="E172" s="234"/>
      <c r="F172" s="295"/>
      <c r="G172" s="295"/>
      <c r="H172" s="296"/>
    </row>
    <row r="173" spans="1:8" x14ac:dyDescent="0.35">
      <c r="A173" s="133" t="str">
        <f t="shared" si="2"/>
        <v/>
      </c>
      <c r="B173" s="297"/>
      <c r="C173" s="234"/>
      <c r="D173" s="234"/>
      <c r="E173" s="234"/>
      <c r="F173" s="295"/>
      <c r="G173" s="295"/>
      <c r="H173" s="296"/>
    </row>
    <row r="174" spans="1:8" x14ac:dyDescent="0.35">
      <c r="A174" s="133" t="str">
        <f t="shared" si="2"/>
        <v/>
      </c>
      <c r="B174" s="297"/>
      <c r="C174" s="234"/>
      <c r="D174" s="234"/>
      <c r="E174" s="234"/>
      <c r="F174" s="295"/>
      <c r="G174" s="295"/>
      <c r="H174" s="296"/>
    </row>
    <row r="175" spans="1:8" x14ac:dyDescent="0.35">
      <c r="A175" s="133" t="str">
        <f t="shared" si="2"/>
        <v/>
      </c>
      <c r="B175" s="297"/>
      <c r="C175" s="234"/>
      <c r="D175" s="234"/>
      <c r="E175" s="234"/>
      <c r="F175" s="295"/>
      <c r="G175" s="295"/>
      <c r="H175" s="296"/>
    </row>
    <row r="176" spans="1:8" x14ac:dyDescent="0.35">
      <c r="A176" s="133" t="str">
        <f t="shared" si="2"/>
        <v/>
      </c>
      <c r="B176" s="297"/>
      <c r="C176" s="234"/>
      <c r="D176" s="234"/>
      <c r="E176" s="234"/>
      <c r="F176" s="295"/>
      <c r="G176" s="295"/>
      <c r="H176" s="296"/>
    </row>
    <row r="177" spans="1:8" x14ac:dyDescent="0.35">
      <c r="A177" s="133" t="str">
        <f t="shared" si="2"/>
        <v/>
      </c>
      <c r="B177" s="297"/>
      <c r="C177" s="234"/>
      <c r="D177" s="234"/>
      <c r="E177" s="234"/>
      <c r="F177" s="295"/>
      <c r="G177" s="295"/>
      <c r="H177" s="296"/>
    </row>
    <row r="178" spans="1:8" x14ac:dyDescent="0.35">
      <c r="A178" s="133" t="str">
        <f t="shared" si="2"/>
        <v/>
      </c>
      <c r="B178" s="297"/>
      <c r="C178" s="234"/>
      <c r="D178" s="234"/>
      <c r="E178" s="234"/>
      <c r="F178" s="295"/>
      <c r="G178" s="295"/>
      <c r="H178" s="296"/>
    </row>
    <row r="179" spans="1:8" x14ac:dyDescent="0.35">
      <c r="A179" s="133" t="str">
        <f t="shared" si="2"/>
        <v/>
      </c>
      <c r="B179" s="297"/>
      <c r="C179" s="234"/>
      <c r="D179" s="234"/>
      <c r="E179" s="234"/>
      <c r="F179" s="295"/>
      <c r="G179" s="295"/>
      <c r="H179" s="296"/>
    </row>
    <row r="180" spans="1:8" x14ac:dyDescent="0.35">
      <c r="A180" s="133" t="str">
        <f t="shared" si="2"/>
        <v/>
      </c>
      <c r="B180" s="297"/>
      <c r="C180" s="234"/>
      <c r="D180" s="234"/>
      <c r="E180" s="234"/>
      <c r="F180" s="295"/>
      <c r="G180" s="295"/>
      <c r="H180" s="296"/>
    </row>
    <row r="181" spans="1:8" x14ac:dyDescent="0.35">
      <c r="A181" s="133" t="str">
        <f t="shared" si="2"/>
        <v/>
      </c>
      <c r="B181" s="297"/>
      <c r="C181" s="234"/>
      <c r="D181" s="234"/>
      <c r="E181" s="234"/>
      <c r="F181" s="295"/>
      <c r="G181" s="295"/>
      <c r="H181" s="296"/>
    </row>
    <row r="182" spans="1:8" x14ac:dyDescent="0.35">
      <c r="A182" s="133" t="str">
        <f t="shared" si="2"/>
        <v/>
      </c>
      <c r="B182" s="297"/>
      <c r="C182" s="234"/>
      <c r="D182" s="234"/>
      <c r="E182" s="234"/>
      <c r="F182" s="295"/>
      <c r="G182" s="295"/>
      <c r="H182" s="296"/>
    </row>
    <row r="183" spans="1:8" x14ac:dyDescent="0.35">
      <c r="A183" s="133" t="str">
        <f t="shared" si="2"/>
        <v/>
      </c>
      <c r="B183" s="297"/>
      <c r="C183" s="234"/>
      <c r="D183" s="234"/>
      <c r="E183" s="234"/>
      <c r="F183" s="295"/>
      <c r="G183" s="295"/>
      <c r="H183" s="296"/>
    </row>
    <row r="184" spans="1:8" x14ac:dyDescent="0.35">
      <c r="A184" s="133" t="str">
        <f t="shared" si="2"/>
        <v/>
      </c>
      <c r="B184" s="297"/>
      <c r="C184" s="234"/>
      <c r="D184" s="234"/>
      <c r="E184" s="234"/>
      <c r="F184" s="295"/>
      <c r="G184" s="295"/>
      <c r="H184" s="296"/>
    </row>
    <row r="185" spans="1:8" x14ac:dyDescent="0.35">
      <c r="A185" s="133" t="str">
        <f t="shared" si="2"/>
        <v/>
      </c>
      <c r="B185" s="297"/>
      <c r="C185" s="234"/>
      <c r="D185" s="234"/>
      <c r="E185" s="234"/>
      <c r="F185" s="295"/>
      <c r="G185" s="295"/>
      <c r="H185" s="296"/>
    </row>
    <row r="186" spans="1:8" x14ac:dyDescent="0.35">
      <c r="A186" s="133" t="str">
        <f t="shared" si="2"/>
        <v/>
      </c>
      <c r="B186" s="297"/>
      <c r="C186" s="234"/>
      <c r="D186" s="234"/>
      <c r="E186" s="234"/>
      <c r="F186" s="295"/>
      <c r="G186" s="295"/>
      <c r="H186" s="296"/>
    </row>
    <row r="187" spans="1:8" x14ac:dyDescent="0.35">
      <c r="A187" s="133" t="str">
        <f t="shared" si="2"/>
        <v/>
      </c>
      <c r="B187" s="297"/>
      <c r="C187" s="234"/>
      <c r="D187" s="234"/>
      <c r="E187" s="234"/>
      <c r="F187" s="295"/>
      <c r="G187" s="295"/>
      <c r="H187" s="296"/>
    </row>
    <row r="188" spans="1:8" x14ac:dyDescent="0.35">
      <c r="A188" s="133" t="str">
        <f t="shared" si="2"/>
        <v/>
      </c>
      <c r="B188" s="297"/>
      <c r="C188" s="234"/>
      <c r="D188" s="234"/>
      <c r="E188" s="234"/>
      <c r="F188" s="295"/>
      <c r="G188" s="295"/>
      <c r="H188" s="296"/>
    </row>
    <row r="189" spans="1:8" x14ac:dyDescent="0.35">
      <c r="A189" s="133" t="str">
        <f t="shared" si="2"/>
        <v/>
      </c>
      <c r="B189" s="297"/>
      <c r="C189" s="234"/>
      <c r="D189" s="234"/>
      <c r="E189" s="234"/>
      <c r="F189" s="295"/>
      <c r="G189" s="295"/>
      <c r="H189" s="296"/>
    </row>
    <row r="190" spans="1:8" x14ac:dyDescent="0.35">
      <c r="A190" s="133" t="str">
        <f t="shared" si="2"/>
        <v/>
      </c>
      <c r="B190" s="297"/>
      <c r="C190" s="234"/>
      <c r="D190" s="234"/>
      <c r="E190" s="234"/>
      <c r="F190" s="295"/>
      <c r="G190" s="295"/>
      <c r="H190" s="296"/>
    </row>
    <row r="191" spans="1:8" x14ac:dyDescent="0.35">
      <c r="A191" s="133" t="str">
        <f t="shared" si="2"/>
        <v/>
      </c>
      <c r="B191" s="297"/>
      <c r="C191" s="234"/>
      <c r="D191" s="234"/>
      <c r="E191" s="234"/>
      <c r="F191" s="295"/>
      <c r="G191" s="295"/>
      <c r="H191" s="296"/>
    </row>
    <row r="192" spans="1:8" x14ac:dyDescent="0.35">
      <c r="A192" s="133" t="str">
        <f t="shared" si="2"/>
        <v/>
      </c>
      <c r="B192" s="297"/>
      <c r="C192" s="234"/>
      <c r="D192" s="234"/>
      <c r="E192" s="234"/>
      <c r="F192" s="295"/>
      <c r="G192" s="295"/>
      <c r="H192" s="296"/>
    </row>
    <row r="193" spans="1:8" x14ac:dyDescent="0.35">
      <c r="A193" s="133" t="str">
        <f t="shared" si="2"/>
        <v/>
      </c>
      <c r="B193" s="297"/>
      <c r="C193" s="234"/>
      <c r="D193" s="234"/>
      <c r="E193" s="234"/>
      <c r="F193" s="295"/>
      <c r="G193" s="295"/>
      <c r="H193" s="296"/>
    </row>
    <row r="194" spans="1:8" x14ac:dyDescent="0.35">
      <c r="A194" s="133" t="str">
        <f t="shared" si="2"/>
        <v/>
      </c>
      <c r="B194" s="297"/>
      <c r="C194" s="234"/>
      <c r="D194" s="234"/>
      <c r="E194" s="234"/>
      <c r="F194" s="295"/>
      <c r="G194" s="295"/>
      <c r="H194" s="296"/>
    </row>
    <row r="195" spans="1:8" x14ac:dyDescent="0.35">
      <c r="A195" s="133" t="str">
        <f t="shared" si="2"/>
        <v/>
      </c>
      <c r="B195" s="297"/>
      <c r="C195" s="234"/>
      <c r="D195" s="234"/>
      <c r="E195" s="234"/>
      <c r="F195" s="295"/>
      <c r="G195" s="295"/>
      <c r="H195" s="296"/>
    </row>
    <row r="196" spans="1:8" x14ac:dyDescent="0.35">
      <c r="A196" s="133" t="str">
        <f t="shared" ref="A196:A259" si="3">IF(B196="","",ROW()-2)</f>
        <v/>
      </c>
      <c r="B196" s="297"/>
      <c r="C196" s="234"/>
      <c r="D196" s="234"/>
      <c r="E196" s="234"/>
      <c r="F196" s="295"/>
      <c r="G196" s="295"/>
      <c r="H196" s="296"/>
    </row>
    <row r="197" spans="1:8" x14ac:dyDescent="0.35">
      <c r="A197" s="133" t="str">
        <f t="shared" si="3"/>
        <v/>
      </c>
      <c r="B197" s="297"/>
      <c r="C197" s="234"/>
      <c r="D197" s="234"/>
      <c r="E197" s="234"/>
      <c r="F197" s="295"/>
      <c r="G197" s="295"/>
      <c r="H197" s="296"/>
    </row>
    <row r="198" spans="1:8" x14ac:dyDescent="0.35">
      <c r="A198" s="133" t="str">
        <f t="shared" si="3"/>
        <v/>
      </c>
      <c r="B198" s="297"/>
      <c r="C198" s="234"/>
      <c r="D198" s="234"/>
      <c r="E198" s="234"/>
      <c r="F198" s="295"/>
      <c r="G198" s="295"/>
      <c r="H198" s="296"/>
    </row>
    <row r="199" spans="1:8" x14ac:dyDescent="0.35">
      <c r="A199" s="133" t="str">
        <f t="shared" si="3"/>
        <v/>
      </c>
      <c r="B199" s="297"/>
      <c r="C199" s="234"/>
      <c r="D199" s="234"/>
      <c r="E199" s="234"/>
      <c r="F199" s="295"/>
      <c r="G199" s="295"/>
      <c r="H199" s="296"/>
    </row>
    <row r="200" spans="1:8" x14ac:dyDescent="0.35">
      <c r="A200" s="133" t="str">
        <f t="shared" si="3"/>
        <v/>
      </c>
      <c r="B200" s="297"/>
      <c r="C200" s="234"/>
      <c r="D200" s="234"/>
      <c r="E200" s="234"/>
      <c r="F200" s="295"/>
      <c r="G200" s="295"/>
      <c r="H200" s="296"/>
    </row>
    <row r="201" spans="1:8" x14ac:dyDescent="0.35">
      <c r="A201" s="133" t="str">
        <f t="shared" si="3"/>
        <v/>
      </c>
      <c r="B201" s="297"/>
      <c r="C201" s="234"/>
      <c r="D201" s="234"/>
      <c r="E201" s="234"/>
      <c r="F201" s="295"/>
      <c r="G201" s="295"/>
      <c r="H201" s="296"/>
    </row>
    <row r="202" spans="1:8" x14ac:dyDescent="0.35">
      <c r="A202" s="133" t="str">
        <f t="shared" si="3"/>
        <v/>
      </c>
      <c r="B202" s="297"/>
      <c r="C202" s="234"/>
      <c r="D202" s="234"/>
      <c r="E202" s="234"/>
      <c r="F202" s="295"/>
      <c r="G202" s="295"/>
      <c r="H202" s="296"/>
    </row>
    <row r="203" spans="1:8" x14ac:dyDescent="0.35">
      <c r="A203" s="133" t="str">
        <f t="shared" si="3"/>
        <v/>
      </c>
      <c r="B203" s="297"/>
      <c r="C203" s="234"/>
      <c r="D203" s="234"/>
      <c r="E203" s="234"/>
      <c r="F203" s="295"/>
      <c r="G203" s="295"/>
      <c r="H203" s="296"/>
    </row>
    <row r="204" spans="1:8" x14ac:dyDescent="0.35">
      <c r="A204" s="133" t="str">
        <f t="shared" si="3"/>
        <v/>
      </c>
      <c r="B204" s="297"/>
      <c r="C204" s="234"/>
      <c r="D204" s="234"/>
      <c r="E204" s="234"/>
      <c r="F204" s="295"/>
      <c r="G204" s="295"/>
      <c r="H204" s="296"/>
    </row>
    <row r="205" spans="1:8" x14ac:dyDescent="0.35">
      <c r="A205" s="133" t="str">
        <f t="shared" si="3"/>
        <v/>
      </c>
      <c r="B205" s="297"/>
      <c r="C205" s="234"/>
      <c r="D205" s="234"/>
      <c r="E205" s="234"/>
      <c r="F205" s="295"/>
      <c r="G205" s="295"/>
      <c r="H205" s="296"/>
    </row>
    <row r="206" spans="1:8" x14ac:dyDescent="0.35">
      <c r="A206" s="133" t="str">
        <f t="shared" si="3"/>
        <v/>
      </c>
      <c r="B206" s="297"/>
      <c r="C206" s="234"/>
      <c r="D206" s="234"/>
      <c r="E206" s="234"/>
      <c r="F206" s="295"/>
      <c r="G206" s="295"/>
      <c r="H206" s="296"/>
    </row>
    <row r="207" spans="1:8" x14ac:dyDescent="0.35">
      <c r="A207" s="133" t="str">
        <f t="shared" si="3"/>
        <v/>
      </c>
      <c r="B207" s="297"/>
      <c r="C207" s="234"/>
      <c r="D207" s="234"/>
      <c r="E207" s="234"/>
      <c r="F207" s="295"/>
      <c r="G207" s="295"/>
      <c r="H207" s="296"/>
    </row>
    <row r="208" spans="1:8" x14ac:dyDescent="0.35">
      <c r="A208" s="133" t="str">
        <f t="shared" si="3"/>
        <v/>
      </c>
      <c r="B208" s="297"/>
      <c r="C208" s="234"/>
      <c r="D208" s="234"/>
      <c r="E208" s="234"/>
      <c r="F208" s="295"/>
      <c r="G208" s="295"/>
      <c r="H208" s="296"/>
    </row>
    <row r="209" spans="1:8" x14ac:dyDescent="0.35">
      <c r="A209" s="133" t="str">
        <f t="shared" si="3"/>
        <v/>
      </c>
      <c r="B209" s="297"/>
      <c r="C209" s="234"/>
      <c r="D209" s="234"/>
      <c r="E209" s="234"/>
      <c r="F209" s="295"/>
      <c r="G209" s="295"/>
      <c r="H209" s="296"/>
    </row>
    <row r="210" spans="1:8" x14ac:dyDescent="0.35">
      <c r="A210" s="133" t="str">
        <f t="shared" si="3"/>
        <v/>
      </c>
      <c r="B210" s="297"/>
      <c r="C210" s="234"/>
      <c r="D210" s="234"/>
      <c r="E210" s="234"/>
      <c r="F210" s="295"/>
      <c r="G210" s="295"/>
      <c r="H210" s="296"/>
    </row>
    <row r="211" spans="1:8" x14ac:dyDescent="0.35">
      <c r="A211" s="133" t="str">
        <f t="shared" si="3"/>
        <v/>
      </c>
      <c r="B211" s="297"/>
      <c r="C211" s="234"/>
      <c r="D211" s="234"/>
      <c r="E211" s="234"/>
      <c r="F211" s="295"/>
      <c r="G211" s="295"/>
      <c r="H211" s="296"/>
    </row>
    <row r="212" spans="1:8" x14ac:dyDescent="0.35">
      <c r="A212" s="133" t="str">
        <f t="shared" si="3"/>
        <v/>
      </c>
      <c r="B212" s="297"/>
      <c r="C212" s="234"/>
      <c r="D212" s="234"/>
      <c r="E212" s="234"/>
      <c r="F212" s="295"/>
      <c r="G212" s="295"/>
      <c r="H212" s="296"/>
    </row>
    <row r="213" spans="1:8" x14ac:dyDescent="0.35">
      <c r="A213" s="133" t="str">
        <f t="shared" si="3"/>
        <v/>
      </c>
      <c r="B213" s="297"/>
      <c r="C213" s="234"/>
      <c r="D213" s="234"/>
      <c r="E213" s="234"/>
      <c r="F213" s="295"/>
      <c r="G213" s="295"/>
      <c r="H213" s="296"/>
    </row>
    <row r="214" spans="1:8" x14ac:dyDescent="0.35">
      <c r="A214" s="133" t="str">
        <f t="shared" si="3"/>
        <v/>
      </c>
      <c r="B214" s="297"/>
      <c r="C214" s="234"/>
      <c r="D214" s="234"/>
      <c r="E214" s="234"/>
      <c r="F214" s="295"/>
      <c r="G214" s="295"/>
      <c r="H214" s="296"/>
    </row>
    <row r="215" spans="1:8" x14ac:dyDescent="0.35">
      <c r="A215" s="133" t="str">
        <f t="shared" si="3"/>
        <v/>
      </c>
      <c r="B215" s="297"/>
      <c r="C215" s="234"/>
      <c r="D215" s="234"/>
      <c r="E215" s="234"/>
      <c r="F215" s="295"/>
      <c r="G215" s="295"/>
      <c r="H215" s="296"/>
    </row>
    <row r="216" spans="1:8" x14ac:dyDescent="0.35">
      <c r="A216" s="133" t="str">
        <f t="shared" si="3"/>
        <v/>
      </c>
      <c r="B216" s="297"/>
      <c r="C216" s="234"/>
      <c r="D216" s="234"/>
      <c r="E216" s="234"/>
      <c r="F216" s="295"/>
      <c r="G216" s="295"/>
      <c r="H216" s="296"/>
    </row>
    <row r="217" spans="1:8" x14ac:dyDescent="0.35">
      <c r="A217" s="133" t="str">
        <f t="shared" si="3"/>
        <v/>
      </c>
      <c r="B217" s="297"/>
      <c r="C217" s="234"/>
      <c r="D217" s="234"/>
      <c r="E217" s="234"/>
      <c r="F217" s="295"/>
      <c r="G217" s="295"/>
      <c r="H217" s="296"/>
    </row>
    <row r="218" spans="1:8" x14ac:dyDescent="0.35">
      <c r="A218" s="133" t="str">
        <f t="shared" si="3"/>
        <v/>
      </c>
      <c r="B218" s="297"/>
      <c r="C218" s="234"/>
      <c r="D218" s="234"/>
      <c r="E218" s="234"/>
      <c r="F218" s="295"/>
      <c r="G218" s="295"/>
      <c r="H218" s="296"/>
    </row>
    <row r="219" spans="1:8" x14ac:dyDescent="0.35">
      <c r="A219" s="133" t="str">
        <f t="shared" si="3"/>
        <v/>
      </c>
      <c r="B219" s="297"/>
      <c r="C219" s="234"/>
      <c r="D219" s="234"/>
      <c r="E219" s="234"/>
      <c r="F219" s="295"/>
      <c r="G219" s="295"/>
      <c r="H219" s="296"/>
    </row>
    <row r="220" spans="1:8" x14ac:dyDescent="0.35">
      <c r="A220" s="133" t="str">
        <f t="shared" si="3"/>
        <v/>
      </c>
      <c r="B220" s="297"/>
      <c r="C220" s="234"/>
      <c r="D220" s="234"/>
      <c r="E220" s="234"/>
      <c r="F220" s="295"/>
      <c r="G220" s="295"/>
      <c r="H220" s="296"/>
    </row>
    <row r="221" spans="1:8" x14ac:dyDescent="0.35">
      <c r="A221" s="133" t="str">
        <f t="shared" si="3"/>
        <v/>
      </c>
      <c r="B221" s="297"/>
      <c r="C221" s="234"/>
      <c r="D221" s="234"/>
      <c r="E221" s="234"/>
      <c r="F221" s="295"/>
      <c r="G221" s="295"/>
      <c r="H221" s="296"/>
    </row>
    <row r="222" spans="1:8" x14ac:dyDescent="0.35">
      <c r="A222" s="133" t="str">
        <f t="shared" si="3"/>
        <v/>
      </c>
      <c r="B222" s="297"/>
      <c r="C222" s="234"/>
      <c r="D222" s="234"/>
      <c r="E222" s="234"/>
      <c r="F222" s="295"/>
      <c r="G222" s="295"/>
      <c r="H222" s="296"/>
    </row>
    <row r="223" spans="1:8" x14ac:dyDescent="0.35">
      <c r="A223" s="133" t="str">
        <f t="shared" si="3"/>
        <v/>
      </c>
      <c r="B223" s="297"/>
      <c r="C223" s="234"/>
      <c r="D223" s="234"/>
      <c r="E223" s="234"/>
      <c r="F223" s="295"/>
      <c r="G223" s="295"/>
      <c r="H223" s="296"/>
    </row>
    <row r="224" spans="1:8" x14ac:dyDescent="0.35">
      <c r="A224" s="133" t="str">
        <f t="shared" si="3"/>
        <v/>
      </c>
      <c r="B224" s="297"/>
      <c r="C224" s="234"/>
      <c r="D224" s="234"/>
      <c r="E224" s="234"/>
      <c r="F224" s="295"/>
      <c r="G224" s="295"/>
      <c r="H224" s="296"/>
    </row>
    <row r="225" spans="1:8" x14ac:dyDescent="0.35">
      <c r="A225" s="133" t="str">
        <f t="shared" si="3"/>
        <v/>
      </c>
      <c r="B225" s="297"/>
      <c r="C225" s="234"/>
      <c r="D225" s="234"/>
      <c r="E225" s="234"/>
      <c r="F225" s="295"/>
      <c r="G225" s="295"/>
      <c r="H225" s="296"/>
    </row>
    <row r="226" spans="1:8" x14ac:dyDescent="0.35">
      <c r="A226" s="133" t="str">
        <f t="shared" si="3"/>
        <v/>
      </c>
      <c r="B226" s="297"/>
      <c r="C226" s="234"/>
      <c r="D226" s="234"/>
      <c r="E226" s="234"/>
      <c r="F226" s="295"/>
      <c r="G226" s="295"/>
      <c r="H226" s="296"/>
    </row>
    <row r="227" spans="1:8" x14ac:dyDescent="0.35">
      <c r="A227" s="133" t="str">
        <f t="shared" si="3"/>
        <v/>
      </c>
      <c r="B227" s="297"/>
      <c r="C227" s="234"/>
      <c r="D227" s="234"/>
      <c r="E227" s="234"/>
      <c r="F227" s="295"/>
      <c r="G227" s="295"/>
      <c r="H227" s="296"/>
    </row>
    <row r="228" spans="1:8" x14ac:dyDescent="0.35">
      <c r="A228" s="133" t="str">
        <f t="shared" si="3"/>
        <v/>
      </c>
      <c r="B228" s="297"/>
      <c r="C228" s="234"/>
      <c r="D228" s="234"/>
      <c r="E228" s="234"/>
      <c r="F228" s="295"/>
      <c r="G228" s="295"/>
      <c r="H228" s="296"/>
    </row>
    <row r="229" spans="1:8" x14ac:dyDescent="0.35">
      <c r="A229" s="133" t="str">
        <f t="shared" si="3"/>
        <v/>
      </c>
      <c r="B229" s="297"/>
      <c r="C229" s="234"/>
      <c r="D229" s="234"/>
      <c r="E229" s="234"/>
      <c r="F229" s="295"/>
      <c r="G229" s="295"/>
      <c r="H229" s="296"/>
    </row>
    <row r="230" spans="1:8" x14ac:dyDescent="0.35">
      <c r="A230" s="133" t="str">
        <f t="shared" si="3"/>
        <v/>
      </c>
      <c r="B230" s="297"/>
      <c r="C230" s="234"/>
      <c r="D230" s="234"/>
      <c r="E230" s="234"/>
      <c r="F230" s="295"/>
      <c r="G230" s="295"/>
      <c r="H230" s="296"/>
    </row>
    <row r="231" spans="1:8" x14ac:dyDescent="0.35">
      <c r="A231" s="133" t="str">
        <f t="shared" si="3"/>
        <v/>
      </c>
      <c r="B231" s="297"/>
      <c r="C231" s="234"/>
      <c r="D231" s="234"/>
      <c r="E231" s="234"/>
      <c r="F231" s="295"/>
      <c r="G231" s="295"/>
      <c r="H231" s="296"/>
    </row>
    <row r="232" spans="1:8" x14ac:dyDescent="0.35">
      <c r="A232" s="133" t="str">
        <f t="shared" si="3"/>
        <v/>
      </c>
      <c r="B232" s="297"/>
      <c r="C232" s="234"/>
      <c r="D232" s="234"/>
      <c r="E232" s="234"/>
      <c r="F232" s="295"/>
      <c r="G232" s="295"/>
      <c r="H232" s="296"/>
    </row>
    <row r="233" spans="1:8" x14ac:dyDescent="0.35">
      <c r="A233" s="133" t="str">
        <f t="shared" si="3"/>
        <v/>
      </c>
      <c r="B233" s="297"/>
      <c r="C233" s="234"/>
      <c r="D233" s="234"/>
      <c r="E233" s="234"/>
      <c r="F233" s="295"/>
      <c r="G233" s="295"/>
      <c r="H233" s="296"/>
    </row>
    <row r="234" spans="1:8" x14ac:dyDescent="0.35">
      <c r="A234" s="133" t="str">
        <f t="shared" si="3"/>
        <v/>
      </c>
      <c r="B234" s="297"/>
      <c r="C234" s="234"/>
      <c r="D234" s="234"/>
      <c r="E234" s="234"/>
      <c r="F234" s="295"/>
      <c r="G234" s="295"/>
      <c r="H234" s="296"/>
    </row>
    <row r="235" spans="1:8" x14ac:dyDescent="0.35">
      <c r="A235" s="133" t="str">
        <f t="shared" si="3"/>
        <v/>
      </c>
      <c r="B235" s="297"/>
      <c r="C235" s="234"/>
      <c r="D235" s="234"/>
      <c r="E235" s="234"/>
      <c r="F235" s="295"/>
      <c r="G235" s="295"/>
      <c r="H235" s="296"/>
    </row>
    <row r="236" spans="1:8" x14ac:dyDescent="0.35">
      <c r="A236" s="133" t="str">
        <f t="shared" si="3"/>
        <v/>
      </c>
      <c r="B236" s="297"/>
      <c r="C236" s="234"/>
      <c r="D236" s="234"/>
      <c r="E236" s="234"/>
      <c r="F236" s="295"/>
      <c r="G236" s="295"/>
      <c r="H236" s="296"/>
    </row>
    <row r="237" spans="1:8" x14ac:dyDescent="0.35">
      <c r="A237" s="133" t="str">
        <f t="shared" si="3"/>
        <v/>
      </c>
      <c r="B237" s="297"/>
      <c r="C237" s="234"/>
      <c r="D237" s="234"/>
      <c r="E237" s="234"/>
      <c r="F237" s="295"/>
      <c r="G237" s="295"/>
      <c r="H237" s="296"/>
    </row>
    <row r="238" spans="1:8" x14ac:dyDescent="0.35">
      <c r="A238" s="133" t="str">
        <f t="shared" si="3"/>
        <v/>
      </c>
      <c r="B238" s="297"/>
      <c r="C238" s="234"/>
      <c r="D238" s="234"/>
      <c r="E238" s="234"/>
      <c r="F238" s="295"/>
      <c r="G238" s="295"/>
      <c r="H238" s="296"/>
    </row>
    <row r="239" spans="1:8" x14ac:dyDescent="0.35">
      <c r="A239" s="133" t="str">
        <f t="shared" si="3"/>
        <v/>
      </c>
      <c r="B239" s="297"/>
      <c r="C239" s="234"/>
      <c r="D239" s="234"/>
      <c r="E239" s="234"/>
      <c r="F239" s="295"/>
      <c r="G239" s="295"/>
      <c r="H239" s="296"/>
    </row>
    <row r="240" spans="1:8" x14ac:dyDescent="0.35">
      <c r="A240" s="133" t="str">
        <f t="shared" si="3"/>
        <v/>
      </c>
      <c r="B240" s="297"/>
      <c r="C240" s="234"/>
      <c r="D240" s="234"/>
      <c r="E240" s="234"/>
      <c r="F240" s="295"/>
      <c r="G240" s="295"/>
      <c r="H240" s="296"/>
    </row>
    <row r="241" spans="1:8" x14ac:dyDescent="0.35">
      <c r="A241" s="133" t="str">
        <f t="shared" si="3"/>
        <v/>
      </c>
      <c r="B241" s="297"/>
      <c r="C241" s="234"/>
      <c r="D241" s="234"/>
      <c r="E241" s="234"/>
      <c r="F241" s="295"/>
      <c r="G241" s="295"/>
      <c r="H241" s="296"/>
    </row>
    <row r="242" spans="1:8" x14ac:dyDescent="0.35">
      <c r="A242" s="133" t="str">
        <f t="shared" si="3"/>
        <v/>
      </c>
      <c r="B242" s="297"/>
      <c r="C242" s="234"/>
      <c r="D242" s="234"/>
      <c r="E242" s="234"/>
      <c r="F242" s="295"/>
      <c r="G242" s="295"/>
      <c r="H242" s="296"/>
    </row>
    <row r="243" spans="1:8" x14ac:dyDescent="0.35">
      <c r="A243" s="133" t="str">
        <f t="shared" si="3"/>
        <v/>
      </c>
      <c r="B243" s="297"/>
      <c r="C243" s="234"/>
      <c r="D243" s="234"/>
      <c r="E243" s="234"/>
      <c r="F243" s="295"/>
      <c r="G243" s="295"/>
      <c r="H243" s="296"/>
    </row>
    <row r="244" spans="1:8" x14ac:dyDescent="0.35">
      <c r="A244" s="133" t="str">
        <f t="shared" si="3"/>
        <v/>
      </c>
      <c r="B244" s="297"/>
      <c r="C244" s="234"/>
      <c r="D244" s="234"/>
      <c r="E244" s="234"/>
      <c r="F244" s="295"/>
      <c r="G244" s="295"/>
      <c r="H244" s="296"/>
    </row>
    <row r="245" spans="1:8" x14ac:dyDescent="0.35">
      <c r="A245" s="133" t="str">
        <f t="shared" si="3"/>
        <v/>
      </c>
      <c r="B245" s="297"/>
      <c r="C245" s="234"/>
      <c r="D245" s="234"/>
      <c r="E245" s="234"/>
      <c r="F245" s="295"/>
      <c r="G245" s="295"/>
      <c r="H245" s="296"/>
    </row>
    <row r="246" spans="1:8" x14ac:dyDescent="0.35">
      <c r="A246" s="133" t="str">
        <f t="shared" si="3"/>
        <v/>
      </c>
      <c r="B246" s="297"/>
      <c r="C246" s="234"/>
      <c r="D246" s="234"/>
      <c r="E246" s="234"/>
      <c r="F246" s="295"/>
      <c r="G246" s="295"/>
      <c r="H246" s="296"/>
    </row>
    <row r="247" spans="1:8" x14ac:dyDescent="0.35">
      <c r="A247" s="133" t="str">
        <f t="shared" si="3"/>
        <v/>
      </c>
      <c r="B247" s="297"/>
      <c r="C247" s="234"/>
      <c r="D247" s="234"/>
      <c r="E247" s="234"/>
      <c r="F247" s="295"/>
      <c r="G247" s="295"/>
      <c r="H247" s="296"/>
    </row>
    <row r="248" spans="1:8" x14ac:dyDescent="0.35">
      <c r="A248" s="133" t="str">
        <f t="shared" si="3"/>
        <v/>
      </c>
      <c r="B248" s="297"/>
      <c r="C248" s="234"/>
      <c r="D248" s="234"/>
      <c r="E248" s="234"/>
      <c r="F248" s="295"/>
      <c r="G248" s="295"/>
      <c r="H248" s="296"/>
    </row>
    <row r="249" spans="1:8" x14ac:dyDescent="0.35">
      <c r="A249" s="133" t="str">
        <f t="shared" si="3"/>
        <v/>
      </c>
      <c r="B249" s="297"/>
      <c r="C249" s="234"/>
      <c r="D249" s="234"/>
      <c r="E249" s="234"/>
      <c r="F249" s="295"/>
      <c r="G249" s="295"/>
      <c r="H249" s="296"/>
    </row>
    <row r="250" spans="1:8" x14ac:dyDescent="0.35">
      <c r="A250" s="133" t="str">
        <f t="shared" si="3"/>
        <v/>
      </c>
      <c r="B250" s="297"/>
      <c r="C250" s="234"/>
      <c r="D250" s="234"/>
      <c r="E250" s="234"/>
      <c r="F250" s="295"/>
      <c r="G250" s="295"/>
      <c r="H250" s="296"/>
    </row>
    <row r="251" spans="1:8" x14ac:dyDescent="0.35">
      <c r="A251" s="133" t="str">
        <f t="shared" si="3"/>
        <v/>
      </c>
      <c r="B251" s="297"/>
      <c r="C251" s="234"/>
      <c r="D251" s="234"/>
      <c r="E251" s="234"/>
      <c r="F251" s="295"/>
      <c r="G251" s="295"/>
      <c r="H251" s="296"/>
    </row>
    <row r="252" spans="1:8" x14ac:dyDescent="0.35">
      <c r="A252" s="133" t="str">
        <f t="shared" si="3"/>
        <v/>
      </c>
      <c r="B252" s="297"/>
      <c r="C252" s="234"/>
      <c r="D252" s="234"/>
      <c r="E252" s="234"/>
      <c r="F252" s="295"/>
      <c r="G252" s="295"/>
      <c r="H252" s="296"/>
    </row>
    <row r="253" spans="1:8" x14ac:dyDescent="0.35">
      <c r="A253" s="133" t="str">
        <f t="shared" si="3"/>
        <v/>
      </c>
      <c r="B253" s="297"/>
      <c r="C253" s="234"/>
      <c r="D253" s="234"/>
      <c r="E253" s="234"/>
      <c r="F253" s="295"/>
      <c r="G253" s="295"/>
      <c r="H253" s="296"/>
    </row>
    <row r="254" spans="1:8" x14ac:dyDescent="0.35">
      <c r="A254" s="133" t="str">
        <f t="shared" si="3"/>
        <v/>
      </c>
      <c r="B254" s="297"/>
      <c r="C254" s="234"/>
      <c r="D254" s="234"/>
      <c r="E254" s="234"/>
      <c r="F254" s="295"/>
      <c r="G254" s="295"/>
      <c r="H254" s="296"/>
    </row>
    <row r="255" spans="1:8" x14ac:dyDescent="0.35">
      <c r="A255" s="133" t="str">
        <f t="shared" si="3"/>
        <v/>
      </c>
      <c r="B255" s="297"/>
      <c r="C255" s="234"/>
      <c r="D255" s="234"/>
      <c r="E255" s="234"/>
      <c r="F255" s="295"/>
      <c r="G255" s="295"/>
      <c r="H255" s="296"/>
    </row>
    <row r="256" spans="1:8" x14ac:dyDescent="0.35">
      <c r="A256" s="133" t="str">
        <f t="shared" si="3"/>
        <v/>
      </c>
      <c r="B256" s="297"/>
      <c r="C256" s="234"/>
      <c r="D256" s="234"/>
      <c r="E256" s="234"/>
      <c r="F256" s="295"/>
      <c r="G256" s="295"/>
      <c r="H256" s="296"/>
    </row>
    <row r="257" spans="1:8" x14ac:dyDescent="0.35">
      <c r="A257" s="133" t="str">
        <f t="shared" si="3"/>
        <v/>
      </c>
      <c r="B257" s="297"/>
      <c r="C257" s="234"/>
      <c r="D257" s="234"/>
      <c r="E257" s="234"/>
      <c r="F257" s="295"/>
      <c r="G257" s="295"/>
      <c r="H257" s="296"/>
    </row>
    <row r="258" spans="1:8" x14ac:dyDescent="0.35">
      <c r="A258" s="133" t="str">
        <f t="shared" si="3"/>
        <v/>
      </c>
      <c r="B258" s="297"/>
      <c r="C258" s="234"/>
      <c r="D258" s="234"/>
      <c r="E258" s="234"/>
      <c r="F258" s="295"/>
      <c r="G258" s="295"/>
      <c r="H258" s="296"/>
    </row>
    <row r="259" spans="1:8" x14ac:dyDescent="0.35">
      <c r="A259" s="133" t="str">
        <f t="shared" si="3"/>
        <v/>
      </c>
      <c r="B259" s="297"/>
      <c r="C259" s="234"/>
      <c r="D259" s="234"/>
      <c r="E259" s="234"/>
      <c r="F259" s="295"/>
      <c r="G259" s="295"/>
      <c r="H259" s="296"/>
    </row>
    <row r="260" spans="1:8" x14ac:dyDescent="0.35">
      <c r="A260" s="133" t="str">
        <f t="shared" ref="A260:A323" si="4">IF(B260="","",ROW()-2)</f>
        <v/>
      </c>
      <c r="B260" s="297"/>
      <c r="C260" s="234"/>
      <c r="D260" s="234"/>
      <c r="E260" s="234"/>
      <c r="F260" s="295"/>
      <c r="G260" s="295"/>
      <c r="H260" s="296"/>
    </row>
    <row r="261" spans="1:8" x14ac:dyDescent="0.35">
      <c r="A261" s="133" t="str">
        <f t="shared" si="4"/>
        <v/>
      </c>
      <c r="B261" s="297"/>
      <c r="C261" s="234"/>
      <c r="D261" s="234"/>
      <c r="E261" s="234"/>
      <c r="F261" s="295"/>
      <c r="G261" s="295"/>
      <c r="H261" s="296"/>
    </row>
    <row r="262" spans="1:8" x14ac:dyDescent="0.35">
      <c r="A262" s="133" t="str">
        <f t="shared" si="4"/>
        <v/>
      </c>
      <c r="B262" s="297"/>
      <c r="C262" s="234"/>
      <c r="D262" s="234"/>
      <c r="E262" s="234"/>
      <c r="F262" s="295"/>
      <c r="G262" s="295"/>
      <c r="H262" s="296"/>
    </row>
    <row r="263" spans="1:8" x14ac:dyDescent="0.35">
      <c r="A263" s="133" t="str">
        <f t="shared" si="4"/>
        <v/>
      </c>
      <c r="B263" s="297"/>
      <c r="C263" s="234"/>
      <c r="D263" s="234"/>
      <c r="E263" s="234"/>
      <c r="F263" s="295"/>
      <c r="G263" s="295"/>
      <c r="H263" s="296"/>
    </row>
    <row r="264" spans="1:8" x14ac:dyDescent="0.35">
      <c r="A264" s="133" t="str">
        <f t="shared" si="4"/>
        <v/>
      </c>
      <c r="B264" s="297"/>
      <c r="C264" s="234"/>
      <c r="D264" s="234"/>
      <c r="E264" s="234"/>
      <c r="F264" s="295"/>
      <c r="G264" s="295"/>
      <c r="H264" s="296"/>
    </row>
    <row r="265" spans="1:8" x14ac:dyDescent="0.35">
      <c r="A265" s="133" t="str">
        <f t="shared" si="4"/>
        <v/>
      </c>
      <c r="B265" s="297"/>
      <c r="C265" s="234"/>
      <c r="D265" s="234"/>
      <c r="E265" s="234"/>
      <c r="F265" s="295"/>
      <c r="G265" s="295"/>
      <c r="H265" s="296"/>
    </row>
    <row r="266" spans="1:8" x14ac:dyDescent="0.35">
      <c r="A266" s="133" t="str">
        <f t="shared" si="4"/>
        <v/>
      </c>
      <c r="B266" s="297"/>
      <c r="C266" s="234"/>
      <c r="D266" s="234"/>
      <c r="E266" s="234"/>
      <c r="F266" s="295"/>
      <c r="G266" s="295"/>
      <c r="H266" s="296"/>
    </row>
    <row r="267" spans="1:8" x14ac:dyDescent="0.35">
      <c r="A267" s="133" t="str">
        <f t="shared" si="4"/>
        <v/>
      </c>
      <c r="B267" s="297"/>
      <c r="C267" s="234"/>
      <c r="D267" s="234"/>
      <c r="E267" s="234"/>
      <c r="F267" s="295"/>
      <c r="G267" s="295"/>
      <c r="H267" s="296"/>
    </row>
    <row r="268" spans="1:8" x14ac:dyDescent="0.35">
      <c r="A268" s="133" t="str">
        <f t="shared" si="4"/>
        <v/>
      </c>
      <c r="B268" s="297"/>
      <c r="C268" s="234"/>
      <c r="D268" s="234"/>
      <c r="E268" s="234"/>
      <c r="F268" s="295"/>
      <c r="G268" s="295"/>
      <c r="H268" s="296"/>
    </row>
    <row r="269" spans="1:8" x14ac:dyDescent="0.35">
      <c r="A269" s="133" t="str">
        <f t="shared" si="4"/>
        <v/>
      </c>
      <c r="B269" s="297"/>
      <c r="C269" s="234"/>
      <c r="D269" s="234"/>
      <c r="E269" s="234"/>
      <c r="F269" s="295"/>
      <c r="G269" s="295"/>
      <c r="H269" s="296"/>
    </row>
    <row r="270" spans="1:8" x14ac:dyDescent="0.35">
      <c r="A270" s="133" t="str">
        <f t="shared" si="4"/>
        <v/>
      </c>
      <c r="B270" s="297"/>
      <c r="C270" s="234"/>
      <c r="D270" s="234"/>
      <c r="E270" s="234"/>
      <c r="F270" s="295"/>
      <c r="G270" s="295"/>
      <c r="H270" s="296"/>
    </row>
    <row r="271" spans="1:8" x14ac:dyDescent="0.35">
      <c r="A271" s="133" t="str">
        <f t="shared" si="4"/>
        <v/>
      </c>
      <c r="B271" s="297"/>
      <c r="C271" s="234"/>
      <c r="D271" s="234"/>
      <c r="E271" s="234"/>
      <c r="F271" s="295"/>
      <c r="G271" s="295"/>
      <c r="H271" s="296"/>
    </row>
    <row r="272" spans="1:8" x14ac:dyDescent="0.35">
      <c r="A272" s="133" t="str">
        <f t="shared" si="4"/>
        <v/>
      </c>
      <c r="B272" s="297"/>
      <c r="C272" s="234"/>
      <c r="D272" s="234"/>
      <c r="E272" s="234"/>
      <c r="F272" s="295"/>
      <c r="G272" s="295"/>
      <c r="H272" s="296"/>
    </row>
    <row r="273" spans="1:8" x14ac:dyDescent="0.35">
      <c r="A273" s="133" t="str">
        <f t="shared" si="4"/>
        <v/>
      </c>
      <c r="B273" s="297"/>
      <c r="C273" s="234"/>
      <c r="D273" s="234"/>
      <c r="E273" s="234"/>
      <c r="F273" s="295"/>
      <c r="G273" s="295"/>
      <c r="H273" s="296"/>
    </row>
    <row r="274" spans="1:8" x14ac:dyDescent="0.35">
      <c r="A274" s="133" t="str">
        <f t="shared" si="4"/>
        <v/>
      </c>
      <c r="B274" s="297"/>
      <c r="C274" s="234"/>
      <c r="D274" s="234"/>
      <c r="E274" s="234"/>
      <c r="F274" s="295"/>
      <c r="G274" s="295"/>
      <c r="H274" s="296"/>
    </row>
    <row r="275" spans="1:8" x14ac:dyDescent="0.35">
      <c r="A275" s="133" t="str">
        <f t="shared" si="4"/>
        <v/>
      </c>
      <c r="B275" s="297"/>
      <c r="C275" s="234"/>
      <c r="D275" s="234"/>
      <c r="E275" s="234"/>
      <c r="F275" s="295"/>
      <c r="G275" s="295"/>
      <c r="H275" s="296"/>
    </row>
    <row r="276" spans="1:8" x14ac:dyDescent="0.35">
      <c r="A276" s="133" t="str">
        <f t="shared" si="4"/>
        <v/>
      </c>
      <c r="B276" s="297"/>
      <c r="C276" s="234"/>
      <c r="D276" s="234"/>
      <c r="E276" s="234"/>
      <c r="F276" s="295"/>
      <c r="G276" s="295"/>
      <c r="H276" s="296"/>
    </row>
    <row r="277" spans="1:8" x14ac:dyDescent="0.35">
      <c r="A277" s="133" t="str">
        <f t="shared" si="4"/>
        <v/>
      </c>
      <c r="B277" s="297"/>
      <c r="C277" s="234"/>
      <c r="D277" s="234"/>
      <c r="E277" s="234"/>
      <c r="F277" s="295"/>
      <c r="G277" s="295"/>
      <c r="H277" s="296"/>
    </row>
    <row r="278" spans="1:8" x14ac:dyDescent="0.35">
      <c r="A278" s="133" t="str">
        <f t="shared" si="4"/>
        <v/>
      </c>
      <c r="B278" s="297"/>
      <c r="C278" s="234"/>
      <c r="D278" s="234"/>
      <c r="E278" s="234"/>
      <c r="F278" s="295"/>
      <c r="G278" s="295"/>
      <c r="H278" s="296"/>
    </row>
    <row r="279" spans="1:8" x14ac:dyDescent="0.35">
      <c r="A279" s="133" t="str">
        <f t="shared" si="4"/>
        <v/>
      </c>
      <c r="B279" s="297"/>
      <c r="C279" s="234"/>
      <c r="D279" s="234"/>
      <c r="E279" s="234"/>
      <c r="F279" s="295"/>
      <c r="G279" s="295"/>
      <c r="H279" s="296"/>
    </row>
    <row r="280" spans="1:8" x14ac:dyDescent="0.35">
      <c r="A280" s="133" t="str">
        <f t="shared" si="4"/>
        <v/>
      </c>
      <c r="B280" s="297"/>
      <c r="C280" s="234"/>
      <c r="D280" s="234"/>
      <c r="E280" s="234"/>
      <c r="F280" s="295"/>
      <c r="G280" s="295"/>
      <c r="H280" s="296"/>
    </row>
    <row r="281" spans="1:8" x14ac:dyDescent="0.35">
      <c r="A281" s="133" t="str">
        <f t="shared" si="4"/>
        <v/>
      </c>
      <c r="B281" s="297"/>
      <c r="C281" s="234"/>
      <c r="D281" s="234"/>
      <c r="E281" s="234"/>
      <c r="F281" s="295"/>
      <c r="G281" s="295"/>
      <c r="H281" s="296"/>
    </row>
    <row r="282" spans="1:8" x14ac:dyDescent="0.35">
      <c r="A282" s="133" t="str">
        <f t="shared" si="4"/>
        <v/>
      </c>
      <c r="B282" s="297"/>
      <c r="C282" s="234"/>
      <c r="D282" s="234"/>
      <c r="E282" s="234"/>
      <c r="F282" s="295"/>
      <c r="G282" s="295"/>
      <c r="H282" s="296"/>
    </row>
    <row r="283" spans="1:8" x14ac:dyDescent="0.35">
      <c r="A283" s="133" t="str">
        <f t="shared" si="4"/>
        <v/>
      </c>
      <c r="B283" s="297"/>
      <c r="C283" s="234"/>
      <c r="D283" s="234"/>
      <c r="E283" s="234"/>
      <c r="F283" s="295"/>
      <c r="G283" s="295"/>
      <c r="H283" s="296"/>
    </row>
    <row r="284" spans="1:8" x14ac:dyDescent="0.35">
      <c r="A284" s="133" t="str">
        <f t="shared" si="4"/>
        <v/>
      </c>
      <c r="B284" s="297"/>
      <c r="C284" s="234"/>
      <c r="D284" s="234"/>
      <c r="E284" s="234"/>
      <c r="F284" s="295"/>
      <c r="G284" s="295"/>
      <c r="H284" s="296"/>
    </row>
    <row r="285" spans="1:8" x14ac:dyDescent="0.35">
      <c r="A285" s="133" t="str">
        <f t="shared" si="4"/>
        <v/>
      </c>
      <c r="B285" s="297"/>
      <c r="C285" s="234"/>
      <c r="D285" s="234"/>
      <c r="E285" s="234"/>
      <c r="F285" s="295"/>
      <c r="G285" s="295"/>
      <c r="H285" s="296"/>
    </row>
    <row r="286" spans="1:8" x14ac:dyDescent="0.35">
      <c r="A286" s="133" t="str">
        <f t="shared" si="4"/>
        <v/>
      </c>
      <c r="B286" s="297"/>
      <c r="C286" s="234"/>
      <c r="D286" s="234"/>
      <c r="E286" s="234"/>
      <c r="F286" s="295"/>
      <c r="G286" s="295"/>
      <c r="H286" s="296"/>
    </row>
    <row r="287" spans="1:8" x14ac:dyDescent="0.35">
      <c r="A287" s="133" t="str">
        <f t="shared" si="4"/>
        <v/>
      </c>
      <c r="B287" s="297"/>
      <c r="C287" s="234"/>
      <c r="D287" s="234"/>
      <c r="E287" s="234"/>
      <c r="F287" s="295"/>
      <c r="G287" s="295"/>
      <c r="H287" s="296"/>
    </row>
    <row r="288" spans="1:8" x14ac:dyDescent="0.35">
      <c r="A288" s="133" t="str">
        <f t="shared" si="4"/>
        <v/>
      </c>
      <c r="B288" s="297"/>
      <c r="C288" s="234"/>
      <c r="D288" s="234"/>
      <c r="E288" s="234"/>
      <c r="F288" s="295"/>
      <c r="G288" s="295"/>
      <c r="H288" s="296"/>
    </row>
    <row r="289" spans="1:8" x14ac:dyDescent="0.35">
      <c r="A289" s="133" t="str">
        <f t="shared" si="4"/>
        <v/>
      </c>
      <c r="B289" s="297"/>
      <c r="C289" s="234"/>
      <c r="D289" s="234"/>
      <c r="E289" s="234"/>
      <c r="F289" s="295"/>
      <c r="G289" s="295"/>
      <c r="H289" s="296"/>
    </row>
    <row r="290" spans="1:8" x14ac:dyDescent="0.35">
      <c r="A290" s="133" t="str">
        <f t="shared" si="4"/>
        <v/>
      </c>
      <c r="B290" s="297"/>
      <c r="C290" s="234"/>
      <c r="D290" s="234"/>
      <c r="E290" s="234"/>
      <c r="F290" s="295"/>
      <c r="G290" s="295"/>
      <c r="H290" s="296"/>
    </row>
    <row r="291" spans="1:8" x14ac:dyDescent="0.35">
      <c r="A291" s="133" t="str">
        <f t="shared" si="4"/>
        <v/>
      </c>
      <c r="B291" s="297"/>
      <c r="C291" s="234"/>
      <c r="D291" s="234"/>
      <c r="E291" s="234"/>
      <c r="F291" s="295"/>
      <c r="G291" s="295"/>
      <c r="H291" s="296"/>
    </row>
    <row r="292" spans="1:8" x14ac:dyDescent="0.35">
      <c r="A292" s="133" t="str">
        <f t="shared" si="4"/>
        <v/>
      </c>
      <c r="B292" s="297"/>
      <c r="C292" s="234"/>
      <c r="D292" s="234"/>
      <c r="E292" s="234"/>
      <c r="F292" s="295"/>
      <c r="G292" s="295"/>
      <c r="H292" s="296"/>
    </row>
    <row r="293" spans="1:8" x14ac:dyDescent="0.35">
      <c r="A293" s="133" t="str">
        <f t="shared" si="4"/>
        <v/>
      </c>
      <c r="B293" s="297"/>
      <c r="C293" s="234"/>
      <c r="D293" s="234"/>
      <c r="E293" s="234"/>
      <c r="F293" s="295"/>
      <c r="G293" s="295"/>
      <c r="H293" s="296"/>
    </row>
    <row r="294" spans="1:8" x14ac:dyDescent="0.35">
      <c r="A294" s="133" t="str">
        <f t="shared" si="4"/>
        <v/>
      </c>
      <c r="B294" s="297"/>
      <c r="C294" s="234"/>
      <c r="D294" s="234"/>
      <c r="E294" s="234"/>
      <c r="F294" s="295"/>
      <c r="G294" s="295"/>
      <c r="H294" s="296"/>
    </row>
    <row r="295" spans="1:8" x14ac:dyDescent="0.35">
      <c r="A295" s="133" t="str">
        <f t="shared" si="4"/>
        <v/>
      </c>
      <c r="B295" s="297"/>
      <c r="C295" s="234"/>
      <c r="D295" s="234"/>
      <c r="E295" s="234"/>
      <c r="F295" s="295"/>
      <c r="G295" s="295"/>
      <c r="H295" s="296"/>
    </row>
    <row r="296" spans="1:8" x14ac:dyDescent="0.35">
      <c r="A296" s="133" t="str">
        <f t="shared" si="4"/>
        <v/>
      </c>
      <c r="B296" s="297"/>
      <c r="C296" s="234"/>
      <c r="D296" s="234"/>
      <c r="E296" s="234"/>
      <c r="F296" s="295"/>
      <c r="G296" s="295"/>
      <c r="H296" s="296"/>
    </row>
    <row r="297" spans="1:8" x14ac:dyDescent="0.35">
      <c r="A297" s="133" t="str">
        <f t="shared" si="4"/>
        <v/>
      </c>
      <c r="B297" s="297"/>
      <c r="C297" s="234"/>
      <c r="D297" s="234"/>
      <c r="E297" s="234"/>
      <c r="F297" s="295"/>
      <c r="G297" s="295"/>
      <c r="H297" s="296"/>
    </row>
    <row r="298" spans="1:8" x14ac:dyDescent="0.35">
      <c r="A298" s="133" t="str">
        <f t="shared" si="4"/>
        <v/>
      </c>
      <c r="B298" s="297"/>
      <c r="C298" s="234"/>
      <c r="D298" s="234"/>
      <c r="E298" s="234"/>
      <c r="F298" s="295"/>
      <c r="G298" s="295"/>
      <c r="H298" s="296"/>
    </row>
    <row r="299" spans="1:8" x14ac:dyDescent="0.35">
      <c r="A299" s="133" t="str">
        <f t="shared" si="4"/>
        <v/>
      </c>
      <c r="B299" s="297"/>
      <c r="C299" s="234"/>
      <c r="D299" s="234"/>
      <c r="E299" s="234"/>
      <c r="F299" s="295"/>
      <c r="G299" s="295"/>
      <c r="H299" s="296"/>
    </row>
    <row r="300" spans="1:8" x14ac:dyDescent="0.35">
      <c r="A300" s="133" t="str">
        <f t="shared" si="4"/>
        <v/>
      </c>
      <c r="B300" s="297"/>
      <c r="C300" s="234"/>
      <c r="D300" s="234"/>
      <c r="E300" s="234"/>
      <c r="F300" s="295"/>
      <c r="G300" s="295"/>
      <c r="H300" s="296"/>
    </row>
    <row r="301" spans="1:8" x14ac:dyDescent="0.35">
      <c r="A301" s="133" t="str">
        <f t="shared" si="4"/>
        <v/>
      </c>
      <c r="B301" s="297"/>
      <c r="C301" s="234"/>
      <c r="D301" s="234"/>
      <c r="E301" s="234"/>
      <c r="F301" s="295"/>
      <c r="G301" s="295"/>
      <c r="H301" s="296"/>
    </row>
    <row r="302" spans="1:8" x14ac:dyDescent="0.35">
      <c r="A302" s="133" t="str">
        <f t="shared" si="4"/>
        <v/>
      </c>
      <c r="B302" s="297"/>
      <c r="C302" s="234"/>
      <c r="D302" s="234"/>
      <c r="E302" s="234"/>
      <c r="F302" s="295"/>
      <c r="G302" s="295"/>
      <c r="H302" s="296"/>
    </row>
    <row r="303" spans="1:8" x14ac:dyDescent="0.35">
      <c r="A303" s="133" t="str">
        <f t="shared" si="4"/>
        <v/>
      </c>
      <c r="B303" s="297"/>
      <c r="C303" s="234"/>
      <c r="D303" s="234"/>
      <c r="E303" s="234"/>
      <c r="F303" s="295"/>
      <c r="G303" s="295"/>
      <c r="H303" s="296"/>
    </row>
    <row r="304" spans="1:8" x14ac:dyDescent="0.35">
      <c r="A304" s="133" t="str">
        <f t="shared" si="4"/>
        <v/>
      </c>
      <c r="B304" s="297"/>
      <c r="C304" s="234"/>
      <c r="D304" s="234"/>
      <c r="E304" s="234"/>
      <c r="F304" s="295"/>
      <c r="G304" s="295"/>
      <c r="H304" s="296"/>
    </row>
    <row r="305" spans="1:8" x14ac:dyDescent="0.35">
      <c r="A305" s="133" t="str">
        <f t="shared" si="4"/>
        <v/>
      </c>
      <c r="B305" s="297"/>
      <c r="C305" s="234"/>
      <c r="D305" s="234"/>
      <c r="E305" s="234"/>
      <c r="F305" s="295"/>
      <c r="G305" s="295"/>
      <c r="H305" s="296"/>
    </row>
    <row r="306" spans="1:8" x14ac:dyDescent="0.35">
      <c r="A306" s="133" t="str">
        <f t="shared" si="4"/>
        <v/>
      </c>
      <c r="B306" s="297"/>
      <c r="C306" s="234"/>
      <c r="D306" s="234"/>
      <c r="E306" s="234"/>
      <c r="F306" s="295"/>
      <c r="G306" s="295"/>
      <c r="H306" s="296"/>
    </row>
    <row r="307" spans="1:8" x14ac:dyDescent="0.35">
      <c r="A307" s="133" t="str">
        <f t="shared" si="4"/>
        <v/>
      </c>
      <c r="B307" s="297"/>
      <c r="C307" s="234"/>
      <c r="D307" s="234"/>
      <c r="E307" s="234"/>
      <c r="F307" s="295"/>
      <c r="G307" s="295"/>
      <c r="H307" s="296"/>
    </row>
    <row r="308" spans="1:8" x14ac:dyDescent="0.35">
      <c r="A308" s="133" t="str">
        <f t="shared" si="4"/>
        <v/>
      </c>
      <c r="B308" s="297"/>
      <c r="C308" s="234"/>
      <c r="D308" s="234"/>
      <c r="E308" s="234"/>
      <c r="F308" s="295"/>
      <c r="G308" s="295"/>
      <c r="H308" s="296"/>
    </row>
    <row r="309" spans="1:8" x14ac:dyDescent="0.35">
      <c r="A309" s="133" t="str">
        <f t="shared" si="4"/>
        <v/>
      </c>
      <c r="B309" s="297"/>
      <c r="C309" s="234"/>
      <c r="D309" s="234"/>
      <c r="E309" s="234"/>
      <c r="F309" s="295"/>
      <c r="G309" s="295"/>
      <c r="H309" s="296"/>
    </row>
    <row r="310" spans="1:8" x14ac:dyDescent="0.35">
      <c r="A310" s="133" t="str">
        <f t="shared" si="4"/>
        <v/>
      </c>
      <c r="B310" s="297"/>
      <c r="C310" s="234"/>
      <c r="D310" s="234"/>
      <c r="E310" s="234"/>
      <c r="F310" s="295"/>
      <c r="G310" s="295"/>
      <c r="H310" s="296"/>
    </row>
    <row r="311" spans="1:8" x14ac:dyDescent="0.35">
      <c r="A311" s="133" t="str">
        <f t="shared" si="4"/>
        <v/>
      </c>
      <c r="B311" s="297"/>
      <c r="C311" s="234"/>
      <c r="D311" s="234"/>
      <c r="E311" s="234"/>
      <c r="F311" s="295"/>
      <c r="G311" s="295"/>
      <c r="H311" s="296"/>
    </row>
    <row r="312" spans="1:8" x14ac:dyDescent="0.35">
      <c r="A312" s="133" t="str">
        <f t="shared" si="4"/>
        <v/>
      </c>
      <c r="B312" s="297"/>
      <c r="C312" s="234"/>
      <c r="D312" s="234"/>
      <c r="E312" s="234"/>
      <c r="F312" s="295"/>
      <c r="G312" s="295"/>
      <c r="H312" s="296"/>
    </row>
    <row r="313" spans="1:8" x14ac:dyDescent="0.35">
      <c r="A313" s="133" t="str">
        <f t="shared" si="4"/>
        <v/>
      </c>
      <c r="B313" s="297"/>
      <c r="C313" s="234"/>
      <c r="D313" s="234"/>
      <c r="E313" s="234"/>
      <c r="F313" s="295"/>
      <c r="G313" s="295"/>
      <c r="H313" s="296"/>
    </row>
    <row r="314" spans="1:8" x14ac:dyDescent="0.35">
      <c r="A314" s="133" t="str">
        <f t="shared" si="4"/>
        <v/>
      </c>
      <c r="B314" s="297"/>
      <c r="C314" s="234"/>
      <c r="D314" s="234"/>
      <c r="E314" s="234"/>
      <c r="F314" s="295"/>
      <c r="G314" s="295"/>
      <c r="H314" s="296"/>
    </row>
    <row r="315" spans="1:8" x14ac:dyDescent="0.35">
      <c r="A315" s="133" t="str">
        <f t="shared" si="4"/>
        <v/>
      </c>
      <c r="B315" s="297"/>
      <c r="C315" s="234"/>
      <c r="D315" s="234"/>
      <c r="E315" s="234"/>
      <c r="F315" s="295"/>
      <c r="G315" s="295"/>
      <c r="H315" s="296"/>
    </row>
    <row r="316" spans="1:8" x14ac:dyDescent="0.35">
      <c r="A316" s="133" t="str">
        <f t="shared" si="4"/>
        <v/>
      </c>
      <c r="B316" s="297"/>
      <c r="C316" s="234"/>
      <c r="D316" s="234"/>
      <c r="E316" s="234"/>
      <c r="F316" s="295"/>
      <c r="G316" s="295"/>
      <c r="H316" s="296"/>
    </row>
    <row r="317" spans="1:8" x14ac:dyDescent="0.35">
      <c r="A317" s="133" t="str">
        <f t="shared" si="4"/>
        <v/>
      </c>
      <c r="B317" s="297"/>
      <c r="C317" s="234"/>
      <c r="D317" s="234"/>
      <c r="E317" s="234"/>
      <c r="F317" s="295"/>
      <c r="G317" s="295"/>
      <c r="H317" s="296"/>
    </row>
    <row r="318" spans="1:8" x14ac:dyDescent="0.35">
      <c r="A318" s="133" t="str">
        <f t="shared" si="4"/>
        <v/>
      </c>
      <c r="B318" s="297"/>
      <c r="C318" s="234"/>
      <c r="D318" s="234"/>
      <c r="E318" s="234"/>
      <c r="F318" s="295"/>
      <c r="G318" s="295"/>
      <c r="H318" s="296"/>
    </row>
    <row r="319" spans="1:8" x14ac:dyDescent="0.35">
      <c r="A319" s="133" t="str">
        <f t="shared" si="4"/>
        <v/>
      </c>
      <c r="B319" s="297"/>
      <c r="C319" s="234"/>
      <c r="D319" s="234"/>
      <c r="E319" s="234"/>
      <c r="F319" s="295"/>
      <c r="G319" s="295"/>
      <c r="H319" s="296"/>
    </row>
    <row r="320" spans="1:8" x14ac:dyDescent="0.35">
      <c r="A320" s="133" t="str">
        <f t="shared" si="4"/>
        <v/>
      </c>
      <c r="B320" s="297"/>
      <c r="C320" s="234"/>
      <c r="D320" s="234"/>
      <c r="E320" s="234"/>
      <c r="F320" s="295"/>
      <c r="G320" s="295"/>
      <c r="H320" s="296"/>
    </row>
    <row r="321" spans="1:8" x14ac:dyDescent="0.35">
      <c r="A321" s="133" t="str">
        <f t="shared" si="4"/>
        <v/>
      </c>
      <c r="B321" s="297"/>
      <c r="C321" s="234"/>
      <c r="D321" s="234"/>
      <c r="E321" s="234"/>
      <c r="F321" s="295"/>
      <c r="G321" s="295"/>
      <c r="H321" s="296"/>
    </row>
    <row r="322" spans="1:8" x14ac:dyDescent="0.35">
      <c r="A322" s="133" t="str">
        <f t="shared" si="4"/>
        <v/>
      </c>
      <c r="B322" s="297"/>
      <c r="C322" s="234"/>
      <c r="D322" s="234"/>
      <c r="E322" s="234"/>
      <c r="F322" s="295"/>
      <c r="G322" s="295"/>
      <c r="H322" s="296"/>
    </row>
    <row r="323" spans="1:8" x14ac:dyDescent="0.35">
      <c r="A323" s="133" t="str">
        <f t="shared" si="4"/>
        <v/>
      </c>
      <c r="B323" s="297"/>
      <c r="C323" s="234"/>
      <c r="D323" s="234"/>
      <c r="E323" s="234"/>
      <c r="F323" s="295"/>
      <c r="G323" s="295"/>
      <c r="H323" s="296"/>
    </row>
    <row r="324" spans="1:8" x14ac:dyDescent="0.35">
      <c r="A324" s="133" t="str">
        <f t="shared" ref="A324:A387" si="5">IF(B324="","",ROW()-2)</f>
        <v/>
      </c>
      <c r="B324" s="297"/>
      <c r="C324" s="234"/>
      <c r="D324" s="234"/>
      <c r="E324" s="234"/>
      <c r="F324" s="295"/>
      <c r="G324" s="295"/>
      <c r="H324" s="296"/>
    </row>
    <row r="325" spans="1:8" x14ac:dyDescent="0.35">
      <c r="A325" s="133" t="str">
        <f t="shared" si="5"/>
        <v/>
      </c>
      <c r="B325" s="297"/>
      <c r="C325" s="234"/>
      <c r="D325" s="234"/>
      <c r="E325" s="234"/>
      <c r="F325" s="295"/>
      <c r="G325" s="295"/>
      <c r="H325" s="296"/>
    </row>
    <row r="326" spans="1:8" x14ac:dyDescent="0.35">
      <c r="A326" s="133" t="str">
        <f t="shared" si="5"/>
        <v/>
      </c>
      <c r="B326" s="297"/>
      <c r="C326" s="234"/>
      <c r="D326" s="234"/>
      <c r="E326" s="234"/>
      <c r="F326" s="295"/>
      <c r="G326" s="295"/>
      <c r="H326" s="296"/>
    </row>
    <row r="327" spans="1:8" x14ac:dyDescent="0.35">
      <c r="A327" s="133" t="str">
        <f t="shared" si="5"/>
        <v/>
      </c>
      <c r="B327" s="297"/>
      <c r="C327" s="234"/>
      <c r="D327" s="234"/>
      <c r="E327" s="234"/>
      <c r="F327" s="295"/>
      <c r="G327" s="295"/>
      <c r="H327" s="296"/>
    </row>
    <row r="328" spans="1:8" x14ac:dyDescent="0.35">
      <c r="A328" s="133" t="str">
        <f t="shared" si="5"/>
        <v/>
      </c>
      <c r="B328" s="297"/>
      <c r="C328" s="234"/>
      <c r="D328" s="234"/>
      <c r="E328" s="234"/>
      <c r="F328" s="295"/>
      <c r="G328" s="295"/>
      <c r="H328" s="296"/>
    </row>
    <row r="329" spans="1:8" x14ac:dyDescent="0.35">
      <c r="A329" s="133" t="str">
        <f t="shared" si="5"/>
        <v/>
      </c>
      <c r="B329" s="297"/>
      <c r="C329" s="234"/>
      <c r="D329" s="234"/>
      <c r="E329" s="234"/>
      <c r="F329" s="295"/>
      <c r="G329" s="295"/>
      <c r="H329" s="296"/>
    </row>
    <row r="330" spans="1:8" x14ac:dyDescent="0.35">
      <c r="A330" s="133" t="str">
        <f t="shared" si="5"/>
        <v/>
      </c>
      <c r="B330" s="297"/>
      <c r="C330" s="234"/>
      <c r="D330" s="234"/>
      <c r="E330" s="234"/>
      <c r="F330" s="295"/>
      <c r="G330" s="295"/>
      <c r="H330" s="296"/>
    </row>
    <row r="331" spans="1:8" x14ac:dyDescent="0.35">
      <c r="A331" s="133" t="str">
        <f t="shared" si="5"/>
        <v/>
      </c>
      <c r="B331" s="297"/>
      <c r="C331" s="234"/>
      <c r="D331" s="234"/>
      <c r="E331" s="234"/>
      <c r="F331" s="295"/>
      <c r="G331" s="295"/>
      <c r="H331" s="296"/>
    </row>
    <row r="332" spans="1:8" x14ac:dyDescent="0.35">
      <c r="A332" s="133" t="str">
        <f t="shared" si="5"/>
        <v/>
      </c>
      <c r="B332" s="297"/>
      <c r="C332" s="234"/>
      <c r="D332" s="234"/>
      <c r="E332" s="234"/>
      <c r="F332" s="295"/>
      <c r="G332" s="295"/>
      <c r="H332" s="296"/>
    </row>
    <row r="333" spans="1:8" x14ac:dyDescent="0.35">
      <c r="A333" s="133" t="str">
        <f t="shared" si="5"/>
        <v/>
      </c>
      <c r="B333" s="297"/>
      <c r="C333" s="234"/>
      <c r="D333" s="234"/>
      <c r="E333" s="234"/>
      <c r="F333" s="295"/>
      <c r="G333" s="295"/>
      <c r="H333" s="296"/>
    </row>
    <row r="334" spans="1:8" x14ac:dyDescent="0.35">
      <c r="A334" s="133" t="str">
        <f t="shared" si="5"/>
        <v/>
      </c>
      <c r="B334" s="297"/>
      <c r="C334" s="234"/>
      <c r="D334" s="234"/>
      <c r="E334" s="234"/>
      <c r="F334" s="295"/>
      <c r="G334" s="295"/>
      <c r="H334" s="296"/>
    </row>
    <row r="335" spans="1:8" x14ac:dyDescent="0.35">
      <c r="A335" s="133" t="str">
        <f t="shared" si="5"/>
        <v/>
      </c>
      <c r="B335" s="297"/>
      <c r="C335" s="234"/>
      <c r="D335" s="234"/>
      <c r="E335" s="234"/>
      <c r="F335" s="295"/>
      <c r="G335" s="295"/>
      <c r="H335" s="296"/>
    </row>
    <row r="336" spans="1:8" x14ac:dyDescent="0.35">
      <c r="A336" s="133" t="str">
        <f t="shared" si="5"/>
        <v/>
      </c>
      <c r="B336" s="297"/>
      <c r="C336" s="234"/>
      <c r="D336" s="234"/>
      <c r="E336" s="234"/>
      <c r="F336" s="295"/>
      <c r="G336" s="295"/>
      <c r="H336" s="296"/>
    </row>
    <row r="337" spans="1:8" x14ac:dyDescent="0.35">
      <c r="A337" s="133" t="str">
        <f t="shared" si="5"/>
        <v/>
      </c>
      <c r="B337" s="297"/>
      <c r="C337" s="234"/>
      <c r="D337" s="234"/>
      <c r="E337" s="234"/>
      <c r="F337" s="295"/>
      <c r="G337" s="295"/>
      <c r="H337" s="296"/>
    </row>
    <row r="338" spans="1:8" x14ac:dyDescent="0.35">
      <c r="A338" s="133" t="str">
        <f t="shared" si="5"/>
        <v/>
      </c>
      <c r="B338" s="297"/>
      <c r="C338" s="234"/>
      <c r="D338" s="234"/>
      <c r="E338" s="234"/>
      <c r="F338" s="295"/>
      <c r="G338" s="295"/>
      <c r="H338" s="296"/>
    </row>
    <row r="339" spans="1:8" x14ac:dyDescent="0.35">
      <c r="A339" s="133" t="str">
        <f t="shared" si="5"/>
        <v/>
      </c>
      <c r="B339" s="297"/>
      <c r="C339" s="234"/>
      <c r="D339" s="234"/>
      <c r="E339" s="234"/>
      <c r="F339" s="295"/>
      <c r="G339" s="295"/>
      <c r="H339" s="296"/>
    </row>
    <row r="340" spans="1:8" x14ac:dyDescent="0.35">
      <c r="A340" s="133" t="str">
        <f t="shared" si="5"/>
        <v/>
      </c>
      <c r="B340" s="297"/>
      <c r="C340" s="234"/>
      <c r="D340" s="234"/>
      <c r="E340" s="234"/>
      <c r="F340" s="295"/>
      <c r="G340" s="295"/>
      <c r="H340" s="296"/>
    </row>
    <row r="341" spans="1:8" x14ac:dyDescent="0.35">
      <c r="A341" s="133" t="str">
        <f t="shared" si="5"/>
        <v/>
      </c>
      <c r="B341" s="297"/>
      <c r="C341" s="234"/>
      <c r="D341" s="234"/>
      <c r="E341" s="234"/>
      <c r="F341" s="295"/>
      <c r="G341" s="295"/>
      <c r="H341" s="296"/>
    </row>
    <row r="342" spans="1:8" x14ac:dyDescent="0.35">
      <c r="A342" s="133" t="str">
        <f t="shared" si="5"/>
        <v/>
      </c>
      <c r="B342" s="297"/>
      <c r="C342" s="234"/>
      <c r="D342" s="234"/>
      <c r="E342" s="234"/>
      <c r="F342" s="295"/>
      <c r="G342" s="295"/>
      <c r="H342" s="296"/>
    </row>
    <row r="343" spans="1:8" x14ac:dyDescent="0.35">
      <c r="A343" s="133" t="str">
        <f t="shared" si="5"/>
        <v/>
      </c>
      <c r="B343" s="297"/>
      <c r="C343" s="234"/>
      <c r="D343" s="234"/>
      <c r="E343" s="234"/>
      <c r="F343" s="295"/>
      <c r="G343" s="295"/>
      <c r="H343" s="296"/>
    </row>
    <row r="344" spans="1:8" x14ac:dyDescent="0.35">
      <c r="A344" s="133" t="str">
        <f t="shared" si="5"/>
        <v/>
      </c>
      <c r="B344" s="297"/>
      <c r="C344" s="234"/>
      <c r="D344" s="234"/>
      <c r="E344" s="234"/>
      <c r="F344" s="295"/>
      <c r="G344" s="295"/>
      <c r="H344" s="296"/>
    </row>
    <row r="345" spans="1:8" x14ac:dyDescent="0.35">
      <c r="A345" s="133" t="str">
        <f t="shared" si="5"/>
        <v/>
      </c>
      <c r="B345" s="297"/>
      <c r="C345" s="234"/>
      <c r="D345" s="234"/>
      <c r="E345" s="234"/>
      <c r="F345" s="295"/>
      <c r="G345" s="295"/>
      <c r="H345" s="296"/>
    </row>
    <row r="346" spans="1:8" x14ac:dyDescent="0.35">
      <c r="A346" s="133" t="str">
        <f t="shared" si="5"/>
        <v/>
      </c>
      <c r="B346" s="297"/>
      <c r="C346" s="234"/>
      <c r="D346" s="234"/>
      <c r="E346" s="234"/>
      <c r="F346" s="295"/>
      <c r="G346" s="295"/>
      <c r="H346" s="296"/>
    </row>
    <row r="347" spans="1:8" x14ac:dyDescent="0.35">
      <c r="A347" s="133" t="str">
        <f t="shared" si="5"/>
        <v/>
      </c>
      <c r="B347" s="297"/>
      <c r="C347" s="234"/>
      <c r="D347" s="234"/>
      <c r="E347" s="234"/>
      <c r="F347" s="295"/>
      <c r="G347" s="295"/>
      <c r="H347" s="296"/>
    </row>
    <row r="348" spans="1:8" x14ac:dyDescent="0.35">
      <c r="A348" s="133" t="str">
        <f t="shared" si="5"/>
        <v/>
      </c>
      <c r="B348" s="297"/>
      <c r="C348" s="234"/>
      <c r="D348" s="234"/>
      <c r="E348" s="234"/>
      <c r="F348" s="295"/>
      <c r="G348" s="295"/>
      <c r="H348" s="296"/>
    </row>
    <row r="349" spans="1:8" x14ac:dyDescent="0.35">
      <c r="A349" s="133" t="str">
        <f t="shared" si="5"/>
        <v/>
      </c>
      <c r="B349" s="297"/>
      <c r="C349" s="234"/>
      <c r="D349" s="234"/>
      <c r="E349" s="234"/>
      <c r="F349" s="295"/>
      <c r="G349" s="295"/>
      <c r="H349" s="296"/>
    </row>
    <row r="350" spans="1:8" x14ac:dyDescent="0.35">
      <c r="A350" s="133" t="str">
        <f t="shared" si="5"/>
        <v/>
      </c>
      <c r="B350" s="297"/>
      <c r="C350" s="234"/>
      <c r="D350" s="234"/>
      <c r="E350" s="234"/>
      <c r="F350" s="295"/>
      <c r="G350" s="295"/>
      <c r="H350" s="296"/>
    </row>
    <row r="351" spans="1:8" x14ac:dyDescent="0.35">
      <c r="A351" s="133" t="str">
        <f t="shared" si="5"/>
        <v/>
      </c>
      <c r="B351" s="297"/>
      <c r="C351" s="234"/>
      <c r="D351" s="234"/>
      <c r="E351" s="234"/>
      <c r="F351" s="295"/>
      <c r="G351" s="295"/>
      <c r="H351" s="296"/>
    </row>
    <row r="352" spans="1:8" x14ac:dyDescent="0.35">
      <c r="A352" s="133" t="str">
        <f t="shared" si="5"/>
        <v/>
      </c>
      <c r="B352" s="297"/>
      <c r="C352" s="234"/>
      <c r="D352" s="234"/>
      <c r="E352" s="234"/>
      <c r="F352" s="295"/>
      <c r="G352" s="295"/>
      <c r="H352" s="296"/>
    </row>
    <row r="353" spans="1:8" x14ac:dyDescent="0.35">
      <c r="A353" s="133" t="str">
        <f t="shared" si="5"/>
        <v/>
      </c>
      <c r="B353" s="297"/>
      <c r="C353" s="234"/>
      <c r="D353" s="234"/>
      <c r="E353" s="234"/>
      <c r="F353" s="295"/>
      <c r="G353" s="295"/>
      <c r="H353" s="296"/>
    </row>
    <row r="354" spans="1:8" x14ac:dyDescent="0.35">
      <c r="A354" s="133" t="str">
        <f t="shared" si="5"/>
        <v/>
      </c>
      <c r="B354" s="297"/>
      <c r="C354" s="234"/>
      <c r="D354" s="234"/>
      <c r="E354" s="234"/>
      <c r="F354" s="295"/>
      <c r="G354" s="295"/>
      <c r="H354" s="296"/>
    </row>
    <row r="355" spans="1:8" x14ac:dyDescent="0.35">
      <c r="A355" s="133" t="str">
        <f t="shared" si="5"/>
        <v/>
      </c>
      <c r="B355" s="297"/>
      <c r="C355" s="234"/>
      <c r="D355" s="234"/>
      <c r="E355" s="234"/>
      <c r="F355" s="295"/>
      <c r="G355" s="295"/>
      <c r="H355" s="296"/>
    </row>
    <row r="356" spans="1:8" x14ac:dyDescent="0.35">
      <c r="A356" s="133" t="str">
        <f t="shared" si="5"/>
        <v/>
      </c>
      <c r="B356" s="297"/>
      <c r="C356" s="234"/>
      <c r="D356" s="234"/>
      <c r="E356" s="234"/>
      <c r="F356" s="295"/>
      <c r="G356" s="295"/>
      <c r="H356" s="296"/>
    </row>
    <row r="357" spans="1:8" x14ac:dyDescent="0.35">
      <c r="A357" s="133" t="str">
        <f t="shared" si="5"/>
        <v/>
      </c>
      <c r="B357" s="297"/>
      <c r="C357" s="234"/>
      <c r="D357" s="234"/>
      <c r="E357" s="234"/>
      <c r="F357" s="295"/>
      <c r="G357" s="295"/>
      <c r="H357" s="296"/>
    </row>
    <row r="358" spans="1:8" x14ac:dyDescent="0.35">
      <c r="A358" s="133" t="str">
        <f t="shared" si="5"/>
        <v/>
      </c>
      <c r="B358" s="297"/>
      <c r="C358" s="234"/>
      <c r="D358" s="234"/>
      <c r="E358" s="234"/>
      <c r="F358" s="295"/>
      <c r="G358" s="295"/>
      <c r="H358" s="296"/>
    </row>
    <row r="359" spans="1:8" x14ac:dyDescent="0.35">
      <c r="A359" s="133" t="str">
        <f t="shared" si="5"/>
        <v/>
      </c>
      <c r="B359" s="297"/>
      <c r="C359" s="234"/>
      <c r="D359" s="234"/>
      <c r="E359" s="234"/>
      <c r="F359" s="295"/>
      <c r="G359" s="295"/>
      <c r="H359" s="296"/>
    </row>
    <row r="360" spans="1:8" x14ac:dyDescent="0.35">
      <c r="A360" s="133" t="str">
        <f t="shared" si="5"/>
        <v/>
      </c>
      <c r="B360" s="297"/>
      <c r="C360" s="234"/>
      <c r="D360" s="234"/>
      <c r="E360" s="234"/>
      <c r="F360" s="295"/>
      <c r="G360" s="295"/>
      <c r="H360" s="296"/>
    </row>
    <row r="361" spans="1:8" x14ac:dyDescent="0.35">
      <c r="A361" s="133" t="str">
        <f t="shared" si="5"/>
        <v/>
      </c>
      <c r="B361" s="297"/>
      <c r="C361" s="234"/>
      <c r="D361" s="234"/>
      <c r="E361" s="234"/>
      <c r="F361" s="295"/>
      <c r="G361" s="295"/>
      <c r="H361" s="296"/>
    </row>
    <row r="362" spans="1:8" x14ac:dyDescent="0.35">
      <c r="A362" s="133" t="str">
        <f t="shared" si="5"/>
        <v/>
      </c>
      <c r="B362" s="297"/>
      <c r="C362" s="234"/>
      <c r="D362" s="234"/>
      <c r="E362" s="234"/>
      <c r="F362" s="295"/>
      <c r="G362" s="295"/>
      <c r="H362" s="296"/>
    </row>
    <row r="363" spans="1:8" x14ac:dyDescent="0.35">
      <c r="A363" s="133" t="str">
        <f t="shared" si="5"/>
        <v/>
      </c>
      <c r="B363" s="297"/>
      <c r="C363" s="234"/>
      <c r="D363" s="234"/>
      <c r="E363" s="234"/>
      <c r="F363" s="295"/>
      <c r="G363" s="295"/>
      <c r="H363" s="296"/>
    </row>
    <row r="364" spans="1:8" x14ac:dyDescent="0.35">
      <c r="A364" s="133" t="str">
        <f t="shared" si="5"/>
        <v/>
      </c>
      <c r="B364" s="297"/>
      <c r="C364" s="234"/>
      <c r="D364" s="234"/>
      <c r="E364" s="234"/>
      <c r="F364" s="295"/>
      <c r="G364" s="295"/>
      <c r="H364" s="296"/>
    </row>
    <row r="365" spans="1:8" x14ac:dyDescent="0.35">
      <c r="A365" s="133" t="str">
        <f t="shared" si="5"/>
        <v/>
      </c>
      <c r="B365" s="297"/>
      <c r="C365" s="234"/>
      <c r="D365" s="234"/>
      <c r="E365" s="234"/>
      <c r="F365" s="295"/>
      <c r="G365" s="295"/>
      <c r="H365" s="296"/>
    </row>
    <row r="366" spans="1:8" x14ac:dyDescent="0.35">
      <c r="A366" s="133" t="str">
        <f t="shared" si="5"/>
        <v/>
      </c>
      <c r="B366" s="297"/>
      <c r="C366" s="234"/>
      <c r="D366" s="234"/>
      <c r="E366" s="234"/>
      <c r="F366" s="295"/>
      <c r="G366" s="295"/>
      <c r="H366" s="296"/>
    </row>
    <row r="367" spans="1:8" x14ac:dyDescent="0.35">
      <c r="A367" s="133" t="str">
        <f t="shared" si="5"/>
        <v/>
      </c>
      <c r="B367" s="297"/>
      <c r="C367" s="234"/>
      <c r="D367" s="234"/>
      <c r="E367" s="234"/>
      <c r="F367" s="295"/>
      <c r="G367" s="295"/>
      <c r="H367" s="296"/>
    </row>
    <row r="368" spans="1:8" x14ac:dyDescent="0.35">
      <c r="A368" s="133" t="str">
        <f t="shared" si="5"/>
        <v/>
      </c>
      <c r="B368" s="297"/>
      <c r="C368" s="234"/>
      <c r="D368" s="234"/>
      <c r="E368" s="234"/>
      <c r="F368" s="295"/>
      <c r="G368" s="295"/>
      <c r="H368" s="296"/>
    </row>
    <row r="369" spans="1:8" x14ac:dyDescent="0.35">
      <c r="A369" s="133" t="str">
        <f t="shared" si="5"/>
        <v/>
      </c>
      <c r="B369" s="297"/>
      <c r="C369" s="234"/>
      <c r="D369" s="234"/>
      <c r="E369" s="234"/>
      <c r="F369" s="295"/>
      <c r="G369" s="295"/>
      <c r="H369" s="296"/>
    </row>
    <row r="370" spans="1:8" x14ac:dyDescent="0.35">
      <c r="A370" s="133" t="str">
        <f t="shared" si="5"/>
        <v/>
      </c>
      <c r="B370" s="297"/>
      <c r="C370" s="234"/>
      <c r="D370" s="234"/>
      <c r="E370" s="234"/>
      <c r="F370" s="295"/>
      <c r="G370" s="295"/>
      <c r="H370" s="296"/>
    </row>
    <row r="371" spans="1:8" x14ac:dyDescent="0.35">
      <c r="A371" s="133" t="str">
        <f t="shared" si="5"/>
        <v/>
      </c>
      <c r="B371" s="297"/>
      <c r="C371" s="234"/>
      <c r="D371" s="234"/>
      <c r="E371" s="234"/>
      <c r="F371" s="295"/>
      <c r="G371" s="295"/>
      <c r="H371" s="296"/>
    </row>
    <row r="372" spans="1:8" x14ac:dyDescent="0.35">
      <c r="A372" s="133" t="str">
        <f t="shared" si="5"/>
        <v/>
      </c>
      <c r="B372" s="297"/>
      <c r="C372" s="234"/>
      <c r="D372" s="234"/>
      <c r="E372" s="234"/>
      <c r="F372" s="295"/>
      <c r="G372" s="295"/>
      <c r="H372" s="296"/>
    </row>
    <row r="373" spans="1:8" x14ac:dyDescent="0.35">
      <c r="A373" s="133" t="str">
        <f t="shared" si="5"/>
        <v/>
      </c>
      <c r="B373" s="297"/>
      <c r="C373" s="234"/>
      <c r="D373" s="234"/>
      <c r="E373" s="234"/>
      <c r="F373" s="295"/>
      <c r="G373" s="295"/>
      <c r="H373" s="296"/>
    </row>
    <row r="374" spans="1:8" x14ac:dyDescent="0.35">
      <c r="A374" s="133" t="str">
        <f t="shared" si="5"/>
        <v/>
      </c>
      <c r="B374" s="297"/>
      <c r="C374" s="234"/>
      <c r="D374" s="234"/>
      <c r="E374" s="234"/>
      <c r="F374" s="295"/>
      <c r="G374" s="295"/>
      <c r="H374" s="296"/>
    </row>
    <row r="375" spans="1:8" x14ac:dyDescent="0.35">
      <c r="A375" s="133" t="str">
        <f t="shared" si="5"/>
        <v/>
      </c>
      <c r="B375" s="297"/>
      <c r="C375" s="234"/>
      <c r="D375" s="234"/>
      <c r="E375" s="234"/>
      <c r="F375" s="295"/>
      <c r="G375" s="295"/>
      <c r="H375" s="296"/>
    </row>
    <row r="376" spans="1:8" x14ac:dyDescent="0.35">
      <c r="A376" s="133" t="str">
        <f t="shared" si="5"/>
        <v/>
      </c>
      <c r="B376" s="297"/>
      <c r="C376" s="234"/>
      <c r="D376" s="234"/>
      <c r="E376" s="234"/>
      <c r="F376" s="295"/>
      <c r="G376" s="295"/>
      <c r="H376" s="296"/>
    </row>
    <row r="377" spans="1:8" x14ac:dyDescent="0.35">
      <c r="A377" s="133" t="str">
        <f t="shared" si="5"/>
        <v/>
      </c>
      <c r="B377" s="297"/>
      <c r="C377" s="234"/>
      <c r="D377" s="234"/>
      <c r="E377" s="234"/>
      <c r="F377" s="295"/>
      <c r="G377" s="295"/>
      <c r="H377" s="296"/>
    </row>
    <row r="378" spans="1:8" x14ac:dyDescent="0.35">
      <c r="A378" s="133" t="str">
        <f t="shared" si="5"/>
        <v/>
      </c>
      <c r="B378" s="297"/>
      <c r="C378" s="234"/>
      <c r="D378" s="234"/>
      <c r="E378" s="234"/>
      <c r="F378" s="295"/>
      <c r="G378" s="295"/>
      <c r="H378" s="296"/>
    </row>
    <row r="379" spans="1:8" x14ac:dyDescent="0.35">
      <c r="A379" s="133" t="str">
        <f t="shared" si="5"/>
        <v/>
      </c>
      <c r="B379" s="297"/>
      <c r="C379" s="234"/>
      <c r="D379" s="234"/>
      <c r="E379" s="234"/>
      <c r="F379" s="295"/>
      <c r="G379" s="295"/>
      <c r="H379" s="296"/>
    </row>
    <row r="380" spans="1:8" x14ac:dyDescent="0.35">
      <c r="A380" s="133" t="str">
        <f t="shared" si="5"/>
        <v/>
      </c>
      <c r="B380" s="297"/>
      <c r="C380" s="234"/>
      <c r="D380" s="234"/>
      <c r="E380" s="234"/>
      <c r="F380" s="295"/>
      <c r="G380" s="295"/>
      <c r="H380" s="296"/>
    </row>
    <row r="381" spans="1:8" x14ac:dyDescent="0.35">
      <c r="A381" s="133" t="str">
        <f t="shared" si="5"/>
        <v/>
      </c>
      <c r="B381" s="297"/>
      <c r="C381" s="234"/>
      <c r="D381" s="234"/>
      <c r="E381" s="234"/>
      <c r="F381" s="295"/>
      <c r="G381" s="295"/>
      <c r="H381" s="296"/>
    </row>
    <row r="382" spans="1:8" x14ac:dyDescent="0.35">
      <c r="A382" s="133" t="str">
        <f t="shared" si="5"/>
        <v/>
      </c>
      <c r="B382" s="297"/>
      <c r="C382" s="234"/>
      <c r="D382" s="234"/>
      <c r="E382" s="234"/>
      <c r="F382" s="295"/>
      <c r="G382" s="295"/>
      <c r="H382" s="296"/>
    </row>
    <row r="383" spans="1:8" x14ac:dyDescent="0.35">
      <c r="A383" s="133" t="str">
        <f t="shared" si="5"/>
        <v/>
      </c>
      <c r="B383" s="297"/>
      <c r="C383" s="234"/>
      <c r="D383" s="234"/>
      <c r="E383" s="234"/>
      <c r="F383" s="295"/>
      <c r="G383" s="295"/>
      <c r="H383" s="296"/>
    </row>
    <row r="384" spans="1:8" x14ac:dyDescent="0.35">
      <c r="A384" s="133" t="str">
        <f t="shared" si="5"/>
        <v/>
      </c>
      <c r="B384" s="297"/>
      <c r="C384" s="234"/>
      <c r="D384" s="234"/>
      <c r="E384" s="234"/>
      <c r="F384" s="295"/>
      <c r="G384" s="295"/>
      <c r="H384" s="296"/>
    </row>
    <row r="385" spans="1:8" x14ac:dyDescent="0.35">
      <c r="A385" s="133" t="str">
        <f t="shared" si="5"/>
        <v/>
      </c>
      <c r="B385" s="297"/>
      <c r="C385" s="234"/>
      <c r="D385" s="234"/>
      <c r="E385" s="234"/>
      <c r="F385" s="295"/>
      <c r="G385" s="295"/>
      <c r="H385" s="296"/>
    </row>
    <row r="386" spans="1:8" x14ac:dyDescent="0.35">
      <c r="A386" s="133" t="str">
        <f t="shared" si="5"/>
        <v/>
      </c>
      <c r="B386" s="297"/>
      <c r="C386" s="234"/>
      <c r="D386" s="234"/>
      <c r="E386" s="234"/>
      <c r="F386" s="295"/>
      <c r="G386" s="295"/>
      <c r="H386" s="296"/>
    </row>
    <row r="387" spans="1:8" x14ac:dyDescent="0.35">
      <c r="A387" s="133" t="str">
        <f t="shared" si="5"/>
        <v/>
      </c>
      <c r="B387" s="297"/>
      <c r="C387" s="234"/>
      <c r="D387" s="234"/>
      <c r="E387" s="234"/>
      <c r="F387" s="295"/>
      <c r="G387" s="295"/>
      <c r="H387" s="296"/>
    </row>
    <row r="388" spans="1:8" x14ac:dyDescent="0.35">
      <c r="A388" s="133" t="str">
        <f t="shared" ref="A388:A451" si="6">IF(B388="","",ROW()-2)</f>
        <v/>
      </c>
      <c r="B388" s="297"/>
      <c r="C388" s="234"/>
      <c r="D388" s="234"/>
      <c r="E388" s="234"/>
      <c r="F388" s="295"/>
      <c r="G388" s="295"/>
      <c r="H388" s="296"/>
    </row>
    <row r="389" spans="1:8" x14ac:dyDescent="0.35">
      <c r="A389" s="133" t="str">
        <f t="shared" si="6"/>
        <v/>
      </c>
      <c r="B389" s="297"/>
      <c r="C389" s="234"/>
      <c r="D389" s="234"/>
      <c r="E389" s="234"/>
      <c r="F389" s="295"/>
      <c r="G389" s="295"/>
      <c r="H389" s="296"/>
    </row>
    <row r="390" spans="1:8" x14ac:dyDescent="0.35">
      <c r="A390" s="133" t="str">
        <f t="shared" si="6"/>
        <v/>
      </c>
      <c r="B390" s="297"/>
      <c r="C390" s="234"/>
      <c r="D390" s="234"/>
      <c r="E390" s="234"/>
      <c r="F390" s="295"/>
      <c r="G390" s="295"/>
      <c r="H390" s="296"/>
    </row>
    <row r="391" spans="1:8" x14ac:dyDescent="0.35">
      <c r="A391" s="133" t="str">
        <f t="shared" si="6"/>
        <v/>
      </c>
      <c r="B391" s="297"/>
      <c r="C391" s="234"/>
      <c r="D391" s="234"/>
      <c r="E391" s="234"/>
      <c r="F391" s="295"/>
      <c r="G391" s="295"/>
      <c r="H391" s="296"/>
    </row>
    <row r="392" spans="1:8" x14ac:dyDescent="0.35">
      <c r="A392" s="133" t="str">
        <f t="shared" si="6"/>
        <v/>
      </c>
      <c r="B392" s="297"/>
      <c r="C392" s="234"/>
      <c r="D392" s="234"/>
      <c r="E392" s="234"/>
      <c r="F392" s="295"/>
      <c r="G392" s="295"/>
      <c r="H392" s="296"/>
    </row>
    <row r="393" spans="1:8" x14ac:dyDescent="0.35">
      <c r="A393" s="133" t="str">
        <f t="shared" si="6"/>
        <v/>
      </c>
      <c r="B393" s="297"/>
      <c r="C393" s="234"/>
      <c r="D393" s="234"/>
      <c r="E393" s="234"/>
      <c r="F393" s="295"/>
      <c r="G393" s="295"/>
      <c r="H393" s="296"/>
    </row>
    <row r="394" spans="1:8" x14ac:dyDescent="0.35">
      <c r="A394" s="133" t="str">
        <f t="shared" si="6"/>
        <v/>
      </c>
      <c r="B394" s="297"/>
      <c r="C394" s="234"/>
      <c r="D394" s="234"/>
      <c r="E394" s="234"/>
      <c r="F394" s="295"/>
      <c r="G394" s="295"/>
      <c r="H394" s="296"/>
    </row>
    <row r="395" spans="1:8" x14ac:dyDescent="0.35">
      <c r="A395" s="133" t="str">
        <f t="shared" si="6"/>
        <v/>
      </c>
      <c r="B395" s="297"/>
      <c r="C395" s="234"/>
      <c r="D395" s="234"/>
      <c r="E395" s="234"/>
      <c r="F395" s="295"/>
      <c r="G395" s="295"/>
      <c r="H395" s="296"/>
    </row>
    <row r="396" spans="1:8" x14ac:dyDescent="0.35">
      <c r="A396" s="133" t="str">
        <f t="shared" si="6"/>
        <v/>
      </c>
      <c r="B396" s="297"/>
      <c r="C396" s="234"/>
      <c r="D396" s="234"/>
      <c r="E396" s="234"/>
      <c r="F396" s="295"/>
      <c r="G396" s="295"/>
      <c r="H396" s="296"/>
    </row>
    <row r="397" spans="1:8" x14ac:dyDescent="0.35">
      <c r="A397" s="133" t="str">
        <f t="shared" si="6"/>
        <v/>
      </c>
      <c r="B397" s="297"/>
      <c r="C397" s="234"/>
      <c r="D397" s="234"/>
      <c r="E397" s="234"/>
      <c r="F397" s="295"/>
      <c r="G397" s="295"/>
      <c r="H397" s="296"/>
    </row>
    <row r="398" spans="1:8" x14ac:dyDescent="0.35">
      <c r="A398" s="133" t="str">
        <f t="shared" si="6"/>
        <v/>
      </c>
      <c r="B398" s="297"/>
      <c r="C398" s="234"/>
      <c r="D398" s="234"/>
      <c r="E398" s="234"/>
      <c r="F398" s="295"/>
      <c r="G398" s="295"/>
      <c r="H398" s="296"/>
    </row>
    <row r="399" spans="1:8" x14ac:dyDescent="0.35">
      <c r="A399" s="133" t="str">
        <f t="shared" si="6"/>
        <v/>
      </c>
      <c r="B399" s="297"/>
      <c r="C399" s="234"/>
      <c r="D399" s="234"/>
      <c r="E399" s="234"/>
      <c r="F399" s="295"/>
      <c r="G399" s="295"/>
      <c r="H399" s="296"/>
    </row>
    <row r="400" spans="1:8" x14ac:dyDescent="0.35">
      <c r="A400" s="133" t="str">
        <f t="shared" si="6"/>
        <v/>
      </c>
      <c r="B400" s="297"/>
      <c r="C400" s="234"/>
      <c r="D400" s="234"/>
      <c r="E400" s="234"/>
      <c r="F400" s="295"/>
      <c r="G400" s="295"/>
      <c r="H400" s="296"/>
    </row>
    <row r="401" spans="1:8" x14ac:dyDescent="0.35">
      <c r="A401" s="133" t="str">
        <f t="shared" si="6"/>
        <v/>
      </c>
      <c r="B401" s="297"/>
      <c r="C401" s="234"/>
      <c r="D401" s="234"/>
      <c r="E401" s="234"/>
      <c r="F401" s="295"/>
      <c r="G401" s="295"/>
      <c r="H401" s="296"/>
    </row>
    <row r="402" spans="1:8" x14ac:dyDescent="0.35">
      <c r="A402" s="133" t="str">
        <f t="shared" si="6"/>
        <v/>
      </c>
      <c r="B402" s="297"/>
      <c r="C402" s="234"/>
      <c r="D402" s="234"/>
      <c r="E402" s="234"/>
      <c r="F402" s="295"/>
      <c r="G402" s="295"/>
      <c r="H402" s="296"/>
    </row>
    <row r="403" spans="1:8" x14ac:dyDescent="0.35">
      <c r="A403" s="133" t="str">
        <f t="shared" si="6"/>
        <v/>
      </c>
      <c r="B403" s="297"/>
      <c r="C403" s="234"/>
      <c r="D403" s="234"/>
      <c r="E403" s="234"/>
      <c r="F403" s="295"/>
      <c r="G403" s="295"/>
      <c r="H403" s="296"/>
    </row>
    <row r="404" spans="1:8" x14ac:dyDescent="0.35">
      <c r="A404" s="133" t="str">
        <f t="shared" si="6"/>
        <v/>
      </c>
      <c r="B404" s="297"/>
      <c r="C404" s="234"/>
      <c r="D404" s="234"/>
      <c r="E404" s="234"/>
      <c r="F404" s="295"/>
      <c r="G404" s="295"/>
      <c r="H404" s="296"/>
    </row>
    <row r="405" spans="1:8" x14ac:dyDescent="0.35">
      <c r="A405" s="133" t="str">
        <f t="shared" si="6"/>
        <v/>
      </c>
      <c r="B405" s="297"/>
      <c r="C405" s="234"/>
      <c r="D405" s="234"/>
      <c r="E405" s="234"/>
      <c r="F405" s="295"/>
      <c r="G405" s="295"/>
      <c r="H405" s="296"/>
    </row>
    <row r="406" spans="1:8" x14ac:dyDescent="0.35">
      <c r="A406" s="133" t="str">
        <f t="shared" si="6"/>
        <v/>
      </c>
      <c r="B406" s="297"/>
      <c r="C406" s="234"/>
      <c r="D406" s="234"/>
      <c r="E406" s="234"/>
      <c r="F406" s="295"/>
      <c r="G406" s="295"/>
      <c r="H406" s="296"/>
    </row>
    <row r="407" spans="1:8" x14ac:dyDescent="0.35">
      <c r="A407" s="133" t="str">
        <f t="shared" si="6"/>
        <v/>
      </c>
      <c r="B407" s="297"/>
      <c r="C407" s="234"/>
      <c r="D407" s="234"/>
      <c r="E407" s="234"/>
      <c r="F407" s="295"/>
      <c r="G407" s="295"/>
      <c r="H407" s="296"/>
    </row>
    <row r="408" spans="1:8" x14ac:dyDescent="0.35">
      <c r="A408" s="133" t="str">
        <f t="shared" si="6"/>
        <v/>
      </c>
      <c r="B408" s="297"/>
      <c r="C408" s="234"/>
      <c r="D408" s="234"/>
      <c r="E408" s="234"/>
      <c r="F408" s="295"/>
      <c r="G408" s="295"/>
      <c r="H408" s="296"/>
    </row>
    <row r="409" spans="1:8" x14ac:dyDescent="0.35">
      <c r="A409" s="133" t="str">
        <f t="shared" si="6"/>
        <v/>
      </c>
      <c r="B409" s="297"/>
      <c r="C409" s="234"/>
      <c r="D409" s="234"/>
      <c r="E409" s="234"/>
      <c r="F409" s="295"/>
      <c r="G409" s="295"/>
      <c r="H409" s="296"/>
    </row>
    <row r="410" spans="1:8" x14ac:dyDescent="0.35">
      <c r="A410" s="133" t="str">
        <f t="shared" si="6"/>
        <v/>
      </c>
      <c r="B410" s="297"/>
      <c r="C410" s="234"/>
      <c r="D410" s="234"/>
      <c r="E410" s="234"/>
      <c r="F410" s="295"/>
      <c r="G410" s="295"/>
      <c r="H410" s="296"/>
    </row>
    <row r="411" spans="1:8" x14ac:dyDescent="0.35">
      <c r="A411" s="133" t="str">
        <f t="shared" si="6"/>
        <v/>
      </c>
      <c r="B411" s="297"/>
      <c r="C411" s="234"/>
      <c r="D411" s="234"/>
      <c r="E411" s="234"/>
      <c r="F411" s="295"/>
      <c r="G411" s="295"/>
      <c r="H411" s="296"/>
    </row>
    <row r="412" spans="1:8" x14ac:dyDescent="0.35">
      <c r="A412" s="133" t="str">
        <f t="shared" si="6"/>
        <v/>
      </c>
      <c r="B412" s="297"/>
      <c r="C412" s="234"/>
      <c r="D412" s="234"/>
      <c r="E412" s="234"/>
      <c r="F412" s="295"/>
      <c r="G412" s="295"/>
      <c r="H412" s="296"/>
    </row>
    <row r="413" spans="1:8" x14ac:dyDescent="0.35">
      <c r="A413" s="133" t="str">
        <f t="shared" si="6"/>
        <v/>
      </c>
      <c r="B413" s="297"/>
      <c r="C413" s="234"/>
      <c r="D413" s="234"/>
      <c r="E413" s="234"/>
      <c r="F413" s="295"/>
      <c r="G413" s="295"/>
      <c r="H413" s="296"/>
    </row>
    <row r="414" spans="1:8" x14ac:dyDescent="0.35">
      <c r="A414" s="133" t="str">
        <f t="shared" si="6"/>
        <v/>
      </c>
      <c r="B414" s="297"/>
      <c r="C414" s="234"/>
      <c r="D414" s="234"/>
      <c r="E414" s="234"/>
      <c r="F414" s="295"/>
      <c r="G414" s="295"/>
      <c r="H414" s="296"/>
    </row>
    <row r="415" spans="1:8" x14ac:dyDescent="0.35">
      <c r="A415" s="133" t="str">
        <f t="shared" si="6"/>
        <v/>
      </c>
      <c r="B415" s="297"/>
      <c r="C415" s="234"/>
      <c r="D415" s="234"/>
      <c r="E415" s="234"/>
      <c r="F415" s="295"/>
      <c r="G415" s="295"/>
      <c r="H415" s="296"/>
    </row>
    <row r="416" spans="1:8" x14ac:dyDescent="0.35">
      <c r="A416" s="133" t="str">
        <f t="shared" si="6"/>
        <v/>
      </c>
      <c r="B416" s="297"/>
      <c r="C416" s="234"/>
      <c r="D416" s="234"/>
      <c r="E416" s="234"/>
      <c r="F416" s="295"/>
      <c r="G416" s="295"/>
      <c r="H416" s="296"/>
    </row>
    <row r="417" spans="1:8" x14ac:dyDescent="0.35">
      <c r="A417" s="133" t="str">
        <f t="shared" si="6"/>
        <v/>
      </c>
      <c r="B417" s="297"/>
      <c r="C417" s="234"/>
      <c r="D417" s="234"/>
      <c r="E417" s="234"/>
      <c r="F417" s="295"/>
      <c r="G417" s="295"/>
      <c r="H417" s="296"/>
    </row>
    <row r="418" spans="1:8" x14ac:dyDescent="0.35">
      <c r="A418" s="133" t="str">
        <f t="shared" si="6"/>
        <v/>
      </c>
      <c r="B418" s="297"/>
      <c r="C418" s="234"/>
      <c r="D418" s="234"/>
      <c r="E418" s="234"/>
      <c r="F418" s="295"/>
      <c r="G418" s="295"/>
      <c r="H418" s="296"/>
    </row>
    <row r="419" spans="1:8" x14ac:dyDescent="0.35">
      <c r="A419" s="133" t="str">
        <f t="shared" si="6"/>
        <v/>
      </c>
      <c r="B419" s="297"/>
      <c r="C419" s="234"/>
      <c r="D419" s="234"/>
      <c r="E419" s="234"/>
      <c r="F419" s="295"/>
      <c r="G419" s="295"/>
      <c r="H419" s="296"/>
    </row>
    <row r="420" spans="1:8" x14ac:dyDescent="0.35">
      <c r="A420" s="133" t="str">
        <f t="shared" si="6"/>
        <v/>
      </c>
      <c r="B420" s="297"/>
      <c r="C420" s="234"/>
      <c r="D420" s="234"/>
      <c r="E420" s="234"/>
      <c r="F420" s="295"/>
      <c r="G420" s="295"/>
      <c r="H420" s="296"/>
    </row>
    <row r="421" spans="1:8" x14ac:dyDescent="0.35">
      <c r="A421" s="133" t="str">
        <f t="shared" si="6"/>
        <v/>
      </c>
      <c r="B421" s="297"/>
      <c r="C421" s="234"/>
      <c r="D421" s="234"/>
      <c r="E421" s="234"/>
      <c r="F421" s="295"/>
      <c r="G421" s="295"/>
      <c r="H421" s="296"/>
    </row>
    <row r="422" spans="1:8" x14ac:dyDescent="0.35">
      <c r="A422" s="133" t="str">
        <f t="shared" si="6"/>
        <v/>
      </c>
      <c r="B422" s="297"/>
      <c r="C422" s="234"/>
      <c r="D422" s="234"/>
      <c r="E422" s="234"/>
      <c r="F422" s="295"/>
      <c r="G422" s="295"/>
      <c r="H422" s="296"/>
    </row>
    <row r="423" spans="1:8" x14ac:dyDescent="0.35">
      <c r="A423" s="133" t="str">
        <f t="shared" si="6"/>
        <v/>
      </c>
      <c r="B423" s="297"/>
      <c r="C423" s="234"/>
      <c r="D423" s="234"/>
      <c r="E423" s="234"/>
      <c r="F423" s="295"/>
      <c r="G423" s="295"/>
      <c r="H423" s="296"/>
    </row>
    <row r="424" spans="1:8" x14ac:dyDescent="0.35">
      <c r="A424" s="133" t="str">
        <f t="shared" si="6"/>
        <v/>
      </c>
      <c r="B424" s="297"/>
      <c r="C424" s="234"/>
      <c r="D424" s="234"/>
      <c r="E424" s="234"/>
      <c r="F424" s="295"/>
      <c r="G424" s="295"/>
      <c r="H424" s="296"/>
    </row>
    <row r="425" spans="1:8" x14ac:dyDescent="0.35">
      <c r="A425" s="133" t="str">
        <f t="shared" si="6"/>
        <v/>
      </c>
      <c r="B425" s="297"/>
      <c r="C425" s="234"/>
      <c r="D425" s="234"/>
      <c r="E425" s="234"/>
      <c r="F425" s="295"/>
      <c r="G425" s="295"/>
      <c r="H425" s="296"/>
    </row>
    <row r="426" spans="1:8" x14ac:dyDescent="0.35">
      <c r="A426" s="133" t="str">
        <f t="shared" si="6"/>
        <v/>
      </c>
      <c r="B426" s="297"/>
      <c r="C426" s="234"/>
      <c r="D426" s="234"/>
      <c r="E426" s="234"/>
      <c r="F426" s="295"/>
      <c r="G426" s="295"/>
      <c r="H426" s="296"/>
    </row>
    <row r="427" spans="1:8" x14ac:dyDescent="0.35">
      <c r="A427" s="133" t="str">
        <f t="shared" si="6"/>
        <v/>
      </c>
      <c r="B427" s="297"/>
      <c r="C427" s="234"/>
      <c r="D427" s="234"/>
      <c r="E427" s="234"/>
      <c r="F427" s="295"/>
      <c r="G427" s="295"/>
      <c r="H427" s="296"/>
    </row>
    <row r="428" spans="1:8" x14ac:dyDescent="0.35">
      <c r="A428" s="133" t="str">
        <f t="shared" si="6"/>
        <v/>
      </c>
      <c r="B428" s="297"/>
      <c r="C428" s="234"/>
      <c r="D428" s="234"/>
      <c r="E428" s="234"/>
      <c r="F428" s="295"/>
      <c r="G428" s="295"/>
      <c r="H428" s="296"/>
    </row>
    <row r="429" spans="1:8" x14ac:dyDescent="0.35">
      <c r="A429" s="133" t="str">
        <f t="shared" si="6"/>
        <v/>
      </c>
      <c r="B429" s="297"/>
      <c r="C429" s="234"/>
      <c r="D429" s="234"/>
      <c r="E429" s="234"/>
      <c r="F429" s="295"/>
      <c r="G429" s="295"/>
      <c r="H429" s="296"/>
    </row>
    <row r="430" spans="1:8" x14ac:dyDescent="0.35">
      <c r="A430" s="133" t="str">
        <f t="shared" si="6"/>
        <v/>
      </c>
      <c r="B430" s="297"/>
      <c r="C430" s="234"/>
      <c r="D430" s="234"/>
      <c r="E430" s="234"/>
      <c r="F430" s="295"/>
      <c r="G430" s="295"/>
      <c r="H430" s="296"/>
    </row>
    <row r="431" spans="1:8" x14ac:dyDescent="0.35">
      <c r="A431" s="133" t="str">
        <f t="shared" si="6"/>
        <v/>
      </c>
      <c r="B431" s="297"/>
      <c r="C431" s="234"/>
      <c r="D431" s="234"/>
      <c r="E431" s="234"/>
      <c r="F431" s="295"/>
      <c r="G431" s="295"/>
      <c r="H431" s="296"/>
    </row>
    <row r="432" spans="1:8" x14ac:dyDescent="0.35">
      <c r="A432" s="133" t="str">
        <f t="shared" si="6"/>
        <v/>
      </c>
      <c r="B432" s="297"/>
      <c r="C432" s="234"/>
      <c r="D432" s="234"/>
      <c r="E432" s="234"/>
      <c r="F432" s="295"/>
      <c r="G432" s="295"/>
      <c r="H432" s="296"/>
    </row>
    <row r="433" spans="1:8" x14ac:dyDescent="0.35">
      <c r="A433" s="133" t="str">
        <f t="shared" si="6"/>
        <v/>
      </c>
      <c r="B433" s="297"/>
      <c r="C433" s="234"/>
      <c r="D433" s="234"/>
      <c r="E433" s="234"/>
      <c r="F433" s="295"/>
      <c r="G433" s="295"/>
      <c r="H433" s="296"/>
    </row>
    <row r="434" spans="1:8" x14ac:dyDescent="0.35">
      <c r="A434" s="133" t="str">
        <f t="shared" si="6"/>
        <v/>
      </c>
      <c r="B434" s="297"/>
      <c r="C434" s="234"/>
      <c r="D434" s="234"/>
      <c r="E434" s="234"/>
      <c r="F434" s="295"/>
      <c r="G434" s="295"/>
      <c r="H434" s="296"/>
    </row>
    <row r="435" spans="1:8" x14ac:dyDescent="0.35">
      <c r="A435" s="133" t="str">
        <f t="shared" si="6"/>
        <v/>
      </c>
      <c r="B435" s="297"/>
      <c r="C435" s="234"/>
      <c r="D435" s="234"/>
      <c r="E435" s="234"/>
      <c r="F435" s="295"/>
      <c r="G435" s="295"/>
      <c r="H435" s="296"/>
    </row>
    <row r="436" spans="1:8" x14ac:dyDescent="0.35">
      <c r="A436" s="133" t="str">
        <f t="shared" si="6"/>
        <v/>
      </c>
      <c r="B436" s="297"/>
      <c r="C436" s="234"/>
      <c r="D436" s="234"/>
      <c r="E436" s="234"/>
      <c r="F436" s="295"/>
      <c r="G436" s="295"/>
      <c r="H436" s="296"/>
    </row>
    <row r="437" spans="1:8" x14ac:dyDescent="0.35">
      <c r="A437" s="133" t="str">
        <f t="shared" si="6"/>
        <v/>
      </c>
      <c r="B437" s="297"/>
      <c r="C437" s="234"/>
      <c r="D437" s="234"/>
      <c r="E437" s="234"/>
      <c r="F437" s="295"/>
      <c r="G437" s="295"/>
      <c r="H437" s="296"/>
    </row>
    <row r="438" spans="1:8" x14ac:dyDescent="0.35">
      <c r="A438" s="133" t="str">
        <f t="shared" si="6"/>
        <v/>
      </c>
      <c r="B438" s="297"/>
      <c r="C438" s="234"/>
      <c r="D438" s="234"/>
      <c r="E438" s="234"/>
      <c r="F438" s="295"/>
      <c r="G438" s="295"/>
      <c r="H438" s="296"/>
    </row>
    <row r="439" spans="1:8" x14ac:dyDescent="0.35">
      <c r="A439" s="133" t="str">
        <f t="shared" si="6"/>
        <v/>
      </c>
      <c r="B439" s="297"/>
      <c r="C439" s="234"/>
      <c r="D439" s="234"/>
      <c r="E439" s="234"/>
      <c r="F439" s="295"/>
      <c r="G439" s="295"/>
      <c r="H439" s="296"/>
    </row>
    <row r="440" spans="1:8" x14ac:dyDescent="0.35">
      <c r="A440" s="133" t="str">
        <f t="shared" si="6"/>
        <v/>
      </c>
      <c r="B440" s="297"/>
      <c r="C440" s="234"/>
      <c r="D440" s="234"/>
      <c r="E440" s="234"/>
      <c r="F440" s="295"/>
      <c r="G440" s="295"/>
      <c r="H440" s="296"/>
    </row>
    <row r="441" spans="1:8" x14ac:dyDescent="0.35">
      <c r="A441" s="133" t="str">
        <f t="shared" si="6"/>
        <v/>
      </c>
      <c r="B441" s="297"/>
      <c r="C441" s="234"/>
      <c r="D441" s="234"/>
      <c r="E441" s="234"/>
      <c r="F441" s="295"/>
      <c r="G441" s="295"/>
      <c r="H441" s="296"/>
    </row>
    <row r="442" spans="1:8" x14ac:dyDescent="0.35">
      <c r="A442" s="133" t="str">
        <f t="shared" si="6"/>
        <v/>
      </c>
      <c r="B442" s="297"/>
      <c r="C442" s="234"/>
      <c r="D442" s="234"/>
      <c r="E442" s="234"/>
      <c r="F442" s="295"/>
      <c r="G442" s="295"/>
      <c r="H442" s="296"/>
    </row>
    <row r="443" spans="1:8" x14ac:dyDescent="0.35">
      <c r="A443" s="133" t="str">
        <f t="shared" si="6"/>
        <v/>
      </c>
      <c r="B443" s="297"/>
      <c r="C443" s="234"/>
      <c r="D443" s="234"/>
      <c r="E443" s="234"/>
      <c r="F443" s="295"/>
      <c r="G443" s="295"/>
      <c r="H443" s="296"/>
    </row>
    <row r="444" spans="1:8" x14ac:dyDescent="0.35">
      <c r="A444" s="133" t="str">
        <f t="shared" si="6"/>
        <v/>
      </c>
      <c r="B444" s="297"/>
      <c r="C444" s="234"/>
      <c r="D444" s="234"/>
      <c r="E444" s="234"/>
      <c r="F444" s="295"/>
      <c r="G444" s="295"/>
      <c r="H444" s="296"/>
    </row>
    <row r="445" spans="1:8" x14ac:dyDescent="0.35">
      <c r="A445" s="133" t="str">
        <f t="shared" si="6"/>
        <v/>
      </c>
      <c r="B445" s="297"/>
      <c r="C445" s="234"/>
      <c r="D445" s="234"/>
      <c r="E445" s="234"/>
      <c r="F445" s="295"/>
      <c r="G445" s="295"/>
      <c r="H445" s="296"/>
    </row>
    <row r="446" spans="1:8" x14ac:dyDescent="0.35">
      <c r="A446" s="133" t="str">
        <f t="shared" si="6"/>
        <v/>
      </c>
      <c r="B446" s="297"/>
      <c r="C446" s="234"/>
      <c r="D446" s="234"/>
      <c r="E446" s="234"/>
      <c r="F446" s="295"/>
      <c r="G446" s="295"/>
      <c r="H446" s="296"/>
    </row>
    <row r="447" spans="1:8" x14ac:dyDescent="0.35">
      <c r="A447" s="133" t="str">
        <f t="shared" si="6"/>
        <v/>
      </c>
      <c r="B447" s="297"/>
      <c r="C447" s="234"/>
      <c r="D447" s="234"/>
      <c r="E447" s="234"/>
      <c r="F447" s="295"/>
      <c r="G447" s="295"/>
      <c r="H447" s="296"/>
    </row>
    <row r="448" spans="1:8" x14ac:dyDescent="0.35">
      <c r="A448" s="133" t="str">
        <f t="shared" si="6"/>
        <v/>
      </c>
      <c r="B448" s="297"/>
      <c r="C448" s="234"/>
      <c r="D448" s="234"/>
      <c r="E448" s="234"/>
      <c r="F448" s="295"/>
      <c r="G448" s="295"/>
      <c r="H448" s="296"/>
    </row>
    <row r="449" spans="1:8" x14ac:dyDescent="0.35">
      <c r="A449" s="133" t="str">
        <f t="shared" si="6"/>
        <v/>
      </c>
      <c r="B449" s="297"/>
      <c r="C449" s="234"/>
      <c r="D449" s="234"/>
      <c r="E449" s="234"/>
      <c r="F449" s="295"/>
      <c r="G449" s="295"/>
      <c r="H449" s="296"/>
    </row>
    <row r="450" spans="1:8" x14ac:dyDescent="0.35">
      <c r="A450" s="133" t="str">
        <f t="shared" si="6"/>
        <v/>
      </c>
      <c r="B450" s="297"/>
      <c r="C450" s="234"/>
      <c r="D450" s="234"/>
      <c r="E450" s="234"/>
      <c r="F450" s="295"/>
      <c r="G450" s="295"/>
      <c r="H450" s="296"/>
    </row>
    <row r="451" spans="1:8" x14ac:dyDescent="0.35">
      <c r="A451" s="133" t="str">
        <f t="shared" si="6"/>
        <v/>
      </c>
      <c r="B451" s="297"/>
      <c r="C451" s="234"/>
      <c r="D451" s="234"/>
      <c r="E451" s="234"/>
      <c r="F451" s="295"/>
      <c r="G451" s="295"/>
      <c r="H451" s="296"/>
    </row>
    <row r="452" spans="1:8" x14ac:dyDescent="0.35">
      <c r="A452" s="133" t="str">
        <f t="shared" ref="A452:A502" si="7">IF(B452="","",ROW()-2)</f>
        <v/>
      </c>
      <c r="B452" s="297"/>
      <c r="C452" s="234"/>
      <c r="D452" s="234"/>
      <c r="E452" s="234"/>
      <c r="F452" s="295"/>
      <c r="G452" s="295"/>
      <c r="H452" s="296"/>
    </row>
    <row r="453" spans="1:8" x14ac:dyDescent="0.35">
      <c r="A453" s="133" t="str">
        <f t="shared" si="7"/>
        <v/>
      </c>
      <c r="B453" s="297"/>
      <c r="C453" s="234"/>
      <c r="D453" s="234"/>
      <c r="E453" s="234"/>
      <c r="F453" s="295"/>
      <c r="G453" s="295"/>
      <c r="H453" s="296"/>
    </row>
    <row r="454" spans="1:8" x14ac:dyDescent="0.35">
      <c r="A454" s="133" t="str">
        <f t="shared" si="7"/>
        <v/>
      </c>
      <c r="B454" s="297"/>
      <c r="C454" s="234"/>
      <c r="D454" s="234"/>
      <c r="E454" s="234"/>
      <c r="F454" s="295"/>
      <c r="G454" s="295"/>
      <c r="H454" s="296"/>
    </row>
    <row r="455" spans="1:8" x14ac:dyDescent="0.35">
      <c r="A455" s="133" t="str">
        <f t="shared" si="7"/>
        <v/>
      </c>
      <c r="B455" s="297"/>
      <c r="C455" s="234"/>
      <c r="D455" s="234"/>
      <c r="E455" s="234"/>
      <c r="F455" s="295"/>
      <c r="G455" s="295"/>
      <c r="H455" s="296"/>
    </row>
    <row r="456" spans="1:8" x14ac:dyDescent="0.35">
      <c r="A456" s="133" t="str">
        <f t="shared" si="7"/>
        <v/>
      </c>
      <c r="B456" s="297"/>
      <c r="C456" s="234"/>
      <c r="D456" s="234"/>
      <c r="E456" s="234"/>
      <c r="F456" s="295"/>
      <c r="G456" s="295"/>
      <c r="H456" s="296"/>
    </row>
    <row r="457" spans="1:8" x14ac:dyDescent="0.35">
      <c r="A457" s="133" t="str">
        <f t="shared" si="7"/>
        <v/>
      </c>
      <c r="B457" s="297"/>
      <c r="C457" s="234"/>
      <c r="D457" s="234"/>
      <c r="E457" s="234"/>
      <c r="F457" s="295"/>
      <c r="G457" s="295"/>
      <c r="H457" s="296"/>
    </row>
    <row r="458" spans="1:8" x14ac:dyDescent="0.35">
      <c r="A458" s="133" t="str">
        <f t="shared" si="7"/>
        <v/>
      </c>
      <c r="B458" s="297"/>
      <c r="C458" s="234"/>
      <c r="D458" s="234"/>
      <c r="E458" s="234"/>
      <c r="F458" s="295"/>
      <c r="G458" s="295"/>
      <c r="H458" s="296"/>
    </row>
    <row r="459" spans="1:8" x14ac:dyDescent="0.35">
      <c r="A459" s="133" t="str">
        <f t="shared" si="7"/>
        <v/>
      </c>
      <c r="B459" s="297"/>
      <c r="C459" s="234"/>
      <c r="D459" s="234"/>
      <c r="E459" s="234"/>
      <c r="F459" s="295"/>
      <c r="G459" s="295"/>
      <c r="H459" s="296"/>
    </row>
    <row r="460" spans="1:8" x14ac:dyDescent="0.35">
      <c r="A460" s="133" t="str">
        <f t="shared" si="7"/>
        <v/>
      </c>
      <c r="B460" s="297"/>
      <c r="C460" s="234"/>
      <c r="D460" s="234"/>
      <c r="E460" s="234"/>
      <c r="F460" s="295"/>
      <c r="G460" s="295"/>
      <c r="H460" s="296"/>
    </row>
    <row r="461" spans="1:8" x14ac:dyDescent="0.35">
      <c r="A461" s="133" t="str">
        <f t="shared" si="7"/>
        <v/>
      </c>
      <c r="B461" s="297"/>
      <c r="C461" s="234"/>
      <c r="D461" s="234"/>
      <c r="E461" s="234"/>
      <c r="F461" s="295"/>
      <c r="G461" s="295"/>
      <c r="H461" s="296"/>
    </row>
    <row r="462" spans="1:8" x14ac:dyDescent="0.35">
      <c r="A462" s="133" t="str">
        <f t="shared" si="7"/>
        <v/>
      </c>
      <c r="B462" s="297"/>
      <c r="C462" s="234"/>
      <c r="D462" s="234"/>
      <c r="E462" s="234"/>
      <c r="F462" s="295"/>
      <c r="G462" s="295"/>
      <c r="H462" s="296"/>
    </row>
    <row r="463" spans="1:8" x14ac:dyDescent="0.35">
      <c r="A463" s="133" t="str">
        <f t="shared" si="7"/>
        <v/>
      </c>
      <c r="B463" s="297"/>
      <c r="C463" s="234"/>
      <c r="D463" s="234"/>
      <c r="E463" s="234"/>
      <c r="F463" s="295"/>
      <c r="G463" s="295"/>
      <c r="H463" s="296"/>
    </row>
    <row r="464" spans="1:8" x14ac:dyDescent="0.35">
      <c r="A464" s="133" t="str">
        <f t="shared" si="7"/>
        <v/>
      </c>
      <c r="B464" s="297"/>
      <c r="C464" s="234"/>
      <c r="D464" s="234"/>
      <c r="E464" s="234"/>
      <c r="F464" s="295"/>
      <c r="G464" s="295"/>
      <c r="H464" s="296"/>
    </row>
    <row r="465" spans="1:8" x14ac:dyDescent="0.35">
      <c r="A465" s="133" t="str">
        <f t="shared" si="7"/>
        <v/>
      </c>
      <c r="B465" s="297"/>
      <c r="C465" s="234"/>
      <c r="D465" s="234"/>
      <c r="E465" s="234"/>
      <c r="F465" s="295"/>
      <c r="G465" s="295"/>
      <c r="H465" s="296"/>
    </row>
    <row r="466" spans="1:8" x14ac:dyDescent="0.35">
      <c r="A466" s="133" t="str">
        <f t="shared" si="7"/>
        <v/>
      </c>
      <c r="B466" s="297"/>
      <c r="C466" s="234"/>
      <c r="D466" s="234"/>
      <c r="E466" s="234"/>
      <c r="F466" s="295"/>
      <c r="G466" s="295"/>
      <c r="H466" s="296"/>
    </row>
    <row r="467" spans="1:8" x14ac:dyDescent="0.35">
      <c r="A467" s="133" t="str">
        <f t="shared" si="7"/>
        <v/>
      </c>
      <c r="B467" s="297"/>
      <c r="C467" s="234"/>
      <c r="D467" s="234"/>
      <c r="E467" s="234"/>
      <c r="F467" s="295"/>
      <c r="G467" s="295"/>
      <c r="H467" s="296"/>
    </row>
    <row r="468" spans="1:8" x14ac:dyDescent="0.35">
      <c r="A468" s="133" t="str">
        <f t="shared" si="7"/>
        <v/>
      </c>
      <c r="B468" s="297"/>
      <c r="C468" s="234"/>
      <c r="D468" s="234"/>
      <c r="E468" s="234"/>
      <c r="F468" s="295"/>
      <c r="G468" s="295"/>
      <c r="H468" s="296"/>
    </row>
    <row r="469" spans="1:8" x14ac:dyDescent="0.35">
      <c r="A469" s="133" t="str">
        <f t="shared" si="7"/>
        <v/>
      </c>
      <c r="B469" s="297"/>
      <c r="C469" s="234"/>
      <c r="D469" s="234"/>
      <c r="E469" s="234"/>
      <c r="F469" s="295"/>
      <c r="G469" s="295"/>
      <c r="H469" s="296"/>
    </row>
    <row r="470" spans="1:8" x14ac:dyDescent="0.35">
      <c r="A470" s="133" t="str">
        <f t="shared" si="7"/>
        <v/>
      </c>
      <c r="B470" s="297"/>
      <c r="C470" s="234"/>
      <c r="D470" s="234"/>
      <c r="E470" s="234"/>
      <c r="F470" s="295"/>
      <c r="G470" s="295"/>
      <c r="H470" s="296"/>
    </row>
    <row r="471" spans="1:8" x14ac:dyDescent="0.35">
      <c r="A471" s="133" t="str">
        <f t="shared" si="7"/>
        <v/>
      </c>
      <c r="B471" s="297"/>
      <c r="C471" s="234"/>
      <c r="D471" s="234"/>
      <c r="E471" s="234"/>
      <c r="F471" s="295"/>
      <c r="G471" s="295"/>
      <c r="H471" s="296"/>
    </row>
    <row r="472" spans="1:8" x14ac:dyDescent="0.35">
      <c r="A472" s="133" t="str">
        <f t="shared" si="7"/>
        <v/>
      </c>
      <c r="B472" s="297"/>
      <c r="C472" s="234"/>
      <c r="D472" s="234"/>
      <c r="E472" s="234"/>
      <c r="F472" s="295"/>
      <c r="G472" s="295"/>
      <c r="H472" s="296"/>
    </row>
    <row r="473" spans="1:8" x14ac:dyDescent="0.35">
      <c r="A473" s="133" t="str">
        <f t="shared" si="7"/>
        <v/>
      </c>
      <c r="B473" s="297"/>
      <c r="C473" s="234"/>
      <c r="D473" s="234"/>
      <c r="E473" s="234"/>
      <c r="F473" s="295"/>
      <c r="G473" s="295"/>
      <c r="H473" s="296"/>
    </row>
    <row r="474" spans="1:8" x14ac:dyDescent="0.35">
      <c r="A474" s="133" t="str">
        <f t="shared" si="7"/>
        <v/>
      </c>
      <c r="B474" s="297"/>
      <c r="C474" s="234"/>
      <c r="D474" s="234"/>
      <c r="E474" s="234"/>
      <c r="F474" s="295"/>
      <c r="G474" s="295"/>
      <c r="H474" s="296"/>
    </row>
    <row r="475" spans="1:8" x14ac:dyDescent="0.35">
      <c r="A475" s="133" t="str">
        <f t="shared" si="7"/>
        <v/>
      </c>
      <c r="B475" s="297"/>
      <c r="C475" s="234"/>
      <c r="D475" s="234"/>
      <c r="E475" s="234"/>
      <c r="F475" s="295"/>
      <c r="G475" s="295"/>
      <c r="H475" s="296"/>
    </row>
    <row r="476" spans="1:8" x14ac:dyDescent="0.35">
      <c r="A476" s="133" t="str">
        <f t="shared" si="7"/>
        <v/>
      </c>
      <c r="B476" s="297"/>
      <c r="C476" s="234"/>
      <c r="D476" s="234"/>
      <c r="E476" s="234"/>
      <c r="F476" s="295"/>
      <c r="G476" s="295"/>
      <c r="H476" s="296"/>
    </row>
    <row r="477" spans="1:8" x14ac:dyDescent="0.35">
      <c r="A477" s="133" t="str">
        <f t="shared" si="7"/>
        <v/>
      </c>
      <c r="B477" s="297"/>
      <c r="C477" s="234"/>
      <c r="D477" s="234"/>
      <c r="E477" s="234"/>
      <c r="F477" s="295"/>
      <c r="G477" s="295"/>
      <c r="H477" s="296"/>
    </row>
    <row r="478" spans="1:8" x14ac:dyDescent="0.35">
      <c r="A478" s="133" t="str">
        <f t="shared" si="7"/>
        <v/>
      </c>
      <c r="B478" s="297"/>
      <c r="C478" s="234"/>
      <c r="D478" s="234"/>
      <c r="E478" s="234"/>
      <c r="F478" s="295"/>
      <c r="G478" s="295"/>
      <c r="H478" s="296"/>
    </row>
    <row r="479" spans="1:8" x14ac:dyDescent="0.35">
      <c r="A479" s="133" t="str">
        <f t="shared" si="7"/>
        <v/>
      </c>
      <c r="B479" s="297"/>
      <c r="C479" s="234"/>
      <c r="D479" s="234"/>
      <c r="E479" s="234"/>
      <c r="F479" s="295"/>
      <c r="G479" s="295"/>
      <c r="H479" s="296"/>
    </row>
    <row r="480" spans="1:8" x14ac:dyDescent="0.35">
      <c r="A480" s="133" t="str">
        <f t="shared" si="7"/>
        <v/>
      </c>
      <c r="B480" s="297"/>
      <c r="C480" s="234"/>
      <c r="D480" s="234"/>
      <c r="E480" s="234"/>
      <c r="F480" s="295"/>
      <c r="G480" s="295"/>
      <c r="H480" s="296"/>
    </row>
    <row r="481" spans="1:8" x14ac:dyDescent="0.35">
      <c r="A481" s="133" t="str">
        <f t="shared" si="7"/>
        <v/>
      </c>
      <c r="B481" s="297"/>
      <c r="C481" s="234"/>
      <c r="D481" s="234"/>
      <c r="E481" s="234"/>
      <c r="F481" s="295"/>
      <c r="G481" s="295"/>
      <c r="H481" s="296"/>
    </row>
    <row r="482" spans="1:8" x14ac:dyDescent="0.35">
      <c r="A482" s="133" t="str">
        <f t="shared" si="7"/>
        <v/>
      </c>
      <c r="B482" s="297"/>
      <c r="C482" s="234"/>
      <c r="D482" s="234"/>
      <c r="E482" s="234"/>
      <c r="F482" s="295"/>
      <c r="G482" s="295"/>
      <c r="H482" s="296"/>
    </row>
    <row r="483" spans="1:8" x14ac:dyDescent="0.35">
      <c r="A483" s="133" t="str">
        <f t="shared" si="7"/>
        <v/>
      </c>
      <c r="B483" s="297"/>
      <c r="C483" s="234"/>
      <c r="D483" s="234"/>
      <c r="E483" s="234"/>
      <c r="F483" s="295"/>
      <c r="G483" s="295"/>
      <c r="H483" s="296"/>
    </row>
    <row r="484" spans="1:8" x14ac:dyDescent="0.35">
      <c r="A484" s="133" t="str">
        <f t="shared" si="7"/>
        <v/>
      </c>
      <c r="B484" s="297"/>
      <c r="C484" s="234"/>
      <c r="D484" s="234"/>
      <c r="E484" s="234"/>
      <c r="F484" s="295"/>
      <c r="G484" s="295"/>
      <c r="H484" s="296"/>
    </row>
    <row r="485" spans="1:8" x14ac:dyDescent="0.35">
      <c r="A485" s="133" t="str">
        <f t="shared" si="7"/>
        <v/>
      </c>
      <c r="B485" s="297"/>
      <c r="C485" s="234"/>
      <c r="D485" s="234"/>
      <c r="E485" s="234"/>
      <c r="F485" s="295"/>
      <c r="G485" s="295"/>
      <c r="H485" s="296"/>
    </row>
    <row r="486" spans="1:8" x14ac:dyDescent="0.35">
      <c r="A486" s="133" t="str">
        <f t="shared" si="7"/>
        <v/>
      </c>
      <c r="B486" s="297"/>
      <c r="C486" s="234"/>
      <c r="D486" s="234"/>
      <c r="E486" s="234"/>
      <c r="F486" s="295"/>
      <c r="G486" s="295"/>
      <c r="H486" s="296"/>
    </row>
    <row r="487" spans="1:8" x14ac:dyDescent="0.35">
      <c r="A487" s="133" t="str">
        <f t="shared" si="7"/>
        <v/>
      </c>
      <c r="B487" s="297"/>
      <c r="C487" s="234"/>
      <c r="D487" s="234"/>
      <c r="E487" s="234"/>
      <c r="F487" s="295"/>
      <c r="G487" s="295"/>
      <c r="H487" s="296"/>
    </row>
    <row r="488" spans="1:8" x14ac:dyDescent="0.35">
      <c r="A488" s="133" t="str">
        <f t="shared" si="7"/>
        <v/>
      </c>
      <c r="B488" s="297"/>
      <c r="C488" s="234"/>
      <c r="D488" s="234"/>
      <c r="E488" s="234"/>
      <c r="F488" s="295"/>
      <c r="G488" s="295"/>
      <c r="H488" s="296"/>
    </row>
    <row r="489" spans="1:8" x14ac:dyDescent="0.35">
      <c r="A489" s="133" t="str">
        <f t="shared" si="7"/>
        <v/>
      </c>
      <c r="B489" s="297"/>
      <c r="C489" s="234"/>
      <c r="D489" s="234"/>
      <c r="E489" s="234"/>
      <c r="F489" s="295"/>
      <c r="G489" s="295"/>
      <c r="H489" s="296"/>
    </row>
    <row r="490" spans="1:8" x14ac:dyDescent="0.35">
      <c r="A490" s="133" t="str">
        <f t="shared" si="7"/>
        <v/>
      </c>
      <c r="B490" s="297"/>
      <c r="C490" s="234"/>
      <c r="D490" s="234"/>
      <c r="E490" s="234"/>
      <c r="F490" s="295"/>
      <c r="G490" s="295"/>
      <c r="H490" s="296"/>
    </row>
    <row r="491" spans="1:8" x14ac:dyDescent="0.35">
      <c r="A491" s="133" t="str">
        <f t="shared" si="7"/>
        <v/>
      </c>
      <c r="B491" s="297"/>
      <c r="C491" s="234"/>
      <c r="D491" s="234"/>
      <c r="E491" s="234"/>
      <c r="F491" s="295"/>
      <c r="G491" s="295"/>
      <c r="H491" s="296"/>
    </row>
    <row r="492" spans="1:8" x14ac:dyDescent="0.35">
      <c r="A492" s="133" t="str">
        <f t="shared" si="7"/>
        <v/>
      </c>
      <c r="B492" s="297"/>
      <c r="C492" s="234"/>
      <c r="D492" s="234"/>
      <c r="E492" s="234"/>
      <c r="F492" s="295"/>
      <c r="G492" s="295"/>
      <c r="H492" s="296"/>
    </row>
    <row r="493" spans="1:8" x14ac:dyDescent="0.35">
      <c r="A493" s="133" t="str">
        <f t="shared" si="7"/>
        <v/>
      </c>
      <c r="B493" s="297"/>
      <c r="C493" s="234"/>
      <c r="D493" s="234"/>
      <c r="E493" s="234"/>
      <c r="F493" s="295"/>
      <c r="G493" s="295"/>
      <c r="H493" s="296"/>
    </row>
    <row r="494" spans="1:8" x14ac:dyDescent="0.35">
      <c r="A494" s="133" t="str">
        <f t="shared" si="7"/>
        <v/>
      </c>
      <c r="B494" s="297"/>
      <c r="C494" s="234"/>
      <c r="D494" s="234"/>
      <c r="E494" s="234"/>
      <c r="F494" s="295"/>
      <c r="G494" s="295"/>
      <c r="H494" s="296"/>
    </row>
    <row r="495" spans="1:8" x14ac:dyDescent="0.35">
      <c r="A495" s="133" t="str">
        <f t="shared" si="7"/>
        <v/>
      </c>
      <c r="B495" s="297"/>
      <c r="C495" s="234"/>
      <c r="D495" s="234"/>
      <c r="E495" s="234"/>
      <c r="F495" s="295"/>
      <c r="G495" s="295"/>
      <c r="H495" s="296"/>
    </row>
    <row r="496" spans="1:8" x14ac:dyDescent="0.35">
      <c r="A496" s="133" t="str">
        <f t="shared" si="7"/>
        <v/>
      </c>
      <c r="B496" s="297"/>
      <c r="C496" s="234"/>
      <c r="D496" s="234"/>
      <c r="E496" s="234"/>
      <c r="F496" s="295"/>
      <c r="G496" s="295"/>
      <c r="H496" s="296"/>
    </row>
    <row r="497" spans="1:8" x14ac:dyDescent="0.35">
      <c r="A497" s="133" t="str">
        <f t="shared" si="7"/>
        <v/>
      </c>
      <c r="B497" s="297"/>
      <c r="C497" s="234"/>
      <c r="D497" s="234"/>
      <c r="E497" s="234"/>
      <c r="F497" s="295"/>
      <c r="G497" s="295"/>
      <c r="H497" s="296"/>
    </row>
    <row r="498" spans="1:8" x14ac:dyDescent="0.35">
      <c r="A498" s="133" t="str">
        <f t="shared" si="7"/>
        <v/>
      </c>
      <c r="B498" s="297"/>
      <c r="C498" s="234"/>
      <c r="D498" s="234"/>
      <c r="E498" s="234"/>
      <c r="F498" s="295"/>
      <c r="G498" s="295"/>
      <c r="H498" s="296"/>
    </row>
    <row r="499" spans="1:8" x14ac:dyDescent="0.35">
      <c r="A499" s="133" t="str">
        <f t="shared" si="7"/>
        <v/>
      </c>
      <c r="B499" s="297"/>
      <c r="C499" s="234"/>
      <c r="D499" s="234"/>
      <c r="E499" s="234"/>
      <c r="F499" s="295"/>
      <c r="G499" s="295"/>
      <c r="H499" s="296"/>
    </row>
    <row r="500" spans="1:8" x14ac:dyDescent="0.35">
      <c r="A500" s="133" t="str">
        <f t="shared" si="7"/>
        <v/>
      </c>
      <c r="B500" s="297"/>
      <c r="C500" s="234"/>
      <c r="D500" s="234"/>
      <c r="E500" s="234"/>
      <c r="F500" s="295"/>
      <c r="G500" s="295"/>
      <c r="H500" s="296"/>
    </row>
    <row r="501" spans="1:8" x14ac:dyDescent="0.35">
      <c r="A501" s="133" t="str">
        <f t="shared" si="7"/>
        <v/>
      </c>
      <c r="B501" s="297"/>
      <c r="C501" s="234"/>
      <c r="D501" s="234"/>
      <c r="E501" s="234"/>
      <c r="F501" s="295"/>
      <c r="G501" s="295"/>
      <c r="H501" s="296"/>
    </row>
    <row r="502" spans="1:8" x14ac:dyDescent="0.35">
      <c r="A502" s="133" t="str">
        <f t="shared" si="7"/>
        <v/>
      </c>
      <c r="B502" s="297"/>
      <c r="C502" s="234"/>
      <c r="D502" s="234"/>
      <c r="E502" s="234"/>
      <c r="F502" s="295"/>
      <c r="G502" s="295"/>
      <c r="H502" s="296"/>
    </row>
  </sheetData>
  <sheetProtection algorithmName="SHA-512" hashValue="8OlUOyzw3B5GL/A3dLquJ+pvoW/Z2AaDvRD3vlkVQHnZXJQ4OhwLfA+hXnWJ/Q4mkcXJBfTacQsKJA0ytJBLfA==" saltValue="u+koNb0Ym0zvpa17e6tlAw==" spinCount="100000" sheet="1" objects="1" scenarios="1"/>
  <conditionalFormatting sqref="A3:A1048576">
    <cfRule type="expression" dxfId="68" priority="1">
      <formula>_xlfn.ISFORMULA(A3)</formula>
    </cfRule>
  </conditionalFormatting>
  <hyperlinks>
    <hyperlink ref="H3" r:id="rId1" xr:uid="{BE8B457F-62EA-462E-9373-5AA4045BA5E5}"/>
    <hyperlink ref="H4" r:id="rId2" xr:uid="{2C272909-337D-4EAA-9EBB-4D1657D81D54}"/>
    <hyperlink ref="H5" r:id="rId3" xr:uid="{E2FCD0AA-7236-4AF4-98D4-2EB5AEC557D8}"/>
    <hyperlink ref="H6" r:id="rId4" xr:uid="{D45C77EC-1F06-4AFE-900F-F514F1226C0E}"/>
    <hyperlink ref="H7" r:id="rId5" xr:uid="{881B9ED7-92BF-4A77-80E6-FCA342FC5145}"/>
    <hyperlink ref="H8" r:id="rId6" xr:uid="{AE874388-DCF9-41C6-9F5C-3F1582E1FB6E}"/>
    <hyperlink ref="H9" r:id="rId7" xr:uid="{D7866B0A-19F8-4110-B2A0-12D7BBF64308}"/>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430BF97-D7FC-4076-ACBC-DFDD21E3008A}">
          <x14:formula1>
            <xm:f>'Ref tables'!$C$2:$C$5</xm:f>
          </x14:formula1>
          <xm:sqref>C3:C144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vt:i4>
      </vt:variant>
    </vt:vector>
  </HeadingPairs>
  <TitlesOfParts>
    <vt:vector size="43" baseType="lpstr">
      <vt:lpstr>Overview</vt:lpstr>
      <vt:lpstr>Terms of use</vt:lpstr>
      <vt:lpstr>INFO</vt:lpstr>
      <vt:lpstr>Business Info</vt:lpstr>
      <vt:lpstr>Dashboard</vt:lpstr>
      <vt:lpstr>Charts</vt:lpstr>
      <vt:lpstr>SALES</vt:lpstr>
      <vt:lpstr>Instructions - Sales </vt:lpstr>
      <vt:lpstr>Customer List</vt:lpstr>
      <vt:lpstr>Sales input worksheet</vt:lpstr>
      <vt:lpstr>Sales invoice template</vt:lpstr>
      <vt:lpstr>Accounts Receivable</vt:lpstr>
      <vt:lpstr>AR Notes</vt:lpstr>
      <vt:lpstr>Debtor balance enquiry</vt:lpstr>
      <vt:lpstr>AR opening balance</vt:lpstr>
      <vt:lpstr>PURCHASES</vt:lpstr>
      <vt:lpstr>Instructions - Purchases</vt:lpstr>
      <vt:lpstr>Supplier List</vt:lpstr>
      <vt:lpstr>Purchases Input worksheet</vt:lpstr>
      <vt:lpstr>Accounts Payable</vt:lpstr>
      <vt:lpstr>Creditor balance enquiry</vt:lpstr>
      <vt:lpstr>AP opening balance</vt:lpstr>
      <vt:lpstr>INVENTORY</vt:lpstr>
      <vt:lpstr>Instructions - Inventory</vt:lpstr>
      <vt:lpstr>Inventory management</vt:lpstr>
      <vt:lpstr>FIXED ASSETS</vt:lpstr>
      <vt:lpstr>FA formula notes</vt:lpstr>
      <vt:lpstr>Instructions - FA </vt:lpstr>
      <vt:lpstr>Fixed assets summary</vt:lpstr>
      <vt:lpstr>Depreciation input worksheet</vt:lpstr>
      <vt:lpstr>CASH</vt:lpstr>
      <vt:lpstr>Instructions - Bank Rec</vt:lpstr>
      <vt:lpstr>Bank reconciliation</vt:lpstr>
      <vt:lpstr>Accounts workings</vt:lpstr>
      <vt:lpstr>ACCOUNTS</vt:lpstr>
      <vt:lpstr>Instructions - Rollover</vt:lpstr>
      <vt:lpstr>Instructions - Accounts</vt:lpstr>
      <vt:lpstr>Accounts worksheet</vt:lpstr>
      <vt:lpstr>Journal entry worksheet</vt:lpstr>
      <vt:lpstr>Sales invoice template (copy)</vt:lpstr>
      <vt:lpstr>Ref tables</vt:lpstr>
      <vt:lpstr>'Sales invoice template'!Print_Area</vt:lpstr>
      <vt:lpstr>'Sales invoice template (copy)'!Print_Area</vt:lpstr>
    </vt:vector>
  </TitlesOfParts>
  <Company>The Small Biz Excel Whiz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Biz Accounting System</dc:title>
  <dc:creator>Jason</dc:creator>
  <cp:lastModifiedBy>Jason H</cp:lastModifiedBy>
  <dcterms:created xsi:type="dcterms:W3CDTF">2020-10-06T02:05:38Z</dcterms:created>
  <dcterms:modified xsi:type="dcterms:W3CDTF">2022-12-25T09:28:01Z</dcterms:modified>
</cp:coreProperties>
</file>